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DieseArbeitsmappe"/>
  <mc:AlternateContent xmlns:mc="http://schemas.openxmlformats.org/markup-compatibility/2006">
    <mc:Choice Requires="x15">
      <x15ac:absPath xmlns:x15ac="http://schemas.microsoft.com/office/spreadsheetml/2010/11/ac" url="H:\Daten\Word\astmas\"/>
    </mc:Choice>
  </mc:AlternateContent>
  <bookViews>
    <workbookView xWindow="0" yWindow="300" windowWidth="15480" windowHeight="7890" tabRatio="822"/>
  </bookViews>
  <sheets>
    <sheet name="Anleitung" sheetId="1" r:id="rId1"/>
    <sheet name="Allgemeines" sheetId="2" r:id="rId2"/>
    <sheet name="Kinder" sheetId="3" r:id="rId3"/>
    <sheet name="Personal" sheetId="6" r:id="rId4"/>
    <sheet name="Kürzungsmonate" sheetId="7" r:id="rId5"/>
    <sheet name="Berechnung 4_5 _ x" sheetId="8" r:id="rId6"/>
    <sheet name="Antrag" sheetId="9" r:id="rId7"/>
    <sheet name="Analyse" sheetId="10" r:id="rId8"/>
    <sheet name="Bescheid" sheetId="11" r:id="rId9"/>
    <sheet name="Antrag Kommune" sheetId="21" r:id="rId10"/>
    <sheet name="Bescheid an Kommune" sheetId="22" r:id="rId11"/>
    <sheet name="Fördertabelle" sheetId="12" r:id="rId12"/>
    <sheet name="Berechnung Kommune" sheetId="13" r:id="rId13"/>
    <sheet name="Berechnung" sheetId="14" r:id="rId14"/>
    <sheet name="Fachkräfte" sheetId="16" r:id="rId15"/>
    <sheet name="Ergänzungskräfte" sheetId="17" r:id="rId16"/>
    <sheet name="Daten" sheetId="18" r:id="rId17"/>
    <sheet name="Tabelle1" sheetId="20" r:id="rId18"/>
  </sheets>
  <externalReferences>
    <externalReference r:id="rId19"/>
    <externalReference r:id="rId20"/>
  </externalReferences>
  <definedNames>
    <definedName name="_xlnm._FilterDatabase" localSheetId="2" hidden="1">Kinder!$A$2:$C$2</definedName>
    <definedName name="_xlnm._FilterDatabase" localSheetId="3" hidden="1">Personal!$A$3:$C$3</definedName>
    <definedName name="Ausnahme" localSheetId="9">[1]Kürzungsmonate!#REF!</definedName>
    <definedName name="Ausnahme" localSheetId="10">[1]Kürzungsmonate!#REF!</definedName>
    <definedName name="Ausnahme">Kürzungsmonate!#REF!</definedName>
    <definedName name="Ausnahme01" localSheetId="9">[1]Kürzungsmonate!#REF!</definedName>
    <definedName name="Ausnahme01" localSheetId="10">[1]Kürzungsmonate!#REF!</definedName>
    <definedName name="Ausnahme01">Kürzungsmonate!#REF!</definedName>
    <definedName name="Ausnahme02" localSheetId="9">[1]Kürzungsmonate!#REF!</definedName>
    <definedName name="Ausnahme02" localSheetId="10">[1]Kürzungsmonate!#REF!</definedName>
    <definedName name="Ausnahme02">Kürzungsmonate!#REF!</definedName>
    <definedName name="Ausnahme03" localSheetId="9">[1]Kürzungsmonate!#REF!</definedName>
    <definedName name="Ausnahme03" localSheetId="10">[1]Kürzungsmonate!#REF!</definedName>
    <definedName name="Ausnahme03">Kürzungsmonate!#REF!</definedName>
    <definedName name="Ausnahme04" localSheetId="9">[1]Kürzungsmonate!#REF!</definedName>
    <definedName name="Ausnahme04" localSheetId="10">[1]Kürzungsmonate!#REF!</definedName>
    <definedName name="Ausnahme04">Kürzungsmonate!#REF!</definedName>
    <definedName name="Ausnahme05" localSheetId="9">[1]Kürzungsmonate!#REF!</definedName>
    <definedName name="Ausnahme05" localSheetId="10">[1]Kürzungsmonate!#REF!</definedName>
    <definedName name="Ausnahme05">Kürzungsmonate!#REF!</definedName>
    <definedName name="Ausnahme06" localSheetId="9">[1]Kürzungsmonate!#REF!</definedName>
    <definedName name="Ausnahme06" localSheetId="10">[1]Kürzungsmonate!#REF!</definedName>
    <definedName name="Ausnahme06">Kürzungsmonate!#REF!</definedName>
    <definedName name="Ausnahme07" localSheetId="9">[1]Kürzungsmonate!#REF!</definedName>
    <definedName name="Ausnahme07" localSheetId="10">[1]Kürzungsmonate!#REF!</definedName>
    <definedName name="Ausnahme07">Kürzungsmonate!#REF!</definedName>
    <definedName name="Ausnahme08" localSheetId="9">[1]Kürzungsmonate!#REF!</definedName>
    <definedName name="Ausnahme08" localSheetId="10">[1]Kürzungsmonate!#REF!</definedName>
    <definedName name="Ausnahme08">Kürzungsmonate!#REF!</definedName>
    <definedName name="Ausnahme09" localSheetId="9">[1]Kürzungsmonate!#REF!</definedName>
    <definedName name="Ausnahme09" localSheetId="10">[1]Kürzungsmonate!#REF!</definedName>
    <definedName name="Ausnahme09">Kürzungsmonate!#REF!</definedName>
    <definedName name="Ausnahme10" localSheetId="9">[1]Kürzungsmonate!#REF!</definedName>
    <definedName name="Ausnahme10" localSheetId="10">[1]Kürzungsmonate!#REF!</definedName>
    <definedName name="Ausnahme10">Kürzungsmonate!#REF!</definedName>
    <definedName name="Ausnahme11" localSheetId="9">[1]Kürzungsmonate!#REF!</definedName>
    <definedName name="Ausnahme11" localSheetId="10">[1]Kürzungsmonate!#REF!</definedName>
    <definedName name="Ausnahme11">Kürzungsmonate!#REF!</definedName>
    <definedName name="Ausnahme12" localSheetId="9">[1]Kürzungsmonate!#REF!</definedName>
    <definedName name="Ausnahme12" localSheetId="10">[1]Kürzungsmonate!#REF!</definedName>
    <definedName name="Ausnahme12">Kürzungsmonate!#REF!</definedName>
    <definedName name="_xlnm.Print_Area" localSheetId="1">Allgemeines!$A$1:$H$26</definedName>
    <definedName name="_xlnm.Print_Area" localSheetId="7">Analyse!$A$1:$AN$49</definedName>
    <definedName name="_xlnm.Print_Area" localSheetId="6">Antrag!$E$1:$O$81</definedName>
    <definedName name="_xlnm.Print_Area" localSheetId="9">'Antrag Kommune'!$D$1:$N$77</definedName>
    <definedName name="_xlnm.Print_Area" localSheetId="5">'Berechnung 4_5 _ x'!$A$1:$P$31</definedName>
    <definedName name="_xlnm.Print_Area" localSheetId="8">Bescheid!$D$1:$N$82</definedName>
    <definedName name="_xlnm.Print_Area" localSheetId="10">'Bescheid an Kommune'!$D$1:$N$77</definedName>
    <definedName name="_xlnm.Print_Area" localSheetId="2">Kinder!$A$1:$V$902</definedName>
    <definedName name="_xlnm.Print_Area" localSheetId="3">Personal!$A$1:$Q$85</definedName>
    <definedName name="Einrichtungsformen" localSheetId="9">[1]Allgemeines!$I$2:$I$6</definedName>
    <definedName name="Einrichtungsformen" localSheetId="10">[1]Allgemeines!$I$2:$I$6</definedName>
    <definedName name="Einrichtungsformen">Allgemeines!$I$2:$I$6</definedName>
    <definedName name="Ferienbuchungen">Kinder!$AX$1:$AX$5</definedName>
    <definedName name="gülKom">Allgemeines!$H$26:$H$26</definedName>
    <definedName name="kigaja">[2]Basisdaten_Personal!$C$1</definedName>
    <definedName name="Trägerarten" localSheetId="9">[1]Allgemeines!$J$2:$J$16</definedName>
    <definedName name="Trägerarten" localSheetId="10">[1]Allgemeines!$J$2:$J$16</definedName>
    <definedName name="Trägerarten">Allgemeines!$J$2:$J$16</definedName>
    <definedName name="zeitfaktor">#REF!</definedName>
  </definedNames>
  <calcPr calcId="162913"/>
</workbook>
</file>

<file path=xl/calcChain.xml><?xml version="1.0" encoding="utf-8"?>
<calcChain xmlns="http://schemas.openxmlformats.org/spreadsheetml/2006/main">
  <c r="M62" i="22" l="1"/>
  <c r="D13" i="22"/>
  <c r="B6" i="22"/>
  <c r="B5" i="22"/>
  <c r="B4" i="22"/>
  <c r="K3" i="22" s="1"/>
  <c r="B3" i="22"/>
  <c r="M55" i="21"/>
  <c r="D34" i="21"/>
  <c r="D26" i="22"/>
  <c r="B15" i="21"/>
  <c r="D25" i="21" s="1"/>
  <c r="D61" i="21" s="1"/>
  <c r="B6" i="21"/>
  <c r="B5" i="21"/>
  <c r="D15" i="22" s="1"/>
  <c r="B4" i="21"/>
  <c r="D14" i="22" s="1"/>
  <c r="B3" i="21"/>
  <c r="I59" i="21" s="1"/>
  <c r="E75" i="22"/>
  <c r="E74" i="22"/>
  <c r="E73" i="22"/>
  <c r="E72" i="22"/>
  <c r="K65" i="22"/>
  <c r="D62" i="22"/>
  <c r="M38" i="22"/>
  <c r="D30" i="22"/>
  <c r="B22" i="22"/>
  <c r="B23" i="22" s="1"/>
  <c r="M40" i="22" s="1"/>
  <c r="K15" i="22"/>
  <c r="A15" i="22"/>
  <c r="K14" i="22"/>
  <c r="K13" i="22"/>
  <c r="K6" i="22"/>
  <c r="K4" i="22"/>
  <c r="E68" i="21"/>
  <c r="E67" i="21"/>
  <c r="E66" i="21"/>
  <c r="E65" i="21"/>
  <c r="I58" i="21"/>
  <c r="D55" i="21"/>
  <c r="M40" i="21"/>
  <c r="B25" i="21"/>
  <c r="K15" i="21"/>
  <c r="D15" i="21"/>
  <c r="K14" i="21"/>
  <c r="D14" i="21"/>
  <c r="K13" i="21"/>
  <c r="D13" i="21"/>
  <c r="D12" i="21"/>
  <c r="K11" i="21"/>
  <c r="K10" i="21"/>
  <c r="K9" i="21"/>
  <c r="K6" i="21"/>
  <c r="K3" i="21"/>
  <c r="K1" i="21"/>
  <c r="D12" i="22" l="1"/>
  <c r="D20" i="22"/>
  <c r="D68" i="22" s="1"/>
  <c r="D10" i="22"/>
  <c r="K4" i="21"/>
  <c r="K66" i="22"/>
  <c r="K1" i="22"/>
  <c r="D10" i="21"/>
  <c r="D18" i="11" l="1"/>
  <c r="E20" i="9"/>
  <c r="L10" i="9" l="1"/>
  <c r="D56" i="11" l="1"/>
  <c r="N38" i="9" l="1"/>
  <c r="E30" i="9"/>
  <c r="B21" i="12" l="1"/>
  <c r="C27" i="12" s="1"/>
  <c r="C53" i="12"/>
  <c r="C52" i="12"/>
  <c r="C51" i="12"/>
  <c r="C50" i="12"/>
  <c r="C49" i="12"/>
  <c r="C48" i="12"/>
  <c r="C47" i="12"/>
  <c r="C46" i="12"/>
  <c r="C45" i="12"/>
  <c r="C44" i="12"/>
  <c r="C43" i="12"/>
  <c r="C42" i="12"/>
  <c r="B35" i="11"/>
  <c r="K33" i="12" l="1"/>
  <c r="C25" i="12"/>
  <c r="G25" i="12"/>
  <c r="K25" i="12"/>
  <c r="E26" i="12"/>
  <c r="I26" i="12"/>
  <c r="E27" i="12"/>
  <c r="I27" i="12"/>
  <c r="C28" i="12"/>
  <c r="G28" i="12"/>
  <c r="K28" i="12"/>
  <c r="E29" i="12"/>
  <c r="I29" i="12"/>
  <c r="C30" i="12"/>
  <c r="G30" i="12"/>
  <c r="K30" i="12"/>
  <c r="E31" i="12"/>
  <c r="I31" i="12"/>
  <c r="C32" i="12"/>
  <c r="G32" i="12"/>
  <c r="K32" i="12"/>
  <c r="E33" i="12"/>
  <c r="I33" i="12"/>
  <c r="E25" i="12"/>
  <c r="I25" i="12"/>
  <c r="C26" i="12"/>
  <c r="G26" i="12"/>
  <c r="K26" i="12"/>
  <c r="G27" i="12"/>
  <c r="K27" i="12"/>
  <c r="E28" i="12"/>
  <c r="I28" i="12"/>
  <c r="C29" i="12"/>
  <c r="G29" i="12"/>
  <c r="K29" i="12"/>
  <c r="E30" i="12"/>
  <c r="I30" i="12"/>
  <c r="C31" i="12"/>
  <c r="G31" i="12"/>
  <c r="K31" i="12"/>
  <c r="E32" i="12"/>
  <c r="I32" i="12"/>
  <c r="C33" i="12"/>
  <c r="G33" i="12"/>
  <c r="F5" i="3" l="1"/>
  <c r="G5" i="3"/>
  <c r="H5" i="3"/>
  <c r="I5" i="3"/>
  <c r="J5" i="3"/>
  <c r="K5" i="3"/>
  <c r="L5" i="3"/>
  <c r="P902" i="3"/>
  <c r="O902" i="3"/>
  <c r="N902" i="3"/>
  <c r="M902" i="3"/>
  <c r="L902" i="3"/>
  <c r="K902" i="3"/>
  <c r="J902" i="3"/>
  <c r="I902" i="3"/>
  <c r="H902" i="3"/>
  <c r="G902" i="3"/>
  <c r="F902" i="3"/>
  <c r="E902" i="3"/>
  <c r="P899" i="3"/>
  <c r="O899" i="3"/>
  <c r="N899" i="3"/>
  <c r="M899" i="3"/>
  <c r="L899" i="3"/>
  <c r="K899" i="3"/>
  <c r="J899" i="3"/>
  <c r="I899" i="3"/>
  <c r="H899" i="3"/>
  <c r="G899" i="3"/>
  <c r="F899" i="3"/>
  <c r="E899" i="3"/>
  <c r="P896" i="3"/>
  <c r="O896" i="3"/>
  <c r="N896" i="3"/>
  <c r="M896" i="3"/>
  <c r="L896" i="3"/>
  <c r="K896" i="3"/>
  <c r="J896" i="3"/>
  <c r="I896" i="3"/>
  <c r="H896" i="3"/>
  <c r="G896" i="3"/>
  <c r="F896" i="3"/>
  <c r="E896" i="3"/>
  <c r="P893" i="3"/>
  <c r="O893" i="3"/>
  <c r="N893" i="3"/>
  <c r="M893" i="3"/>
  <c r="L893" i="3"/>
  <c r="K893" i="3"/>
  <c r="J893" i="3"/>
  <c r="I893" i="3"/>
  <c r="H893" i="3"/>
  <c r="G893" i="3"/>
  <c r="F893" i="3"/>
  <c r="E893" i="3"/>
  <c r="P890" i="3"/>
  <c r="O890" i="3"/>
  <c r="N890" i="3"/>
  <c r="M890" i="3"/>
  <c r="L890" i="3"/>
  <c r="K890" i="3"/>
  <c r="J890" i="3"/>
  <c r="I890" i="3"/>
  <c r="H890" i="3"/>
  <c r="G890" i="3"/>
  <c r="F890" i="3"/>
  <c r="E890" i="3"/>
  <c r="P887" i="3"/>
  <c r="O887" i="3"/>
  <c r="N887" i="3"/>
  <c r="M887" i="3"/>
  <c r="L887" i="3"/>
  <c r="K887" i="3"/>
  <c r="J887" i="3"/>
  <c r="I887" i="3"/>
  <c r="H887" i="3"/>
  <c r="G887" i="3"/>
  <c r="F887" i="3"/>
  <c r="E887" i="3"/>
  <c r="P884" i="3"/>
  <c r="O884" i="3"/>
  <c r="N884" i="3"/>
  <c r="M884" i="3"/>
  <c r="L884" i="3"/>
  <c r="K884" i="3"/>
  <c r="J884" i="3"/>
  <c r="I884" i="3"/>
  <c r="H884" i="3"/>
  <c r="G884" i="3"/>
  <c r="F884" i="3"/>
  <c r="E884" i="3"/>
  <c r="P881" i="3"/>
  <c r="O881" i="3"/>
  <c r="N881" i="3"/>
  <c r="M881" i="3"/>
  <c r="L881" i="3"/>
  <c r="K881" i="3"/>
  <c r="J881" i="3"/>
  <c r="I881" i="3"/>
  <c r="H881" i="3"/>
  <c r="G881" i="3"/>
  <c r="F881" i="3"/>
  <c r="E881" i="3"/>
  <c r="P878" i="3"/>
  <c r="O878" i="3"/>
  <c r="N878" i="3"/>
  <c r="M878" i="3"/>
  <c r="L878" i="3"/>
  <c r="K878" i="3"/>
  <c r="J878" i="3"/>
  <c r="I878" i="3"/>
  <c r="H878" i="3"/>
  <c r="G878" i="3"/>
  <c r="F878" i="3"/>
  <c r="E878" i="3"/>
  <c r="P875" i="3"/>
  <c r="O875" i="3"/>
  <c r="N875" i="3"/>
  <c r="M875" i="3"/>
  <c r="L875" i="3"/>
  <c r="K875" i="3"/>
  <c r="J875" i="3"/>
  <c r="I875" i="3"/>
  <c r="H875" i="3"/>
  <c r="G875" i="3"/>
  <c r="F875" i="3"/>
  <c r="E875" i="3"/>
  <c r="P872" i="3"/>
  <c r="O872" i="3"/>
  <c r="N872" i="3"/>
  <c r="M872" i="3"/>
  <c r="L872" i="3"/>
  <c r="K872" i="3"/>
  <c r="J872" i="3"/>
  <c r="I872" i="3"/>
  <c r="H872" i="3"/>
  <c r="G872" i="3"/>
  <c r="F872" i="3"/>
  <c r="E872" i="3"/>
  <c r="P869" i="3"/>
  <c r="O869" i="3"/>
  <c r="N869" i="3"/>
  <c r="M869" i="3"/>
  <c r="L869" i="3"/>
  <c r="K869" i="3"/>
  <c r="J869" i="3"/>
  <c r="I869" i="3"/>
  <c r="H869" i="3"/>
  <c r="G869" i="3"/>
  <c r="F869" i="3"/>
  <c r="E869" i="3"/>
  <c r="P866" i="3"/>
  <c r="O866" i="3"/>
  <c r="N866" i="3"/>
  <c r="M866" i="3"/>
  <c r="L866" i="3"/>
  <c r="K866" i="3"/>
  <c r="J866" i="3"/>
  <c r="I866" i="3"/>
  <c r="H866" i="3"/>
  <c r="G866" i="3"/>
  <c r="F866" i="3"/>
  <c r="E866" i="3"/>
  <c r="P863" i="3"/>
  <c r="O863" i="3"/>
  <c r="N863" i="3"/>
  <c r="M863" i="3"/>
  <c r="L863" i="3"/>
  <c r="K863" i="3"/>
  <c r="J863" i="3"/>
  <c r="I863" i="3"/>
  <c r="H863" i="3"/>
  <c r="G863" i="3"/>
  <c r="F863" i="3"/>
  <c r="E863" i="3"/>
  <c r="P860" i="3"/>
  <c r="O860" i="3"/>
  <c r="N860" i="3"/>
  <c r="M860" i="3"/>
  <c r="L860" i="3"/>
  <c r="K860" i="3"/>
  <c r="J860" i="3"/>
  <c r="I860" i="3"/>
  <c r="H860" i="3"/>
  <c r="G860" i="3"/>
  <c r="F860" i="3"/>
  <c r="E860" i="3"/>
  <c r="P857" i="3"/>
  <c r="O857" i="3"/>
  <c r="N857" i="3"/>
  <c r="M857" i="3"/>
  <c r="L857" i="3"/>
  <c r="K857" i="3"/>
  <c r="J857" i="3"/>
  <c r="I857" i="3"/>
  <c r="H857" i="3"/>
  <c r="G857" i="3"/>
  <c r="F857" i="3"/>
  <c r="E857" i="3"/>
  <c r="P854" i="3"/>
  <c r="O854" i="3"/>
  <c r="N854" i="3"/>
  <c r="M854" i="3"/>
  <c r="L854" i="3"/>
  <c r="K854" i="3"/>
  <c r="J854" i="3"/>
  <c r="I854" i="3"/>
  <c r="H854" i="3"/>
  <c r="G854" i="3"/>
  <c r="F854" i="3"/>
  <c r="E854" i="3"/>
  <c r="P851" i="3"/>
  <c r="O851" i="3"/>
  <c r="N851" i="3"/>
  <c r="M851" i="3"/>
  <c r="L851" i="3"/>
  <c r="K851" i="3"/>
  <c r="J851" i="3"/>
  <c r="I851" i="3"/>
  <c r="H851" i="3"/>
  <c r="G851" i="3"/>
  <c r="F851" i="3"/>
  <c r="E851" i="3"/>
  <c r="P848" i="3"/>
  <c r="O848" i="3"/>
  <c r="N848" i="3"/>
  <c r="M848" i="3"/>
  <c r="L848" i="3"/>
  <c r="K848" i="3"/>
  <c r="J848" i="3"/>
  <c r="I848" i="3"/>
  <c r="H848" i="3"/>
  <c r="G848" i="3"/>
  <c r="F848" i="3"/>
  <c r="E848" i="3"/>
  <c r="P845" i="3"/>
  <c r="O845" i="3"/>
  <c r="N845" i="3"/>
  <c r="M845" i="3"/>
  <c r="L845" i="3"/>
  <c r="K845" i="3"/>
  <c r="J845" i="3"/>
  <c r="I845" i="3"/>
  <c r="H845" i="3"/>
  <c r="G845" i="3"/>
  <c r="F845" i="3"/>
  <c r="E845" i="3"/>
  <c r="P842" i="3"/>
  <c r="O842" i="3"/>
  <c r="N842" i="3"/>
  <c r="M842" i="3"/>
  <c r="L842" i="3"/>
  <c r="K842" i="3"/>
  <c r="J842" i="3"/>
  <c r="I842" i="3"/>
  <c r="H842" i="3"/>
  <c r="G842" i="3"/>
  <c r="F842" i="3"/>
  <c r="E842" i="3"/>
  <c r="P839" i="3"/>
  <c r="O839" i="3"/>
  <c r="N839" i="3"/>
  <c r="M839" i="3"/>
  <c r="L839" i="3"/>
  <c r="K839" i="3"/>
  <c r="J839" i="3"/>
  <c r="I839" i="3"/>
  <c r="H839" i="3"/>
  <c r="G839" i="3"/>
  <c r="F839" i="3"/>
  <c r="E839" i="3"/>
  <c r="P836" i="3"/>
  <c r="O836" i="3"/>
  <c r="N836" i="3"/>
  <c r="M836" i="3"/>
  <c r="L836" i="3"/>
  <c r="K836" i="3"/>
  <c r="J836" i="3"/>
  <c r="I836" i="3"/>
  <c r="H836" i="3"/>
  <c r="G836" i="3"/>
  <c r="F836" i="3"/>
  <c r="E836" i="3"/>
  <c r="P833" i="3"/>
  <c r="O833" i="3"/>
  <c r="N833" i="3"/>
  <c r="M833" i="3"/>
  <c r="L833" i="3"/>
  <c r="K833" i="3"/>
  <c r="J833" i="3"/>
  <c r="I833" i="3"/>
  <c r="H833" i="3"/>
  <c r="G833" i="3"/>
  <c r="F833" i="3"/>
  <c r="E833" i="3"/>
  <c r="P830" i="3"/>
  <c r="O830" i="3"/>
  <c r="N830" i="3"/>
  <c r="M830" i="3"/>
  <c r="L830" i="3"/>
  <c r="K830" i="3"/>
  <c r="J830" i="3"/>
  <c r="I830" i="3"/>
  <c r="H830" i="3"/>
  <c r="G830" i="3"/>
  <c r="F830" i="3"/>
  <c r="E830" i="3"/>
  <c r="P827" i="3"/>
  <c r="O827" i="3"/>
  <c r="N827" i="3"/>
  <c r="M827" i="3"/>
  <c r="L827" i="3"/>
  <c r="K827" i="3"/>
  <c r="J827" i="3"/>
  <c r="I827" i="3"/>
  <c r="H827" i="3"/>
  <c r="G827" i="3"/>
  <c r="F827" i="3"/>
  <c r="E827" i="3"/>
  <c r="P824" i="3"/>
  <c r="O824" i="3"/>
  <c r="N824" i="3"/>
  <c r="M824" i="3"/>
  <c r="L824" i="3"/>
  <c r="K824" i="3"/>
  <c r="J824" i="3"/>
  <c r="I824" i="3"/>
  <c r="H824" i="3"/>
  <c r="G824" i="3"/>
  <c r="F824" i="3"/>
  <c r="E824" i="3"/>
  <c r="P821" i="3"/>
  <c r="O821" i="3"/>
  <c r="N821" i="3"/>
  <c r="M821" i="3"/>
  <c r="L821" i="3"/>
  <c r="K821" i="3"/>
  <c r="J821" i="3"/>
  <c r="I821" i="3"/>
  <c r="H821" i="3"/>
  <c r="G821" i="3"/>
  <c r="F821" i="3"/>
  <c r="E821" i="3"/>
  <c r="P818" i="3"/>
  <c r="O818" i="3"/>
  <c r="N818" i="3"/>
  <c r="M818" i="3"/>
  <c r="L818" i="3"/>
  <c r="K818" i="3"/>
  <c r="J818" i="3"/>
  <c r="I818" i="3"/>
  <c r="H818" i="3"/>
  <c r="G818" i="3"/>
  <c r="F818" i="3"/>
  <c r="E818" i="3"/>
  <c r="P815" i="3"/>
  <c r="O815" i="3"/>
  <c r="N815" i="3"/>
  <c r="M815" i="3"/>
  <c r="L815" i="3"/>
  <c r="K815" i="3"/>
  <c r="J815" i="3"/>
  <c r="I815" i="3"/>
  <c r="H815" i="3"/>
  <c r="G815" i="3"/>
  <c r="F815" i="3"/>
  <c r="E815" i="3"/>
  <c r="P812" i="3"/>
  <c r="O812" i="3"/>
  <c r="N812" i="3"/>
  <c r="M812" i="3"/>
  <c r="L812" i="3"/>
  <c r="K812" i="3"/>
  <c r="J812" i="3"/>
  <c r="I812" i="3"/>
  <c r="H812" i="3"/>
  <c r="G812" i="3"/>
  <c r="F812" i="3"/>
  <c r="E812" i="3"/>
  <c r="P809" i="3"/>
  <c r="O809" i="3"/>
  <c r="N809" i="3"/>
  <c r="M809" i="3"/>
  <c r="L809" i="3"/>
  <c r="K809" i="3"/>
  <c r="J809" i="3"/>
  <c r="I809" i="3"/>
  <c r="H809" i="3"/>
  <c r="G809" i="3"/>
  <c r="F809" i="3"/>
  <c r="E809" i="3"/>
  <c r="P806" i="3"/>
  <c r="O806" i="3"/>
  <c r="N806" i="3"/>
  <c r="M806" i="3"/>
  <c r="L806" i="3"/>
  <c r="K806" i="3"/>
  <c r="J806" i="3"/>
  <c r="I806" i="3"/>
  <c r="H806" i="3"/>
  <c r="G806" i="3"/>
  <c r="F806" i="3"/>
  <c r="E806" i="3"/>
  <c r="P803" i="3"/>
  <c r="O803" i="3"/>
  <c r="N803" i="3"/>
  <c r="M803" i="3"/>
  <c r="L803" i="3"/>
  <c r="K803" i="3"/>
  <c r="J803" i="3"/>
  <c r="I803" i="3"/>
  <c r="H803" i="3"/>
  <c r="G803" i="3"/>
  <c r="F803" i="3"/>
  <c r="E803" i="3"/>
  <c r="P800" i="3"/>
  <c r="O800" i="3"/>
  <c r="N800" i="3"/>
  <c r="M800" i="3"/>
  <c r="L800" i="3"/>
  <c r="K800" i="3"/>
  <c r="J800" i="3"/>
  <c r="I800" i="3"/>
  <c r="H800" i="3"/>
  <c r="G800" i="3"/>
  <c r="F800" i="3"/>
  <c r="E800" i="3"/>
  <c r="P797" i="3"/>
  <c r="O797" i="3"/>
  <c r="N797" i="3"/>
  <c r="M797" i="3"/>
  <c r="L797" i="3"/>
  <c r="K797" i="3"/>
  <c r="J797" i="3"/>
  <c r="I797" i="3"/>
  <c r="H797" i="3"/>
  <c r="G797" i="3"/>
  <c r="F797" i="3"/>
  <c r="E797" i="3"/>
  <c r="P794" i="3"/>
  <c r="O794" i="3"/>
  <c r="N794" i="3"/>
  <c r="M794" i="3"/>
  <c r="L794" i="3"/>
  <c r="K794" i="3"/>
  <c r="J794" i="3"/>
  <c r="I794" i="3"/>
  <c r="H794" i="3"/>
  <c r="G794" i="3"/>
  <c r="F794" i="3"/>
  <c r="E794" i="3"/>
  <c r="P791" i="3"/>
  <c r="O791" i="3"/>
  <c r="N791" i="3"/>
  <c r="M791" i="3"/>
  <c r="L791" i="3"/>
  <c r="K791" i="3"/>
  <c r="J791" i="3"/>
  <c r="I791" i="3"/>
  <c r="H791" i="3"/>
  <c r="G791" i="3"/>
  <c r="F791" i="3"/>
  <c r="E791" i="3"/>
  <c r="P788" i="3"/>
  <c r="O788" i="3"/>
  <c r="N788" i="3"/>
  <c r="M788" i="3"/>
  <c r="L788" i="3"/>
  <c r="K788" i="3"/>
  <c r="J788" i="3"/>
  <c r="I788" i="3"/>
  <c r="H788" i="3"/>
  <c r="G788" i="3"/>
  <c r="F788" i="3"/>
  <c r="E788" i="3"/>
  <c r="P785" i="3"/>
  <c r="O785" i="3"/>
  <c r="N785" i="3"/>
  <c r="M785" i="3"/>
  <c r="L785" i="3"/>
  <c r="K785" i="3"/>
  <c r="J785" i="3"/>
  <c r="I785" i="3"/>
  <c r="H785" i="3"/>
  <c r="G785" i="3"/>
  <c r="F785" i="3"/>
  <c r="E785" i="3"/>
  <c r="P782" i="3"/>
  <c r="O782" i="3"/>
  <c r="N782" i="3"/>
  <c r="M782" i="3"/>
  <c r="L782" i="3"/>
  <c r="K782" i="3"/>
  <c r="J782" i="3"/>
  <c r="I782" i="3"/>
  <c r="H782" i="3"/>
  <c r="G782" i="3"/>
  <c r="F782" i="3"/>
  <c r="E782" i="3"/>
  <c r="P779" i="3"/>
  <c r="O779" i="3"/>
  <c r="N779" i="3"/>
  <c r="M779" i="3"/>
  <c r="L779" i="3"/>
  <c r="K779" i="3"/>
  <c r="J779" i="3"/>
  <c r="I779" i="3"/>
  <c r="H779" i="3"/>
  <c r="G779" i="3"/>
  <c r="F779" i="3"/>
  <c r="E779" i="3"/>
  <c r="P776" i="3"/>
  <c r="O776" i="3"/>
  <c r="N776" i="3"/>
  <c r="M776" i="3"/>
  <c r="L776" i="3"/>
  <c r="K776" i="3"/>
  <c r="J776" i="3"/>
  <c r="I776" i="3"/>
  <c r="H776" i="3"/>
  <c r="G776" i="3"/>
  <c r="F776" i="3"/>
  <c r="E776" i="3"/>
  <c r="P773" i="3"/>
  <c r="O773" i="3"/>
  <c r="N773" i="3"/>
  <c r="M773" i="3"/>
  <c r="L773" i="3"/>
  <c r="K773" i="3"/>
  <c r="J773" i="3"/>
  <c r="I773" i="3"/>
  <c r="H773" i="3"/>
  <c r="G773" i="3"/>
  <c r="F773" i="3"/>
  <c r="E773" i="3"/>
  <c r="P770" i="3"/>
  <c r="O770" i="3"/>
  <c r="N770" i="3"/>
  <c r="M770" i="3"/>
  <c r="L770" i="3"/>
  <c r="K770" i="3"/>
  <c r="J770" i="3"/>
  <c r="I770" i="3"/>
  <c r="H770" i="3"/>
  <c r="G770" i="3"/>
  <c r="F770" i="3"/>
  <c r="E770" i="3"/>
  <c r="P767" i="3"/>
  <c r="O767" i="3"/>
  <c r="N767" i="3"/>
  <c r="M767" i="3"/>
  <c r="L767" i="3"/>
  <c r="K767" i="3"/>
  <c r="J767" i="3"/>
  <c r="I767" i="3"/>
  <c r="H767" i="3"/>
  <c r="G767" i="3"/>
  <c r="F767" i="3"/>
  <c r="E767" i="3"/>
  <c r="P764" i="3"/>
  <c r="O764" i="3"/>
  <c r="N764" i="3"/>
  <c r="M764" i="3"/>
  <c r="L764" i="3"/>
  <c r="K764" i="3"/>
  <c r="J764" i="3"/>
  <c r="I764" i="3"/>
  <c r="H764" i="3"/>
  <c r="G764" i="3"/>
  <c r="F764" i="3"/>
  <c r="E764" i="3"/>
  <c r="P761" i="3"/>
  <c r="O761" i="3"/>
  <c r="N761" i="3"/>
  <c r="M761" i="3"/>
  <c r="L761" i="3"/>
  <c r="K761" i="3"/>
  <c r="J761" i="3"/>
  <c r="I761" i="3"/>
  <c r="H761" i="3"/>
  <c r="G761" i="3"/>
  <c r="F761" i="3"/>
  <c r="E761" i="3"/>
  <c r="P758" i="3"/>
  <c r="O758" i="3"/>
  <c r="N758" i="3"/>
  <c r="M758" i="3"/>
  <c r="L758" i="3"/>
  <c r="K758" i="3"/>
  <c r="J758" i="3"/>
  <c r="I758" i="3"/>
  <c r="H758" i="3"/>
  <c r="G758" i="3"/>
  <c r="F758" i="3"/>
  <c r="E758" i="3"/>
  <c r="P755" i="3"/>
  <c r="O755" i="3"/>
  <c r="N755" i="3"/>
  <c r="M755" i="3"/>
  <c r="L755" i="3"/>
  <c r="K755" i="3"/>
  <c r="J755" i="3"/>
  <c r="I755" i="3"/>
  <c r="H755" i="3"/>
  <c r="G755" i="3"/>
  <c r="F755" i="3"/>
  <c r="E755" i="3"/>
  <c r="P752" i="3"/>
  <c r="O752" i="3"/>
  <c r="N752" i="3"/>
  <c r="M752" i="3"/>
  <c r="L752" i="3"/>
  <c r="K752" i="3"/>
  <c r="J752" i="3"/>
  <c r="I752" i="3"/>
  <c r="H752" i="3"/>
  <c r="G752" i="3"/>
  <c r="F752" i="3"/>
  <c r="E752" i="3"/>
  <c r="P749" i="3"/>
  <c r="O749" i="3"/>
  <c r="N749" i="3"/>
  <c r="M749" i="3"/>
  <c r="L749" i="3"/>
  <c r="K749" i="3"/>
  <c r="J749" i="3"/>
  <c r="I749" i="3"/>
  <c r="H749" i="3"/>
  <c r="G749" i="3"/>
  <c r="F749" i="3"/>
  <c r="E749" i="3"/>
  <c r="P746" i="3"/>
  <c r="O746" i="3"/>
  <c r="N746" i="3"/>
  <c r="M746" i="3"/>
  <c r="L746" i="3"/>
  <c r="K746" i="3"/>
  <c r="J746" i="3"/>
  <c r="I746" i="3"/>
  <c r="H746" i="3"/>
  <c r="G746" i="3"/>
  <c r="F746" i="3"/>
  <c r="E746" i="3"/>
  <c r="P743" i="3"/>
  <c r="O743" i="3"/>
  <c r="N743" i="3"/>
  <c r="M743" i="3"/>
  <c r="L743" i="3"/>
  <c r="K743" i="3"/>
  <c r="J743" i="3"/>
  <c r="I743" i="3"/>
  <c r="H743" i="3"/>
  <c r="G743" i="3"/>
  <c r="F743" i="3"/>
  <c r="E743" i="3"/>
  <c r="P740" i="3"/>
  <c r="O740" i="3"/>
  <c r="N740" i="3"/>
  <c r="M740" i="3"/>
  <c r="L740" i="3"/>
  <c r="K740" i="3"/>
  <c r="J740" i="3"/>
  <c r="I740" i="3"/>
  <c r="H740" i="3"/>
  <c r="G740" i="3"/>
  <c r="F740" i="3"/>
  <c r="E740" i="3"/>
  <c r="P737" i="3"/>
  <c r="O737" i="3"/>
  <c r="N737" i="3"/>
  <c r="M737" i="3"/>
  <c r="L737" i="3"/>
  <c r="K737" i="3"/>
  <c r="J737" i="3"/>
  <c r="I737" i="3"/>
  <c r="H737" i="3"/>
  <c r="G737" i="3"/>
  <c r="F737" i="3"/>
  <c r="E737" i="3"/>
  <c r="P734" i="3"/>
  <c r="O734" i="3"/>
  <c r="N734" i="3"/>
  <c r="M734" i="3"/>
  <c r="L734" i="3"/>
  <c r="K734" i="3"/>
  <c r="J734" i="3"/>
  <c r="I734" i="3"/>
  <c r="H734" i="3"/>
  <c r="G734" i="3"/>
  <c r="F734" i="3"/>
  <c r="E734" i="3"/>
  <c r="P731" i="3"/>
  <c r="O731" i="3"/>
  <c r="N731" i="3"/>
  <c r="M731" i="3"/>
  <c r="L731" i="3"/>
  <c r="K731" i="3"/>
  <c r="J731" i="3"/>
  <c r="I731" i="3"/>
  <c r="H731" i="3"/>
  <c r="G731" i="3"/>
  <c r="F731" i="3"/>
  <c r="E731" i="3"/>
  <c r="P728" i="3"/>
  <c r="O728" i="3"/>
  <c r="N728" i="3"/>
  <c r="M728" i="3"/>
  <c r="L728" i="3"/>
  <c r="K728" i="3"/>
  <c r="J728" i="3"/>
  <c r="I728" i="3"/>
  <c r="H728" i="3"/>
  <c r="G728" i="3"/>
  <c r="F728" i="3"/>
  <c r="E728" i="3"/>
  <c r="P725" i="3"/>
  <c r="O725" i="3"/>
  <c r="N725" i="3"/>
  <c r="M725" i="3"/>
  <c r="L725" i="3"/>
  <c r="K725" i="3"/>
  <c r="J725" i="3"/>
  <c r="I725" i="3"/>
  <c r="H725" i="3"/>
  <c r="G725" i="3"/>
  <c r="F725" i="3"/>
  <c r="E725" i="3"/>
  <c r="P722" i="3"/>
  <c r="O722" i="3"/>
  <c r="N722" i="3"/>
  <c r="M722" i="3"/>
  <c r="L722" i="3"/>
  <c r="K722" i="3"/>
  <c r="J722" i="3"/>
  <c r="I722" i="3"/>
  <c r="H722" i="3"/>
  <c r="G722" i="3"/>
  <c r="F722" i="3"/>
  <c r="E722" i="3"/>
  <c r="P719" i="3"/>
  <c r="O719" i="3"/>
  <c r="N719" i="3"/>
  <c r="M719" i="3"/>
  <c r="L719" i="3"/>
  <c r="K719" i="3"/>
  <c r="J719" i="3"/>
  <c r="I719" i="3"/>
  <c r="H719" i="3"/>
  <c r="G719" i="3"/>
  <c r="F719" i="3"/>
  <c r="E719" i="3"/>
  <c r="P716" i="3"/>
  <c r="O716" i="3"/>
  <c r="N716" i="3"/>
  <c r="M716" i="3"/>
  <c r="L716" i="3"/>
  <c r="K716" i="3"/>
  <c r="J716" i="3"/>
  <c r="I716" i="3"/>
  <c r="H716" i="3"/>
  <c r="G716" i="3"/>
  <c r="F716" i="3"/>
  <c r="E716" i="3"/>
  <c r="P713" i="3"/>
  <c r="O713" i="3"/>
  <c r="N713" i="3"/>
  <c r="M713" i="3"/>
  <c r="L713" i="3"/>
  <c r="K713" i="3"/>
  <c r="J713" i="3"/>
  <c r="I713" i="3"/>
  <c r="H713" i="3"/>
  <c r="G713" i="3"/>
  <c r="F713" i="3"/>
  <c r="E713" i="3"/>
  <c r="P710" i="3"/>
  <c r="O710" i="3"/>
  <c r="N710" i="3"/>
  <c r="M710" i="3"/>
  <c r="L710" i="3"/>
  <c r="K710" i="3"/>
  <c r="J710" i="3"/>
  <c r="I710" i="3"/>
  <c r="H710" i="3"/>
  <c r="G710" i="3"/>
  <c r="F710" i="3"/>
  <c r="E710" i="3"/>
  <c r="P707" i="3"/>
  <c r="O707" i="3"/>
  <c r="N707" i="3"/>
  <c r="M707" i="3"/>
  <c r="L707" i="3"/>
  <c r="K707" i="3"/>
  <c r="J707" i="3"/>
  <c r="I707" i="3"/>
  <c r="H707" i="3"/>
  <c r="G707" i="3"/>
  <c r="F707" i="3"/>
  <c r="E707" i="3"/>
  <c r="P704" i="3"/>
  <c r="O704" i="3"/>
  <c r="N704" i="3"/>
  <c r="M704" i="3"/>
  <c r="L704" i="3"/>
  <c r="K704" i="3"/>
  <c r="J704" i="3"/>
  <c r="I704" i="3"/>
  <c r="H704" i="3"/>
  <c r="G704" i="3"/>
  <c r="F704" i="3"/>
  <c r="E704" i="3"/>
  <c r="P701" i="3"/>
  <c r="O701" i="3"/>
  <c r="N701" i="3"/>
  <c r="M701" i="3"/>
  <c r="L701" i="3"/>
  <c r="K701" i="3"/>
  <c r="J701" i="3"/>
  <c r="I701" i="3"/>
  <c r="H701" i="3"/>
  <c r="G701" i="3"/>
  <c r="F701" i="3"/>
  <c r="E701" i="3"/>
  <c r="P698" i="3"/>
  <c r="O698" i="3"/>
  <c r="N698" i="3"/>
  <c r="M698" i="3"/>
  <c r="L698" i="3"/>
  <c r="K698" i="3"/>
  <c r="J698" i="3"/>
  <c r="I698" i="3"/>
  <c r="H698" i="3"/>
  <c r="G698" i="3"/>
  <c r="F698" i="3"/>
  <c r="E698" i="3"/>
  <c r="P695" i="3"/>
  <c r="O695" i="3"/>
  <c r="N695" i="3"/>
  <c r="M695" i="3"/>
  <c r="L695" i="3"/>
  <c r="K695" i="3"/>
  <c r="J695" i="3"/>
  <c r="I695" i="3"/>
  <c r="H695" i="3"/>
  <c r="G695" i="3"/>
  <c r="F695" i="3"/>
  <c r="E695" i="3"/>
  <c r="P692" i="3"/>
  <c r="O692" i="3"/>
  <c r="N692" i="3"/>
  <c r="M692" i="3"/>
  <c r="L692" i="3"/>
  <c r="K692" i="3"/>
  <c r="J692" i="3"/>
  <c r="I692" i="3"/>
  <c r="H692" i="3"/>
  <c r="G692" i="3"/>
  <c r="F692" i="3"/>
  <c r="E692" i="3"/>
  <c r="P689" i="3"/>
  <c r="O689" i="3"/>
  <c r="N689" i="3"/>
  <c r="M689" i="3"/>
  <c r="L689" i="3"/>
  <c r="K689" i="3"/>
  <c r="J689" i="3"/>
  <c r="I689" i="3"/>
  <c r="H689" i="3"/>
  <c r="G689" i="3"/>
  <c r="F689" i="3"/>
  <c r="E689" i="3"/>
  <c r="P686" i="3"/>
  <c r="O686" i="3"/>
  <c r="N686" i="3"/>
  <c r="M686" i="3"/>
  <c r="L686" i="3"/>
  <c r="K686" i="3"/>
  <c r="J686" i="3"/>
  <c r="I686" i="3"/>
  <c r="H686" i="3"/>
  <c r="G686" i="3"/>
  <c r="F686" i="3"/>
  <c r="E686" i="3"/>
  <c r="P683" i="3"/>
  <c r="O683" i="3"/>
  <c r="N683" i="3"/>
  <c r="M683" i="3"/>
  <c r="L683" i="3"/>
  <c r="K683" i="3"/>
  <c r="J683" i="3"/>
  <c r="I683" i="3"/>
  <c r="H683" i="3"/>
  <c r="G683" i="3"/>
  <c r="F683" i="3"/>
  <c r="E683" i="3"/>
  <c r="P680" i="3"/>
  <c r="O680" i="3"/>
  <c r="N680" i="3"/>
  <c r="M680" i="3"/>
  <c r="L680" i="3"/>
  <c r="K680" i="3"/>
  <c r="J680" i="3"/>
  <c r="I680" i="3"/>
  <c r="H680" i="3"/>
  <c r="G680" i="3"/>
  <c r="F680" i="3"/>
  <c r="E680" i="3"/>
  <c r="P677" i="3"/>
  <c r="O677" i="3"/>
  <c r="N677" i="3"/>
  <c r="M677" i="3"/>
  <c r="L677" i="3"/>
  <c r="K677" i="3"/>
  <c r="J677" i="3"/>
  <c r="I677" i="3"/>
  <c r="H677" i="3"/>
  <c r="G677" i="3"/>
  <c r="F677" i="3"/>
  <c r="E677" i="3"/>
  <c r="P674" i="3"/>
  <c r="O674" i="3"/>
  <c r="N674" i="3"/>
  <c r="M674" i="3"/>
  <c r="L674" i="3"/>
  <c r="K674" i="3"/>
  <c r="J674" i="3"/>
  <c r="I674" i="3"/>
  <c r="H674" i="3"/>
  <c r="G674" i="3"/>
  <c r="F674" i="3"/>
  <c r="E674" i="3"/>
  <c r="P671" i="3"/>
  <c r="O671" i="3"/>
  <c r="N671" i="3"/>
  <c r="M671" i="3"/>
  <c r="L671" i="3"/>
  <c r="K671" i="3"/>
  <c r="J671" i="3"/>
  <c r="I671" i="3"/>
  <c r="H671" i="3"/>
  <c r="G671" i="3"/>
  <c r="F671" i="3"/>
  <c r="E671" i="3"/>
  <c r="P668" i="3"/>
  <c r="O668" i="3"/>
  <c r="N668" i="3"/>
  <c r="M668" i="3"/>
  <c r="L668" i="3"/>
  <c r="K668" i="3"/>
  <c r="J668" i="3"/>
  <c r="I668" i="3"/>
  <c r="H668" i="3"/>
  <c r="G668" i="3"/>
  <c r="F668" i="3"/>
  <c r="E668" i="3"/>
  <c r="P665" i="3"/>
  <c r="O665" i="3"/>
  <c r="N665" i="3"/>
  <c r="M665" i="3"/>
  <c r="L665" i="3"/>
  <c r="K665" i="3"/>
  <c r="J665" i="3"/>
  <c r="I665" i="3"/>
  <c r="H665" i="3"/>
  <c r="G665" i="3"/>
  <c r="F665" i="3"/>
  <c r="E665" i="3"/>
  <c r="P662" i="3"/>
  <c r="O662" i="3"/>
  <c r="N662" i="3"/>
  <c r="M662" i="3"/>
  <c r="L662" i="3"/>
  <c r="K662" i="3"/>
  <c r="J662" i="3"/>
  <c r="I662" i="3"/>
  <c r="H662" i="3"/>
  <c r="G662" i="3"/>
  <c r="F662" i="3"/>
  <c r="E662" i="3"/>
  <c r="P659" i="3"/>
  <c r="O659" i="3"/>
  <c r="N659" i="3"/>
  <c r="M659" i="3"/>
  <c r="L659" i="3"/>
  <c r="K659" i="3"/>
  <c r="J659" i="3"/>
  <c r="I659" i="3"/>
  <c r="H659" i="3"/>
  <c r="G659" i="3"/>
  <c r="F659" i="3"/>
  <c r="E659" i="3"/>
  <c r="P656" i="3"/>
  <c r="O656" i="3"/>
  <c r="N656" i="3"/>
  <c r="M656" i="3"/>
  <c r="L656" i="3"/>
  <c r="K656" i="3"/>
  <c r="J656" i="3"/>
  <c r="I656" i="3"/>
  <c r="H656" i="3"/>
  <c r="G656" i="3"/>
  <c r="F656" i="3"/>
  <c r="E656" i="3"/>
  <c r="P653" i="3"/>
  <c r="O653" i="3"/>
  <c r="N653" i="3"/>
  <c r="M653" i="3"/>
  <c r="L653" i="3"/>
  <c r="K653" i="3"/>
  <c r="J653" i="3"/>
  <c r="I653" i="3"/>
  <c r="H653" i="3"/>
  <c r="G653" i="3"/>
  <c r="F653" i="3"/>
  <c r="E653" i="3"/>
  <c r="P650" i="3"/>
  <c r="O650" i="3"/>
  <c r="N650" i="3"/>
  <c r="M650" i="3"/>
  <c r="L650" i="3"/>
  <c r="K650" i="3"/>
  <c r="J650" i="3"/>
  <c r="I650" i="3"/>
  <c r="H650" i="3"/>
  <c r="G650" i="3"/>
  <c r="F650" i="3"/>
  <c r="E650" i="3"/>
  <c r="P647" i="3"/>
  <c r="O647" i="3"/>
  <c r="N647" i="3"/>
  <c r="M647" i="3"/>
  <c r="L647" i="3"/>
  <c r="K647" i="3"/>
  <c r="J647" i="3"/>
  <c r="I647" i="3"/>
  <c r="H647" i="3"/>
  <c r="G647" i="3"/>
  <c r="F647" i="3"/>
  <c r="E647" i="3"/>
  <c r="P644" i="3"/>
  <c r="O644" i="3"/>
  <c r="N644" i="3"/>
  <c r="M644" i="3"/>
  <c r="L644" i="3"/>
  <c r="K644" i="3"/>
  <c r="J644" i="3"/>
  <c r="I644" i="3"/>
  <c r="H644" i="3"/>
  <c r="G644" i="3"/>
  <c r="F644" i="3"/>
  <c r="E644" i="3"/>
  <c r="P641" i="3"/>
  <c r="O641" i="3"/>
  <c r="N641" i="3"/>
  <c r="M641" i="3"/>
  <c r="L641" i="3"/>
  <c r="K641" i="3"/>
  <c r="J641" i="3"/>
  <c r="I641" i="3"/>
  <c r="H641" i="3"/>
  <c r="G641" i="3"/>
  <c r="F641" i="3"/>
  <c r="E641" i="3"/>
  <c r="P638" i="3"/>
  <c r="O638" i="3"/>
  <c r="N638" i="3"/>
  <c r="M638" i="3"/>
  <c r="L638" i="3"/>
  <c r="K638" i="3"/>
  <c r="J638" i="3"/>
  <c r="I638" i="3"/>
  <c r="H638" i="3"/>
  <c r="G638" i="3"/>
  <c r="F638" i="3"/>
  <c r="E638" i="3"/>
  <c r="P635" i="3"/>
  <c r="O635" i="3"/>
  <c r="N635" i="3"/>
  <c r="M635" i="3"/>
  <c r="L635" i="3"/>
  <c r="K635" i="3"/>
  <c r="J635" i="3"/>
  <c r="I635" i="3"/>
  <c r="H635" i="3"/>
  <c r="G635" i="3"/>
  <c r="F635" i="3"/>
  <c r="E635" i="3"/>
  <c r="P632" i="3"/>
  <c r="O632" i="3"/>
  <c r="N632" i="3"/>
  <c r="M632" i="3"/>
  <c r="L632" i="3"/>
  <c r="K632" i="3"/>
  <c r="J632" i="3"/>
  <c r="I632" i="3"/>
  <c r="H632" i="3"/>
  <c r="G632" i="3"/>
  <c r="F632" i="3"/>
  <c r="E632" i="3"/>
  <c r="P629" i="3"/>
  <c r="O629" i="3"/>
  <c r="N629" i="3"/>
  <c r="M629" i="3"/>
  <c r="L629" i="3"/>
  <c r="K629" i="3"/>
  <c r="J629" i="3"/>
  <c r="I629" i="3"/>
  <c r="H629" i="3"/>
  <c r="G629" i="3"/>
  <c r="F629" i="3"/>
  <c r="E629" i="3"/>
  <c r="P626" i="3"/>
  <c r="O626" i="3"/>
  <c r="N626" i="3"/>
  <c r="M626" i="3"/>
  <c r="L626" i="3"/>
  <c r="K626" i="3"/>
  <c r="J626" i="3"/>
  <c r="I626" i="3"/>
  <c r="H626" i="3"/>
  <c r="G626" i="3"/>
  <c r="F626" i="3"/>
  <c r="E626" i="3"/>
  <c r="P623" i="3"/>
  <c r="O623" i="3"/>
  <c r="N623" i="3"/>
  <c r="M623" i="3"/>
  <c r="L623" i="3"/>
  <c r="K623" i="3"/>
  <c r="J623" i="3"/>
  <c r="I623" i="3"/>
  <c r="H623" i="3"/>
  <c r="G623" i="3"/>
  <c r="F623" i="3"/>
  <c r="E623" i="3"/>
  <c r="P620" i="3"/>
  <c r="O620" i="3"/>
  <c r="N620" i="3"/>
  <c r="M620" i="3"/>
  <c r="L620" i="3"/>
  <c r="K620" i="3"/>
  <c r="J620" i="3"/>
  <c r="I620" i="3"/>
  <c r="H620" i="3"/>
  <c r="G620" i="3"/>
  <c r="F620" i="3"/>
  <c r="E620" i="3"/>
  <c r="P617" i="3"/>
  <c r="O617" i="3"/>
  <c r="N617" i="3"/>
  <c r="M617" i="3"/>
  <c r="L617" i="3"/>
  <c r="K617" i="3"/>
  <c r="J617" i="3"/>
  <c r="I617" i="3"/>
  <c r="H617" i="3"/>
  <c r="G617" i="3"/>
  <c r="F617" i="3"/>
  <c r="E617" i="3"/>
  <c r="P614" i="3"/>
  <c r="O614" i="3"/>
  <c r="N614" i="3"/>
  <c r="M614" i="3"/>
  <c r="L614" i="3"/>
  <c r="K614" i="3"/>
  <c r="J614" i="3"/>
  <c r="I614" i="3"/>
  <c r="H614" i="3"/>
  <c r="G614" i="3"/>
  <c r="F614" i="3"/>
  <c r="E614" i="3"/>
  <c r="P611" i="3"/>
  <c r="O611" i="3"/>
  <c r="N611" i="3"/>
  <c r="M611" i="3"/>
  <c r="L611" i="3"/>
  <c r="K611" i="3"/>
  <c r="J611" i="3"/>
  <c r="I611" i="3"/>
  <c r="H611" i="3"/>
  <c r="G611" i="3"/>
  <c r="F611" i="3"/>
  <c r="E611" i="3"/>
  <c r="P608" i="3"/>
  <c r="O608" i="3"/>
  <c r="N608" i="3"/>
  <c r="M608" i="3"/>
  <c r="L608" i="3"/>
  <c r="K608" i="3"/>
  <c r="J608" i="3"/>
  <c r="I608" i="3"/>
  <c r="H608" i="3"/>
  <c r="G608" i="3"/>
  <c r="F608" i="3"/>
  <c r="E608" i="3"/>
  <c r="P605" i="3"/>
  <c r="O605" i="3"/>
  <c r="N605" i="3"/>
  <c r="M605" i="3"/>
  <c r="L605" i="3"/>
  <c r="K605" i="3"/>
  <c r="J605" i="3"/>
  <c r="I605" i="3"/>
  <c r="H605" i="3"/>
  <c r="G605" i="3"/>
  <c r="F605" i="3"/>
  <c r="E605" i="3"/>
  <c r="P602" i="3"/>
  <c r="O602" i="3"/>
  <c r="N602" i="3"/>
  <c r="M602" i="3"/>
  <c r="L602" i="3"/>
  <c r="K602" i="3"/>
  <c r="J602" i="3"/>
  <c r="I602" i="3"/>
  <c r="H602" i="3"/>
  <c r="G602" i="3"/>
  <c r="F602" i="3"/>
  <c r="E602" i="3"/>
  <c r="P599" i="3"/>
  <c r="O599" i="3"/>
  <c r="N599" i="3"/>
  <c r="M599" i="3"/>
  <c r="L599" i="3"/>
  <c r="K599" i="3"/>
  <c r="J599" i="3"/>
  <c r="I599" i="3"/>
  <c r="H599" i="3"/>
  <c r="G599" i="3"/>
  <c r="F599" i="3"/>
  <c r="E599" i="3"/>
  <c r="P596" i="3"/>
  <c r="O596" i="3"/>
  <c r="N596" i="3"/>
  <c r="M596" i="3"/>
  <c r="L596" i="3"/>
  <c r="K596" i="3"/>
  <c r="J596" i="3"/>
  <c r="I596" i="3"/>
  <c r="H596" i="3"/>
  <c r="G596" i="3"/>
  <c r="F596" i="3"/>
  <c r="E596" i="3"/>
  <c r="P593" i="3"/>
  <c r="O593" i="3"/>
  <c r="N593" i="3"/>
  <c r="M593" i="3"/>
  <c r="L593" i="3"/>
  <c r="K593" i="3"/>
  <c r="J593" i="3"/>
  <c r="I593" i="3"/>
  <c r="H593" i="3"/>
  <c r="G593" i="3"/>
  <c r="F593" i="3"/>
  <c r="E593" i="3"/>
  <c r="P590" i="3"/>
  <c r="O590" i="3"/>
  <c r="N590" i="3"/>
  <c r="M590" i="3"/>
  <c r="L590" i="3"/>
  <c r="K590" i="3"/>
  <c r="J590" i="3"/>
  <c r="I590" i="3"/>
  <c r="H590" i="3"/>
  <c r="G590" i="3"/>
  <c r="F590" i="3"/>
  <c r="E590" i="3"/>
  <c r="P587" i="3"/>
  <c r="O587" i="3"/>
  <c r="N587" i="3"/>
  <c r="M587" i="3"/>
  <c r="L587" i="3"/>
  <c r="K587" i="3"/>
  <c r="J587" i="3"/>
  <c r="I587" i="3"/>
  <c r="H587" i="3"/>
  <c r="G587" i="3"/>
  <c r="F587" i="3"/>
  <c r="E587" i="3"/>
  <c r="P584" i="3"/>
  <c r="O584" i="3"/>
  <c r="N584" i="3"/>
  <c r="M584" i="3"/>
  <c r="L584" i="3"/>
  <c r="K584" i="3"/>
  <c r="J584" i="3"/>
  <c r="I584" i="3"/>
  <c r="H584" i="3"/>
  <c r="G584" i="3"/>
  <c r="F584" i="3"/>
  <c r="E584" i="3"/>
  <c r="P581" i="3"/>
  <c r="O581" i="3"/>
  <c r="N581" i="3"/>
  <c r="M581" i="3"/>
  <c r="L581" i="3"/>
  <c r="K581" i="3"/>
  <c r="J581" i="3"/>
  <c r="I581" i="3"/>
  <c r="H581" i="3"/>
  <c r="G581" i="3"/>
  <c r="F581" i="3"/>
  <c r="E581" i="3"/>
  <c r="P578" i="3"/>
  <c r="O578" i="3"/>
  <c r="N578" i="3"/>
  <c r="M578" i="3"/>
  <c r="L578" i="3"/>
  <c r="K578" i="3"/>
  <c r="J578" i="3"/>
  <c r="I578" i="3"/>
  <c r="H578" i="3"/>
  <c r="G578" i="3"/>
  <c r="F578" i="3"/>
  <c r="E578" i="3"/>
  <c r="P575" i="3"/>
  <c r="O575" i="3"/>
  <c r="N575" i="3"/>
  <c r="M575" i="3"/>
  <c r="L575" i="3"/>
  <c r="K575" i="3"/>
  <c r="J575" i="3"/>
  <c r="I575" i="3"/>
  <c r="H575" i="3"/>
  <c r="G575" i="3"/>
  <c r="F575" i="3"/>
  <c r="E575" i="3"/>
  <c r="P572" i="3"/>
  <c r="O572" i="3"/>
  <c r="N572" i="3"/>
  <c r="M572" i="3"/>
  <c r="L572" i="3"/>
  <c r="K572" i="3"/>
  <c r="J572" i="3"/>
  <c r="I572" i="3"/>
  <c r="H572" i="3"/>
  <c r="G572" i="3"/>
  <c r="F572" i="3"/>
  <c r="E572" i="3"/>
  <c r="P569" i="3"/>
  <c r="O569" i="3"/>
  <c r="N569" i="3"/>
  <c r="M569" i="3"/>
  <c r="L569" i="3"/>
  <c r="K569" i="3"/>
  <c r="J569" i="3"/>
  <c r="I569" i="3"/>
  <c r="H569" i="3"/>
  <c r="G569" i="3"/>
  <c r="F569" i="3"/>
  <c r="E569" i="3"/>
  <c r="P566" i="3"/>
  <c r="O566" i="3"/>
  <c r="N566" i="3"/>
  <c r="M566" i="3"/>
  <c r="L566" i="3"/>
  <c r="K566" i="3"/>
  <c r="J566" i="3"/>
  <c r="I566" i="3"/>
  <c r="H566" i="3"/>
  <c r="G566" i="3"/>
  <c r="F566" i="3"/>
  <c r="E566" i="3"/>
  <c r="P563" i="3"/>
  <c r="O563" i="3"/>
  <c r="N563" i="3"/>
  <c r="M563" i="3"/>
  <c r="L563" i="3"/>
  <c r="K563" i="3"/>
  <c r="J563" i="3"/>
  <c r="I563" i="3"/>
  <c r="H563" i="3"/>
  <c r="G563" i="3"/>
  <c r="F563" i="3"/>
  <c r="E563" i="3"/>
  <c r="P560" i="3"/>
  <c r="O560" i="3"/>
  <c r="N560" i="3"/>
  <c r="M560" i="3"/>
  <c r="L560" i="3"/>
  <c r="K560" i="3"/>
  <c r="J560" i="3"/>
  <c r="I560" i="3"/>
  <c r="H560" i="3"/>
  <c r="G560" i="3"/>
  <c r="F560" i="3"/>
  <c r="E560" i="3"/>
  <c r="P557" i="3"/>
  <c r="O557" i="3"/>
  <c r="N557" i="3"/>
  <c r="M557" i="3"/>
  <c r="L557" i="3"/>
  <c r="K557" i="3"/>
  <c r="J557" i="3"/>
  <c r="I557" i="3"/>
  <c r="H557" i="3"/>
  <c r="G557" i="3"/>
  <c r="F557" i="3"/>
  <c r="E557" i="3"/>
  <c r="P554" i="3"/>
  <c r="O554" i="3"/>
  <c r="N554" i="3"/>
  <c r="M554" i="3"/>
  <c r="L554" i="3"/>
  <c r="K554" i="3"/>
  <c r="J554" i="3"/>
  <c r="I554" i="3"/>
  <c r="H554" i="3"/>
  <c r="G554" i="3"/>
  <c r="F554" i="3"/>
  <c r="E554" i="3"/>
  <c r="P551" i="3"/>
  <c r="O551" i="3"/>
  <c r="N551" i="3"/>
  <c r="M551" i="3"/>
  <c r="L551" i="3"/>
  <c r="K551" i="3"/>
  <c r="J551" i="3"/>
  <c r="I551" i="3"/>
  <c r="H551" i="3"/>
  <c r="G551" i="3"/>
  <c r="F551" i="3"/>
  <c r="E551" i="3"/>
  <c r="P548" i="3"/>
  <c r="O548" i="3"/>
  <c r="N548" i="3"/>
  <c r="M548" i="3"/>
  <c r="L548" i="3"/>
  <c r="K548" i="3"/>
  <c r="J548" i="3"/>
  <c r="I548" i="3"/>
  <c r="H548" i="3"/>
  <c r="G548" i="3"/>
  <c r="F548" i="3"/>
  <c r="E548" i="3"/>
  <c r="P545" i="3"/>
  <c r="O545" i="3"/>
  <c r="N545" i="3"/>
  <c r="M545" i="3"/>
  <c r="L545" i="3"/>
  <c r="K545" i="3"/>
  <c r="J545" i="3"/>
  <c r="I545" i="3"/>
  <c r="H545" i="3"/>
  <c r="G545" i="3"/>
  <c r="F545" i="3"/>
  <c r="E545" i="3"/>
  <c r="P542" i="3"/>
  <c r="O542" i="3"/>
  <c r="N542" i="3"/>
  <c r="M542" i="3"/>
  <c r="L542" i="3"/>
  <c r="K542" i="3"/>
  <c r="J542" i="3"/>
  <c r="I542" i="3"/>
  <c r="H542" i="3"/>
  <c r="G542" i="3"/>
  <c r="F542" i="3"/>
  <c r="E542" i="3"/>
  <c r="P539" i="3"/>
  <c r="O539" i="3"/>
  <c r="N539" i="3"/>
  <c r="M539" i="3"/>
  <c r="L539" i="3"/>
  <c r="K539" i="3"/>
  <c r="J539" i="3"/>
  <c r="I539" i="3"/>
  <c r="H539" i="3"/>
  <c r="G539" i="3"/>
  <c r="F539" i="3"/>
  <c r="E539" i="3"/>
  <c r="P536" i="3"/>
  <c r="O536" i="3"/>
  <c r="N536" i="3"/>
  <c r="M536" i="3"/>
  <c r="L536" i="3"/>
  <c r="K536" i="3"/>
  <c r="J536" i="3"/>
  <c r="I536" i="3"/>
  <c r="H536" i="3"/>
  <c r="G536" i="3"/>
  <c r="F536" i="3"/>
  <c r="E536" i="3"/>
  <c r="P533" i="3"/>
  <c r="O533" i="3"/>
  <c r="N533" i="3"/>
  <c r="M533" i="3"/>
  <c r="L533" i="3"/>
  <c r="K533" i="3"/>
  <c r="J533" i="3"/>
  <c r="I533" i="3"/>
  <c r="H533" i="3"/>
  <c r="G533" i="3"/>
  <c r="F533" i="3"/>
  <c r="E533" i="3"/>
  <c r="P530" i="3"/>
  <c r="O530" i="3"/>
  <c r="N530" i="3"/>
  <c r="M530" i="3"/>
  <c r="L530" i="3"/>
  <c r="K530" i="3"/>
  <c r="J530" i="3"/>
  <c r="I530" i="3"/>
  <c r="H530" i="3"/>
  <c r="G530" i="3"/>
  <c r="F530" i="3"/>
  <c r="E530" i="3"/>
  <c r="P527" i="3"/>
  <c r="O527" i="3"/>
  <c r="N527" i="3"/>
  <c r="M527" i="3"/>
  <c r="L527" i="3"/>
  <c r="K527" i="3"/>
  <c r="J527" i="3"/>
  <c r="I527" i="3"/>
  <c r="H527" i="3"/>
  <c r="G527" i="3"/>
  <c r="F527" i="3"/>
  <c r="E527" i="3"/>
  <c r="P524" i="3"/>
  <c r="O524" i="3"/>
  <c r="N524" i="3"/>
  <c r="M524" i="3"/>
  <c r="L524" i="3"/>
  <c r="K524" i="3"/>
  <c r="J524" i="3"/>
  <c r="I524" i="3"/>
  <c r="H524" i="3"/>
  <c r="G524" i="3"/>
  <c r="F524" i="3"/>
  <c r="E524" i="3"/>
  <c r="P521" i="3"/>
  <c r="O521" i="3"/>
  <c r="N521" i="3"/>
  <c r="M521" i="3"/>
  <c r="L521" i="3"/>
  <c r="K521" i="3"/>
  <c r="J521" i="3"/>
  <c r="I521" i="3"/>
  <c r="H521" i="3"/>
  <c r="G521" i="3"/>
  <c r="F521" i="3"/>
  <c r="E521" i="3"/>
  <c r="P518" i="3"/>
  <c r="O518" i="3"/>
  <c r="N518" i="3"/>
  <c r="M518" i="3"/>
  <c r="L518" i="3"/>
  <c r="K518" i="3"/>
  <c r="J518" i="3"/>
  <c r="I518" i="3"/>
  <c r="H518" i="3"/>
  <c r="G518" i="3"/>
  <c r="F518" i="3"/>
  <c r="E518" i="3"/>
  <c r="P515" i="3"/>
  <c r="O515" i="3"/>
  <c r="N515" i="3"/>
  <c r="M515" i="3"/>
  <c r="L515" i="3"/>
  <c r="K515" i="3"/>
  <c r="J515" i="3"/>
  <c r="I515" i="3"/>
  <c r="H515" i="3"/>
  <c r="G515" i="3"/>
  <c r="F515" i="3"/>
  <c r="E515" i="3"/>
  <c r="P512" i="3"/>
  <c r="O512" i="3"/>
  <c r="N512" i="3"/>
  <c r="M512" i="3"/>
  <c r="L512" i="3"/>
  <c r="K512" i="3"/>
  <c r="J512" i="3"/>
  <c r="I512" i="3"/>
  <c r="H512" i="3"/>
  <c r="G512" i="3"/>
  <c r="F512" i="3"/>
  <c r="E512" i="3"/>
  <c r="P509" i="3"/>
  <c r="O509" i="3"/>
  <c r="N509" i="3"/>
  <c r="M509" i="3"/>
  <c r="L509" i="3"/>
  <c r="K509" i="3"/>
  <c r="J509" i="3"/>
  <c r="I509" i="3"/>
  <c r="H509" i="3"/>
  <c r="G509" i="3"/>
  <c r="F509" i="3"/>
  <c r="E509" i="3"/>
  <c r="P506" i="3"/>
  <c r="O506" i="3"/>
  <c r="N506" i="3"/>
  <c r="M506" i="3"/>
  <c r="L506" i="3"/>
  <c r="K506" i="3"/>
  <c r="J506" i="3"/>
  <c r="I506" i="3"/>
  <c r="H506" i="3"/>
  <c r="G506" i="3"/>
  <c r="F506" i="3"/>
  <c r="E506" i="3"/>
  <c r="P503" i="3"/>
  <c r="O503" i="3"/>
  <c r="N503" i="3"/>
  <c r="M503" i="3"/>
  <c r="L503" i="3"/>
  <c r="K503" i="3"/>
  <c r="J503" i="3"/>
  <c r="I503" i="3"/>
  <c r="H503" i="3"/>
  <c r="G503" i="3"/>
  <c r="F503" i="3"/>
  <c r="E503" i="3"/>
  <c r="P500" i="3"/>
  <c r="O500" i="3"/>
  <c r="N500" i="3"/>
  <c r="M500" i="3"/>
  <c r="L500" i="3"/>
  <c r="K500" i="3"/>
  <c r="J500" i="3"/>
  <c r="I500" i="3"/>
  <c r="H500" i="3"/>
  <c r="G500" i="3"/>
  <c r="F500" i="3"/>
  <c r="E500" i="3"/>
  <c r="P497" i="3"/>
  <c r="O497" i="3"/>
  <c r="N497" i="3"/>
  <c r="M497" i="3"/>
  <c r="L497" i="3"/>
  <c r="K497" i="3"/>
  <c r="J497" i="3"/>
  <c r="I497" i="3"/>
  <c r="H497" i="3"/>
  <c r="G497" i="3"/>
  <c r="F497" i="3"/>
  <c r="E497" i="3"/>
  <c r="P494" i="3"/>
  <c r="O494" i="3"/>
  <c r="N494" i="3"/>
  <c r="M494" i="3"/>
  <c r="L494" i="3"/>
  <c r="K494" i="3"/>
  <c r="J494" i="3"/>
  <c r="I494" i="3"/>
  <c r="H494" i="3"/>
  <c r="G494" i="3"/>
  <c r="F494" i="3"/>
  <c r="E494" i="3"/>
  <c r="P491" i="3"/>
  <c r="O491" i="3"/>
  <c r="N491" i="3"/>
  <c r="M491" i="3"/>
  <c r="L491" i="3"/>
  <c r="K491" i="3"/>
  <c r="J491" i="3"/>
  <c r="I491" i="3"/>
  <c r="H491" i="3"/>
  <c r="G491" i="3"/>
  <c r="F491" i="3"/>
  <c r="E491" i="3"/>
  <c r="P488" i="3"/>
  <c r="O488" i="3"/>
  <c r="N488" i="3"/>
  <c r="M488" i="3"/>
  <c r="L488" i="3"/>
  <c r="K488" i="3"/>
  <c r="J488" i="3"/>
  <c r="I488" i="3"/>
  <c r="H488" i="3"/>
  <c r="G488" i="3"/>
  <c r="F488" i="3"/>
  <c r="E488" i="3"/>
  <c r="P485" i="3"/>
  <c r="O485" i="3"/>
  <c r="N485" i="3"/>
  <c r="M485" i="3"/>
  <c r="L485" i="3"/>
  <c r="K485" i="3"/>
  <c r="J485" i="3"/>
  <c r="I485" i="3"/>
  <c r="H485" i="3"/>
  <c r="G485" i="3"/>
  <c r="F485" i="3"/>
  <c r="E485" i="3"/>
  <c r="P482" i="3"/>
  <c r="O482" i="3"/>
  <c r="N482" i="3"/>
  <c r="M482" i="3"/>
  <c r="L482" i="3"/>
  <c r="K482" i="3"/>
  <c r="J482" i="3"/>
  <c r="I482" i="3"/>
  <c r="H482" i="3"/>
  <c r="G482" i="3"/>
  <c r="F482" i="3"/>
  <c r="E482" i="3"/>
  <c r="P479" i="3"/>
  <c r="O479" i="3"/>
  <c r="N479" i="3"/>
  <c r="M479" i="3"/>
  <c r="L479" i="3"/>
  <c r="K479" i="3"/>
  <c r="J479" i="3"/>
  <c r="I479" i="3"/>
  <c r="H479" i="3"/>
  <c r="G479" i="3"/>
  <c r="F479" i="3"/>
  <c r="E479" i="3"/>
  <c r="P476" i="3"/>
  <c r="O476" i="3"/>
  <c r="N476" i="3"/>
  <c r="M476" i="3"/>
  <c r="L476" i="3"/>
  <c r="K476" i="3"/>
  <c r="J476" i="3"/>
  <c r="I476" i="3"/>
  <c r="H476" i="3"/>
  <c r="G476" i="3"/>
  <c r="F476" i="3"/>
  <c r="E476" i="3"/>
  <c r="P473" i="3"/>
  <c r="O473" i="3"/>
  <c r="N473" i="3"/>
  <c r="M473" i="3"/>
  <c r="L473" i="3"/>
  <c r="K473" i="3"/>
  <c r="J473" i="3"/>
  <c r="I473" i="3"/>
  <c r="H473" i="3"/>
  <c r="G473" i="3"/>
  <c r="F473" i="3"/>
  <c r="E473" i="3"/>
  <c r="P470" i="3"/>
  <c r="O470" i="3"/>
  <c r="N470" i="3"/>
  <c r="M470" i="3"/>
  <c r="L470" i="3"/>
  <c r="K470" i="3"/>
  <c r="J470" i="3"/>
  <c r="I470" i="3"/>
  <c r="H470" i="3"/>
  <c r="G470" i="3"/>
  <c r="F470" i="3"/>
  <c r="E470" i="3"/>
  <c r="P467" i="3"/>
  <c r="O467" i="3"/>
  <c r="N467" i="3"/>
  <c r="M467" i="3"/>
  <c r="L467" i="3"/>
  <c r="K467" i="3"/>
  <c r="J467" i="3"/>
  <c r="I467" i="3"/>
  <c r="H467" i="3"/>
  <c r="G467" i="3"/>
  <c r="F467" i="3"/>
  <c r="E467" i="3"/>
  <c r="P464" i="3"/>
  <c r="O464" i="3"/>
  <c r="N464" i="3"/>
  <c r="M464" i="3"/>
  <c r="L464" i="3"/>
  <c r="K464" i="3"/>
  <c r="J464" i="3"/>
  <c r="I464" i="3"/>
  <c r="H464" i="3"/>
  <c r="G464" i="3"/>
  <c r="F464" i="3"/>
  <c r="E464" i="3"/>
  <c r="P461" i="3"/>
  <c r="O461" i="3"/>
  <c r="N461" i="3"/>
  <c r="M461" i="3"/>
  <c r="L461" i="3"/>
  <c r="K461" i="3"/>
  <c r="J461" i="3"/>
  <c r="I461" i="3"/>
  <c r="H461" i="3"/>
  <c r="G461" i="3"/>
  <c r="F461" i="3"/>
  <c r="E461" i="3"/>
  <c r="P458" i="3"/>
  <c r="O458" i="3"/>
  <c r="N458" i="3"/>
  <c r="M458" i="3"/>
  <c r="L458" i="3"/>
  <c r="K458" i="3"/>
  <c r="J458" i="3"/>
  <c r="I458" i="3"/>
  <c r="H458" i="3"/>
  <c r="G458" i="3"/>
  <c r="F458" i="3"/>
  <c r="E458" i="3"/>
  <c r="P455" i="3"/>
  <c r="O455" i="3"/>
  <c r="N455" i="3"/>
  <c r="M455" i="3"/>
  <c r="L455" i="3"/>
  <c r="K455" i="3"/>
  <c r="J455" i="3"/>
  <c r="I455" i="3"/>
  <c r="H455" i="3"/>
  <c r="G455" i="3"/>
  <c r="F455" i="3"/>
  <c r="E455" i="3"/>
  <c r="P452" i="3"/>
  <c r="O452" i="3"/>
  <c r="N452" i="3"/>
  <c r="M452" i="3"/>
  <c r="L452" i="3"/>
  <c r="K452" i="3"/>
  <c r="J452" i="3"/>
  <c r="I452" i="3"/>
  <c r="H452" i="3"/>
  <c r="G452" i="3"/>
  <c r="F452" i="3"/>
  <c r="E452" i="3"/>
  <c r="P449" i="3"/>
  <c r="O449" i="3"/>
  <c r="N449" i="3"/>
  <c r="M449" i="3"/>
  <c r="L449" i="3"/>
  <c r="K449" i="3"/>
  <c r="J449" i="3"/>
  <c r="I449" i="3"/>
  <c r="H449" i="3"/>
  <c r="G449" i="3"/>
  <c r="F449" i="3"/>
  <c r="E449" i="3"/>
  <c r="P446" i="3"/>
  <c r="O446" i="3"/>
  <c r="N446" i="3"/>
  <c r="M446" i="3"/>
  <c r="L446" i="3"/>
  <c r="K446" i="3"/>
  <c r="J446" i="3"/>
  <c r="I446" i="3"/>
  <c r="H446" i="3"/>
  <c r="G446" i="3"/>
  <c r="F446" i="3"/>
  <c r="E446" i="3"/>
  <c r="P443" i="3"/>
  <c r="O443" i="3"/>
  <c r="N443" i="3"/>
  <c r="M443" i="3"/>
  <c r="L443" i="3"/>
  <c r="K443" i="3"/>
  <c r="J443" i="3"/>
  <c r="I443" i="3"/>
  <c r="H443" i="3"/>
  <c r="G443" i="3"/>
  <c r="F443" i="3"/>
  <c r="E443" i="3"/>
  <c r="P440" i="3"/>
  <c r="O440" i="3"/>
  <c r="N440" i="3"/>
  <c r="M440" i="3"/>
  <c r="L440" i="3"/>
  <c r="K440" i="3"/>
  <c r="J440" i="3"/>
  <c r="I440" i="3"/>
  <c r="H440" i="3"/>
  <c r="G440" i="3"/>
  <c r="F440" i="3"/>
  <c r="E440" i="3"/>
  <c r="P437" i="3"/>
  <c r="O437" i="3"/>
  <c r="N437" i="3"/>
  <c r="M437" i="3"/>
  <c r="L437" i="3"/>
  <c r="K437" i="3"/>
  <c r="J437" i="3"/>
  <c r="I437" i="3"/>
  <c r="H437" i="3"/>
  <c r="G437" i="3"/>
  <c r="F437" i="3"/>
  <c r="E437" i="3"/>
  <c r="P434" i="3"/>
  <c r="O434" i="3"/>
  <c r="N434" i="3"/>
  <c r="M434" i="3"/>
  <c r="L434" i="3"/>
  <c r="K434" i="3"/>
  <c r="J434" i="3"/>
  <c r="I434" i="3"/>
  <c r="H434" i="3"/>
  <c r="G434" i="3"/>
  <c r="F434" i="3"/>
  <c r="E434" i="3"/>
  <c r="P431" i="3"/>
  <c r="O431" i="3"/>
  <c r="N431" i="3"/>
  <c r="M431" i="3"/>
  <c r="L431" i="3"/>
  <c r="K431" i="3"/>
  <c r="J431" i="3"/>
  <c r="I431" i="3"/>
  <c r="H431" i="3"/>
  <c r="G431" i="3"/>
  <c r="F431" i="3"/>
  <c r="E431" i="3"/>
  <c r="P428" i="3"/>
  <c r="O428" i="3"/>
  <c r="N428" i="3"/>
  <c r="M428" i="3"/>
  <c r="L428" i="3"/>
  <c r="K428" i="3"/>
  <c r="J428" i="3"/>
  <c r="I428" i="3"/>
  <c r="H428" i="3"/>
  <c r="G428" i="3"/>
  <c r="F428" i="3"/>
  <c r="E428" i="3"/>
  <c r="P425" i="3"/>
  <c r="O425" i="3"/>
  <c r="N425" i="3"/>
  <c r="M425" i="3"/>
  <c r="L425" i="3"/>
  <c r="K425" i="3"/>
  <c r="J425" i="3"/>
  <c r="I425" i="3"/>
  <c r="H425" i="3"/>
  <c r="G425" i="3"/>
  <c r="F425" i="3"/>
  <c r="E425" i="3"/>
  <c r="P422" i="3"/>
  <c r="O422" i="3"/>
  <c r="N422" i="3"/>
  <c r="M422" i="3"/>
  <c r="L422" i="3"/>
  <c r="K422" i="3"/>
  <c r="J422" i="3"/>
  <c r="I422" i="3"/>
  <c r="H422" i="3"/>
  <c r="G422" i="3"/>
  <c r="F422" i="3"/>
  <c r="E422" i="3"/>
  <c r="P419" i="3"/>
  <c r="O419" i="3"/>
  <c r="N419" i="3"/>
  <c r="M419" i="3"/>
  <c r="L419" i="3"/>
  <c r="K419" i="3"/>
  <c r="J419" i="3"/>
  <c r="I419" i="3"/>
  <c r="H419" i="3"/>
  <c r="G419" i="3"/>
  <c r="F419" i="3"/>
  <c r="E419" i="3"/>
  <c r="P416" i="3"/>
  <c r="O416" i="3"/>
  <c r="N416" i="3"/>
  <c r="M416" i="3"/>
  <c r="L416" i="3"/>
  <c r="K416" i="3"/>
  <c r="J416" i="3"/>
  <c r="I416" i="3"/>
  <c r="H416" i="3"/>
  <c r="G416" i="3"/>
  <c r="F416" i="3"/>
  <c r="E416" i="3"/>
  <c r="P413" i="3"/>
  <c r="O413" i="3"/>
  <c r="N413" i="3"/>
  <c r="M413" i="3"/>
  <c r="L413" i="3"/>
  <c r="K413" i="3"/>
  <c r="J413" i="3"/>
  <c r="I413" i="3"/>
  <c r="H413" i="3"/>
  <c r="G413" i="3"/>
  <c r="F413" i="3"/>
  <c r="E413" i="3"/>
  <c r="P410" i="3"/>
  <c r="O410" i="3"/>
  <c r="N410" i="3"/>
  <c r="M410" i="3"/>
  <c r="L410" i="3"/>
  <c r="K410" i="3"/>
  <c r="J410" i="3"/>
  <c r="I410" i="3"/>
  <c r="H410" i="3"/>
  <c r="G410" i="3"/>
  <c r="F410" i="3"/>
  <c r="E410" i="3"/>
  <c r="P407" i="3"/>
  <c r="O407" i="3"/>
  <c r="N407" i="3"/>
  <c r="M407" i="3"/>
  <c r="L407" i="3"/>
  <c r="K407" i="3"/>
  <c r="J407" i="3"/>
  <c r="I407" i="3"/>
  <c r="H407" i="3"/>
  <c r="G407" i="3"/>
  <c r="F407" i="3"/>
  <c r="E407" i="3"/>
  <c r="P404" i="3"/>
  <c r="O404" i="3"/>
  <c r="N404" i="3"/>
  <c r="M404" i="3"/>
  <c r="L404" i="3"/>
  <c r="K404" i="3"/>
  <c r="J404" i="3"/>
  <c r="I404" i="3"/>
  <c r="H404" i="3"/>
  <c r="G404" i="3"/>
  <c r="F404" i="3"/>
  <c r="E404" i="3"/>
  <c r="P401" i="3"/>
  <c r="O401" i="3"/>
  <c r="N401" i="3"/>
  <c r="M401" i="3"/>
  <c r="L401" i="3"/>
  <c r="K401" i="3"/>
  <c r="J401" i="3"/>
  <c r="I401" i="3"/>
  <c r="H401" i="3"/>
  <c r="G401" i="3"/>
  <c r="F401" i="3"/>
  <c r="E401" i="3"/>
  <c r="P398" i="3"/>
  <c r="O398" i="3"/>
  <c r="N398" i="3"/>
  <c r="M398" i="3"/>
  <c r="L398" i="3"/>
  <c r="K398" i="3"/>
  <c r="J398" i="3"/>
  <c r="I398" i="3"/>
  <c r="H398" i="3"/>
  <c r="G398" i="3"/>
  <c r="F398" i="3"/>
  <c r="E398" i="3"/>
  <c r="P395" i="3"/>
  <c r="O395" i="3"/>
  <c r="N395" i="3"/>
  <c r="M395" i="3"/>
  <c r="L395" i="3"/>
  <c r="K395" i="3"/>
  <c r="J395" i="3"/>
  <c r="I395" i="3"/>
  <c r="H395" i="3"/>
  <c r="G395" i="3"/>
  <c r="F395" i="3"/>
  <c r="E395" i="3"/>
  <c r="P392" i="3"/>
  <c r="O392" i="3"/>
  <c r="N392" i="3"/>
  <c r="M392" i="3"/>
  <c r="L392" i="3"/>
  <c r="K392" i="3"/>
  <c r="J392" i="3"/>
  <c r="I392" i="3"/>
  <c r="H392" i="3"/>
  <c r="G392" i="3"/>
  <c r="F392" i="3"/>
  <c r="E392" i="3"/>
  <c r="P389" i="3"/>
  <c r="O389" i="3"/>
  <c r="N389" i="3"/>
  <c r="M389" i="3"/>
  <c r="L389" i="3"/>
  <c r="K389" i="3"/>
  <c r="J389" i="3"/>
  <c r="I389" i="3"/>
  <c r="H389" i="3"/>
  <c r="G389" i="3"/>
  <c r="F389" i="3"/>
  <c r="E389" i="3"/>
  <c r="P386" i="3"/>
  <c r="O386" i="3"/>
  <c r="N386" i="3"/>
  <c r="M386" i="3"/>
  <c r="L386" i="3"/>
  <c r="K386" i="3"/>
  <c r="J386" i="3"/>
  <c r="I386" i="3"/>
  <c r="H386" i="3"/>
  <c r="G386" i="3"/>
  <c r="F386" i="3"/>
  <c r="E386" i="3"/>
  <c r="P383" i="3"/>
  <c r="O383" i="3"/>
  <c r="N383" i="3"/>
  <c r="M383" i="3"/>
  <c r="L383" i="3"/>
  <c r="K383" i="3"/>
  <c r="J383" i="3"/>
  <c r="I383" i="3"/>
  <c r="H383" i="3"/>
  <c r="G383" i="3"/>
  <c r="F383" i="3"/>
  <c r="E383" i="3"/>
  <c r="P380" i="3"/>
  <c r="O380" i="3"/>
  <c r="N380" i="3"/>
  <c r="M380" i="3"/>
  <c r="L380" i="3"/>
  <c r="K380" i="3"/>
  <c r="J380" i="3"/>
  <c r="I380" i="3"/>
  <c r="H380" i="3"/>
  <c r="G380" i="3"/>
  <c r="F380" i="3"/>
  <c r="E380" i="3"/>
  <c r="P377" i="3"/>
  <c r="O377" i="3"/>
  <c r="N377" i="3"/>
  <c r="M377" i="3"/>
  <c r="L377" i="3"/>
  <c r="K377" i="3"/>
  <c r="J377" i="3"/>
  <c r="I377" i="3"/>
  <c r="H377" i="3"/>
  <c r="G377" i="3"/>
  <c r="F377" i="3"/>
  <c r="E377" i="3"/>
  <c r="P374" i="3"/>
  <c r="O374" i="3"/>
  <c r="N374" i="3"/>
  <c r="M374" i="3"/>
  <c r="L374" i="3"/>
  <c r="K374" i="3"/>
  <c r="J374" i="3"/>
  <c r="I374" i="3"/>
  <c r="H374" i="3"/>
  <c r="G374" i="3"/>
  <c r="F374" i="3"/>
  <c r="E374" i="3"/>
  <c r="P371" i="3"/>
  <c r="O371" i="3"/>
  <c r="N371" i="3"/>
  <c r="M371" i="3"/>
  <c r="L371" i="3"/>
  <c r="K371" i="3"/>
  <c r="J371" i="3"/>
  <c r="I371" i="3"/>
  <c r="H371" i="3"/>
  <c r="G371" i="3"/>
  <c r="F371" i="3"/>
  <c r="E371" i="3"/>
  <c r="P368" i="3"/>
  <c r="O368" i="3"/>
  <c r="N368" i="3"/>
  <c r="M368" i="3"/>
  <c r="L368" i="3"/>
  <c r="K368" i="3"/>
  <c r="J368" i="3"/>
  <c r="I368" i="3"/>
  <c r="H368" i="3"/>
  <c r="G368" i="3"/>
  <c r="F368" i="3"/>
  <c r="E368" i="3"/>
  <c r="P365" i="3"/>
  <c r="O365" i="3"/>
  <c r="N365" i="3"/>
  <c r="M365" i="3"/>
  <c r="L365" i="3"/>
  <c r="K365" i="3"/>
  <c r="J365" i="3"/>
  <c r="I365" i="3"/>
  <c r="H365" i="3"/>
  <c r="G365" i="3"/>
  <c r="F365" i="3"/>
  <c r="E365" i="3"/>
  <c r="P362" i="3"/>
  <c r="O362" i="3"/>
  <c r="N362" i="3"/>
  <c r="M362" i="3"/>
  <c r="L362" i="3"/>
  <c r="K362" i="3"/>
  <c r="J362" i="3"/>
  <c r="I362" i="3"/>
  <c r="H362" i="3"/>
  <c r="G362" i="3"/>
  <c r="F362" i="3"/>
  <c r="E362" i="3"/>
  <c r="P359" i="3"/>
  <c r="O359" i="3"/>
  <c r="N359" i="3"/>
  <c r="M359" i="3"/>
  <c r="L359" i="3"/>
  <c r="K359" i="3"/>
  <c r="J359" i="3"/>
  <c r="I359" i="3"/>
  <c r="H359" i="3"/>
  <c r="G359" i="3"/>
  <c r="F359" i="3"/>
  <c r="E359" i="3"/>
  <c r="P356" i="3"/>
  <c r="O356" i="3"/>
  <c r="N356" i="3"/>
  <c r="M356" i="3"/>
  <c r="L356" i="3"/>
  <c r="K356" i="3"/>
  <c r="J356" i="3"/>
  <c r="I356" i="3"/>
  <c r="H356" i="3"/>
  <c r="G356" i="3"/>
  <c r="F356" i="3"/>
  <c r="E356" i="3"/>
  <c r="P353" i="3"/>
  <c r="O353" i="3"/>
  <c r="N353" i="3"/>
  <c r="M353" i="3"/>
  <c r="L353" i="3"/>
  <c r="K353" i="3"/>
  <c r="J353" i="3"/>
  <c r="I353" i="3"/>
  <c r="H353" i="3"/>
  <c r="G353" i="3"/>
  <c r="F353" i="3"/>
  <c r="E353" i="3"/>
  <c r="P350" i="3"/>
  <c r="O350" i="3"/>
  <c r="N350" i="3"/>
  <c r="M350" i="3"/>
  <c r="L350" i="3"/>
  <c r="K350" i="3"/>
  <c r="J350" i="3"/>
  <c r="I350" i="3"/>
  <c r="H350" i="3"/>
  <c r="G350" i="3"/>
  <c r="F350" i="3"/>
  <c r="E350" i="3"/>
  <c r="P347" i="3"/>
  <c r="O347" i="3"/>
  <c r="N347" i="3"/>
  <c r="M347" i="3"/>
  <c r="L347" i="3"/>
  <c r="K347" i="3"/>
  <c r="J347" i="3"/>
  <c r="I347" i="3"/>
  <c r="H347" i="3"/>
  <c r="G347" i="3"/>
  <c r="F347" i="3"/>
  <c r="E347" i="3"/>
  <c r="P344" i="3"/>
  <c r="O344" i="3"/>
  <c r="N344" i="3"/>
  <c r="M344" i="3"/>
  <c r="L344" i="3"/>
  <c r="K344" i="3"/>
  <c r="J344" i="3"/>
  <c r="I344" i="3"/>
  <c r="H344" i="3"/>
  <c r="G344" i="3"/>
  <c r="F344" i="3"/>
  <c r="E344" i="3"/>
  <c r="P341" i="3"/>
  <c r="O341" i="3"/>
  <c r="N341" i="3"/>
  <c r="M341" i="3"/>
  <c r="L341" i="3"/>
  <c r="K341" i="3"/>
  <c r="J341" i="3"/>
  <c r="I341" i="3"/>
  <c r="H341" i="3"/>
  <c r="G341" i="3"/>
  <c r="F341" i="3"/>
  <c r="E341" i="3"/>
  <c r="P338" i="3"/>
  <c r="O338" i="3"/>
  <c r="N338" i="3"/>
  <c r="M338" i="3"/>
  <c r="L338" i="3"/>
  <c r="K338" i="3"/>
  <c r="J338" i="3"/>
  <c r="I338" i="3"/>
  <c r="H338" i="3"/>
  <c r="G338" i="3"/>
  <c r="F338" i="3"/>
  <c r="E338" i="3"/>
  <c r="P335" i="3"/>
  <c r="O335" i="3"/>
  <c r="N335" i="3"/>
  <c r="M335" i="3"/>
  <c r="L335" i="3"/>
  <c r="K335" i="3"/>
  <c r="J335" i="3"/>
  <c r="I335" i="3"/>
  <c r="H335" i="3"/>
  <c r="G335" i="3"/>
  <c r="F335" i="3"/>
  <c r="E335" i="3"/>
  <c r="P332" i="3"/>
  <c r="O332" i="3"/>
  <c r="N332" i="3"/>
  <c r="M332" i="3"/>
  <c r="L332" i="3"/>
  <c r="K332" i="3"/>
  <c r="J332" i="3"/>
  <c r="I332" i="3"/>
  <c r="H332" i="3"/>
  <c r="G332" i="3"/>
  <c r="F332" i="3"/>
  <c r="E332" i="3"/>
  <c r="P329" i="3"/>
  <c r="O329" i="3"/>
  <c r="N329" i="3"/>
  <c r="M329" i="3"/>
  <c r="L329" i="3"/>
  <c r="K329" i="3"/>
  <c r="J329" i="3"/>
  <c r="I329" i="3"/>
  <c r="H329" i="3"/>
  <c r="G329" i="3"/>
  <c r="F329" i="3"/>
  <c r="E329" i="3"/>
  <c r="P326" i="3"/>
  <c r="O326" i="3"/>
  <c r="N326" i="3"/>
  <c r="M326" i="3"/>
  <c r="L326" i="3"/>
  <c r="K326" i="3"/>
  <c r="J326" i="3"/>
  <c r="I326" i="3"/>
  <c r="H326" i="3"/>
  <c r="G326" i="3"/>
  <c r="F326" i="3"/>
  <c r="E326" i="3"/>
  <c r="P323" i="3"/>
  <c r="O323" i="3"/>
  <c r="N323" i="3"/>
  <c r="M323" i="3"/>
  <c r="L323" i="3"/>
  <c r="K323" i="3"/>
  <c r="J323" i="3"/>
  <c r="I323" i="3"/>
  <c r="H323" i="3"/>
  <c r="G323" i="3"/>
  <c r="F323" i="3"/>
  <c r="E323" i="3"/>
  <c r="P320" i="3"/>
  <c r="O320" i="3"/>
  <c r="N320" i="3"/>
  <c r="M320" i="3"/>
  <c r="L320" i="3"/>
  <c r="K320" i="3"/>
  <c r="J320" i="3"/>
  <c r="I320" i="3"/>
  <c r="H320" i="3"/>
  <c r="G320" i="3"/>
  <c r="F320" i="3"/>
  <c r="E320" i="3"/>
  <c r="P317" i="3"/>
  <c r="O317" i="3"/>
  <c r="N317" i="3"/>
  <c r="M317" i="3"/>
  <c r="L317" i="3"/>
  <c r="K317" i="3"/>
  <c r="J317" i="3"/>
  <c r="I317" i="3"/>
  <c r="H317" i="3"/>
  <c r="G317" i="3"/>
  <c r="F317" i="3"/>
  <c r="E317" i="3"/>
  <c r="P314" i="3"/>
  <c r="O314" i="3"/>
  <c r="N314" i="3"/>
  <c r="M314" i="3"/>
  <c r="L314" i="3"/>
  <c r="K314" i="3"/>
  <c r="J314" i="3"/>
  <c r="I314" i="3"/>
  <c r="H314" i="3"/>
  <c r="G314" i="3"/>
  <c r="F314" i="3"/>
  <c r="E314" i="3"/>
  <c r="P311" i="3"/>
  <c r="O311" i="3"/>
  <c r="N311" i="3"/>
  <c r="M311" i="3"/>
  <c r="L311" i="3"/>
  <c r="K311" i="3"/>
  <c r="J311" i="3"/>
  <c r="I311" i="3"/>
  <c r="H311" i="3"/>
  <c r="G311" i="3"/>
  <c r="F311" i="3"/>
  <c r="E311" i="3"/>
  <c r="P308" i="3"/>
  <c r="O308" i="3"/>
  <c r="N308" i="3"/>
  <c r="M308" i="3"/>
  <c r="L308" i="3"/>
  <c r="K308" i="3"/>
  <c r="J308" i="3"/>
  <c r="I308" i="3"/>
  <c r="H308" i="3"/>
  <c r="G308" i="3"/>
  <c r="F308" i="3"/>
  <c r="E308" i="3"/>
  <c r="P305" i="3"/>
  <c r="O305" i="3"/>
  <c r="N305" i="3"/>
  <c r="M305" i="3"/>
  <c r="L305" i="3"/>
  <c r="K305" i="3"/>
  <c r="J305" i="3"/>
  <c r="I305" i="3"/>
  <c r="H305" i="3"/>
  <c r="G305" i="3"/>
  <c r="F305" i="3"/>
  <c r="E305" i="3"/>
  <c r="P302" i="3"/>
  <c r="O302" i="3"/>
  <c r="N302" i="3"/>
  <c r="M302" i="3"/>
  <c r="L302" i="3"/>
  <c r="K302" i="3"/>
  <c r="J302" i="3"/>
  <c r="I302" i="3"/>
  <c r="H302" i="3"/>
  <c r="G302" i="3"/>
  <c r="F302" i="3"/>
  <c r="E302" i="3"/>
  <c r="P299" i="3"/>
  <c r="O299" i="3"/>
  <c r="N299" i="3"/>
  <c r="M299" i="3"/>
  <c r="L299" i="3"/>
  <c r="K299" i="3"/>
  <c r="J299" i="3"/>
  <c r="I299" i="3"/>
  <c r="H299" i="3"/>
  <c r="G299" i="3"/>
  <c r="F299" i="3"/>
  <c r="E299" i="3"/>
  <c r="P296" i="3"/>
  <c r="O296" i="3"/>
  <c r="N296" i="3"/>
  <c r="M296" i="3"/>
  <c r="L296" i="3"/>
  <c r="K296" i="3"/>
  <c r="J296" i="3"/>
  <c r="I296" i="3"/>
  <c r="H296" i="3"/>
  <c r="G296" i="3"/>
  <c r="F296" i="3"/>
  <c r="E296" i="3"/>
  <c r="P293" i="3"/>
  <c r="O293" i="3"/>
  <c r="N293" i="3"/>
  <c r="M293" i="3"/>
  <c r="L293" i="3"/>
  <c r="K293" i="3"/>
  <c r="J293" i="3"/>
  <c r="I293" i="3"/>
  <c r="H293" i="3"/>
  <c r="G293" i="3"/>
  <c r="F293" i="3"/>
  <c r="E293" i="3"/>
  <c r="P290" i="3"/>
  <c r="O290" i="3"/>
  <c r="N290" i="3"/>
  <c r="M290" i="3"/>
  <c r="L290" i="3"/>
  <c r="K290" i="3"/>
  <c r="J290" i="3"/>
  <c r="I290" i="3"/>
  <c r="H290" i="3"/>
  <c r="G290" i="3"/>
  <c r="F290" i="3"/>
  <c r="E290" i="3"/>
  <c r="P287" i="3"/>
  <c r="O287" i="3"/>
  <c r="N287" i="3"/>
  <c r="M287" i="3"/>
  <c r="L287" i="3"/>
  <c r="K287" i="3"/>
  <c r="J287" i="3"/>
  <c r="I287" i="3"/>
  <c r="H287" i="3"/>
  <c r="G287" i="3"/>
  <c r="F287" i="3"/>
  <c r="E287" i="3"/>
  <c r="P284" i="3"/>
  <c r="O284" i="3"/>
  <c r="N284" i="3"/>
  <c r="M284" i="3"/>
  <c r="L284" i="3"/>
  <c r="K284" i="3"/>
  <c r="J284" i="3"/>
  <c r="I284" i="3"/>
  <c r="H284" i="3"/>
  <c r="G284" i="3"/>
  <c r="F284" i="3"/>
  <c r="E284" i="3"/>
  <c r="P281" i="3"/>
  <c r="O281" i="3"/>
  <c r="N281" i="3"/>
  <c r="M281" i="3"/>
  <c r="L281" i="3"/>
  <c r="K281" i="3"/>
  <c r="J281" i="3"/>
  <c r="I281" i="3"/>
  <c r="H281" i="3"/>
  <c r="G281" i="3"/>
  <c r="F281" i="3"/>
  <c r="E281" i="3"/>
  <c r="P278" i="3"/>
  <c r="O278" i="3"/>
  <c r="N278" i="3"/>
  <c r="M278" i="3"/>
  <c r="L278" i="3"/>
  <c r="K278" i="3"/>
  <c r="J278" i="3"/>
  <c r="I278" i="3"/>
  <c r="H278" i="3"/>
  <c r="G278" i="3"/>
  <c r="F278" i="3"/>
  <c r="E278" i="3"/>
  <c r="P275" i="3"/>
  <c r="O275" i="3"/>
  <c r="N275" i="3"/>
  <c r="M275" i="3"/>
  <c r="L275" i="3"/>
  <c r="K275" i="3"/>
  <c r="J275" i="3"/>
  <c r="I275" i="3"/>
  <c r="H275" i="3"/>
  <c r="G275" i="3"/>
  <c r="F275" i="3"/>
  <c r="E275" i="3"/>
  <c r="P272" i="3"/>
  <c r="O272" i="3"/>
  <c r="N272" i="3"/>
  <c r="M272" i="3"/>
  <c r="L272" i="3"/>
  <c r="K272" i="3"/>
  <c r="J272" i="3"/>
  <c r="I272" i="3"/>
  <c r="H272" i="3"/>
  <c r="G272" i="3"/>
  <c r="F272" i="3"/>
  <c r="E272" i="3"/>
  <c r="P269" i="3"/>
  <c r="O269" i="3"/>
  <c r="N269" i="3"/>
  <c r="M269" i="3"/>
  <c r="L269" i="3"/>
  <c r="K269" i="3"/>
  <c r="J269" i="3"/>
  <c r="I269" i="3"/>
  <c r="H269" i="3"/>
  <c r="G269" i="3"/>
  <c r="F269" i="3"/>
  <c r="E269" i="3"/>
  <c r="P266" i="3"/>
  <c r="O266" i="3"/>
  <c r="N266" i="3"/>
  <c r="M266" i="3"/>
  <c r="L266" i="3"/>
  <c r="K266" i="3"/>
  <c r="J266" i="3"/>
  <c r="I266" i="3"/>
  <c r="H266" i="3"/>
  <c r="G266" i="3"/>
  <c r="F266" i="3"/>
  <c r="E266" i="3"/>
  <c r="P263" i="3"/>
  <c r="O263" i="3"/>
  <c r="N263" i="3"/>
  <c r="M263" i="3"/>
  <c r="L263" i="3"/>
  <c r="K263" i="3"/>
  <c r="J263" i="3"/>
  <c r="I263" i="3"/>
  <c r="H263" i="3"/>
  <c r="G263" i="3"/>
  <c r="F263" i="3"/>
  <c r="E263" i="3"/>
  <c r="P260" i="3"/>
  <c r="O260" i="3"/>
  <c r="N260" i="3"/>
  <c r="M260" i="3"/>
  <c r="L260" i="3"/>
  <c r="K260" i="3"/>
  <c r="J260" i="3"/>
  <c r="I260" i="3"/>
  <c r="H260" i="3"/>
  <c r="G260" i="3"/>
  <c r="F260" i="3"/>
  <c r="E260" i="3"/>
  <c r="P257" i="3"/>
  <c r="O257" i="3"/>
  <c r="N257" i="3"/>
  <c r="M257" i="3"/>
  <c r="L257" i="3"/>
  <c r="K257" i="3"/>
  <c r="J257" i="3"/>
  <c r="I257" i="3"/>
  <c r="H257" i="3"/>
  <c r="G257" i="3"/>
  <c r="F257" i="3"/>
  <c r="E257" i="3"/>
  <c r="P254" i="3"/>
  <c r="O254" i="3"/>
  <c r="N254" i="3"/>
  <c r="M254" i="3"/>
  <c r="L254" i="3"/>
  <c r="K254" i="3"/>
  <c r="J254" i="3"/>
  <c r="I254" i="3"/>
  <c r="H254" i="3"/>
  <c r="G254" i="3"/>
  <c r="F254" i="3"/>
  <c r="E254" i="3"/>
  <c r="P251" i="3"/>
  <c r="O251" i="3"/>
  <c r="N251" i="3"/>
  <c r="M251" i="3"/>
  <c r="L251" i="3"/>
  <c r="K251" i="3"/>
  <c r="J251" i="3"/>
  <c r="I251" i="3"/>
  <c r="H251" i="3"/>
  <c r="G251" i="3"/>
  <c r="F251" i="3"/>
  <c r="E251" i="3"/>
  <c r="P248" i="3"/>
  <c r="O248" i="3"/>
  <c r="N248" i="3"/>
  <c r="M248" i="3"/>
  <c r="L248" i="3"/>
  <c r="K248" i="3"/>
  <c r="J248" i="3"/>
  <c r="I248" i="3"/>
  <c r="H248" i="3"/>
  <c r="G248" i="3"/>
  <c r="F248" i="3"/>
  <c r="E248" i="3"/>
  <c r="P245" i="3"/>
  <c r="O245" i="3"/>
  <c r="N245" i="3"/>
  <c r="M245" i="3"/>
  <c r="L245" i="3"/>
  <c r="K245" i="3"/>
  <c r="J245" i="3"/>
  <c r="I245" i="3"/>
  <c r="H245" i="3"/>
  <c r="G245" i="3"/>
  <c r="F245" i="3"/>
  <c r="E245" i="3"/>
  <c r="P242" i="3"/>
  <c r="O242" i="3"/>
  <c r="N242" i="3"/>
  <c r="M242" i="3"/>
  <c r="L242" i="3"/>
  <c r="K242" i="3"/>
  <c r="J242" i="3"/>
  <c r="I242" i="3"/>
  <c r="H242" i="3"/>
  <c r="G242" i="3"/>
  <c r="F242" i="3"/>
  <c r="E242" i="3"/>
  <c r="P239" i="3"/>
  <c r="O239" i="3"/>
  <c r="N239" i="3"/>
  <c r="M239" i="3"/>
  <c r="L239" i="3"/>
  <c r="K239" i="3"/>
  <c r="J239" i="3"/>
  <c r="I239" i="3"/>
  <c r="H239" i="3"/>
  <c r="G239" i="3"/>
  <c r="F239" i="3"/>
  <c r="E239" i="3"/>
  <c r="P236" i="3"/>
  <c r="O236" i="3"/>
  <c r="N236" i="3"/>
  <c r="M236" i="3"/>
  <c r="L236" i="3"/>
  <c r="K236" i="3"/>
  <c r="J236" i="3"/>
  <c r="I236" i="3"/>
  <c r="H236" i="3"/>
  <c r="G236" i="3"/>
  <c r="F236" i="3"/>
  <c r="E236" i="3"/>
  <c r="P233" i="3"/>
  <c r="O233" i="3"/>
  <c r="N233" i="3"/>
  <c r="M233" i="3"/>
  <c r="L233" i="3"/>
  <c r="K233" i="3"/>
  <c r="J233" i="3"/>
  <c r="I233" i="3"/>
  <c r="H233" i="3"/>
  <c r="G233" i="3"/>
  <c r="F233" i="3"/>
  <c r="E233" i="3"/>
  <c r="P230" i="3"/>
  <c r="O230" i="3"/>
  <c r="N230" i="3"/>
  <c r="M230" i="3"/>
  <c r="L230" i="3"/>
  <c r="K230" i="3"/>
  <c r="J230" i="3"/>
  <c r="I230" i="3"/>
  <c r="H230" i="3"/>
  <c r="G230" i="3"/>
  <c r="F230" i="3"/>
  <c r="E230" i="3"/>
  <c r="P227" i="3"/>
  <c r="O227" i="3"/>
  <c r="N227" i="3"/>
  <c r="M227" i="3"/>
  <c r="L227" i="3"/>
  <c r="K227" i="3"/>
  <c r="J227" i="3"/>
  <c r="I227" i="3"/>
  <c r="H227" i="3"/>
  <c r="G227" i="3"/>
  <c r="F227" i="3"/>
  <c r="E227" i="3"/>
  <c r="P224" i="3"/>
  <c r="O224" i="3"/>
  <c r="N224" i="3"/>
  <c r="M224" i="3"/>
  <c r="L224" i="3"/>
  <c r="K224" i="3"/>
  <c r="J224" i="3"/>
  <c r="I224" i="3"/>
  <c r="H224" i="3"/>
  <c r="G224" i="3"/>
  <c r="F224" i="3"/>
  <c r="E224" i="3"/>
  <c r="P221" i="3"/>
  <c r="O221" i="3"/>
  <c r="N221" i="3"/>
  <c r="M221" i="3"/>
  <c r="L221" i="3"/>
  <c r="K221" i="3"/>
  <c r="J221" i="3"/>
  <c r="I221" i="3"/>
  <c r="H221" i="3"/>
  <c r="G221" i="3"/>
  <c r="F221" i="3"/>
  <c r="E221" i="3"/>
  <c r="P218" i="3"/>
  <c r="O218" i="3"/>
  <c r="N218" i="3"/>
  <c r="M218" i="3"/>
  <c r="L218" i="3"/>
  <c r="K218" i="3"/>
  <c r="J218" i="3"/>
  <c r="I218" i="3"/>
  <c r="H218" i="3"/>
  <c r="G218" i="3"/>
  <c r="F218" i="3"/>
  <c r="E218" i="3"/>
  <c r="P215" i="3"/>
  <c r="O215" i="3"/>
  <c r="N215" i="3"/>
  <c r="M215" i="3"/>
  <c r="L215" i="3"/>
  <c r="K215" i="3"/>
  <c r="J215" i="3"/>
  <c r="I215" i="3"/>
  <c r="H215" i="3"/>
  <c r="G215" i="3"/>
  <c r="F215" i="3"/>
  <c r="E215" i="3"/>
  <c r="P212" i="3"/>
  <c r="O212" i="3"/>
  <c r="N212" i="3"/>
  <c r="M212" i="3"/>
  <c r="L212" i="3"/>
  <c r="K212" i="3"/>
  <c r="J212" i="3"/>
  <c r="I212" i="3"/>
  <c r="H212" i="3"/>
  <c r="G212" i="3"/>
  <c r="F212" i="3"/>
  <c r="E212" i="3"/>
  <c r="P209" i="3"/>
  <c r="O209" i="3"/>
  <c r="N209" i="3"/>
  <c r="M209" i="3"/>
  <c r="L209" i="3"/>
  <c r="K209" i="3"/>
  <c r="J209" i="3"/>
  <c r="I209" i="3"/>
  <c r="H209" i="3"/>
  <c r="G209" i="3"/>
  <c r="F209" i="3"/>
  <c r="E209" i="3"/>
  <c r="P206" i="3"/>
  <c r="O206" i="3"/>
  <c r="N206" i="3"/>
  <c r="M206" i="3"/>
  <c r="L206" i="3"/>
  <c r="K206" i="3"/>
  <c r="J206" i="3"/>
  <c r="I206" i="3"/>
  <c r="H206" i="3"/>
  <c r="G206" i="3"/>
  <c r="F206" i="3"/>
  <c r="E206" i="3"/>
  <c r="P203" i="3"/>
  <c r="O203" i="3"/>
  <c r="N203" i="3"/>
  <c r="M203" i="3"/>
  <c r="L203" i="3"/>
  <c r="K203" i="3"/>
  <c r="J203" i="3"/>
  <c r="I203" i="3"/>
  <c r="H203" i="3"/>
  <c r="G203" i="3"/>
  <c r="F203" i="3"/>
  <c r="E203" i="3"/>
  <c r="P200" i="3"/>
  <c r="O200" i="3"/>
  <c r="N200" i="3"/>
  <c r="M200" i="3"/>
  <c r="L200" i="3"/>
  <c r="K200" i="3"/>
  <c r="J200" i="3"/>
  <c r="I200" i="3"/>
  <c r="H200" i="3"/>
  <c r="G200" i="3"/>
  <c r="F200" i="3"/>
  <c r="E200" i="3"/>
  <c r="P197" i="3"/>
  <c r="O197" i="3"/>
  <c r="N197" i="3"/>
  <c r="M197" i="3"/>
  <c r="L197" i="3"/>
  <c r="K197" i="3"/>
  <c r="J197" i="3"/>
  <c r="I197" i="3"/>
  <c r="H197" i="3"/>
  <c r="G197" i="3"/>
  <c r="F197" i="3"/>
  <c r="E197" i="3"/>
  <c r="P194" i="3"/>
  <c r="O194" i="3"/>
  <c r="N194" i="3"/>
  <c r="M194" i="3"/>
  <c r="L194" i="3"/>
  <c r="K194" i="3"/>
  <c r="J194" i="3"/>
  <c r="I194" i="3"/>
  <c r="H194" i="3"/>
  <c r="G194" i="3"/>
  <c r="F194" i="3"/>
  <c r="E194" i="3"/>
  <c r="P191" i="3"/>
  <c r="O191" i="3"/>
  <c r="N191" i="3"/>
  <c r="M191" i="3"/>
  <c r="L191" i="3"/>
  <c r="K191" i="3"/>
  <c r="J191" i="3"/>
  <c r="I191" i="3"/>
  <c r="H191" i="3"/>
  <c r="G191" i="3"/>
  <c r="F191" i="3"/>
  <c r="E191" i="3"/>
  <c r="P188" i="3"/>
  <c r="O188" i="3"/>
  <c r="N188" i="3"/>
  <c r="M188" i="3"/>
  <c r="L188" i="3"/>
  <c r="K188" i="3"/>
  <c r="J188" i="3"/>
  <c r="I188" i="3"/>
  <c r="H188" i="3"/>
  <c r="G188" i="3"/>
  <c r="F188" i="3"/>
  <c r="E188" i="3"/>
  <c r="P185" i="3"/>
  <c r="O185" i="3"/>
  <c r="N185" i="3"/>
  <c r="M185" i="3"/>
  <c r="L185" i="3"/>
  <c r="K185" i="3"/>
  <c r="J185" i="3"/>
  <c r="I185" i="3"/>
  <c r="H185" i="3"/>
  <c r="G185" i="3"/>
  <c r="F185" i="3"/>
  <c r="E185" i="3"/>
  <c r="P182" i="3"/>
  <c r="O182" i="3"/>
  <c r="N182" i="3"/>
  <c r="M182" i="3"/>
  <c r="L182" i="3"/>
  <c r="K182" i="3"/>
  <c r="J182" i="3"/>
  <c r="I182" i="3"/>
  <c r="H182" i="3"/>
  <c r="G182" i="3"/>
  <c r="F182" i="3"/>
  <c r="E182" i="3"/>
  <c r="P179" i="3"/>
  <c r="O179" i="3"/>
  <c r="N179" i="3"/>
  <c r="M179" i="3"/>
  <c r="L179" i="3"/>
  <c r="K179" i="3"/>
  <c r="J179" i="3"/>
  <c r="I179" i="3"/>
  <c r="H179" i="3"/>
  <c r="G179" i="3"/>
  <c r="F179" i="3"/>
  <c r="E179" i="3"/>
  <c r="P176" i="3"/>
  <c r="O176" i="3"/>
  <c r="N176" i="3"/>
  <c r="M176" i="3"/>
  <c r="L176" i="3"/>
  <c r="K176" i="3"/>
  <c r="J176" i="3"/>
  <c r="I176" i="3"/>
  <c r="H176" i="3"/>
  <c r="G176" i="3"/>
  <c r="F176" i="3"/>
  <c r="E176" i="3"/>
  <c r="P173" i="3"/>
  <c r="O173" i="3"/>
  <c r="N173" i="3"/>
  <c r="M173" i="3"/>
  <c r="L173" i="3"/>
  <c r="K173" i="3"/>
  <c r="J173" i="3"/>
  <c r="I173" i="3"/>
  <c r="H173" i="3"/>
  <c r="G173" i="3"/>
  <c r="F173" i="3"/>
  <c r="E173" i="3"/>
  <c r="P170" i="3"/>
  <c r="O170" i="3"/>
  <c r="N170" i="3"/>
  <c r="M170" i="3"/>
  <c r="L170" i="3"/>
  <c r="K170" i="3"/>
  <c r="J170" i="3"/>
  <c r="I170" i="3"/>
  <c r="H170" i="3"/>
  <c r="G170" i="3"/>
  <c r="F170" i="3"/>
  <c r="E170" i="3"/>
  <c r="P167" i="3"/>
  <c r="O167" i="3"/>
  <c r="N167" i="3"/>
  <c r="M167" i="3"/>
  <c r="L167" i="3"/>
  <c r="K167" i="3"/>
  <c r="J167" i="3"/>
  <c r="I167" i="3"/>
  <c r="H167" i="3"/>
  <c r="G167" i="3"/>
  <c r="F167" i="3"/>
  <c r="E167" i="3"/>
  <c r="P164" i="3"/>
  <c r="O164" i="3"/>
  <c r="N164" i="3"/>
  <c r="M164" i="3"/>
  <c r="L164" i="3"/>
  <c r="K164" i="3"/>
  <c r="J164" i="3"/>
  <c r="I164" i="3"/>
  <c r="H164" i="3"/>
  <c r="G164" i="3"/>
  <c r="F164" i="3"/>
  <c r="E164" i="3"/>
  <c r="P161" i="3"/>
  <c r="O161" i="3"/>
  <c r="N161" i="3"/>
  <c r="M161" i="3"/>
  <c r="L161" i="3"/>
  <c r="K161" i="3"/>
  <c r="J161" i="3"/>
  <c r="I161" i="3"/>
  <c r="H161" i="3"/>
  <c r="G161" i="3"/>
  <c r="F161" i="3"/>
  <c r="E161" i="3"/>
  <c r="P158" i="3"/>
  <c r="O158" i="3"/>
  <c r="N158" i="3"/>
  <c r="M158" i="3"/>
  <c r="L158" i="3"/>
  <c r="K158" i="3"/>
  <c r="J158" i="3"/>
  <c r="I158" i="3"/>
  <c r="H158" i="3"/>
  <c r="G158" i="3"/>
  <c r="F158" i="3"/>
  <c r="E158" i="3"/>
  <c r="P155" i="3"/>
  <c r="O155" i="3"/>
  <c r="N155" i="3"/>
  <c r="M155" i="3"/>
  <c r="L155" i="3"/>
  <c r="K155" i="3"/>
  <c r="J155" i="3"/>
  <c r="I155" i="3"/>
  <c r="H155" i="3"/>
  <c r="G155" i="3"/>
  <c r="F155" i="3"/>
  <c r="E155" i="3"/>
  <c r="P152" i="3"/>
  <c r="O152" i="3"/>
  <c r="N152" i="3"/>
  <c r="M152" i="3"/>
  <c r="L152" i="3"/>
  <c r="K152" i="3"/>
  <c r="J152" i="3"/>
  <c r="I152" i="3"/>
  <c r="H152" i="3"/>
  <c r="G152" i="3"/>
  <c r="F152" i="3"/>
  <c r="E152" i="3"/>
  <c r="P149" i="3"/>
  <c r="O149" i="3"/>
  <c r="N149" i="3"/>
  <c r="M149" i="3"/>
  <c r="L149" i="3"/>
  <c r="K149" i="3"/>
  <c r="J149" i="3"/>
  <c r="I149" i="3"/>
  <c r="H149" i="3"/>
  <c r="G149" i="3"/>
  <c r="F149" i="3"/>
  <c r="E149" i="3"/>
  <c r="P146" i="3"/>
  <c r="O146" i="3"/>
  <c r="N146" i="3"/>
  <c r="M146" i="3"/>
  <c r="L146" i="3"/>
  <c r="K146" i="3"/>
  <c r="J146" i="3"/>
  <c r="I146" i="3"/>
  <c r="H146" i="3"/>
  <c r="G146" i="3"/>
  <c r="F146" i="3"/>
  <c r="E146" i="3"/>
  <c r="P143" i="3"/>
  <c r="O143" i="3"/>
  <c r="N143" i="3"/>
  <c r="M143" i="3"/>
  <c r="L143" i="3"/>
  <c r="K143" i="3"/>
  <c r="J143" i="3"/>
  <c r="I143" i="3"/>
  <c r="H143" i="3"/>
  <c r="G143" i="3"/>
  <c r="F143" i="3"/>
  <c r="E143" i="3"/>
  <c r="P140" i="3"/>
  <c r="O140" i="3"/>
  <c r="N140" i="3"/>
  <c r="M140" i="3"/>
  <c r="L140" i="3"/>
  <c r="K140" i="3"/>
  <c r="J140" i="3"/>
  <c r="I140" i="3"/>
  <c r="H140" i="3"/>
  <c r="G140" i="3"/>
  <c r="F140" i="3"/>
  <c r="E140" i="3"/>
  <c r="P137" i="3"/>
  <c r="O137" i="3"/>
  <c r="N137" i="3"/>
  <c r="M137" i="3"/>
  <c r="L137" i="3"/>
  <c r="K137" i="3"/>
  <c r="J137" i="3"/>
  <c r="I137" i="3"/>
  <c r="H137" i="3"/>
  <c r="G137" i="3"/>
  <c r="F137" i="3"/>
  <c r="E137" i="3"/>
  <c r="P134" i="3"/>
  <c r="O134" i="3"/>
  <c r="N134" i="3"/>
  <c r="M134" i="3"/>
  <c r="L134" i="3"/>
  <c r="K134" i="3"/>
  <c r="J134" i="3"/>
  <c r="I134" i="3"/>
  <c r="H134" i="3"/>
  <c r="G134" i="3"/>
  <c r="F134" i="3"/>
  <c r="E134" i="3"/>
  <c r="P131" i="3"/>
  <c r="O131" i="3"/>
  <c r="N131" i="3"/>
  <c r="M131" i="3"/>
  <c r="L131" i="3"/>
  <c r="K131" i="3"/>
  <c r="J131" i="3"/>
  <c r="I131" i="3"/>
  <c r="H131" i="3"/>
  <c r="G131" i="3"/>
  <c r="F131" i="3"/>
  <c r="E131" i="3"/>
  <c r="P128" i="3"/>
  <c r="O128" i="3"/>
  <c r="N128" i="3"/>
  <c r="M128" i="3"/>
  <c r="L128" i="3"/>
  <c r="K128" i="3"/>
  <c r="J128" i="3"/>
  <c r="I128" i="3"/>
  <c r="H128" i="3"/>
  <c r="G128" i="3"/>
  <c r="F128" i="3"/>
  <c r="E128" i="3"/>
  <c r="P125" i="3"/>
  <c r="O125" i="3"/>
  <c r="N125" i="3"/>
  <c r="M125" i="3"/>
  <c r="L125" i="3"/>
  <c r="K125" i="3"/>
  <c r="J125" i="3"/>
  <c r="I125" i="3"/>
  <c r="H125" i="3"/>
  <c r="G125" i="3"/>
  <c r="F125" i="3"/>
  <c r="E125" i="3"/>
  <c r="P122" i="3"/>
  <c r="O122" i="3"/>
  <c r="N122" i="3"/>
  <c r="M122" i="3"/>
  <c r="L122" i="3"/>
  <c r="K122" i="3"/>
  <c r="J122" i="3"/>
  <c r="I122" i="3"/>
  <c r="H122" i="3"/>
  <c r="G122" i="3"/>
  <c r="F122" i="3"/>
  <c r="E122" i="3"/>
  <c r="P119" i="3"/>
  <c r="O119" i="3"/>
  <c r="N119" i="3"/>
  <c r="M119" i="3"/>
  <c r="L119" i="3"/>
  <c r="K119" i="3"/>
  <c r="J119" i="3"/>
  <c r="I119" i="3"/>
  <c r="H119" i="3"/>
  <c r="G119" i="3"/>
  <c r="F119" i="3"/>
  <c r="E119" i="3"/>
  <c r="P116" i="3"/>
  <c r="O116" i="3"/>
  <c r="N116" i="3"/>
  <c r="M116" i="3"/>
  <c r="L116" i="3"/>
  <c r="K116" i="3"/>
  <c r="J116" i="3"/>
  <c r="I116" i="3"/>
  <c r="H116" i="3"/>
  <c r="G116" i="3"/>
  <c r="F116" i="3"/>
  <c r="E116" i="3"/>
  <c r="P113" i="3"/>
  <c r="O113" i="3"/>
  <c r="N113" i="3"/>
  <c r="M113" i="3"/>
  <c r="L113" i="3"/>
  <c r="K113" i="3"/>
  <c r="J113" i="3"/>
  <c r="I113" i="3"/>
  <c r="H113" i="3"/>
  <c r="G113" i="3"/>
  <c r="F113" i="3"/>
  <c r="E113" i="3"/>
  <c r="P110" i="3"/>
  <c r="O110" i="3"/>
  <c r="N110" i="3"/>
  <c r="M110" i="3"/>
  <c r="L110" i="3"/>
  <c r="K110" i="3"/>
  <c r="J110" i="3"/>
  <c r="I110" i="3"/>
  <c r="H110" i="3"/>
  <c r="G110" i="3"/>
  <c r="F110" i="3"/>
  <c r="E110" i="3"/>
  <c r="P107" i="3"/>
  <c r="O107" i="3"/>
  <c r="N107" i="3"/>
  <c r="M107" i="3"/>
  <c r="L107" i="3"/>
  <c r="K107" i="3"/>
  <c r="J107" i="3"/>
  <c r="I107" i="3"/>
  <c r="H107" i="3"/>
  <c r="G107" i="3"/>
  <c r="F107" i="3"/>
  <c r="E107" i="3"/>
  <c r="P104" i="3"/>
  <c r="O104" i="3"/>
  <c r="N104" i="3"/>
  <c r="M104" i="3"/>
  <c r="L104" i="3"/>
  <c r="K104" i="3"/>
  <c r="J104" i="3"/>
  <c r="I104" i="3"/>
  <c r="H104" i="3"/>
  <c r="G104" i="3"/>
  <c r="F104" i="3"/>
  <c r="E104" i="3"/>
  <c r="P101" i="3"/>
  <c r="O101" i="3"/>
  <c r="N101" i="3"/>
  <c r="M101" i="3"/>
  <c r="L101" i="3"/>
  <c r="K101" i="3"/>
  <c r="J101" i="3"/>
  <c r="I101" i="3"/>
  <c r="H101" i="3"/>
  <c r="G101" i="3"/>
  <c r="F101" i="3"/>
  <c r="E101" i="3"/>
  <c r="P98" i="3"/>
  <c r="O98" i="3"/>
  <c r="N98" i="3"/>
  <c r="M98" i="3"/>
  <c r="L98" i="3"/>
  <c r="K98" i="3"/>
  <c r="J98" i="3"/>
  <c r="I98" i="3"/>
  <c r="H98" i="3"/>
  <c r="G98" i="3"/>
  <c r="F98" i="3"/>
  <c r="E98" i="3"/>
  <c r="P95" i="3"/>
  <c r="O95" i="3"/>
  <c r="N95" i="3"/>
  <c r="M95" i="3"/>
  <c r="L95" i="3"/>
  <c r="K95" i="3"/>
  <c r="J95" i="3"/>
  <c r="I95" i="3"/>
  <c r="H95" i="3"/>
  <c r="G95" i="3"/>
  <c r="F95" i="3"/>
  <c r="E95" i="3"/>
  <c r="P92" i="3"/>
  <c r="O92" i="3"/>
  <c r="N92" i="3"/>
  <c r="M92" i="3"/>
  <c r="L92" i="3"/>
  <c r="K92" i="3"/>
  <c r="J92" i="3"/>
  <c r="I92" i="3"/>
  <c r="H92" i="3"/>
  <c r="G92" i="3"/>
  <c r="F92" i="3"/>
  <c r="E92" i="3"/>
  <c r="P89" i="3"/>
  <c r="O89" i="3"/>
  <c r="N89" i="3"/>
  <c r="M89" i="3"/>
  <c r="L89" i="3"/>
  <c r="K89" i="3"/>
  <c r="J89" i="3"/>
  <c r="I89" i="3"/>
  <c r="H89" i="3"/>
  <c r="G89" i="3"/>
  <c r="F89" i="3"/>
  <c r="E89" i="3"/>
  <c r="P86" i="3"/>
  <c r="O86" i="3"/>
  <c r="N86" i="3"/>
  <c r="M86" i="3"/>
  <c r="L86" i="3"/>
  <c r="K86" i="3"/>
  <c r="J86" i="3"/>
  <c r="I86" i="3"/>
  <c r="H86" i="3"/>
  <c r="G86" i="3"/>
  <c r="F86" i="3"/>
  <c r="E86" i="3"/>
  <c r="P83" i="3"/>
  <c r="O83" i="3"/>
  <c r="N83" i="3"/>
  <c r="M83" i="3"/>
  <c r="L83" i="3"/>
  <c r="K83" i="3"/>
  <c r="J83" i="3"/>
  <c r="I83" i="3"/>
  <c r="H83" i="3"/>
  <c r="G83" i="3"/>
  <c r="F83" i="3"/>
  <c r="E83" i="3"/>
  <c r="P80" i="3"/>
  <c r="O80" i="3"/>
  <c r="N80" i="3"/>
  <c r="M80" i="3"/>
  <c r="L80" i="3"/>
  <c r="K80" i="3"/>
  <c r="J80" i="3"/>
  <c r="I80" i="3"/>
  <c r="H80" i="3"/>
  <c r="G80" i="3"/>
  <c r="F80" i="3"/>
  <c r="E80" i="3"/>
  <c r="P77" i="3"/>
  <c r="O77" i="3"/>
  <c r="N77" i="3"/>
  <c r="M77" i="3"/>
  <c r="L77" i="3"/>
  <c r="K77" i="3"/>
  <c r="J77" i="3"/>
  <c r="I77" i="3"/>
  <c r="H77" i="3"/>
  <c r="G77" i="3"/>
  <c r="F77" i="3"/>
  <c r="E77" i="3"/>
  <c r="P74" i="3"/>
  <c r="O74" i="3"/>
  <c r="N74" i="3"/>
  <c r="M74" i="3"/>
  <c r="L74" i="3"/>
  <c r="K74" i="3"/>
  <c r="J74" i="3"/>
  <c r="I74" i="3"/>
  <c r="H74" i="3"/>
  <c r="G74" i="3"/>
  <c r="F74" i="3"/>
  <c r="E74" i="3"/>
  <c r="P71" i="3"/>
  <c r="O71" i="3"/>
  <c r="N71" i="3"/>
  <c r="M71" i="3"/>
  <c r="L71" i="3"/>
  <c r="K71" i="3"/>
  <c r="J71" i="3"/>
  <c r="I71" i="3"/>
  <c r="H71" i="3"/>
  <c r="G71" i="3"/>
  <c r="F71" i="3"/>
  <c r="E71" i="3"/>
  <c r="P68" i="3"/>
  <c r="O68" i="3"/>
  <c r="N68" i="3"/>
  <c r="M68" i="3"/>
  <c r="L68" i="3"/>
  <c r="K68" i="3"/>
  <c r="J68" i="3"/>
  <c r="I68" i="3"/>
  <c r="H68" i="3"/>
  <c r="G68" i="3"/>
  <c r="F68" i="3"/>
  <c r="E68" i="3"/>
  <c r="P65" i="3"/>
  <c r="O65" i="3"/>
  <c r="N65" i="3"/>
  <c r="M65" i="3"/>
  <c r="L65" i="3"/>
  <c r="K65" i="3"/>
  <c r="J65" i="3"/>
  <c r="I65" i="3"/>
  <c r="H65" i="3"/>
  <c r="G65" i="3"/>
  <c r="F65" i="3"/>
  <c r="E65" i="3"/>
  <c r="P62" i="3"/>
  <c r="O62" i="3"/>
  <c r="N62" i="3"/>
  <c r="M62" i="3"/>
  <c r="L62" i="3"/>
  <c r="K62" i="3"/>
  <c r="J62" i="3"/>
  <c r="I62" i="3"/>
  <c r="H62" i="3"/>
  <c r="G62" i="3"/>
  <c r="F62" i="3"/>
  <c r="E62" i="3"/>
  <c r="P59" i="3"/>
  <c r="O59" i="3"/>
  <c r="N59" i="3"/>
  <c r="M59" i="3"/>
  <c r="L59" i="3"/>
  <c r="K59" i="3"/>
  <c r="J59" i="3"/>
  <c r="I59" i="3"/>
  <c r="H59" i="3"/>
  <c r="G59" i="3"/>
  <c r="F59" i="3"/>
  <c r="E59" i="3"/>
  <c r="P56" i="3"/>
  <c r="O56" i="3"/>
  <c r="N56" i="3"/>
  <c r="M56" i="3"/>
  <c r="L56" i="3"/>
  <c r="K56" i="3"/>
  <c r="J56" i="3"/>
  <c r="I56" i="3"/>
  <c r="H56" i="3"/>
  <c r="G56" i="3"/>
  <c r="F56" i="3"/>
  <c r="E56" i="3"/>
  <c r="P53" i="3"/>
  <c r="O53" i="3"/>
  <c r="N53" i="3"/>
  <c r="M53" i="3"/>
  <c r="L53" i="3"/>
  <c r="K53" i="3"/>
  <c r="J53" i="3"/>
  <c r="I53" i="3"/>
  <c r="H53" i="3"/>
  <c r="G53" i="3"/>
  <c r="F53" i="3"/>
  <c r="E53" i="3"/>
  <c r="P50" i="3"/>
  <c r="O50" i="3"/>
  <c r="N50" i="3"/>
  <c r="M50" i="3"/>
  <c r="L50" i="3"/>
  <c r="K50" i="3"/>
  <c r="J50" i="3"/>
  <c r="I50" i="3"/>
  <c r="H50" i="3"/>
  <c r="G50" i="3"/>
  <c r="F50" i="3"/>
  <c r="E50" i="3"/>
  <c r="P47" i="3"/>
  <c r="O47" i="3"/>
  <c r="N47" i="3"/>
  <c r="M47" i="3"/>
  <c r="L47" i="3"/>
  <c r="K47" i="3"/>
  <c r="J47" i="3"/>
  <c r="I47" i="3"/>
  <c r="H47" i="3"/>
  <c r="G47" i="3"/>
  <c r="F47" i="3"/>
  <c r="E47" i="3"/>
  <c r="P44" i="3"/>
  <c r="O44" i="3"/>
  <c r="N44" i="3"/>
  <c r="M44" i="3"/>
  <c r="L44" i="3"/>
  <c r="K44" i="3"/>
  <c r="J44" i="3"/>
  <c r="I44" i="3"/>
  <c r="H44" i="3"/>
  <c r="G44" i="3"/>
  <c r="F44" i="3"/>
  <c r="E44" i="3"/>
  <c r="P41" i="3"/>
  <c r="O41" i="3"/>
  <c r="N41" i="3"/>
  <c r="M41" i="3"/>
  <c r="L41" i="3"/>
  <c r="K41" i="3"/>
  <c r="J41" i="3"/>
  <c r="I41" i="3"/>
  <c r="H41" i="3"/>
  <c r="G41" i="3"/>
  <c r="F41" i="3"/>
  <c r="E41" i="3"/>
  <c r="P38" i="3"/>
  <c r="O38" i="3"/>
  <c r="N38" i="3"/>
  <c r="M38" i="3"/>
  <c r="L38" i="3"/>
  <c r="K38" i="3"/>
  <c r="J38" i="3"/>
  <c r="I38" i="3"/>
  <c r="H38" i="3"/>
  <c r="G38" i="3"/>
  <c r="F38" i="3"/>
  <c r="E38" i="3"/>
  <c r="P35" i="3"/>
  <c r="O35" i="3"/>
  <c r="N35" i="3"/>
  <c r="M35" i="3"/>
  <c r="L35" i="3"/>
  <c r="K35" i="3"/>
  <c r="J35" i="3"/>
  <c r="I35" i="3"/>
  <c r="H35" i="3"/>
  <c r="G35" i="3"/>
  <c r="F35" i="3"/>
  <c r="E35" i="3"/>
  <c r="P32" i="3"/>
  <c r="O32" i="3"/>
  <c r="N32" i="3"/>
  <c r="M32" i="3"/>
  <c r="L32" i="3"/>
  <c r="K32" i="3"/>
  <c r="J32" i="3"/>
  <c r="I32" i="3"/>
  <c r="H32" i="3"/>
  <c r="G32" i="3"/>
  <c r="F32" i="3"/>
  <c r="E32" i="3"/>
  <c r="P29" i="3"/>
  <c r="O29" i="3"/>
  <c r="N29" i="3"/>
  <c r="M29" i="3"/>
  <c r="L29" i="3"/>
  <c r="K29" i="3"/>
  <c r="J29" i="3"/>
  <c r="I29" i="3"/>
  <c r="H29" i="3"/>
  <c r="G29" i="3"/>
  <c r="F29" i="3"/>
  <c r="E29" i="3"/>
  <c r="P26" i="3"/>
  <c r="O26" i="3"/>
  <c r="N26" i="3"/>
  <c r="M26" i="3"/>
  <c r="L26" i="3"/>
  <c r="K26" i="3"/>
  <c r="J26" i="3"/>
  <c r="I26" i="3"/>
  <c r="H26" i="3"/>
  <c r="G26" i="3"/>
  <c r="F26" i="3"/>
  <c r="E26" i="3"/>
  <c r="P23" i="3"/>
  <c r="O23" i="3"/>
  <c r="N23" i="3"/>
  <c r="M23" i="3"/>
  <c r="L23" i="3"/>
  <c r="K23" i="3"/>
  <c r="J23" i="3"/>
  <c r="I23" i="3"/>
  <c r="H23" i="3"/>
  <c r="G23" i="3"/>
  <c r="F23" i="3"/>
  <c r="E23" i="3"/>
  <c r="P20" i="3"/>
  <c r="O20" i="3"/>
  <c r="N20" i="3"/>
  <c r="M20" i="3"/>
  <c r="L20" i="3"/>
  <c r="K20" i="3"/>
  <c r="J20" i="3"/>
  <c r="I20" i="3"/>
  <c r="H20" i="3"/>
  <c r="G20" i="3"/>
  <c r="F20" i="3"/>
  <c r="E20" i="3"/>
  <c r="P17" i="3"/>
  <c r="O17" i="3"/>
  <c r="N17" i="3"/>
  <c r="M17" i="3"/>
  <c r="L17" i="3"/>
  <c r="K17" i="3"/>
  <c r="J17" i="3"/>
  <c r="I17" i="3"/>
  <c r="H17" i="3"/>
  <c r="G17" i="3"/>
  <c r="F17" i="3"/>
  <c r="E17" i="3"/>
  <c r="P14" i="3"/>
  <c r="O14" i="3"/>
  <c r="N14" i="3"/>
  <c r="M14" i="3"/>
  <c r="L14" i="3"/>
  <c r="K14" i="3"/>
  <c r="J14" i="3"/>
  <c r="I14" i="3"/>
  <c r="H14" i="3"/>
  <c r="G14" i="3"/>
  <c r="F14" i="3"/>
  <c r="E14" i="3"/>
  <c r="P11" i="3"/>
  <c r="O11" i="3"/>
  <c r="N11" i="3"/>
  <c r="M11" i="3"/>
  <c r="L11" i="3"/>
  <c r="K11" i="3"/>
  <c r="J11" i="3"/>
  <c r="I11" i="3"/>
  <c r="H11" i="3"/>
  <c r="G11" i="3"/>
  <c r="F11" i="3"/>
  <c r="E11" i="3"/>
  <c r="P8" i="3"/>
  <c r="O8" i="3"/>
  <c r="N8" i="3"/>
  <c r="M8" i="3"/>
  <c r="L8" i="3"/>
  <c r="K8" i="3"/>
  <c r="J8" i="3"/>
  <c r="I8" i="3"/>
  <c r="H8" i="3"/>
  <c r="G8" i="3"/>
  <c r="F8" i="3"/>
  <c r="E8" i="3"/>
  <c r="E5" i="3"/>
  <c r="L5" i="6"/>
  <c r="J5" i="6"/>
  <c r="I5" i="6"/>
  <c r="G5" i="6"/>
  <c r="F5" i="6"/>
  <c r="BW9" i="3" l="1"/>
  <c r="BV9" i="3"/>
  <c r="BW12" i="3"/>
  <c r="BV12" i="3"/>
  <c r="BW15" i="3"/>
  <c r="BV15" i="3"/>
  <c r="BW18" i="3"/>
  <c r="BV18" i="3"/>
  <c r="BW21" i="3"/>
  <c r="BV21" i="3"/>
  <c r="BW24" i="3"/>
  <c r="BV24" i="3"/>
  <c r="BW27" i="3"/>
  <c r="BV27" i="3"/>
  <c r="BW30" i="3"/>
  <c r="BV30" i="3"/>
  <c r="BW33" i="3"/>
  <c r="BV33" i="3"/>
  <c r="BW36" i="3"/>
  <c r="BV36" i="3"/>
  <c r="BW39" i="3"/>
  <c r="BV39" i="3"/>
  <c r="BW42" i="3"/>
  <c r="BV42" i="3"/>
  <c r="BW45" i="3"/>
  <c r="BV45" i="3"/>
  <c r="BV48" i="3"/>
  <c r="BW48" i="3"/>
  <c r="BH49" i="14"/>
  <c r="A4" i="16" l="1"/>
  <c r="A6" i="16"/>
  <c r="A8" i="16"/>
  <c r="A10" i="16"/>
  <c r="A12" i="16"/>
  <c r="A14" i="16"/>
  <c r="A16" i="16"/>
  <c r="A18" i="16"/>
  <c r="A20" i="16"/>
  <c r="A22" i="16"/>
  <c r="A24" i="16"/>
  <c r="A26" i="16"/>
  <c r="A28" i="16"/>
  <c r="A30" i="16"/>
  <c r="A32" i="16"/>
  <c r="A34" i="16"/>
  <c r="A36" i="16"/>
  <c r="A38" i="16"/>
  <c r="A40" i="16"/>
  <c r="A42" i="16"/>
  <c r="A44" i="16"/>
  <c r="A46" i="16"/>
  <c r="A48" i="16"/>
  <c r="A50" i="16"/>
  <c r="A52" i="16"/>
  <c r="A54" i="16"/>
  <c r="A56" i="16"/>
  <c r="A58" i="16"/>
  <c r="A60" i="16"/>
  <c r="A62" i="16"/>
  <c r="A64" i="16"/>
  <c r="A66" i="16"/>
  <c r="A68" i="16"/>
  <c r="A70" i="16"/>
  <c r="A72" i="16"/>
  <c r="A74" i="16"/>
  <c r="A76" i="16"/>
  <c r="A78" i="16"/>
  <c r="A80" i="16"/>
  <c r="A82" i="16"/>
  <c r="A84" i="16"/>
  <c r="A86" i="16"/>
  <c r="A88" i="16"/>
  <c r="A90" i="16"/>
  <c r="A92" i="16"/>
  <c r="A94" i="16"/>
  <c r="A96" i="16"/>
  <c r="A98" i="16"/>
  <c r="A100" i="16"/>
  <c r="A102" i="16"/>
  <c r="A104" i="16"/>
  <c r="A106" i="16"/>
  <c r="A108" i="16"/>
  <c r="A110" i="16"/>
  <c r="A112" i="16"/>
  <c r="A114" i="16"/>
  <c r="A116" i="16"/>
  <c r="A118" i="16"/>
  <c r="A120" i="16"/>
  <c r="A122" i="16"/>
  <c r="A124" i="16"/>
  <c r="A126" i="16"/>
  <c r="A128" i="16"/>
  <c r="A130" i="16"/>
  <c r="A132" i="16"/>
  <c r="A134" i="16"/>
  <c r="A136" i="16"/>
  <c r="A138" i="16"/>
  <c r="A140" i="16"/>
  <c r="A142" i="16"/>
  <c r="A144" i="16"/>
  <c r="A146" i="16"/>
  <c r="A148" i="16"/>
  <c r="A150" i="16"/>
  <c r="A152" i="16"/>
  <c r="A154" i="16"/>
  <c r="A156" i="16"/>
  <c r="A158" i="16"/>
  <c r="A4" i="17"/>
  <c r="A6" i="17"/>
  <c r="A8" i="17"/>
  <c r="A10" i="17"/>
  <c r="A12" i="17"/>
  <c r="A14" i="17"/>
  <c r="A16" i="17"/>
  <c r="A18" i="17"/>
  <c r="A20" i="17"/>
  <c r="A22" i="17"/>
  <c r="A24" i="17"/>
  <c r="A26" i="17"/>
  <c r="A28" i="17"/>
  <c r="A30" i="17"/>
  <c r="A32" i="17"/>
  <c r="A34" i="17"/>
  <c r="A36" i="17"/>
  <c r="A38" i="17"/>
  <c r="A40" i="17"/>
  <c r="A42" i="17"/>
  <c r="A44" i="17"/>
  <c r="A46" i="17"/>
  <c r="A48" i="17"/>
  <c r="A50" i="17"/>
  <c r="A52" i="17"/>
  <c r="A54" i="17"/>
  <c r="A56" i="17"/>
  <c r="A58" i="17"/>
  <c r="A60" i="17"/>
  <c r="A62" i="17"/>
  <c r="A64" i="17"/>
  <c r="A66" i="17"/>
  <c r="A68" i="17"/>
  <c r="A70" i="17"/>
  <c r="A72" i="17"/>
  <c r="A74" i="17"/>
  <c r="A76" i="17"/>
  <c r="A78" i="17"/>
  <c r="A80" i="17"/>
  <c r="A82" i="17"/>
  <c r="A84" i="17"/>
  <c r="A86" i="17"/>
  <c r="A88" i="17"/>
  <c r="A90" i="17"/>
  <c r="A92" i="17"/>
  <c r="A94" i="17"/>
  <c r="A96" i="17"/>
  <c r="A98" i="17"/>
  <c r="A100" i="17"/>
  <c r="A102" i="17"/>
  <c r="A104" i="17"/>
  <c r="A106" i="17"/>
  <c r="A108" i="17"/>
  <c r="A110" i="17"/>
  <c r="A112" i="17"/>
  <c r="A114" i="17"/>
  <c r="A116" i="17"/>
  <c r="A118" i="17"/>
  <c r="A120" i="17"/>
  <c r="A122" i="17"/>
  <c r="A124" i="17"/>
  <c r="A126" i="17"/>
  <c r="A128" i="17"/>
  <c r="A130" i="17"/>
  <c r="A132" i="17"/>
  <c r="A134" i="17"/>
  <c r="A136" i="17"/>
  <c r="A138" i="17"/>
  <c r="A140" i="17"/>
  <c r="A142" i="17"/>
  <c r="A144" i="17"/>
  <c r="A146" i="17"/>
  <c r="A148" i="17"/>
  <c r="A150" i="17"/>
  <c r="A152" i="17"/>
  <c r="A154" i="17"/>
  <c r="A156" i="17"/>
  <c r="A158" i="17"/>
  <c r="A3" i="14"/>
  <c r="M4" i="14"/>
  <c r="A6" i="14"/>
  <c r="Y8" i="14" s="1"/>
  <c r="M7" i="14"/>
  <c r="A9" i="14"/>
  <c r="M10" i="14"/>
  <c r="AK11" i="14"/>
  <c r="A12" i="14"/>
  <c r="M13" i="14"/>
  <c r="AK14" i="14" s="1"/>
  <c r="A15" i="14"/>
  <c r="M16" i="14"/>
  <c r="A18" i="14"/>
  <c r="M19" i="14"/>
  <c r="AK20" i="14" s="1"/>
  <c r="A21" i="14"/>
  <c r="M22" i="14"/>
  <c r="AK23" i="14" s="1"/>
  <c r="A24" i="14"/>
  <c r="M25" i="14"/>
  <c r="AK26" i="14" s="1"/>
  <c r="A27" i="14"/>
  <c r="M28" i="14"/>
  <c r="A30" i="14"/>
  <c r="M31" i="14"/>
  <c r="AK32" i="14" s="1"/>
  <c r="A33" i="14"/>
  <c r="M34" i="14"/>
  <c r="AK35" i="14" s="1"/>
  <c r="A36" i="14"/>
  <c r="M37" i="14"/>
  <c r="AK38" i="14" s="1"/>
  <c r="A39" i="14"/>
  <c r="M40" i="14"/>
  <c r="A42" i="14"/>
  <c r="M43" i="14"/>
  <c r="AK44" i="14" s="1"/>
  <c r="A45" i="14"/>
  <c r="M46" i="14"/>
  <c r="AK47" i="14" s="1"/>
  <c r="A48" i="14"/>
  <c r="M49" i="14"/>
  <c r="AK50" i="14" s="1"/>
  <c r="A51" i="14"/>
  <c r="M52" i="14"/>
  <c r="A54" i="14"/>
  <c r="M55" i="14"/>
  <c r="AK56" i="14" s="1"/>
  <c r="A57" i="14"/>
  <c r="M58" i="14"/>
  <c r="A60" i="14"/>
  <c r="M61" i="14"/>
  <c r="A63" i="14"/>
  <c r="M64" i="14"/>
  <c r="Y65" i="14" s="1"/>
  <c r="A66" i="14"/>
  <c r="M67" i="14"/>
  <c r="AK68" i="14" s="1"/>
  <c r="A69" i="14"/>
  <c r="M70" i="14"/>
  <c r="A72" i="14"/>
  <c r="M73" i="14"/>
  <c r="A75" i="14"/>
  <c r="M76" i="14"/>
  <c r="Y77" i="14" s="1"/>
  <c r="A78" i="14"/>
  <c r="M79" i="14"/>
  <c r="AK80" i="14" s="1"/>
  <c r="A81" i="14"/>
  <c r="M82" i="14"/>
  <c r="A84" i="14"/>
  <c r="M85" i="14"/>
  <c r="A87" i="14"/>
  <c r="M88" i="14"/>
  <c r="Y89" i="14" s="1"/>
  <c r="A90" i="14"/>
  <c r="M91" i="14"/>
  <c r="A93" i="14"/>
  <c r="M94" i="14"/>
  <c r="A96" i="14"/>
  <c r="M97" i="14"/>
  <c r="A99" i="14"/>
  <c r="M100" i="14"/>
  <c r="A102" i="14"/>
  <c r="M103" i="14"/>
  <c r="AK104" i="14" s="1"/>
  <c r="A105" i="14"/>
  <c r="M106" i="14"/>
  <c r="AK107" i="14" s="1"/>
  <c r="A108" i="14"/>
  <c r="M109" i="14"/>
  <c r="AK110" i="14" s="1"/>
  <c r="A111" i="14"/>
  <c r="M112" i="14"/>
  <c r="Y113" i="14" s="1"/>
  <c r="A114" i="14"/>
  <c r="M115" i="14"/>
  <c r="AK116" i="14" s="1"/>
  <c r="A117" i="14"/>
  <c r="M118" i="14"/>
  <c r="AK119" i="14" s="1"/>
  <c r="A120" i="14"/>
  <c r="M121" i="14"/>
  <c r="AK122" i="14" s="1"/>
  <c r="A123" i="14"/>
  <c r="M124" i="14"/>
  <c r="A126" i="14"/>
  <c r="M127" i="14"/>
  <c r="AK128" i="14" s="1"/>
  <c r="A129" i="14"/>
  <c r="M130" i="14"/>
  <c r="A132" i="14"/>
  <c r="M133" i="14"/>
  <c r="A135" i="14"/>
  <c r="M136" i="14"/>
  <c r="A138" i="14"/>
  <c r="M139" i="14"/>
  <c r="A141" i="14"/>
  <c r="M142" i="14"/>
  <c r="A144" i="14"/>
  <c r="M145" i="14"/>
  <c r="A147" i="14"/>
  <c r="M148" i="14"/>
  <c r="Y149" i="14" s="1"/>
  <c r="A150" i="14"/>
  <c r="M151" i="14"/>
  <c r="A153" i="14"/>
  <c r="M154" i="14"/>
  <c r="A156" i="14"/>
  <c r="M157" i="14"/>
  <c r="A159" i="14"/>
  <c r="M160" i="14"/>
  <c r="Y161" i="14" s="1"/>
  <c r="A162" i="14"/>
  <c r="M163" i="14"/>
  <c r="A165" i="14"/>
  <c r="M166" i="14"/>
  <c r="AK167" i="14" s="1"/>
  <c r="A168" i="14"/>
  <c r="M169" i="14"/>
  <c r="A171" i="14"/>
  <c r="M172" i="14"/>
  <c r="Y173" i="14" s="1"/>
  <c r="A174" i="14"/>
  <c r="M175" i="14"/>
  <c r="A177" i="14"/>
  <c r="M178" i="14"/>
  <c r="A180" i="14"/>
  <c r="M181" i="14"/>
  <c r="A183" i="14"/>
  <c r="M184" i="14"/>
  <c r="Y185" i="14" s="1"/>
  <c r="A186" i="14"/>
  <c r="M187" i="14"/>
  <c r="AK188" i="14" s="1"/>
  <c r="A189" i="14"/>
  <c r="M190" i="14"/>
  <c r="AK191" i="14" s="1"/>
  <c r="A192" i="14"/>
  <c r="M193" i="14"/>
  <c r="A195" i="14"/>
  <c r="M196" i="14"/>
  <c r="A198" i="14"/>
  <c r="M199" i="14"/>
  <c r="A201" i="14"/>
  <c r="M202" i="14"/>
  <c r="A204" i="14"/>
  <c r="M205" i="14"/>
  <c r="A207" i="14"/>
  <c r="M208" i="14"/>
  <c r="A210" i="14"/>
  <c r="M211" i="14"/>
  <c r="A213" i="14"/>
  <c r="M214" i="14"/>
  <c r="A216" i="14"/>
  <c r="M217" i="14"/>
  <c r="A219" i="14"/>
  <c r="M220" i="14"/>
  <c r="A222" i="14"/>
  <c r="M223" i="14"/>
  <c r="A225" i="14"/>
  <c r="M226" i="14"/>
  <c r="AK227" i="14"/>
  <c r="A228" i="14"/>
  <c r="M229" i="14"/>
  <c r="A231" i="14"/>
  <c r="Y233" i="14" s="1"/>
  <c r="M232" i="14"/>
  <c r="A234" i="14"/>
  <c r="M235" i="14"/>
  <c r="AK236" i="14" s="1"/>
  <c r="A237" i="14"/>
  <c r="M238" i="14"/>
  <c r="AK239" i="14" s="1"/>
  <c r="A240" i="14"/>
  <c r="M241" i="14"/>
  <c r="A243" i="14"/>
  <c r="Y245" i="14" s="1"/>
  <c r="M244" i="14"/>
  <c r="A246" i="14"/>
  <c r="M247" i="14"/>
  <c r="AK248" i="14" s="1"/>
  <c r="A249" i="14"/>
  <c r="M250" i="14"/>
  <c r="AK251" i="14" s="1"/>
  <c r="A252" i="14"/>
  <c r="M253" i="14"/>
  <c r="A255" i="14"/>
  <c r="Y257" i="14" s="1"/>
  <c r="M256" i="14"/>
  <c r="A258" i="14"/>
  <c r="M259" i="14"/>
  <c r="AK260" i="14" s="1"/>
  <c r="A261" i="14"/>
  <c r="M262" i="14"/>
  <c r="AK263" i="14" s="1"/>
  <c r="A264" i="14"/>
  <c r="M265" i="14"/>
  <c r="A267" i="14"/>
  <c r="Y269" i="14" s="1"/>
  <c r="M268" i="14"/>
  <c r="A270" i="14"/>
  <c r="M271" i="14"/>
  <c r="AK272" i="14" s="1"/>
  <c r="A273" i="14"/>
  <c r="M274" i="14"/>
  <c r="AK275" i="14" s="1"/>
  <c r="A276" i="14"/>
  <c r="M277" i="14"/>
  <c r="A279" i="14"/>
  <c r="Y281" i="14" s="1"/>
  <c r="M280" i="14"/>
  <c r="A282" i="14"/>
  <c r="M283" i="14"/>
  <c r="AK284" i="14" s="1"/>
  <c r="A285" i="14"/>
  <c r="M286" i="14"/>
  <c r="AK287" i="14" s="1"/>
  <c r="A288" i="14"/>
  <c r="M289" i="14"/>
  <c r="AK290" i="14" s="1"/>
  <c r="A291" i="14"/>
  <c r="Y293" i="14" s="1"/>
  <c r="M292" i="14"/>
  <c r="A294" i="14"/>
  <c r="M295" i="14"/>
  <c r="AK296" i="14" s="1"/>
  <c r="A297" i="14"/>
  <c r="M298" i="14"/>
  <c r="AK299" i="14" s="1"/>
  <c r="A300" i="14"/>
  <c r="M301" i="14"/>
  <c r="A303" i="14"/>
  <c r="Y305" i="14" s="1"/>
  <c r="M304" i="14"/>
  <c r="A306" i="14"/>
  <c r="M307" i="14"/>
  <c r="AK308" i="14" s="1"/>
  <c r="A309" i="14"/>
  <c r="M310" i="14"/>
  <c r="AK311" i="14" s="1"/>
  <c r="A312" i="14"/>
  <c r="M313" i="14"/>
  <c r="AK314" i="14" s="1"/>
  <c r="A315" i="14"/>
  <c r="Y317" i="14" s="1"/>
  <c r="M316" i="14"/>
  <c r="A318" i="14"/>
  <c r="M319" i="14"/>
  <c r="AK320" i="14" s="1"/>
  <c r="A321" i="14"/>
  <c r="M322" i="14"/>
  <c r="AK323" i="14" s="1"/>
  <c r="A324" i="14"/>
  <c r="M325" i="14"/>
  <c r="AK326" i="14" s="1"/>
  <c r="A327" i="14"/>
  <c r="Y329" i="14" s="1"/>
  <c r="M328" i="14"/>
  <c r="A330" i="14"/>
  <c r="M331" i="14"/>
  <c r="AK332" i="14" s="1"/>
  <c r="A333" i="14"/>
  <c r="M334" i="14"/>
  <c r="AK335" i="14" s="1"/>
  <c r="A336" i="14"/>
  <c r="M337" i="14"/>
  <c r="AK338" i="14" s="1"/>
  <c r="A339" i="14"/>
  <c r="Y341" i="14" s="1"/>
  <c r="M340" i="14"/>
  <c r="A342" i="14"/>
  <c r="M343" i="14"/>
  <c r="AK344" i="14" s="1"/>
  <c r="A345" i="14"/>
  <c r="M346" i="14"/>
  <c r="AK347" i="14" s="1"/>
  <c r="A348" i="14"/>
  <c r="M349" i="14"/>
  <c r="AK350" i="14" s="1"/>
  <c r="A351" i="14"/>
  <c r="Y353" i="14" s="1"/>
  <c r="M352" i="14"/>
  <c r="A354" i="14"/>
  <c r="M355" i="14"/>
  <c r="A357" i="14"/>
  <c r="M358" i="14"/>
  <c r="A360" i="14"/>
  <c r="M361" i="14"/>
  <c r="AK362" i="14" s="1"/>
  <c r="A363" i="14"/>
  <c r="Y365" i="14" s="1"/>
  <c r="M364" i="14"/>
  <c r="A366" i="14"/>
  <c r="M367" i="14"/>
  <c r="AK368" i="14" s="1"/>
  <c r="A369" i="14"/>
  <c r="M370" i="14"/>
  <c r="AK371" i="14" s="1"/>
  <c r="A372" i="14"/>
  <c r="M373" i="14"/>
  <c r="AK374" i="14" s="1"/>
  <c r="A375" i="14"/>
  <c r="Y377" i="14" s="1"/>
  <c r="M376" i="14"/>
  <c r="A378" i="14"/>
  <c r="M379" i="14"/>
  <c r="AK380" i="14" s="1"/>
  <c r="A381" i="14"/>
  <c r="M382" i="14"/>
  <c r="AK383" i="14" s="1"/>
  <c r="A384" i="14"/>
  <c r="M385" i="14"/>
  <c r="AK386" i="14" s="1"/>
  <c r="A387" i="14"/>
  <c r="Y389" i="14" s="1"/>
  <c r="M388" i="14"/>
  <c r="A390" i="14"/>
  <c r="M391" i="14"/>
  <c r="A393" i="14"/>
  <c r="M394" i="14"/>
  <c r="AK395" i="14" s="1"/>
  <c r="A396" i="14"/>
  <c r="M397" i="14"/>
  <c r="A399" i="14"/>
  <c r="Y401" i="14" s="1"/>
  <c r="M400" i="14"/>
  <c r="A402" i="14"/>
  <c r="M403" i="14"/>
  <c r="A405" i="14"/>
  <c r="M406" i="14"/>
  <c r="A408" i="14"/>
  <c r="M409" i="14"/>
  <c r="A411" i="14"/>
  <c r="Y413" i="14" s="1"/>
  <c r="M412" i="14"/>
  <c r="A414" i="14"/>
  <c r="M415" i="14"/>
  <c r="A417" i="14"/>
  <c r="M418" i="14"/>
  <c r="A420" i="14"/>
  <c r="M421" i="14"/>
  <c r="A423" i="14"/>
  <c r="Y425" i="14" s="1"/>
  <c r="M424" i="14"/>
  <c r="A426" i="14"/>
  <c r="M427" i="14"/>
  <c r="A429" i="14"/>
  <c r="M430" i="14"/>
  <c r="A432" i="14"/>
  <c r="M433" i="14"/>
  <c r="A435" i="14"/>
  <c r="Y437" i="14" s="1"/>
  <c r="M436" i="14"/>
  <c r="A438" i="14"/>
  <c r="M439" i="14"/>
  <c r="AK440" i="14" s="1"/>
  <c r="A441" i="14"/>
  <c r="M442" i="14"/>
  <c r="A444" i="14"/>
  <c r="M445" i="14"/>
  <c r="A447" i="14"/>
  <c r="Y449" i="14" s="1"/>
  <c r="M448" i="14"/>
  <c r="A450" i="14"/>
  <c r="M451" i="14"/>
  <c r="AK452" i="14" s="1"/>
  <c r="A453" i="14"/>
  <c r="M454" i="14"/>
  <c r="A456" i="14"/>
  <c r="M457" i="14"/>
  <c r="AK458" i="14" s="1"/>
  <c r="A459" i="14"/>
  <c r="Y461" i="14" s="1"/>
  <c r="M460" i="14"/>
  <c r="A462" i="14"/>
  <c r="M463" i="14"/>
  <c r="AK464" i="14" s="1"/>
  <c r="A465" i="14"/>
  <c r="M466" i="14"/>
  <c r="A468" i="14"/>
  <c r="M469" i="14"/>
  <c r="A471" i="14"/>
  <c r="Y473" i="14" s="1"/>
  <c r="M472" i="14"/>
  <c r="A474" i="14"/>
  <c r="M475" i="14"/>
  <c r="AK476" i="14" s="1"/>
  <c r="A477" i="14"/>
  <c r="M478" i="14"/>
  <c r="AK479" i="14" s="1"/>
  <c r="A480" i="14"/>
  <c r="M481" i="14"/>
  <c r="A483" i="14"/>
  <c r="M484" i="14"/>
  <c r="A486" i="14"/>
  <c r="M487" i="14"/>
  <c r="AK488" i="14" s="1"/>
  <c r="A489" i="14"/>
  <c r="M490" i="14"/>
  <c r="A492" i="14"/>
  <c r="M493" i="14"/>
  <c r="Y494" i="14" s="1"/>
  <c r="A495" i="14"/>
  <c r="M496" i="14"/>
  <c r="A498" i="14"/>
  <c r="M499" i="14"/>
  <c r="AK500" i="14"/>
  <c r="A501" i="14"/>
  <c r="M502" i="14"/>
  <c r="AK503" i="14" s="1"/>
  <c r="A504" i="14"/>
  <c r="Y506" i="14" s="1"/>
  <c r="M505" i="14"/>
  <c r="A507" i="14"/>
  <c r="M508" i="14"/>
  <c r="A510" i="14"/>
  <c r="M511" i="14"/>
  <c r="AK512" i="14" s="1"/>
  <c r="A513" i="14"/>
  <c r="M514" i="14"/>
  <c r="A516" i="14"/>
  <c r="Y518" i="14" s="1"/>
  <c r="M517" i="14"/>
  <c r="A519" i="14"/>
  <c r="M520" i="14"/>
  <c r="A522" i="14"/>
  <c r="M523" i="14"/>
  <c r="A525" i="14"/>
  <c r="M526" i="14"/>
  <c r="AK527" i="14"/>
  <c r="A528" i="14"/>
  <c r="M529" i="14"/>
  <c r="AK530" i="14" s="1"/>
  <c r="A531" i="14"/>
  <c r="M532" i="14"/>
  <c r="AK533" i="14" s="1"/>
  <c r="A534" i="14"/>
  <c r="M535" i="14"/>
  <c r="AK536" i="14" s="1"/>
  <c r="A537" i="14"/>
  <c r="M538" i="14"/>
  <c r="Y539" i="14" s="1"/>
  <c r="A540" i="14"/>
  <c r="M541" i="14"/>
  <c r="AK542" i="14" s="1"/>
  <c r="A543" i="14"/>
  <c r="M544" i="14"/>
  <c r="A546" i="14"/>
  <c r="M547" i="14"/>
  <c r="AK548" i="14" s="1"/>
  <c r="A549" i="14"/>
  <c r="M550" i="14"/>
  <c r="Y551" i="14" s="1"/>
  <c r="A552" i="14"/>
  <c r="M553" i="14"/>
  <c r="AK554" i="14" s="1"/>
  <c r="A555" i="14"/>
  <c r="M556" i="14"/>
  <c r="AK557" i="14" s="1"/>
  <c r="A558" i="14"/>
  <c r="M559" i="14"/>
  <c r="AK560" i="14" s="1"/>
  <c r="A561" i="14"/>
  <c r="Y563" i="14" s="1"/>
  <c r="M562" i="14"/>
  <c r="A564" i="14"/>
  <c r="M565" i="14"/>
  <c r="AK566" i="14" s="1"/>
  <c r="A567" i="14"/>
  <c r="M568" i="14"/>
  <c r="AK569" i="14"/>
  <c r="A570" i="14"/>
  <c r="M571" i="14"/>
  <c r="AK572" i="14" s="1"/>
  <c r="A573" i="14"/>
  <c r="M574" i="14"/>
  <c r="AK575" i="14" s="1"/>
  <c r="A576" i="14"/>
  <c r="M577" i="14"/>
  <c r="AK578" i="14" s="1"/>
  <c r="A579" i="14"/>
  <c r="M580" i="14"/>
  <c r="AK581" i="14"/>
  <c r="A582" i="14"/>
  <c r="Y584" i="14" s="1"/>
  <c r="M583" i="14"/>
  <c r="A585" i="14"/>
  <c r="M586" i="14"/>
  <c r="AK587" i="14" s="1"/>
  <c r="A588" i="14"/>
  <c r="M589" i="14"/>
  <c r="AK590" i="14" s="1"/>
  <c r="A591" i="14"/>
  <c r="M592" i="14"/>
  <c r="AK593" i="14" s="1"/>
  <c r="A594" i="14"/>
  <c r="M595" i="14"/>
  <c r="A597" i="14"/>
  <c r="M598" i="14"/>
  <c r="AK599" i="14" s="1"/>
  <c r="A600" i="14"/>
  <c r="M601" i="14"/>
  <c r="AK602" i="14" s="1"/>
  <c r="A603" i="14"/>
  <c r="M604" i="14"/>
  <c r="AK605" i="14" s="1"/>
  <c r="A606" i="14"/>
  <c r="Y608" i="14" s="1"/>
  <c r="M607" i="14"/>
  <c r="A609" i="14"/>
  <c r="M610" i="14"/>
  <c r="AK611" i="14" s="1"/>
  <c r="A612" i="14"/>
  <c r="M613" i="14"/>
  <c r="AK614" i="14" s="1"/>
  <c r="A615" i="14"/>
  <c r="M616" i="14"/>
  <c r="AK617" i="14" s="1"/>
  <c r="A618" i="14"/>
  <c r="M619" i="14"/>
  <c r="A621" i="14"/>
  <c r="M622" i="14"/>
  <c r="AK623" i="14" s="1"/>
  <c r="A624" i="14"/>
  <c r="M625" i="14"/>
  <c r="A627" i="14"/>
  <c r="M628" i="14"/>
  <c r="AK629" i="14" s="1"/>
  <c r="A630" i="14"/>
  <c r="Y632" i="14" s="1"/>
  <c r="M631" i="14"/>
  <c r="A633" i="14"/>
  <c r="M634" i="14"/>
  <c r="AK635" i="14" s="1"/>
  <c r="A636" i="14"/>
  <c r="M637" i="14"/>
  <c r="AK638" i="14" s="1"/>
  <c r="A639" i="14"/>
  <c r="M640" i="14"/>
  <c r="AK641" i="14" s="1"/>
  <c r="A642" i="14"/>
  <c r="M643" i="14"/>
  <c r="A645" i="14"/>
  <c r="M646" i="14"/>
  <c r="A648" i="14"/>
  <c r="M649" i="14"/>
  <c r="AK650" i="14" s="1"/>
  <c r="A651" i="14"/>
  <c r="M652" i="14"/>
  <c r="A654" i="14"/>
  <c r="Y656" i="14" s="1"/>
  <c r="M655" i="14"/>
  <c r="A657" i="14"/>
  <c r="M658" i="14"/>
  <c r="A660" i="14"/>
  <c r="M661" i="14"/>
  <c r="AK662" i="14" s="1"/>
  <c r="A663" i="14"/>
  <c r="M664" i="14"/>
  <c r="AK665" i="14" s="1"/>
  <c r="A666" i="14"/>
  <c r="M667" i="14"/>
  <c r="A669" i="14"/>
  <c r="M670" i="14"/>
  <c r="AK671" i="14" s="1"/>
  <c r="A672" i="14"/>
  <c r="M673" i="14"/>
  <c r="AK674" i="14" s="1"/>
  <c r="A675" i="14"/>
  <c r="M676" i="14"/>
  <c r="A678" i="14"/>
  <c r="M679" i="14"/>
  <c r="AK680" i="14"/>
  <c r="A681" i="14"/>
  <c r="M682" i="14"/>
  <c r="AK683" i="14"/>
  <c r="A684" i="14"/>
  <c r="M685" i="14"/>
  <c r="A687" i="14"/>
  <c r="M688" i="14"/>
  <c r="AK689" i="14"/>
  <c r="A690" i="14"/>
  <c r="M691" i="14"/>
  <c r="AK692" i="14"/>
  <c r="A693" i="14"/>
  <c r="M694" i="14"/>
  <c r="A696" i="14"/>
  <c r="M697" i="14"/>
  <c r="AK698" i="14"/>
  <c r="A699" i="14"/>
  <c r="M700" i="14"/>
  <c r="AK701" i="14" s="1"/>
  <c r="A702" i="14"/>
  <c r="M703" i="14"/>
  <c r="A705" i="14"/>
  <c r="M706" i="14"/>
  <c r="AK707" i="14"/>
  <c r="A708" i="14"/>
  <c r="M709" i="14"/>
  <c r="AK710" i="14" s="1"/>
  <c r="A711" i="14"/>
  <c r="Y713" i="14" s="1"/>
  <c r="M712" i="14"/>
  <c r="A714" i="14"/>
  <c r="M715" i="14"/>
  <c r="AK716" i="14" s="1"/>
  <c r="A717" i="14"/>
  <c r="M718" i="14"/>
  <c r="AK719" i="14" s="1"/>
  <c r="A720" i="14"/>
  <c r="M721" i="14"/>
  <c r="AK722" i="14" s="1"/>
  <c r="A723" i="14"/>
  <c r="Y725" i="14" s="1"/>
  <c r="M724" i="14"/>
  <c r="A726" i="14"/>
  <c r="M727" i="14"/>
  <c r="AK728" i="14" s="1"/>
  <c r="A729" i="14"/>
  <c r="M730" i="14"/>
  <c r="AK731" i="14" s="1"/>
  <c r="A732" i="14"/>
  <c r="M733" i="14"/>
  <c r="A735" i="14"/>
  <c r="M736" i="14"/>
  <c r="A738" i="14"/>
  <c r="M739" i="14"/>
  <c r="AK740" i="14"/>
  <c r="A741" i="14"/>
  <c r="M742" i="14"/>
  <c r="AK743" i="14"/>
  <c r="A744" i="14"/>
  <c r="M745" i="14"/>
  <c r="AK746" i="14"/>
  <c r="A747" i="14"/>
  <c r="M748" i="14"/>
  <c r="AK749" i="14"/>
  <c r="A750" i="14"/>
  <c r="M751" i="14"/>
  <c r="A753" i="14"/>
  <c r="M754" i="14"/>
  <c r="AK755" i="14"/>
  <c r="A756" i="14"/>
  <c r="M757" i="14"/>
  <c r="AK758" i="14"/>
  <c r="A759" i="14"/>
  <c r="M760" i="14"/>
  <c r="A762" i="14"/>
  <c r="M763" i="14"/>
  <c r="AK764" i="14"/>
  <c r="A765" i="14"/>
  <c r="M766" i="14"/>
  <c r="AK767" i="14" s="1"/>
  <c r="A768" i="14"/>
  <c r="Y770" i="14" s="1"/>
  <c r="M769" i="14"/>
  <c r="A771" i="14"/>
  <c r="M772" i="14"/>
  <c r="AK773" i="14" s="1"/>
  <c r="A774" i="14"/>
  <c r="M775" i="14"/>
  <c r="AK776" i="14" s="1"/>
  <c r="A777" i="14"/>
  <c r="M778" i="14"/>
  <c r="AK779" i="14" s="1"/>
  <c r="A780" i="14"/>
  <c r="Y782" i="14" s="1"/>
  <c r="M781" i="14"/>
  <c r="A783" i="14"/>
  <c r="M784" i="14"/>
  <c r="AK785" i="14" s="1"/>
  <c r="A786" i="14"/>
  <c r="M787" i="14"/>
  <c r="A789" i="14"/>
  <c r="M790" i="14"/>
  <c r="AK791" i="14" s="1"/>
  <c r="A792" i="14"/>
  <c r="Y794" i="14" s="1"/>
  <c r="M793" i="14"/>
  <c r="A795" i="14"/>
  <c r="M796" i="14"/>
  <c r="AK797" i="14" s="1"/>
  <c r="A798" i="14"/>
  <c r="M799" i="14"/>
  <c r="AK800" i="14" s="1"/>
  <c r="A801" i="14"/>
  <c r="M802" i="14"/>
  <c r="AK803" i="14"/>
  <c r="A804" i="14"/>
  <c r="M805" i="14"/>
  <c r="AK806" i="14" s="1"/>
  <c r="A807" i="14"/>
  <c r="M808" i="14"/>
  <c r="A810" i="14"/>
  <c r="M811" i="14"/>
  <c r="AK812" i="14" s="1"/>
  <c r="A813" i="14"/>
  <c r="M814" i="14"/>
  <c r="A816" i="14"/>
  <c r="M817" i="14"/>
  <c r="AK818" i="14" s="1"/>
  <c r="A819" i="14"/>
  <c r="M820" i="14"/>
  <c r="AK821" i="14" s="1"/>
  <c r="A822" i="14"/>
  <c r="M823" i="14"/>
  <c r="A825" i="14"/>
  <c r="M826" i="14"/>
  <c r="A828" i="14"/>
  <c r="M829" i="14"/>
  <c r="A831" i="14"/>
  <c r="M832" i="14"/>
  <c r="AK833" i="14" s="1"/>
  <c r="A834" i="14"/>
  <c r="M835" i="14"/>
  <c r="AK836" i="14" s="1"/>
  <c r="A837" i="14"/>
  <c r="M838" i="14"/>
  <c r="A840" i="14"/>
  <c r="M841" i="14"/>
  <c r="AK842" i="14" s="1"/>
  <c r="A843" i="14"/>
  <c r="M844" i="14"/>
  <c r="AK845" i="14" s="1"/>
  <c r="A846" i="14"/>
  <c r="M847" i="14"/>
  <c r="AK848" i="14" s="1"/>
  <c r="A849" i="14"/>
  <c r="M850" i="14"/>
  <c r="Y851" i="14" s="1"/>
  <c r="A852" i="14"/>
  <c r="M853" i="14"/>
  <c r="AK854" i="14"/>
  <c r="A855" i="14"/>
  <c r="M856" i="14"/>
  <c r="AK857" i="14" s="1"/>
  <c r="A858" i="14"/>
  <c r="M859" i="14"/>
  <c r="A861" i="14"/>
  <c r="M862" i="14"/>
  <c r="A864" i="14"/>
  <c r="M865" i="14"/>
  <c r="AK866" i="14"/>
  <c r="A867" i="14"/>
  <c r="M868" i="14"/>
  <c r="AK869" i="14"/>
  <c r="A870" i="14"/>
  <c r="M871" i="14"/>
  <c r="AK872" i="14"/>
  <c r="A873" i="14"/>
  <c r="M874" i="14"/>
  <c r="AK875" i="14"/>
  <c r="A876" i="14"/>
  <c r="M877" i="14"/>
  <c r="A879" i="14"/>
  <c r="M880" i="14"/>
  <c r="AK881" i="14"/>
  <c r="A882" i="14"/>
  <c r="M883" i="14"/>
  <c r="AK884" i="14"/>
  <c r="A885" i="14"/>
  <c r="Y887" i="14" s="1"/>
  <c r="M886" i="14"/>
  <c r="A888" i="14"/>
  <c r="M889" i="14"/>
  <c r="AK890" i="14" s="1"/>
  <c r="A891" i="14"/>
  <c r="M892" i="14"/>
  <c r="AK893" i="14"/>
  <c r="A894" i="14"/>
  <c r="M895" i="14"/>
  <c r="A897" i="14"/>
  <c r="M898" i="14"/>
  <c r="AK899" i="14" s="1"/>
  <c r="A900" i="14"/>
  <c r="M901" i="14"/>
  <c r="AK902" i="14"/>
  <c r="B4" i="16"/>
  <c r="B6" i="16"/>
  <c r="B8" i="16"/>
  <c r="B10" i="16"/>
  <c r="B12" i="16"/>
  <c r="B14" i="16"/>
  <c r="B16" i="16"/>
  <c r="B18" i="16"/>
  <c r="B20" i="16"/>
  <c r="B22" i="16"/>
  <c r="B24" i="16"/>
  <c r="B26" i="16"/>
  <c r="B28" i="16"/>
  <c r="B30" i="16"/>
  <c r="B32" i="16"/>
  <c r="B34" i="16"/>
  <c r="B36" i="16"/>
  <c r="B38" i="16"/>
  <c r="B40" i="16"/>
  <c r="B42" i="16"/>
  <c r="B44" i="16"/>
  <c r="B46" i="16"/>
  <c r="B48" i="16"/>
  <c r="B50" i="16"/>
  <c r="B52" i="16"/>
  <c r="B54" i="16"/>
  <c r="B56" i="16"/>
  <c r="B58" i="16"/>
  <c r="B60" i="16"/>
  <c r="B62" i="16"/>
  <c r="B64" i="16"/>
  <c r="B66" i="16"/>
  <c r="B68" i="16"/>
  <c r="B70" i="16"/>
  <c r="B72" i="16"/>
  <c r="B74" i="16"/>
  <c r="B76" i="16"/>
  <c r="B78" i="16"/>
  <c r="B80" i="16"/>
  <c r="B82" i="16"/>
  <c r="B84" i="16"/>
  <c r="B86" i="16"/>
  <c r="B88" i="16"/>
  <c r="B90" i="16"/>
  <c r="B92" i="16"/>
  <c r="B94" i="16"/>
  <c r="B96" i="16"/>
  <c r="B98" i="16"/>
  <c r="B100" i="16"/>
  <c r="B102" i="16"/>
  <c r="B104" i="16"/>
  <c r="B106" i="16"/>
  <c r="B108" i="16"/>
  <c r="B110" i="16"/>
  <c r="B112" i="16"/>
  <c r="B114" i="16"/>
  <c r="B116" i="16"/>
  <c r="B118" i="16"/>
  <c r="B120" i="16"/>
  <c r="B122" i="16"/>
  <c r="B124" i="16"/>
  <c r="B126" i="16"/>
  <c r="B128" i="16"/>
  <c r="B130" i="16"/>
  <c r="B132" i="16"/>
  <c r="B134" i="16"/>
  <c r="B136" i="16"/>
  <c r="B138" i="16"/>
  <c r="B140" i="16"/>
  <c r="B142" i="16"/>
  <c r="B144" i="16"/>
  <c r="B146" i="16"/>
  <c r="B148" i="16"/>
  <c r="B150" i="16"/>
  <c r="B152" i="16"/>
  <c r="B154" i="16"/>
  <c r="B156" i="16"/>
  <c r="B158" i="16"/>
  <c r="B4" i="17"/>
  <c r="B6" i="17"/>
  <c r="B8" i="17"/>
  <c r="B10" i="17"/>
  <c r="B12" i="17"/>
  <c r="B14" i="17"/>
  <c r="B16" i="17"/>
  <c r="B18" i="17"/>
  <c r="B20" i="17"/>
  <c r="B22" i="17"/>
  <c r="B24" i="17"/>
  <c r="B26" i="17"/>
  <c r="B28" i="17"/>
  <c r="B30" i="17"/>
  <c r="B32" i="17"/>
  <c r="B34" i="17"/>
  <c r="B36" i="17"/>
  <c r="B38" i="17"/>
  <c r="B40" i="17"/>
  <c r="B42" i="17"/>
  <c r="B44" i="17"/>
  <c r="B46" i="17"/>
  <c r="B48" i="17"/>
  <c r="B50" i="17"/>
  <c r="B52" i="17"/>
  <c r="B54" i="17"/>
  <c r="B56" i="17"/>
  <c r="B58" i="17"/>
  <c r="B60" i="17"/>
  <c r="B62" i="17"/>
  <c r="B64" i="17"/>
  <c r="B66" i="17"/>
  <c r="B68" i="17"/>
  <c r="B70" i="17"/>
  <c r="B72" i="17"/>
  <c r="B74" i="17"/>
  <c r="B76" i="17"/>
  <c r="B78" i="17"/>
  <c r="B80" i="17"/>
  <c r="B82" i="17"/>
  <c r="B84" i="17"/>
  <c r="B86" i="17"/>
  <c r="B88" i="17"/>
  <c r="B90" i="17"/>
  <c r="B92" i="17"/>
  <c r="B94" i="17"/>
  <c r="B96" i="17"/>
  <c r="B98" i="17"/>
  <c r="B100" i="17"/>
  <c r="B102" i="17"/>
  <c r="B104" i="17"/>
  <c r="B106" i="17"/>
  <c r="B108" i="17"/>
  <c r="B110" i="17"/>
  <c r="B112" i="17"/>
  <c r="B114" i="17"/>
  <c r="B116" i="17"/>
  <c r="B118" i="17"/>
  <c r="B120" i="17"/>
  <c r="B122" i="17"/>
  <c r="B124" i="17"/>
  <c r="B126" i="17"/>
  <c r="B128" i="17"/>
  <c r="B130" i="17"/>
  <c r="B132" i="17"/>
  <c r="B134" i="17"/>
  <c r="B136" i="17"/>
  <c r="B138" i="17"/>
  <c r="B140" i="17"/>
  <c r="B142" i="17"/>
  <c r="B144" i="17"/>
  <c r="B146" i="17"/>
  <c r="B148" i="17"/>
  <c r="B150" i="17"/>
  <c r="B152" i="17"/>
  <c r="B154" i="17"/>
  <c r="B156" i="17"/>
  <c r="B158" i="17"/>
  <c r="B3" i="14"/>
  <c r="N4" i="14"/>
  <c r="AL5" i="14" s="1"/>
  <c r="B6" i="14"/>
  <c r="N7" i="14"/>
  <c r="B9" i="14"/>
  <c r="N10" i="14"/>
  <c r="B12" i="14"/>
  <c r="N13" i="14"/>
  <c r="B15" i="14"/>
  <c r="N16" i="14"/>
  <c r="B18" i="14"/>
  <c r="N19" i="14"/>
  <c r="Z20" i="14" s="1"/>
  <c r="B21" i="14"/>
  <c r="N22" i="14"/>
  <c r="B24" i="14"/>
  <c r="N25" i="14"/>
  <c r="B27" i="14"/>
  <c r="N28" i="14"/>
  <c r="AL29" i="14" s="1"/>
  <c r="B30" i="14"/>
  <c r="N31" i="14"/>
  <c r="B33" i="14"/>
  <c r="N34" i="14"/>
  <c r="B36" i="14"/>
  <c r="N37" i="14"/>
  <c r="B39" i="14"/>
  <c r="N40" i="14"/>
  <c r="B42" i="14"/>
  <c r="N43" i="14"/>
  <c r="Z44" i="14" s="1"/>
  <c r="B45" i="14"/>
  <c r="N46" i="14"/>
  <c r="B48" i="14"/>
  <c r="N49" i="14"/>
  <c r="B51" i="14"/>
  <c r="N52" i="14"/>
  <c r="B54" i="14"/>
  <c r="N55" i="14"/>
  <c r="B57" i="14"/>
  <c r="N58" i="14"/>
  <c r="B60" i="14"/>
  <c r="N61" i="14"/>
  <c r="B63" i="14"/>
  <c r="N64" i="14"/>
  <c r="B66" i="14"/>
  <c r="N67" i="14"/>
  <c r="Z68" i="14" s="1"/>
  <c r="B69" i="14"/>
  <c r="N70" i="14"/>
  <c r="B72" i="14"/>
  <c r="N73" i="14"/>
  <c r="B75" i="14"/>
  <c r="N76" i="14"/>
  <c r="B78" i="14"/>
  <c r="N79" i="14"/>
  <c r="B81" i="14"/>
  <c r="N82" i="14"/>
  <c r="B84" i="14"/>
  <c r="N85" i="14"/>
  <c r="B87" i="14"/>
  <c r="N88" i="14"/>
  <c r="B90" i="14"/>
  <c r="N91" i="14"/>
  <c r="Z92" i="14" s="1"/>
  <c r="B93" i="14"/>
  <c r="N94" i="14"/>
  <c r="B96" i="14"/>
  <c r="N97" i="14"/>
  <c r="B99" i="14"/>
  <c r="N100" i="14"/>
  <c r="B102" i="14"/>
  <c r="N103" i="14"/>
  <c r="B105" i="14"/>
  <c r="N106" i="14"/>
  <c r="B108" i="14"/>
  <c r="N109" i="14"/>
  <c r="B111" i="14"/>
  <c r="N112" i="14"/>
  <c r="B114" i="14"/>
  <c r="N115" i="14"/>
  <c r="Z116" i="14" s="1"/>
  <c r="B117" i="14"/>
  <c r="N118" i="14"/>
  <c r="B120" i="14"/>
  <c r="N121" i="14"/>
  <c r="B123" i="14"/>
  <c r="N124" i="14"/>
  <c r="AL125" i="14" s="1"/>
  <c r="B126" i="14"/>
  <c r="N127" i="14"/>
  <c r="AL128" i="14" s="1"/>
  <c r="B129" i="14"/>
  <c r="N130" i="14"/>
  <c r="B132" i="14"/>
  <c r="N133" i="14"/>
  <c r="AL134" i="14" s="1"/>
  <c r="B135" i="14"/>
  <c r="N136" i="14"/>
  <c r="B138" i="14"/>
  <c r="N139" i="14"/>
  <c r="Z140" i="14" s="1"/>
  <c r="B141" i="14"/>
  <c r="N142" i="14"/>
  <c r="B144" i="14"/>
  <c r="N145" i="14"/>
  <c r="B147" i="14"/>
  <c r="N148" i="14"/>
  <c r="B150" i="14"/>
  <c r="N151" i="14"/>
  <c r="B153" i="14"/>
  <c r="N154" i="14"/>
  <c r="B156" i="14"/>
  <c r="N157" i="14"/>
  <c r="B159" i="14"/>
  <c r="N160" i="14"/>
  <c r="AL161" i="14" s="1"/>
  <c r="B162" i="14"/>
  <c r="N163" i="14"/>
  <c r="B165" i="14"/>
  <c r="N166" i="14"/>
  <c r="B168" i="14"/>
  <c r="N169" i="14"/>
  <c r="AL170" i="14" s="1"/>
  <c r="B171" i="14"/>
  <c r="N172" i="14"/>
  <c r="B174" i="14"/>
  <c r="N175" i="14"/>
  <c r="B177" i="14"/>
  <c r="N178" i="14"/>
  <c r="B180" i="14"/>
  <c r="N181" i="14"/>
  <c r="AL182" i="14" s="1"/>
  <c r="B183" i="14"/>
  <c r="N184" i="14"/>
  <c r="B186" i="14"/>
  <c r="N187" i="14"/>
  <c r="Z188" i="14" s="1"/>
  <c r="B189" i="14"/>
  <c r="N190" i="14"/>
  <c r="B192" i="14"/>
  <c r="N193" i="14"/>
  <c r="B195" i="14"/>
  <c r="N196" i="14"/>
  <c r="B198" i="14"/>
  <c r="N199" i="14"/>
  <c r="B201" i="14"/>
  <c r="N202" i="14"/>
  <c r="B204" i="14"/>
  <c r="N205" i="14"/>
  <c r="B207" i="14"/>
  <c r="N208" i="14"/>
  <c r="B210" i="14"/>
  <c r="N211" i="14"/>
  <c r="Z212" i="14" s="1"/>
  <c r="B213" i="14"/>
  <c r="N214" i="14"/>
  <c r="B216" i="14"/>
  <c r="N217" i="14"/>
  <c r="B219" i="14"/>
  <c r="N220" i="14"/>
  <c r="B222" i="14"/>
  <c r="N223" i="14"/>
  <c r="B225" i="14"/>
  <c r="N226" i="14"/>
  <c r="B228" i="14"/>
  <c r="N229" i="14"/>
  <c r="B231" i="14"/>
  <c r="N232" i="14"/>
  <c r="B234" i="14"/>
  <c r="N235" i="14"/>
  <c r="Z236" i="14" s="1"/>
  <c r="B237" i="14"/>
  <c r="N238" i="14"/>
  <c r="B240" i="14"/>
  <c r="N241" i="14"/>
  <c r="B243" i="14"/>
  <c r="N244" i="14"/>
  <c r="B246" i="14"/>
  <c r="N247" i="14"/>
  <c r="B249" i="14"/>
  <c r="N250" i="14"/>
  <c r="B252" i="14"/>
  <c r="N253" i="14"/>
  <c r="B255" i="14"/>
  <c r="N256" i="14"/>
  <c r="B258" i="14"/>
  <c r="N259" i="14"/>
  <c r="Z260" i="14" s="1"/>
  <c r="B261" i="14"/>
  <c r="N262" i="14"/>
  <c r="B264" i="14"/>
  <c r="N265" i="14"/>
  <c r="B267" i="14"/>
  <c r="N268" i="14"/>
  <c r="B270" i="14"/>
  <c r="N271" i="14"/>
  <c r="B273" i="14"/>
  <c r="N274" i="14"/>
  <c r="B276" i="14"/>
  <c r="N277" i="14"/>
  <c r="B279" i="14"/>
  <c r="N280" i="14"/>
  <c r="B282" i="14"/>
  <c r="N283" i="14"/>
  <c r="Z284" i="14" s="1"/>
  <c r="B285" i="14"/>
  <c r="N286" i="14"/>
  <c r="B288" i="14"/>
  <c r="N289" i="14"/>
  <c r="B291" i="14"/>
  <c r="N292" i="14"/>
  <c r="B294" i="14"/>
  <c r="N295" i="14"/>
  <c r="B297" i="14"/>
  <c r="N298" i="14"/>
  <c r="B300" i="14"/>
  <c r="N301" i="14"/>
  <c r="B303" i="14"/>
  <c r="N304" i="14"/>
  <c r="B306" i="14"/>
  <c r="N307" i="14"/>
  <c r="Z308" i="14" s="1"/>
  <c r="B309" i="14"/>
  <c r="N310" i="14"/>
  <c r="B312" i="14"/>
  <c r="N313" i="14"/>
  <c r="AL314" i="14" s="1"/>
  <c r="B315" i="14"/>
  <c r="N316" i="14"/>
  <c r="B318" i="14"/>
  <c r="N319" i="14"/>
  <c r="Z320" i="14" s="1"/>
  <c r="B321" i="14"/>
  <c r="N322" i="14"/>
  <c r="B324" i="14"/>
  <c r="N325" i="14"/>
  <c r="B327" i="14"/>
  <c r="N328" i="14"/>
  <c r="B330" i="14"/>
  <c r="N331" i="14"/>
  <c r="Z332" i="14" s="1"/>
  <c r="B333" i="14"/>
  <c r="N334" i="14"/>
  <c r="B336" i="14"/>
  <c r="N337" i="14"/>
  <c r="B339" i="14"/>
  <c r="N340" i="14"/>
  <c r="B342" i="14"/>
  <c r="N343" i="14"/>
  <c r="B345" i="14"/>
  <c r="N346" i="14"/>
  <c r="B348" i="14"/>
  <c r="N349" i="14"/>
  <c r="B351" i="14"/>
  <c r="N352" i="14"/>
  <c r="B354" i="14"/>
  <c r="N355" i="14"/>
  <c r="Z356" i="14" s="1"/>
  <c r="B357" i="14"/>
  <c r="N358" i="14"/>
  <c r="B360" i="14"/>
  <c r="N361" i="14"/>
  <c r="B363" i="14"/>
  <c r="N364" i="14"/>
  <c r="B366" i="14"/>
  <c r="N367" i="14"/>
  <c r="B369" i="14"/>
  <c r="N370" i="14"/>
  <c r="B372" i="14"/>
  <c r="N373" i="14"/>
  <c r="B375" i="14"/>
  <c r="N376" i="14"/>
  <c r="B378" i="14"/>
  <c r="N379" i="14"/>
  <c r="Z380" i="14" s="1"/>
  <c r="B381" i="14"/>
  <c r="N382" i="14"/>
  <c r="B384" i="14"/>
  <c r="N385" i="14"/>
  <c r="B387" i="14"/>
  <c r="N388" i="14"/>
  <c r="AL389" i="14" s="1"/>
  <c r="B390" i="14"/>
  <c r="N391" i="14"/>
  <c r="B393" i="14"/>
  <c r="N394" i="14"/>
  <c r="B396" i="14"/>
  <c r="N397" i="14"/>
  <c r="B399" i="14"/>
  <c r="N400" i="14"/>
  <c r="B402" i="14"/>
  <c r="N403" i="14"/>
  <c r="Z404" i="14" s="1"/>
  <c r="B405" i="14"/>
  <c r="N406" i="14"/>
  <c r="B408" i="14"/>
  <c r="N409" i="14"/>
  <c r="B411" i="14"/>
  <c r="N412" i="14"/>
  <c r="B414" i="14"/>
  <c r="N415" i="14"/>
  <c r="B417" i="14"/>
  <c r="N418" i="14"/>
  <c r="B420" i="14"/>
  <c r="N421" i="14"/>
  <c r="B423" i="14"/>
  <c r="N424" i="14"/>
  <c r="B426" i="14"/>
  <c r="N427" i="14"/>
  <c r="Z428" i="14" s="1"/>
  <c r="B429" i="14"/>
  <c r="N430" i="14"/>
  <c r="B432" i="14"/>
  <c r="N433" i="14"/>
  <c r="B435" i="14"/>
  <c r="N436" i="14"/>
  <c r="B438" i="14"/>
  <c r="N439" i="14"/>
  <c r="Z440" i="14" s="1"/>
  <c r="B441" i="14"/>
  <c r="N442" i="14"/>
  <c r="B444" i="14"/>
  <c r="N445" i="14"/>
  <c r="B447" i="14"/>
  <c r="N448" i="14"/>
  <c r="B450" i="14"/>
  <c r="N451" i="14"/>
  <c r="Z452" i="14" s="1"/>
  <c r="B453" i="14"/>
  <c r="N454" i="14"/>
  <c r="B456" i="14"/>
  <c r="N457" i="14"/>
  <c r="B459" i="14"/>
  <c r="N460" i="14"/>
  <c r="B462" i="14"/>
  <c r="N463" i="14"/>
  <c r="Z464" i="14" s="1"/>
  <c r="B465" i="14"/>
  <c r="N466" i="14"/>
  <c r="B468" i="14"/>
  <c r="N469" i="14"/>
  <c r="B471" i="14"/>
  <c r="N472" i="14"/>
  <c r="B474" i="14"/>
  <c r="N475" i="14"/>
  <c r="Z476" i="14" s="1"/>
  <c r="B477" i="14"/>
  <c r="N478" i="14"/>
  <c r="B480" i="14"/>
  <c r="N481" i="14"/>
  <c r="B483" i="14"/>
  <c r="N484" i="14"/>
  <c r="B486" i="14"/>
  <c r="N487" i="14"/>
  <c r="B489" i="14"/>
  <c r="N490" i="14"/>
  <c r="B492" i="14"/>
  <c r="N493" i="14"/>
  <c r="B495" i="14"/>
  <c r="N496" i="14"/>
  <c r="B498" i="14"/>
  <c r="N499" i="14"/>
  <c r="Z500" i="14" s="1"/>
  <c r="B501" i="14"/>
  <c r="N502" i="14"/>
  <c r="B504" i="14"/>
  <c r="N505" i="14"/>
  <c r="B507" i="14"/>
  <c r="N508" i="14"/>
  <c r="B510" i="14"/>
  <c r="N511" i="14"/>
  <c r="Z512" i="14" s="1"/>
  <c r="B513" i="14"/>
  <c r="N514" i="14"/>
  <c r="B516" i="14"/>
  <c r="N517" i="14"/>
  <c r="B519" i="14"/>
  <c r="N520" i="14"/>
  <c r="B522" i="14"/>
  <c r="N523" i="14"/>
  <c r="Z524" i="14" s="1"/>
  <c r="B525" i="14"/>
  <c r="N526" i="14"/>
  <c r="B528" i="14"/>
  <c r="N529" i="14"/>
  <c r="B531" i="14"/>
  <c r="N532" i="14"/>
  <c r="B534" i="14"/>
  <c r="N535" i="14"/>
  <c r="Z536" i="14" s="1"/>
  <c r="B537" i="14"/>
  <c r="N538" i="14"/>
  <c r="B540" i="14"/>
  <c r="N541" i="14"/>
  <c r="B543" i="14"/>
  <c r="N544" i="14"/>
  <c r="B546" i="14"/>
  <c r="N547" i="14"/>
  <c r="Z548" i="14" s="1"/>
  <c r="B549" i="14"/>
  <c r="N550" i="14"/>
  <c r="B552" i="14"/>
  <c r="N553" i="14"/>
  <c r="B555" i="14"/>
  <c r="N556" i="14"/>
  <c r="B558" i="14"/>
  <c r="N559" i="14"/>
  <c r="B561" i="14"/>
  <c r="N562" i="14"/>
  <c r="B564" i="14"/>
  <c r="N565" i="14"/>
  <c r="B567" i="14"/>
  <c r="N568" i="14"/>
  <c r="B570" i="14"/>
  <c r="N571" i="14"/>
  <c r="Z572" i="14" s="1"/>
  <c r="B573" i="14"/>
  <c r="N574" i="14"/>
  <c r="B576" i="14"/>
  <c r="N577" i="14"/>
  <c r="B579" i="14"/>
  <c r="N580" i="14"/>
  <c r="B582" i="14"/>
  <c r="N583" i="14"/>
  <c r="B585" i="14"/>
  <c r="N586" i="14"/>
  <c r="B588" i="14"/>
  <c r="N589" i="14"/>
  <c r="B591" i="14"/>
  <c r="N592" i="14"/>
  <c r="B594" i="14"/>
  <c r="N595" i="14"/>
  <c r="Z596" i="14" s="1"/>
  <c r="B597" i="14"/>
  <c r="N598" i="14"/>
  <c r="B600" i="14"/>
  <c r="N601" i="14"/>
  <c r="B603" i="14"/>
  <c r="N604" i="14"/>
  <c r="B606" i="14"/>
  <c r="N607" i="14"/>
  <c r="B609" i="14"/>
  <c r="N610" i="14"/>
  <c r="B612" i="14"/>
  <c r="N613" i="14"/>
  <c r="B615" i="14"/>
  <c r="N616" i="14"/>
  <c r="B618" i="14"/>
  <c r="N619" i="14"/>
  <c r="Z620" i="14" s="1"/>
  <c r="B621" i="14"/>
  <c r="N622" i="14"/>
  <c r="B624" i="14"/>
  <c r="N625" i="14"/>
  <c r="B627" i="14"/>
  <c r="N628" i="14"/>
  <c r="B630" i="14"/>
  <c r="N631" i="14"/>
  <c r="Z632" i="14" s="1"/>
  <c r="B633" i="14"/>
  <c r="N634" i="14"/>
  <c r="B636" i="14"/>
  <c r="N637" i="14"/>
  <c r="B639" i="14"/>
  <c r="N640" i="14"/>
  <c r="B642" i="14"/>
  <c r="N643" i="14"/>
  <c r="Z644" i="14" s="1"/>
  <c r="B645" i="14"/>
  <c r="N646" i="14"/>
  <c r="B648" i="14"/>
  <c r="AL650" i="14" s="1"/>
  <c r="N649" i="14"/>
  <c r="B651" i="14"/>
  <c r="N652" i="14"/>
  <c r="B654" i="14"/>
  <c r="Z656" i="14" s="1"/>
  <c r="N655" i="14"/>
  <c r="B657" i="14"/>
  <c r="N658" i="14"/>
  <c r="AL659" i="14" s="1"/>
  <c r="B660" i="14"/>
  <c r="N661" i="14"/>
  <c r="B663" i="14"/>
  <c r="N664" i="14"/>
  <c r="B666" i="14"/>
  <c r="Z668" i="14" s="1"/>
  <c r="N667" i="14"/>
  <c r="B669" i="14"/>
  <c r="N670" i="14"/>
  <c r="B672" i="14"/>
  <c r="N673" i="14"/>
  <c r="B675" i="14"/>
  <c r="N676" i="14"/>
  <c r="B678" i="14"/>
  <c r="Z680" i="14" s="1"/>
  <c r="N679" i="14"/>
  <c r="B681" i="14"/>
  <c r="N682" i="14"/>
  <c r="B684" i="14"/>
  <c r="N685" i="14"/>
  <c r="B687" i="14"/>
  <c r="N688" i="14"/>
  <c r="B690" i="14"/>
  <c r="Z692" i="14" s="1"/>
  <c r="N691" i="14"/>
  <c r="B693" i="14"/>
  <c r="N694" i="14"/>
  <c r="B696" i="14"/>
  <c r="N697" i="14"/>
  <c r="B699" i="14"/>
  <c r="N700" i="14"/>
  <c r="B702" i="14"/>
  <c r="Z704" i="14" s="1"/>
  <c r="N703" i="14"/>
  <c r="B705" i="14"/>
  <c r="N706" i="14"/>
  <c r="B708" i="14"/>
  <c r="N709" i="14"/>
  <c r="B711" i="14"/>
  <c r="N712" i="14"/>
  <c r="B714" i="14"/>
  <c r="Z716" i="14" s="1"/>
  <c r="N715" i="14"/>
  <c r="B717" i="14"/>
  <c r="N718" i="14"/>
  <c r="B720" i="14"/>
  <c r="N721" i="14"/>
  <c r="B723" i="14"/>
  <c r="N724" i="14"/>
  <c r="B726" i="14"/>
  <c r="Z728" i="14" s="1"/>
  <c r="N727" i="14"/>
  <c r="B729" i="14"/>
  <c r="N730" i="14"/>
  <c r="B732" i="14"/>
  <c r="N733" i="14"/>
  <c r="B735" i="14"/>
  <c r="N736" i="14"/>
  <c r="B738" i="14"/>
  <c r="Z740" i="14" s="1"/>
  <c r="N739" i="14"/>
  <c r="B741" i="14"/>
  <c r="N742" i="14"/>
  <c r="B744" i="14"/>
  <c r="N745" i="14"/>
  <c r="B747" i="14"/>
  <c r="N748" i="14"/>
  <c r="B750" i="14"/>
  <c r="Z752" i="14" s="1"/>
  <c r="N751" i="14"/>
  <c r="B753" i="14"/>
  <c r="N754" i="14"/>
  <c r="B756" i="14"/>
  <c r="N757" i="14"/>
  <c r="B759" i="14"/>
  <c r="N760" i="14"/>
  <c r="B762" i="14"/>
  <c r="Z764" i="14" s="1"/>
  <c r="N763" i="14"/>
  <c r="B765" i="14"/>
  <c r="N766" i="14"/>
  <c r="B768" i="14"/>
  <c r="N769" i="14"/>
  <c r="AL770" i="14"/>
  <c r="B771" i="14"/>
  <c r="N772" i="14"/>
  <c r="B774" i="14"/>
  <c r="N775" i="14"/>
  <c r="B777" i="14"/>
  <c r="N778" i="14"/>
  <c r="B780" i="14"/>
  <c r="N781" i="14"/>
  <c r="AL782" i="14" s="1"/>
  <c r="B783" i="14"/>
  <c r="N784" i="14"/>
  <c r="Z785" i="14" s="1"/>
  <c r="B786" i="14"/>
  <c r="N787" i="14"/>
  <c r="B789" i="14"/>
  <c r="N790" i="14"/>
  <c r="B792" i="14"/>
  <c r="N793" i="14"/>
  <c r="AL794" i="14" s="1"/>
  <c r="B795" i="14"/>
  <c r="N796" i="14"/>
  <c r="Z797" i="14" s="1"/>
  <c r="B798" i="14"/>
  <c r="N799" i="14"/>
  <c r="B801" i="14"/>
  <c r="N802" i="14"/>
  <c r="B804" i="14"/>
  <c r="N805" i="14"/>
  <c r="B807" i="14"/>
  <c r="N808" i="14"/>
  <c r="Z809" i="14" s="1"/>
  <c r="B810" i="14"/>
  <c r="N811" i="14"/>
  <c r="B813" i="14"/>
  <c r="N814" i="14"/>
  <c r="B816" i="14"/>
  <c r="N817" i="14"/>
  <c r="B819" i="14"/>
  <c r="N820" i="14"/>
  <c r="Z821" i="14" s="1"/>
  <c r="B822" i="14"/>
  <c r="N823" i="14"/>
  <c r="B825" i="14"/>
  <c r="N826" i="14"/>
  <c r="B828" i="14"/>
  <c r="N829" i="14"/>
  <c r="AL830" i="14" s="1"/>
  <c r="B831" i="14"/>
  <c r="N832" i="14"/>
  <c r="Z833" i="14" s="1"/>
  <c r="B834" i="14"/>
  <c r="N835" i="14"/>
  <c r="B837" i="14"/>
  <c r="N838" i="14"/>
  <c r="AL839" i="14" s="1"/>
  <c r="B840" i="14"/>
  <c r="N841" i="14"/>
  <c r="AL842" i="14" s="1"/>
  <c r="B843" i="14"/>
  <c r="N844" i="14"/>
  <c r="B846" i="14"/>
  <c r="N847" i="14"/>
  <c r="B849" i="14"/>
  <c r="N850" i="14"/>
  <c r="B852" i="14"/>
  <c r="N853" i="14"/>
  <c r="AL854" i="14" s="1"/>
  <c r="B855" i="14"/>
  <c r="N856" i="14"/>
  <c r="Z857" i="14" s="1"/>
  <c r="B858" i="14"/>
  <c r="N859" i="14"/>
  <c r="B861" i="14"/>
  <c r="N862" i="14"/>
  <c r="B864" i="14"/>
  <c r="N865" i="14"/>
  <c r="B867" i="14"/>
  <c r="N868" i="14"/>
  <c r="B870" i="14"/>
  <c r="N871" i="14"/>
  <c r="B873" i="14"/>
  <c r="N874" i="14"/>
  <c r="B876" i="14"/>
  <c r="N877" i="14"/>
  <c r="B879" i="14"/>
  <c r="N880" i="14"/>
  <c r="Z881" i="14" s="1"/>
  <c r="B882" i="14"/>
  <c r="N883" i="14"/>
  <c r="B885" i="14"/>
  <c r="N886" i="14"/>
  <c r="B888" i="14"/>
  <c r="N889" i="14"/>
  <c r="B891" i="14"/>
  <c r="N892" i="14"/>
  <c r="Z893" i="14" s="1"/>
  <c r="B894" i="14"/>
  <c r="N895" i="14"/>
  <c r="B897" i="14"/>
  <c r="N898" i="14"/>
  <c r="B900" i="14"/>
  <c r="N901" i="14"/>
  <c r="Z5" i="14"/>
  <c r="Z8" i="14"/>
  <c r="Z11" i="14"/>
  <c r="Z14" i="14"/>
  <c r="Z17" i="14"/>
  <c r="Z23" i="14"/>
  <c r="Z26" i="14"/>
  <c r="Z29" i="14"/>
  <c r="Z32" i="14"/>
  <c r="Z35" i="14"/>
  <c r="Z38" i="14"/>
  <c r="Z41" i="14"/>
  <c r="Z47" i="14"/>
  <c r="Z50" i="14"/>
  <c r="Z53" i="14"/>
  <c r="Z56" i="14"/>
  <c r="Z59" i="14"/>
  <c r="Z62" i="14"/>
  <c r="Z65" i="14"/>
  <c r="Z71" i="14"/>
  <c r="Z74" i="14"/>
  <c r="Z77" i="14"/>
  <c r="Z80" i="14"/>
  <c r="Z83" i="14"/>
  <c r="Z86" i="14"/>
  <c r="Z89" i="14"/>
  <c r="Z95" i="14"/>
  <c r="Z98" i="14"/>
  <c r="Z101" i="14"/>
  <c r="Z104" i="14"/>
  <c r="Z107" i="14"/>
  <c r="Z110" i="14"/>
  <c r="Z113" i="14"/>
  <c r="Z119" i="14"/>
  <c r="Z122" i="14"/>
  <c r="Z125" i="14"/>
  <c r="Z128" i="14"/>
  <c r="Z131" i="14"/>
  <c r="Z134" i="14"/>
  <c r="Z137" i="14"/>
  <c r="Z143" i="14"/>
  <c r="Z146" i="14"/>
  <c r="Z149" i="14"/>
  <c r="Z152" i="14"/>
  <c r="Z155" i="14"/>
  <c r="Z158" i="14"/>
  <c r="Z161" i="14"/>
  <c r="Z167" i="14"/>
  <c r="Z170" i="14"/>
  <c r="Z173" i="14"/>
  <c r="Z176" i="14"/>
  <c r="Z179" i="14"/>
  <c r="Z182" i="14"/>
  <c r="Z185" i="14"/>
  <c r="Z191" i="14"/>
  <c r="Z194" i="14"/>
  <c r="Z197" i="14"/>
  <c r="Z200" i="14"/>
  <c r="Z203" i="14"/>
  <c r="Z206" i="14"/>
  <c r="Z209" i="14"/>
  <c r="Z215" i="14"/>
  <c r="Z218" i="14"/>
  <c r="Z221" i="14"/>
  <c r="Z224" i="14"/>
  <c r="Z227" i="14"/>
  <c r="Z230" i="14"/>
  <c r="Z233" i="14"/>
  <c r="Z239" i="14"/>
  <c r="Z242" i="14"/>
  <c r="Z245" i="14"/>
  <c r="Z248" i="14"/>
  <c r="Z251" i="14"/>
  <c r="Z254" i="14"/>
  <c r="Z257" i="14"/>
  <c r="Z263" i="14"/>
  <c r="Z266" i="14"/>
  <c r="Z269" i="14"/>
  <c r="Z272" i="14"/>
  <c r="Z275" i="14"/>
  <c r="Z278" i="14"/>
  <c r="Z281" i="14"/>
  <c r="Z287" i="14"/>
  <c r="Z290" i="14"/>
  <c r="Z293" i="14"/>
  <c r="Z296" i="14"/>
  <c r="Z299" i="14"/>
  <c r="Z302" i="14"/>
  <c r="Z305" i="14"/>
  <c r="Z311" i="14"/>
  <c r="Z314" i="14"/>
  <c r="Z317" i="14"/>
  <c r="Z323" i="14"/>
  <c r="Z326" i="14"/>
  <c r="Z329" i="14"/>
  <c r="Z335" i="14"/>
  <c r="Z338" i="14"/>
  <c r="Z341" i="14"/>
  <c r="Z344" i="14"/>
  <c r="Z347" i="14"/>
  <c r="Z350" i="14"/>
  <c r="Z353" i="14"/>
  <c r="Z359" i="14"/>
  <c r="Z362" i="14"/>
  <c r="Z365" i="14"/>
  <c r="Z368" i="14"/>
  <c r="Z371" i="14"/>
  <c r="Z374" i="14"/>
  <c r="Z377" i="14"/>
  <c r="Z383" i="14"/>
  <c r="Z386" i="14"/>
  <c r="Z389" i="14"/>
  <c r="Z392" i="14"/>
  <c r="Z395" i="14"/>
  <c r="Z398" i="14"/>
  <c r="Z401" i="14"/>
  <c r="Z407" i="14"/>
  <c r="Z410" i="14"/>
  <c r="Z413" i="14"/>
  <c r="Z416" i="14"/>
  <c r="Z419" i="14"/>
  <c r="Z422" i="14"/>
  <c r="Z425" i="14"/>
  <c r="Z431" i="14"/>
  <c r="Z434" i="14"/>
  <c r="Z437" i="14"/>
  <c r="Z443" i="14"/>
  <c r="Z446" i="14"/>
  <c r="Z449" i="14"/>
  <c r="Z455" i="14"/>
  <c r="Z458" i="14"/>
  <c r="Z461" i="14"/>
  <c r="Z467" i="14"/>
  <c r="Z470" i="14"/>
  <c r="Z473" i="14"/>
  <c r="Z479" i="14"/>
  <c r="Z482" i="14"/>
  <c r="Z485" i="14"/>
  <c r="Z488" i="14"/>
  <c r="Z491" i="14"/>
  <c r="Z494" i="14"/>
  <c r="Z497" i="14"/>
  <c r="Z503" i="14"/>
  <c r="Z506" i="14"/>
  <c r="Z509" i="14"/>
  <c r="Z515" i="14"/>
  <c r="Z518" i="14"/>
  <c r="Z521" i="14"/>
  <c r="Z527" i="14"/>
  <c r="Z530" i="14"/>
  <c r="Z533" i="14"/>
  <c r="Z539" i="14"/>
  <c r="Z542" i="14"/>
  <c r="Z545" i="14"/>
  <c r="Z551" i="14"/>
  <c r="Z554" i="14"/>
  <c r="Z557" i="14"/>
  <c r="Z560" i="14"/>
  <c r="Z563" i="14"/>
  <c r="Z566" i="14"/>
  <c r="Z569" i="14"/>
  <c r="Z575" i="14"/>
  <c r="Z578" i="14"/>
  <c r="Z581" i="14"/>
  <c r="Z584" i="14"/>
  <c r="Z587" i="14"/>
  <c r="Z590" i="14"/>
  <c r="Z593" i="14"/>
  <c r="Z599" i="14"/>
  <c r="Z602" i="14"/>
  <c r="Z605" i="14"/>
  <c r="Z608" i="14"/>
  <c r="Z611" i="14"/>
  <c r="Z614" i="14"/>
  <c r="Z617" i="14"/>
  <c r="Z623" i="14"/>
  <c r="Z626" i="14"/>
  <c r="Z629" i="14"/>
  <c r="Z635" i="14"/>
  <c r="Z638" i="14"/>
  <c r="Z641" i="14"/>
  <c r="Z647" i="14"/>
  <c r="Z650" i="14"/>
  <c r="Z653" i="14"/>
  <c r="Z659" i="14"/>
  <c r="Z662" i="14"/>
  <c r="Z665" i="14"/>
  <c r="Z671" i="14"/>
  <c r="Z674" i="14"/>
  <c r="Z677" i="14"/>
  <c r="Z683" i="14"/>
  <c r="Z686" i="14"/>
  <c r="Z689" i="14"/>
  <c r="Z695" i="14"/>
  <c r="Z698" i="14"/>
  <c r="Z701" i="14"/>
  <c r="Z707" i="14"/>
  <c r="Z710" i="14"/>
  <c r="Z713" i="14"/>
  <c r="Z719" i="14"/>
  <c r="Z722" i="14"/>
  <c r="Z725" i="14"/>
  <c r="Z731" i="14"/>
  <c r="Z734" i="14"/>
  <c r="Z737" i="14"/>
  <c r="Z743" i="14"/>
  <c r="Z746" i="14"/>
  <c r="Z749" i="14"/>
  <c r="Z755" i="14"/>
  <c r="Z758" i="14"/>
  <c r="Z761" i="14"/>
  <c r="Z767" i="14"/>
  <c r="Z770" i="14"/>
  <c r="Z776" i="14"/>
  <c r="Z779" i="14"/>
  <c r="Z782" i="14"/>
  <c r="Z788" i="14"/>
  <c r="Z791" i="14"/>
  <c r="Z794" i="14"/>
  <c r="Z800" i="14"/>
  <c r="Z803" i="14"/>
  <c r="Z806" i="14"/>
  <c r="Z812" i="14"/>
  <c r="Z815" i="14"/>
  <c r="Z818" i="14"/>
  <c r="Z824" i="14"/>
  <c r="Z827" i="14"/>
  <c r="Z830" i="14"/>
  <c r="Z836" i="14"/>
  <c r="Z839" i="14"/>
  <c r="Z842" i="14"/>
  <c r="Z848" i="14"/>
  <c r="Z851" i="14"/>
  <c r="Z854" i="14"/>
  <c r="Z860" i="14"/>
  <c r="Z863" i="14"/>
  <c r="Z866" i="14"/>
  <c r="Z872" i="14"/>
  <c r="Z875" i="14"/>
  <c r="Z878" i="14"/>
  <c r="Z884" i="14"/>
  <c r="Z887" i="14"/>
  <c r="Z890" i="14"/>
  <c r="Z896" i="14"/>
  <c r="Z899" i="14"/>
  <c r="Z902" i="14"/>
  <c r="Y5" i="14"/>
  <c r="Y11" i="14"/>
  <c r="Y14" i="14"/>
  <c r="Y20" i="14"/>
  <c r="Y23" i="14"/>
  <c r="Y26" i="14"/>
  <c r="Y32" i="14"/>
  <c r="Y35" i="14"/>
  <c r="Y38" i="14"/>
  <c r="Y44" i="14"/>
  <c r="Y47" i="14"/>
  <c r="Y50" i="14"/>
  <c r="Y56" i="14"/>
  <c r="Y59" i="14"/>
  <c r="Y62" i="14"/>
  <c r="Y68" i="14"/>
  <c r="Y71" i="14"/>
  <c r="Y74" i="14"/>
  <c r="Y80" i="14"/>
  <c r="Y83" i="14"/>
  <c r="Y86" i="14"/>
  <c r="Y92" i="14"/>
  <c r="Y95" i="14"/>
  <c r="Y98" i="14"/>
  <c r="Y104" i="14"/>
  <c r="Y107" i="14"/>
  <c r="Y110" i="14"/>
  <c r="Y116" i="14"/>
  <c r="Y119" i="14"/>
  <c r="Y122" i="14"/>
  <c r="Y128" i="14"/>
  <c r="Y131" i="14"/>
  <c r="Y134" i="14"/>
  <c r="Y140" i="14"/>
  <c r="Y143" i="14"/>
  <c r="Y146" i="14"/>
  <c r="Y152" i="14"/>
  <c r="Y155" i="14"/>
  <c r="Y158" i="14"/>
  <c r="Y164" i="14"/>
  <c r="Y167" i="14"/>
  <c r="Y170" i="14"/>
  <c r="Y176" i="14"/>
  <c r="Y179" i="14"/>
  <c r="Y182" i="14"/>
  <c r="Y188" i="14"/>
  <c r="Y191" i="14"/>
  <c r="Y194" i="14"/>
  <c r="Y200" i="14"/>
  <c r="Y203" i="14"/>
  <c r="Y206" i="14"/>
  <c r="Y212" i="14"/>
  <c r="Y215" i="14"/>
  <c r="Y218" i="14"/>
  <c r="Y224" i="14"/>
  <c r="Y227" i="14"/>
  <c r="Y230" i="14"/>
  <c r="Y236" i="14"/>
  <c r="Y239" i="14"/>
  <c r="Y242" i="14"/>
  <c r="Y248" i="14"/>
  <c r="Y251" i="14"/>
  <c r="Y254" i="14"/>
  <c r="Y260" i="14"/>
  <c r="Y263" i="14"/>
  <c r="Y266" i="14"/>
  <c r="Y272" i="14"/>
  <c r="Y275" i="14"/>
  <c r="Y278" i="14"/>
  <c r="Y284" i="14"/>
  <c r="Y287" i="14"/>
  <c r="Y290" i="14"/>
  <c r="Y296" i="14"/>
  <c r="Y299" i="14"/>
  <c r="Y302" i="14"/>
  <c r="Y308" i="14"/>
  <c r="Y311" i="14"/>
  <c r="Y314" i="14"/>
  <c r="Y320" i="14"/>
  <c r="Y323" i="14"/>
  <c r="Y326" i="14"/>
  <c r="Y332" i="14"/>
  <c r="Y335" i="14"/>
  <c r="Y338" i="14"/>
  <c r="Y344" i="14"/>
  <c r="Y347" i="14"/>
  <c r="Y350" i="14"/>
  <c r="Y356" i="14"/>
  <c r="Y359" i="14"/>
  <c r="Y362" i="14"/>
  <c r="Y368" i="14"/>
  <c r="Y371" i="14"/>
  <c r="Y374" i="14"/>
  <c r="Y380" i="14"/>
  <c r="Y383" i="14"/>
  <c r="Y386" i="14"/>
  <c r="Y392" i="14"/>
  <c r="Y395" i="14"/>
  <c r="Y398" i="14"/>
  <c r="Y404" i="14"/>
  <c r="Y407" i="14"/>
  <c r="Y410" i="14"/>
  <c r="Y416" i="14"/>
  <c r="Y419" i="14"/>
  <c r="Y422" i="14"/>
  <c r="Y428" i="14"/>
  <c r="Y431" i="14"/>
  <c r="Y434" i="14"/>
  <c r="Y440" i="14"/>
  <c r="Y443" i="14"/>
  <c r="Y446" i="14"/>
  <c r="Y452" i="14"/>
  <c r="Y455" i="14"/>
  <c r="Y458" i="14"/>
  <c r="Y464" i="14"/>
  <c r="Y467" i="14"/>
  <c r="Y470" i="14"/>
  <c r="Y476" i="14"/>
  <c r="Y479" i="14"/>
  <c r="Y485" i="14"/>
  <c r="Y488" i="14"/>
  <c r="Y491" i="14"/>
  <c r="Y497" i="14"/>
  <c r="Y500" i="14"/>
  <c r="Y503" i="14"/>
  <c r="Y509" i="14"/>
  <c r="Y512" i="14"/>
  <c r="Y515" i="14"/>
  <c r="Y521" i="14"/>
  <c r="Y524" i="14"/>
  <c r="Y527" i="14"/>
  <c r="Y530" i="14"/>
  <c r="Y533" i="14"/>
  <c r="Y536" i="14"/>
  <c r="Y542" i="14"/>
  <c r="Y545" i="14"/>
  <c r="Y548" i="14"/>
  <c r="Y554" i="14"/>
  <c r="Y557" i="14"/>
  <c r="Y560" i="14"/>
  <c r="Y566" i="14"/>
  <c r="Y569" i="14"/>
  <c r="Y572" i="14"/>
  <c r="Y575" i="14"/>
  <c r="Y578" i="14"/>
  <c r="Y581" i="14"/>
  <c r="Y587" i="14"/>
  <c r="Y590" i="14"/>
  <c r="Y593" i="14"/>
  <c r="Y596" i="14"/>
  <c r="Y599" i="14"/>
  <c r="Y602" i="14"/>
  <c r="Y605" i="14"/>
  <c r="Y611" i="14"/>
  <c r="Y614" i="14"/>
  <c r="Y617" i="14"/>
  <c r="Y620" i="14"/>
  <c r="Y623" i="14"/>
  <c r="Y626" i="14"/>
  <c r="Y629" i="14"/>
  <c r="Y635" i="14"/>
  <c r="Y638" i="14"/>
  <c r="Y641" i="14"/>
  <c r="Y644" i="14"/>
  <c r="Y647" i="14"/>
  <c r="Y650" i="14"/>
  <c r="Y653" i="14"/>
  <c r="Y659" i="14"/>
  <c r="Y662" i="14"/>
  <c r="Y665" i="14"/>
  <c r="Y668" i="14"/>
  <c r="Y671" i="14"/>
  <c r="Y674" i="14"/>
  <c r="Y680" i="14"/>
  <c r="Y683" i="14"/>
  <c r="Y689" i="14"/>
  <c r="Y692" i="14"/>
  <c r="Y698" i="14"/>
  <c r="Y701" i="14"/>
  <c r="Y707" i="14"/>
  <c r="Y710" i="14"/>
  <c r="Y716" i="14"/>
  <c r="Y719" i="14"/>
  <c r="Y722" i="14"/>
  <c r="Y728" i="14"/>
  <c r="Y731" i="14"/>
  <c r="Y734" i="14"/>
  <c r="Y740" i="14"/>
  <c r="Y743" i="14"/>
  <c r="Y746" i="14"/>
  <c r="Y749" i="14"/>
  <c r="Y755" i="14"/>
  <c r="Y758" i="14"/>
  <c r="Y764" i="14"/>
  <c r="Y767" i="14"/>
  <c r="Y773" i="14"/>
  <c r="Y776" i="14"/>
  <c r="Y779" i="14"/>
  <c r="Y785" i="14"/>
  <c r="Y788" i="14"/>
  <c r="Y791" i="14"/>
  <c r="Y797" i="14"/>
  <c r="Y800" i="14"/>
  <c r="Y803" i="14"/>
  <c r="Y806" i="14"/>
  <c r="Y809" i="14"/>
  <c r="Y812" i="14"/>
  <c r="Y818" i="14"/>
  <c r="Y821" i="14"/>
  <c r="Y824" i="14"/>
  <c r="Y830" i="14"/>
  <c r="Y833" i="14"/>
  <c r="Y836" i="14"/>
  <c r="Y842" i="14"/>
  <c r="Y845" i="14"/>
  <c r="Y848" i="14"/>
  <c r="Y854" i="14"/>
  <c r="Y857" i="14"/>
  <c r="Y860" i="14"/>
  <c r="Y866" i="14"/>
  <c r="Y869" i="14"/>
  <c r="Y872" i="14"/>
  <c r="Y875" i="14"/>
  <c r="Y881" i="14"/>
  <c r="Y884" i="14"/>
  <c r="Y890" i="14"/>
  <c r="Y893" i="14"/>
  <c r="Y899" i="14"/>
  <c r="Y902" i="14"/>
  <c r="C4" i="16"/>
  <c r="C6" i="16"/>
  <c r="C8" i="16"/>
  <c r="C10" i="16"/>
  <c r="C12" i="16"/>
  <c r="C14" i="16"/>
  <c r="C16" i="16"/>
  <c r="C18" i="16"/>
  <c r="C20" i="16"/>
  <c r="C22" i="16"/>
  <c r="C24" i="16"/>
  <c r="C26" i="16"/>
  <c r="C28" i="16"/>
  <c r="C30" i="16"/>
  <c r="C32" i="16"/>
  <c r="C34" i="16"/>
  <c r="C36" i="16"/>
  <c r="C38" i="16"/>
  <c r="C40" i="16"/>
  <c r="C42" i="16"/>
  <c r="C44" i="16"/>
  <c r="C46" i="16"/>
  <c r="C48" i="16"/>
  <c r="C50" i="16"/>
  <c r="C52" i="16"/>
  <c r="C54" i="16"/>
  <c r="C56" i="16"/>
  <c r="C58" i="16"/>
  <c r="C60" i="16"/>
  <c r="C62" i="16"/>
  <c r="C64" i="16"/>
  <c r="C66" i="16"/>
  <c r="C68" i="16"/>
  <c r="C70" i="16"/>
  <c r="C72" i="16"/>
  <c r="C74" i="16"/>
  <c r="C76" i="16"/>
  <c r="C78" i="16"/>
  <c r="C80" i="16"/>
  <c r="C82" i="16"/>
  <c r="C84" i="16"/>
  <c r="C86" i="16"/>
  <c r="C88" i="16"/>
  <c r="C90" i="16"/>
  <c r="C92" i="16"/>
  <c r="C94" i="16"/>
  <c r="C96" i="16"/>
  <c r="C98" i="16"/>
  <c r="C100" i="16"/>
  <c r="C102" i="16"/>
  <c r="C104" i="16"/>
  <c r="C106" i="16"/>
  <c r="C108" i="16"/>
  <c r="C110" i="16"/>
  <c r="C112" i="16"/>
  <c r="C114" i="16"/>
  <c r="C116" i="16"/>
  <c r="C118" i="16"/>
  <c r="C120" i="16"/>
  <c r="C122" i="16"/>
  <c r="C124" i="16"/>
  <c r="C126" i="16"/>
  <c r="C128" i="16"/>
  <c r="C130" i="16"/>
  <c r="C132" i="16"/>
  <c r="C134" i="16"/>
  <c r="C136" i="16"/>
  <c r="C138" i="16"/>
  <c r="C140" i="16"/>
  <c r="C142" i="16"/>
  <c r="C144" i="16"/>
  <c r="C146" i="16"/>
  <c r="C148" i="16"/>
  <c r="C150" i="16"/>
  <c r="C152" i="16"/>
  <c r="C154" i="16"/>
  <c r="C156" i="16"/>
  <c r="C158" i="16"/>
  <c r="C4" i="17"/>
  <c r="C6" i="17"/>
  <c r="C8" i="17"/>
  <c r="C10" i="17"/>
  <c r="C12" i="17"/>
  <c r="C14" i="17"/>
  <c r="C16" i="17"/>
  <c r="C18" i="17"/>
  <c r="C20" i="17"/>
  <c r="C22" i="17"/>
  <c r="C24" i="17"/>
  <c r="C26" i="17"/>
  <c r="C28" i="17"/>
  <c r="C30" i="17"/>
  <c r="C32" i="17"/>
  <c r="C34" i="17"/>
  <c r="C36" i="17"/>
  <c r="C38" i="17"/>
  <c r="C40" i="17"/>
  <c r="C42" i="17"/>
  <c r="C44" i="17"/>
  <c r="C46" i="17"/>
  <c r="C48" i="17"/>
  <c r="C50" i="17"/>
  <c r="C52" i="17"/>
  <c r="C54" i="17"/>
  <c r="C56" i="17"/>
  <c r="C58" i="17"/>
  <c r="C60" i="17"/>
  <c r="C62" i="17"/>
  <c r="C64" i="17"/>
  <c r="C66" i="17"/>
  <c r="C68" i="17"/>
  <c r="C70" i="17"/>
  <c r="C72" i="17"/>
  <c r="C74" i="17"/>
  <c r="C76" i="17"/>
  <c r="C78" i="17"/>
  <c r="C80" i="17"/>
  <c r="C82" i="17"/>
  <c r="C84" i="17"/>
  <c r="C86" i="17"/>
  <c r="C88" i="17"/>
  <c r="C90" i="17"/>
  <c r="C92" i="17"/>
  <c r="C94" i="17"/>
  <c r="C96" i="17"/>
  <c r="C98" i="17"/>
  <c r="C100" i="17"/>
  <c r="C102" i="17"/>
  <c r="C104" i="17"/>
  <c r="C106" i="17"/>
  <c r="C108" i="17"/>
  <c r="C110" i="17"/>
  <c r="C112" i="17"/>
  <c r="C114" i="17"/>
  <c r="C116" i="17"/>
  <c r="C118" i="17"/>
  <c r="C120" i="17"/>
  <c r="C122" i="17"/>
  <c r="C124" i="17"/>
  <c r="C126" i="17"/>
  <c r="C128" i="17"/>
  <c r="C130" i="17"/>
  <c r="C132" i="17"/>
  <c r="C134" i="17"/>
  <c r="C136" i="17"/>
  <c r="C138" i="17"/>
  <c r="C140" i="17"/>
  <c r="C142" i="17"/>
  <c r="C144" i="17"/>
  <c r="C146" i="17"/>
  <c r="C148" i="17"/>
  <c r="C150" i="17"/>
  <c r="C152" i="17"/>
  <c r="C154" i="17"/>
  <c r="C156" i="17"/>
  <c r="C158" i="17"/>
  <c r="C3" i="14"/>
  <c r="O4" i="14"/>
  <c r="AM5" i="14" s="1"/>
  <c r="C6" i="14"/>
  <c r="O7" i="14"/>
  <c r="AA8" i="14" s="1"/>
  <c r="C9" i="14"/>
  <c r="O10" i="14"/>
  <c r="AA11" i="14" s="1"/>
  <c r="C12" i="14"/>
  <c r="O13" i="14"/>
  <c r="C15" i="14"/>
  <c r="O16" i="14"/>
  <c r="AM17" i="14" s="1"/>
  <c r="C18" i="14"/>
  <c r="O19" i="14"/>
  <c r="AA20" i="14" s="1"/>
  <c r="C21" i="14"/>
  <c r="O22" i="14"/>
  <c r="AA23" i="14" s="1"/>
  <c r="C24" i="14"/>
  <c r="O25" i="14"/>
  <c r="C27" i="14"/>
  <c r="O28" i="14"/>
  <c r="C30" i="14"/>
  <c r="O31" i="14"/>
  <c r="C33" i="14"/>
  <c r="O34" i="14"/>
  <c r="AA35" i="14" s="1"/>
  <c r="C36" i="14"/>
  <c r="O37" i="14"/>
  <c r="C39" i="14"/>
  <c r="O40" i="14"/>
  <c r="AM41" i="14" s="1"/>
  <c r="C42" i="14"/>
  <c r="O43" i="14"/>
  <c r="C45" i="14"/>
  <c r="O46" i="14"/>
  <c r="AA47" i="14" s="1"/>
  <c r="C48" i="14"/>
  <c r="O49" i="14"/>
  <c r="C51" i="14"/>
  <c r="O52" i="14"/>
  <c r="C54" i="14"/>
  <c r="O55" i="14"/>
  <c r="C57" i="14"/>
  <c r="O58" i="14"/>
  <c r="C60" i="14"/>
  <c r="O61" i="14"/>
  <c r="C63" i="14"/>
  <c r="O64" i="14"/>
  <c r="C66" i="14"/>
  <c r="O67" i="14"/>
  <c r="C69" i="14"/>
  <c r="O70" i="14"/>
  <c r="C72" i="14"/>
  <c r="O73" i="14"/>
  <c r="C75" i="14"/>
  <c r="O76" i="14"/>
  <c r="C78" i="14"/>
  <c r="O79" i="14"/>
  <c r="C81" i="14"/>
  <c r="O82" i="14"/>
  <c r="C84" i="14"/>
  <c r="O85" i="14"/>
  <c r="C87" i="14"/>
  <c r="O88" i="14"/>
  <c r="AM89" i="14" s="1"/>
  <c r="C90" i="14"/>
  <c r="O91" i="14"/>
  <c r="AM92" i="14" s="1"/>
  <c r="C93" i="14"/>
  <c r="O94" i="14"/>
  <c r="AM95" i="14" s="1"/>
  <c r="C96" i="14"/>
  <c r="O97" i="14"/>
  <c r="C99" i="14"/>
  <c r="O100" i="14"/>
  <c r="AM101" i="14" s="1"/>
  <c r="C102" i="14"/>
  <c r="O103" i="14"/>
  <c r="C105" i="14"/>
  <c r="O106" i="14"/>
  <c r="AA107" i="14" s="1"/>
  <c r="C108" i="14"/>
  <c r="O109" i="14"/>
  <c r="C111" i="14"/>
  <c r="O112" i="14"/>
  <c r="AM113" i="14" s="1"/>
  <c r="C114" i="14"/>
  <c r="O115" i="14"/>
  <c r="C117" i="14"/>
  <c r="O118" i="14"/>
  <c r="C120" i="14"/>
  <c r="O121" i="14"/>
  <c r="C123" i="14"/>
  <c r="O124" i="14"/>
  <c r="C126" i="14"/>
  <c r="O127" i="14"/>
  <c r="C129" i="14"/>
  <c r="O130" i="14"/>
  <c r="AA131" i="14" s="1"/>
  <c r="C132" i="14"/>
  <c r="O133" i="14"/>
  <c r="C135" i="14"/>
  <c r="O136" i="14"/>
  <c r="AM137" i="14" s="1"/>
  <c r="C138" i="14"/>
  <c r="O139" i="14"/>
  <c r="C141" i="14"/>
  <c r="O142" i="14"/>
  <c r="C144" i="14"/>
  <c r="O145" i="14"/>
  <c r="C147" i="14"/>
  <c r="O148" i="14"/>
  <c r="C150" i="14"/>
  <c r="O151" i="14"/>
  <c r="C153" i="14"/>
  <c r="O154" i="14"/>
  <c r="AA155" i="14" s="1"/>
  <c r="C156" i="14"/>
  <c r="O157" i="14"/>
  <c r="C159" i="14"/>
  <c r="O160" i="14"/>
  <c r="C162" i="14"/>
  <c r="O163" i="14"/>
  <c r="C165" i="14"/>
  <c r="O166" i="14"/>
  <c r="C168" i="14"/>
  <c r="O169" i="14"/>
  <c r="C171" i="14"/>
  <c r="O172" i="14"/>
  <c r="C174" i="14"/>
  <c r="O175" i="14"/>
  <c r="C177" i="14"/>
  <c r="O178" i="14"/>
  <c r="AA179" i="14" s="1"/>
  <c r="C180" i="14"/>
  <c r="O181" i="14"/>
  <c r="C183" i="14"/>
  <c r="O184" i="14"/>
  <c r="AM185" i="14" s="1"/>
  <c r="C186" i="14"/>
  <c r="O187" i="14"/>
  <c r="C189" i="14"/>
  <c r="O190" i="14"/>
  <c r="AA191" i="14" s="1"/>
  <c r="C192" i="14"/>
  <c r="O193" i="14"/>
  <c r="C195" i="14"/>
  <c r="O196" i="14"/>
  <c r="C198" i="14"/>
  <c r="O199" i="14"/>
  <c r="C201" i="14"/>
  <c r="O202" i="14"/>
  <c r="AA203" i="14" s="1"/>
  <c r="C204" i="14"/>
  <c r="O205" i="14"/>
  <c r="C207" i="14"/>
  <c r="O208" i="14"/>
  <c r="C210" i="14"/>
  <c r="O211" i="14"/>
  <c r="C213" i="14"/>
  <c r="O214" i="14"/>
  <c r="C216" i="14"/>
  <c r="O217" i="14"/>
  <c r="C219" i="14"/>
  <c r="O220" i="14"/>
  <c r="C222" i="14"/>
  <c r="O223" i="14"/>
  <c r="C225" i="14"/>
  <c r="O226" i="14"/>
  <c r="AA227" i="14" s="1"/>
  <c r="C228" i="14"/>
  <c r="O229" i="14"/>
  <c r="C231" i="14"/>
  <c r="O232" i="14"/>
  <c r="C234" i="14"/>
  <c r="O235" i="14"/>
  <c r="C237" i="14"/>
  <c r="O238" i="14"/>
  <c r="AA239" i="14" s="1"/>
  <c r="C240" i="14"/>
  <c r="O241" i="14"/>
  <c r="C243" i="14"/>
  <c r="O244" i="14"/>
  <c r="C246" i="14"/>
  <c r="O247" i="14"/>
  <c r="C249" i="14"/>
  <c r="O250" i="14"/>
  <c r="AA251" i="14" s="1"/>
  <c r="C252" i="14"/>
  <c r="O253" i="14"/>
  <c r="C255" i="14"/>
  <c r="O256" i="14"/>
  <c r="C258" i="14"/>
  <c r="O259" i="14"/>
  <c r="C261" i="14"/>
  <c r="O262" i="14"/>
  <c r="AA263" i="14" s="1"/>
  <c r="C264" i="14"/>
  <c r="O265" i="14"/>
  <c r="C267" i="14"/>
  <c r="O268" i="14"/>
  <c r="C270" i="14"/>
  <c r="O271" i="14"/>
  <c r="C273" i="14"/>
  <c r="O274" i="14"/>
  <c r="AA275" i="14" s="1"/>
  <c r="C276" i="14"/>
  <c r="O277" i="14"/>
  <c r="C279" i="14"/>
  <c r="O280" i="14"/>
  <c r="AM281" i="14" s="1"/>
  <c r="C282" i="14"/>
  <c r="O283" i="14"/>
  <c r="C285" i="14"/>
  <c r="O286" i="14"/>
  <c r="C288" i="14"/>
  <c r="O289" i="14"/>
  <c r="C291" i="14"/>
  <c r="O292" i="14"/>
  <c r="C294" i="14"/>
  <c r="O295" i="14"/>
  <c r="C297" i="14"/>
  <c r="O298" i="14"/>
  <c r="AA299" i="14" s="1"/>
  <c r="C300" i="14"/>
  <c r="O301" i="14"/>
  <c r="C303" i="14"/>
  <c r="O304" i="14"/>
  <c r="C306" i="14"/>
  <c r="O307" i="14"/>
  <c r="C309" i="14"/>
  <c r="O310" i="14"/>
  <c r="C312" i="14"/>
  <c r="O313" i="14"/>
  <c r="C315" i="14"/>
  <c r="O316" i="14"/>
  <c r="C318" i="14"/>
  <c r="O319" i="14"/>
  <c r="C321" i="14"/>
  <c r="O322" i="14"/>
  <c r="AA323" i="14" s="1"/>
  <c r="C324" i="14"/>
  <c r="O325" i="14"/>
  <c r="C327" i="14"/>
  <c r="O328" i="14"/>
  <c r="AM329" i="14" s="1"/>
  <c r="C330" i="14"/>
  <c r="O331" i="14"/>
  <c r="C333" i="14"/>
  <c r="O334" i="14"/>
  <c r="AA335" i="14" s="1"/>
  <c r="C336" i="14"/>
  <c r="O337" i="14"/>
  <c r="C339" i="14"/>
  <c r="O340" i="14"/>
  <c r="C342" i="14"/>
  <c r="O343" i="14"/>
  <c r="C345" i="14"/>
  <c r="O346" i="14"/>
  <c r="AA347" i="14" s="1"/>
  <c r="C348" i="14"/>
  <c r="O349" i="14"/>
  <c r="C351" i="14"/>
  <c r="O352" i="14"/>
  <c r="C354" i="14"/>
  <c r="O355" i="14"/>
  <c r="C357" i="14"/>
  <c r="O358" i="14"/>
  <c r="C360" i="14"/>
  <c r="O361" i="14"/>
  <c r="C363" i="14"/>
  <c r="O364" i="14"/>
  <c r="C366" i="14"/>
  <c r="O367" i="14"/>
  <c r="C369" i="14"/>
  <c r="O370" i="14"/>
  <c r="AA371" i="14" s="1"/>
  <c r="C372" i="14"/>
  <c r="O373" i="14"/>
  <c r="C375" i="14"/>
  <c r="O376" i="14"/>
  <c r="AM377" i="14" s="1"/>
  <c r="C378" i="14"/>
  <c r="O379" i="14"/>
  <c r="C381" i="14"/>
  <c r="O382" i="14"/>
  <c r="AA383" i="14" s="1"/>
  <c r="C384" i="14"/>
  <c r="O385" i="14"/>
  <c r="C387" i="14"/>
  <c r="O388" i="14"/>
  <c r="C390" i="14"/>
  <c r="O391" i="14"/>
  <c r="C393" i="14"/>
  <c r="O394" i="14"/>
  <c r="AA395" i="14" s="1"/>
  <c r="C396" i="14"/>
  <c r="O397" i="14"/>
  <c r="C399" i="14"/>
  <c r="O400" i="14"/>
  <c r="C402" i="14"/>
  <c r="O403" i="14"/>
  <c r="C405" i="14"/>
  <c r="O406" i="14"/>
  <c r="C408" i="14"/>
  <c r="O409" i="14"/>
  <c r="C411" i="14"/>
  <c r="O412" i="14"/>
  <c r="C414" i="14"/>
  <c r="O415" i="14"/>
  <c r="C417" i="14"/>
  <c r="O418" i="14"/>
  <c r="AA419" i="14" s="1"/>
  <c r="C420" i="14"/>
  <c r="O421" i="14"/>
  <c r="C423" i="14"/>
  <c r="O424" i="14"/>
  <c r="C426" i="14"/>
  <c r="O427" i="14"/>
  <c r="C429" i="14"/>
  <c r="O430" i="14"/>
  <c r="AA431" i="14" s="1"/>
  <c r="C432" i="14"/>
  <c r="O433" i="14"/>
  <c r="C435" i="14"/>
  <c r="O436" i="14"/>
  <c r="C438" i="14"/>
  <c r="O439" i="14"/>
  <c r="C441" i="14"/>
  <c r="O442" i="14"/>
  <c r="AA443" i="14" s="1"/>
  <c r="C444" i="14"/>
  <c r="O445" i="14"/>
  <c r="C447" i="14"/>
  <c r="O448" i="14"/>
  <c r="C450" i="14"/>
  <c r="O451" i="14"/>
  <c r="C453" i="14"/>
  <c r="O454" i="14"/>
  <c r="AA455" i="14" s="1"/>
  <c r="C456" i="14"/>
  <c r="O457" i="14"/>
  <c r="C459" i="14"/>
  <c r="O460" i="14"/>
  <c r="C462" i="14"/>
  <c r="O463" i="14"/>
  <c r="C465" i="14"/>
  <c r="O466" i="14"/>
  <c r="C468" i="14"/>
  <c r="O469" i="14"/>
  <c r="C471" i="14"/>
  <c r="O472" i="14"/>
  <c r="AM473" i="14" s="1"/>
  <c r="C474" i="14"/>
  <c r="O475" i="14"/>
  <c r="C477" i="14"/>
  <c r="O478" i="14"/>
  <c r="C480" i="14"/>
  <c r="O481" i="14"/>
  <c r="C483" i="14"/>
  <c r="O484" i="14"/>
  <c r="C486" i="14"/>
  <c r="O487" i="14"/>
  <c r="C489" i="14"/>
  <c r="O490" i="14"/>
  <c r="C492" i="14"/>
  <c r="O493" i="14"/>
  <c r="C495" i="14"/>
  <c r="O496" i="14"/>
  <c r="C498" i="14"/>
  <c r="O499" i="14"/>
  <c r="C501" i="14"/>
  <c r="O502" i="14"/>
  <c r="C504" i="14"/>
  <c r="O505" i="14"/>
  <c r="C507" i="14"/>
  <c r="O508" i="14"/>
  <c r="C510" i="14"/>
  <c r="O511" i="14"/>
  <c r="C513" i="14"/>
  <c r="O514" i="14"/>
  <c r="C516" i="14"/>
  <c r="O517" i="14"/>
  <c r="C519" i="14"/>
  <c r="O520" i="14"/>
  <c r="C522" i="14"/>
  <c r="O523" i="14"/>
  <c r="C525" i="14"/>
  <c r="O526" i="14"/>
  <c r="AA527" i="14" s="1"/>
  <c r="C528" i="14"/>
  <c r="O529" i="14"/>
  <c r="C531" i="14"/>
  <c r="O532" i="14"/>
  <c r="C534" i="14"/>
  <c r="O535" i="14"/>
  <c r="C537" i="14"/>
  <c r="O538" i="14"/>
  <c r="C540" i="14"/>
  <c r="O541" i="14"/>
  <c r="C543" i="14"/>
  <c r="O544" i="14"/>
  <c r="C546" i="14"/>
  <c r="O547" i="14"/>
  <c r="C549" i="14"/>
  <c r="O550" i="14"/>
  <c r="C552" i="14"/>
  <c r="O553" i="14"/>
  <c r="C555" i="14"/>
  <c r="O556" i="14"/>
  <c r="C558" i="14"/>
  <c r="O559" i="14"/>
  <c r="C561" i="14"/>
  <c r="O562" i="14"/>
  <c r="C564" i="14"/>
  <c r="O565" i="14"/>
  <c r="C567" i="14"/>
  <c r="O568" i="14"/>
  <c r="C570" i="14"/>
  <c r="O571" i="14"/>
  <c r="C573" i="14"/>
  <c r="O574" i="14"/>
  <c r="AA575" i="14" s="1"/>
  <c r="C576" i="14"/>
  <c r="O577" i="14"/>
  <c r="C579" i="14"/>
  <c r="O580" i="14"/>
  <c r="C582" i="14"/>
  <c r="O583" i="14"/>
  <c r="C585" i="14"/>
  <c r="O586" i="14"/>
  <c r="C588" i="14"/>
  <c r="O589" i="14"/>
  <c r="C591" i="14"/>
  <c r="O592" i="14"/>
  <c r="C594" i="14"/>
  <c r="O595" i="14"/>
  <c r="C597" i="14"/>
  <c r="O598" i="14"/>
  <c r="C600" i="14"/>
  <c r="O601" i="14"/>
  <c r="C603" i="14"/>
  <c r="O604" i="14"/>
  <c r="C606" i="14"/>
  <c r="O607" i="14"/>
  <c r="C609" i="14"/>
  <c r="O610" i="14"/>
  <c r="C612" i="14"/>
  <c r="O613" i="14"/>
  <c r="C615" i="14"/>
  <c r="O616" i="14"/>
  <c r="C618" i="14"/>
  <c r="O619" i="14"/>
  <c r="C621" i="14"/>
  <c r="AA623" i="14" s="1"/>
  <c r="O622" i="14"/>
  <c r="C624" i="14"/>
  <c r="O625" i="14"/>
  <c r="C627" i="14"/>
  <c r="O628" i="14"/>
  <c r="C630" i="14"/>
  <c r="O631" i="14"/>
  <c r="C633" i="14"/>
  <c r="O634" i="14"/>
  <c r="C636" i="14"/>
  <c r="O637" i="14"/>
  <c r="C639" i="14"/>
  <c r="O640" i="14"/>
  <c r="C642" i="14"/>
  <c r="O643" i="14"/>
  <c r="C645" i="14"/>
  <c r="O646" i="14"/>
  <c r="AA647" i="14" s="1"/>
  <c r="C648" i="14"/>
  <c r="O649" i="14"/>
  <c r="C651" i="14"/>
  <c r="O652" i="14"/>
  <c r="C654" i="14"/>
  <c r="O655" i="14"/>
  <c r="C657" i="14"/>
  <c r="O658" i="14"/>
  <c r="C660" i="14"/>
  <c r="O661" i="14"/>
  <c r="C663" i="14"/>
  <c r="O664" i="14"/>
  <c r="C666" i="14"/>
  <c r="O667" i="14"/>
  <c r="C669" i="14"/>
  <c r="O670" i="14"/>
  <c r="AM671" i="14" s="1"/>
  <c r="C672" i="14"/>
  <c r="O673" i="14"/>
  <c r="C675" i="14"/>
  <c r="O676" i="14"/>
  <c r="C678" i="14"/>
  <c r="O679" i="14"/>
  <c r="C681" i="14"/>
  <c r="O682" i="14"/>
  <c r="C684" i="14"/>
  <c r="O685" i="14"/>
  <c r="C687" i="14"/>
  <c r="O688" i="14"/>
  <c r="C690" i="14"/>
  <c r="O691" i="14"/>
  <c r="C693" i="14"/>
  <c r="O694" i="14"/>
  <c r="C696" i="14"/>
  <c r="O697" i="14"/>
  <c r="C699" i="14"/>
  <c r="O700" i="14"/>
  <c r="C702" i="14"/>
  <c r="O703" i="14"/>
  <c r="C705" i="14"/>
  <c r="O706" i="14"/>
  <c r="C708" i="14"/>
  <c r="O709" i="14"/>
  <c r="C711" i="14"/>
  <c r="O712" i="14"/>
  <c r="C714" i="14"/>
  <c r="O715" i="14"/>
  <c r="C717" i="14"/>
  <c r="O718" i="14"/>
  <c r="AA719" i="14" s="1"/>
  <c r="C720" i="14"/>
  <c r="O721" i="14"/>
  <c r="C723" i="14"/>
  <c r="O724" i="14"/>
  <c r="C726" i="14"/>
  <c r="O727" i="14"/>
  <c r="C729" i="14"/>
  <c r="O730" i="14"/>
  <c r="C732" i="14"/>
  <c r="O733" i="14"/>
  <c r="C735" i="14"/>
  <c r="O736" i="14"/>
  <c r="C738" i="14"/>
  <c r="O739" i="14"/>
  <c r="C741" i="14"/>
  <c r="O742" i="14"/>
  <c r="C744" i="14"/>
  <c r="O745" i="14"/>
  <c r="C747" i="14"/>
  <c r="O748" i="14"/>
  <c r="C750" i="14"/>
  <c r="O751" i="14"/>
  <c r="C753" i="14"/>
  <c r="O754" i="14"/>
  <c r="C756" i="14"/>
  <c r="O757" i="14"/>
  <c r="C759" i="14"/>
  <c r="O760" i="14"/>
  <c r="C762" i="14"/>
  <c r="O763" i="14"/>
  <c r="C765" i="14"/>
  <c r="O766" i="14"/>
  <c r="AA767" i="14" s="1"/>
  <c r="C768" i="14"/>
  <c r="O769" i="14"/>
  <c r="C771" i="14"/>
  <c r="O772" i="14"/>
  <c r="C774" i="14"/>
  <c r="O775" i="14"/>
  <c r="C777" i="14"/>
  <c r="O778" i="14"/>
  <c r="C780" i="14"/>
  <c r="O781" i="14"/>
  <c r="C783" i="14"/>
  <c r="O784" i="14"/>
  <c r="C786" i="14"/>
  <c r="O787" i="14"/>
  <c r="C789" i="14"/>
  <c r="O790" i="14"/>
  <c r="C792" i="14"/>
  <c r="O793" i="14"/>
  <c r="C795" i="14"/>
  <c r="O796" i="14"/>
  <c r="C798" i="14"/>
  <c r="O799" i="14"/>
  <c r="C801" i="14"/>
  <c r="O802" i="14"/>
  <c r="C804" i="14"/>
  <c r="O805" i="14"/>
  <c r="C807" i="14"/>
  <c r="O808" i="14"/>
  <c r="C810" i="14"/>
  <c r="O811" i="14"/>
  <c r="C813" i="14"/>
  <c r="AA815" i="14" s="1"/>
  <c r="O814" i="14"/>
  <c r="AM815" i="14" s="1"/>
  <c r="C816" i="14"/>
  <c r="O817" i="14"/>
  <c r="C819" i="14"/>
  <c r="O820" i="14"/>
  <c r="C822" i="14"/>
  <c r="O823" i="14"/>
  <c r="C825" i="14"/>
  <c r="O826" i="14"/>
  <c r="C828" i="14"/>
  <c r="O829" i="14"/>
  <c r="C831" i="14"/>
  <c r="O832" i="14"/>
  <c r="C834" i="14"/>
  <c r="O835" i="14"/>
  <c r="C837" i="14"/>
  <c r="AA839" i="14" s="1"/>
  <c r="O838" i="14"/>
  <c r="C840" i="14"/>
  <c r="O841" i="14"/>
  <c r="C843" i="14"/>
  <c r="O844" i="14"/>
  <c r="C846" i="14"/>
  <c r="O847" i="14"/>
  <c r="AA848" i="14" s="1"/>
  <c r="C849" i="14"/>
  <c r="O850" i="14"/>
  <c r="C852" i="14"/>
  <c r="O853" i="14"/>
  <c r="C855" i="14"/>
  <c r="O856" i="14"/>
  <c r="C858" i="14"/>
  <c r="O859" i="14"/>
  <c r="C861" i="14"/>
  <c r="O862" i="14"/>
  <c r="AM863" i="14" s="1"/>
  <c r="C864" i="14"/>
  <c r="O865" i="14"/>
  <c r="C867" i="14"/>
  <c r="O868" i="14"/>
  <c r="AM869" i="14" s="1"/>
  <c r="C870" i="14"/>
  <c r="O871" i="14"/>
  <c r="AA872" i="14" s="1"/>
  <c r="C873" i="14"/>
  <c r="O874" i="14"/>
  <c r="AM875" i="14" s="1"/>
  <c r="C876" i="14"/>
  <c r="O877" i="14"/>
  <c r="C879" i="14"/>
  <c r="O880" i="14"/>
  <c r="C882" i="14"/>
  <c r="O883" i="14"/>
  <c r="C885" i="14"/>
  <c r="O886" i="14"/>
  <c r="AM887" i="14" s="1"/>
  <c r="C888" i="14"/>
  <c r="O889" i="14"/>
  <c r="C891" i="14"/>
  <c r="O892" i="14"/>
  <c r="C894" i="14"/>
  <c r="O895" i="14"/>
  <c r="AA896" i="14" s="1"/>
  <c r="C897" i="14"/>
  <c r="O898" i="14"/>
  <c r="C900" i="14"/>
  <c r="O901" i="14"/>
  <c r="AA5" i="14"/>
  <c r="AA17" i="14"/>
  <c r="AA26" i="14"/>
  <c r="AA29" i="14"/>
  <c r="AA32" i="14"/>
  <c r="AA38" i="14"/>
  <c r="AA41" i="14"/>
  <c r="AA44" i="14"/>
  <c r="AA50" i="14"/>
  <c r="AA56" i="14"/>
  <c r="AA62" i="14"/>
  <c r="AA68" i="14"/>
  <c r="AA74" i="14"/>
  <c r="AA80" i="14"/>
  <c r="AA86" i="14"/>
  <c r="AA92" i="14"/>
  <c r="AA95" i="14"/>
  <c r="AA98" i="14"/>
  <c r="AA101" i="14"/>
  <c r="AA104" i="14"/>
  <c r="AA110" i="14"/>
  <c r="AA113" i="14"/>
  <c r="AA116" i="14"/>
  <c r="AA119" i="14"/>
  <c r="AA122" i="14"/>
  <c r="AA125" i="14"/>
  <c r="AA128" i="14"/>
  <c r="AA134" i="14"/>
  <c r="AA137" i="14"/>
  <c r="AA140" i="14"/>
  <c r="AA143" i="14"/>
  <c r="AA146" i="14"/>
  <c r="AA149" i="14"/>
  <c r="AA152" i="14"/>
  <c r="AA158" i="14"/>
  <c r="AA161" i="14"/>
  <c r="AA164" i="14"/>
  <c r="AA167" i="14"/>
  <c r="AA170" i="14"/>
  <c r="AA173" i="14"/>
  <c r="AA176" i="14"/>
  <c r="AA182" i="14"/>
  <c r="AA185" i="14"/>
  <c r="AA188" i="14"/>
  <c r="AA194" i="14"/>
  <c r="AA197" i="14"/>
  <c r="AA200" i="14"/>
  <c r="AA206" i="14"/>
  <c r="AA209" i="14"/>
  <c r="AA212" i="14"/>
  <c r="AA215" i="14"/>
  <c r="AA218" i="14"/>
  <c r="AA221" i="14"/>
  <c r="AA224" i="14"/>
  <c r="AA230" i="14"/>
  <c r="AA233" i="14"/>
  <c r="AA236" i="14"/>
  <c r="AA242" i="14"/>
  <c r="AA245" i="14"/>
  <c r="AA248" i="14"/>
  <c r="AA254" i="14"/>
  <c r="AA257" i="14"/>
  <c r="AA260" i="14"/>
  <c r="AA266" i="14"/>
  <c r="AA269" i="14"/>
  <c r="AA272" i="14"/>
  <c r="AA278" i="14"/>
  <c r="AA281" i="14"/>
  <c r="AA284" i="14"/>
  <c r="AA287" i="14"/>
  <c r="AA290" i="14"/>
  <c r="AA293" i="14"/>
  <c r="AA296" i="14"/>
  <c r="AA302" i="14"/>
  <c r="AA305" i="14"/>
  <c r="AA308" i="14"/>
  <c r="AA311" i="14"/>
  <c r="AA314" i="14"/>
  <c r="AA317" i="14"/>
  <c r="AA320" i="14"/>
  <c r="AA326" i="14"/>
  <c r="AA329" i="14"/>
  <c r="AA332" i="14"/>
  <c r="AA338" i="14"/>
  <c r="AA341" i="14"/>
  <c r="AA344" i="14"/>
  <c r="AA350" i="14"/>
  <c r="AA353" i="14"/>
  <c r="AA356" i="14"/>
  <c r="AA359" i="14"/>
  <c r="AA362" i="14"/>
  <c r="AA365" i="14"/>
  <c r="AA368" i="14"/>
  <c r="AA374" i="14"/>
  <c r="AA377" i="14"/>
  <c r="AA380" i="14"/>
  <c r="AA386" i="14"/>
  <c r="AA389" i="14"/>
  <c r="AA392" i="14"/>
  <c r="AA398" i="14"/>
  <c r="AA401" i="14"/>
  <c r="AA404" i="14"/>
  <c r="AA407" i="14"/>
  <c r="AA410" i="14"/>
  <c r="AA413" i="14"/>
  <c r="AA416" i="14"/>
  <c r="AA422" i="14"/>
  <c r="AA425" i="14"/>
  <c r="AA428" i="14"/>
  <c r="AA434" i="14"/>
  <c r="AA437" i="14"/>
  <c r="AA440" i="14"/>
  <c r="AA446" i="14"/>
  <c r="AA449" i="14"/>
  <c r="AA452" i="14"/>
  <c r="AA458" i="14"/>
  <c r="AA461" i="14"/>
  <c r="AA464" i="14"/>
  <c r="AA470" i="14"/>
  <c r="AA473" i="14"/>
  <c r="AA476" i="14"/>
  <c r="AA479" i="14"/>
  <c r="AA482" i="14"/>
  <c r="AA485" i="14"/>
  <c r="AA488" i="14"/>
  <c r="AA494" i="14"/>
  <c r="AA497" i="14"/>
  <c r="AA500" i="14"/>
  <c r="AA503" i="14"/>
  <c r="AA506" i="14"/>
  <c r="AA509" i="14"/>
  <c r="AA512" i="14"/>
  <c r="AA518" i="14"/>
  <c r="AA521" i="14"/>
  <c r="AA524" i="14"/>
  <c r="AA530" i="14"/>
  <c r="AA533" i="14"/>
  <c r="AA536" i="14"/>
  <c r="AA542" i="14"/>
  <c r="AA545" i="14"/>
  <c r="AA548" i="14"/>
  <c r="AA551" i="14"/>
  <c r="AA554" i="14"/>
  <c r="AA557" i="14"/>
  <c r="AA560" i="14"/>
  <c r="AA566" i="14"/>
  <c r="AA569" i="14"/>
  <c r="AA572" i="14"/>
  <c r="AA578" i="14"/>
  <c r="AA581" i="14"/>
  <c r="AA584" i="14"/>
  <c r="AA590" i="14"/>
  <c r="AA593" i="14"/>
  <c r="AA596" i="14"/>
  <c r="AA599" i="14"/>
  <c r="AA602" i="14"/>
  <c r="AA605" i="14"/>
  <c r="AA608" i="14"/>
  <c r="AA614" i="14"/>
  <c r="AA617" i="14"/>
  <c r="AA620" i="14"/>
  <c r="AA626" i="14"/>
  <c r="AA629" i="14"/>
  <c r="AA632" i="14"/>
  <c r="AA638" i="14"/>
  <c r="AA641" i="14"/>
  <c r="AA644" i="14"/>
  <c r="AA650" i="14"/>
  <c r="AA653" i="14"/>
  <c r="AA656" i="14"/>
  <c r="AA662" i="14"/>
  <c r="AA665" i="14"/>
  <c r="AA668" i="14"/>
  <c r="AA671" i="14"/>
  <c r="AA674" i="14"/>
  <c r="AA677" i="14"/>
  <c r="AA680" i="14"/>
  <c r="AA686" i="14"/>
  <c r="AA689" i="14"/>
  <c r="AA692" i="14"/>
  <c r="AA695" i="14"/>
  <c r="AA698" i="14"/>
  <c r="AA701" i="14"/>
  <c r="AA704" i="14"/>
  <c r="AA710" i="14"/>
  <c r="AA713" i="14"/>
  <c r="AA716" i="14"/>
  <c r="AA722" i="14"/>
  <c r="AA725" i="14"/>
  <c r="AA728" i="14"/>
  <c r="AA734" i="14"/>
  <c r="AA737" i="14"/>
  <c r="AA740" i="14"/>
  <c r="AA743" i="14"/>
  <c r="AA746" i="14"/>
  <c r="AA749" i="14"/>
  <c r="AA752" i="14"/>
  <c r="AA758" i="14"/>
  <c r="AA761" i="14"/>
  <c r="AA764" i="14"/>
  <c r="AA770" i="14"/>
  <c r="AA773" i="14"/>
  <c r="AA776" i="14"/>
  <c r="AA782" i="14"/>
  <c r="AA785" i="14"/>
  <c r="AA788" i="14"/>
  <c r="AA791" i="14"/>
  <c r="AA794" i="14"/>
  <c r="AA797" i="14"/>
  <c r="AA800" i="14"/>
  <c r="AA806" i="14"/>
  <c r="AA809" i="14"/>
  <c r="AA812" i="14"/>
  <c r="AA818" i="14"/>
  <c r="AA821" i="14"/>
  <c r="AA824" i="14"/>
  <c r="AA830" i="14"/>
  <c r="AA833" i="14"/>
  <c r="AA836" i="14"/>
  <c r="AA842" i="14"/>
  <c r="AA845" i="14"/>
  <c r="AA854" i="14"/>
  <c r="AA857" i="14"/>
  <c r="AA860" i="14"/>
  <c r="AA863" i="14"/>
  <c r="AA866" i="14"/>
  <c r="AA869" i="14"/>
  <c r="AA878" i="14"/>
  <c r="AA881" i="14"/>
  <c r="AA884" i="14"/>
  <c r="AA887" i="14"/>
  <c r="AA890" i="14"/>
  <c r="AA893" i="14"/>
  <c r="AA902" i="14"/>
  <c r="D4" i="16"/>
  <c r="D6" i="16"/>
  <c r="D8" i="16"/>
  <c r="D10" i="16"/>
  <c r="D12" i="16"/>
  <c r="D14" i="16"/>
  <c r="D16" i="16"/>
  <c r="D18" i="16"/>
  <c r="D20" i="16"/>
  <c r="D22" i="16"/>
  <c r="D24" i="16"/>
  <c r="D26" i="16"/>
  <c r="D28" i="16"/>
  <c r="D30" i="16"/>
  <c r="D32" i="16"/>
  <c r="D34" i="16"/>
  <c r="D36" i="16"/>
  <c r="D38" i="16"/>
  <c r="D40" i="16"/>
  <c r="D42" i="16"/>
  <c r="D44" i="16"/>
  <c r="D46" i="16"/>
  <c r="D48" i="16"/>
  <c r="D50" i="16"/>
  <c r="D52" i="16"/>
  <c r="D54" i="16"/>
  <c r="D56" i="16"/>
  <c r="D58" i="16"/>
  <c r="D60" i="16"/>
  <c r="D62" i="16"/>
  <c r="D64" i="16"/>
  <c r="D66" i="16"/>
  <c r="D68" i="16"/>
  <c r="D70" i="16"/>
  <c r="D72" i="16"/>
  <c r="D74" i="16"/>
  <c r="D76" i="16"/>
  <c r="D78" i="16"/>
  <c r="D80" i="16"/>
  <c r="D82" i="16"/>
  <c r="D84" i="16"/>
  <c r="D86" i="16"/>
  <c r="D88" i="16"/>
  <c r="D90" i="16"/>
  <c r="D92" i="16"/>
  <c r="D94" i="16"/>
  <c r="D96" i="16"/>
  <c r="D98" i="16"/>
  <c r="D100" i="16"/>
  <c r="D102" i="16"/>
  <c r="D104" i="16"/>
  <c r="D106" i="16"/>
  <c r="D108" i="16"/>
  <c r="D110" i="16"/>
  <c r="D112" i="16"/>
  <c r="D114" i="16"/>
  <c r="D116" i="16"/>
  <c r="D118" i="16"/>
  <c r="D120" i="16"/>
  <c r="D122" i="16"/>
  <c r="D124" i="16"/>
  <c r="D126" i="16"/>
  <c r="D128" i="16"/>
  <c r="D130" i="16"/>
  <c r="D132" i="16"/>
  <c r="D134" i="16"/>
  <c r="D136" i="16"/>
  <c r="D138" i="16"/>
  <c r="D140" i="16"/>
  <c r="D142" i="16"/>
  <c r="D144" i="16"/>
  <c r="D146" i="16"/>
  <c r="D148" i="16"/>
  <c r="D150" i="16"/>
  <c r="D152" i="16"/>
  <c r="D154" i="16"/>
  <c r="D156" i="16"/>
  <c r="D158" i="16"/>
  <c r="D4" i="17"/>
  <c r="D6" i="17"/>
  <c r="D8" i="17"/>
  <c r="D10" i="17"/>
  <c r="D12" i="17"/>
  <c r="D14" i="17"/>
  <c r="D16" i="17"/>
  <c r="D18" i="17"/>
  <c r="D20" i="17"/>
  <c r="D22" i="17"/>
  <c r="D24" i="17"/>
  <c r="D26" i="17"/>
  <c r="D28" i="17"/>
  <c r="D30" i="17"/>
  <c r="D32" i="17"/>
  <c r="D34" i="17"/>
  <c r="D36" i="17"/>
  <c r="D38" i="17"/>
  <c r="D40" i="17"/>
  <c r="D42" i="17"/>
  <c r="D44" i="17"/>
  <c r="D46" i="17"/>
  <c r="D48" i="17"/>
  <c r="D50" i="17"/>
  <c r="D52" i="17"/>
  <c r="D54" i="17"/>
  <c r="D56" i="17"/>
  <c r="D58" i="17"/>
  <c r="D60" i="17"/>
  <c r="D62" i="17"/>
  <c r="D64" i="17"/>
  <c r="D66" i="17"/>
  <c r="D68" i="17"/>
  <c r="D70" i="17"/>
  <c r="D72" i="17"/>
  <c r="D74" i="17"/>
  <c r="D76" i="17"/>
  <c r="D78" i="17"/>
  <c r="D80" i="17"/>
  <c r="D82" i="17"/>
  <c r="D84" i="17"/>
  <c r="D86" i="17"/>
  <c r="D88" i="17"/>
  <c r="D90" i="17"/>
  <c r="D92" i="17"/>
  <c r="D94" i="17"/>
  <c r="D96" i="17"/>
  <c r="D98" i="17"/>
  <c r="D100" i="17"/>
  <c r="D102" i="17"/>
  <c r="D104" i="17"/>
  <c r="D106" i="17"/>
  <c r="D108" i="17"/>
  <c r="D110" i="17"/>
  <c r="D112" i="17"/>
  <c r="D114" i="17"/>
  <c r="D116" i="17"/>
  <c r="D118" i="17"/>
  <c r="D120" i="17"/>
  <c r="D122" i="17"/>
  <c r="D124" i="17"/>
  <c r="D126" i="17"/>
  <c r="D128" i="17"/>
  <c r="D130" i="17"/>
  <c r="D132" i="17"/>
  <c r="D134" i="17"/>
  <c r="D136" i="17"/>
  <c r="D138" i="17"/>
  <c r="D140" i="17"/>
  <c r="D142" i="17"/>
  <c r="D144" i="17"/>
  <c r="D146" i="17"/>
  <c r="D148" i="17"/>
  <c r="D150" i="17"/>
  <c r="D152" i="17"/>
  <c r="D154" i="17"/>
  <c r="D156" i="17"/>
  <c r="D158" i="17"/>
  <c r="D3" i="14"/>
  <c r="P4" i="14"/>
  <c r="D6" i="14"/>
  <c r="P7" i="14"/>
  <c r="D9" i="14"/>
  <c r="P10" i="14"/>
  <c r="AB11" i="14" s="1"/>
  <c r="D12" i="14"/>
  <c r="AB14" i="14" s="1"/>
  <c r="P13" i="14"/>
  <c r="D15" i="14"/>
  <c r="P16" i="14"/>
  <c r="D18" i="14"/>
  <c r="P19" i="14"/>
  <c r="D21" i="14"/>
  <c r="P22" i="14"/>
  <c r="D24" i="14"/>
  <c r="AB26" i="14" s="1"/>
  <c r="P25" i="14"/>
  <c r="D27" i="14"/>
  <c r="P28" i="14"/>
  <c r="D30" i="14"/>
  <c r="P31" i="14"/>
  <c r="D33" i="14"/>
  <c r="P34" i="14"/>
  <c r="AB35" i="14" s="1"/>
  <c r="D36" i="14"/>
  <c r="AB38" i="14" s="1"/>
  <c r="P37" i="14"/>
  <c r="D39" i="14"/>
  <c r="P40" i="14"/>
  <c r="D42" i="14"/>
  <c r="P43" i="14"/>
  <c r="D45" i="14"/>
  <c r="P46" i="14"/>
  <c r="D48" i="14"/>
  <c r="P49" i="14"/>
  <c r="D51" i="14"/>
  <c r="P52" i="14"/>
  <c r="D54" i="14"/>
  <c r="P55" i="14"/>
  <c r="AN56" i="14" s="1"/>
  <c r="D57" i="14"/>
  <c r="P58" i="14"/>
  <c r="AB59" i="14" s="1"/>
  <c r="D60" i="14"/>
  <c r="AB62" i="14" s="1"/>
  <c r="P61" i="14"/>
  <c r="D63" i="14"/>
  <c r="P64" i="14"/>
  <c r="D66" i="14"/>
  <c r="P67" i="14"/>
  <c r="AN68" i="14" s="1"/>
  <c r="D69" i="14"/>
  <c r="P70" i="14"/>
  <c r="D72" i="14"/>
  <c r="AB74" i="14" s="1"/>
  <c r="P73" i="14"/>
  <c r="D75" i="14"/>
  <c r="P76" i="14"/>
  <c r="D78" i="14"/>
  <c r="P79" i="14"/>
  <c r="D81" i="14"/>
  <c r="P82" i="14"/>
  <c r="AB83" i="14" s="1"/>
  <c r="D84" i="14"/>
  <c r="AB86" i="14" s="1"/>
  <c r="P85" i="14"/>
  <c r="D87" i="14"/>
  <c r="P88" i="14"/>
  <c r="D90" i="14"/>
  <c r="P91" i="14"/>
  <c r="AN92" i="14" s="1"/>
  <c r="D93" i="14"/>
  <c r="P94" i="14"/>
  <c r="D96" i="14"/>
  <c r="AB98" i="14" s="1"/>
  <c r="P97" i="14"/>
  <c r="D99" i="14"/>
  <c r="P100" i="14"/>
  <c r="D102" i="14"/>
  <c r="P103" i="14"/>
  <c r="D105" i="14"/>
  <c r="P106" i="14"/>
  <c r="AB107" i="14" s="1"/>
  <c r="D108" i="14"/>
  <c r="AB110" i="14" s="1"/>
  <c r="P109" i="14"/>
  <c r="D111" i="14"/>
  <c r="P112" i="14"/>
  <c r="D114" i="14"/>
  <c r="P115" i="14"/>
  <c r="D117" i="14"/>
  <c r="P118" i="14"/>
  <c r="D120" i="14"/>
  <c r="AB122" i="14" s="1"/>
  <c r="P121" i="14"/>
  <c r="D123" i="14"/>
  <c r="P124" i="14"/>
  <c r="D126" i="14"/>
  <c r="P127" i="14"/>
  <c r="D129" i="14"/>
  <c r="P130" i="14"/>
  <c r="AB131" i="14" s="1"/>
  <c r="D132" i="14"/>
  <c r="AB134" i="14" s="1"/>
  <c r="P133" i="14"/>
  <c r="D135" i="14"/>
  <c r="P136" i="14"/>
  <c r="D138" i="14"/>
  <c r="P139" i="14"/>
  <c r="AN140" i="14" s="1"/>
  <c r="D141" i="14"/>
  <c r="P142" i="14"/>
  <c r="D144" i="14"/>
  <c r="P145" i="14"/>
  <c r="D147" i="14"/>
  <c r="P148" i="14"/>
  <c r="D150" i="14"/>
  <c r="P151" i="14"/>
  <c r="D153" i="14"/>
  <c r="P154" i="14"/>
  <c r="AB155" i="14" s="1"/>
  <c r="D156" i="14"/>
  <c r="AB158" i="14" s="1"/>
  <c r="P157" i="14"/>
  <c r="D159" i="14"/>
  <c r="P160" i="14"/>
  <c r="D162" i="14"/>
  <c r="P163" i="14"/>
  <c r="D165" i="14"/>
  <c r="P166" i="14"/>
  <c r="D168" i="14"/>
  <c r="AB170" i="14" s="1"/>
  <c r="P169" i="14"/>
  <c r="D171" i="14"/>
  <c r="P172" i="14"/>
  <c r="D174" i="14"/>
  <c r="P175" i="14"/>
  <c r="D177" i="14"/>
  <c r="P178" i="14"/>
  <c r="AB179" i="14" s="1"/>
  <c r="D180" i="14"/>
  <c r="AB182" i="14" s="1"/>
  <c r="P181" i="14"/>
  <c r="D183" i="14"/>
  <c r="P184" i="14"/>
  <c r="D186" i="14"/>
  <c r="P187" i="14"/>
  <c r="D189" i="14"/>
  <c r="P190" i="14"/>
  <c r="D192" i="14"/>
  <c r="AB194" i="14" s="1"/>
  <c r="P193" i="14"/>
  <c r="D195" i="14"/>
  <c r="P196" i="14"/>
  <c r="D198" i="14"/>
  <c r="P199" i="14"/>
  <c r="D201" i="14"/>
  <c r="P202" i="14"/>
  <c r="AB203" i="14" s="1"/>
  <c r="D204" i="14"/>
  <c r="AB206" i="14" s="1"/>
  <c r="P205" i="14"/>
  <c r="D207" i="14"/>
  <c r="P208" i="14"/>
  <c r="D210" i="14"/>
  <c r="P211" i="14"/>
  <c r="D213" i="14"/>
  <c r="P214" i="14"/>
  <c r="D216" i="14"/>
  <c r="AB218" i="14" s="1"/>
  <c r="P217" i="14"/>
  <c r="D219" i="14"/>
  <c r="P220" i="14"/>
  <c r="D222" i="14"/>
  <c r="P223" i="14"/>
  <c r="D225" i="14"/>
  <c r="P226" i="14"/>
  <c r="AB227" i="14" s="1"/>
  <c r="D228" i="14"/>
  <c r="AB230" i="14" s="1"/>
  <c r="P229" i="14"/>
  <c r="D231" i="14"/>
  <c r="P232" i="14"/>
  <c r="D234" i="14"/>
  <c r="P235" i="14"/>
  <c r="AN236" i="14" s="1"/>
  <c r="D237" i="14"/>
  <c r="P238" i="14"/>
  <c r="D240" i="14"/>
  <c r="P241" i="14"/>
  <c r="D243" i="14"/>
  <c r="P244" i="14"/>
  <c r="D246" i="14"/>
  <c r="P247" i="14"/>
  <c r="D249" i="14"/>
  <c r="P250" i="14"/>
  <c r="AB251" i="14" s="1"/>
  <c r="D252" i="14"/>
  <c r="AB254" i="14" s="1"/>
  <c r="P253" i="14"/>
  <c r="D255" i="14"/>
  <c r="P256" i="14"/>
  <c r="D258" i="14"/>
  <c r="P259" i="14"/>
  <c r="D261" i="14"/>
  <c r="P262" i="14"/>
  <c r="D264" i="14"/>
  <c r="AB266" i="14" s="1"/>
  <c r="P265" i="14"/>
  <c r="D267" i="14"/>
  <c r="P268" i="14"/>
  <c r="D270" i="14"/>
  <c r="P271" i="14"/>
  <c r="D273" i="14"/>
  <c r="P274" i="14"/>
  <c r="AB275" i="14" s="1"/>
  <c r="D276" i="14"/>
  <c r="AB278" i="14" s="1"/>
  <c r="P277" i="14"/>
  <c r="D279" i="14"/>
  <c r="P280" i="14"/>
  <c r="D282" i="14"/>
  <c r="P283" i="14"/>
  <c r="D285" i="14"/>
  <c r="P286" i="14"/>
  <c r="D288" i="14"/>
  <c r="AB290" i="14" s="1"/>
  <c r="P289" i="14"/>
  <c r="D291" i="14"/>
  <c r="P292" i="14"/>
  <c r="D294" i="14"/>
  <c r="P295" i="14"/>
  <c r="D297" i="14"/>
  <c r="P298" i="14"/>
  <c r="AB299" i="14" s="1"/>
  <c r="D300" i="14"/>
  <c r="AB302" i="14" s="1"/>
  <c r="P301" i="14"/>
  <c r="D303" i="14"/>
  <c r="P304" i="14"/>
  <c r="D306" i="14"/>
  <c r="P307" i="14"/>
  <c r="D309" i="14"/>
  <c r="P310" i="14"/>
  <c r="D312" i="14"/>
  <c r="AB314" i="14" s="1"/>
  <c r="P313" i="14"/>
  <c r="D315" i="14"/>
  <c r="P316" i="14"/>
  <c r="D318" i="14"/>
  <c r="P319" i="14"/>
  <c r="D321" i="14"/>
  <c r="P322" i="14"/>
  <c r="AB323" i="14" s="1"/>
  <c r="D324" i="14"/>
  <c r="AB326" i="14" s="1"/>
  <c r="P325" i="14"/>
  <c r="D327" i="14"/>
  <c r="P328" i="14"/>
  <c r="D330" i="14"/>
  <c r="P331" i="14"/>
  <c r="D333" i="14"/>
  <c r="P334" i="14"/>
  <c r="D336" i="14"/>
  <c r="P337" i="14"/>
  <c r="D339" i="14"/>
  <c r="P340" i="14"/>
  <c r="D342" i="14"/>
  <c r="P343" i="14"/>
  <c r="D345" i="14"/>
  <c r="P346" i="14"/>
  <c r="AB347" i="14" s="1"/>
  <c r="D348" i="14"/>
  <c r="AB350" i="14" s="1"/>
  <c r="P349" i="14"/>
  <c r="D351" i="14"/>
  <c r="P352" i="14"/>
  <c r="D354" i="14"/>
  <c r="P355" i="14"/>
  <c r="D357" i="14"/>
  <c r="P358" i="14"/>
  <c r="D360" i="14"/>
  <c r="AB362" i="14" s="1"/>
  <c r="P361" i="14"/>
  <c r="D363" i="14"/>
  <c r="P364" i="14"/>
  <c r="D366" i="14"/>
  <c r="P367" i="14"/>
  <c r="D369" i="14"/>
  <c r="P370" i="14"/>
  <c r="AB371" i="14" s="1"/>
  <c r="D372" i="14"/>
  <c r="AB374" i="14" s="1"/>
  <c r="P373" i="14"/>
  <c r="D375" i="14"/>
  <c r="P376" i="14"/>
  <c r="D378" i="14"/>
  <c r="P379" i="14"/>
  <c r="D381" i="14"/>
  <c r="P382" i="14"/>
  <c r="D384" i="14"/>
  <c r="AB386" i="14" s="1"/>
  <c r="P385" i="14"/>
  <c r="D387" i="14"/>
  <c r="P388" i="14"/>
  <c r="D390" i="14"/>
  <c r="P391" i="14"/>
  <c r="D393" i="14"/>
  <c r="P394" i="14"/>
  <c r="AB395" i="14" s="1"/>
  <c r="D396" i="14"/>
  <c r="AB398" i="14" s="1"/>
  <c r="P397" i="14"/>
  <c r="D399" i="14"/>
  <c r="P400" i="14"/>
  <c r="D402" i="14"/>
  <c r="P403" i="14"/>
  <c r="D405" i="14"/>
  <c r="P406" i="14"/>
  <c r="D408" i="14"/>
  <c r="AB410" i="14" s="1"/>
  <c r="P409" i="14"/>
  <c r="D411" i="14"/>
  <c r="P412" i="14"/>
  <c r="D414" i="14"/>
  <c r="P415" i="14"/>
  <c r="D417" i="14"/>
  <c r="P418" i="14"/>
  <c r="AB419" i="14" s="1"/>
  <c r="D420" i="14"/>
  <c r="AB422" i="14" s="1"/>
  <c r="P421" i="14"/>
  <c r="D423" i="14"/>
  <c r="P424" i="14"/>
  <c r="D426" i="14"/>
  <c r="P427" i="14"/>
  <c r="AN428" i="14"/>
  <c r="D429" i="14"/>
  <c r="P430" i="14"/>
  <c r="AN431" i="14" s="1"/>
  <c r="D432" i="14"/>
  <c r="P433" i="14"/>
  <c r="D435" i="14"/>
  <c r="P436" i="14"/>
  <c r="D438" i="14"/>
  <c r="P439" i="14"/>
  <c r="AN440" i="14" s="1"/>
  <c r="D441" i="14"/>
  <c r="P442" i="14"/>
  <c r="D444" i="14"/>
  <c r="AB446" i="14" s="1"/>
  <c r="P445" i="14"/>
  <c r="D447" i="14"/>
  <c r="P448" i="14"/>
  <c r="D450" i="14"/>
  <c r="P451" i="14"/>
  <c r="AN452" i="14" s="1"/>
  <c r="D453" i="14"/>
  <c r="P454" i="14"/>
  <c r="AB455" i="14" s="1"/>
  <c r="D456" i="14"/>
  <c r="AB458" i="14" s="1"/>
  <c r="P457" i="14"/>
  <c r="D459" i="14"/>
  <c r="P460" i="14"/>
  <c r="D462" i="14"/>
  <c r="P463" i="14"/>
  <c r="D465" i="14"/>
  <c r="P466" i="14"/>
  <c r="D468" i="14"/>
  <c r="AB470" i="14" s="1"/>
  <c r="P469" i="14"/>
  <c r="D471" i="14"/>
  <c r="P472" i="14"/>
  <c r="D474" i="14"/>
  <c r="P475" i="14"/>
  <c r="AN476" i="14" s="1"/>
  <c r="D477" i="14"/>
  <c r="P478" i="14"/>
  <c r="D480" i="14"/>
  <c r="P481" i="14"/>
  <c r="D483" i="14"/>
  <c r="P484" i="14"/>
  <c r="D486" i="14"/>
  <c r="P487" i="14"/>
  <c r="D489" i="14"/>
  <c r="P490" i="14"/>
  <c r="D492" i="14"/>
  <c r="AB494" i="14" s="1"/>
  <c r="P493" i="14"/>
  <c r="D495" i="14"/>
  <c r="P496" i="14"/>
  <c r="D498" i="14"/>
  <c r="P499" i="14"/>
  <c r="D501" i="14"/>
  <c r="P502" i="14"/>
  <c r="AB503" i="14" s="1"/>
  <c r="D504" i="14"/>
  <c r="AB506" i="14" s="1"/>
  <c r="P505" i="14"/>
  <c r="D507" i="14"/>
  <c r="P508" i="14"/>
  <c r="D510" i="14"/>
  <c r="P511" i="14"/>
  <c r="D513" i="14"/>
  <c r="P514" i="14"/>
  <c r="D516" i="14"/>
  <c r="AB518" i="14" s="1"/>
  <c r="P517" i="14"/>
  <c r="D519" i="14"/>
  <c r="P520" i="14"/>
  <c r="D522" i="14"/>
  <c r="P523" i="14"/>
  <c r="AN524" i="14" s="1"/>
  <c r="D525" i="14"/>
  <c r="P526" i="14"/>
  <c r="D528" i="14"/>
  <c r="P529" i="14"/>
  <c r="D531" i="14"/>
  <c r="P532" i="14"/>
  <c r="D534" i="14"/>
  <c r="P535" i="14"/>
  <c r="D537" i="14"/>
  <c r="P538" i="14"/>
  <c r="D540" i="14"/>
  <c r="AB542" i="14" s="1"/>
  <c r="P541" i="14"/>
  <c r="D543" i="14"/>
  <c r="P544" i="14"/>
  <c r="D546" i="14"/>
  <c r="P547" i="14"/>
  <c r="D549" i="14"/>
  <c r="P550" i="14"/>
  <c r="AB551" i="14" s="1"/>
  <c r="D552" i="14"/>
  <c r="AB554" i="14" s="1"/>
  <c r="P553" i="14"/>
  <c r="D555" i="14"/>
  <c r="P556" i="14"/>
  <c r="D558" i="14"/>
  <c r="P559" i="14"/>
  <c r="D561" i="14"/>
  <c r="P562" i="14"/>
  <c r="AB563" i="14" s="1"/>
  <c r="D564" i="14"/>
  <c r="AB566" i="14" s="1"/>
  <c r="P565" i="14"/>
  <c r="D567" i="14"/>
  <c r="P568" i="14"/>
  <c r="D570" i="14"/>
  <c r="P571" i="14"/>
  <c r="D573" i="14"/>
  <c r="P574" i="14"/>
  <c r="AB575" i="14" s="1"/>
  <c r="D576" i="14"/>
  <c r="AB578" i="14" s="1"/>
  <c r="P577" i="14"/>
  <c r="D579" i="14"/>
  <c r="P580" i="14"/>
  <c r="D582" i="14"/>
  <c r="P583" i="14"/>
  <c r="D585" i="14"/>
  <c r="P586" i="14"/>
  <c r="AB587" i="14" s="1"/>
  <c r="D588" i="14"/>
  <c r="AB590" i="14" s="1"/>
  <c r="P589" i="14"/>
  <c r="D591" i="14"/>
  <c r="P592" i="14"/>
  <c r="D594" i="14"/>
  <c r="P595" i="14"/>
  <c r="D597" i="14"/>
  <c r="P598" i="14"/>
  <c r="AB599" i="14" s="1"/>
  <c r="D600" i="14"/>
  <c r="AB602" i="14" s="1"/>
  <c r="P601" i="14"/>
  <c r="D603" i="14"/>
  <c r="P604" i="14"/>
  <c r="D606" i="14"/>
  <c r="P607" i="14"/>
  <c r="D609" i="14"/>
  <c r="P610" i="14"/>
  <c r="AB611" i="14" s="1"/>
  <c r="D612" i="14"/>
  <c r="AB614" i="14" s="1"/>
  <c r="P613" i="14"/>
  <c r="D615" i="14"/>
  <c r="P616" i="14"/>
  <c r="D618" i="14"/>
  <c r="P619" i="14"/>
  <c r="AN620" i="14" s="1"/>
  <c r="D621" i="14"/>
  <c r="P622" i="14"/>
  <c r="AB623" i="14" s="1"/>
  <c r="D624" i="14"/>
  <c r="AB626" i="14" s="1"/>
  <c r="P625" i="14"/>
  <c r="D627" i="14"/>
  <c r="P628" i="14"/>
  <c r="D630" i="14"/>
  <c r="P631" i="14"/>
  <c r="D633" i="14"/>
  <c r="P634" i="14"/>
  <c r="AB635" i="14" s="1"/>
  <c r="D636" i="14"/>
  <c r="AB638" i="14" s="1"/>
  <c r="P637" i="14"/>
  <c r="D639" i="14"/>
  <c r="P640" i="14"/>
  <c r="D642" i="14"/>
  <c r="P643" i="14"/>
  <c r="D645" i="14"/>
  <c r="P646" i="14"/>
  <c r="AB647" i="14" s="1"/>
  <c r="D648" i="14"/>
  <c r="AB650" i="14" s="1"/>
  <c r="P649" i="14"/>
  <c r="D651" i="14"/>
  <c r="P652" i="14"/>
  <c r="D654" i="14"/>
  <c r="P655" i="14"/>
  <c r="D657" i="14"/>
  <c r="P658" i="14"/>
  <c r="AB659" i="14" s="1"/>
  <c r="D660" i="14"/>
  <c r="AB662" i="14" s="1"/>
  <c r="P661" i="14"/>
  <c r="D663" i="14"/>
  <c r="P664" i="14"/>
  <c r="D666" i="14"/>
  <c r="P667" i="14"/>
  <c r="AN668" i="14" s="1"/>
  <c r="D669" i="14"/>
  <c r="P670" i="14"/>
  <c r="AB671" i="14" s="1"/>
  <c r="D672" i="14"/>
  <c r="AB674" i="14" s="1"/>
  <c r="P673" i="14"/>
  <c r="D675" i="14"/>
  <c r="P676" i="14"/>
  <c r="D678" i="14"/>
  <c r="P679" i="14"/>
  <c r="D681" i="14"/>
  <c r="P682" i="14"/>
  <c r="AB683" i="14" s="1"/>
  <c r="D684" i="14"/>
  <c r="AB686" i="14" s="1"/>
  <c r="P685" i="14"/>
  <c r="D687" i="14"/>
  <c r="P688" i="14"/>
  <c r="D690" i="14"/>
  <c r="P691" i="14"/>
  <c r="D693" i="14"/>
  <c r="P694" i="14"/>
  <c r="AB695" i="14" s="1"/>
  <c r="D696" i="14"/>
  <c r="AB698" i="14" s="1"/>
  <c r="P697" i="14"/>
  <c r="D699" i="14"/>
  <c r="P700" i="14"/>
  <c r="D702" i="14"/>
  <c r="P703" i="14"/>
  <c r="D705" i="14"/>
  <c r="P706" i="14"/>
  <c r="AB707" i="14" s="1"/>
  <c r="D708" i="14"/>
  <c r="AB710" i="14" s="1"/>
  <c r="P709" i="14"/>
  <c r="D711" i="14"/>
  <c r="P712" i="14"/>
  <c r="D714" i="14"/>
  <c r="P715" i="14"/>
  <c r="AN716" i="14" s="1"/>
  <c r="D717" i="14"/>
  <c r="P718" i="14"/>
  <c r="AB719" i="14" s="1"/>
  <c r="D720" i="14"/>
  <c r="AB722" i="14" s="1"/>
  <c r="P721" i="14"/>
  <c r="D723" i="14"/>
  <c r="P724" i="14"/>
  <c r="D726" i="14"/>
  <c r="P727" i="14"/>
  <c r="D729" i="14"/>
  <c r="P730" i="14"/>
  <c r="AB731" i="14" s="1"/>
  <c r="D732" i="14"/>
  <c r="AB734" i="14" s="1"/>
  <c r="P733" i="14"/>
  <c r="D735" i="14"/>
  <c r="P736" i="14"/>
  <c r="D738" i="14"/>
  <c r="P739" i="14"/>
  <c r="D741" i="14"/>
  <c r="P742" i="14"/>
  <c r="AB743" i="14" s="1"/>
  <c r="D744" i="14"/>
  <c r="AB746" i="14" s="1"/>
  <c r="P745" i="14"/>
  <c r="D747" i="14"/>
  <c r="P748" i="14"/>
  <c r="D750" i="14"/>
  <c r="P751" i="14"/>
  <c r="D753" i="14"/>
  <c r="P754" i="14"/>
  <c r="AB755" i="14" s="1"/>
  <c r="D756" i="14"/>
  <c r="AB758" i="14" s="1"/>
  <c r="P757" i="14"/>
  <c r="D759" i="14"/>
  <c r="P760" i="14"/>
  <c r="D762" i="14"/>
  <c r="P763" i="14"/>
  <c r="D765" i="14"/>
  <c r="P766" i="14"/>
  <c r="AB767" i="14" s="1"/>
  <c r="D768" i="14"/>
  <c r="AB770" i="14" s="1"/>
  <c r="P769" i="14"/>
  <c r="D771" i="14"/>
  <c r="P772" i="14"/>
  <c r="D774" i="14"/>
  <c r="P775" i="14"/>
  <c r="D777" i="14"/>
  <c r="P778" i="14"/>
  <c r="AB779" i="14" s="1"/>
  <c r="D780" i="14"/>
  <c r="AB782" i="14" s="1"/>
  <c r="P781" i="14"/>
  <c r="D783" i="14"/>
  <c r="P784" i="14"/>
  <c r="D786" i="14"/>
  <c r="P787" i="14"/>
  <c r="D789" i="14"/>
  <c r="P790" i="14"/>
  <c r="AB791" i="14" s="1"/>
  <c r="D792" i="14"/>
  <c r="AB794" i="14" s="1"/>
  <c r="P793" i="14"/>
  <c r="D795" i="14"/>
  <c r="P796" i="14"/>
  <c r="D798" i="14"/>
  <c r="P799" i="14"/>
  <c r="D801" i="14"/>
  <c r="P802" i="14"/>
  <c r="AB803" i="14" s="1"/>
  <c r="D804" i="14"/>
  <c r="AB806" i="14" s="1"/>
  <c r="P805" i="14"/>
  <c r="D807" i="14"/>
  <c r="P808" i="14"/>
  <c r="D810" i="14"/>
  <c r="P811" i="14"/>
  <c r="AN812" i="14" s="1"/>
  <c r="D813" i="14"/>
  <c r="P814" i="14"/>
  <c r="AN815" i="14" s="1"/>
  <c r="D816" i="14"/>
  <c r="AB818" i="14" s="1"/>
  <c r="P817" i="14"/>
  <c r="D819" i="14"/>
  <c r="P820" i="14"/>
  <c r="D822" i="14"/>
  <c r="P823" i="14"/>
  <c r="AN824" i="14" s="1"/>
  <c r="D825" i="14"/>
  <c r="P826" i="14"/>
  <c r="AB827" i="14" s="1"/>
  <c r="D828" i="14"/>
  <c r="AB830" i="14" s="1"/>
  <c r="P829" i="14"/>
  <c r="D831" i="14"/>
  <c r="P832" i="14"/>
  <c r="D834" i="14"/>
  <c r="P835" i="14"/>
  <c r="AN836" i="14" s="1"/>
  <c r="D837" i="14"/>
  <c r="P838" i="14"/>
  <c r="AB839" i="14" s="1"/>
  <c r="D840" i="14"/>
  <c r="AB842" i="14" s="1"/>
  <c r="P841" i="14"/>
  <c r="D843" i="14"/>
  <c r="P844" i="14"/>
  <c r="D846" i="14"/>
  <c r="P847" i="14"/>
  <c r="D849" i="14"/>
  <c r="AB851" i="14" s="1"/>
  <c r="P850" i="14"/>
  <c r="D852" i="14"/>
  <c r="AB854" i="14" s="1"/>
  <c r="P853" i="14"/>
  <c r="D855" i="14"/>
  <c r="P856" i="14"/>
  <c r="D858" i="14"/>
  <c r="P859" i="14"/>
  <c r="AN860" i="14" s="1"/>
  <c r="D861" i="14"/>
  <c r="P862" i="14"/>
  <c r="AB863" i="14" s="1"/>
  <c r="D864" i="14"/>
  <c r="AB866" i="14" s="1"/>
  <c r="P865" i="14"/>
  <c r="D867" i="14"/>
  <c r="P868" i="14"/>
  <c r="D870" i="14"/>
  <c r="P871" i="14"/>
  <c r="D873" i="14"/>
  <c r="AB875" i="14" s="1"/>
  <c r="P874" i="14"/>
  <c r="D876" i="14"/>
  <c r="AB878" i="14" s="1"/>
  <c r="P877" i="14"/>
  <c r="D879" i="14"/>
  <c r="P880" i="14"/>
  <c r="D882" i="14"/>
  <c r="P883" i="14"/>
  <c r="D885" i="14"/>
  <c r="P886" i="14"/>
  <c r="AB887" i="14" s="1"/>
  <c r="D888" i="14"/>
  <c r="AB890" i="14" s="1"/>
  <c r="P889" i="14"/>
  <c r="D891" i="14"/>
  <c r="P892" i="14"/>
  <c r="D894" i="14"/>
  <c r="P895" i="14"/>
  <c r="D897" i="14"/>
  <c r="AB899" i="14" s="1"/>
  <c r="P898" i="14"/>
  <c r="D900" i="14"/>
  <c r="AB902" i="14" s="1"/>
  <c r="P901" i="14"/>
  <c r="AB5" i="14"/>
  <c r="AB17" i="14"/>
  <c r="AB20" i="14"/>
  <c r="AB23" i="14"/>
  <c r="AB29" i="14"/>
  <c r="AB32" i="14"/>
  <c r="AB41" i="14"/>
  <c r="AB44" i="14"/>
  <c r="AB47" i="14"/>
  <c r="AB50" i="14"/>
  <c r="AB53" i="14"/>
  <c r="AB56" i="14"/>
  <c r="AB65" i="14"/>
  <c r="AB68" i="14"/>
  <c r="AB71" i="14"/>
  <c r="AB77" i="14"/>
  <c r="AB80" i="14"/>
  <c r="AB89" i="14"/>
  <c r="AB92" i="14"/>
  <c r="AB95" i="14"/>
  <c r="AB101" i="14"/>
  <c r="AB104" i="14"/>
  <c r="AB113" i="14"/>
  <c r="AB116" i="14"/>
  <c r="AB119" i="14"/>
  <c r="AB125" i="14"/>
  <c r="AB128" i="14"/>
  <c r="AB137" i="14"/>
  <c r="AB140" i="14"/>
  <c r="AB143" i="14"/>
  <c r="AB146" i="14"/>
  <c r="AB149" i="14"/>
  <c r="AB152" i="14"/>
  <c r="AB161" i="14"/>
  <c r="AB164" i="14"/>
  <c r="AB167" i="14"/>
  <c r="AB173" i="14"/>
  <c r="AB176" i="14"/>
  <c r="AB185" i="14"/>
  <c r="AB188" i="14"/>
  <c r="AB191" i="14"/>
  <c r="AB197" i="14"/>
  <c r="AB200" i="14"/>
  <c r="AB209" i="14"/>
  <c r="AB212" i="14"/>
  <c r="AB215" i="14"/>
  <c r="AB221" i="14"/>
  <c r="AB224" i="14"/>
  <c r="AB233" i="14"/>
  <c r="AB236" i="14"/>
  <c r="AB239" i="14"/>
  <c r="AB242" i="14"/>
  <c r="AB245" i="14"/>
  <c r="AB248" i="14"/>
  <c r="AB257" i="14"/>
  <c r="AB260" i="14"/>
  <c r="AB263" i="14"/>
  <c r="AB269" i="14"/>
  <c r="AB272" i="14"/>
  <c r="AB281" i="14"/>
  <c r="AB284" i="14"/>
  <c r="AB287" i="14"/>
  <c r="AB293" i="14"/>
  <c r="AB296" i="14"/>
  <c r="AB305" i="14"/>
  <c r="AB308" i="14"/>
  <c r="AB311" i="14"/>
  <c r="AB317" i="14"/>
  <c r="AB320" i="14"/>
  <c r="AB329" i="14"/>
  <c r="AB332" i="14"/>
  <c r="AB335" i="14"/>
  <c r="AB338" i="14"/>
  <c r="AB341" i="14"/>
  <c r="AB344" i="14"/>
  <c r="AB353" i="14"/>
  <c r="AB356" i="14"/>
  <c r="AB359" i="14"/>
  <c r="AB365" i="14"/>
  <c r="AB368" i="14"/>
  <c r="AB377" i="14"/>
  <c r="AB380" i="14"/>
  <c r="AB383" i="14"/>
  <c r="AB389" i="14"/>
  <c r="AB392" i="14"/>
  <c r="AB401" i="14"/>
  <c r="AB404" i="14"/>
  <c r="AB407" i="14"/>
  <c r="AB413" i="14"/>
  <c r="AB416" i="14"/>
  <c r="AB425" i="14"/>
  <c r="AB428" i="14"/>
  <c r="AB431" i="14"/>
  <c r="AB434" i="14"/>
  <c r="AB437" i="14"/>
  <c r="AB440" i="14"/>
  <c r="AB449" i="14"/>
  <c r="AB452" i="14"/>
  <c r="AB461" i="14"/>
  <c r="AB464" i="14"/>
  <c r="AB473" i="14"/>
  <c r="AB476" i="14"/>
  <c r="AB479" i="14"/>
  <c r="AB482" i="14"/>
  <c r="AB485" i="14"/>
  <c r="AB488" i="14"/>
  <c r="AB497" i="14"/>
  <c r="AB500" i="14"/>
  <c r="AB509" i="14"/>
  <c r="AB512" i="14"/>
  <c r="AB521" i="14"/>
  <c r="AB524" i="14"/>
  <c r="AB527" i="14"/>
  <c r="AB530" i="14"/>
  <c r="AB533" i="14"/>
  <c r="AB536" i="14"/>
  <c r="AB545" i="14"/>
  <c r="AB548" i="14"/>
  <c r="AB557" i="14"/>
  <c r="AB560" i="14"/>
  <c r="AB569" i="14"/>
  <c r="AB572" i="14"/>
  <c r="AB581" i="14"/>
  <c r="AB584" i="14"/>
  <c r="AB593" i="14"/>
  <c r="AB596" i="14"/>
  <c r="AB605" i="14"/>
  <c r="AB608" i="14"/>
  <c r="AB617" i="14"/>
  <c r="AB620" i="14"/>
  <c r="AB629" i="14"/>
  <c r="AB632" i="14"/>
  <c r="AB641" i="14"/>
  <c r="AB644" i="14"/>
  <c r="AB653" i="14"/>
  <c r="AB656" i="14"/>
  <c r="AB665" i="14"/>
  <c r="AB668" i="14"/>
  <c r="AB677" i="14"/>
  <c r="AB680" i="14"/>
  <c r="AB689" i="14"/>
  <c r="AB692" i="14"/>
  <c r="AB701" i="14"/>
  <c r="AB704" i="14"/>
  <c r="AB713" i="14"/>
  <c r="AB716" i="14"/>
  <c r="AB725" i="14"/>
  <c r="AB728" i="14"/>
  <c r="AB737" i="14"/>
  <c r="AB740" i="14"/>
  <c r="AB749" i="14"/>
  <c r="AB752" i="14"/>
  <c r="AB761" i="14"/>
  <c r="AB764" i="14"/>
  <c r="AB773" i="14"/>
  <c r="AB776" i="14"/>
  <c r="AB785" i="14"/>
  <c r="AB788" i="14"/>
  <c r="AB797" i="14"/>
  <c r="AB800" i="14"/>
  <c r="AB809" i="14"/>
  <c r="AB812" i="14"/>
  <c r="AB821" i="14"/>
  <c r="AB824" i="14"/>
  <c r="AB833" i="14"/>
  <c r="AB836" i="14"/>
  <c r="AB845" i="14"/>
  <c r="AB848" i="14"/>
  <c r="AB857" i="14"/>
  <c r="AB860" i="14"/>
  <c r="AB869" i="14"/>
  <c r="AB872" i="14"/>
  <c r="AB881" i="14"/>
  <c r="AB884" i="14"/>
  <c r="AB893" i="14"/>
  <c r="AB896" i="14"/>
  <c r="E4" i="16"/>
  <c r="E6" i="16"/>
  <c r="E8" i="16"/>
  <c r="E10" i="16"/>
  <c r="E12" i="16"/>
  <c r="E14" i="16"/>
  <c r="E16" i="16"/>
  <c r="E18" i="16"/>
  <c r="E20" i="16"/>
  <c r="E22" i="16"/>
  <c r="E24" i="16"/>
  <c r="E26" i="16"/>
  <c r="E28" i="16"/>
  <c r="E30" i="16"/>
  <c r="E32" i="16"/>
  <c r="E34" i="16"/>
  <c r="E36" i="16"/>
  <c r="E38" i="16"/>
  <c r="E40" i="16"/>
  <c r="E42" i="16"/>
  <c r="E44" i="16"/>
  <c r="E46" i="16"/>
  <c r="E48" i="16"/>
  <c r="E50" i="16"/>
  <c r="E52" i="16"/>
  <c r="E54" i="16"/>
  <c r="E56" i="16"/>
  <c r="E58" i="16"/>
  <c r="E60" i="16"/>
  <c r="E62" i="16"/>
  <c r="E64" i="16"/>
  <c r="E66" i="16"/>
  <c r="E68" i="16"/>
  <c r="E70" i="16"/>
  <c r="E72" i="16"/>
  <c r="E74" i="16"/>
  <c r="E76" i="16"/>
  <c r="E78" i="16"/>
  <c r="E80" i="16"/>
  <c r="E82" i="16"/>
  <c r="E84" i="16"/>
  <c r="E86" i="16"/>
  <c r="E88" i="16"/>
  <c r="E90" i="16"/>
  <c r="E92" i="16"/>
  <c r="E94" i="16"/>
  <c r="E96" i="16"/>
  <c r="E98" i="16"/>
  <c r="E100" i="16"/>
  <c r="E102" i="16"/>
  <c r="E104" i="16"/>
  <c r="E106" i="16"/>
  <c r="E108" i="16"/>
  <c r="E110" i="16"/>
  <c r="E112" i="16"/>
  <c r="E114" i="16"/>
  <c r="E116" i="16"/>
  <c r="E118" i="16"/>
  <c r="E120" i="16"/>
  <c r="E122" i="16"/>
  <c r="E124" i="16"/>
  <c r="E126" i="16"/>
  <c r="E128" i="16"/>
  <c r="E130" i="16"/>
  <c r="E132" i="16"/>
  <c r="E134" i="16"/>
  <c r="E136" i="16"/>
  <c r="E138" i="16"/>
  <c r="E140" i="16"/>
  <c r="E142" i="16"/>
  <c r="E144" i="16"/>
  <c r="E146" i="16"/>
  <c r="E148" i="16"/>
  <c r="E150" i="16"/>
  <c r="E152" i="16"/>
  <c r="E154" i="16"/>
  <c r="E156" i="16"/>
  <c r="E158" i="16"/>
  <c r="E4" i="17"/>
  <c r="E6" i="17"/>
  <c r="E8" i="17"/>
  <c r="E10" i="17"/>
  <c r="E12" i="17"/>
  <c r="E14" i="17"/>
  <c r="E16" i="17"/>
  <c r="E18" i="17"/>
  <c r="E20" i="17"/>
  <c r="E22" i="17"/>
  <c r="E24" i="17"/>
  <c r="E26" i="17"/>
  <c r="E28" i="17"/>
  <c r="E30" i="17"/>
  <c r="E32" i="17"/>
  <c r="E34" i="17"/>
  <c r="E36" i="17"/>
  <c r="E38" i="17"/>
  <c r="E40" i="17"/>
  <c r="E42" i="17"/>
  <c r="E44" i="17"/>
  <c r="E46" i="17"/>
  <c r="E48" i="17"/>
  <c r="E50" i="17"/>
  <c r="E52" i="17"/>
  <c r="E54" i="17"/>
  <c r="E56" i="17"/>
  <c r="E58" i="17"/>
  <c r="E60" i="17"/>
  <c r="E62" i="17"/>
  <c r="E64" i="17"/>
  <c r="E66" i="17"/>
  <c r="E68" i="17"/>
  <c r="E70" i="17"/>
  <c r="E72" i="17"/>
  <c r="E74" i="17"/>
  <c r="E76" i="17"/>
  <c r="E78" i="17"/>
  <c r="E80" i="17"/>
  <c r="E82" i="17"/>
  <c r="E84" i="17"/>
  <c r="E86" i="17"/>
  <c r="E88" i="17"/>
  <c r="E90" i="17"/>
  <c r="E92" i="17"/>
  <c r="E94" i="17"/>
  <c r="E96" i="17"/>
  <c r="E98" i="17"/>
  <c r="E100" i="17"/>
  <c r="E102" i="17"/>
  <c r="E104" i="17"/>
  <c r="E106" i="17"/>
  <c r="E108" i="17"/>
  <c r="E110" i="17"/>
  <c r="E112" i="17"/>
  <c r="E114" i="17"/>
  <c r="E116" i="17"/>
  <c r="E118" i="17"/>
  <c r="E120" i="17"/>
  <c r="E122" i="17"/>
  <c r="E124" i="17"/>
  <c r="E126" i="17"/>
  <c r="E128" i="17"/>
  <c r="E130" i="17"/>
  <c r="E132" i="17"/>
  <c r="E134" i="17"/>
  <c r="E136" i="17"/>
  <c r="E138" i="17"/>
  <c r="E140" i="17"/>
  <c r="E142" i="17"/>
  <c r="E144" i="17"/>
  <c r="E146" i="17"/>
  <c r="E148" i="17"/>
  <c r="E150" i="17"/>
  <c r="E152" i="17"/>
  <c r="E154" i="17"/>
  <c r="E156" i="17"/>
  <c r="E158" i="17"/>
  <c r="E3" i="14"/>
  <c r="Q4" i="14"/>
  <c r="AC5" i="14" s="1"/>
  <c r="E6" i="14"/>
  <c r="Q7" i="14"/>
  <c r="E9" i="14"/>
  <c r="Q10" i="14"/>
  <c r="E12" i="14"/>
  <c r="AC14" i="14" s="1"/>
  <c r="Q13" i="14"/>
  <c r="E15" i="14"/>
  <c r="Q16" i="14"/>
  <c r="E18" i="14"/>
  <c r="Q19" i="14"/>
  <c r="AO20" i="14" s="1"/>
  <c r="E21" i="14"/>
  <c r="AC23" i="14" s="1"/>
  <c r="Q22" i="14"/>
  <c r="E24" i="14"/>
  <c r="Q25" i="14"/>
  <c r="E27" i="14"/>
  <c r="Q28" i="14"/>
  <c r="E30" i="14"/>
  <c r="Q31" i="14"/>
  <c r="AO32" i="14" s="1"/>
  <c r="E33" i="14"/>
  <c r="Q34" i="14"/>
  <c r="E36" i="14"/>
  <c r="AC38" i="14" s="1"/>
  <c r="Q37" i="14"/>
  <c r="E39" i="14"/>
  <c r="Q40" i="14"/>
  <c r="E42" i="14"/>
  <c r="Q43" i="14"/>
  <c r="AO44" i="14" s="1"/>
  <c r="E45" i="14"/>
  <c r="AC47" i="14" s="1"/>
  <c r="Q46" i="14"/>
  <c r="E48" i="14"/>
  <c r="Q49" i="14"/>
  <c r="E51" i="14"/>
  <c r="Q52" i="14"/>
  <c r="E54" i="14"/>
  <c r="Q55" i="14"/>
  <c r="E57" i="14"/>
  <c r="Q58" i="14"/>
  <c r="E60" i="14"/>
  <c r="AC62" i="14" s="1"/>
  <c r="Q61" i="14"/>
  <c r="E63" i="14"/>
  <c r="Q64" i="14"/>
  <c r="E66" i="14"/>
  <c r="Q67" i="14"/>
  <c r="E69" i="14"/>
  <c r="AC71" i="14" s="1"/>
  <c r="Q70" i="14"/>
  <c r="E72" i="14"/>
  <c r="Q73" i="14"/>
  <c r="E75" i="14"/>
  <c r="Q76" i="14"/>
  <c r="E78" i="14"/>
  <c r="Q79" i="14"/>
  <c r="E81" i="14"/>
  <c r="Q82" i="14"/>
  <c r="E84" i="14"/>
  <c r="AC86" i="14" s="1"/>
  <c r="Q85" i="14"/>
  <c r="E87" i="14"/>
  <c r="Q88" i="14"/>
  <c r="E90" i="14"/>
  <c r="Q91" i="14"/>
  <c r="AO92" i="14" s="1"/>
  <c r="E93" i="14"/>
  <c r="AC95" i="14" s="1"/>
  <c r="Q94" i="14"/>
  <c r="E96" i="14"/>
  <c r="Q97" i="14"/>
  <c r="E99" i="14"/>
  <c r="Q100" i="14"/>
  <c r="E102" i="14"/>
  <c r="Q103" i="14"/>
  <c r="E105" i="14"/>
  <c r="Q106" i="14"/>
  <c r="E108" i="14"/>
  <c r="AC110" i="14" s="1"/>
  <c r="Q109" i="14"/>
  <c r="E111" i="14"/>
  <c r="Q112" i="14"/>
  <c r="E114" i="14"/>
  <c r="Q115" i="14"/>
  <c r="AO116" i="14" s="1"/>
  <c r="E117" i="14"/>
  <c r="AC119" i="14" s="1"/>
  <c r="Q118" i="14"/>
  <c r="E120" i="14"/>
  <c r="Q121" i="14"/>
  <c r="E123" i="14"/>
  <c r="Q124" i="14"/>
  <c r="E126" i="14"/>
  <c r="Q127" i="14"/>
  <c r="E129" i="14"/>
  <c r="Q130" i="14"/>
  <c r="E132" i="14"/>
  <c r="AC134" i="14" s="1"/>
  <c r="Q133" i="14"/>
  <c r="E135" i="14"/>
  <c r="Q136" i="14"/>
  <c r="E138" i="14"/>
  <c r="Q139" i="14"/>
  <c r="AO140" i="14" s="1"/>
  <c r="E141" i="14"/>
  <c r="AC143" i="14" s="1"/>
  <c r="Q142" i="14"/>
  <c r="E144" i="14"/>
  <c r="Q145" i="14"/>
  <c r="E147" i="14"/>
  <c r="Q148" i="14"/>
  <c r="E150" i="14"/>
  <c r="Q151" i="14"/>
  <c r="E153" i="14"/>
  <c r="Q154" i="14"/>
  <c r="E156" i="14"/>
  <c r="AC158" i="14" s="1"/>
  <c r="Q157" i="14"/>
  <c r="E159" i="14"/>
  <c r="Q160" i="14"/>
  <c r="E162" i="14"/>
  <c r="Q163" i="14"/>
  <c r="E165" i="14"/>
  <c r="AC167" i="14" s="1"/>
  <c r="Q166" i="14"/>
  <c r="E168" i="14"/>
  <c r="Q169" i="14"/>
  <c r="E171" i="14"/>
  <c r="Q172" i="14"/>
  <c r="E174" i="14"/>
  <c r="Q175" i="14"/>
  <c r="E177" i="14"/>
  <c r="Q178" i="14"/>
  <c r="E180" i="14"/>
  <c r="AC182" i="14" s="1"/>
  <c r="Q181" i="14"/>
  <c r="E183" i="14"/>
  <c r="Q184" i="14"/>
  <c r="E186" i="14"/>
  <c r="Q187" i="14"/>
  <c r="AO188" i="14" s="1"/>
  <c r="E189" i="14"/>
  <c r="AC191" i="14" s="1"/>
  <c r="Q190" i="14"/>
  <c r="E192" i="14"/>
  <c r="Q193" i="14"/>
  <c r="E195" i="14"/>
  <c r="Q196" i="14"/>
  <c r="E198" i="14"/>
  <c r="Q199" i="14"/>
  <c r="AO200" i="14" s="1"/>
  <c r="E201" i="14"/>
  <c r="Q202" i="14"/>
  <c r="E204" i="14"/>
  <c r="AC206" i="14" s="1"/>
  <c r="Q205" i="14"/>
  <c r="E207" i="14"/>
  <c r="Q208" i="14"/>
  <c r="E210" i="14"/>
  <c r="Q211" i="14"/>
  <c r="AO212" i="14" s="1"/>
  <c r="E213" i="14"/>
  <c r="AC215" i="14" s="1"/>
  <c r="Q214" i="14"/>
  <c r="E216" i="14"/>
  <c r="Q217" i="14"/>
  <c r="E219" i="14"/>
  <c r="Q220" i="14"/>
  <c r="E222" i="14"/>
  <c r="Q223" i="14"/>
  <c r="E225" i="14"/>
  <c r="Q226" i="14"/>
  <c r="E228" i="14"/>
  <c r="AC230" i="14" s="1"/>
  <c r="Q229" i="14"/>
  <c r="E231" i="14"/>
  <c r="Q232" i="14"/>
  <c r="E234" i="14"/>
  <c r="Q235" i="14"/>
  <c r="AO236" i="14" s="1"/>
  <c r="E237" i="14"/>
  <c r="AC239" i="14" s="1"/>
  <c r="Q238" i="14"/>
  <c r="E240" i="14"/>
  <c r="Q241" i="14"/>
  <c r="E243" i="14"/>
  <c r="Q244" i="14"/>
  <c r="E246" i="14"/>
  <c r="Q247" i="14"/>
  <c r="E249" i="14"/>
  <c r="Q250" i="14"/>
  <c r="E252" i="14"/>
  <c r="AC254" i="14" s="1"/>
  <c r="Q253" i="14"/>
  <c r="E255" i="14"/>
  <c r="Q256" i="14"/>
  <c r="E258" i="14"/>
  <c r="Q259" i="14"/>
  <c r="E261" i="14"/>
  <c r="AC263" i="14" s="1"/>
  <c r="Q262" i="14"/>
  <c r="E264" i="14"/>
  <c r="Q265" i="14"/>
  <c r="E267" i="14"/>
  <c r="Q268" i="14"/>
  <c r="E270" i="14"/>
  <c r="Q271" i="14"/>
  <c r="E273" i="14"/>
  <c r="Q274" i="14"/>
  <c r="E276" i="14"/>
  <c r="AC278" i="14" s="1"/>
  <c r="Q277" i="14"/>
  <c r="E279" i="14"/>
  <c r="Q280" i="14"/>
  <c r="E282" i="14"/>
  <c r="Q283" i="14"/>
  <c r="AO284" i="14" s="1"/>
  <c r="E285" i="14"/>
  <c r="AC287" i="14" s="1"/>
  <c r="Q286" i="14"/>
  <c r="E288" i="14"/>
  <c r="Q289" i="14"/>
  <c r="E291" i="14"/>
  <c r="Q292" i="14"/>
  <c r="E294" i="14"/>
  <c r="Q295" i="14"/>
  <c r="E297" i="14"/>
  <c r="Q298" i="14"/>
  <c r="E300" i="14"/>
  <c r="AC302" i="14" s="1"/>
  <c r="Q301" i="14"/>
  <c r="E303" i="14"/>
  <c r="Q304" i="14"/>
  <c r="E306" i="14"/>
  <c r="Q307" i="14"/>
  <c r="AO308" i="14" s="1"/>
  <c r="E309" i="14"/>
  <c r="AC311" i="14" s="1"/>
  <c r="Q310" i="14"/>
  <c r="E312" i="14"/>
  <c r="Q313" i="14"/>
  <c r="E315" i="14"/>
  <c r="Q316" i="14"/>
  <c r="E318" i="14"/>
  <c r="Q319" i="14"/>
  <c r="E321" i="14"/>
  <c r="Q322" i="14"/>
  <c r="E324" i="14"/>
  <c r="AC326" i="14" s="1"/>
  <c r="Q325" i="14"/>
  <c r="E327" i="14"/>
  <c r="Q328" i="14"/>
  <c r="E330" i="14"/>
  <c r="Q331" i="14"/>
  <c r="AO332" i="14" s="1"/>
  <c r="E333" i="14"/>
  <c r="AC335" i="14" s="1"/>
  <c r="Q334" i="14"/>
  <c r="E336" i="14"/>
  <c r="Q337" i="14"/>
  <c r="E339" i="14"/>
  <c r="Q340" i="14"/>
  <c r="E342" i="14"/>
  <c r="Q343" i="14"/>
  <c r="E345" i="14"/>
  <c r="Q346" i="14"/>
  <c r="E348" i="14"/>
  <c r="AC350" i="14" s="1"/>
  <c r="Q349" i="14"/>
  <c r="E351" i="14"/>
  <c r="Q352" i="14"/>
  <c r="E354" i="14"/>
  <c r="Q355" i="14"/>
  <c r="E357" i="14"/>
  <c r="AC359" i="14" s="1"/>
  <c r="Q358" i="14"/>
  <c r="E360" i="14"/>
  <c r="Q361" i="14"/>
  <c r="E363" i="14"/>
  <c r="Q364" i="14"/>
  <c r="E366" i="14"/>
  <c r="Q367" i="14"/>
  <c r="E369" i="14"/>
  <c r="Q370" i="14"/>
  <c r="E372" i="14"/>
  <c r="AC374" i="14" s="1"/>
  <c r="Q373" i="14"/>
  <c r="E375" i="14"/>
  <c r="Q376" i="14"/>
  <c r="E378" i="14"/>
  <c r="Q379" i="14"/>
  <c r="AO380" i="14" s="1"/>
  <c r="E381" i="14"/>
  <c r="AC383" i="14" s="1"/>
  <c r="Q382" i="14"/>
  <c r="E384" i="14"/>
  <c r="Q385" i="14"/>
  <c r="E387" i="14"/>
  <c r="Q388" i="14"/>
  <c r="E390" i="14"/>
  <c r="Q391" i="14"/>
  <c r="E393" i="14"/>
  <c r="Q394" i="14"/>
  <c r="E396" i="14"/>
  <c r="AC398" i="14" s="1"/>
  <c r="Q397" i="14"/>
  <c r="E399" i="14"/>
  <c r="Q400" i="14"/>
  <c r="E402" i="14"/>
  <c r="Q403" i="14"/>
  <c r="E405" i="14"/>
  <c r="AC407" i="14" s="1"/>
  <c r="Q406" i="14"/>
  <c r="E408" i="14"/>
  <c r="Q409" i="14"/>
  <c r="E411" i="14"/>
  <c r="Q412" i="14"/>
  <c r="E414" i="14"/>
  <c r="Q415" i="14"/>
  <c r="E417" i="14"/>
  <c r="Q418" i="14"/>
  <c r="E420" i="14"/>
  <c r="AC422" i="14" s="1"/>
  <c r="Q421" i="14"/>
  <c r="E423" i="14"/>
  <c r="Q424" i="14"/>
  <c r="E426" i="14"/>
  <c r="Q427" i="14"/>
  <c r="E429" i="14"/>
  <c r="AC431" i="14" s="1"/>
  <c r="Q430" i="14"/>
  <c r="E432" i="14"/>
  <c r="Q433" i="14"/>
  <c r="E435" i="14"/>
  <c r="Q436" i="14"/>
  <c r="E438" i="14"/>
  <c r="Q439" i="14"/>
  <c r="E441" i="14"/>
  <c r="Q442" i="14"/>
  <c r="E444" i="14"/>
  <c r="AC446" i="14" s="1"/>
  <c r="Q445" i="14"/>
  <c r="E447" i="14"/>
  <c r="Q448" i="14"/>
  <c r="E450" i="14"/>
  <c r="Q451" i="14"/>
  <c r="E453" i="14"/>
  <c r="AC455" i="14" s="1"/>
  <c r="Q454" i="14"/>
  <c r="E456" i="14"/>
  <c r="Q457" i="14"/>
  <c r="E459" i="14"/>
  <c r="Q460" i="14"/>
  <c r="E462" i="14"/>
  <c r="Q463" i="14"/>
  <c r="E465" i="14"/>
  <c r="Q466" i="14"/>
  <c r="E468" i="14"/>
  <c r="AC470" i="14" s="1"/>
  <c r="Q469" i="14"/>
  <c r="E471" i="14"/>
  <c r="Q472" i="14"/>
  <c r="E474" i="14"/>
  <c r="Q475" i="14"/>
  <c r="AO476" i="14" s="1"/>
  <c r="E477" i="14"/>
  <c r="AC479" i="14" s="1"/>
  <c r="Q478" i="14"/>
  <c r="E480" i="14"/>
  <c r="Q481" i="14"/>
  <c r="E483" i="14"/>
  <c r="Q484" i="14"/>
  <c r="E486" i="14"/>
  <c r="Q487" i="14"/>
  <c r="E489" i="14"/>
  <c r="Q490" i="14"/>
  <c r="E492" i="14"/>
  <c r="AC494" i="14" s="1"/>
  <c r="Q493" i="14"/>
  <c r="E495" i="14"/>
  <c r="Q496" i="14"/>
  <c r="E498" i="14"/>
  <c r="Q499" i="14"/>
  <c r="E501" i="14"/>
  <c r="AC503" i="14" s="1"/>
  <c r="Q502" i="14"/>
  <c r="E504" i="14"/>
  <c r="Q505" i="14"/>
  <c r="E507" i="14"/>
  <c r="Q508" i="14"/>
  <c r="E510" i="14"/>
  <c r="Q511" i="14"/>
  <c r="E513" i="14"/>
  <c r="Q514" i="14"/>
  <c r="E516" i="14"/>
  <c r="AC518" i="14" s="1"/>
  <c r="Q517" i="14"/>
  <c r="E519" i="14"/>
  <c r="Q520" i="14"/>
  <c r="E522" i="14"/>
  <c r="Q523" i="14"/>
  <c r="E525" i="14"/>
  <c r="AC527" i="14" s="1"/>
  <c r="Q526" i="14"/>
  <c r="E528" i="14"/>
  <c r="Q529" i="14"/>
  <c r="E531" i="14"/>
  <c r="Q532" i="14"/>
  <c r="E534" i="14"/>
  <c r="Q535" i="14"/>
  <c r="E537" i="14"/>
  <c r="Q538" i="14"/>
  <c r="E540" i="14"/>
  <c r="AC542" i="14" s="1"/>
  <c r="Q541" i="14"/>
  <c r="E543" i="14"/>
  <c r="Q544" i="14"/>
  <c r="E546" i="14"/>
  <c r="Q547" i="14"/>
  <c r="E549" i="14"/>
  <c r="AC551" i="14" s="1"/>
  <c r="Q550" i="14"/>
  <c r="E552" i="14"/>
  <c r="Q553" i="14"/>
  <c r="E555" i="14"/>
  <c r="Q556" i="14"/>
  <c r="E558" i="14"/>
  <c r="Q559" i="14"/>
  <c r="E561" i="14"/>
  <c r="AC563" i="14" s="1"/>
  <c r="Q562" i="14"/>
  <c r="E564" i="14"/>
  <c r="AC566" i="14" s="1"/>
  <c r="Q565" i="14"/>
  <c r="E567" i="14"/>
  <c r="Q568" i="14"/>
  <c r="E570" i="14"/>
  <c r="Q571" i="14"/>
  <c r="E573" i="14"/>
  <c r="Q574" i="14"/>
  <c r="E576" i="14"/>
  <c r="Q577" i="14"/>
  <c r="E579" i="14"/>
  <c r="Q580" i="14"/>
  <c r="E582" i="14"/>
  <c r="Q583" i="14"/>
  <c r="E585" i="14"/>
  <c r="AC587" i="14" s="1"/>
  <c r="Q586" i="14"/>
  <c r="E588" i="14"/>
  <c r="AC590" i="14" s="1"/>
  <c r="Q589" i="14"/>
  <c r="E591" i="14"/>
  <c r="Q592" i="14"/>
  <c r="E594" i="14"/>
  <c r="Q595" i="14"/>
  <c r="E597" i="14"/>
  <c r="Q598" i="14"/>
  <c r="E600" i="14"/>
  <c r="Q601" i="14"/>
  <c r="E603" i="14"/>
  <c r="Q604" i="14"/>
  <c r="E606" i="14"/>
  <c r="Q607" i="14"/>
  <c r="E609" i="14"/>
  <c r="Q610" i="14"/>
  <c r="E612" i="14"/>
  <c r="AC614" i="14" s="1"/>
  <c r="Q613" i="14"/>
  <c r="E615" i="14"/>
  <c r="Q616" i="14"/>
  <c r="E618" i="14"/>
  <c r="Q619" i="14"/>
  <c r="E621" i="14"/>
  <c r="AC623" i="14" s="1"/>
  <c r="Q622" i="14"/>
  <c r="E624" i="14"/>
  <c r="Q625" i="14"/>
  <c r="E627" i="14"/>
  <c r="Q628" i="14"/>
  <c r="E630" i="14"/>
  <c r="Q631" i="14"/>
  <c r="E633" i="14"/>
  <c r="Q634" i="14"/>
  <c r="E636" i="14"/>
  <c r="AC638" i="14" s="1"/>
  <c r="Q637" i="14"/>
  <c r="E639" i="14"/>
  <c r="Q640" i="14"/>
  <c r="E642" i="14"/>
  <c r="Q643" i="14"/>
  <c r="E645" i="14"/>
  <c r="Q646" i="14"/>
  <c r="E648" i="14"/>
  <c r="Q649" i="14"/>
  <c r="E651" i="14"/>
  <c r="Q652" i="14"/>
  <c r="E654" i="14"/>
  <c r="Q655" i="14"/>
  <c r="E657" i="14"/>
  <c r="AC659" i="14" s="1"/>
  <c r="Q658" i="14"/>
  <c r="E660" i="14"/>
  <c r="AC662" i="14" s="1"/>
  <c r="Q661" i="14"/>
  <c r="E663" i="14"/>
  <c r="Q664" i="14"/>
  <c r="E666" i="14"/>
  <c r="Q667" i="14"/>
  <c r="AO668" i="14" s="1"/>
  <c r="E669" i="14"/>
  <c r="Q670" i="14"/>
  <c r="E672" i="14"/>
  <c r="Q673" i="14"/>
  <c r="E675" i="14"/>
  <c r="Q676" i="14"/>
  <c r="E678" i="14"/>
  <c r="Q679" i="14"/>
  <c r="E681" i="14"/>
  <c r="Q682" i="14"/>
  <c r="E684" i="14"/>
  <c r="AC686" i="14" s="1"/>
  <c r="Q685" i="14"/>
  <c r="E687" i="14"/>
  <c r="Q688" i="14"/>
  <c r="E690" i="14"/>
  <c r="Q691" i="14"/>
  <c r="E693" i="14"/>
  <c r="Q694" i="14"/>
  <c r="E696" i="14"/>
  <c r="Q697" i="14"/>
  <c r="E699" i="14"/>
  <c r="Q700" i="14"/>
  <c r="E702" i="14"/>
  <c r="Q703" i="14"/>
  <c r="E705" i="14"/>
  <c r="Q706" i="14"/>
  <c r="E708" i="14"/>
  <c r="AC710" i="14" s="1"/>
  <c r="Q709" i="14"/>
  <c r="E711" i="14"/>
  <c r="Q712" i="14"/>
  <c r="E714" i="14"/>
  <c r="Q715" i="14"/>
  <c r="E717" i="14"/>
  <c r="AC719" i="14" s="1"/>
  <c r="Q718" i="14"/>
  <c r="E720" i="14"/>
  <c r="Q721" i="14"/>
  <c r="E723" i="14"/>
  <c r="Q724" i="14"/>
  <c r="E726" i="14"/>
  <c r="Q727" i="14"/>
  <c r="E729" i="14"/>
  <c r="Q730" i="14"/>
  <c r="E732" i="14"/>
  <c r="AC734" i="14" s="1"/>
  <c r="Q733" i="14"/>
  <c r="E735" i="14"/>
  <c r="Q736" i="14"/>
  <c r="E738" i="14"/>
  <c r="Q739" i="14"/>
  <c r="E741" i="14"/>
  <c r="AC743" i="14" s="1"/>
  <c r="Q742" i="14"/>
  <c r="E744" i="14"/>
  <c r="Q745" i="14"/>
  <c r="E747" i="14"/>
  <c r="Q748" i="14"/>
  <c r="E750" i="14"/>
  <c r="Q751" i="14"/>
  <c r="E753" i="14"/>
  <c r="AC755" i="14" s="1"/>
  <c r="Q754" i="14"/>
  <c r="E756" i="14"/>
  <c r="AC758" i="14" s="1"/>
  <c r="Q757" i="14"/>
  <c r="E759" i="14"/>
  <c r="Q760" i="14"/>
  <c r="E762" i="14"/>
  <c r="Q763" i="14"/>
  <c r="E765" i="14"/>
  <c r="Q766" i="14"/>
  <c r="E768" i="14"/>
  <c r="Q769" i="14"/>
  <c r="E771" i="14"/>
  <c r="Q772" i="14"/>
  <c r="E774" i="14"/>
  <c r="Q775" i="14"/>
  <c r="E777" i="14"/>
  <c r="AC779" i="14" s="1"/>
  <c r="Q778" i="14"/>
  <c r="E780" i="14"/>
  <c r="AC782" i="14" s="1"/>
  <c r="Q781" i="14"/>
  <c r="E783" i="14"/>
  <c r="Q784" i="14"/>
  <c r="E786" i="14"/>
  <c r="Q787" i="14"/>
  <c r="E789" i="14"/>
  <c r="Q790" i="14"/>
  <c r="E792" i="14"/>
  <c r="Q793" i="14"/>
  <c r="E795" i="14"/>
  <c r="Q796" i="14"/>
  <c r="E798" i="14"/>
  <c r="Q799" i="14"/>
  <c r="E801" i="14"/>
  <c r="Q802" i="14"/>
  <c r="E804" i="14"/>
  <c r="AC806" i="14" s="1"/>
  <c r="Q805" i="14"/>
  <c r="E807" i="14"/>
  <c r="Q808" i="14"/>
  <c r="E810" i="14"/>
  <c r="Q811" i="14"/>
  <c r="E813" i="14"/>
  <c r="AO815" i="14" s="1"/>
  <c r="Q814" i="14"/>
  <c r="E816" i="14"/>
  <c r="Q817" i="14"/>
  <c r="AO818" i="14" s="1"/>
  <c r="E819" i="14"/>
  <c r="AC821" i="14" s="1"/>
  <c r="Q820" i="14"/>
  <c r="E822" i="14"/>
  <c r="Q823" i="14"/>
  <c r="E825" i="14"/>
  <c r="Q826" i="14"/>
  <c r="AO827" i="14" s="1"/>
  <c r="E828" i="14"/>
  <c r="Q829" i="14"/>
  <c r="E831" i="14"/>
  <c r="AC833" i="14" s="1"/>
  <c r="Q832" i="14"/>
  <c r="E834" i="14"/>
  <c r="Q835" i="14"/>
  <c r="E837" i="14"/>
  <c r="Q838" i="14"/>
  <c r="AO839" i="14" s="1"/>
  <c r="E840" i="14"/>
  <c r="Q841" i="14"/>
  <c r="E843" i="14"/>
  <c r="AC845" i="14" s="1"/>
  <c r="Q844" i="14"/>
  <c r="E846" i="14"/>
  <c r="Q847" i="14"/>
  <c r="E849" i="14"/>
  <c r="Q850" i="14"/>
  <c r="E852" i="14"/>
  <c r="Q853" i="14"/>
  <c r="E855" i="14"/>
  <c r="AC857" i="14" s="1"/>
  <c r="Q856" i="14"/>
  <c r="E858" i="14"/>
  <c r="Q859" i="14"/>
  <c r="E861" i="14"/>
  <c r="Q862" i="14"/>
  <c r="AO863" i="14" s="1"/>
  <c r="E864" i="14"/>
  <c r="Q865" i="14"/>
  <c r="E867" i="14"/>
  <c r="AC869" i="14" s="1"/>
  <c r="Q868" i="14"/>
  <c r="E870" i="14"/>
  <c r="Q871" i="14"/>
  <c r="E873" i="14"/>
  <c r="Q874" i="14"/>
  <c r="AC875" i="14" s="1"/>
  <c r="E876" i="14"/>
  <c r="Q877" i="14"/>
  <c r="E879" i="14"/>
  <c r="AC881" i="14" s="1"/>
  <c r="Q880" i="14"/>
  <c r="E882" i="14"/>
  <c r="Q883" i="14"/>
  <c r="E885" i="14"/>
  <c r="Q886" i="14"/>
  <c r="AC887" i="14" s="1"/>
  <c r="E888" i="14"/>
  <c r="Q889" i="14"/>
  <c r="AC890" i="14" s="1"/>
  <c r="E891" i="14"/>
  <c r="AC893" i="14" s="1"/>
  <c r="Q892" i="14"/>
  <c r="E894" i="14"/>
  <c r="Q895" i="14"/>
  <c r="E897" i="14"/>
  <c r="Q898" i="14"/>
  <c r="AC899" i="14" s="1"/>
  <c r="E900" i="14"/>
  <c r="Q901" i="14"/>
  <c r="AC11" i="14"/>
  <c r="AC20" i="14"/>
  <c r="AC26" i="14"/>
  <c r="AC32" i="14"/>
  <c r="AC35" i="14"/>
  <c r="AC44" i="14"/>
  <c r="AC50" i="14"/>
  <c r="AC56" i="14"/>
  <c r="AC59" i="14"/>
  <c r="AC68" i="14"/>
  <c r="AC74" i="14"/>
  <c r="AC80" i="14"/>
  <c r="AC83" i="14"/>
  <c r="AC92" i="14"/>
  <c r="AC98" i="14"/>
  <c r="AC104" i="14"/>
  <c r="AC107" i="14"/>
  <c r="AC116" i="14"/>
  <c r="AC122" i="14"/>
  <c r="AC128" i="14"/>
  <c r="AC131" i="14"/>
  <c r="AC140" i="14"/>
  <c r="AC146" i="14"/>
  <c r="AC152" i="14"/>
  <c r="AC155" i="14"/>
  <c r="AC164" i="14"/>
  <c r="AC170" i="14"/>
  <c r="AC176" i="14"/>
  <c r="AC179" i="14"/>
  <c r="AC188" i="14"/>
  <c r="AC194" i="14"/>
  <c r="AC200" i="14"/>
  <c r="AC203" i="14"/>
  <c r="AC212" i="14"/>
  <c r="AC218" i="14"/>
  <c r="AC224" i="14"/>
  <c r="AC227" i="14"/>
  <c r="AC236" i="14"/>
  <c r="AC242" i="14"/>
  <c r="AC248" i="14"/>
  <c r="AC251" i="14"/>
  <c r="AC260" i="14"/>
  <c r="AC266" i="14"/>
  <c r="AC272" i="14"/>
  <c r="AC275" i="14"/>
  <c r="AC284" i="14"/>
  <c r="AC290" i="14"/>
  <c r="AC296" i="14"/>
  <c r="AC299" i="14"/>
  <c r="AC308" i="14"/>
  <c r="AC314" i="14"/>
  <c r="AC320" i="14"/>
  <c r="AC323" i="14"/>
  <c r="AC332" i="14"/>
  <c r="AC338" i="14"/>
  <c r="AC344" i="14"/>
  <c r="AC347" i="14"/>
  <c r="AC356" i="14"/>
  <c r="AC362" i="14"/>
  <c r="AC368" i="14"/>
  <c r="AC371" i="14"/>
  <c r="AC380" i="14"/>
  <c r="AC386" i="14"/>
  <c r="AC392" i="14"/>
  <c r="AC395" i="14"/>
  <c r="AC404" i="14"/>
  <c r="AC410" i="14"/>
  <c r="AC416" i="14"/>
  <c r="AC419" i="14"/>
  <c r="AC428" i="14"/>
  <c r="AC434" i="14"/>
  <c r="AC440" i="14"/>
  <c r="AC443" i="14"/>
  <c r="AC452" i="14"/>
  <c r="AC458" i="14"/>
  <c r="AC464" i="14"/>
  <c r="AC467" i="14"/>
  <c r="AC476" i="14"/>
  <c r="AC482" i="14"/>
  <c r="AC488" i="14"/>
  <c r="AC491" i="14"/>
  <c r="AC500" i="14"/>
  <c r="AC506" i="14"/>
  <c r="AC512" i="14"/>
  <c r="AC515" i="14"/>
  <c r="AC524" i="14"/>
  <c r="AC530" i="14"/>
  <c r="AC536" i="14"/>
  <c r="AC539" i="14"/>
  <c r="AC548" i="14"/>
  <c r="AC554" i="14"/>
  <c r="AC560" i="14"/>
  <c r="AC572" i="14"/>
  <c r="AC575" i="14"/>
  <c r="AC578" i="14"/>
  <c r="AC584" i="14"/>
  <c r="AC596" i="14"/>
  <c r="AC599" i="14"/>
  <c r="AC602" i="14"/>
  <c r="AC608" i="14"/>
  <c r="AC611" i="14"/>
  <c r="AC620" i="14"/>
  <c r="AC626" i="14"/>
  <c r="AC632" i="14"/>
  <c r="AC635" i="14"/>
  <c r="AC644" i="14"/>
  <c r="AC647" i="14"/>
  <c r="AC650" i="14"/>
  <c r="AC656" i="14"/>
  <c r="AC668" i="14"/>
  <c r="AC671" i="14"/>
  <c r="AC674" i="14"/>
  <c r="AC680" i="14"/>
  <c r="AC683" i="14"/>
  <c r="AC692" i="14"/>
  <c r="AC695" i="14"/>
  <c r="AC698" i="14"/>
  <c r="AC704" i="14"/>
  <c r="AC707" i="14"/>
  <c r="AC716" i="14"/>
  <c r="AC722" i="14"/>
  <c r="AC728" i="14"/>
  <c r="AC731" i="14"/>
  <c r="AC740" i="14"/>
  <c r="AC746" i="14"/>
  <c r="AC752" i="14"/>
  <c r="AC764" i="14"/>
  <c r="AC767" i="14"/>
  <c r="AC770" i="14"/>
  <c r="AC776" i="14"/>
  <c r="AC788" i="14"/>
  <c r="AC791" i="14"/>
  <c r="AC794" i="14"/>
  <c r="AC800" i="14"/>
  <c r="AC803" i="14"/>
  <c r="AC812" i="14"/>
  <c r="AC824" i="14"/>
  <c r="AC827" i="14"/>
  <c r="AC836" i="14"/>
  <c r="AC839" i="14"/>
  <c r="AC842" i="14"/>
  <c r="AC848" i="14"/>
  <c r="AC851" i="14"/>
  <c r="AC860" i="14"/>
  <c r="AC863" i="14"/>
  <c r="AC866" i="14"/>
  <c r="AC872" i="14"/>
  <c r="AC884" i="14"/>
  <c r="AC896" i="14"/>
  <c r="F4" i="16"/>
  <c r="F6" i="16"/>
  <c r="F8" i="16"/>
  <c r="F10" i="16"/>
  <c r="F12" i="16"/>
  <c r="F14" i="16"/>
  <c r="F16" i="16"/>
  <c r="F18" i="16"/>
  <c r="F20" i="16"/>
  <c r="F22" i="16"/>
  <c r="F24" i="16"/>
  <c r="F26" i="16"/>
  <c r="F28" i="16"/>
  <c r="F30" i="16"/>
  <c r="F32" i="16"/>
  <c r="F34" i="16"/>
  <c r="F36" i="16"/>
  <c r="F38" i="16"/>
  <c r="F40" i="16"/>
  <c r="F42" i="16"/>
  <c r="F44" i="16"/>
  <c r="F46" i="16"/>
  <c r="F48" i="16"/>
  <c r="F50" i="16"/>
  <c r="F52" i="16"/>
  <c r="F54" i="16"/>
  <c r="F56" i="16"/>
  <c r="F58" i="16"/>
  <c r="F60" i="16"/>
  <c r="F62" i="16"/>
  <c r="F64" i="16"/>
  <c r="F66" i="16"/>
  <c r="F68" i="16"/>
  <c r="F70" i="16"/>
  <c r="F72" i="16"/>
  <c r="F74" i="16"/>
  <c r="F76" i="16"/>
  <c r="F78" i="16"/>
  <c r="F80" i="16"/>
  <c r="F82" i="16"/>
  <c r="F84" i="16"/>
  <c r="F86" i="16"/>
  <c r="F88" i="16"/>
  <c r="F90" i="16"/>
  <c r="F92" i="16"/>
  <c r="F94" i="16"/>
  <c r="F96" i="16"/>
  <c r="F98" i="16"/>
  <c r="F100" i="16"/>
  <c r="F102" i="16"/>
  <c r="F104" i="16"/>
  <c r="F106" i="16"/>
  <c r="F108" i="16"/>
  <c r="F110" i="16"/>
  <c r="F112" i="16"/>
  <c r="F114" i="16"/>
  <c r="F116" i="16"/>
  <c r="F118" i="16"/>
  <c r="F120" i="16"/>
  <c r="F122" i="16"/>
  <c r="F124" i="16"/>
  <c r="F126" i="16"/>
  <c r="F128" i="16"/>
  <c r="F130" i="16"/>
  <c r="F132" i="16"/>
  <c r="F134" i="16"/>
  <c r="F136" i="16"/>
  <c r="F138" i="16"/>
  <c r="F140" i="16"/>
  <c r="F142" i="16"/>
  <c r="F144" i="16"/>
  <c r="F146" i="16"/>
  <c r="F148" i="16"/>
  <c r="F150" i="16"/>
  <c r="F152" i="16"/>
  <c r="F154" i="16"/>
  <c r="F156" i="16"/>
  <c r="F158" i="16"/>
  <c r="F4" i="17"/>
  <c r="F6" i="17"/>
  <c r="F8" i="17"/>
  <c r="F10" i="17"/>
  <c r="F12" i="17"/>
  <c r="F14" i="17"/>
  <c r="F16" i="17"/>
  <c r="F18" i="17"/>
  <c r="F20" i="17"/>
  <c r="F22" i="17"/>
  <c r="F24" i="17"/>
  <c r="F26" i="17"/>
  <c r="F28" i="17"/>
  <c r="F30" i="17"/>
  <c r="F32" i="17"/>
  <c r="F34" i="17"/>
  <c r="F36" i="17"/>
  <c r="F38" i="17"/>
  <c r="F40" i="17"/>
  <c r="F42" i="17"/>
  <c r="F44" i="17"/>
  <c r="F46" i="17"/>
  <c r="F48" i="17"/>
  <c r="F50" i="17"/>
  <c r="F52" i="17"/>
  <c r="F54" i="17"/>
  <c r="F56" i="17"/>
  <c r="F58" i="17"/>
  <c r="F60" i="17"/>
  <c r="F62" i="17"/>
  <c r="F64" i="17"/>
  <c r="F66" i="17"/>
  <c r="F68" i="17"/>
  <c r="F70" i="17"/>
  <c r="F72" i="17"/>
  <c r="F74" i="17"/>
  <c r="F76" i="17"/>
  <c r="F78" i="17"/>
  <c r="F80" i="17"/>
  <c r="F82" i="17"/>
  <c r="F84" i="17"/>
  <c r="F86" i="17"/>
  <c r="F88" i="17"/>
  <c r="F90" i="17"/>
  <c r="F92" i="17"/>
  <c r="F94" i="17"/>
  <c r="F96" i="17"/>
  <c r="F98" i="17"/>
  <c r="F100" i="17"/>
  <c r="F102" i="17"/>
  <c r="F104" i="17"/>
  <c r="F106" i="17"/>
  <c r="F108" i="17"/>
  <c r="F110" i="17"/>
  <c r="F112" i="17"/>
  <c r="F114" i="17"/>
  <c r="F116" i="17"/>
  <c r="F118" i="17"/>
  <c r="F120" i="17"/>
  <c r="F122" i="17"/>
  <c r="F124" i="17"/>
  <c r="F126" i="17"/>
  <c r="F128" i="17"/>
  <c r="F130" i="17"/>
  <c r="F132" i="17"/>
  <c r="F134" i="17"/>
  <c r="F136" i="17"/>
  <c r="F138" i="17"/>
  <c r="F140" i="17"/>
  <c r="F142" i="17"/>
  <c r="F144" i="17"/>
  <c r="F146" i="17"/>
  <c r="F148" i="17"/>
  <c r="F150" i="17"/>
  <c r="F152" i="17"/>
  <c r="F154" i="17"/>
  <c r="F156" i="17"/>
  <c r="F158" i="17"/>
  <c r="F3" i="14"/>
  <c r="R4" i="14"/>
  <c r="F6" i="14"/>
  <c r="AD8" i="14" s="1"/>
  <c r="R7" i="14"/>
  <c r="F9" i="14"/>
  <c r="R10" i="14"/>
  <c r="F12" i="14"/>
  <c r="AD14" i="14" s="1"/>
  <c r="R13" i="14"/>
  <c r="F15" i="14"/>
  <c r="R16" i="14"/>
  <c r="F18" i="14"/>
  <c r="AD20" i="14" s="1"/>
  <c r="R19" i="14"/>
  <c r="F21" i="14"/>
  <c r="R22" i="14"/>
  <c r="F24" i="14"/>
  <c r="R25" i="14"/>
  <c r="F27" i="14"/>
  <c r="R28" i="14"/>
  <c r="F30" i="14"/>
  <c r="R31" i="14"/>
  <c r="F33" i="14"/>
  <c r="R34" i="14"/>
  <c r="AP35" i="14" s="1"/>
  <c r="F36" i="14"/>
  <c r="AD38" i="14" s="1"/>
  <c r="R37" i="14"/>
  <c r="F39" i="14"/>
  <c r="R40" i="14"/>
  <c r="F42" i="14"/>
  <c r="AD44" i="14" s="1"/>
  <c r="R43" i="14"/>
  <c r="F45" i="14"/>
  <c r="R46" i="14"/>
  <c r="F48" i="14"/>
  <c r="AD50" i="14" s="1"/>
  <c r="AW50" i="14" s="1"/>
  <c r="R49" i="14"/>
  <c r="F51" i="14"/>
  <c r="R52" i="14"/>
  <c r="F54" i="14"/>
  <c r="R55" i="14"/>
  <c r="F57" i="14"/>
  <c r="R58" i="14"/>
  <c r="F60" i="14"/>
  <c r="R61" i="14"/>
  <c r="F63" i="14"/>
  <c r="R64" i="14"/>
  <c r="F66" i="14"/>
  <c r="AD68" i="14" s="1"/>
  <c r="R67" i="14"/>
  <c r="F69" i="14"/>
  <c r="R70" i="14"/>
  <c r="F72" i="14"/>
  <c r="AD74" i="14" s="1"/>
  <c r="R73" i="14"/>
  <c r="F75" i="14"/>
  <c r="R76" i="14"/>
  <c r="F78" i="14"/>
  <c r="R79" i="14"/>
  <c r="F81" i="14"/>
  <c r="R82" i="14"/>
  <c r="F84" i="14"/>
  <c r="R85" i="14"/>
  <c r="F87" i="14"/>
  <c r="R88" i="14"/>
  <c r="F90" i="14"/>
  <c r="AD92" i="14" s="1"/>
  <c r="R91" i="14"/>
  <c r="F93" i="14"/>
  <c r="R94" i="14"/>
  <c r="F96" i="14"/>
  <c r="AD98" i="14" s="1"/>
  <c r="AW98" i="14" s="1"/>
  <c r="R97" i="14"/>
  <c r="F99" i="14"/>
  <c r="R100" i="14"/>
  <c r="F102" i="14"/>
  <c r="R103" i="14"/>
  <c r="F105" i="14"/>
  <c r="R106" i="14"/>
  <c r="F108" i="14"/>
  <c r="AD110" i="14" s="1"/>
  <c r="AW110" i="14" s="1"/>
  <c r="R109" i="14"/>
  <c r="F111" i="14"/>
  <c r="R112" i="14"/>
  <c r="F114" i="14"/>
  <c r="AD116" i="14" s="1"/>
  <c r="R115" i="14"/>
  <c r="F117" i="14"/>
  <c r="R118" i="14"/>
  <c r="F120" i="14"/>
  <c r="AD122" i="14" s="1"/>
  <c r="R121" i="14"/>
  <c r="F123" i="14"/>
  <c r="R124" i="14"/>
  <c r="F126" i="14"/>
  <c r="R127" i="14"/>
  <c r="F129" i="14"/>
  <c r="R130" i="14"/>
  <c r="F132" i="14"/>
  <c r="R133" i="14"/>
  <c r="F135" i="14"/>
  <c r="R136" i="14"/>
  <c r="F138" i="14"/>
  <c r="AD140" i="14" s="1"/>
  <c r="R139" i="14"/>
  <c r="F141" i="14"/>
  <c r="R142" i="14"/>
  <c r="F144" i="14"/>
  <c r="R145" i="14"/>
  <c r="F147" i="14"/>
  <c r="R148" i="14"/>
  <c r="F150" i="14"/>
  <c r="R151" i="14"/>
  <c r="F153" i="14"/>
  <c r="R154" i="14"/>
  <c r="F156" i="14"/>
  <c r="AD158" i="14" s="1"/>
  <c r="R157" i="14"/>
  <c r="F159" i="14"/>
  <c r="R160" i="14"/>
  <c r="F162" i="14"/>
  <c r="AD164" i="14" s="1"/>
  <c r="R163" i="14"/>
  <c r="F165" i="14"/>
  <c r="R166" i="14"/>
  <c r="F168" i="14"/>
  <c r="R169" i="14"/>
  <c r="F171" i="14"/>
  <c r="R172" i="14"/>
  <c r="F174" i="14"/>
  <c r="R175" i="14"/>
  <c r="F177" i="14"/>
  <c r="R178" i="14"/>
  <c r="F180" i="14"/>
  <c r="AD182" i="14" s="1"/>
  <c r="R181" i="14"/>
  <c r="F183" i="14"/>
  <c r="R184" i="14"/>
  <c r="F186" i="14"/>
  <c r="AD188" i="14" s="1"/>
  <c r="R187" i="14"/>
  <c r="F189" i="14"/>
  <c r="R190" i="14"/>
  <c r="F192" i="14"/>
  <c r="AD194" i="14" s="1"/>
  <c r="AW194" i="14" s="1"/>
  <c r="R193" i="14"/>
  <c r="F195" i="14"/>
  <c r="R196" i="14"/>
  <c r="F198" i="14"/>
  <c r="R199" i="14"/>
  <c r="F201" i="14"/>
  <c r="R202" i="14"/>
  <c r="F204" i="14"/>
  <c r="AD206" i="14" s="1"/>
  <c r="AW206" i="14" s="1"/>
  <c r="R205" i="14"/>
  <c r="F207" i="14"/>
  <c r="R208" i="14"/>
  <c r="F210" i="14"/>
  <c r="AD212" i="14" s="1"/>
  <c r="R211" i="14"/>
  <c r="F213" i="14"/>
  <c r="R214" i="14"/>
  <c r="F216" i="14"/>
  <c r="R217" i="14"/>
  <c r="F219" i="14"/>
  <c r="R220" i="14"/>
  <c r="F222" i="14"/>
  <c r="R223" i="14"/>
  <c r="F225" i="14"/>
  <c r="R226" i="14"/>
  <c r="F228" i="14"/>
  <c r="AD230" i="14" s="1"/>
  <c r="R229" i="14"/>
  <c r="F231" i="14"/>
  <c r="R232" i="14"/>
  <c r="F234" i="14"/>
  <c r="R235" i="14"/>
  <c r="F237" i="14"/>
  <c r="R238" i="14"/>
  <c r="F240" i="14"/>
  <c r="R241" i="14"/>
  <c r="F243" i="14"/>
  <c r="R244" i="14"/>
  <c r="F246" i="14"/>
  <c r="R247" i="14"/>
  <c r="F249" i="14"/>
  <c r="R250" i="14"/>
  <c r="F252" i="14"/>
  <c r="AD254" i="14" s="1"/>
  <c r="AW254" i="14" s="1"/>
  <c r="R253" i="14"/>
  <c r="F255" i="14"/>
  <c r="R256" i="14"/>
  <c r="F258" i="14"/>
  <c r="R259" i="14"/>
  <c r="F261" i="14"/>
  <c r="R262" i="14"/>
  <c r="F264" i="14"/>
  <c r="R265" i="14"/>
  <c r="F267" i="14"/>
  <c r="R268" i="14"/>
  <c r="F270" i="14"/>
  <c r="R271" i="14"/>
  <c r="F273" i="14"/>
  <c r="R274" i="14"/>
  <c r="F276" i="14"/>
  <c r="AD278" i="14" s="1"/>
  <c r="R277" i="14"/>
  <c r="F279" i="14"/>
  <c r="R280" i="14"/>
  <c r="F282" i="14"/>
  <c r="R283" i="14"/>
  <c r="F285" i="14"/>
  <c r="R286" i="14"/>
  <c r="F288" i="14"/>
  <c r="R289" i="14"/>
  <c r="F291" i="14"/>
  <c r="R292" i="14"/>
  <c r="F294" i="14"/>
  <c r="R295" i="14"/>
  <c r="F297" i="14"/>
  <c r="R298" i="14"/>
  <c r="F300" i="14"/>
  <c r="AD302" i="14" s="1"/>
  <c r="R301" i="14"/>
  <c r="F303" i="14"/>
  <c r="R304" i="14"/>
  <c r="F306" i="14"/>
  <c r="R307" i="14"/>
  <c r="F309" i="14"/>
  <c r="R310" i="14"/>
  <c r="F312" i="14"/>
  <c r="R313" i="14"/>
  <c r="F315" i="14"/>
  <c r="R316" i="14"/>
  <c r="F318" i="14"/>
  <c r="R319" i="14"/>
  <c r="F321" i="14"/>
  <c r="R322" i="14"/>
  <c r="F324" i="14"/>
  <c r="AD326" i="14" s="1"/>
  <c r="R325" i="14"/>
  <c r="F327" i="14"/>
  <c r="R328" i="14"/>
  <c r="F330" i="14"/>
  <c r="R331" i="14"/>
  <c r="F333" i="14"/>
  <c r="R334" i="14"/>
  <c r="F336" i="14"/>
  <c r="R337" i="14"/>
  <c r="F339" i="14"/>
  <c r="R340" i="14"/>
  <c r="F342" i="14"/>
  <c r="R343" i="14"/>
  <c r="F345" i="14"/>
  <c r="R346" i="14"/>
  <c r="F348" i="14"/>
  <c r="AD350" i="14" s="1"/>
  <c r="R349" i="14"/>
  <c r="F351" i="14"/>
  <c r="R352" i="14"/>
  <c r="F354" i="14"/>
  <c r="R355" i="14"/>
  <c r="F357" i="14"/>
  <c r="R358" i="14"/>
  <c r="F360" i="14"/>
  <c r="R361" i="14"/>
  <c r="F363" i="14"/>
  <c r="R364" i="14"/>
  <c r="F366" i="14"/>
  <c r="R367" i="14"/>
  <c r="F369" i="14"/>
  <c r="R370" i="14"/>
  <c r="F372" i="14"/>
  <c r="AD374" i="14" s="1"/>
  <c r="R373" i="14"/>
  <c r="F375" i="14"/>
  <c r="R376" i="14"/>
  <c r="F378" i="14"/>
  <c r="R379" i="14"/>
  <c r="F381" i="14"/>
  <c r="R382" i="14"/>
  <c r="F384" i="14"/>
  <c r="R385" i="14"/>
  <c r="F387" i="14"/>
  <c r="R388" i="14"/>
  <c r="F390" i="14"/>
  <c r="R391" i="14"/>
  <c r="F393" i="14"/>
  <c r="R394" i="14"/>
  <c r="F396" i="14"/>
  <c r="AD398" i="14" s="1"/>
  <c r="R397" i="14"/>
  <c r="F399" i="14"/>
  <c r="R400" i="14"/>
  <c r="F402" i="14"/>
  <c r="R403" i="14"/>
  <c r="F405" i="14"/>
  <c r="R406" i="14"/>
  <c r="F408" i="14"/>
  <c r="R409" i="14"/>
  <c r="F411" i="14"/>
  <c r="R412" i="14"/>
  <c r="F414" i="14"/>
  <c r="R415" i="14"/>
  <c r="F417" i="14"/>
  <c r="R418" i="14"/>
  <c r="F420" i="14"/>
  <c r="AD422" i="14" s="1"/>
  <c r="R421" i="14"/>
  <c r="F423" i="14"/>
  <c r="R424" i="14"/>
  <c r="F426" i="14"/>
  <c r="R427" i="14"/>
  <c r="F429" i="14"/>
  <c r="R430" i="14"/>
  <c r="F432" i="14"/>
  <c r="R433" i="14"/>
  <c r="F435" i="14"/>
  <c r="R436" i="14"/>
  <c r="F438" i="14"/>
  <c r="R439" i="14"/>
  <c r="F441" i="14"/>
  <c r="R442" i="14"/>
  <c r="F444" i="14"/>
  <c r="AD446" i="14" s="1"/>
  <c r="R445" i="14"/>
  <c r="F447" i="14"/>
  <c r="R448" i="14"/>
  <c r="F450" i="14"/>
  <c r="R451" i="14"/>
  <c r="F453" i="14"/>
  <c r="R454" i="14"/>
  <c r="F456" i="14"/>
  <c r="R457" i="14"/>
  <c r="F459" i="14"/>
  <c r="R460" i="14"/>
  <c r="F462" i="14"/>
  <c r="R463" i="14"/>
  <c r="F465" i="14"/>
  <c r="R466" i="14"/>
  <c r="F468" i="14"/>
  <c r="AD470" i="14" s="1"/>
  <c r="R469" i="14"/>
  <c r="F471" i="14"/>
  <c r="R472" i="14"/>
  <c r="F474" i="14"/>
  <c r="R475" i="14"/>
  <c r="F477" i="14"/>
  <c r="R478" i="14"/>
  <c r="F480" i="14"/>
  <c r="R481" i="14"/>
  <c r="F483" i="14"/>
  <c r="R484" i="14"/>
  <c r="F486" i="14"/>
  <c r="R487" i="14"/>
  <c r="F489" i="14"/>
  <c r="R490" i="14"/>
  <c r="F492" i="14"/>
  <c r="AD494" i="14" s="1"/>
  <c r="R493" i="14"/>
  <c r="F495" i="14"/>
  <c r="R496" i="14"/>
  <c r="F498" i="14"/>
  <c r="R499" i="14"/>
  <c r="F501" i="14"/>
  <c r="R502" i="14"/>
  <c r="F504" i="14"/>
  <c r="R505" i="14"/>
  <c r="F507" i="14"/>
  <c r="R508" i="14"/>
  <c r="F510" i="14"/>
  <c r="R511" i="14"/>
  <c r="F513" i="14"/>
  <c r="R514" i="14"/>
  <c r="F516" i="14"/>
  <c r="AD518" i="14" s="1"/>
  <c r="R517" i="14"/>
  <c r="F519" i="14"/>
  <c r="R520" i="14"/>
  <c r="F522" i="14"/>
  <c r="R523" i="14"/>
  <c r="F525" i="14"/>
  <c r="R526" i="14"/>
  <c r="F528" i="14"/>
  <c r="R529" i="14"/>
  <c r="F531" i="14"/>
  <c r="R532" i="14"/>
  <c r="F534" i="14"/>
  <c r="R535" i="14"/>
  <c r="F537" i="14"/>
  <c r="R538" i="14"/>
  <c r="F540" i="14"/>
  <c r="AD542" i="14" s="1"/>
  <c r="R541" i="14"/>
  <c r="F543" i="14"/>
  <c r="R544" i="14"/>
  <c r="F546" i="14"/>
  <c r="R547" i="14"/>
  <c r="F549" i="14"/>
  <c r="R550" i="14"/>
  <c r="F552" i="14"/>
  <c r="R553" i="14"/>
  <c r="F555" i="14"/>
  <c r="R556" i="14"/>
  <c r="F558" i="14"/>
  <c r="R559" i="14"/>
  <c r="F561" i="14"/>
  <c r="R562" i="14"/>
  <c r="F564" i="14"/>
  <c r="AD566" i="14" s="1"/>
  <c r="R565" i="14"/>
  <c r="F567" i="14"/>
  <c r="R568" i="14"/>
  <c r="F570" i="14"/>
  <c r="R571" i="14"/>
  <c r="F573" i="14"/>
  <c r="R574" i="14"/>
  <c r="F576" i="14"/>
  <c r="R577" i="14"/>
  <c r="F579" i="14"/>
  <c r="R580" i="14"/>
  <c r="F582" i="14"/>
  <c r="R583" i="14"/>
  <c r="F585" i="14"/>
  <c r="R586" i="14"/>
  <c r="F588" i="14"/>
  <c r="AD590" i="14" s="1"/>
  <c r="R589" i="14"/>
  <c r="F591" i="14"/>
  <c r="R592" i="14"/>
  <c r="F594" i="14"/>
  <c r="R595" i="14"/>
  <c r="F597" i="14"/>
  <c r="R598" i="14"/>
  <c r="F600" i="14"/>
  <c r="R601" i="14"/>
  <c r="F603" i="14"/>
  <c r="R604" i="14"/>
  <c r="F606" i="14"/>
  <c r="R607" i="14"/>
  <c r="F609" i="14"/>
  <c r="R610" i="14"/>
  <c r="F612" i="14"/>
  <c r="AD614" i="14" s="1"/>
  <c r="R613" i="14"/>
  <c r="F615" i="14"/>
  <c r="R616" i="14"/>
  <c r="F618" i="14"/>
  <c r="R619" i="14"/>
  <c r="F621" i="14"/>
  <c r="R622" i="14"/>
  <c r="F624" i="14"/>
  <c r="R625" i="14"/>
  <c r="F627" i="14"/>
  <c r="R628" i="14"/>
  <c r="F630" i="14"/>
  <c r="R631" i="14"/>
  <c r="F633" i="14"/>
  <c r="AD635" i="14" s="1"/>
  <c r="R634" i="14"/>
  <c r="F636" i="14"/>
  <c r="AD638" i="14" s="1"/>
  <c r="R637" i="14"/>
  <c r="F639" i="14"/>
  <c r="R640" i="14"/>
  <c r="F642" i="14"/>
  <c r="R643" i="14"/>
  <c r="F645" i="14"/>
  <c r="AD647" i="14" s="1"/>
  <c r="R646" i="14"/>
  <c r="F648" i="14"/>
  <c r="R649" i="14"/>
  <c r="F651" i="14"/>
  <c r="R652" i="14"/>
  <c r="F654" i="14"/>
  <c r="R655" i="14"/>
  <c r="F657" i="14"/>
  <c r="AD659" i="14" s="1"/>
  <c r="R658" i="14"/>
  <c r="F660" i="14"/>
  <c r="AD662" i="14" s="1"/>
  <c r="R661" i="14"/>
  <c r="F663" i="14"/>
  <c r="R664" i="14"/>
  <c r="F666" i="14"/>
  <c r="R667" i="14"/>
  <c r="F669" i="14"/>
  <c r="AD671" i="14" s="1"/>
  <c r="R670" i="14"/>
  <c r="F672" i="14"/>
  <c r="R673" i="14"/>
  <c r="F675" i="14"/>
  <c r="R676" i="14"/>
  <c r="F678" i="14"/>
  <c r="R679" i="14"/>
  <c r="F681" i="14"/>
  <c r="AD683" i="14" s="1"/>
  <c r="R682" i="14"/>
  <c r="F684" i="14"/>
  <c r="AD686" i="14" s="1"/>
  <c r="R685" i="14"/>
  <c r="F687" i="14"/>
  <c r="R688" i="14"/>
  <c r="F690" i="14"/>
  <c r="R691" i="14"/>
  <c r="F693" i="14"/>
  <c r="AD695" i="14" s="1"/>
  <c r="R694" i="14"/>
  <c r="F696" i="14"/>
  <c r="R697" i="14"/>
  <c r="F699" i="14"/>
  <c r="R700" i="14"/>
  <c r="F702" i="14"/>
  <c r="R703" i="14"/>
  <c r="F705" i="14"/>
  <c r="AD707" i="14" s="1"/>
  <c r="R706" i="14"/>
  <c r="F708" i="14"/>
  <c r="AD710" i="14" s="1"/>
  <c r="R709" i="14"/>
  <c r="F711" i="14"/>
  <c r="R712" i="14"/>
  <c r="F714" i="14"/>
  <c r="R715" i="14"/>
  <c r="F717" i="14"/>
  <c r="AD719" i="14" s="1"/>
  <c r="R718" i="14"/>
  <c r="F720" i="14"/>
  <c r="R721" i="14"/>
  <c r="F723" i="14"/>
  <c r="R724" i="14"/>
  <c r="F726" i="14"/>
  <c r="R727" i="14"/>
  <c r="F729" i="14"/>
  <c r="AD731" i="14" s="1"/>
  <c r="R730" i="14"/>
  <c r="F732" i="14"/>
  <c r="AD734" i="14" s="1"/>
  <c r="R733" i="14"/>
  <c r="F735" i="14"/>
  <c r="R736" i="14"/>
  <c r="F738" i="14"/>
  <c r="R739" i="14"/>
  <c r="F741" i="14"/>
  <c r="AD743" i="14" s="1"/>
  <c r="R742" i="14"/>
  <c r="F744" i="14"/>
  <c r="R745" i="14"/>
  <c r="F747" i="14"/>
  <c r="R748" i="14"/>
  <c r="F750" i="14"/>
  <c r="R751" i="14"/>
  <c r="F753" i="14"/>
  <c r="AD755" i="14" s="1"/>
  <c r="R754" i="14"/>
  <c r="F756" i="14"/>
  <c r="AD758" i="14" s="1"/>
  <c r="R757" i="14"/>
  <c r="F759" i="14"/>
  <c r="R760" i="14"/>
  <c r="F762" i="14"/>
  <c r="R763" i="14"/>
  <c r="F765" i="14"/>
  <c r="AD767" i="14" s="1"/>
  <c r="R766" i="14"/>
  <c r="F768" i="14"/>
  <c r="R769" i="14"/>
  <c r="F771" i="14"/>
  <c r="R772" i="14"/>
  <c r="F774" i="14"/>
  <c r="R775" i="14"/>
  <c r="F777" i="14"/>
  <c r="AD779" i="14" s="1"/>
  <c r="R778" i="14"/>
  <c r="F780" i="14"/>
  <c r="AD782" i="14" s="1"/>
  <c r="R781" i="14"/>
  <c r="F783" i="14"/>
  <c r="R784" i="14"/>
  <c r="F786" i="14"/>
  <c r="R787" i="14"/>
  <c r="F789" i="14"/>
  <c r="AD791" i="14" s="1"/>
  <c r="R790" i="14"/>
  <c r="F792" i="14"/>
  <c r="R793" i="14"/>
  <c r="F795" i="14"/>
  <c r="R796" i="14"/>
  <c r="F798" i="14"/>
  <c r="R799" i="14"/>
  <c r="F801" i="14"/>
  <c r="AD803" i="14" s="1"/>
  <c r="R802" i="14"/>
  <c r="F804" i="14"/>
  <c r="AD806" i="14" s="1"/>
  <c r="AW806" i="14" s="1"/>
  <c r="R805" i="14"/>
  <c r="F807" i="14"/>
  <c r="R808" i="14"/>
  <c r="F810" i="14"/>
  <c r="R811" i="14"/>
  <c r="F813" i="14"/>
  <c r="AD815" i="14" s="1"/>
  <c r="R814" i="14"/>
  <c r="F816" i="14"/>
  <c r="R817" i="14"/>
  <c r="F819" i="14"/>
  <c r="R820" i="14"/>
  <c r="F822" i="14"/>
  <c r="R823" i="14"/>
  <c r="F825" i="14"/>
  <c r="AD827" i="14" s="1"/>
  <c r="R826" i="14"/>
  <c r="F828" i="14"/>
  <c r="AD830" i="14" s="1"/>
  <c r="R829" i="14"/>
  <c r="F831" i="14"/>
  <c r="R832" i="14"/>
  <c r="F834" i="14"/>
  <c r="R835" i="14"/>
  <c r="F837" i="14"/>
  <c r="AD839" i="14" s="1"/>
  <c r="R838" i="14"/>
  <c r="F840" i="14"/>
  <c r="R841" i="14"/>
  <c r="F843" i="14"/>
  <c r="R844" i="14"/>
  <c r="F846" i="14"/>
  <c r="R847" i="14"/>
  <c r="F849" i="14"/>
  <c r="AD851" i="14" s="1"/>
  <c r="R850" i="14"/>
  <c r="F852" i="14"/>
  <c r="AD854" i="14" s="1"/>
  <c r="R853" i="14"/>
  <c r="F855" i="14"/>
  <c r="R856" i="14"/>
  <c r="F858" i="14"/>
  <c r="R859" i="14"/>
  <c r="F861" i="14"/>
  <c r="AD863" i="14" s="1"/>
  <c r="R862" i="14"/>
  <c r="F864" i="14"/>
  <c r="R865" i="14"/>
  <c r="F867" i="14"/>
  <c r="R868" i="14"/>
  <c r="F870" i="14"/>
  <c r="R871" i="14"/>
  <c r="F873" i="14"/>
  <c r="AD875" i="14" s="1"/>
  <c r="R874" i="14"/>
  <c r="F876" i="14"/>
  <c r="AD878" i="14" s="1"/>
  <c r="R877" i="14"/>
  <c r="F879" i="14"/>
  <c r="R880" i="14"/>
  <c r="F882" i="14"/>
  <c r="R883" i="14"/>
  <c r="F885" i="14"/>
  <c r="AD887" i="14" s="1"/>
  <c r="R886" i="14"/>
  <c r="F888" i="14"/>
  <c r="R889" i="14"/>
  <c r="F891" i="14"/>
  <c r="R892" i="14"/>
  <c r="F894" i="14"/>
  <c r="R895" i="14"/>
  <c r="F897" i="14"/>
  <c r="AD899" i="14" s="1"/>
  <c r="R898" i="14"/>
  <c r="F900" i="14"/>
  <c r="AD902" i="14" s="1"/>
  <c r="R901" i="14"/>
  <c r="AD11" i="14"/>
  <c r="AD17" i="14"/>
  <c r="AD23" i="14"/>
  <c r="AD26" i="14"/>
  <c r="AD29" i="14"/>
  <c r="AD32" i="14"/>
  <c r="AD35" i="14"/>
  <c r="AD41" i="14"/>
  <c r="AD47" i="14"/>
  <c r="AD53" i="14"/>
  <c r="AD56" i="14"/>
  <c r="AD59" i="14"/>
  <c r="AD62" i="14"/>
  <c r="AD65" i="14"/>
  <c r="AD71" i="14"/>
  <c r="AD77" i="14"/>
  <c r="AD80" i="14"/>
  <c r="AD83" i="14"/>
  <c r="AD86" i="14"/>
  <c r="AD89" i="14"/>
  <c r="AD95" i="14"/>
  <c r="AD101" i="14"/>
  <c r="AD104" i="14"/>
  <c r="AD107" i="14"/>
  <c r="AD113" i="14"/>
  <c r="AD119" i="14"/>
  <c r="AD125" i="14"/>
  <c r="AD128" i="14"/>
  <c r="AD131" i="14"/>
  <c r="AD134" i="14"/>
  <c r="AD137" i="14"/>
  <c r="AD143" i="14"/>
  <c r="AD146" i="14"/>
  <c r="AD149" i="14"/>
  <c r="AD152" i="14"/>
  <c r="AD155" i="14"/>
  <c r="AD161" i="14"/>
  <c r="AD167" i="14"/>
  <c r="AD170" i="14"/>
  <c r="AD173" i="14"/>
  <c r="AD176" i="14"/>
  <c r="AD179" i="14"/>
  <c r="AD185" i="14"/>
  <c r="AD191" i="14"/>
  <c r="AD197" i="14"/>
  <c r="AD200" i="14"/>
  <c r="AD203" i="14"/>
  <c r="AD209" i="14"/>
  <c r="AD215" i="14"/>
  <c r="AD218" i="14"/>
  <c r="AD221" i="14"/>
  <c r="AD224" i="14"/>
  <c r="AD227" i="14"/>
  <c r="AD233" i="14"/>
  <c r="AD236" i="14"/>
  <c r="AD239" i="14"/>
  <c r="AD242" i="14"/>
  <c r="AD245" i="14"/>
  <c r="AD248" i="14"/>
  <c r="AD251" i="14"/>
  <c r="AD257" i="14"/>
  <c r="AD260" i="14"/>
  <c r="AD263" i="14"/>
  <c r="AD266" i="14"/>
  <c r="AD269" i="14"/>
  <c r="AD272" i="14"/>
  <c r="AD275" i="14"/>
  <c r="AD281" i="14"/>
  <c r="AD284" i="14"/>
  <c r="AD287" i="14"/>
  <c r="AD290" i="14"/>
  <c r="AD293" i="14"/>
  <c r="AD296" i="14"/>
  <c r="AD299" i="14"/>
  <c r="AD305" i="14"/>
  <c r="AD308" i="14"/>
  <c r="AD311" i="14"/>
  <c r="AD314" i="14"/>
  <c r="AD317" i="14"/>
  <c r="AD320" i="14"/>
  <c r="AD323" i="14"/>
  <c r="AD329" i="14"/>
  <c r="AD332" i="14"/>
  <c r="AD335" i="14"/>
  <c r="AD338" i="14"/>
  <c r="AD341" i="14"/>
  <c r="AD344" i="14"/>
  <c r="AD347" i="14"/>
  <c r="AD353" i="14"/>
  <c r="AD356" i="14"/>
  <c r="AD359" i="14"/>
  <c r="AD362" i="14"/>
  <c r="AD365" i="14"/>
  <c r="AD368" i="14"/>
  <c r="AD371" i="14"/>
  <c r="AD377" i="14"/>
  <c r="AD380" i="14"/>
  <c r="AD383" i="14"/>
  <c r="AD386" i="14"/>
  <c r="AD389" i="14"/>
  <c r="AD392" i="14"/>
  <c r="AD395" i="14"/>
  <c r="AD401" i="14"/>
  <c r="AD404" i="14"/>
  <c r="AD407" i="14"/>
  <c r="AD410" i="14"/>
  <c r="AD413" i="14"/>
  <c r="AD416" i="14"/>
  <c r="AD419" i="14"/>
  <c r="AD425" i="14"/>
  <c r="AD428" i="14"/>
  <c r="AD431" i="14"/>
  <c r="AD434" i="14"/>
  <c r="AD437" i="14"/>
  <c r="AD440" i="14"/>
  <c r="AD443" i="14"/>
  <c r="AD449" i="14"/>
  <c r="AD452" i="14"/>
  <c r="AD455" i="14"/>
  <c r="AD458" i="14"/>
  <c r="AD461" i="14"/>
  <c r="AD464" i="14"/>
  <c r="AD467" i="14"/>
  <c r="AD473" i="14"/>
  <c r="AD476" i="14"/>
  <c r="AD479" i="14"/>
  <c r="AD482" i="14"/>
  <c r="AD485" i="14"/>
  <c r="AD488" i="14"/>
  <c r="AD491" i="14"/>
  <c r="AD497" i="14"/>
  <c r="AD500" i="14"/>
  <c r="AD503" i="14"/>
  <c r="AD506" i="14"/>
  <c r="AD509" i="14"/>
  <c r="AD512" i="14"/>
  <c r="AD515" i="14"/>
  <c r="AD521" i="14"/>
  <c r="AD524" i="14"/>
  <c r="AD527" i="14"/>
  <c r="AD530" i="14"/>
  <c r="AD533" i="14"/>
  <c r="AD536" i="14"/>
  <c r="AD539" i="14"/>
  <c r="AD545" i="14"/>
  <c r="AD548" i="14"/>
  <c r="AD551" i="14"/>
  <c r="AD554" i="14"/>
  <c r="AD557" i="14"/>
  <c r="AD560" i="14"/>
  <c r="AD563" i="14"/>
  <c r="AD569" i="14"/>
  <c r="AD572" i="14"/>
  <c r="AD575" i="14"/>
  <c r="AD578" i="14"/>
  <c r="AD581" i="14"/>
  <c r="AD584" i="14"/>
  <c r="AD587" i="14"/>
  <c r="AD593" i="14"/>
  <c r="AD596" i="14"/>
  <c r="AD599" i="14"/>
  <c r="AD602" i="14"/>
  <c r="AD605" i="14"/>
  <c r="AD608" i="14"/>
  <c r="AD611" i="14"/>
  <c r="AD617" i="14"/>
  <c r="AD620" i="14"/>
  <c r="AD623" i="14"/>
  <c r="AD626" i="14"/>
  <c r="AD629" i="14"/>
  <c r="AD632" i="14"/>
  <c r="AD641" i="14"/>
  <c r="AD644" i="14"/>
  <c r="AD650" i="14"/>
  <c r="AD653" i="14"/>
  <c r="AD656" i="14"/>
  <c r="AD665" i="14"/>
  <c r="AD668" i="14"/>
  <c r="AD674" i="14"/>
  <c r="AD677" i="14"/>
  <c r="AD680" i="14"/>
  <c r="AD689" i="14"/>
  <c r="AD692" i="14"/>
  <c r="AD698" i="14"/>
  <c r="AD701" i="14"/>
  <c r="AD704" i="14"/>
  <c r="AD713" i="14"/>
  <c r="AD716" i="14"/>
  <c r="AD722" i="14"/>
  <c r="AD725" i="14"/>
  <c r="AD728" i="14"/>
  <c r="AD737" i="14"/>
  <c r="AD740" i="14"/>
  <c r="AD746" i="14"/>
  <c r="AD749" i="14"/>
  <c r="AD752" i="14"/>
  <c r="AD761" i="14"/>
  <c r="AD764" i="14"/>
  <c r="AD770" i="14"/>
  <c r="AD773" i="14"/>
  <c r="AD776" i="14"/>
  <c r="AD785" i="14"/>
  <c r="AD788" i="14"/>
  <c r="AD794" i="14"/>
  <c r="AD797" i="14"/>
  <c r="AD800" i="14"/>
  <c r="AD809" i="14"/>
  <c r="AD812" i="14"/>
  <c r="AD818" i="14"/>
  <c r="AD821" i="14"/>
  <c r="AD824" i="14"/>
  <c r="AD833" i="14"/>
  <c r="AD836" i="14"/>
  <c r="AD842" i="14"/>
  <c r="AD845" i="14"/>
  <c r="AD848" i="14"/>
  <c r="AD857" i="14"/>
  <c r="AD860" i="14"/>
  <c r="AD866" i="14"/>
  <c r="AD869" i="14"/>
  <c r="AD872" i="14"/>
  <c r="AD881" i="14"/>
  <c r="AD884" i="14"/>
  <c r="AD890" i="14"/>
  <c r="AD893" i="14"/>
  <c r="AD896" i="14"/>
  <c r="G4" i="16"/>
  <c r="G6" i="16"/>
  <c r="G8" i="16"/>
  <c r="G10" i="16"/>
  <c r="G12" i="16"/>
  <c r="G14" i="16"/>
  <c r="G16" i="16"/>
  <c r="G18" i="16"/>
  <c r="G20" i="16"/>
  <c r="G22" i="16"/>
  <c r="G24" i="16"/>
  <c r="G26" i="16"/>
  <c r="G28" i="16"/>
  <c r="G30" i="16"/>
  <c r="G32" i="16"/>
  <c r="G34" i="16"/>
  <c r="G36" i="16"/>
  <c r="G38" i="16"/>
  <c r="G40" i="16"/>
  <c r="G42" i="16"/>
  <c r="G44" i="16"/>
  <c r="G46" i="16"/>
  <c r="G48" i="16"/>
  <c r="G50" i="16"/>
  <c r="G52" i="16"/>
  <c r="G54" i="16"/>
  <c r="G56" i="16"/>
  <c r="G58" i="16"/>
  <c r="G60" i="16"/>
  <c r="G62" i="16"/>
  <c r="G64" i="16"/>
  <c r="G66" i="16"/>
  <c r="G68" i="16"/>
  <c r="G70" i="16"/>
  <c r="G72" i="16"/>
  <c r="G74" i="16"/>
  <c r="G76" i="16"/>
  <c r="G78" i="16"/>
  <c r="G80" i="16"/>
  <c r="G82" i="16"/>
  <c r="G84" i="16"/>
  <c r="G86" i="16"/>
  <c r="G88" i="16"/>
  <c r="G90" i="16"/>
  <c r="G92" i="16"/>
  <c r="G94" i="16"/>
  <c r="G96" i="16"/>
  <c r="G98" i="16"/>
  <c r="G100" i="16"/>
  <c r="G102" i="16"/>
  <c r="G104" i="16"/>
  <c r="G106" i="16"/>
  <c r="G108" i="16"/>
  <c r="G110" i="16"/>
  <c r="G112" i="16"/>
  <c r="G114" i="16"/>
  <c r="G116" i="16"/>
  <c r="G118" i="16"/>
  <c r="G120" i="16"/>
  <c r="G122" i="16"/>
  <c r="G124" i="16"/>
  <c r="G126" i="16"/>
  <c r="G128" i="16"/>
  <c r="G130" i="16"/>
  <c r="G132" i="16"/>
  <c r="G134" i="16"/>
  <c r="G136" i="16"/>
  <c r="G138" i="16"/>
  <c r="G140" i="16"/>
  <c r="G142" i="16"/>
  <c r="G144" i="16"/>
  <c r="G146" i="16"/>
  <c r="G148" i="16"/>
  <c r="G150" i="16"/>
  <c r="G152" i="16"/>
  <c r="G154" i="16"/>
  <c r="G156" i="16"/>
  <c r="G158" i="16"/>
  <c r="G4" i="17"/>
  <c r="G6" i="17"/>
  <c r="G8" i="17"/>
  <c r="G10" i="17"/>
  <c r="G12" i="17"/>
  <c r="G14" i="17"/>
  <c r="G16" i="17"/>
  <c r="G18" i="17"/>
  <c r="G20" i="17"/>
  <c r="G22" i="17"/>
  <c r="G24" i="17"/>
  <c r="G26" i="17"/>
  <c r="G28" i="17"/>
  <c r="G30" i="17"/>
  <c r="G32" i="17"/>
  <c r="G34" i="17"/>
  <c r="G36" i="17"/>
  <c r="G38" i="17"/>
  <c r="G40" i="17"/>
  <c r="G42" i="17"/>
  <c r="G44" i="17"/>
  <c r="G46" i="17"/>
  <c r="G48" i="17"/>
  <c r="G50" i="17"/>
  <c r="G52" i="17"/>
  <c r="G54" i="17"/>
  <c r="G56" i="17"/>
  <c r="G58" i="17"/>
  <c r="G60" i="17"/>
  <c r="G62" i="17"/>
  <c r="G64" i="17"/>
  <c r="G66" i="17"/>
  <c r="G68" i="17"/>
  <c r="G70" i="17"/>
  <c r="G72" i="17"/>
  <c r="G74" i="17"/>
  <c r="G76" i="17"/>
  <c r="G78" i="17"/>
  <c r="G80" i="17"/>
  <c r="G82" i="17"/>
  <c r="G84" i="17"/>
  <c r="G86" i="17"/>
  <c r="G88" i="17"/>
  <c r="G90" i="17"/>
  <c r="G92" i="17"/>
  <c r="G94" i="17"/>
  <c r="G96" i="17"/>
  <c r="G98" i="17"/>
  <c r="G100" i="17"/>
  <c r="G102" i="17"/>
  <c r="G104" i="17"/>
  <c r="G106" i="17"/>
  <c r="G108" i="17"/>
  <c r="G110" i="17"/>
  <c r="G112" i="17"/>
  <c r="G114" i="17"/>
  <c r="G116" i="17"/>
  <c r="G118" i="17"/>
  <c r="G120" i="17"/>
  <c r="G122" i="17"/>
  <c r="G124" i="17"/>
  <c r="G126" i="17"/>
  <c r="G128" i="17"/>
  <c r="G130" i="17"/>
  <c r="G132" i="17"/>
  <c r="G134" i="17"/>
  <c r="G136" i="17"/>
  <c r="G138" i="17"/>
  <c r="G140" i="17"/>
  <c r="G142" i="17"/>
  <c r="G144" i="17"/>
  <c r="G146" i="17"/>
  <c r="G148" i="17"/>
  <c r="G150" i="17"/>
  <c r="G152" i="17"/>
  <c r="G154" i="17"/>
  <c r="G156" i="17"/>
  <c r="G158" i="17"/>
  <c r="G3" i="14"/>
  <c r="S4" i="14"/>
  <c r="AE5" i="14" s="1"/>
  <c r="G6" i="14"/>
  <c r="S7" i="14"/>
  <c r="G9" i="14"/>
  <c r="S10" i="14"/>
  <c r="G12" i="14"/>
  <c r="S13" i="14"/>
  <c r="AE14" i="14" s="1"/>
  <c r="G15" i="14"/>
  <c r="S16" i="14"/>
  <c r="AE17" i="14" s="1"/>
  <c r="G18" i="14"/>
  <c r="S19" i="14"/>
  <c r="G21" i="14"/>
  <c r="S22" i="14"/>
  <c r="G24" i="14"/>
  <c r="S25" i="14"/>
  <c r="G27" i="14"/>
  <c r="S28" i="14"/>
  <c r="G30" i="14"/>
  <c r="AE32" i="14" s="1"/>
  <c r="S31" i="14"/>
  <c r="G33" i="14"/>
  <c r="S34" i="14"/>
  <c r="G36" i="14"/>
  <c r="S37" i="14"/>
  <c r="AE38" i="14" s="1"/>
  <c r="G39" i="14"/>
  <c r="S40" i="14"/>
  <c r="AE41" i="14" s="1"/>
  <c r="G42" i="14"/>
  <c r="S43" i="14"/>
  <c r="G45" i="14"/>
  <c r="S46" i="14"/>
  <c r="G48" i="14"/>
  <c r="S49" i="14"/>
  <c r="AE50" i="14" s="1"/>
  <c r="G51" i="14"/>
  <c r="S52" i="14"/>
  <c r="G54" i="14"/>
  <c r="AE56" i="14" s="1"/>
  <c r="S55" i="14"/>
  <c r="G57" i="14"/>
  <c r="S58" i="14"/>
  <c r="G60" i="14"/>
  <c r="S61" i="14"/>
  <c r="AE62" i="14" s="1"/>
  <c r="G63" i="14"/>
  <c r="S64" i="14"/>
  <c r="AE65" i="14" s="1"/>
  <c r="G66" i="14"/>
  <c r="S67" i="14"/>
  <c r="G69" i="14"/>
  <c r="S70" i="14"/>
  <c r="G72" i="14"/>
  <c r="S73" i="14"/>
  <c r="AE74" i="14" s="1"/>
  <c r="G75" i="14"/>
  <c r="S76" i="14"/>
  <c r="G78" i="14"/>
  <c r="AE80" i="14" s="1"/>
  <c r="S79" i="14"/>
  <c r="G81" i="14"/>
  <c r="S82" i="14"/>
  <c r="G84" i="14"/>
  <c r="S85" i="14"/>
  <c r="AE86" i="14" s="1"/>
  <c r="G87" i="14"/>
  <c r="S88" i="14"/>
  <c r="AE89" i="14" s="1"/>
  <c r="G90" i="14"/>
  <c r="S91" i="14"/>
  <c r="G93" i="14"/>
  <c r="S94" i="14"/>
  <c r="G96" i="14"/>
  <c r="S97" i="14"/>
  <c r="AE98" i="14" s="1"/>
  <c r="G99" i="14"/>
  <c r="S100" i="14"/>
  <c r="G102" i="14"/>
  <c r="AE104" i="14" s="1"/>
  <c r="S103" i="14"/>
  <c r="G105" i="14"/>
  <c r="S106" i="14"/>
  <c r="G108" i="14"/>
  <c r="S109" i="14"/>
  <c r="AE110" i="14" s="1"/>
  <c r="G111" i="14"/>
  <c r="S112" i="14"/>
  <c r="AE113" i="14" s="1"/>
  <c r="G114" i="14"/>
  <c r="S115" i="14"/>
  <c r="G117" i="14"/>
  <c r="S118" i="14"/>
  <c r="G120" i="14"/>
  <c r="S121" i="14"/>
  <c r="AE122" i="14" s="1"/>
  <c r="G123" i="14"/>
  <c r="S124" i="14"/>
  <c r="G126" i="14"/>
  <c r="AE128" i="14" s="1"/>
  <c r="S127" i="14"/>
  <c r="G129" i="14"/>
  <c r="S130" i="14"/>
  <c r="G132" i="14"/>
  <c r="S133" i="14"/>
  <c r="AE134" i="14" s="1"/>
  <c r="G135" i="14"/>
  <c r="S136" i="14"/>
  <c r="AE137" i="14" s="1"/>
  <c r="G138" i="14"/>
  <c r="S139" i="14"/>
  <c r="G141" i="14"/>
  <c r="S142" i="14"/>
  <c r="G144" i="14"/>
  <c r="S145" i="14"/>
  <c r="AE146" i="14" s="1"/>
  <c r="G147" i="14"/>
  <c r="S148" i="14"/>
  <c r="G150" i="14"/>
  <c r="AE152" i="14" s="1"/>
  <c r="S151" i="14"/>
  <c r="G153" i="14"/>
  <c r="S154" i="14"/>
  <c r="G156" i="14"/>
  <c r="S157" i="14"/>
  <c r="G159" i="14"/>
  <c r="S160" i="14"/>
  <c r="AE161" i="14" s="1"/>
  <c r="G162" i="14"/>
  <c r="S163" i="14"/>
  <c r="G165" i="14"/>
  <c r="S166" i="14"/>
  <c r="G168" i="14"/>
  <c r="S169" i="14"/>
  <c r="AE170" i="14" s="1"/>
  <c r="G171" i="14"/>
  <c r="S172" i="14"/>
  <c r="AE173" i="14" s="1"/>
  <c r="G174" i="14"/>
  <c r="AE176" i="14" s="1"/>
  <c r="S175" i="14"/>
  <c r="G177" i="14"/>
  <c r="S178" i="14"/>
  <c r="G180" i="14"/>
  <c r="S181" i="14"/>
  <c r="G183" i="14"/>
  <c r="S184" i="14"/>
  <c r="AE185" i="14" s="1"/>
  <c r="G186" i="14"/>
  <c r="S187" i="14"/>
  <c r="G189" i="14"/>
  <c r="S190" i="14"/>
  <c r="G192" i="14"/>
  <c r="S193" i="14"/>
  <c r="AE194" i="14" s="1"/>
  <c r="G195" i="14"/>
  <c r="S196" i="14"/>
  <c r="G198" i="14"/>
  <c r="AE200" i="14" s="1"/>
  <c r="S199" i="14"/>
  <c r="G201" i="14"/>
  <c r="S202" i="14"/>
  <c r="G204" i="14"/>
  <c r="S205" i="14"/>
  <c r="AE206" i="14" s="1"/>
  <c r="G207" i="14"/>
  <c r="S208" i="14"/>
  <c r="AE209" i="14" s="1"/>
  <c r="G210" i="14"/>
  <c r="S211" i="14"/>
  <c r="G213" i="14"/>
  <c r="S214" i="14"/>
  <c r="G216" i="14"/>
  <c r="S217" i="14"/>
  <c r="AE218" i="14" s="1"/>
  <c r="G219" i="14"/>
  <c r="S220" i="14"/>
  <c r="G222" i="14"/>
  <c r="AE224" i="14" s="1"/>
  <c r="S223" i="14"/>
  <c r="G225" i="14"/>
  <c r="S226" i="14"/>
  <c r="G228" i="14"/>
  <c r="S229" i="14"/>
  <c r="G231" i="14"/>
  <c r="S232" i="14"/>
  <c r="AE233" i="14" s="1"/>
  <c r="G234" i="14"/>
  <c r="S235" i="14"/>
  <c r="G237" i="14"/>
  <c r="S238" i="14"/>
  <c r="G240" i="14"/>
  <c r="S241" i="14"/>
  <c r="AE242" i="14" s="1"/>
  <c r="G243" i="14"/>
  <c r="S244" i="14"/>
  <c r="AE245" i="14" s="1"/>
  <c r="G246" i="14"/>
  <c r="AE248" i="14" s="1"/>
  <c r="S247" i="14"/>
  <c r="G249" i="14"/>
  <c r="S250" i="14"/>
  <c r="G252" i="14"/>
  <c r="S253" i="14"/>
  <c r="G255" i="14"/>
  <c r="S256" i="14"/>
  <c r="AE257" i="14" s="1"/>
  <c r="G258" i="14"/>
  <c r="S259" i="14"/>
  <c r="G261" i="14"/>
  <c r="S262" i="14"/>
  <c r="G264" i="14"/>
  <c r="S265" i="14"/>
  <c r="AE266" i="14" s="1"/>
  <c r="G267" i="14"/>
  <c r="S268" i="14"/>
  <c r="G270" i="14"/>
  <c r="AE272" i="14" s="1"/>
  <c r="S271" i="14"/>
  <c r="G273" i="14"/>
  <c r="S274" i="14"/>
  <c r="G276" i="14"/>
  <c r="S277" i="14"/>
  <c r="AE278" i="14" s="1"/>
  <c r="G279" i="14"/>
  <c r="S280" i="14"/>
  <c r="AE281" i="14" s="1"/>
  <c r="G282" i="14"/>
  <c r="S283" i="14"/>
  <c r="G285" i="14"/>
  <c r="S286" i="14"/>
  <c r="G288" i="14"/>
  <c r="S289" i="14"/>
  <c r="AE290" i="14" s="1"/>
  <c r="G291" i="14"/>
  <c r="S292" i="14"/>
  <c r="G294" i="14"/>
  <c r="AE296" i="14" s="1"/>
  <c r="S295" i="14"/>
  <c r="G297" i="14"/>
  <c r="S298" i="14"/>
  <c r="G300" i="14"/>
  <c r="S301" i="14"/>
  <c r="G303" i="14"/>
  <c r="S304" i="14"/>
  <c r="AE305" i="14" s="1"/>
  <c r="G306" i="14"/>
  <c r="S307" i="14"/>
  <c r="G309" i="14"/>
  <c r="S310" i="14"/>
  <c r="G312" i="14"/>
  <c r="S313" i="14"/>
  <c r="AE314" i="14" s="1"/>
  <c r="G315" i="14"/>
  <c r="S316" i="14"/>
  <c r="AE317" i="14" s="1"/>
  <c r="G318" i="14"/>
  <c r="AE320" i="14" s="1"/>
  <c r="S319" i="14"/>
  <c r="G321" i="14"/>
  <c r="S322" i="14"/>
  <c r="G324" i="14"/>
  <c r="S325" i="14"/>
  <c r="AE326" i="14" s="1"/>
  <c r="G327" i="14"/>
  <c r="S328" i="14"/>
  <c r="AE329" i="14" s="1"/>
  <c r="G330" i="14"/>
  <c r="S331" i="14"/>
  <c r="G333" i="14"/>
  <c r="S334" i="14"/>
  <c r="G336" i="14"/>
  <c r="S337" i="14"/>
  <c r="AE338" i="14" s="1"/>
  <c r="G339" i="14"/>
  <c r="S340" i="14"/>
  <c r="G342" i="14"/>
  <c r="AE344" i="14" s="1"/>
  <c r="S343" i="14"/>
  <c r="G345" i="14"/>
  <c r="S346" i="14"/>
  <c r="G348" i="14"/>
  <c r="S349" i="14"/>
  <c r="AE350" i="14" s="1"/>
  <c r="G351" i="14"/>
  <c r="S352" i="14"/>
  <c r="AE353" i="14" s="1"/>
  <c r="G354" i="14"/>
  <c r="S355" i="14"/>
  <c r="G357" i="14"/>
  <c r="S358" i="14"/>
  <c r="G360" i="14"/>
  <c r="S361" i="14"/>
  <c r="AE362" i="14" s="1"/>
  <c r="G363" i="14"/>
  <c r="S364" i="14"/>
  <c r="AE365" i="14" s="1"/>
  <c r="G366" i="14"/>
  <c r="AE368" i="14" s="1"/>
  <c r="S367" i="14"/>
  <c r="G369" i="14"/>
  <c r="S370" i="14"/>
  <c r="G372" i="14"/>
  <c r="S373" i="14"/>
  <c r="G375" i="14"/>
  <c r="S376" i="14"/>
  <c r="AE377" i="14" s="1"/>
  <c r="G378" i="14"/>
  <c r="S379" i="14"/>
  <c r="G381" i="14"/>
  <c r="S382" i="14"/>
  <c r="G384" i="14"/>
  <c r="S385" i="14"/>
  <c r="AE386" i="14" s="1"/>
  <c r="G387" i="14"/>
  <c r="S388" i="14"/>
  <c r="G390" i="14"/>
  <c r="AE392" i="14" s="1"/>
  <c r="S391" i="14"/>
  <c r="G393" i="14"/>
  <c r="S394" i="14"/>
  <c r="G396" i="14"/>
  <c r="S397" i="14"/>
  <c r="AE398" i="14" s="1"/>
  <c r="G399" i="14"/>
  <c r="S400" i="14"/>
  <c r="AE401" i="14" s="1"/>
  <c r="G402" i="14"/>
  <c r="S403" i="14"/>
  <c r="G405" i="14"/>
  <c r="S406" i="14"/>
  <c r="G408" i="14"/>
  <c r="S409" i="14"/>
  <c r="AE410" i="14" s="1"/>
  <c r="G411" i="14"/>
  <c r="S412" i="14"/>
  <c r="G414" i="14"/>
  <c r="AE416" i="14" s="1"/>
  <c r="S415" i="14"/>
  <c r="G417" i="14"/>
  <c r="S418" i="14"/>
  <c r="G420" i="14"/>
  <c r="S421" i="14"/>
  <c r="G423" i="14"/>
  <c r="S424" i="14"/>
  <c r="AE425" i="14" s="1"/>
  <c r="G426" i="14"/>
  <c r="S427" i="14"/>
  <c r="G429" i="14"/>
  <c r="S430" i="14"/>
  <c r="G432" i="14"/>
  <c r="S433" i="14"/>
  <c r="AE434" i="14" s="1"/>
  <c r="G435" i="14"/>
  <c r="S436" i="14"/>
  <c r="AE437" i="14" s="1"/>
  <c r="G438" i="14"/>
  <c r="AE440" i="14" s="1"/>
  <c r="S439" i="14"/>
  <c r="G441" i="14"/>
  <c r="S442" i="14"/>
  <c r="G444" i="14"/>
  <c r="S445" i="14"/>
  <c r="G447" i="14"/>
  <c r="S448" i="14"/>
  <c r="AE449" i="14" s="1"/>
  <c r="G450" i="14"/>
  <c r="S451" i="14"/>
  <c r="G453" i="14"/>
  <c r="S454" i="14"/>
  <c r="G456" i="14"/>
  <c r="S457" i="14"/>
  <c r="AE458" i="14" s="1"/>
  <c r="G459" i="14"/>
  <c r="S460" i="14"/>
  <c r="G462" i="14"/>
  <c r="AE464" i="14" s="1"/>
  <c r="S463" i="14"/>
  <c r="G465" i="14"/>
  <c r="S466" i="14"/>
  <c r="G468" i="14"/>
  <c r="S469" i="14"/>
  <c r="AE470" i="14" s="1"/>
  <c r="G471" i="14"/>
  <c r="S472" i="14"/>
  <c r="AE473" i="14" s="1"/>
  <c r="G474" i="14"/>
  <c r="S475" i="14"/>
  <c r="G477" i="14"/>
  <c r="S478" i="14"/>
  <c r="G480" i="14"/>
  <c r="S481" i="14"/>
  <c r="AE482" i="14" s="1"/>
  <c r="G483" i="14"/>
  <c r="S484" i="14"/>
  <c r="G486" i="14"/>
  <c r="AE488" i="14" s="1"/>
  <c r="S487" i="14"/>
  <c r="G489" i="14"/>
  <c r="S490" i="14"/>
  <c r="G492" i="14"/>
  <c r="S493" i="14"/>
  <c r="G495" i="14"/>
  <c r="S496" i="14"/>
  <c r="AE497" i="14" s="1"/>
  <c r="G498" i="14"/>
  <c r="S499" i="14"/>
  <c r="G501" i="14"/>
  <c r="S502" i="14"/>
  <c r="G504" i="14"/>
  <c r="S505" i="14"/>
  <c r="AE506" i="14" s="1"/>
  <c r="G507" i="14"/>
  <c r="S508" i="14"/>
  <c r="AE509" i="14" s="1"/>
  <c r="G510" i="14"/>
  <c r="AE512" i="14" s="1"/>
  <c r="S511" i="14"/>
  <c r="G513" i="14"/>
  <c r="S514" i="14"/>
  <c r="G516" i="14"/>
  <c r="S517" i="14"/>
  <c r="AE518" i="14" s="1"/>
  <c r="G519" i="14"/>
  <c r="S520" i="14"/>
  <c r="AE521" i="14" s="1"/>
  <c r="G522" i="14"/>
  <c r="S523" i="14"/>
  <c r="G525" i="14"/>
  <c r="S526" i="14"/>
  <c r="G528" i="14"/>
  <c r="S529" i="14"/>
  <c r="AE530" i="14" s="1"/>
  <c r="G531" i="14"/>
  <c r="S532" i="14"/>
  <c r="G534" i="14"/>
  <c r="AE536" i="14" s="1"/>
  <c r="S535" i="14"/>
  <c r="G537" i="14"/>
  <c r="S538" i="14"/>
  <c r="G540" i="14"/>
  <c r="S541" i="14"/>
  <c r="AE542" i="14" s="1"/>
  <c r="G543" i="14"/>
  <c r="S544" i="14"/>
  <c r="AE545" i="14" s="1"/>
  <c r="G546" i="14"/>
  <c r="AE548" i="14" s="1"/>
  <c r="S547" i="14"/>
  <c r="G549" i="14"/>
  <c r="S550" i="14"/>
  <c r="G552" i="14"/>
  <c r="S553" i="14"/>
  <c r="AE554" i="14" s="1"/>
  <c r="G555" i="14"/>
  <c r="S556" i="14"/>
  <c r="AE557" i="14" s="1"/>
  <c r="G558" i="14"/>
  <c r="AE560" i="14" s="1"/>
  <c r="S559" i="14"/>
  <c r="G561" i="14"/>
  <c r="S562" i="14"/>
  <c r="G564" i="14"/>
  <c r="S565" i="14"/>
  <c r="G567" i="14"/>
  <c r="S568" i="14"/>
  <c r="AE569" i="14" s="1"/>
  <c r="G570" i="14"/>
  <c r="AE572" i="14" s="1"/>
  <c r="S571" i="14"/>
  <c r="G573" i="14"/>
  <c r="S574" i="14"/>
  <c r="G576" i="14"/>
  <c r="S577" i="14"/>
  <c r="AE578" i="14" s="1"/>
  <c r="G579" i="14"/>
  <c r="S580" i="14"/>
  <c r="G582" i="14"/>
  <c r="AE584" i="14" s="1"/>
  <c r="S583" i="14"/>
  <c r="G585" i="14"/>
  <c r="S586" i="14"/>
  <c r="G588" i="14"/>
  <c r="S589" i="14"/>
  <c r="AE590" i="14" s="1"/>
  <c r="G591" i="14"/>
  <c r="S592" i="14"/>
  <c r="AE593" i="14" s="1"/>
  <c r="G594" i="14"/>
  <c r="AE596" i="14" s="1"/>
  <c r="S595" i="14"/>
  <c r="G597" i="14"/>
  <c r="S598" i="14"/>
  <c r="G600" i="14"/>
  <c r="S601" i="14"/>
  <c r="AE602" i="14" s="1"/>
  <c r="G603" i="14"/>
  <c r="S604" i="14"/>
  <c r="AE605" i="14" s="1"/>
  <c r="G606" i="14"/>
  <c r="AE608" i="14" s="1"/>
  <c r="S607" i="14"/>
  <c r="G609" i="14"/>
  <c r="S610" i="14"/>
  <c r="G612" i="14"/>
  <c r="S613" i="14"/>
  <c r="G615" i="14"/>
  <c r="S616" i="14"/>
  <c r="AE617" i="14" s="1"/>
  <c r="G618" i="14"/>
  <c r="AE620" i="14" s="1"/>
  <c r="S619" i="14"/>
  <c r="G621" i="14"/>
  <c r="S622" i="14"/>
  <c r="G624" i="14"/>
  <c r="S625" i="14"/>
  <c r="AE626" i="14" s="1"/>
  <c r="G627" i="14"/>
  <c r="S628" i="14"/>
  <c r="G630" i="14"/>
  <c r="AE632" i="14" s="1"/>
  <c r="S631" i="14"/>
  <c r="G633" i="14"/>
  <c r="S634" i="14"/>
  <c r="G636" i="14"/>
  <c r="S637" i="14"/>
  <c r="AE638" i="14" s="1"/>
  <c r="G639" i="14"/>
  <c r="S640" i="14"/>
  <c r="AE641" i="14" s="1"/>
  <c r="G642" i="14"/>
  <c r="AE644" i="14" s="1"/>
  <c r="S643" i="14"/>
  <c r="G645" i="14"/>
  <c r="S646" i="14"/>
  <c r="G648" i="14"/>
  <c r="S649" i="14"/>
  <c r="AE650" i="14" s="1"/>
  <c r="G651" i="14"/>
  <c r="S652" i="14"/>
  <c r="AE653" i="14" s="1"/>
  <c r="G654" i="14"/>
  <c r="AE656" i="14" s="1"/>
  <c r="S655" i="14"/>
  <c r="G657" i="14"/>
  <c r="S658" i="14"/>
  <c r="G660" i="14"/>
  <c r="S661" i="14"/>
  <c r="G663" i="14"/>
  <c r="S664" i="14"/>
  <c r="AE665" i="14" s="1"/>
  <c r="G666" i="14"/>
  <c r="AE668" i="14" s="1"/>
  <c r="S667" i="14"/>
  <c r="G669" i="14"/>
  <c r="S670" i="14"/>
  <c r="G672" i="14"/>
  <c r="S673" i="14"/>
  <c r="AE674" i="14" s="1"/>
  <c r="G675" i="14"/>
  <c r="S676" i="14"/>
  <c r="G678" i="14"/>
  <c r="AE680" i="14" s="1"/>
  <c r="S679" i="14"/>
  <c r="G681" i="14"/>
  <c r="S682" i="14"/>
  <c r="G684" i="14"/>
  <c r="S685" i="14"/>
  <c r="AE686" i="14" s="1"/>
  <c r="G687" i="14"/>
  <c r="S688" i="14"/>
  <c r="AE689" i="14" s="1"/>
  <c r="G690" i="14"/>
  <c r="AE692" i="14" s="1"/>
  <c r="S691" i="14"/>
  <c r="G693" i="14"/>
  <c r="S694" i="14"/>
  <c r="G696" i="14"/>
  <c r="S697" i="14"/>
  <c r="AE698" i="14" s="1"/>
  <c r="G699" i="14"/>
  <c r="S700" i="14"/>
  <c r="AE701" i="14" s="1"/>
  <c r="G702" i="14"/>
  <c r="AE704" i="14" s="1"/>
  <c r="S703" i="14"/>
  <c r="G705" i="14"/>
  <c r="S706" i="14"/>
  <c r="G708" i="14"/>
  <c r="S709" i="14"/>
  <c r="G711" i="14"/>
  <c r="S712" i="14"/>
  <c r="AE713" i="14" s="1"/>
  <c r="G714" i="14"/>
  <c r="AE716" i="14" s="1"/>
  <c r="S715" i="14"/>
  <c r="G717" i="14"/>
  <c r="S718" i="14"/>
  <c r="G720" i="14"/>
  <c r="S721" i="14"/>
  <c r="AE722" i="14" s="1"/>
  <c r="G723" i="14"/>
  <c r="S724" i="14"/>
  <c r="G726" i="14"/>
  <c r="AE728" i="14" s="1"/>
  <c r="S727" i="14"/>
  <c r="G729" i="14"/>
  <c r="S730" i="14"/>
  <c r="G732" i="14"/>
  <c r="S733" i="14"/>
  <c r="AE734" i="14" s="1"/>
  <c r="G735" i="14"/>
  <c r="S736" i="14"/>
  <c r="AE737" i="14" s="1"/>
  <c r="G738" i="14"/>
  <c r="AE740" i="14" s="1"/>
  <c r="S739" i="14"/>
  <c r="G741" i="14"/>
  <c r="S742" i="14"/>
  <c r="G744" i="14"/>
  <c r="S745" i="14"/>
  <c r="AE746" i="14" s="1"/>
  <c r="G747" i="14"/>
  <c r="S748" i="14"/>
  <c r="AE749" i="14" s="1"/>
  <c r="G750" i="14"/>
  <c r="AE752" i="14" s="1"/>
  <c r="S751" i="14"/>
  <c r="G753" i="14"/>
  <c r="S754" i="14"/>
  <c r="G756" i="14"/>
  <c r="S757" i="14"/>
  <c r="G759" i="14"/>
  <c r="S760" i="14"/>
  <c r="AE761" i="14" s="1"/>
  <c r="G762" i="14"/>
  <c r="AE764" i="14" s="1"/>
  <c r="S763" i="14"/>
  <c r="G765" i="14"/>
  <c r="S766" i="14"/>
  <c r="G768" i="14"/>
  <c r="S769" i="14"/>
  <c r="AE770" i="14" s="1"/>
  <c r="G771" i="14"/>
  <c r="S772" i="14"/>
  <c r="G774" i="14"/>
  <c r="AE776" i="14" s="1"/>
  <c r="S775" i="14"/>
  <c r="G777" i="14"/>
  <c r="S778" i="14"/>
  <c r="G780" i="14"/>
  <c r="S781" i="14"/>
  <c r="AE782" i="14" s="1"/>
  <c r="G783" i="14"/>
  <c r="S784" i="14"/>
  <c r="G786" i="14"/>
  <c r="AE788" i="14" s="1"/>
  <c r="S787" i="14"/>
  <c r="G789" i="14"/>
  <c r="S790" i="14"/>
  <c r="G792" i="14"/>
  <c r="S793" i="14"/>
  <c r="AE794" i="14" s="1"/>
  <c r="G795" i="14"/>
  <c r="S796" i="14"/>
  <c r="AQ797" i="14" s="1"/>
  <c r="G798" i="14"/>
  <c r="AE800" i="14" s="1"/>
  <c r="S799" i="14"/>
  <c r="G801" i="14"/>
  <c r="S802" i="14"/>
  <c r="G804" i="14"/>
  <c r="S805" i="14"/>
  <c r="G807" i="14"/>
  <c r="S808" i="14"/>
  <c r="AE809" i="14" s="1"/>
  <c r="G810" i="14"/>
  <c r="AE812" i="14" s="1"/>
  <c r="S811" i="14"/>
  <c r="G813" i="14"/>
  <c r="S814" i="14"/>
  <c r="G816" i="14"/>
  <c r="S817" i="14"/>
  <c r="AE818" i="14" s="1"/>
  <c r="G819" i="14"/>
  <c r="S820" i="14"/>
  <c r="G822" i="14"/>
  <c r="AE824" i="14" s="1"/>
  <c r="S823" i="14"/>
  <c r="G825" i="14"/>
  <c r="S826" i="14"/>
  <c r="G828" i="14"/>
  <c r="S829" i="14"/>
  <c r="AE830" i="14" s="1"/>
  <c r="G831" i="14"/>
  <c r="S832" i="14"/>
  <c r="AE833" i="14" s="1"/>
  <c r="G834" i="14"/>
  <c r="AE836" i="14" s="1"/>
  <c r="S835" i="14"/>
  <c r="G837" i="14"/>
  <c r="S838" i="14"/>
  <c r="G840" i="14"/>
  <c r="S841" i="14"/>
  <c r="AE842" i="14" s="1"/>
  <c r="G843" i="14"/>
  <c r="S844" i="14"/>
  <c r="AE845" i="14" s="1"/>
  <c r="G846" i="14"/>
  <c r="AE848" i="14" s="1"/>
  <c r="S847" i="14"/>
  <c r="G849" i="14"/>
  <c r="S850" i="14"/>
  <c r="G852" i="14"/>
  <c r="S853" i="14"/>
  <c r="AQ854" i="14" s="1"/>
  <c r="G855" i="14"/>
  <c r="S856" i="14"/>
  <c r="G858" i="14"/>
  <c r="AE860" i="14" s="1"/>
  <c r="S859" i="14"/>
  <c r="G861" i="14"/>
  <c r="S862" i="14"/>
  <c r="G864" i="14"/>
  <c r="S865" i="14"/>
  <c r="AE866" i="14" s="1"/>
  <c r="G867" i="14"/>
  <c r="S868" i="14"/>
  <c r="G870" i="14"/>
  <c r="AE872" i="14" s="1"/>
  <c r="S871" i="14"/>
  <c r="G873" i="14"/>
  <c r="S874" i="14"/>
  <c r="G876" i="14"/>
  <c r="S877" i="14"/>
  <c r="AE878" i="14" s="1"/>
  <c r="G879" i="14"/>
  <c r="S880" i="14"/>
  <c r="G882" i="14"/>
  <c r="AE884" i="14" s="1"/>
  <c r="S883" i="14"/>
  <c r="G885" i="14"/>
  <c r="S886" i="14"/>
  <c r="G888" i="14"/>
  <c r="S889" i="14"/>
  <c r="AE890" i="14" s="1"/>
  <c r="G891" i="14"/>
  <c r="S892" i="14"/>
  <c r="AE893" i="14" s="1"/>
  <c r="G894" i="14"/>
  <c r="AE896" i="14" s="1"/>
  <c r="S895" i="14"/>
  <c r="G897" i="14"/>
  <c r="S898" i="14"/>
  <c r="G900" i="14"/>
  <c r="S901" i="14"/>
  <c r="AE11" i="14"/>
  <c r="AE20" i="14"/>
  <c r="AE23" i="14"/>
  <c r="AE29" i="14"/>
  <c r="AE35" i="14"/>
  <c r="AE44" i="14"/>
  <c r="AE47" i="14"/>
  <c r="AE53" i="14"/>
  <c r="AE59" i="14"/>
  <c r="AE68" i="14"/>
  <c r="AE71" i="14"/>
  <c r="AE77" i="14"/>
  <c r="AE83" i="14"/>
  <c r="AE92" i="14"/>
  <c r="AE95" i="14"/>
  <c r="AE101" i="14"/>
  <c r="AE107" i="14"/>
  <c r="AE116" i="14"/>
  <c r="AE119" i="14"/>
  <c r="AE125" i="14"/>
  <c r="AE131" i="14"/>
  <c r="AE140" i="14"/>
  <c r="AE143" i="14"/>
  <c r="AE149" i="14"/>
  <c r="AE155" i="14"/>
  <c r="AE158" i="14"/>
  <c r="AE164" i="14"/>
  <c r="AE167" i="14"/>
  <c r="AE179" i="14"/>
  <c r="AE182" i="14"/>
  <c r="AE188" i="14"/>
  <c r="AE191" i="14"/>
  <c r="AE197" i="14"/>
  <c r="AE203" i="14"/>
  <c r="AE212" i="14"/>
  <c r="AE215" i="14"/>
  <c r="AE221" i="14"/>
  <c r="AE227" i="14"/>
  <c r="AE230" i="14"/>
  <c r="AE236" i="14"/>
  <c r="AE239" i="14"/>
  <c r="AE251" i="14"/>
  <c r="AE254" i="14"/>
  <c r="AE260" i="14"/>
  <c r="AE263" i="14"/>
  <c r="AE269" i="14"/>
  <c r="AE275" i="14"/>
  <c r="AE284" i="14"/>
  <c r="AE287" i="14"/>
  <c r="AE293" i="14"/>
  <c r="AE299" i="14"/>
  <c r="AE302" i="14"/>
  <c r="AE308" i="14"/>
  <c r="AE311" i="14"/>
  <c r="AE323" i="14"/>
  <c r="AE332" i="14"/>
  <c r="AE335" i="14"/>
  <c r="AE341" i="14"/>
  <c r="AE347" i="14"/>
  <c r="AE356" i="14"/>
  <c r="AE359" i="14"/>
  <c r="AE371" i="14"/>
  <c r="AE374" i="14"/>
  <c r="AE380" i="14"/>
  <c r="AE383" i="14"/>
  <c r="AE389" i="14"/>
  <c r="AE395" i="14"/>
  <c r="AE404" i="14"/>
  <c r="AE407" i="14"/>
  <c r="AE413" i="14"/>
  <c r="AE419" i="14"/>
  <c r="AE422" i="14"/>
  <c r="AE428" i="14"/>
  <c r="AE431" i="14"/>
  <c r="AE443" i="14"/>
  <c r="AE446" i="14"/>
  <c r="AE452" i="14"/>
  <c r="AE455" i="14"/>
  <c r="AE461" i="14"/>
  <c r="AE467" i="14"/>
  <c r="AE476" i="14"/>
  <c r="AE479" i="14"/>
  <c r="AE485" i="14"/>
  <c r="AE491" i="14"/>
  <c r="AE494" i="14"/>
  <c r="AE500" i="14"/>
  <c r="AE503" i="14"/>
  <c r="AE515" i="14"/>
  <c r="AE524" i="14"/>
  <c r="AE527" i="14"/>
  <c r="AE533" i="14"/>
  <c r="AE539" i="14"/>
  <c r="AE551" i="14"/>
  <c r="AE563" i="14"/>
  <c r="AE566" i="14"/>
  <c r="AE575" i="14"/>
  <c r="AE581" i="14"/>
  <c r="AE587" i="14"/>
  <c r="AE599" i="14"/>
  <c r="AE611" i="14"/>
  <c r="AE614" i="14"/>
  <c r="AE623" i="14"/>
  <c r="AE629" i="14"/>
  <c r="AE635" i="14"/>
  <c r="AE647" i="14"/>
  <c r="AE659" i="14"/>
  <c r="AE662" i="14"/>
  <c r="AE671" i="14"/>
  <c r="AE677" i="14"/>
  <c r="AE683" i="14"/>
  <c r="AE695" i="14"/>
  <c r="AE707" i="14"/>
  <c r="AE710" i="14"/>
  <c r="AE719" i="14"/>
  <c r="AE725" i="14"/>
  <c r="AE731" i="14"/>
  <c r="AE743" i="14"/>
  <c r="AE755" i="14"/>
  <c r="AE758" i="14"/>
  <c r="AE767" i="14"/>
  <c r="AE773" i="14"/>
  <c r="AE779" i="14"/>
  <c r="AE791" i="14"/>
  <c r="AE803" i="14"/>
  <c r="AE806" i="14"/>
  <c r="AE815" i="14"/>
  <c r="AE821" i="14"/>
  <c r="AE827" i="14"/>
  <c r="AE839" i="14"/>
  <c r="AE851" i="14"/>
  <c r="AE854" i="14"/>
  <c r="AE863" i="14"/>
  <c r="AE869" i="14"/>
  <c r="AE875" i="14"/>
  <c r="AE887" i="14"/>
  <c r="AE899" i="14"/>
  <c r="AE902" i="14"/>
  <c r="H4" i="16"/>
  <c r="H6" i="16"/>
  <c r="H8" i="16"/>
  <c r="H10" i="16"/>
  <c r="H12" i="16"/>
  <c r="H14" i="16"/>
  <c r="H16" i="16"/>
  <c r="H18" i="16"/>
  <c r="H20" i="16"/>
  <c r="H22" i="16"/>
  <c r="H24" i="16"/>
  <c r="H26" i="16"/>
  <c r="H28" i="16"/>
  <c r="H30" i="16"/>
  <c r="H32" i="16"/>
  <c r="H34" i="16"/>
  <c r="H36" i="16"/>
  <c r="H38" i="16"/>
  <c r="H40" i="16"/>
  <c r="H42" i="16"/>
  <c r="H44" i="16"/>
  <c r="H46" i="16"/>
  <c r="H48" i="16"/>
  <c r="H50" i="16"/>
  <c r="H52" i="16"/>
  <c r="H54" i="16"/>
  <c r="H56" i="16"/>
  <c r="H58" i="16"/>
  <c r="H60" i="16"/>
  <c r="H62" i="16"/>
  <c r="H64" i="16"/>
  <c r="H66" i="16"/>
  <c r="H68" i="16"/>
  <c r="H70" i="16"/>
  <c r="H72" i="16"/>
  <c r="H74" i="16"/>
  <c r="H76" i="16"/>
  <c r="H78" i="16"/>
  <c r="H80" i="16"/>
  <c r="H82" i="16"/>
  <c r="H84" i="16"/>
  <c r="H86" i="16"/>
  <c r="H88" i="16"/>
  <c r="H90" i="16"/>
  <c r="H92" i="16"/>
  <c r="H94" i="16"/>
  <c r="H96" i="16"/>
  <c r="H98" i="16"/>
  <c r="H100" i="16"/>
  <c r="H102" i="16"/>
  <c r="H104" i="16"/>
  <c r="H106" i="16"/>
  <c r="H108" i="16"/>
  <c r="H110" i="16"/>
  <c r="H112" i="16"/>
  <c r="H114" i="16"/>
  <c r="H116" i="16"/>
  <c r="H118" i="16"/>
  <c r="H120" i="16"/>
  <c r="H122" i="16"/>
  <c r="H124" i="16"/>
  <c r="H126" i="16"/>
  <c r="H128" i="16"/>
  <c r="H130" i="16"/>
  <c r="H132" i="16"/>
  <c r="H134" i="16"/>
  <c r="H136" i="16"/>
  <c r="H138" i="16"/>
  <c r="H140" i="16"/>
  <c r="H142" i="16"/>
  <c r="H144" i="16"/>
  <c r="H146" i="16"/>
  <c r="H148" i="16"/>
  <c r="H150" i="16"/>
  <c r="H152" i="16"/>
  <c r="H154" i="16"/>
  <c r="H156" i="16"/>
  <c r="H158" i="16"/>
  <c r="H4" i="17"/>
  <c r="H6" i="17"/>
  <c r="H8" i="17"/>
  <c r="H10" i="17"/>
  <c r="H12" i="17"/>
  <c r="H14" i="17"/>
  <c r="H16" i="17"/>
  <c r="H18" i="17"/>
  <c r="H20" i="17"/>
  <c r="H22" i="17"/>
  <c r="H24" i="17"/>
  <c r="H26" i="17"/>
  <c r="H28" i="17"/>
  <c r="H30" i="17"/>
  <c r="H32" i="17"/>
  <c r="H34" i="17"/>
  <c r="H36" i="17"/>
  <c r="H38" i="17"/>
  <c r="H40" i="17"/>
  <c r="H42" i="17"/>
  <c r="H44" i="17"/>
  <c r="H46" i="17"/>
  <c r="H48" i="17"/>
  <c r="H50" i="17"/>
  <c r="H52" i="17"/>
  <c r="H54" i="17"/>
  <c r="H56" i="17"/>
  <c r="H58" i="17"/>
  <c r="H60" i="17"/>
  <c r="H62" i="17"/>
  <c r="H64" i="17"/>
  <c r="H66" i="17"/>
  <c r="H68" i="17"/>
  <c r="H70" i="17"/>
  <c r="H72" i="17"/>
  <c r="H74" i="17"/>
  <c r="H76" i="17"/>
  <c r="H78" i="17"/>
  <c r="H80" i="17"/>
  <c r="H82" i="17"/>
  <c r="H84" i="17"/>
  <c r="H86" i="17"/>
  <c r="H88" i="17"/>
  <c r="H90" i="17"/>
  <c r="H92" i="17"/>
  <c r="H94" i="17"/>
  <c r="H96" i="17"/>
  <c r="H98" i="17"/>
  <c r="H100" i="17"/>
  <c r="H102" i="17"/>
  <c r="H104" i="17"/>
  <c r="H106" i="17"/>
  <c r="H108" i="17"/>
  <c r="H110" i="17"/>
  <c r="H112" i="17"/>
  <c r="H114" i="17"/>
  <c r="H116" i="17"/>
  <c r="H118" i="17"/>
  <c r="H120" i="17"/>
  <c r="H122" i="17"/>
  <c r="H124" i="17"/>
  <c r="H126" i="17"/>
  <c r="H128" i="17"/>
  <c r="H130" i="17"/>
  <c r="H132" i="17"/>
  <c r="H134" i="17"/>
  <c r="H136" i="17"/>
  <c r="H138" i="17"/>
  <c r="H140" i="17"/>
  <c r="H142" i="17"/>
  <c r="H144" i="17"/>
  <c r="H146" i="17"/>
  <c r="H148" i="17"/>
  <c r="H150" i="17"/>
  <c r="H152" i="17"/>
  <c r="H154" i="17"/>
  <c r="H156" i="17"/>
  <c r="H158" i="17"/>
  <c r="H3" i="14"/>
  <c r="AF5" i="14" s="1"/>
  <c r="T4" i="14"/>
  <c r="H6" i="14"/>
  <c r="T7" i="14"/>
  <c r="H9" i="14"/>
  <c r="AF11" i="14" s="1"/>
  <c r="T10" i="14"/>
  <c r="H12" i="14"/>
  <c r="T13" i="14"/>
  <c r="H15" i="14"/>
  <c r="T16" i="14"/>
  <c r="H18" i="14"/>
  <c r="T19" i="14"/>
  <c r="H21" i="14"/>
  <c r="T22" i="14"/>
  <c r="AF23" i="14" s="1"/>
  <c r="H24" i="14"/>
  <c r="T25" i="14"/>
  <c r="H27" i="14"/>
  <c r="T28" i="14"/>
  <c r="H30" i="14"/>
  <c r="T31" i="14"/>
  <c r="AF32" i="14" s="1"/>
  <c r="H33" i="14"/>
  <c r="AF35" i="14" s="1"/>
  <c r="T34" i="14"/>
  <c r="H36" i="14"/>
  <c r="T37" i="14"/>
  <c r="H39" i="14"/>
  <c r="T40" i="14"/>
  <c r="H42" i="14"/>
  <c r="T43" i="14"/>
  <c r="H45" i="14"/>
  <c r="T46" i="14"/>
  <c r="AF47" i="14" s="1"/>
  <c r="H48" i="14"/>
  <c r="T49" i="14"/>
  <c r="H51" i="14"/>
  <c r="T52" i="14"/>
  <c r="H54" i="14"/>
  <c r="T55" i="14"/>
  <c r="AF56" i="14" s="1"/>
  <c r="H57" i="14"/>
  <c r="AF59" i="14" s="1"/>
  <c r="T58" i="14"/>
  <c r="H60" i="14"/>
  <c r="T61" i="14"/>
  <c r="H63" i="14"/>
  <c r="T64" i="14"/>
  <c r="H66" i="14"/>
  <c r="T67" i="14"/>
  <c r="H69" i="14"/>
  <c r="T70" i="14"/>
  <c r="AF71" i="14" s="1"/>
  <c r="H72" i="14"/>
  <c r="T73" i="14"/>
  <c r="H75" i="14"/>
  <c r="T76" i="14"/>
  <c r="H78" i="14"/>
  <c r="T79" i="14"/>
  <c r="AF80" i="14" s="1"/>
  <c r="H81" i="14"/>
  <c r="AF83" i="14" s="1"/>
  <c r="T82" i="14"/>
  <c r="H84" i="14"/>
  <c r="T85" i="14"/>
  <c r="H87" i="14"/>
  <c r="T88" i="14"/>
  <c r="H90" i="14"/>
  <c r="T91" i="14"/>
  <c r="AR92" i="14" s="1"/>
  <c r="H93" i="14"/>
  <c r="T94" i="14"/>
  <c r="AF95" i="14" s="1"/>
  <c r="H96" i="14"/>
  <c r="T97" i="14"/>
  <c r="H99" i="14"/>
  <c r="T100" i="14"/>
  <c r="H102" i="14"/>
  <c r="T103" i="14"/>
  <c r="AF104" i="14" s="1"/>
  <c r="H105" i="14"/>
  <c r="AF107" i="14" s="1"/>
  <c r="T106" i="14"/>
  <c r="H108" i="14"/>
  <c r="T109" i="14"/>
  <c r="H111" i="14"/>
  <c r="T112" i="14"/>
  <c r="H114" i="14"/>
  <c r="T115" i="14"/>
  <c r="AR116" i="14" s="1"/>
  <c r="H117" i="14"/>
  <c r="T118" i="14"/>
  <c r="AF119" i="14" s="1"/>
  <c r="H120" i="14"/>
  <c r="T121" i="14"/>
  <c r="H123" i="14"/>
  <c r="T124" i="14"/>
  <c r="H126" i="14"/>
  <c r="T127" i="14"/>
  <c r="AF128" i="14" s="1"/>
  <c r="H129" i="14"/>
  <c r="AF131" i="14" s="1"/>
  <c r="T130" i="14"/>
  <c r="H132" i="14"/>
  <c r="T133" i="14"/>
  <c r="H135" i="14"/>
  <c r="T136" i="14"/>
  <c r="H138" i="14"/>
  <c r="T139" i="14"/>
  <c r="AR140" i="14" s="1"/>
  <c r="H141" i="14"/>
  <c r="T142" i="14"/>
  <c r="AF143" i="14" s="1"/>
  <c r="H144" i="14"/>
  <c r="T145" i="14"/>
  <c r="H147" i="14"/>
  <c r="T148" i="14"/>
  <c r="H150" i="14"/>
  <c r="T151" i="14"/>
  <c r="AR152" i="14" s="1"/>
  <c r="H153" i="14"/>
  <c r="AF155" i="14" s="1"/>
  <c r="T154" i="14"/>
  <c r="H156" i="14"/>
  <c r="T157" i="14"/>
  <c r="H159" i="14"/>
  <c r="T160" i="14"/>
  <c r="H162" i="14"/>
  <c r="T163" i="14"/>
  <c r="AR164" i="14" s="1"/>
  <c r="H165" i="14"/>
  <c r="T166" i="14"/>
  <c r="AF167" i="14" s="1"/>
  <c r="H168" i="14"/>
  <c r="T169" i="14"/>
  <c r="H171" i="14"/>
  <c r="T172" i="14"/>
  <c r="H174" i="14"/>
  <c r="T175" i="14"/>
  <c r="AF176" i="14" s="1"/>
  <c r="H177" i="14"/>
  <c r="AF179" i="14" s="1"/>
  <c r="T178" i="14"/>
  <c r="H180" i="14"/>
  <c r="T181" i="14"/>
  <c r="H183" i="14"/>
  <c r="T184" i="14"/>
  <c r="H186" i="14"/>
  <c r="T187" i="14"/>
  <c r="AR188" i="14" s="1"/>
  <c r="H189" i="14"/>
  <c r="T190" i="14"/>
  <c r="AF191" i="14" s="1"/>
  <c r="H192" i="14"/>
  <c r="T193" i="14"/>
  <c r="H195" i="14"/>
  <c r="T196" i="14"/>
  <c r="H198" i="14"/>
  <c r="T199" i="14"/>
  <c r="AR200" i="14" s="1"/>
  <c r="H201" i="14"/>
  <c r="AF203" i="14" s="1"/>
  <c r="T202" i="14"/>
  <c r="H204" i="14"/>
  <c r="T205" i="14"/>
  <c r="H207" i="14"/>
  <c r="T208" i="14"/>
  <c r="H210" i="14"/>
  <c r="T211" i="14"/>
  <c r="AR212" i="14" s="1"/>
  <c r="H213" i="14"/>
  <c r="T214" i="14"/>
  <c r="AF215" i="14" s="1"/>
  <c r="H216" i="14"/>
  <c r="T217" i="14"/>
  <c r="H219" i="14"/>
  <c r="T220" i="14"/>
  <c r="H222" i="14"/>
  <c r="T223" i="14"/>
  <c r="AF224" i="14" s="1"/>
  <c r="AW224" i="14" s="1"/>
  <c r="H225" i="14"/>
  <c r="AF227" i="14" s="1"/>
  <c r="T226" i="14"/>
  <c r="H228" i="14"/>
  <c r="AF230" i="14" s="1"/>
  <c r="T229" i="14"/>
  <c r="H231" i="14"/>
  <c r="T232" i="14"/>
  <c r="H234" i="14"/>
  <c r="T235" i="14"/>
  <c r="AR236" i="14" s="1"/>
  <c r="H237" i="14"/>
  <c r="T238" i="14"/>
  <c r="AF239" i="14" s="1"/>
  <c r="H240" i="14"/>
  <c r="T241" i="14"/>
  <c r="H243" i="14"/>
  <c r="T244" i="14"/>
  <c r="H246" i="14"/>
  <c r="T247" i="14"/>
  <c r="AF248" i="14" s="1"/>
  <c r="AW248" i="14" s="1"/>
  <c r="H249" i="14"/>
  <c r="AF251" i="14" s="1"/>
  <c r="T250" i="14"/>
  <c r="H252" i="14"/>
  <c r="AF254" i="14" s="1"/>
  <c r="T253" i="14"/>
  <c r="H255" i="14"/>
  <c r="T256" i="14"/>
  <c r="H258" i="14"/>
  <c r="T259" i="14"/>
  <c r="H261" i="14"/>
  <c r="T262" i="14"/>
  <c r="AF263" i="14" s="1"/>
  <c r="H264" i="14"/>
  <c r="T265" i="14"/>
  <c r="H267" i="14"/>
  <c r="T268" i="14"/>
  <c r="H270" i="14"/>
  <c r="T271" i="14"/>
  <c r="AF272" i="14" s="1"/>
  <c r="AW272" i="14" s="1"/>
  <c r="H273" i="14"/>
  <c r="AF275" i="14" s="1"/>
  <c r="T274" i="14"/>
  <c r="H276" i="14"/>
  <c r="AF278" i="14" s="1"/>
  <c r="T277" i="14"/>
  <c r="H279" i="14"/>
  <c r="T280" i="14"/>
  <c r="H282" i="14"/>
  <c r="T283" i="14"/>
  <c r="AR284" i="14" s="1"/>
  <c r="H285" i="14"/>
  <c r="T286" i="14"/>
  <c r="AF287" i="14" s="1"/>
  <c r="H288" i="14"/>
  <c r="T289" i="14"/>
  <c r="H291" i="14"/>
  <c r="T292" i="14"/>
  <c r="H294" i="14"/>
  <c r="T295" i="14"/>
  <c r="AF296" i="14" s="1"/>
  <c r="H297" i="14"/>
  <c r="T298" i="14"/>
  <c r="H300" i="14"/>
  <c r="AF302" i="14" s="1"/>
  <c r="T301" i="14"/>
  <c r="H303" i="14"/>
  <c r="T304" i="14"/>
  <c r="H306" i="14"/>
  <c r="T307" i="14"/>
  <c r="AF308" i="14" s="1"/>
  <c r="H309" i="14"/>
  <c r="T310" i="14"/>
  <c r="H312" i="14"/>
  <c r="AF314" i="14" s="1"/>
  <c r="T313" i="14"/>
  <c r="H315" i="14"/>
  <c r="T316" i="14"/>
  <c r="H318" i="14"/>
  <c r="T319" i="14"/>
  <c r="AF320" i="14" s="1"/>
  <c r="H321" i="14"/>
  <c r="T322" i="14"/>
  <c r="H324" i="14"/>
  <c r="T325" i="14"/>
  <c r="H327" i="14"/>
  <c r="T328" i="14"/>
  <c r="H330" i="14"/>
  <c r="T331" i="14"/>
  <c r="AF332" i="14" s="1"/>
  <c r="H333" i="14"/>
  <c r="T334" i="14"/>
  <c r="H336" i="14"/>
  <c r="T337" i="14"/>
  <c r="H339" i="14"/>
  <c r="T340" i="14"/>
  <c r="H342" i="14"/>
  <c r="T343" i="14"/>
  <c r="AF344" i="14" s="1"/>
  <c r="H345" i="14"/>
  <c r="T346" i="14"/>
  <c r="H348" i="14"/>
  <c r="AF350" i="14" s="1"/>
  <c r="T349" i="14"/>
  <c r="H351" i="14"/>
  <c r="T352" i="14"/>
  <c r="H354" i="14"/>
  <c r="T355" i="14"/>
  <c r="AF356" i="14" s="1"/>
  <c r="H357" i="14"/>
  <c r="T358" i="14"/>
  <c r="H360" i="14"/>
  <c r="AF362" i="14" s="1"/>
  <c r="T361" i="14"/>
  <c r="H363" i="14"/>
  <c r="T364" i="14"/>
  <c r="H366" i="14"/>
  <c r="T367" i="14"/>
  <c r="AF368" i="14" s="1"/>
  <c r="H369" i="14"/>
  <c r="T370" i="14"/>
  <c r="H372" i="14"/>
  <c r="T373" i="14"/>
  <c r="H375" i="14"/>
  <c r="T376" i="14"/>
  <c r="H378" i="14"/>
  <c r="T379" i="14"/>
  <c r="AR380" i="14" s="1"/>
  <c r="H381" i="14"/>
  <c r="T382" i="14"/>
  <c r="H384" i="14"/>
  <c r="T385" i="14"/>
  <c r="H387" i="14"/>
  <c r="T388" i="14"/>
  <c r="H390" i="14"/>
  <c r="T391" i="14"/>
  <c r="AF392" i="14" s="1"/>
  <c r="H393" i="14"/>
  <c r="T394" i="14"/>
  <c r="H396" i="14"/>
  <c r="AF398" i="14" s="1"/>
  <c r="T397" i="14"/>
  <c r="H399" i="14"/>
  <c r="T400" i="14"/>
  <c r="H402" i="14"/>
  <c r="T403" i="14"/>
  <c r="AF404" i="14" s="1"/>
  <c r="H405" i="14"/>
  <c r="T406" i="14"/>
  <c r="H408" i="14"/>
  <c r="AF410" i="14" s="1"/>
  <c r="T409" i="14"/>
  <c r="H411" i="14"/>
  <c r="T412" i="14"/>
  <c r="H414" i="14"/>
  <c r="T415" i="14"/>
  <c r="AF416" i="14" s="1"/>
  <c r="H417" i="14"/>
  <c r="T418" i="14"/>
  <c r="H420" i="14"/>
  <c r="T421" i="14"/>
  <c r="H423" i="14"/>
  <c r="T424" i="14"/>
  <c r="H426" i="14"/>
  <c r="T427" i="14"/>
  <c r="AF428" i="14" s="1"/>
  <c r="H429" i="14"/>
  <c r="T430" i="14"/>
  <c r="H432" i="14"/>
  <c r="T433" i="14"/>
  <c r="H435" i="14"/>
  <c r="T436" i="14"/>
  <c r="H438" i="14"/>
  <c r="T439" i="14"/>
  <c r="AF440" i="14" s="1"/>
  <c r="H441" i="14"/>
  <c r="T442" i="14"/>
  <c r="H444" i="14"/>
  <c r="AF446" i="14" s="1"/>
  <c r="T445" i="14"/>
  <c r="H447" i="14"/>
  <c r="T448" i="14"/>
  <c r="H450" i="14"/>
  <c r="T451" i="14"/>
  <c r="AF452" i="14" s="1"/>
  <c r="H453" i="14"/>
  <c r="T454" i="14"/>
  <c r="H456" i="14"/>
  <c r="AF458" i="14" s="1"/>
  <c r="T457" i="14"/>
  <c r="H459" i="14"/>
  <c r="T460" i="14"/>
  <c r="H462" i="14"/>
  <c r="T463" i="14"/>
  <c r="AF464" i="14" s="1"/>
  <c r="H465" i="14"/>
  <c r="T466" i="14"/>
  <c r="H468" i="14"/>
  <c r="T469" i="14"/>
  <c r="H471" i="14"/>
  <c r="T472" i="14"/>
  <c r="H474" i="14"/>
  <c r="T475" i="14"/>
  <c r="AF476" i="14" s="1"/>
  <c r="H477" i="14"/>
  <c r="T478" i="14"/>
  <c r="H480" i="14"/>
  <c r="T481" i="14"/>
  <c r="H483" i="14"/>
  <c r="T484" i="14"/>
  <c r="H486" i="14"/>
  <c r="T487" i="14"/>
  <c r="AF488" i="14" s="1"/>
  <c r="H489" i="14"/>
  <c r="T490" i="14"/>
  <c r="H492" i="14"/>
  <c r="AF494" i="14" s="1"/>
  <c r="T493" i="14"/>
  <c r="H495" i="14"/>
  <c r="T496" i="14"/>
  <c r="H498" i="14"/>
  <c r="T499" i="14"/>
  <c r="AF500" i="14" s="1"/>
  <c r="H501" i="14"/>
  <c r="T502" i="14"/>
  <c r="H504" i="14"/>
  <c r="AF506" i="14" s="1"/>
  <c r="T505" i="14"/>
  <c r="H507" i="14"/>
  <c r="T508" i="14"/>
  <c r="H510" i="14"/>
  <c r="T511" i="14"/>
  <c r="AF512" i="14" s="1"/>
  <c r="H513" i="14"/>
  <c r="T514" i="14"/>
  <c r="H516" i="14"/>
  <c r="T517" i="14"/>
  <c r="H519" i="14"/>
  <c r="T520" i="14"/>
  <c r="H522" i="14"/>
  <c r="T523" i="14"/>
  <c r="AF524" i="14" s="1"/>
  <c r="H525" i="14"/>
  <c r="T526" i="14"/>
  <c r="H528" i="14"/>
  <c r="T529" i="14"/>
  <c r="H531" i="14"/>
  <c r="T532" i="14"/>
  <c r="H534" i="14"/>
  <c r="T535" i="14"/>
  <c r="AF536" i="14" s="1"/>
  <c r="H537" i="14"/>
  <c r="T538" i="14"/>
  <c r="H540" i="14"/>
  <c r="AF542" i="14" s="1"/>
  <c r="T541" i="14"/>
  <c r="H543" i="14"/>
  <c r="T544" i="14"/>
  <c r="H546" i="14"/>
  <c r="T547" i="14"/>
  <c r="AF548" i="14" s="1"/>
  <c r="H549" i="14"/>
  <c r="T550" i="14"/>
  <c r="H552" i="14"/>
  <c r="AF554" i="14" s="1"/>
  <c r="T553" i="14"/>
  <c r="H555" i="14"/>
  <c r="T556" i="14"/>
  <c r="H558" i="14"/>
  <c r="T559" i="14"/>
  <c r="AF560" i="14" s="1"/>
  <c r="H561" i="14"/>
  <c r="T562" i="14"/>
  <c r="H564" i="14"/>
  <c r="T565" i="14"/>
  <c r="H567" i="14"/>
  <c r="T568" i="14"/>
  <c r="H570" i="14"/>
  <c r="T571" i="14"/>
  <c r="AR572" i="14" s="1"/>
  <c r="H573" i="14"/>
  <c r="T574" i="14"/>
  <c r="H576" i="14"/>
  <c r="T577" i="14"/>
  <c r="H579" i="14"/>
  <c r="T580" i="14"/>
  <c r="H582" i="14"/>
  <c r="T583" i="14"/>
  <c r="AF584" i="14" s="1"/>
  <c r="H585" i="14"/>
  <c r="T586" i="14"/>
  <c r="H588" i="14"/>
  <c r="AF590" i="14" s="1"/>
  <c r="T589" i="14"/>
  <c r="H591" i="14"/>
  <c r="T592" i="14"/>
  <c r="H594" i="14"/>
  <c r="T595" i="14"/>
  <c r="AF596" i="14" s="1"/>
  <c r="H597" i="14"/>
  <c r="T598" i="14"/>
  <c r="H600" i="14"/>
  <c r="AF602" i="14" s="1"/>
  <c r="T601" i="14"/>
  <c r="H603" i="14"/>
  <c r="T604" i="14"/>
  <c r="H606" i="14"/>
  <c r="T607" i="14"/>
  <c r="AF608" i="14" s="1"/>
  <c r="H609" i="14"/>
  <c r="T610" i="14"/>
  <c r="H612" i="14"/>
  <c r="T613" i="14"/>
  <c r="H615" i="14"/>
  <c r="T616" i="14"/>
  <c r="H618" i="14"/>
  <c r="T619" i="14"/>
  <c r="AF620" i="14" s="1"/>
  <c r="H621" i="14"/>
  <c r="T622" i="14"/>
  <c r="H624" i="14"/>
  <c r="T625" i="14"/>
  <c r="H627" i="14"/>
  <c r="T628" i="14"/>
  <c r="H630" i="14"/>
  <c r="T631" i="14"/>
  <c r="AF632" i="14" s="1"/>
  <c r="H633" i="14"/>
  <c r="T634" i="14"/>
  <c r="H636" i="14"/>
  <c r="AF638" i="14" s="1"/>
  <c r="T637" i="14"/>
  <c r="H639" i="14"/>
  <c r="T640" i="14"/>
  <c r="H642" i="14"/>
  <c r="T643" i="14"/>
  <c r="AF644" i="14" s="1"/>
  <c r="H645" i="14"/>
  <c r="T646" i="14"/>
  <c r="H648" i="14"/>
  <c r="AF650" i="14" s="1"/>
  <c r="T649" i="14"/>
  <c r="H651" i="14"/>
  <c r="T652" i="14"/>
  <c r="H654" i="14"/>
  <c r="T655" i="14"/>
  <c r="AF656" i="14" s="1"/>
  <c r="H657" i="14"/>
  <c r="T658" i="14"/>
  <c r="H660" i="14"/>
  <c r="T661" i="14"/>
  <c r="H663" i="14"/>
  <c r="T664" i="14"/>
  <c r="H666" i="14"/>
  <c r="T667" i="14"/>
  <c r="AF668" i="14" s="1"/>
  <c r="H669" i="14"/>
  <c r="T670" i="14"/>
  <c r="H672" i="14"/>
  <c r="T673" i="14"/>
  <c r="H675" i="14"/>
  <c r="T676" i="14"/>
  <c r="H678" i="14"/>
  <c r="T679" i="14"/>
  <c r="AF680" i="14" s="1"/>
  <c r="H681" i="14"/>
  <c r="T682" i="14"/>
  <c r="H684" i="14"/>
  <c r="AF686" i="14" s="1"/>
  <c r="T685" i="14"/>
  <c r="H687" i="14"/>
  <c r="T688" i="14"/>
  <c r="H690" i="14"/>
  <c r="T691" i="14"/>
  <c r="AF692" i="14" s="1"/>
  <c r="H693" i="14"/>
  <c r="T694" i="14"/>
  <c r="H696" i="14"/>
  <c r="AF698" i="14" s="1"/>
  <c r="T697" i="14"/>
  <c r="H699" i="14"/>
  <c r="T700" i="14"/>
  <c r="H702" i="14"/>
  <c r="T703" i="14"/>
  <c r="AF704" i="14" s="1"/>
  <c r="H705" i="14"/>
  <c r="T706" i="14"/>
  <c r="H708" i="14"/>
  <c r="T709" i="14"/>
  <c r="H711" i="14"/>
  <c r="T712" i="14"/>
  <c r="H714" i="14"/>
  <c r="T715" i="14"/>
  <c r="AF716" i="14" s="1"/>
  <c r="H717" i="14"/>
  <c r="T718" i="14"/>
  <c r="H720" i="14"/>
  <c r="T721" i="14"/>
  <c r="H723" i="14"/>
  <c r="T724" i="14"/>
  <c r="H726" i="14"/>
  <c r="T727" i="14"/>
  <c r="AF728" i="14" s="1"/>
  <c r="H729" i="14"/>
  <c r="T730" i="14"/>
  <c r="H732" i="14"/>
  <c r="AF734" i="14" s="1"/>
  <c r="T733" i="14"/>
  <c r="H735" i="14"/>
  <c r="T736" i="14"/>
  <c r="H738" i="14"/>
  <c r="T739" i="14"/>
  <c r="AF740" i="14" s="1"/>
  <c r="H741" i="14"/>
  <c r="T742" i="14"/>
  <c r="H744" i="14"/>
  <c r="AF746" i="14" s="1"/>
  <c r="T745" i="14"/>
  <c r="H747" i="14"/>
  <c r="T748" i="14"/>
  <c r="H750" i="14"/>
  <c r="T751" i="14"/>
  <c r="AF752" i="14" s="1"/>
  <c r="H753" i="14"/>
  <c r="T754" i="14"/>
  <c r="H756" i="14"/>
  <c r="T757" i="14"/>
  <c r="H759" i="14"/>
  <c r="T760" i="14"/>
  <c r="H762" i="14"/>
  <c r="T763" i="14"/>
  <c r="AF764" i="14" s="1"/>
  <c r="H765" i="14"/>
  <c r="T766" i="14"/>
  <c r="H768" i="14"/>
  <c r="T769" i="14"/>
  <c r="H771" i="14"/>
  <c r="T772" i="14"/>
  <c r="H774" i="14"/>
  <c r="T775" i="14"/>
  <c r="AF776" i="14" s="1"/>
  <c r="H777" i="14"/>
  <c r="T778" i="14"/>
  <c r="H780" i="14"/>
  <c r="AF782" i="14" s="1"/>
  <c r="T781" i="14"/>
  <c r="H783" i="14"/>
  <c r="T784" i="14"/>
  <c r="H786" i="14"/>
  <c r="T787" i="14"/>
  <c r="AF788" i="14" s="1"/>
  <c r="H789" i="14"/>
  <c r="T790" i="14"/>
  <c r="H792" i="14"/>
  <c r="AF794" i="14" s="1"/>
  <c r="T793" i="14"/>
  <c r="H795" i="14"/>
  <c r="T796" i="14"/>
  <c r="H798" i="14"/>
  <c r="T799" i="14"/>
  <c r="AF800" i="14" s="1"/>
  <c r="AW800" i="14" s="1"/>
  <c r="H801" i="14"/>
  <c r="T802" i="14"/>
  <c r="H804" i="14"/>
  <c r="T805" i="14"/>
  <c r="H807" i="14"/>
  <c r="T808" i="14"/>
  <c r="H810" i="14"/>
  <c r="T811" i="14"/>
  <c r="AF812" i="14" s="1"/>
  <c r="AW812" i="14" s="1"/>
  <c r="H813" i="14"/>
  <c r="T814" i="14"/>
  <c r="H816" i="14"/>
  <c r="T817" i="14"/>
  <c r="H819" i="14"/>
  <c r="T820" i="14"/>
  <c r="H822" i="14"/>
  <c r="T823" i="14"/>
  <c r="AF824" i="14" s="1"/>
  <c r="AW824" i="14" s="1"/>
  <c r="H825" i="14"/>
  <c r="T826" i="14"/>
  <c r="H828" i="14"/>
  <c r="AF830" i="14" s="1"/>
  <c r="T829" i="14"/>
  <c r="H831" i="14"/>
  <c r="T832" i="14"/>
  <c r="H834" i="14"/>
  <c r="T835" i="14"/>
  <c r="AF836" i="14" s="1"/>
  <c r="AW836" i="14" s="1"/>
  <c r="H837" i="14"/>
  <c r="T838" i="14"/>
  <c r="H840" i="14"/>
  <c r="AF842" i="14" s="1"/>
  <c r="T841" i="14"/>
  <c r="H843" i="14"/>
  <c r="T844" i="14"/>
  <c r="H846" i="14"/>
  <c r="T847" i="14"/>
  <c r="AF848" i="14" s="1"/>
  <c r="AW848" i="14" s="1"/>
  <c r="H849" i="14"/>
  <c r="T850" i="14"/>
  <c r="H852" i="14"/>
  <c r="T853" i="14"/>
  <c r="H855" i="14"/>
  <c r="T856" i="14"/>
  <c r="H858" i="14"/>
  <c r="T859" i="14"/>
  <c r="AF860" i="14" s="1"/>
  <c r="H861" i="14"/>
  <c r="T862" i="14"/>
  <c r="H864" i="14"/>
  <c r="T865" i="14"/>
  <c r="H867" i="14"/>
  <c r="T868" i="14"/>
  <c r="H870" i="14"/>
  <c r="T871" i="14"/>
  <c r="AF872" i="14" s="1"/>
  <c r="AW872" i="14" s="1"/>
  <c r="H873" i="14"/>
  <c r="T874" i="14"/>
  <c r="H876" i="14"/>
  <c r="AF878" i="14" s="1"/>
  <c r="T877" i="14"/>
  <c r="H879" i="14"/>
  <c r="T880" i="14"/>
  <c r="H882" i="14"/>
  <c r="T883" i="14"/>
  <c r="AF884" i="14" s="1"/>
  <c r="AW884" i="14" s="1"/>
  <c r="H885" i="14"/>
  <c r="T886" i="14"/>
  <c r="H888" i="14"/>
  <c r="AF890" i="14" s="1"/>
  <c r="T889" i="14"/>
  <c r="H891" i="14"/>
  <c r="T892" i="14"/>
  <c r="H894" i="14"/>
  <c r="T895" i="14"/>
  <c r="AF896" i="14" s="1"/>
  <c r="H897" i="14"/>
  <c r="T898" i="14"/>
  <c r="H900" i="14"/>
  <c r="T901" i="14"/>
  <c r="AF14" i="14"/>
  <c r="AF17" i="14"/>
  <c r="AF20" i="14"/>
  <c r="AF26" i="14"/>
  <c r="AF29" i="14"/>
  <c r="AF38" i="14"/>
  <c r="AF41" i="14"/>
  <c r="AF44" i="14"/>
  <c r="AF50" i="14"/>
  <c r="AF53" i="14"/>
  <c r="AF62" i="14"/>
  <c r="AF65" i="14"/>
  <c r="AF68" i="14"/>
  <c r="AF74" i="14"/>
  <c r="AF77" i="14"/>
  <c r="AF86" i="14"/>
  <c r="AF89" i="14"/>
  <c r="AF92" i="14"/>
  <c r="AF98" i="14"/>
  <c r="AF101" i="14"/>
  <c r="AF110" i="14"/>
  <c r="AF113" i="14"/>
  <c r="AF116" i="14"/>
  <c r="AF122" i="14"/>
  <c r="AF125" i="14"/>
  <c r="AF134" i="14"/>
  <c r="AF137" i="14"/>
  <c r="AF140" i="14"/>
  <c r="AF146" i="14"/>
  <c r="AF149" i="14"/>
  <c r="AF158" i="14"/>
  <c r="AF161" i="14"/>
  <c r="AF164" i="14"/>
  <c r="AF170" i="14"/>
  <c r="AF173" i="14"/>
  <c r="AF182" i="14"/>
  <c r="AF185" i="14"/>
  <c r="AF188" i="14"/>
  <c r="AF194" i="14"/>
  <c r="AF197" i="14"/>
  <c r="AF206" i="14"/>
  <c r="AF209" i="14"/>
  <c r="AF212" i="14"/>
  <c r="AF218" i="14"/>
  <c r="AF221" i="14"/>
  <c r="AF233" i="14"/>
  <c r="AF236" i="14"/>
  <c r="AF242" i="14"/>
  <c r="AF245" i="14"/>
  <c r="AF257" i="14"/>
  <c r="AF260" i="14"/>
  <c r="AF266" i="14"/>
  <c r="AF269" i="14"/>
  <c r="AF281" i="14"/>
  <c r="AF284" i="14"/>
  <c r="AF290" i="14"/>
  <c r="AF326" i="14"/>
  <c r="AF338" i="14"/>
  <c r="AF374" i="14"/>
  <c r="AF386" i="14"/>
  <c r="AF422" i="14"/>
  <c r="AF434" i="14"/>
  <c r="AF470" i="14"/>
  <c r="AF482" i="14"/>
  <c r="AF518" i="14"/>
  <c r="AF530" i="14"/>
  <c r="AF566" i="14"/>
  <c r="AF578" i="14"/>
  <c r="AF614" i="14"/>
  <c r="AF626" i="14"/>
  <c r="AF662" i="14"/>
  <c r="AF674" i="14"/>
  <c r="AF710" i="14"/>
  <c r="AF722" i="14"/>
  <c r="AF758" i="14"/>
  <c r="AF770" i="14"/>
  <c r="AF806" i="14"/>
  <c r="AF818" i="14"/>
  <c r="AF854" i="14"/>
  <c r="AF866" i="14"/>
  <c r="AF902" i="14"/>
  <c r="I4" i="16"/>
  <c r="I6" i="16"/>
  <c r="I8" i="16"/>
  <c r="I10" i="16"/>
  <c r="I12" i="16"/>
  <c r="I14" i="16"/>
  <c r="I16" i="16"/>
  <c r="I18" i="16"/>
  <c r="I20" i="16"/>
  <c r="I22" i="16"/>
  <c r="I24" i="16"/>
  <c r="I26" i="16"/>
  <c r="I28" i="16"/>
  <c r="I30" i="16"/>
  <c r="I32" i="16"/>
  <c r="I34" i="16"/>
  <c r="I36" i="16"/>
  <c r="I38" i="16"/>
  <c r="I40" i="16"/>
  <c r="I42" i="16"/>
  <c r="I44" i="16"/>
  <c r="I46" i="16"/>
  <c r="I48" i="16"/>
  <c r="I50" i="16"/>
  <c r="I52" i="16"/>
  <c r="I54" i="16"/>
  <c r="I56" i="16"/>
  <c r="I58" i="16"/>
  <c r="I60" i="16"/>
  <c r="I62" i="16"/>
  <c r="I64" i="16"/>
  <c r="I66" i="16"/>
  <c r="I68" i="16"/>
  <c r="I70" i="16"/>
  <c r="I72" i="16"/>
  <c r="I74" i="16"/>
  <c r="I76" i="16"/>
  <c r="I78" i="16"/>
  <c r="I80" i="16"/>
  <c r="I82" i="16"/>
  <c r="I84" i="16"/>
  <c r="I86" i="16"/>
  <c r="I88" i="16"/>
  <c r="I90" i="16"/>
  <c r="I92" i="16"/>
  <c r="I94" i="16"/>
  <c r="I96" i="16"/>
  <c r="I98" i="16"/>
  <c r="I100" i="16"/>
  <c r="I102" i="16"/>
  <c r="I104" i="16"/>
  <c r="I106" i="16"/>
  <c r="I108" i="16"/>
  <c r="I110" i="16"/>
  <c r="I112" i="16"/>
  <c r="I114" i="16"/>
  <c r="I116" i="16"/>
  <c r="I118" i="16"/>
  <c r="I120" i="16"/>
  <c r="I122" i="16"/>
  <c r="I124" i="16"/>
  <c r="I126" i="16"/>
  <c r="I128" i="16"/>
  <c r="I130" i="16"/>
  <c r="I132" i="16"/>
  <c r="I134" i="16"/>
  <c r="I136" i="16"/>
  <c r="I138" i="16"/>
  <c r="I140" i="16"/>
  <c r="I142" i="16"/>
  <c r="I144" i="16"/>
  <c r="I146" i="16"/>
  <c r="I148" i="16"/>
  <c r="I150" i="16"/>
  <c r="I152" i="16"/>
  <c r="I154" i="16"/>
  <c r="I156" i="16"/>
  <c r="I158" i="16"/>
  <c r="I4" i="17"/>
  <c r="I6" i="17"/>
  <c r="I8" i="17"/>
  <c r="I10" i="17"/>
  <c r="I12" i="17"/>
  <c r="I14" i="17"/>
  <c r="I16" i="17"/>
  <c r="I18" i="17"/>
  <c r="I20" i="17"/>
  <c r="I22" i="17"/>
  <c r="I24" i="17"/>
  <c r="I26" i="17"/>
  <c r="I28" i="17"/>
  <c r="I30" i="17"/>
  <c r="I32" i="17"/>
  <c r="I34" i="17"/>
  <c r="I36" i="17"/>
  <c r="I38" i="17"/>
  <c r="I40" i="17"/>
  <c r="I42" i="17"/>
  <c r="I44" i="17"/>
  <c r="I46" i="17"/>
  <c r="I48" i="17"/>
  <c r="I50" i="17"/>
  <c r="I52" i="17"/>
  <c r="I54" i="17"/>
  <c r="I56" i="17"/>
  <c r="I58" i="17"/>
  <c r="I60" i="17"/>
  <c r="I62" i="17"/>
  <c r="I64" i="17"/>
  <c r="I66" i="17"/>
  <c r="I68" i="17"/>
  <c r="I70" i="17"/>
  <c r="I72" i="17"/>
  <c r="I74" i="17"/>
  <c r="I76" i="17"/>
  <c r="I78" i="17"/>
  <c r="I80" i="17"/>
  <c r="I82" i="17"/>
  <c r="I84" i="17"/>
  <c r="I86" i="17"/>
  <c r="I88" i="17"/>
  <c r="I90" i="17"/>
  <c r="I92" i="17"/>
  <c r="I94" i="17"/>
  <c r="I96" i="17"/>
  <c r="I98" i="17"/>
  <c r="I100" i="17"/>
  <c r="I102" i="17"/>
  <c r="I104" i="17"/>
  <c r="I106" i="17"/>
  <c r="I108" i="17"/>
  <c r="I110" i="17"/>
  <c r="I112" i="17"/>
  <c r="I114" i="17"/>
  <c r="I116" i="17"/>
  <c r="I118" i="17"/>
  <c r="I120" i="17"/>
  <c r="I122" i="17"/>
  <c r="I124" i="17"/>
  <c r="I126" i="17"/>
  <c r="I128" i="17"/>
  <c r="I130" i="17"/>
  <c r="I132" i="17"/>
  <c r="I134" i="17"/>
  <c r="I136" i="17"/>
  <c r="I138" i="17"/>
  <c r="I140" i="17"/>
  <c r="I142" i="17"/>
  <c r="I144" i="17"/>
  <c r="I146" i="17"/>
  <c r="I148" i="17"/>
  <c r="I150" i="17"/>
  <c r="I152" i="17"/>
  <c r="I154" i="17"/>
  <c r="I156" i="17"/>
  <c r="I158" i="17"/>
  <c r="I3" i="14"/>
  <c r="U4" i="14"/>
  <c r="I6" i="14"/>
  <c r="U7" i="14"/>
  <c r="I9" i="14"/>
  <c r="U10" i="14"/>
  <c r="I12" i="14"/>
  <c r="AG14" i="14" s="1"/>
  <c r="U13" i="14"/>
  <c r="I15" i="14"/>
  <c r="U16" i="14"/>
  <c r="I18" i="14"/>
  <c r="U19" i="14"/>
  <c r="I21" i="14"/>
  <c r="U22" i="14"/>
  <c r="I24" i="14"/>
  <c r="U25" i="14"/>
  <c r="I27" i="14"/>
  <c r="U28" i="14"/>
  <c r="I30" i="14"/>
  <c r="U31" i="14"/>
  <c r="I33" i="14"/>
  <c r="U34" i="14"/>
  <c r="I36" i="14"/>
  <c r="U37" i="14"/>
  <c r="I39" i="14"/>
  <c r="U40" i="14"/>
  <c r="I42" i="14"/>
  <c r="U43" i="14"/>
  <c r="AG44" i="14" s="1"/>
  <c r="I45" i="14"/>
  <c r="U46" i="14"/>
  <c r="I48" i="14"/>
  <c r="U49" i="14"/>
  <c r="I51" i="14"/>
  <c r="U52" i="14"/>
  <c r="I54" i="14"/>
  <c r="U55" i="14"/>
  <c r="I57" i="14"/>
  <c r="U58" i="14"/>
  <c r="I60" i="14"/>
  <c r="U61" i="14"/>
  <c r="I63" i="14"/>
  <c r="U64" i="14"/>
  <c r="I66" i="14"/>
  <c r="U67" i="14"/>
  <c r="I69" i="14"/>
  <c r="U70" i="14"/>
  <c r="I72" i="14"/>
  <c r="U73" i="14"/>
  <c r="I75" i="14"/>
  <c r="U76" i="14"/>
  <c r="I78" i="14"/>
  <c r="U79" i="14"/>
  <c r="I81" i="14"/>
  <c r="U82" i="14"/>
  <c r="I84" i="14"/>
  <c r="AG86" i="14" s="1"/>
  <c r="U85" i="14"/>
  <c r="I87" i="14"/>
  <c r="U88" i="14"/>
  <c r="I90" i="14"/>
  <c r="U91" i="14"/>
  <c r="I93" i="14"/>
  <c r="U94" i="14"/>
  <c r="I96" i="14"/>
  <c r="U97" i="14"/>
  <c r="I99" i="14"/>
  <c r="U100" i="14"/>
  <c r="I102" i="14"/>
  <c r="U103" i="14"/>
  <c r="I105" i="14"/>
  <c r="U106" i="14"/>
  <c r="I108" i="14"/>
  <c r="AG110" i="14" s="1"/>
  <c r="U109" i="14"/>
  <c r="I111" i="14"/>
  <c r="U112" i="14"/>
  <c r="I114" i="14"/>
  <c r="U115" i="14"/>
  <c r="I117" i="14"/>
  <c r="U118" i="14"/>
  <c r="I120" i="14"/>
  <c r="U121" i="14"/>
  <c r="I123" i="14"/>
  <c r="U124" i="14"/>
  <c r="I126" i="14"/>
  <c r="U127" i="14"/>
  <c r="I129" i="14"/>
  <c r="U130" i="14"/>
  <c r="I132" i="14"/>
  <c r="U133" i="14"/>
  <c r="I135" i="14"/>
  <c r="U136" i="14"/>
  <c r="I138" i="14"/>
  <c r="U139" i="14"/>
  <c r="I141" i="14"/>
  <c r="U142" i="14"/>
  <c r="I144" i="14"/>
  <c r="U145" i="14"/>
  <c r="I147" i="14"/>
  <c r="AG149" i="14" s="1"/>
  <c r="U148" i="14"/>
  <c r="I150" i="14"/>
  <c r="U151" i="14"/>
  <c r="AS152" i="14" s="1"/>
  <c r="I153" i="14"/>
  <c r="U154" i="14"/>
  <c r="I156" i="14"/>
  <c r="U157" i="14"/>
  <c r="AS158" i="14" s="1"/>
  <c r="I159" i="14"/>
  <c r="U160" i="14"/>
  <c r="AG161" i="14" s="1"/>
  <c r="I162" i="14"/>
  <c r="U163" i="14"/>
  <c r="I165" i="14"/>
  <c r="U166" i="14"/>
  <c r="I168" i="14"/>
  <c r="U169" i="14"/>
  <c r="I171" i="14"/>
  <c r="U172" i="14"/>
  <c r="I174" i="14"/>
  <c r="U175" i="14"/>
  <c r="I177" i="14"/>
  <c r="U178" i="14"/>
  <c r="I180" i="14"/>
  <c r="U181" i="14"/>
  <c r="I183" i="14"/>
  <c r="U184" i="14"/>
  <c r="I186" i="14"/>
  <c r="AG188" i="14" s="1"/>
  <c r="U187" i="14"/>
  <c r="I189" i="14"/>
  <c r="U190" i="14"/>
  <c r="I192" i="14"/>
  <c r="U193" i="14"/>
  <c r="I195" i="14"/>
  <c r="U196" i="14"/>
  <c r="I198" i="14"/>
  <c r="AG200" i="14" s="1"/>
  <c r="U199" i="14"/>
  <c r="I201" i="14"/>
  <c r="U202" i="14"/>
  <c r="I204" i="14"/>
  <c r="U205" i="14"/>
  <c r="I207" i="14"/>
  <c r="U208" i="14"/>
  <c r="I210" i="14"/>
  <c r="AG212" i="14" s="1"/>
  <c r="U211" i="14"/>
  <c r="I213" i="14"/>
  <c r="U214" i="14"/>
  <c r="I216" i="14"/>
  <c r="U217" i="14"/>
  <c r="I219" i="14"/>
  <c r="U220" i="14"/>
  <c r="I222" i="14"/>
  <c r="AG224" i="14" s="1"/>
  <c r="U223" i="14"/>
  <c r="I225" i="14"/>
  <c r="U226" i="14"/>
  <c r="I228" i="14"/>
  <c r="U229" i="14"/>
  <c r="I231" i="14"/>
  <c r="U232" i="14"/>
  <c r="I234" i="14"/>
  <c r="AG236" i="14" s="1"/>
  <c r="U235" i="14"/>
  <c r="I237" i="14"/>
  <c r="U238" i="14"/>
  <c r="I240" i="14"/>
  <c r="U241" i="14"/>
  <c r="I243" i="14"/>
  <c r="U244" i="14"/>
  <c r="I246" i="14"/>
  <c r="AG248" i="14" s="1"/>
  <c r="U247" i="14"/>
  <c r="I249" i="14"/>
  <c r="U250" i="14"/>
  <c r="I252" i="14"/>
  <c r="U253" i="14"/>
  <c r="I255" i="14"/>
  <c r="U256" i="14"/>
  <c r="I258" i="14"/>
  <c r="AG260" i="14" s="1"/>
  <c r="U259" i="14"/>
  <c r="I261" i="14"/>
  <c r="U262" i="14"/>
  <c r="I264" i="14"/>
  <c r="U265" i="14"/>
  <c r="I267" i="14"/>
  <c r="U268" i="14"/>
  <c r="I270" i="14"/>
  <c r="AG272" i="14" s="1"/>
  <c r="U271" i="14"/>
  <c r="I273" i="14"/>
  <c r="U274" i="14"/>
  <c r="I276" i="14"/>
  <c r="U277" i="14"/>
  <c r="I279" i="14"/>
  <c r="U280" i="14"/>
  <c r="I282" i="14"/>
  <c r="AG284" i="14" s="1"/>
  <c r="U283" i="14"/>
  <c r="I285" i="14"/>
  <c r="U286" i="14"/>
  <c r="I288" i="14"/>
  <c r="U289" i="14"/>
  <c r="I291" i="14"/>
  <c r="U292" i="14"/>
  <c r="I294" i="14"/>
  <c r="AG296" i="14" s="1"/>
  <c r="U295" i="14"/>
  <c r="I297" i="14"/>
  <c r="U298" i="14"/>
  <c r="I300" i="14"/>
  <c r="U301" i="14"/>
  <c r="I303" i="14"/>
  <c r="U304" i="14"/>
  <c r="I306" i="14"/>
  <c r="AG308" i="14" s="1"/>
  <c r="U307" i="14"/>
  <c r="I309" i="14"/>
  <c r="U310" i="14"/>
  <c r="I312" i="14"/>
  <c r="U313" i="14"/>
  <c r="I315" i="14"/>
  <c r="U316" i="14"/>
  <c r="I318" i="14"/>
  <c r="AG320" i="14" s="1"/>
  <c r="U319" i="14"/>
  <c r="I321" i="14"/>
  <c r="U322" i="14"/>
  <c r="I324" i="14"/>
  <c r="U325" i="14"/>
  <c r="I327" i="14"/>
  <c r="U328" i="14"/>
  <c r="I330" i="14"/>
  <c r="AG332" i="14" s="1"/>
  <c r="U331" i="14"/>
  <c r="I333" i="14"/>
  <c r="U334" i="14"/>
  <c r="I336" i="14"/>
  <c r="U337" i="14"/>
  <c r="I339" i="14"/>
  <c r="U340" i="14"/>
  <c r="I342" i="14"/>
  <c r="AG344" i="14" s="1"/>
  <c r="U343" i="14"/>
  <c r="I345" i="14"/>
  <c r="U346" i="14"/>
  <c r="I348" i="14"/>
  <c r="U349" i="14"/>
  <c r="I351" i="14"/>
  <c r="U352" i="14"/>
  <c r="I354" i="14"/>
  <c r="AG356" i="14" s="1"/>
  <c r="U355" i="14"/>
  <c r="I357" i="14"/>
  <c r="U358" i="14"/>
  <c r="I360" i="14"/>
  <c r="U361" i="14"/>
  <c r="I363" i="14"/>
  <c r="U364" i="14"/>
  <c r="I366" i="14"/>
  <c r="AG368" i="14" s="1"/>
  <c r="U367" i="14"/>
  <c r="I369" i="14"/>
  <c r="U370" i="14"/>
  <c r="I372" i="14"/>
  <c r="U373" i="14"/>
  <c r="I375" i="14"/>
  <c r="U376" i="14"/>
  <c r="I378" i="14"/>
  <c r="AG380" i="14" s="1"/>
  <c r="U379" i="14"/>
  <c r="I381" i="14"/>
  <c r="U382" i="14"/>
  <c r="I384" i="14"/>
  <c r="U385" i="14"/>
  <c r="I387" i="14"/>
  <c r="U388" i="14"/>
  <c r="I390" i="14"/>
  <c r="AG392" i="14" s="1"/>
  <c r="U391" i="14"/>
  <c r="I393" i="14"/>
  <c r="U394" i="14"/>
  <c r="I396" i="14"/>
  <c r="U397" i="14"/>
  <c r="I399" i="14"/>
  <c r="U400" i="14"/>
  <c r="I402" i="14"/>
  <c r="AG404" i="14" s="1"/>
  <c r="U403" i="14"/>
  <c r="I405" i="14"/>
  <c r="U406" i="14"/>
  <c r="I408" i="14"/>
  <c r="U409" i="14"/>
  <c r="I411" i="14"/>
  <c r="U412" i="14"/>
  <c r="I414" i="14"/>
  <c r="AG416" i="14" s="1"/>
  <c r="U415" i="14"/>
  <c r="I417" i="14"/>
  <c r="U418" i="14"/>
  <c r="I420" i="14"/>
  <c r="U421" i="14"/>
  <c r="I423" i="14"/>
  <c r="U424" i="14"/>
  <c r="I426" i="14"/>
  <c r="AG428" i="14" s="1"/>
  <c r="U427" i="14"/>
  <c r="I429" i="14"/>
  <c r="U430" i="14"/>
  <c r="I432" i="14"/>
  <c r="U433" i="14"/>
  <c r="I435" i="14"/>
  <c r="U436" i="14"/>
  <c r="I438" i="14"/>
  <c r="AG440" i="14" s="1"/>
  <c r="U439" i="14"/>
  <c r="I441" i="14"/>
  <c r="U442" i="14"/>
  <c r="I444" i="14"/>
  <c r="U445" i="14"/>
  <c r="I447" i="14"/>
  <c r="U448" i="14"/>
  <c r="I450" i="14"/>
  <c r="AG452" i="14" s="1"/>
  <c r="U451" i="14"/>
  <c r="I453" i="14"/>
  <c r="U454" i="14"/>
  <c r="I456" i="14"/>
  <c r="U457" i="14"/>
  <c r="I459" i="14"/>
  <c r="U460" i="14"/>
  <c r="I462" i="14"/>
  <c r="AG464" i="14" s="1"/>
  <c r="U463" i="14"/>
  <c r="I465" i="14"/>
  <c r="U466" i="14"/>
  <c r="I468" i="14"/>
  <c r="U469" i="14"/>
  <c r="I471" i="14"/>
  <c r="U472" i="14"/>
  <c r="I474" i="14"/>
  <c r="AG476" i="14" s="1"/>
  <c r="U475" i="14"/>
  <c r="I477" i="14"/>
  <c r="U478" i="14"/>
  <c r="I480" i="14"/>
  <c r="U481" i="14"/>
  <c r="I483" i="14"/>
  <c r="U484" i="14"/>
  <c r="I486" i="14"/>
  <c r="AG488" i="14" s="1"/>
  <c r="U487" i="14"/>
  <c r="I489" i="14"/>
  <c r="U490" i="14"/>
  <c r="I492" i="14"/>
  <c r="U493" i="14"/>
  <c r="I495" i="14"/>
  <c r="U496" i="14"/>
  <c r="I498" i="14"/>
  <c r="AG500" i="14" s="1"/>
  <c r="U499" i="14"/>
  <c r="I501" i="14"/>
  <c r="U502" i="14"/>
  <c r="I504" i="14"/>
  <c r="U505" i="14"/>
  <c r="I507" i="14"/>
  <c r="U508" i="14"/>
  <c r="I510" i="14"/>
  <c r="AG512" i="14" s="1"/>
  <c r="U511" i="14"/>
  <c r="I513" i="14"/>
  <c r="U514" i="14"/>
  <c r="I516" i="14"/>
  <c r="U517" i="14"/>
  <c r="I519" i="14"/>
  <c r="U520" i="14"/>
  <c r="I522" i="14"/>
  <c r="AG524" i="14" s="1"/>
  <c r="U523" i="14"/>
  <c r="I525" i="14"/>
  <c r="U526" i="14"/>
  <c r="I528" i="14"/>
  <c r="U529" i="14"/>
  <c r="I531" i="14"/>
  <c r="U532" i="14"/>
  <c r="I534" i="14"/>
  <c r="AG536" i="14" s="1"/>
  <c r="U535" i="14"/>
  <c r="I537" i="14"/>
  <c r="U538" i="14"/>
  <c r="I540" i="14"/>
  <c r="U541" i="14"/>
  <c r="I543" i="14"/>
  <c r="U544" i="14"/>
  <c r="I546" i="14"/>
  <c r="AG548" i="14" s="1"/>
  <c r="U547" i="14"/>
  <c r="I549" i="14"/>
  <c r="U550" i="14"/>
  <c r="I552" i="14"/>
  <c r="U553" i="14"/>
  <c r="I555" i="14"/>
  <c r="U556" i="14"/>
  <c r="I558" i="14"/>
  <c r="AG560" i="14" s="1"/>
  <c r="U559" i="14"/>
  <c r="I561" i="14"/>
  <c r="U562" i="14"/>
  <c r="I564" i="14"/>
  <c r="U565" i="14"/>
  <c r="I567" i="14"/>
  <c r="U568" i="14"/>
  <c r="I570" i="14"/>
  <c r="AG572" i="14" s="1"/>
  <c r="U571" i="14"/>
  <c r="I573" i="14"/>
  <c r="U574" i="14"/>
  <c r="I576" i="14"/>
  <c r="U577" i="14"/>
  <c r="I579" i="14"/>
  <c r="U580" i="14"/>
  <c r="I582" i="14"/>
  <c r="AG584" i="14" s="1"/>
  <c r="U583" i="14"/>
  <c r="I585" i="14"/>
  <c r="U586" i="14"/>
  <c r="I588" i="14"/>
  <c r="U589" i="14"/>
  <c r="I591" i="14"/>
  <c r="U592" i="14"/>
  <c r="I594" i="14"/>
  <c r="AG596" i="14" s="1"/>
  <c r="U595" i="14"/>
  <c r="I597" i="14"/>
  <c r="U598" i="14"/>
  <c r="I600" i="14"/>
  <c r="U601" i="14"/>
  <c r="I603" i="14"/>
  <c r="U604" i="14"/>
  <c r="I606" i="14"/>
  <c r="AG608" i="14" s="1"/>
  <c r="U607" i="14"/>
  <c r="I609" i="14"/>
  <c r="U610" i="14"/>
  <c r="I612" i="14"/>
  <c r="U613" i="14"/>
  <c r="I615" i="14"/>
  <c r="U616" i="14"/>
  <c r="I618" i="14"/>
  <c r="AG620" i="14" s="1"/>
  <c r="U619" i="14"/>
  <c r="I621" i="14"/>
  <c r="U622" i="14"/>
  <c r="I624" i="14"/>
  <c r="U625" i="14"/>
  <c r="I627" i="14"/>
  <c r="U628" i="14"/>
  <c r="I630" i="14"/>
  <c r="AG632" i="14" s="1"/>
  <c r="U631" i="14"/>
  <c r="I633" i="14"/>
  <c r="U634" i="14"/>
  <c r="I636" i="14"/>
  <c r="U637" i="14"/>
  <c r="I639" i="14"/>
  <c r="U640" i="14"/>
  <c r="I642" i="14"/>
  <c r="AG644" i="14" s="1"/>
  <c r="U643" i="14"/>
  <c r="I645" i="14"/>
  <c r="U646" i="14"/>
  <c r="I648" i="14"/>
  <c r="U649" i="14"/>
  <c r="I651" i="14"/>
  <c r="U652" i="14"/>
  <c r="I654" i="14"/>
  <c r="AG656" i="14" s="1"/>
  <c r="U655" i="14"/>
  <c r="I657" i="14"/>
  <c r="U658" i="14"/>
  <c r="I660" i="14"/>
  <c r="U661" i="14"/>
  <c r="I663" i="14"/>
  <c r="U664" i="14"/>
  <c r="I666" i="14"/>
  <c r="AG668" i="14" s="1"/>
  <c r="U667" i="14"/>
  <c r="I669" i="14"/>
  <c r="U670" i="14"/>
  <c r="I672" i="14"/>
  <c r="U673" i="14"/>
  <c r="I675" i="14"/>
  <c r="U676" i="14"/>
  <c r="I678" i="14"/>
  <c r="AG680" i="14" s="1"/>
  <c r="U679" i="14"/>
  <c r="I681" i="14"/>
  <c r="U682" i="14"/>
  <c r="I684" i="14"/>
  <c r="U685" i="14"/>
  <c r="I687" i="14"/>
  <c r="U688" i="14"/>
  <c r="I690" i="14"/>
  <c r="AG692" i="14" s="1"/>
  <c r="U691" i="14"/>
  <c r="I693" i="14"/>
  <c r="U694" i="14"/>
  <c r="I696" i="14"/>
  <c r="U697" i="14"/>
  <c r="I699" i="14"/>
  <c r="U700" i="14"/>
  <c r="I702" i="14"/>
  <c r="AG704" i="14" s="1"/>
  <c r="U703" i="14"/>
  <c r="I705" i="14"/>
  <c r="U706" i="14"/>
  <c r="I708" i="14"/>
  <c r="U709" i="14"/>
  <c r="I711" i="14"/>
  <c r="U712" i="14"/>
  <c r="I714" i="14"/>
  <c r="AG716" i="14" s="1"/>
  <c r="U715" i="14"/>
  <c r="I717" i="14"/>
  <c r="U718" i="14"/>
  <c r="I720" i="14"/>
  <c r="U721" i="14"/>
  <c r="I723" i="14"/>
  <c r="U724" i="14"/>
  <c r="I726" i="14"/>
  <c r="AG728" i="14" s="1"/>
  <c r="U727" i="14"/>
  <c r="I729" i="14"/>
  <c r="U730" i="14"/>
  <c r="I732" i="14"/>
  <c r="U733" i="14"/>
  <c r="I735" i="14"/>
  <c r="U736" i="14"/>
  <c r="I738" i="14"/>
  <c r="AG740" i="14" s="1"/>
  <c r="U739" i="14"/>
  <c r="I741" i="14"/>
  <c r="U742" i="14"/>
  <c r="I744" i="14"/>
  <c r="U745" i="14"/>
  <c r="I747" i="14"/>
  <c r="U748" i="14"/>
  <c r="I750" i="14"/>
  <c r="AG752" i="14" s="1"/>
  <c r="U751" i="14"/>
  <c r="I753" i="14"/>
  <c r="U754" i="14"/>
  <c r="I756" i="14"/>
  <c r="U757" i="14"/>
  <c r="AG758" i="14" s="1"/>
  <c r="I759" i="14"/>
  <c r="U760" i="14"/>
  <c r="I762" i="14"/>
  <c r="AG764" i="14" s="1"/>
  <c r="U763" i="14"/>
  <c r="I765" i="14"/>
  <c r="U766" i="14"/>
  <c r="I768" i="14"/>
  <c r="U769" i="14"/>
  <c r="AG770" i="14" s="1"/>
  <c r="I771" i="14"/>
  <c r="U772" i="14"/>
  <c r="I774" i="14"/>
  <c r="AG776" i="14" s="1"/>
  <c r="U775" i="14"/>
  <c r="I777" i="14"/>
  <c r="U778" i="14"/>
  <c r="I780" i="14"/>
  <c r="U781" i="14"/>
  <c r="I783" i="14"/>
  <c r="U784" i="14"/>
  <c r="I786" i="14"/>
  <c r="AG788" i="14" s="1"/>
  <c r="U787" i="14"/>
  <c r="I789" i="14"/>
  <c r="U790" i="14"/>
  <c r="I792" i="14"/>
  <c r="U793" i="14"/>
  <c r="I795" i="14"/>
  <c r="U796" i="14"/>
  <c r="I798" i="14"/>
  <c r="AG800" i="14" s="1"/>
  <c r="U799" i="14"/>
  <c r="I801" i="14"/>
  <c r="U802" i="14"/>
  <c r="I804" i="14"/>
  <c r="U805" i="14"/>
  <c r="AG806" i="14" s="1"/>
  <c r="I807" i="14"/>
  <c r="U808" i="14"/>
  <c r="I810" i="14"/>
  <c r="AG812" i="14" s="1"/>
  <c r="U811" i="14"/>
  <c r="I813" i="14"/>
  <c r="U814" i="14"/>
  <c r="I816" i="14"/>
  <c r="U817" i="14"/>
  <c r="AG818" i="14" s="1"/>
  <c r="I819" i="14"/>
  <c r="U820" i="14"/>
  <c r="I822" i="14"/>
  <c r="AG824" i="14" s="1"/>
  <c r="U823" i="14"/>
  <c r="I825" i="14"/>
  <c r="U826" i="14"/>
  <c r="I828" i="14"/>
  <c r="U829" i="14"/>
  <c r="I831" i="14"/>
  <c r="U832" i="14"/>
  <c r="I834" i="14"/>
  <c r="AG836" i="14" s="1"/>
  <c r="U835" i="14"/>
  <c r="I837" i="14"/>
  <c r="U838" i="14"/>
  <c r="I840" i="14"/>
  <c r="U841" i="14"/>
  <c r="I843" i="14"/>
  <c r="U844" i="14"/>
  <c r="I846" i="14"/>
  <c r="AG848" i="14" s="1"/>
  <c r="U847" i="14"/>
  <c r="I849" i="14"/>
  <c r="U850" i="14"/>
  <c r="I852" i="14"/>
  <c r="U853" i="14"/>
  <c r="AG854" i="14" s="1"/>
  <c r="I855" i="14"/>
  <c r="U856" i="14"/>
  <c r="I858" i="14"/>
  <c r="AG860" i="14" s="1"/>
  <c r="U859" i="14"/>
  <c r="I861" i="14"/>
  <c r="U862" i="14"/>
  <c r="I864" i="14"/>
  <c r="U865" i="14"/>
  <c r="AG866" i="14" s="1"/>
  <c r="I867" i="14"/>
  <c r="U868" i="14"/>
  <c r="I870" i="14"/>
  <c r="AG872" i="14" s="1"/>
  <c r="U871" i="14"/>
  <c r="I873" i="14"/>
  <c r="U874" i="14"/>
  <c r="I876" i="14"/>
  <c r="U877" i="14"/>
  <c r="I879" i="14"/>
  <c r="U880" i="14"/>
  <c r="I882" i="14"/>
  <c r="AG884" i="14" s="1"/>
  <c r="U883" i="14"/>
  <c r="I885" i="14"/>
  <c r="U886" i="14"/>
  <c r="I888" i="14"/>
  <c r="U889" i="14"/>
  <c r="I891" i="14"/>
  <c r="U892" i="14"/>
  <c r="I894" i="14"/>
  <c r="AG896" i="14" s="1"/>
  <c r="U895" i="14"/>
  <c r="I897" i="14"/>
  <c r="U898" i="14"/>
  <c r="I900" i="14"/>
  <c r="U901" i="14"/>
  <c r="AG902" i="14" s="1"/>
  <c r="AG26" i="14"/>
  <c r="AG38" i="14"/>
  <c r="AG50" i="14"/>
  <c r="AG62" i="14"/>
  <c r="AG74" i="14"/>
  <c r="AG98" i="14"/>
  <c r="AG122" i="14"/>
  <c r="AG134" i="14"/>
  <c r="AG146" i="14"/>
  <c r="AG158" i="14"/>
  <c r="AG170" i="14"/>
  <c r="AG182" i="14"/>
  <c r="AG194" i="14"/>
  <c r="AG206" i="14"/>
  <c r="AG218" i="14"/>
  <c r="AG230" i="14"/>
  <c r="AG242" i="14"/>
  <c r="AG254" i="14"/>
  <c r="AG266" i="14"/>
  <c r="AG278" i="14"/>
  <c r="AG290" i="14"/>
  <c r="AG302" i="14"/>
  <c r="AG314" i="14"/>
  <c r="AG326" i="14"/>
  <c r="AG338" i="14"/>
  <c r="AG350" i="14"/>
  <c r="AG362" i="14"/>
  <c r="AG374" i="14"/>
  <c r="AG386" i="14"/>
  <c r="AG398" i="14"/>
  <c r="AG410" i="14"/>
  <c r="AG422" i="14"/>
  <c r="AG434" i="14"/>
  <c r="AG446" i="14"/>
  <c r="AG458" i="14"/>
  <c r="AG470" i="14"/>
  <c r="AG482" i="14"/>
  <c r="AG494" i="14"/>
  <c r="AG506" i="14"/>
  <c r="AG518" i="14"/>
  <c r="AG530" i="14"/>
  <c r="AG542" i="14"/>
  <c r="AG554" i="14"/>
  <c r="AG566" i="14"/>
  <c r="AG578" i="14"/>
  <c r="AG590" i="14"/>
  <c r="AG602" i="14"/>
  <c r="AG614" i="14"/>
  <c r="AG626" i="14"/>
  <c r="AG638" i="14"/>
  <c r="AG650" i="14"/>
  <c r="AG662" i="14"/>
  <c r="AG674" i="14"/>
  <c r="AG686" i="14"/>
  <c r="AG698" i="14"/>
  <c r="AG710" i="14"/>
  <c r="AG722" i="14"/>
  <c r="AG734" i="14"/>
  <c r="AG746" i="14"/>
  <c r="AG782" i="14"/>
  <c r="AG794" i="14"/>
  <c r="AG830" i="14"/>
  <c r="AG842" i="14"/>
  <c r="AG878" i="14"/>
  <c r="AG890" i="14"/>
  <c r="J4" i="16"/>
  <c r="J6" i="16"/>
  <c r="J8" i="16"/>
  <c r="J10" i="16"/>
  <c r="J12" i="16"/>
  <c r="J14" i="16"/>
  <c r="J16" i="16"/>
  <c r="J18" i="16"/>
  <c r="J20" i="16"/>
  <c r="J22" i="16"/>
  <c r="J24" i="16"/>
  <c r="J26" i="16"/>
  <c r="J28" i="16"/>
  <c r="J30" i="16"/>
  <c r="J32" i="16"/>
  <c r="J34" i="16"/>
  <c r="J36" i="16"/>
  <c r="J38" i="16"/>
  <c r="J40" i="16"/>
  <c r="J42" i="16"/>
  <c r="J44" i="16"/>
  <c r="J46" i="16"/>
  <c r="J48" i="16"/>
  <c r="J50" i="16"/>
  <c r="J52" i="16"/>
  <c r="J54" i="16"/>
  <c r="J56" i="16"/>
  <c r="J58" i="16"/>
  <c r="J60" i="16"/>
  <c r="J62" i="16"/>
  <c r="J64" i="16"/>
  <c r="J66" i="16"/>
  <c r="J68" i="16"/>
  <c r="J70" i="16"/>
  <c r="J72" i="16"/>
  <c r="J74" i="16"/>
  <c r="J76" i="16"/>
  <c r="J78" i="16"/>
  <c r="J80" i="16"/>
  <c r="J82" i="16"/>
  <c r="J84" i="16"/>
  <c r="J86" i="16"/>
  <c r="J88" i="16"/>
  <c r="J90" i="16"/>
  <c r="J92" i="16"/>
  <c r="J94" i="16"/>
  <c r="J96" i="16"/>
  <c r="J98" i="16"/>
  <c r="J100" i="16"/>
  <c r="J102" i="16"/>
  <c r="J104" i="16"/>
  <c r="J106" i="16"/>
  <c r="J108" i="16"/>
  <c r="J110" i="16"/>
  <c r="J112" i="16"/>
  <c r="J114" i="16"/>
  <c r="J116" i="16"/>
  <c r="J118" i="16"/>
  <c r="J120" i="16"/>
  <c r="J122" i="16"/>
  <c r="J124" i="16"/>
  <c r="J126" i="16"/>
  <c r="J128" i="16"/>
  <c r="J130" i="16"/>
  <c r="J132" i="16"/>
  <c r="J134" i="16"/>
  <c r="J136" i="16"/>
  <c r="J138" i="16"/>
  <c r="J140" i="16"/>
  <c r="J142" i="16"/>
  <c r="J144" i="16"/>
  <c r="J146" i="16"/>
  <c r="J148" i="16"/>
  <c r="J150" i="16"/>
  <c r="J152" i="16"/>
  <c r="J154" i="16"/>
  <c r="J156" i="16"/>
  <c r="J158" i="16"/>
  <c r="J4" i="17"/>
  <c r="J6" i="17"/>
  <c r="J8" i="17"/>
  <c r="J10" i="17"/>
  <c r="J12" i="17"/>
  <c r="J14" i="17"/>
  <c r="J16" i="17"/>
  <c r="J18" i="17"/>
  <c r="J20" i="17"/>
  <c r="J22" i="17"/>
  <c r="J24" i="17"/>
  <c r="J26" i="17"/>
  <c r="J28" i="17"/>
  <c r="J30" i="17"/>
  <c r="J32" i="17"/>
  <c r="J34" i="17"/>
  <c r="J36" i="17"/>
  <c r="J38" i="17"/>
  <c r="J40" i="17"/>
  <c r="J42" i="17"/>
  <c r="J44" i="17"/>
  <c r="J46" i="17"/>
  <c r="J48" i="17"/>
  <c r="J50" i="17"/>
  <c r="J52" i="17"/>
  <c r="J54" i="17"/>
  <c r="J56" i="17"/>
  <c r="J58" i="17"/>
  <c r="J60" i="17"/>
  <c r="J62" i="17"/>
  <c r="J64" i="17"/>
  <c r="J66" i="17"/>
  <c r="J68" i="17"/>
  <c r="J70" i="17"/>
  <c r="J72" i="17"/>
  <c r="J74" i="17"/>
  <c r="J76" i="17"/>
  <c r="J78" i="17"/>
  <c r="J80" i="17"/>
  <c r="J82" i="17"/>
  <c r="J84" i="17"/>
  <c r="J86" i="17"/>
  <c r="J88" i="17"/>
  <c r="J90" i="17"/>
  <c r="J92" i="17"/>
  <c r="J94" i="17"/>
  <c r="J96" i="17"/>
  <c r="J98" i="17"/>
  <c r="J100" i="17"/>
  <c r="J102" i="17"/>
  <c r="J104" i="17"/>
  <c r="J106" i="17"/>
  <c r="J108" i="17"/>
  <c r="J110" i="17"/>
  <c r="J112" i="17"/>
  <c r="J114" i="17"/>
  <c r="J116" i="17"/>
  <c r="J118" i="17"/>
  <c r="J120" i="17"/>
  <c r="J122" i="17"/>
  <c r="J124" i="17"/>
  <c r="J126" i="17"/>
  <c r="J128" i="17"/>
  <c r="J130" i="17"/>
  <c r="J132" i="17"/>
  <c r="J134" i="17"/>
  <c r="J136" i="17"/>
  <c r="J138" i="17"/>
  <c r="J140" i="17"/>
  <c r="J142" i="17"/>
  <c r="J144" i="17"/>
  <c r="J146" i="17"/>
  <c r="J148" i="17"/>
  <c r="J150" i="17"/>
  <c r="J152" i="17"/>
  <c r="J154" i="17"/>
  <c r="J156" i="17"/>
  <c r="J158" i="17"/>
  <c r="J3" i="14"/>
  <c r="V4" i="14"/>
  <c r="AC10" i="10" s="1"/>
  <c r="J6" i="14"/>
  <c r="V7" i="14"/>
  <c r="J9" i="14"/>
  <c r="V10" i="14"/>
  <c r="J12" i="14"/>
  <c r="V13" i="14"/>
  <c r="J15" i="14"/>
  <c r="V16" i="14"/>
  <c r="J18" i="14"/>
  <c r="V19" i="14"/>
  <c r="J21" i="14"/>
  <c r="V22" i="14"/>
  <c r="J24" i="14"/>
  <c r="V25" i="14"/>
  <c r="AH26" i="14" s="1"/>
  <c r="J27" i="14"/>
  <c r="V28" i="14"/>
  <c r="J30" i="14"/>
  <c r="V31" i="14"/>
  <c r="J33" i="14"/>
  <c r="V34" i="14"/>
  <c r="J36" i="14"/>
  <c r="V37" i="14"/>
  <c r="AH38" i="14" s="1"/>
  <c r="J39" i="14"/>
  <c r="V40" i="14"/>
  <c r="J42" i="14"/>
  <c r="V43" i="14"/>
  <c r="J45" i="14"/>
  <c r="V46" i="14"/>
  <c r="J48" i="14"/>
  <c r="V49" i="14"/>
  <c r="AH50" i="14" s="1"/>
  <c r="J51" i="14"/>
  <c r="V52" i="14"/>
  <c r="J54" i="14"/>
  <c r="V55" i="14"/>
  <c r="J57" i="14"/>
  <c r="V58" i="14"/>
  <c r="J60" i="14"/>
  <c r="V61" i="14"/>
  <c r="J63" i="14"/>
  <c r="V64" i="14"/>
  <c r="J66" i="14"/>
  <c r="V67" i="14"/>
  <c r="J69" i="14"/>
  <c r="V70" i="14"/>
  <c r="J72" i="14"/>
  <c r="V73" i="14"/>
  <c r="AH74" i="14" s="1"/>
  <c r="J75" i="14"/>
  <c r="V76" i="14"/>
  <c r="J78" i="14"/>
  <c r="V79" i="14"/>
  <c r="J81" i="14"/>
  <c r="V82" i="14"/>
  <c r="J84" i="14"/>
  <c r="V85" i="14"/>
  <c r="J87" i="14"/>
  <c r="V88" i="14"/>
  <c r="J90" i="14"/>
  <c r="V91" i="14"/>
  <c r="J93" i="14"/>
  <c r="V94" i="14"/>
  <c r="J96" i="14"/>
  <c r="V97" i="14"/>
  <c r="AH98" i="14" s="1"/>
  <c r="J99" i="14"/>
  <c r="V100" i="14"/>
  <c r="J102" i="14"/>
  <c r="V103" i="14"/>
  <c r="J105" i="14"/>
  <c r="V106" i="14"/>
  <c r="J108" i="14"/>
  <c r="V109" i="14"/>
  <c r="J111" i="14"/>
  <c r="V112" i="14"/>
  <c r="J114" i="14"/>
  <c r="V115" i="14"/>
  <c r="J117" i="14"/>
  <c r="V118" i="14"/>
  <c r="J120" i="14"/>
  <c r="V121" i="14"/>
  <c r="AH122" i="14" s="1"/>
  <c r="J123" i="14"/>
  <c r="V124" i="14"/>
  <c r="J126" i="14"/>
  <c r="V127" i="14"/>
  <c r="J129" i="14"/>
  <c r="V130" i="14"/>
  <c r="J132" i="14"/>
  <c r="V133" i="14"/>
  <c r="J135" i="14"/>
  <c r="V136" i="14"/>
  <c r="J138" i="14"/>
  <c r="V139" i="14"/>
  <c r="J141" i="14"/>
  <c r="V142" i="14"/>
  <c r="J144" i="14"/>
  <c r="V145" i="14"/>
  <c r="AH146" i="14" s="1"/>
  <c r="J147" i="14"/>
  <c r="V148" i="14"/>
  <c r="J150" i="14"/>
  <c r="V151" i="14"/>
  <c r="J153" i="14"/>
  <c r="V154" i="14"/>
  <c r="J156" i="14"/>
  <c r="V157" i="14"/>
  <c r="J159" i="14"/>
  <c r="V160" i="14"/>
  <c r="J162" i="14"/>
  <c r="V163" i="14"/>
  <c r="J165" i="14"/>
  <c r="V166" i="14"/>
  <c r="J168" i="14"/>
  <c r="V169" i="14"/>
  <c r="AH170" i="14" s="1"/>
  <c r="J171" i="14"/>
  <c r="V172" i="14"/>
  <c r="J174" i="14"/>
  <c r="V175" i="14"/>
  <c r="J177" i="14"/>
  <c r="V178" i="14"/>
  <c r="J180" i="14"/>
  <c r="V181" i="14"/>
  <c r="AH182" i="14" s="1"/>
  <c r="J183" i="14"/>
  <c r="V184" i="14"/>
  <c r="J186" i="14"/>
  <c r="V187" i="14"/>
  <c r="J189" i="14"/>
  <c r="V190" i="14"/>
  <c r="J192" i="14"/>
  <c r="V193" i="14"/>
  <c r="AH194" i="14" s="1"/>
  <c r="J195" i="14"/>
  <c r="V196" i="14"/>
  <c r="J198" i="14"/>
  <c r="V199" i="14"/>
  <c r="J201" i="14"/>
  <c r="V202" i="14"/>
  <c r="J204" i="14"/>
  <c r="V205" i="14"/>
  <c r="J207" i="14"/>
  <c r="V208" i="14"/>
  <c r="J210" i="14"/>
  <c r="V211" i="14"/>
  <c r="J213" i="14"/>
  <c r="V214" i="14"/>
  <c r="J216" i="14"/>
  <c r="V217" i="14"/>
  <c r="AH218" i="14" s="1"/>
  <c r="J219" i="14"/>
  <c r="V220" i="14"/>
  <c r="J222" i="14"/>
  <c r="V223" i="14"/>
  <c r="J225" i="14"/>
  <c r="V226" i="14"/>
  <c r="J228" i="14"/>
  <c r="V229" i="14"/>
  <c r="AT230" i="14" s="1"/>
  <c r="J231" i="14"/>
  <c r="V232" i="14"/>
  <c r="J234" i="14"/>
  <c r="V235" i="14"/>
  <c r="J237" i="14"/>
  <c r="V238" i="14"/>
  <c r="J240" i="14"/>
  <c r="V241" i="14"/>
  <c r="AH242" i="14" s="1"/>
  <c r="J243" i="14"/>
  <c r="V244" i="14"/>
  <c r="J246" i="14"/>
  <c r="V247" i="14"/>
  <c r="J249" i="14"/>
  <c r="V250" i="14"/>
  <c r="J252" i="14"/>
  <c r="V253" i="14"/>
  <c r="AT254" i="14" s="1"/>
  <c r="J255" i="14"/>
  <c r="V256" i="14"/>
  <c r="J258" i="14"/>
  <c r="V259" i="14"/>
  <c r="J261" i="14"/>
  <c r="V262" i="14"/>
  <c r="J264" i="14"/>
  <c r="V265" i="14"/>
  <c r="AH266" i="14" s="1"/>
  <c r="J267" i="14"/>
  <c r="V268" i="14"/>
  <c r="J270" i="14"/>
  <c r="V271" i="14"/>
  <c r="J273" i="14"/>
  <c r="V274" i="14"/>
  <c r="J276" i="14"/>
  <c r="V277" i="14"/>
  <c r="J279" i="14"/>
  <c r="V280" i="14"/>
  <c r="J282" i="14"/>
  <c r="V283" i="14"/>
  <c r="J285" i="14"/>
  <c r="V286" i="14"/>
  <c r="J288" i="14"/>
  <c r="V289" i="14"/>
  <c r="AH290" i="14" s="1"/>
  <c r="J291" i="14"/>
  <c r="V292" i="14"/>
  <c r="J294" i="14"/>
  <c r="V295" i="14"/>
  <c r="J297" i="14"/>
  <c r="V298" i="14"/>
  <c r="J300" i="14"/>
  <c r="V301" i="14"/>
  <c r="J303" i="14"/>
  <c r="V304" i="14"/>
  <c r="J306" i="14"/>
  <c r="V307" i="14"/>
  <c r="J309" i="14"/>
  <c r="V310" i="14"/>
  <c r="J312" i="14"/>
  <c r="V313" i="14"/>
  <c r="AH314" i="14" s="1"/>
  <c r="J315" i="14"/>
  <c r="V316" i="14"/>
  <c r="J318" i="14"/>
  <c r="V319" i="14"/>
  <c r="J321" i="14"/>
  <c r="V322" i="14"/>
  <c r="J324" i="14"/>
  <c r="V325" i="14"/>
  <c r="J327" i="14"/>
  <c r="V328" i="14"/>
  <c r="J330" i="14"/>
  <c r="V331" i="14"/>
  <c r="J333" i="14"/>
  <c r="V334" i="14"/>
  <c r="J336" i="14"/>
  <c r="V337" i="14"/>
  <c r="AH338" i="14" s="1"/>
  <c r="J339" i="14"/>
  <c r="V340" i="14"/>
  <c r="J342" i="14"/>
  <c r="V343" i="14"/>
  <c r="J345" i="14"/>
  <c r="V346" i="14"/>
  <c r="J348" i="14"/>
  <c r="V349" i="14"/>
  <c r="J351" i="14"/>
  <c r="V352" i="14"/>
  <c r="J354" i="14"/>
  <c r="V355" i="14"/>
  <c r="J357" i="14"/>
  <c r="V358" i="14"/>
  <c r="J360" i="14"/>
  <c r="V361" i="14"/>
  <c r="AH362" i="14" s="1"/>
  <c r="J363" i="14"/>
  <c r="V364" i="14"/>
  <c r="J366" i="14"/>
  <c r="V367" i="14"/>
  <c r="J369" i="14"/>
  <c r="V370" i="14"/>
  <c r="J372" i="14"/>
  <c r="V373" i="14"/>
  <c r="AH374" i="14" s="1"/>
  <c r="J375" i="14"/>
  <c r="V376" i="14"/>
  <c r="J378" i="14"/>
  <c r="V379" i="14"/>
  <c r="J381" i="14"/>
  <c r="V382" i="14"/>
  <c r="J384" i="14"/>
  <c r="V385" i="14"/>
  <c r="AH386" i="14" s="1"/>
  <c r="J387" i="14"/>
  <c r="V388" i="14"/>
  <c r="J390" i="14"/>
  <c r="V391" i="14"/>
  <c r="J393" i="14"/>
  <c r="V394" i="14"/>
  <c r="J396" i="14"/>
  <c r="V397" i="14"/>
  <c r="J399" i="14"/>
  <c r="V400" i="14"/>
  <c r="J402" i="14"/>
  <c r="V403" i="14"/>
  <c r="J405" i="14"/>
  <c r="V406" i="14"/>
  <c r="J408" i="14"/>
  <c r="V409" i="14"/>
  <c r="AH410" i="14" s="1"/>
  <c r="J411" i="14"/>
  <c r="V412" i="14"/>
  <c r="J414" i="14"/>
  <c r="V415" i="14"/>
  <c r="J417" i="14"/>
  <c r="V418" i="14"/>
  <c r="J420" i="14"/>
  <c r="V421" i="14"/>
  <c r="AH422" i="14" s="1"/>
  <c r="J423" i="14"/>
  <c r="V424" i="14"/>
  <c r="J426" i="14"/>
  <c r="V427" i="14"/>
  <c r="J429" i="14"/>
  <c r="V430" i="14"/>
  <c r="J432" i="14"/>
  <c r="V433" i="14"/>
  <c r="AH434" i="14" s="1"/>
  <c r="J435" i="14"/>
  <c r="V436" i="14"/>
  <c r="J438" i="14"/>
  <c r="V439" i="14"/>
  <c r="J441" i="14"/>
  <c r="V442" i="14"/>
  <c r="J444" i="14"/>
  <c r="V445" i="14"/>
  <c r="AH446" i="14" s="1"/>
  <c r="J447" i="14"/>
  <c r="V448" i="14"/>
  <c r="J450" i="14"/>
  <c r="V451" i="14"/>
  <c r="J453" i="14"/>
  <c r="V454" i="14"/>
  <c r="J456" i="14"/>
  <c r="V457" i="14"/>
  <c r="AH458" i="14" s="1"/>
  <c r="J459" i="14"/>
  <c r="V460" i="14"/>
  <c r="J462" i="14"/>
  <c r="V463" i="14"/>
  <c r="J465" i="14"/>
  <c r="V466" i="14"/>
  <c r="J468" i="14"/>
  <c r="V469" i="14"/>
  <c r="J471" i="14"/>
  <c r="V472" i="14"/>
  <c r="J474" i="14"/>
  <c r="V475" i="14"/>
  <c r="J477" i="14"/>
  <c r="V478" i="14"/>
  <c r="J480" i="14"/>
  <c r="V481" i="14"/>
  <c r="AH482" i="14" s="1"/>
  <c r="J483" i="14"/>
  <c r="V484" i="14"/>
  <c r="J486" i="14"/>
  <c r="V487" i="14"/>
  <c r="J489" i="14"/>
  <c r="V490" i="14"/>
  <c r="J492" i="14"/>
  <c r="V493" i="14"/>
  <c r="AH494" i="14" s="1"/>
  <c r="J495" i="14"/>
  <c r="V496" i="14"/>
  <c r="J498" i="14"/>
  <c r="V499" i="14"/>
  <c r="J501" i="14"/>
  <c r="V502" i="14"/>
  <c r="J504" i="14"/>
  <c r="V505" i="14"/>
  <c r="AH506" i="14" s="1"/>
  <c r="J507" i="14"/>
  <c r="V508" i="14"/>
  <c r="J510" i="14"/>
  <c r="V511" i="14"/>
  <c r="J513" i="14"/>
  <c r="V514" i="14"/>
  <c r="J516" i="14"/>
  <c r="V517" i="14"/>
  <c r="J519" i="14"/>
  <c r="V520" i="14"/>
  <c r="J522" i="14"/>
  <c r="V523" i="14"/>
  <c r="J525" i="14"/>
  <c r="V526" i="14"/>
  <c r="J528" i="14"/>
  <c r="V529" i="14"/>
  <c r="AH530" i="14" s="1"/>
  <c r="J531" i="14"/>
  <c r="V532" i="14"/>
  <c r="J534" i="14"/>
  <c r="V535" i="14"/>
  <c r="J537" i="14"/>
  <c r="V538" i="14"/>
  <c r="J540" i="14"/>
  <c r="V541" i="14"/>
  <c r="J543" i="14"/>
  <c r="V544" i="14"/>
  <c r="J546" i="14"/>
  <c r="V547" i="14"/>
  <c r="J549" i="14"/>
  <c r="V550" i="14"/>
  <c r="J552" i="14"/>
  <c r="V553" i="14"/>
  <c r="AH554" i="14" s="1"/>
  <c r="J555" i="14"/>
  <c r="V556" i="14"/>
  <c r="J558" i="14"/>
  <c r="V559" i="14"/>
  <c r="J561" i="14"/>
  <c r="V562" i="14"/>
  <c r="J564" i="14"/>
  <c r="V565" i="14"/>
  <c r="AH566" i="14" s="1"/>
  <c r="J567" i="14"/>
  <c r="V568" i="14"/>
  <c r="J570" i="14"/>
  <c r="V571" i="14"/>
  <c r="J573" i="14"/>
  <c r="V574" i="14"/>
  <c r="J576" i="14"/>
  <c r="V577" i="14"/>
  <c r="AH578" i="14" s="1"/>
  <c r="J579" i="14"/>
  <c r="V580" i="14"/>
  <c r="J582" i="14"/>
  <c r="V583" i="14"/>
  <c r="J585" i="14"/>
  <c r="V586" i="14"/>
  <c r="J588" i="14"/>
  <c r="V589" i="14"/>
  <c r="J591" i="14"/>
  <c r="V592" i="14"/>
  <c r="J594" i="14"/>
  <c r="V595" i="14"/>
  <c r="J597" i="14"/>
  <c r="V598" i="14"/>
  <c r="J600" i="14"/>
  <c r="V601" i="14"/>
  <c r="AH602" i="14" s="1"/>
  <c r="J603" i="14"/>
  <c r="V604" i="14"/>
  <c r="J606" i="14"/>
  <c r="V607" i="14"/>
  <c r="J609" i="14"/>
  <c r="V610" i="14"/>
  <c r="J612" i="14"/>
  <c r="V613" i="14"/>
  <c r="AH614" i="14" s="1"/>
  <c r="J615" i="14"/>
  <c r="V616" i="14"/>
  <c r="J618" i="14"/>
  <c r="V619" i="14"/>
  <c r="J621" i="14"/>
  <c r="V622" i="14"/>
  <c r="J624" i="14"/>
  <c r="V625" i="14"/>
  <c r="AH626" i="14" s="1"/>
  <c r="J627" i="14"/>
  <c r="V628" i="14"/>
  <c r="J630" i="14"/>
  <c r="V631" i="14"/>
  <c r="J633" i="14"/>
  <c r="V634" i="14"/>
  <c r="J636" i="14"/>
  <c r="V637" i="14"/>
  <c r="AH638" i="14" s="1"/>
  <c r="J639" i="14"/>
  <c r="V640" i="14"/>
  <c r="J642" i="14"/>
  <c r="V643" i="14"/>
  <c r="J645" i="14"/>
  <c r="V646" i="14"/>
  <c r="J648" i="14"/>
  <c r="V649" i="14"/>
  <c r="AH650" i="14" s="1"/>
  <c r="J651" i="14"/>
  <c r="V652" i="14"/>
  <c r="J654" i="14"/>
  <c r="V655" i="14"/>
  <c r="J657" i="14"/>
  <c r="V658" i="14"/>
  <c r="J660" i="14"/>
  <c r="V661" i="14"/>
  <c r="AH662" i="14" s="1"/>
  <c r="J663" i="14"/>
  <c r="V664" i="14"/>
  <c r="J666" i="14"/>
  <c r="V667" i="14"/>
  <c r="J669" i="14"/>
  <c r="V670" i="14"/>
  <c r="J672" i="14"/>
  <c r="V673" i="14"/>
  <c r="AH674" i="14" s="1"/>
  <c r="J675" i="14"/>
  <c r="V676" i="14"/>
  <c r="J678" i="14"/>
  <c r="V679" i="14"/>
  <c r="J681" i="14"/>
  <c r="V682" i="14"/>
  <c r="J684" i="14"/>
  <c r="V685" i="14"/>
  <c r="AH686" i="14" s="1"/>
  <c r="J687" i="14"/>
  <c r="V688" i="14"/>
  <c r="J690" i="14"/>
  <c r="V691" i="14"/>
  <c r="J693" i="14"/>
  <c r="V694" i="14"/>
  <c r="J696" i="14"/>
  <c r="V697" i="14"/>
  <c r="AH698" i="14" s="1"/>
  <c r="J699" i="14"/>
  <c r="V700" i="14"/>
  <c r="J702" i="14"/>
  <c r="V703" i="14"/>
  <c r="J705" i="14"/>
  <c r="V706" i="14"/>
  <c r="J708" i="14"/>
  <c r="V709" i="14"/>
  <c r="J711" i="14"/>
  <c r="V712" i="14"/>
  <c r="J714" i="14"/>
  <c r="V715" i="14"/>
  <c r="J717" i="14"/>
  <c r="V718" i="14"/>
  <c r="J720" i="14"/>
  <c r="V721" i="14"/>
  <c r="AH722" i="14" s="1"/>
  <c r="J723" i="14"/>
  <c r="V724" i="14"/>
  <c r="J726" i="14"/>
  <c r="V727" i="14"/>
  <c r="J729" i="14"/>
  <c r="V730" i="14"/>
  <c r="J732" i="14"/>
  <c r="V733" i="14"/>
  <c r="J735" i="14"/>
  <c r="V736" i="14"/>
  <c r="J738" i="14"/>
  <c r="V739" i="14"/>
  <c r="J741" i="14"/>
  <c r="V742" i="14"/>
  <c r="J744" i="14"/>
  <c r="V745" i="14"/>
  <c r="AH746" i="14" s="1"/>
  <c r="J747" i="14"/>
  <c r="V748" i="14"/>
  <c r="J750" i="14"/>
  <c r="V751" i="14"/>
  <c r="J753" i="14"/>
  <c r="V754" i="14"/>
  <c r="J756" i="14"/>
  <c r="V757" i="14"/>
  <c r="AH758" i="14" s="1"/>
  <c r="J759" i="14"/>
  <c r="V760" i="14"/>
  <c r="J762" i="14"/>
  <c r="V763" i="14"/>
  <c r="J765" i="14"/>
  <c r="V766" i="14"/>
  <c r="J768" i="14"/>
  <c r="V769" i="14"/>
  <c r="AH770" i="14" s="1"/>
  <c r="J771" i="14"/>
  <c r="V772" i="14"/>
  <c r="J774" i="14"/>
  <c r="V775" i="14"/>
  <c r="J777" i="14"/>
  <c r="V778" i="14"/>
  <c r="J780" i="14"/>
  <c r="V781" i="14"/>
  <c r="J783" i="14"/>
  <c r="V784" i="14"/>
  <c r="J786" i="14"/>
  <c r="V787" i="14"/>
  <c r="J789" i="14"/>
  <c r="V790" i="14"/>
  <c r="J792" i="14"/>
  <c r="V793" i="14"/>
  <c r="AH794" i="14" s="1"/>
  <c r="J795" i="14"/>
  <c r="V796" i="14"/>
  <c r="J798" i="14"/>
  <c r="V799" i="14"/>
  <c r="J801" i="14"/>
  <c r="V802" i="14"/>
  <c r="J804" i="14"/>
  <c r="V805" i="14"/>
  <c r="AH806" i="14" s="1"/>
  <c r="J807" i="14"/>
  <c r="V808" i="14"/>
  <c r="J810" i="14"/>
  <c r="V811" i="14"/>
  <c r="J813" i="14"/>
  <c r="V814" i="14"/>
  <c r="J816" i="14"/>
  <c r="V817" i="14"/>
  <c r="AH818" i="14" s="1"/>
  <c r="J819" i="14"/>
  <c r="V820" i="14"/>
  <c r="J822" i="14"/>
  <c r="V823" i="14"/>
  <c r="J825" i="14"/>
  <c r="V826" i="14"/>
  <c r="J828" i="14"/>
  <c r="V829" i="14"/>
  <c r="AH830" i="14" s="1"/>
  <c r="J831" i="14"/>
  <c r="V832" i="14"/>
  <c r="J834" i="14"/>
  <c r="V835" i="14"/>
  <c r="J837" i="14"/>
  <c r="V838" i="14"/>
  <c r="J840" i="14"/>
  <c r="V841" i="14"/>
  <c r="J843" i="14"/>
  <c r="V844" i="14"/>
  <c r="J846" i="14"/>
  <c r="V847" i="14"/>
  <c r="J849" i="14"/>
  <c r="V850" i="14"/>
  <c r="J852" i="14"/>
  <c r="V853" i="14"/>
  <c r="AH854" i="14" s="1"/>
  <c r="J855" i="14"/>
  <c r="V856" i="14"/>
  <c r="J858" i="14"/>
  <c r="V859" i="14"/>
  <c r="J861" i="14"/>
  <c r="V862" i="14"/>
  <c r="J864" i="14"/>
  <c r="V865" i="14"/>
  <c r="AH866" i="14" s="1"/>
  <c r="J867" i="14"/>
  <c r="V868" i="14"/>
  <c r="J870" i="14"/>
  <c r="V871" i="14"/>
  <c r="J873" i="14"/>
  <c r="V874" i="14"/>
  <c r="J876" i="14"/>
  <c r="V877" i="14"/>
  <c r="AH878" i="14" s="1"/>
  <c r="J879" i="14"/>
  <c r="V880" i="14"/>
  <c r="J882" i="14"/>
  <c r="V883" i="14"/>
  <c r="J885" i="14"/>
  <c r="V886" i="14"/>
  <c r="J888" i="14"/>
  <c r="V889" i="14"/>
  <c r="AH890" i="14" s="1"/>
  <c r="J891" i="14"/>
  <c r="V892" i="14"/>
  <c r="J894" i="14"/>
  <c r="V895" i="14"/>
  <c r="J897" i="14"/>
  <c r="V898" i="14"/>
  <c r="J900" i="14"/>
  <c r="V901" i="14"/>
  <c r="AH11" i="14"/>
  <c r="AH14" i="14"/>
  <c r="AH20" i="14"/>
  <c r="AH23" i="14"/>
  <c r="AH32" i="14"/>
  <c r="AH35" i="14"/>
  <c r="AH44" i="14"/>
  <c r="AH47" i="14"/>
  <c r="AH56" i="14"/>
  <c r="AH59" i="14"/>
  <c r="AH62" i="14"/>
  <c r="AH68" i="14"/>
  <c r="AH71" i="14"/>
  <c r="AH80" i="14"/>
  <c r="AH83" i="14"/>
  <c r="AH86" i="14"/>
  <c r="AH92" i="14"/>
  <c r="AH95" i="14"/>
  <c r="AH104" i="14"/>
  <c r="AH107" i="14"/>
  <c r="AH110" i="14"/>
  <c r="AH116" i="14"/>
  <c r="AH119" i="14"/>
  <c r="AH128" i="14"/>
  <c r="AH131" i="14"/>
  <c r="AH134" i="14"/>
  <c r="AH140" i="14"/>
  <c r="AH143" i="14"/>
  <c r="AH152" i="14"/>
  <c r="AH155" i="14"/>
  <c r="AH158" i="14"/>
  <c r="AH164" i="14"/>
  <c r="AH167" i="14"/>
  <c r="AH176" i="14"/>
  <c r="AH179" i="14"/>
  <c r="AH188" i="14"/>
  <c r="AH191" i="14"/>
  <c r="AH200" i="14"/>
  <c r="AH203" i="14"/>
  <c r="AH206" i="14"/>
  <c r="AH212" i="14"/>
  <c r="AH215" i="14"/>
  <c r="AH224" i="14"/>
  <c r="AH227" i="14"/>
  <c r="AH236" i="14"/>
  <c r="AH239" i="14"/>
  <c r="AH248" i="14"/>
  <c r="AH251" i="14"/>
  <c r="AH254" i="14"/>
  <c r="AH260" i="14"/>
  <c r="AH263" i="14"/>
  <c r="AH272" i="14"/>
  <c r="AH275" i="14"/>
  <c r="AH278" i="14"/>
  <c r="AH284" i="14"/>
  <c r="AH287" i="14"/>
  <c r="AH296" i="14"/>
  <c r="AH299" i="14"/>
  <c r="AH302" i="14"/>
  <c r="AH308" i="14"/>
  <c r="AH311" i="14"/>
  <c r="AH320" i="14"/>
  <c r="AH323" i="14"/>
  <c r="AH326" i="14"/>
  <c r="AH332" i="14"/>
  <c r="AH335" i="14"/>
  <c r="AH344" i="14"/>
  <c r="AH347" i="14"/>
  <c r="AH350" i="14"/>
  <c r="AH356" i="14"/>
  <c r="AH359" i="14"/>
  <c r="AH368" i="14"/>
  <c r="AH371" i="14"/>
  <c r="AH380" i="14"/>
  <c r="AH383" i="14"/>
  <c r="AH392" i="14"/>
  <c r="AH395" i="14"/>
  <c r="AH398" i="14"/>
  <c r="AH404" i="14"/>
  <c r="AH407" i="14"/>
  <c r="AH416" i="14"/>
  <c r="AH419" i="14"/>
  <c r="AH428" i="14"/>
  <c r="AH431" i="14"/>
  <c r="AH440" i="14"/>
  <c r="AH443" i="14"/>
  <c r="AH452" i="14"/>
  <c r="AH455" i="14"/>
  <c r="AH464" i="14"/>
  <c r="AH467" i="14"/>
  <c r="AH470" i="14"/>
  <c r="AH476" i="14"/>
  <c r="AH479" i="14"/>
  <c r="AH488" i="14"/>
  <c r="AH491" i="14"/>
  <c r="AH500" i="14"/>
  <c r="AH503" i="14"/>
  <c r="AH512" i="14"/>
  <c r="AH515" i="14"/>
  <c r="AH518" i="14"/>
  <c r="AH524" i="14"/>
  <c r="AH527" i="14"/>
  <c r="AH536" i="14"/>
  <c r="AH539" i="14"/>
  <c r="AH542" i="14"/>
  <c r="AH548" i="14"/>
  <c r="AH551" i="14"/>
  <c r="AH560" i="14"/>
  <c r="AH563" i="14"/>
  <c r="AH572" i="14"/>
  <c r="AH575" i="14"/>
  <c r="AH584" i="14"/>
  <c r="AH587" i="14"/>
  <c r="AH590" i="14"/>
  <c r="AH596" i="14"/>
  <c r="AH599" i="14"/>
  <c r="AH608" i="14"/>
  <c r="AH611" i="14"/>
  <c r="AH620" i="14"/>
  <c r="AH623" i="14"/>
  <c r="AH632" i="14"/>
  <c r="AH635" i="14"/>
  <c r="AH644" i="14"/>
  <c r="AH647" i="14"/>
  <c r="AH656" i="14"/>
  <c r="AH659" i="14"/>
  <c r="AH668" i="14"/>
  <c r="AH671" i="14"/>
  <c r="AH680" i="14"/>
  <c r="AH683" i="14"/>
  <c r="AH692" i="14"/>
  <c r="AH695" i="14"/>
  <c r="AH704" i="14"/>
  <c r="AH707" i="14"/>
  <c r="AH710" i="14"/>
  <c r="AH716" i="14"/>
  <c r="AH719" i="14"/>
  <c r="AH728" i="14"/>
  <c r="AH731" i="14"/>
  <c r="AH734" i="14"/>
  <c r="AH740" i="14"/>
  <c r="AH743" i="14"/>
  <c r="AH752" i="14"/>
  <c r="AH755" i="14"/>
  <c r="AH764" i="14"/>
  <c r="AH767" i="14"/>
  <c r="AH776" i="14"/>
  <c r="AH779" i="14"/>
  <c r="AH782" i="14"/>
  <c r="AH788" i="14"/>
  <c r="AH791" i="14"/>
  <c r="AH800" i="14"/>
  <c r="AH803" i="14"/>
  <c r="AH812" i="14"/>
  <c r="AH815" i="14"/>
  <c r="AH824" i="14"/>
  <c r="AH827" i="14"/>
  <c r="AH836" i="14"/>
  <c r="AH839" i="14"/>
  <c r="AH848" i="14"/>
  <c r="AH851" i="14"/>
  <c r="AH860" i="14"/>
  <c r="AH863" i="14"/>
  <c r="AH872" i="14"/>
  <c r="AH875" i="14"/>
  <c r="AH884" i="14"/>
  <c r="AH887" i="14"/>
  <c r="AH896" i="14"/>
  <c r="AH899" i="14"/>
  <c r="AH902" i="14"/>
  <c r="K4" i="16"/>
  <c r="K6" i="16"/>
  <c r="K8" i="16"/>
  <c r="K10" i="16"/>
  <c r="K12" i="16"/>
  <c r="K14" i="16"/>
  <c r="K16" i="16"/>
  <c r="K18" i="16"/>
  <c r="K20" i="16"/>
  <c r="K22" i="16"/>
  <c r="K24" i="16"/>
  <c r="K26" i="16"/>
  <c r="K28" i="16"/>
  <c r="K30" i="16"/>
  <c r="K32" i="16"/>
  <c r="K34" i="16"/>
  <c r="K36" i="16"/>
  <c r="K38" i="16"/>
  <c r="K40" i="16"/>
  <c r="K42" i="16"/>
  <c r="K44" i="16"/>
  <c r="K46" i="16"/>
  <c r="K48" i="16"/>
  <c r="K50" i="16"/>
  <c r="K52" i="16"/>
  <c r="K54" i="16"/>
  <c r="K56" i="16"/>
  <c r="K58" i="16"/>
  <c r="K60" i="16"/>
  <c r="K62" i="16"/>
  <c r="K64" i="16"/>
  <c r="K66" i="16"/>
  <c r="K68" i="16"/>
  <c r="K70" i="16"/>
  <c r="K72" i="16"/>
  <c r="K74" i="16"/>
  <c r="K76" i="16"/>
  <c r="K78" i="16"/>
  <c r="K80" i="16"/>
  <c r="K82" i="16"/>
  <c r="K84" i="16"/>
  <c r="K86" i="16"/>
  <c r="K88" i="16"/>
  <c r="K90" i="16"/>
  <c r="K92" i="16"/>
  <c r="K94" i="16"/>
  <c r="K96" i="16"/>
  <c r="K98" i="16"/>
  <c r="K100" i="16"/>
  <c r="K102" i="16"/>
  <c r="K104" i="16"/>
  <c r="K106" i="16"/>
  <c r="K108" i="16"/>
  <c r="K110" i="16"/>
  <c r="K112" i="16"/>
  <c r="K114" i="16"/>
  <c r="K116" i="16"/>
  <c r="K118" i="16"/>
  <c r="K120" i="16"/>
  <c r="K122" i="16"/>
  <c r="K124" i="16"/>
  <c r="K126" i="16"/>
  <c r="K128" i="16"/>
  <c r="K130" i="16"/>
  <c r="K132" i="16"/>
  <c r="K134" i="16"/>
  <c r="K136" i="16"/>
  <c r="K138" i="16"/>
  <c r="K140" i="16"/>
  <c r="K142" i="16"/>
  <c r="K144" i="16"/>
  <c r="K146" i="16"/>
  <c r="K148" i="16"/>
  <c r="K150" i="16"/>
  <c r="K152" i="16"/>
  <c r="K154" i="16"/>
  <c r="K156" i="16"/>
  <c r="K158" i="16"/>
  <c r="K4" i="17"/>
  <c r="K6" i="17"/>
  <c r="K8" i="17"/>
  <c r="K10" i="17"/>
  <c r="K12" i="17"/>
  <c r="K14" i="17"/>
  <c r="K16" i="17"/>
  <c r="K18" i="17"/>
  <c r="K20" i="17"/>
  <c r="K22" i="17"/>
  <c r="K24" i="17"/>
  <c r="K26" i="17"/>
  <c r="K28" i="17"/>
  <c r="K30" i="17"/>
  <c r="K32" i="17"/>
  <c r="K34" i="17"/>
  <c r="K36" i="17"/>
  <c r="K38" i="17"/>
  <c r="K40" i="17"/>
  <c r="K42" i="17"/>
  <c r="K44" i="17"/>
  <c r="K46" i="17"/>
  <c r="K48" i="17"/>
  <c r="K50" i="17"/>
  <c r="K52" i="17"/>
  <c r="K54" i="17"/>
  <c r="K56" i="17"/>
  <c r="K58" i="17"/>
  <c r="K60" i="17"/>
  <c r="K62" i="17"/>
  <c r="K64" i="17"/>
  <c r="K66" i="17"/>
  <c r="K68" i="17"/>
  <c r="K70" i="17"/>
  <c r="K72" i="17"/>
  <c r="K74" i="17"/>
  <c r="K76" i="17"/>
  <c r="K78" i="17"/>
  <c r="K80" i="17"/>
  <c r="K82" i="17"/>
  <c r="K84" i="17"/>
  <c r="K86" i="17"/>
  <c r="K88" i="17"/>
  <c r="K90" i="17"/>
  <c r="K92" i="17"/>
  <c r="K94" i="17"/>
  <c r="K96" i="17"/>
  <c r="K98" i="17"/>
  <c r="K100" i="17"/>
  <c r="K102" i="17"/>
  <c r="K104" i="17"/>
  <c r="K106" i="17"/>
  <c r="K108" i="17"/>
  <c r="K110" i="17"/>
  <c r="K112" i="17"/>
  <c r="K114" i="17"/>
  <c r="K116" i="17"/>
  <c r="K118" i="17"/>
  <c r="K120" i="17"/>
  <c r="K122" i="17"/>
  <c r="K124" i="17"/>
  <c r="K126" i="17"/>
  <c r="K128" i="17"/>
  <c r="K130" i="17"/>
  <c r="K132" i="17"/>
  <c r="K134" i="17"/>
  <c r="K136" i="17"/>
  <c r="K138" i="17"/>
  <c r="K140" i="17"/>
  <c r="K142" i="17"/>
  <c r="K144" i="17"/>
  <c r="K146" i="17"/>
  <c r="K148" i="17"/>
  <c r="K150" i="17"/>
  <c r="K152" i="17"/>
  <c r="K154" i="17"/>
  <c r="K156" i="17"/>
  <c r="K158" i="17"/>
  <c r="K3" i="14"/>
  <c r="W4" i="14"/>
  <c r="K6" i="14"/>
  <c r="W7" i="14"/>
  <c r="AF17" i="10" s="1"/>
  <c r="K9" i="14"/>
  <c r="W10" i="14"/>
  <c r="K12" i="14"/>
  <c r="W13" i="14"/>
  <c r="K15" i="14"/>
  <c r="W16" i="14"/>
  <c r="AI17" i="14" s="1"/>
  <c r="K18" i="14"/>
  <c r="W19" i="14"/>
  <c r="K21" i="14"/>
  <c r="W22" i="14"/>
  <c r="K24" i="14"/>
  <c r="W25" i="14"/>
  <c r="K27" i="14"/>
  <c r="W28" i="14"/>
  <c r="AI29" i="14" s="1"/>
  <c r="K30" i="14"/>
  <c r="W31" i="14"/>
  <c r="K33" i="14"/>
  <c r="W34" i="14"/>
  <c r="K36" i="14"/>
  <c r="W37" i="14"/>
  <c r="K39" i="14"/>
  <c r="W40" i="14"/>
  <c r="AI41" i="14" s="1"/>
  <c r="K42" i="14"/>
  <c r="W43" i="14"/>
  <c r="K45" i="14"/>
  <c r="W46" i="14"/>
  <c r="K48" i="14"/>
  <c r="W49" i="14"/>
  <c r="K51" i="14"/>
  <c r="W52" i="14"/>
  <c r="AI53" i="14" s="1"/>
  <c r="K54" i="14"/>
  <c r="W55" i="14"/>
  <c r="AI56" i="14" s="1"/>
  <c r="K57" i="14"/>
  <c r="W58" i="14"/>
  <c r="K60" i="14"/>
  <c r="W61" i="14"/>
  <c r="K63" i="14"/>
  <c r="W64" i="14"/>
  <c r="AI65" i="14" s="1"/>
  <c r="AU65" i="14"/>
  <c r="K66" i="14"/>
  <c r="AI68" i="14" s="1"/>
  <c r="W67" i="14"/>
  <c r="K69" i="14"/>
  <c r="W70" i="14"/>
  <c r="AU71" i="14" s="1"/>
  <c r="K72" i="14"/>
  <c r="W73" i="14"/>
  <c r="K75" i="14"/>
  <c r="W76" i="14"/>
  <c r="AU77" i="14" s="1"/>
  <c r="K78" i="14"/>
  <c r="AI80" i="14" s="1"/>
  <c r="W79" i="14"/>
  <c r="K81" i="14"/>
  <c r="W82" i="14"/>
  <c r="K84" i="14"/>
  <c r="W85" i="14"/>
  <c r="K87" i="14"/>
  <c r="W88" i="14"/>
  <c r="AU89" i="14" s="1"/>
  <c r="K90" i="14"/>
  <c r="AI92" i="14" s="1"/>
  <c r="W91" i="14"/>
  <c r="K93" i="14"/>
  <c r="W94" i="14"/>
  <c r="K96" i="14"/>
  <c r="W97" i="14"/>
  <c r="K99" i="14"/>
  <c r="W100" i="14"/>
  <c r="K102" i="14"/>
  <c r="AI104" i="14" s="1"/>
  <c r="W103" i="14"/>
  <c r="K105" i="14"/>
  <c r="W106" i="14"/>
  <c r="K108" i="14"/>
  <c r="W109" i="14"/>
  <c r="K111" i="14"/>
  <c r="W112" i="14"/>
  <c r="AU113" i="14" s="1"/>
  <c r="K114" i="14"/>
  <c r="AI116" i="14" s="1"/>
  <c r="W115" i="14"/>
  <c r="K117" i="14"/>
  <c r="W118" i="14"/>
  <c r="K120" i="14"/>
  <c r="W121" i="14"/>
  <c r="K123" i="14"/>
  <c r="W124" i="14"/>
  <c r="K126" i="14"/>
  <c r="AI128" i="14" s="1"/>
  <c r="W127" i="14"/>
  <c r="K129" i="14"/>
  <c r="W130" i="14"/>
  <c r="K132" i="14"/>
  <c r="W133" i="14"/>
  <c r="K135" i="14"/>
  <c r="W136" i="14"/>
  <c r="K138" i="14"/>
  <c r="AI140" i="14" s="1"/>
  <c r="W139" i="14"/>
  <c r="K141" i="14"/>
  <c r="W142" i="14"/>
  <c r="K144" i="14"/>
  <c r="W145" i="14"/>
  <c r="K147" i="14"/>
  <c r="W148" i="14"/>
  <c r="K150" i="14"/>
  <c r="AI152" i="14" s="1"/>
  <c r="W151" i="14"/>
  <c r="K153" i="14"/>
  <c r="W154" i="14"/>
  <c r="K156" i="14"/>
  <c r="W157" i="14"/>
  <c r="K159" i="14"/>
  <c r="W160" i="14"/>
  <c r="AU161" i="14" s="1"/>
  <c r="K162" i="14"/>
  <c r="AI164" i="14" s="1"/>
  <c r="W163" i="14"/>
  <c r="K165" i="14"/>
  <c r="W166" i="14"/>
  <c r="K168" i="14"/>
  <c r="W169" i="14"/>
  <c r="K171" i="14"/>
  <c r="W172" i="14"/>
  <c r="K174" i="14"/>
  <c r="AI176" i="14" s="1"/>
  <c r="W175" i="14"/>
  <c r="K177" i="14"/>
  <c r="W178" i="14"/>
  <c r="K180" i="14"/>
  <c r="W181" i="14"/>
  <c r="K183" i="14"/>
  <c r="AI185" i="14" s="1"/>
  <c r="W184" i="14"/>
  <c r="K186" i="14"/>
  <c r="AI188" i="14" s="1"/>
  <c r="AW188" i="14" s="1"/>
  <c r="W187" i="14"/>
  <c r="K189" i="14"/>
  <c r="W190" i="14"/>
  <c r="K192" i="14"/>
  <c r="W193" i="14"/>
  <c r="K195" i="14"/>
  <c r="AI197" i="14" s="1"/>
  <c r="W196" i="14"/>
  <c r="K198" i="14"/>
  <c r="AI200" i="14" s="1"/>
  <c r="W199" i="14"/>
  <c r="K201" i="14"/>
  <c r="W202" i="14"/>
  <c r="K204" i="14"/>
  <c r="W205" i="14"/>
  <c r="K207" i="14"/>
  <c r="AI209" i="14" s="1"/>
  <c r="W208" i="14"/>
  <c r="K210" i="14"/>
  <c r="AI212" i="14" s="1"/>
  <c r="AW212" i="14" s="1"/>
  <c r="W211" i="14"/>
  <c r="K213" i="14"/>
  <c r="W214" i="14"/>
  <c r="K216" i="14"/>
  <c r="W217" i="14"/>
  <c r="K219" i="14"/>
  <c r="AI221" i="14" s="1"/>
  <c r="W220" i="14"/>
  <c r="K222" i="14"/>
  <c r="AI224" i="14" s="1"/>
  <c r="W223" i="14"/>
  <c r="K225" i="14"/>
  <c r="W226" i="14"/>
  <c r="K228" i="14"/>
  <c r="W229" i="14"/>
  <c r="K231" i="14"/>
  <c r="AI233" i="14" s="1"/>
  <c r="W232" i="14"/>
  <c r="K234" i="14"/>
  <c r="AI236" i="14" s="1"/>
  <c r="W235" i="14"/>
  <c r="K237" i="14"/>
  <c r="W238" i="14"/>
  <c r="K240" i="14"/>
  <c r="W241" i="14"/>
  <c r="K243" i="14"/>
  <c r="AI245" i="14" s="1"/>
  <c r="W244" i="14"/>
  <c r="K246" i="14"/>
  <c r="AI248" i="14" s="1"/>
  <c r="W247" i="14"/>
  <c r="K249" i="14"/>
  <c r="W250" i="14"/>
  <c r="K252" i="14"/>
  <c r="W253" i="14"/>
  <c r="K255" i="14"/>
  <c r="W256" i="14"/>
  <c r="K258" i="14"/>
  <c r="AI260" i="14" s="1"/>
  <c r="AW260" i="14" s="1"/>
  <c r="W259" i="14"/>
  <c r="K261" i="14"/>
  <c r="W262" i="14"/>
  <c r="K264" i="14"/>
  <c r="W265" i="14"/>
  <c r="K267" i="14"/>
  <c r="AI269" i="14" s="1"/>
  <c r="W268" i="14"/>
  <c r="K270" i="14"/>
  <c r="AI272" i="14" s="1"/>
  <c r="W271" i="14"/>
  <c r="K273" i="14"/>
  <c r="W274" i="14"/>
  <c r="K276" i="14"/>
  <c r="W277" i="14"/>
  <c r="K279" i="14"/>
  <c r="AI281" i="14" s="1"/>
  <c r="W280" i="14"/>
  <c r="K282" i="14"/>
  <c r="AI284" i="14" s="1"/>
  <c r="AW284" i="14" s="1"/>
  <c r="W283" i="14"/>
  <c r="K285" i="14"/>
  <c r="W286" i="14"/>
  <c r="K288" i="14"/>
  <c r="W289" i="14"/>
  <c r="K291" i="14"/>
  <c r="W292" i="14"/>
  <c r="K294" i="14"/>
  <c r="AI296" i="14" s="1"/>
  <c r="W295" i="14"/>
  <c r="K297" i="14"/>
  <c r="W298" i="14"/>
  <c r="K300" i="14"/>
  <c r="W301" i="14"/>
  <c r="K303" i="14"/>
  <c r="AI305" i="14" s="1"/>
  <c r="W304" i="14"/>
  <c r="K306" i="14"/>
  <c r="AI308" i="14" s="1"/>
  <c r="W307" i="14"/>
  <c r="K309" i="14"/>
  <c r="W310" i="14"/>
  <c r="K312" i="14"/>
  <c r="W313" i="14"/>
  <c r="K315" i="14"/>
  <c r="AI317" i="14" s="1"/>
  <c r="W316" i="14"/>
  <c r="K318" i="14"/>
  <c r="AI320" i="14" s="1"/>
  <c r="W319" i="14"/>
  <c r="K321" i="14"/>
  <c r="W322" i="14"/>
  <c r="K324" i="14"/>
  <c r="W325" i="14"/>
  <c r="K327" i="14"/>
  <c r="AI329" i="14" s="1"/>
  <c r="W328" i="14"/>
  <c r="K330" i="14"/>
  <c r="AI332" i="14" s="1"/>
  <c r="W331" i="14"/>
  <c r="K333" i="14"/>
  <c r="W334" i="14"/>
  <c r="K336" i="14"/>
  <c r="W337" i="14"/>
  <c r="K339" i="14"/>
  <c r="AI341" i="14" s="1"/>
  <c r="W340" i="14"/>
  <c r="K342" i="14"/>
  <c r="AI344" i="14" s="1"/>
  <c r="W343" i="14"/>
  <c r="K345" i="14"/>
  <c r="W346" i="14"/>
  <c r="K348" i="14"/>
  <c r="W349" i="14"/>
  <c r="K351" i="14"/>
  <c r="AI353" i="14" s="1"/>
  <c r="W352" i="14"/>
  <c r="K354" i="14"/>
  <c r="AI356" i="14" s="1"/>
  <c r="W355" i="14"/>
  <c r="K357" i="14"/>
  <c r="W358" i="14"/>
  <c r="K360" i="14"/>
  <c r="W361" i="14"/>
  <c r="K363" i="14"/>
  <c r="AI365" i="14" s="1"/>
  <c r="W364" i="14"/>
  <c r="K366" i="14"/>
  <c r="W367" i="14"/>
  <c r="K369" i="14"/>
  <c r="W370" i="14"/>
  <c r="K372" i="14"/>
  <c r="W373" i="14"/>
  <c r="K375" i="14"/>
  <c r="AI377" i="14" s="1"/>
  <c r="W376" i="14"/>
  <c r="K378" i="14"/>
  <c r="AI380" i="14" s="1"/>
  <c r="W379" i="14"/>
  <c r="K381" i="14"/>
  <c r="W382" i="14"/>
  <c r="K384" i="14"/>
  <c r="W385" i="14"/>
  <c r="K387" i="14"/>
  <c r="AI389" i="14" s="1"/>
  <c r="W388" i="14"/>
  <c r="K390" i="14"/>
  <c r="AI392" i="14" s="1"/>
  <c r="W391" i="14"/>
  <c r="K393" i="14"/>
  <c r="W394" i="14"/>
  <c r="K396" i="14"/>
  <c r="W397" i="14"/>
  <c r="K399" i="14"/>
  <c r="W400" i="14"/>
  <c r="K402" i="14"/>
  <c r="AI404" i="14" s="1"/>
  <c r="W403" i="14"/>
  <c r="K405" i="14"/>
  <c r="W406" i="14"/>
  <c r="K408" i="14"/>
  <c r="W409" i="14"/>
  <c r="K411" i="14"/>
  <c r="AI413" i="14" s="1"/>
  <c r="W412" i="14"/>
  <c r="K414" i="14"/>
  <c r="AI416" i="14" s="1"/>
  <c r="W415" i="14"/>
  <c r="K417" i="14"/>
  <c r="W418" i="14"/>
  <c r="K420" i="14"/>
  <c r="W421" i="14"/>
  <c r="K423" i="14"/>
  <c r="AI425" i="14" s="1"/>
  <c r="W424" i="14"/>
  <c r="K426" i="14"/>
  <c r="AI428" i="14" s="1"/>
  <c r="W427" i="14"/>
  <c r="K429" i="14"/>
  <c r="W430" i="14"/>
  <c r="K432" i="14"/>
  <c r="W433" i="14"/>
  <c r="K435" i="14"/>
  <c r="AI437" i="14" s="1"/>
  <c r="W436" i="14"/>
  <c r="K438" i="14"/>
  <c r="AI440" i="14" s="1"/>
  <c r="W439" i="14"/>
  <c r="K441" i="14"/>
  <c r="W442" i="14"/>
  <c r="K444" i="14"/>
  <c r="W445" i="14"/>
  <c r="K447" i="14"/>
  <c r="AI449" i="14" s="1"/>
  <c r="W448" i="14"/>
  <c r="K450" i="14"/>
  <c r="AI452" i="14" s="1"/>
  <c r="W451" i="14"/>
  <c r="K453" i="14"/>
  <c r="W454" i="14"/>
  <c r="K456" i="14"/>
  <c r="W457" i="14"/>
  <c r="K459" i="14"/>
  <c r="AI461" i="14" s="1"/>
  <c r="W460" i="14"/>
  <c r="K462" i="14"/>
  <c r="AI464" i="14" s="1"/>
  <c r="W463" i="14"/>
  <c r="K465" i="14"/>
  <c r="W466" i="14"/>
  <c r="K468" i="14"/>
  <c r="W469" i="14"/>
  <c r="K471" i="14"/>
  <c r="AI473" i="14" s="1"/>
  <c r="W472" i="14"/>
  <c r="K474" i="14"/>
  <c r="AI476" i="14" s="1"/>
  <c r="W475" i="14"/>
  <c r="K477" i="14"/>
  <c r="W478" i="14"/>
  <c r="K480" i="14"/>
  <c r="W481" i="14"/>
  <c r="K483" i="14"/>
  <c r="AI485" i="14" s="1"/>
  <c r="W484" i="14"/>
  <c r="K486" i="14"/>
  <c r="AI488" i="14" s="1"/>
  <c r="W487" i="14"/>
  <c r="K489" i="14"/>
  <c r="W490" i="14"/>
  <c r="K492" i="14"/>
  <c r="W493" i="14"/>
  <c r="K495" i="14"/>
  <c r="AI497" i="14" s="1"/>
  <c r="W496" i="14"/>
  <c r="K498" i="14"/>
  <c r="AI500" i="14" s="1"/>
  <c r="W499" i="14"/>
  <c r="K501" i="14"/>
  <c r="W502" i="14"/>
  <c r="K504" i="14"/>
  <c r="W505" i="14"/>
  <c r="K507" i="14"/>
  <c r="AI509" i="14" s="1"/>
  <c r="W508" i="14"/>
  <c r="K510" i="14"/>
  <c r="W511" i="14"/>
  <c r="K513" i="14"/>
  <c r="W514" i="14"/>
  <c r="K516" i="14"/>
  <c r="W517" i="14"/>
  <c r="K519" i="14"/>
  <c r="AI521" i="14" s="1"/>
  <c r="W520" i="14"/>
  <c r="K522" i="14"/>
  <c r="AI524" i="14" s="1"/>
  <c r="W523" i="14"/>
  <c r="K525" i="14"/>
  <c r="W526" i="14"/>
  <c r="K528" i="14"/>
  <c r="W529" i="14"/>
  <c r="K531" i="14"/>
  <c r="AI533" i="14" s="1"/>
  <c r="W532" i="14"/>
  <c r="K534" i="14"/>
  <c r="AI536" i="14" s="1"/>
  <c r="W535" i="14"/>
  <c r="K537" i="14"/>
  <c r="W538" i="14"/>
  <c r="K540" i="14"/>
  <c r="W541" i="14"/>
  <c r="K543" i="14"/>
  <c r="AI545" i="14" s="1"/>
  <c r="W544" i="14"/>
  <c r="K546" i="14"/>
  <c r="AI548" i="14" s="1"/>
  <c r="W547" i="14"/>
  <c r="K549" i="14"/>
  <c r="W550" i="14"/>
  <c r="K552" i="14"/>
  <c r="W553" i="14"/>
  <c r="K555" i="14"/>
  <c r="AI557" i="14" s="1"/>
  <c r="W556" i="14"/>
  <c r="K558" i="14"/>
  <c r="AI560" i="14" s="1"/>
  <c r="W559" i="14"/>
  <c r="K561" i="14"/>
  <c r="W562" i="14"/>
  <c r="K564" i="14"/>
  <c r="W565" i="14"/>
  <c r="K567" i="14"/>
  <c r="AI569" i="14" s="1"/>
  <c r="W568" i="14"/>
  <c r="K570" i="14"/>
  <c r="AI572" i="14" s="1"/>
  <c r="W571" i="14"/>
  <c r="K573" i="14"/>
  <c r="W574" i="14"/>
  <c r="K576" i="14"/>
  <c r="W577" i="14"/>
  <c r="K579" i="14"/>
  <c r="AI581" i="14" s="1"/>
  <c r="W580" i="14"/>
  <c r="K582" i="14"/>
  <c r="AI584" i="14" s="1"/>
  <c r="W583" i="14"/>
  <c r="K585" i="14"/>
  <c r="W586" i="14"/>
  <c r="K588" i="14"/>
  <c r="W589" i="14"/>
  <c r="K591" i="14"/>
  <c r="AI593" i="14" s="1"/>
  <c r="W592" i="14"/>
  <c r="K594" i="14"/>
  <c r="AI596" i="14" s="1"/>
  <c r="W595" i="14"/>
  <c r="K597" i="14"/>
  <c r="W598" i="14"/>
  <c r="K600" i="14"/>
  <c r="W601" i="14"/>
  <c r="K603" i="14"/>
  <c r="AI605" i="14" s="1"/>
  <c r="W604" i="14"/>
  <c r="K606" i="14"/>
  <c r="AI608" i="14" s="1"/>
  <c r="W607" i="14"/>
  <c r="K609" i="14"/>
  <c r="W610" i="14"/>
  <c r="K612" i="14"/>
  <c r="W613" i="14"/>
  <c r="K615" i="14"/>
  <c r="AI617" i="14" s="1"/>
  <c r="W616" i="14"/>
  <c r="K618" i="14"/>
  <c r="AI620" i="14" s="1"/>
  <c r="W619" i="14"/>
  <c r="K621" i="14"/>
  <c r="W622" i="14"/>
  <c r="K624" i="14"/>
  <c r="W625" i="14"/>
  <c r="K627" i="14"/>
  <c r="AI629" i="14" s="1"/>
  <c r="W628" i="14"/>
  <c r="K630" i="14"/>
  <c r="AI632" i="14" s="1"/>
  <c r="W631" i="14"/>
  <c r="K633" i="14"/>
  <c r="W634" i="14"/>
  <c r="K636" i="14"/>
  <c r="W637" i="14"/>
  <c r="K639" i="14"/>
  <c r="W640" i="14"/>
  <c r="K642" i="14"/>
  <c r="AI644" i="14" s="1"/>
  <c r="W643" i="14"/>
  <c r="K645" i="14"/>
  <c r="W646" i="14"/>
  <c r="K648" i="14"/>
  <c r="W649" i="14"/>
  <c r="K651" i="14"/>
  <c r="AI653" i="14" s="1"/>
  <c r="W652" i="14"/>
  <c r="K654" i="14"/>
  <c r="AI656" i="14" s="1"/>
  <c r="W655" i="14"/>
  <c r="K657" i="14"/>
  <c r="W658" i="14"/>
  <c r="K660" i="14"/>
  <c r="W661" i="14"/>
  <c r="K663" i="14"/>
  <c r="AI665" i="14" s="1"/>
  <c r="W664" i="14"/>
  <c r="K666" i="14"/>
  <c r="AI668" i="14" s="1"/>
  <c r="W667" i="14"/>
  <c r="K669" i="14"/>
  <c r="W670" i="14"/>
  <c r="K672" i="14"/>
  <c r="W673" i="14"/>
  <c r="K675" i="14"/>
  <c r="W676" i="14"/>
  <c r="K678" i="14"/>
  <c r="AI680" i="14" s="1"/>
  <c r="W679" i="14"/>
  <c r="K681" i="14"/>
  <c r="W682" i="14"/>
  <c r="K684" i="14"/>
  <c r="W685" i="14"/>
  <c r="K687" i="14"/>
  <c r="AI689" i="14" s="1"/>
  <c r="W688" i="14"/>
  <c r="K690" i="14"/>
  <c r="AI692" i="14" s="1"/>
  <c r="W691" i="14"/>
  <c r="K693" i="14"/>
  <c r="W694" i="14"/>
  <c r="K696" i="14"/>
  <c r="W697" i="14"/>
  <c r="K699" i="14"/>
  <c r="AI701" i="14" s="1"/>
  <c r="W700" i="14"/>
  <c r="K702" i="14"/>
  <c r="AI704" i="14" s="1"/>
  <c r="W703" i="14"/>
  <c r="K705" i="14"/>
  <c r="W706" i="14"/>
  <c r="K708" i="14"/>
  <c r="W709" i="14"/>
  <c r="K711" i="14"/>
  <c r="AI713" i="14" s="1"/>
  <c r="W712" i="14"/>
  <c r="K714" i="14"/>
  <c r="AI716" i="14" s="1"/>
  <c r="W715" i="14"/>
  <c r="K717" i="14"/>
  <c r="W718" i="14"/>
  <c r="K720" i="14"/>
  <c r="W721" i="14"/>
  <c r="K723" i="14"/>
  <c r="AI725" i="14" s="1"/>
  <c r="W724" i="14"/>
  <c r="K726" i="14"/>
  <c r="AI728" i="14" s="1"/>
  <c r="W727" i="14"/>
  <c r="K729" i="14"/>
  <c r="W730" i="14"/>
  <c r="K732" i="14"/>
  <c r="W733" i="14"/>
  <c r="K735" i="14"/>
  <c r="AI737" i="14" s="1"/>
  <c r="W736" i="14"/>
  <c r="K738" i="14"/>
  <c r="AI740" i="14" s="1"/>
  <c r="W739" i="14"/>
  <c r="K741" i="14"/>
  <c r="W742" i="14"/>
  <c r="K744" i="14"/>
  <c r="W745" i="14"/>
  <c r="K747" i="14"/>
  <c r="AI749" i="14" s="1"/>
  <c r="W748" i="14"/>
  <c r="K750" i="14"/>
  <c r="W751" i="14"/>
  <c r="K753" i="14"/>
  <c r="W754" i="14"/>
  <c r="K756" i="14"/>
  <c r="W757" i="14"/>
  <c r="K759" i="14"/>
  <c r="AI761" i="14" s="1"/>
  <c r="W760" i="14"/>
  <c r="K762" i="14"/>
  <c r="AI764" i="14" s="1"/>
  <c r="W763" i="14"/>
  <c r="K765" i="14"/>
  <c r="W766" i="14"/>
  <c r="K768" i="14"/>
  <c r="W769" i="14"/>
  <c r="K771" i="14"/>
  <c r="AI773" i="14" s="1"/>
  <c r="W772" i="14"/>
  <c r="K774" i="14"/>
  <c r="AI776" i="14" s="1"/>
  <c r="W775" i="14"/>
  <c r="K777" i="14"/>
  <c r="W778" i="14"/>
  <c r="K780" i="14"/>
  <c r="W781" i="14"/>
  <c r="K783" i="14"/>
  <c r="W784" i="14"/>
  <c r="K786" i="14"/>
  <c r="AI788" i="14" s="1"/>
  <c r="W787" i="14"/>
  <c r="K789" i="14"/>
  <c r="W790" i="14"/>
  <c r="K792" i="14"/>
  <c r="W793" i="14"/>
  <c r="K795" i="14"/>
  <c r="AI797" i="14" s="1"/>
  <c r="W796" i="14"/>
  <c r="K798" i="14"/>
  <c r="AI800" i="14" s="1"/>
  <c r="W799" i="14"/>
  <c r="K801" i="14"/>
  <c r="W802" i="14"/>
  <c r="K804" i="14"/>
  <c r="W805" i="14"/>
  <c r="K807" i="14"/>
  <c r="AI809" i="14" s="1"/>
  <c r="W808" i="14"/>
  <c r="K810" i="14"/>
  <c r="AI812" i="14" s="1"/>
  <c r="W811" i="14"/>
  <c r="K813" i="14"/>
  <c r="W814" i="14"/>
  <c r="K816" i="14"/>
  <c r="W817" i="14"/>
  <c r="K819" i="14"/>
  <c r="AI821" i="14" s="1"/>
  <c r="W820" i="14"/>
  <c r="K822" i="14"/>
  <c r="AI824" i="14" s="1"/>
  <c r="W823" i="14"/>
  <c r="K825" i="14"/>
  <c r="W826" i="14"/>
  <c r="K828" i="14"/>
  <c r="W829" i="14"/>
  <c r="K831" i="14"/>
  <c r="AI833" i="14" s="1"/>
  <c r="W832" i="14"/>
  <c r="AU833" i="14"/>
  <c r="K834" i="14"/>
  <c r="W835" i="14"/>
  <c r="K837" i="14"/>
  <c r="W838" i="14"/>
  <c r="K840" i="14"/>
  <c r="W841" i="14"/>
  <c r="AI842" i="14" s="1"/>
  <c r="K843" i="14"/>
  <c r="W844" i="14"/>
  <c r="AU845" i="14" s="1"/>
  <c r="K846" i="14"/>
  <c r="W847" i="14"/>
  <c r="K849" i="14"/>
  <c r="W850" i="14"/>
  <c r="K852" i="14"/>
  <c r="W853" i="14"/>
  <c r="AI854" i="14" s="1"/>
  <c r="K855" i="14"/>
  <c r="W856" i="14"/>
  <c r="AU857" i="14" s="1"/>
  <c r="K858" i="14"/>
  <c r="W859" i="14"/>
  <c r="K861" i="14"/>
  <c r="W862" i="14"/>
  <c r="K864" i="14"/>
  <c r="W865" i="14"/>
  <c r="AI866" i="14" s="1"/>
  <c r="K867" i="14"/>
  <c r="W868" i="14"/>
  <c r="K870" i="14"/>
  <c r="W871" i="14"/>
  <c r="K873" i="14"/>
  <c r="W874" i="14"/>
  <c r="K876" i="14"/>
  <c r="W877" i="14"/>
  <c r="AI878" i="14" s="1"/>
  <c r="K879" i="14"/>
  <c r="W880" i="14"/>
  <c r="AU881" i="14" s="1"/>
  <c r="K882" i="14"/>
  <c r="W883" i="14"/>
  <c r="K885" i="14"/>
  <c r="W886" i="14"/>
  <c r="K888" i="14"/>
  <c r="W889" i="14"/>
  <c r="AI890" i="14" s="1"/>
  <c r="K891" i="14"/>
  <c r="W892" i="14"/>
  <c r="K894" i="14"/>
  <c r="W895" i="14"/>
  <c r="K897" i="14"/>
  <c r="W898" i="14"/>
  <c r="K900" i="14"/>
  <c r="W901" i="14"/>
  <c r="AI902" i="14" s="1"/>
  <c r="AI11" i="14"/>
  <c r="AI14" i="14"/>
  <c r="AI23" i="14"/>
  <c r="AI26" i="14"/>
  <c r="AI35" i="14"/>
  <c r="AI38" i="14"/>
  <c r="AI47" i="14"/>
  <c r="AI50" i="14"/>
  <c r="AI59" i="14"/>
  <c r="AI62" i="14"/>
  <c r="AI71" i="14"/>
  <c r="AI74" i="14"/>
  <c r="AI83" i="14"/>
  <c r="AI86" i="14"/>
  <c r="AI95" i="14"/>
  <c r="AI98" i="14"/>
  <c r="AI107" i="14"/>
  <c r="AI110" i="14"/>
  <c r="AI119" i="14"/>
  <c r="AI122" i="14"/>
  <c r="AI131" i="14"/>
  <c r="AI134" i="14"/>
  <c r="AI143" i="14"/>
  <c r="AI146" i="14"/>
  <c r="AI155" i="14"/>
  <c r="AI158" i="14"/>
  <c r="AI167" i="14"/>
  <c r="AI170" i="14"/>
  <c r="AI179" i="14"/>
  <c r="AI182" i="14"/>
  <c r="AI191" i="14"/>
  <c r="AI194" i="14"/>
  <c r="AI203" i="14"/>
  <c r="AI206" i="14"/>
  <c r="AI215" i="14"/>
  <c r="AI218" i="14"/>
  <c r="AI227" i="14"/>
  <c r="AI230" i="14"/>
  <c r="AI239" i="14"/>
  <c r="AI242" i="14"/>
  <c r="AI251" i="14"/>
  <c r="AI254" i="14"/>
  <c r="AI257" i="14"/>
  <c r="AI263" i="14"/>
  <c r="AI266" i="14"/>
  <c r="AI275" i="14"/>
  <c r="AI278" i="14"/>
  <c r="AI287" i="14"/>
  <c r="AI290" i="14"/>
  <c r="AI293" i="14"/>
  <c r="AI299" i="14"/>
  <c r="AI302" i="14"/>
  <c r="AI311" i="14"/>
  <c r="AI314" i="14"/>
  <c r="AI323" i="14"/>
  <c r="AI326" i="14"/>
  <c r="AI335" i="14"/>
  <c r="AI338" i="14"/>
  <c r="AI347" i="14"/>
  <c r="AI350" i="14"/>
  <c r="AI359" i="14"/>
  <c r="AI362" i="14"/>
  <c r="AI368" i="14"/>
  <c r="AI371" i="14"/>
  <c r="AI374" i="14"/>
  <c r="AI383" i="14"/>
  <c r="AI386" i="14"/>
  <c r="AI395" i="14"/>
  <c r="AI398" i="14"/>
  <c r="AI401" i="14"/>
  <c r="AI407" i="14"/>
  <c r="AI410" i="14"/>
  <c r="AI419" i="14"/>
  <c r="AI422" i="14"/>
  <c r="AI431" i="14"/>
  <c r="AI434" i="14"/>
  <c r="AI443" i="14"/>
  <c r="AI446" i="14"/>
  <c r="AI455" i="14"/>
  <c r="AI458" i="14"/>
  <c r="AI467" i="14"/>
  <c r="AI470" i="14"/>
  <c r="AI479" i="14"/>
  <c r="AI482" i="14"/>
  <c r="AI491" i="14"/>
  <c r="AI494" i="14"/>
  <c r="AI503" i="14"/>
  <c r="AI506" i="14"/>
  <c r="AI512" i="14"/>
  <c r="AI515" i="14"/>
  <c r="AI518" i="14"/>
  <c r="AI527" i="14"/>
  <c r="AI530" i="14"/>
  <c r="AI539" i="14"/>
  <c r="AI542" i="14"/>
  <c r="AI551" i="14"/>
  <c r="AI554" i="14"/>
  <c r="AI563" i="14"/>
  <c r="AI566" i="14"/>
  <c r="AI575" i="14"/>
  <c r="AI578" i="14"/>
  <c r="AI587" i="14"/>
  <c r="AI590" i="14"/>
  <c r="AI599" i="14"/>
  <c r="AI602" i="14"/>
  <c r="AI611" i="14"/>
  <c r="AI614" i="14"/>
  <c r="AI623" i="14"/>
  <c r="AI626" i="14"/>
  <c r="AI635" i="14"/>
  <c r="AI638" i="14"/>
  <c r="AI641" i="14"/>
  <c r="AI647" i="14"/>
  <c r="AI650" i="14"/>
  <c r="AI659" i="14"/>
  <c r="AI662" i="14"/>
  <c r="AI671" i="14"/>
  <c r="AI674" i="14"/>
  <c r="AI677" i="14"/>
  <c r="AI683" i="14"/>
  <c r="AI686" i="14"/>
  <c r="AI695" i="14"/>
  <c r="AI698" i="14"/>
  <c r="AI707" i="14"/>
  <c r="AI710" i="14"/>
  <c r="AI719" i="14"/>
  <c r="AI722" i="14"/>
  <c r="AI731" i="14"/>
  <c r="AI734" i="14"/>
  <c r="AI743" i="14"/>
  <c r="AI746" i="14"/>
  <c r="AI752" i="14"/>
  <c r="AI755" i="14"/>
  <c r="AI758" i="14"/>
  <c r="AI767" i="14"/>
  <c r="AI770" i="14"/>
  <c r="AI779" i="14"/>
  <c r="AI782" i="14"/>
  <c r="AI785" i="14"/>
  <c r="AI791" i="14"/>
  <c r="AI794" i="14"/>
  <c r="AI803" i="14"/>
  <c r="AI806" i="14"/>
  <c r="AI815" i="14"/>
  <c r="AI818" i="14"/>
  <c r="AI827" i="14"/>
  <c r="AI830" i="14"/>
  <c r="AI836" i="14"/>
  <c r="AI839" i="14"/>
  <c r="AI848" i="14"/>
  <c r="AI851" i="14"/>
  <c r="AI857" i="14"/>
  <c r="AI860" i="14"/>
  <c r="AI863" i="14"/>
  <c r="AI872" i="14"/>
  <c r="AI875" i="14"/>
  <c r="AI884" i="14"/>
  <c r="AI887" i="14"/>
  <c r="AI896" i="14"/>
  <c r="AI899" i="14"/>
  <c r="L4" i="16"/>
  <c r="L6" i="16"/>
  <c r="L8" i="16"/>
  <c r="L10" i="16"/>
  <c r="L12" i="16"/>
  <c r="L14" i="16"/>
  <c r="L16" i="16"/>
  <c r="L18" i="16"/>
  <c r="L20" i="16"/>
  <c r="L22" i="16"/>
  <c r="L24" i="16"/>
  <c r="L26" i="16"/>
  <c r="L28" i="16"/>
  <c r="L30" i="16"/>
  <c r="L32" i="16"/>
  <c r="L34" i="16"/>
  <c r="L36" i="16"/>
  <c r="L38" i="16"/>
  <c r="L40" i="16"/>
  <c r="L42" i="16"/>
  <c r="L44" i="16"/>
  <c r="L46" i="16"/>
  <c r="L48" i="16"/>
  <c r="L50" i="16"/>
  <c r="L52" i="16"/>
  <c r="L54" i="16"/>
  <c r="L56" i="16"/>
  <c r="L58" i="16"/>
  <c r="L60" i="16"/>
  <c r="L62" i="16"/>
  <c r="L64" i="16"/>
  <c r="L66" i="16"/>
  <c r="L68" i="16"/>
  <c r="L70" i="16"/>
  <c r="L72" i="16"/>
  <c r="L74" i="16"/>
  <c r="L76" i="16"/>
  <c r="L78" i="16"/>
  <c r="L80" i="16"/>
  <c r="L82" i="16"/>
  <c r="L84" i="16"/>
  <c r="L86" i="16"/>
  <c r="L88" i="16"/>
  <c r="L90" i="16"/>
  <c r="L92" i="16"/>
  <c r="L94" i="16"/>
  <c r="L96" i="16"/>
  <c r="L98" i="16"/>
  <c r="L100" i="16"/>
  <c r="L102" i="16"/>
  <c r="L104" i="16"/>
  <c r="L106" i="16"/>
  <c r="L108" i="16"/>
  <c r="L110" i="16"/>
  <c r="L112" i="16"/>
  <c r="L114" i="16"/>
  <c r="L116" i="16"/>
  <c r="L118" i="16"/>
  <c r="L120" i="16"/>
  <c r="L122" i="16"/>
  <c r="L124" i="16"/>
  <c r="L126" i="16"/>
  <c r="L128" i="16"/>
  <c r="L130" i="16"/>
  <c r="L132" i="16"/>
  <c r="L134" i="16"/>
  <c r="L136" i="16"/>
  <c r="L138" i="16"/>
  <c r="L140" i="16"/>
  <c r="L142" i="16"/>
  <c r="L144" i="16"/>
  <c r="L146" i="16"/>
  <c r="L148" i="16"/>
  <c r="L150" i="16"/>
  <c r="L152" i="16"/>
  <c r="L154" i="16"/>
  <c r="L156" i="16"/>
  <c r="L158" i="16"/>
  <c r="L4" i="17"/>
  <c r="L6" i="17"/>
  <c r="L8" i="17"/>
  <c r="L10" i="17"/>
  <c r="L12" i="17"/>
  <c r="L14" i="17"/>
  <c r="L16" i="17"/>
  <c r="L18" i="17"/>
  <c r="L20" i="17"/>
  <c r="L22" i="17"/>
  <c r="L24" i="17"/>
  <c r="L26" i="17"/>
  <c r="L28" i="17"/>
  <c r="L30" i="17"/>
  <c r="L32" i="17"/>
  <c r="L34" i="17"/>
  <c r="L36" i="17"/>
  <c r="L38" i="17"/>
  <c r="L40" i="17"/>
  <c r="L42" i="17"/>
  <c r="L44" i="17"/>
  <c r="L46" i="17"/>
  <c r="L48" i="17"/>
  <c r="L50" i="17"/>
  <c r="L52" i="17"/>
  <c r="L54" i="17"/>
  <c r="L56" i="17"/>
  <c r="L58" i="17"/>
  <c r="L60" i="17"/>
  <c r="L62" i="17"/>
  <c r="L64" i="17"/>
  <c r="L66" i="17"/>
  <c r="L68" i="17"/>
  <c r="L70" i="17"/>
  <c r="L72" i="17"/>
  <c r="L74" i="17"/>
  <c r="L76" i="17"/>
  <c r="L78" i="17"/>
  <c r="L80" i="17"/>
  <c r="L82" i="17"/>
  <c r="L84" i="17"/>
  <c r="L86" i="17"/>
  <c r="L88" i="17"/>
  <c r="L90" i="17"/>
  <c r="L92" i="17"/>
  <c r="L94" i="17"/>
  <c r="L96" i="17"/>
  <c r="L98" i="17"/>
  <c r="L100" i="17"/>
  <c r="L102" i="17"/>
  <c r="L104" i="17"/>
  <c r="L106" i="17"/>
  <c r="L108" i="17"/>
  <c r="L110" i="17"/>
  <c r="L112" i="17"/>
  <c r="L114" i="17"/>
  <c r="L116" i="17"/>
  <c r="L118" i="17"/>
  <c r="L120" i="17"/>
  <c r="L122" i="17"/>
  <c r="L124" i="17"/>
  <c r="L126" i="17"/>
  <c r="L128" i="17"/>
  <c r="L130" i="17"/>
  <c r="L132" i="17"/>
  <c r="L134" i="17"/>
  <c r="L136" i="17"/>
  <c r="L138" i="17"/>
  <c r="L140" i="17"/>
  <c r="L142" i="17"/>
  <c r="L144" i="17"/>
  <c r="L146" i="17"/>
  <c r="L148" i="17"/>
  <c r="L150" i="17"/>
  <c r="L152" i="17"/>
  <c r="L154" i="17"/>
  <c r="L156" i="17"/>
  <c r="L158" i="17"/>
  <c r="L3" i="14"/>
  <c r="X4" i="14"/>
  <c r="L6" i="14"/>
  <c r="X7" i="14"/>
  <c r="L9" i="14"/>
  <c r="X10" i="14"/>
  <c r="L12" i="14"/>
  <c r="X13" i="14"/>
  <c r="L15" i="14"/>
  <c r="X16" i="14"/>
  <c r="AJ17" i="14" s="1"/>
  <c r="L18" i="14"/>
  <c r="X19" i="14"/>
  <c r="AV20" i="14" s="1"/>
  <c r="L21" i="14"/>
  <c r="X22" i="14"/>
  <c r="L24" i="14"/>
  <c r="AJ26" i="14" s="1"/>
  <c r="X25" i="14"/>
  <c r="L27" i="14"/>
  <c r="X28" i="14"/>
  <c r="AJ29" i="14" s="1"/>
  <c r="L30" i="14"/>
  <c r="X31" i="14"/>
  <c r="L33" i="14"/>
  <c r="X34" i="14"/>
  <c r="L36" i="14"/>
  <c r="AJ38" i="14" s="1"/>
  <c r="X37" i="14"/>
  <c r="L39" i="14"/>
  <c r="X40" i="14"/>
  <c r="AJ41" i="14" s="1"/>
  <c r="L42" i="14"/>
  <c r="X43" i="14"/>
  <c r="AV44" i="14" s="1"/>
  <c r="L45" i="14"/>
  <c r="X46" i="14"/>
  <c r="L48" i="14"/>
  <c r="X49" i="14"/>
  <c r="L51" i="14"/>
  <c r="X52" i="14"/>
  <c r="L54" i="14"/>
  <c r="X55" i="14"/>
  <c r="L57" i="14"/>
  <c r="X58" i="14"/>
  <c r="L60" i="14"/>
  <c r="X61" i="14"/>
  <c r="L63" i="14"/>
  <c r="X64" i="14"/>
  <c r="L66" i="14"/>
  <c r="X67" i="14"/>
  <c r="L69" i="14"/>
  <c r="X70" i="14"/>
  <c r="L72" i="14"/>
  <c r="AJ74" i="14" s="1"/>
  <c r="X73" i="14"/>
  <c r="L75" i="14"/>
  <c r="X76" i="14"/>
  <c r="L78" i="14"/>
  <c r="X79" i="14"/>
  <c r="L81" i="14"/>
  <c r="X82" i="14"/>
  <c r="L84" i="14"/>
  <c r="AJ86" i="14" s="1"/>
  <c r="X85" i="14"/>
  <c r="L87" i="14"/>
  <c r="X88" i="14"/>
  <c r="L90" i="14"/>
  <c r="X91" i="14"/>
  <c r="AV92" i="14" s="1"/>
  <c r="L93" i="14"/>
  <c r="X94" i="14"/>
  <c r="L96" i="14"/>
  <c r="X97" i="14"/>
  <c r="L99" i="14"/>
  <c r="X100" i="14"/>
  <c r="AJ101" i="14" s="1"/>
  <c r="L102" i="14"/>
  <c r="X103" i="14"/>
  <c r="AV104" i="14" s="1"/>
  <c r="L105" i="14"/>
  <c r="X106" i="14"/>
  <c r="L108" i="14"/>
  <c r="X109" i="14"/>
  <c r="L111" i="14"/>
  <c r="X112" i="14"/>
  <c r="AJ113" i="14" s="1"/>
  <c r="L114" i="14"/>
  <c r="X115" i="14"/>
  <c r="AV116" i="14" s="1"/>
  <c r="L117" i="14"/>
  <c r="X118" i="14"/>
  <c r="L120" i="14"/>
  <c r="AJ122" i="14" s="1"/>
  <c r="X121" i="14"/>
  <c r="L123" i="14"/>
  <c r="X124" i="14"/>
  <c r="AJ125" i="14" s="1"/>
  <c r="L126" i="14"/>
  <c r="X127" i="14"/>
  <c r="L129" i="14"/>
  <c r="X130" i="14"/>
  <c r="L132" i="14"/>
  <c r="AJ134" i="14" s="1"/>
  <c r="AW134" i="14" s="1"/>
  <c r="X133" i="14"/>
  <c r="L135" i="14"/>
  <c r="X136" i="14"/>
  <c r="AJ137" i="14" s="1"/>
  <c r="L138" i="14"/>
  <c r="X139" i="14"/>
  <c r="AV140" i="14" s="1"/>
  <c r="L141" i="14"/>
  <c r="X142" i="14"/>
  <c r="L144" i="14"/>
  <c r="X145" i="14"/>
  <c r="L147" i="14"/>
  <c r="AI4" i="10" s="1"/>
  <c r="X148" i="14"/>
  <c r="L150" i="14"/>
  <c r="X151" i="14"/>
  <c r="L153" i="14"/>
  <c r="X154" i="14"/>
  <c r="L156" i="14"/>
  <c r="X157" i="14"/>
  <c r="L159" i="14"/>
  <c r="X160" i="14"/>
  <c r="L162" i="14"/>
  <c r="X163" i="14"/>
  <c r="L165" i="14"/>
  <c r="X166" i="14"/>
  <c r="L168" i="14"/>
  <c r="AJ170" i="14" s="1"/>
  <c r="AW170" i="14" s="1"/>
  <c r="X169" i="14"/>
  <c r="L171" i="14"/>
  <c r="X172" i="14"/>
  <c r="L174" i="14"/>
  <c r="X175" i="14"/>
  <c r="L177" i="14"/>
  <c r="X178" i="14"/>
  <c r="L180" i="14"/>
  <c r="AJ182" i="14" s="1"/>
  <c r="AW182" i="14" s="1"/>
  <c r="X181" i="14"/>
  <c r="L183" i="14"/>
  <c r="X184" i="14"/>
  <c r="L186" i="14"/>
  <c r="X187" i="14"/>
  <c r="AV188" i="14" s="1"/>
  <c r="L189" i="14"/>
  <c r="X190" i="14"/>
  <c r="L192" i="14"/>
  <c r="X193" i="14"/>
  <c r="L195" i="14"/>
  <c r="X196" i="14"/>
  <c r="L198" i="14"/>
  <c r="X199" i="14"/>
  <c r="L201" i="14"/>
  <c r="X202" i="14"/>
  <c r="L204" i="14"/>
  <c r="X205" i="14"/>
  <c r="L207" i="14"/>
  <c r="X208" i="14"/>
  <c r="L210" i="14"/>
  <c r="X211" i="14"/>
  <c r="L213" i="14"/>
  <c r="X214" i="14"/>
  <c r="L216" i="14"/>
  <c r="AJ218" i="14" s="1"/>
  <c r="AW218" i="14" s="1"/>
  <c r="X217" i="14"/>
  <c r="L219" i="14"/>
  <c r="X220" i="14"/>
  <c r="L222" i="14"/>
  <c r="X223" i="14"/>
  <c r="L225" i="14"/>
  <c r="X226" i="14"/>
  <c r="L228" i="14"/>
  <c r="AJ230" i="14" s="1"/>
  <c r="X229" i="14"/>
  <c r="L231" i="14"/>
  <c r="X232" i="14"/>
  <c r="L234" i="14"/>
  <c r="X235" i="14"/>
  <c r="AV236" i="14" s="1"/>
  <c r="L237" i="14"/>
  <c r="X238" i="14"/>
  <c r="L240" i="14"/>
  <c r="X241" i="14"/>
  <c r="L243" i="14"/>
  <c r="X244" i="14"/>
  <c r="L246" i="14"/>
  <c r="X247" i="14"/>
  <c r="L249" i="14"/>
  <c r="X250" i="14"/>
  <c r="L252" i="14"/>
  <c r="X253" i="14"/>
  <c r="L255" i="14"/>
  <c r="X256" i="14"/>
  <c r="L258" i="14"/>
  <c r="X259" i="14"/>
  <c r="L261" i="14"/>
  <c r="X262" i="14"/>
  <c r="L264" i="14"/>
  <c r="AJ266" i="14" s="1"/>
  <c r="X265" i="14"/>
  <c r="L267" i="14"/>
  <c r="X268" i="14"/>
  <c r="L270" i="14"/>
  <c r="X271" i="14"/>
  <c r="L273" i="14"/>
  <c r="X274" i="14"/>
  <c r="L276" i="14"/>
  <c r="AJ278" i="14" s="1"/>
  <c r="X277" i="14"/>
  <c r="L279" i="14"/>
  <c r="X280" i="14"/>
  <c r="L282" i="14"/>
  <c r="X283" i="14"/>
  <c r="AV284" i="14" s="1"/>
  <c r="L285" i="14"/>
  <c r="X286" i="14"/>
  <c r="L288" i="14"/>
  <c r="X289" i="14"/>
  <c r="L291" i="14"/>
  <c r="AJ293" i="14" s="1"/>
  <c r="X292" i="14"/>
  <c r="L294" i="14"/>
  <c r="X295" i="14"/>
  <c r="L297" i="14"/>
  <c r="X298" i="14"/>
  <c r="L300" i="14"/>
  <c r="X301" i="14"/>
  <c r="L303" i="14"/>
  <c r="AJ305" i="14" s="1"/>
  <c r="X304" i="14"/>
  <c r="L306" i="14"/>
  <c r="X307" i="14"/>
  <c r="L309" i="14"/>
  <c r="X310" i="14"/>
  <c r="L312" i="14"/>
  <c r="X313" i="14"/>
  <c r="L315" i="14"/>
  <c r="X316" i="14"/>
  <c r="L318" i="14"/>
  <c r="X319" i="14"/>
  <c r="L321" i="14"/>
  <c r="X322" i="14"/>
  <c r="L324" i="14"/>
  <c r="X325" i="14"/>
  <c r="L327" i="14"/>
  <c r="AJ329" i="14" s="1"/>
  <c r="X328" i="14"/>
  <c r="L330" i="14"/>
  <c r="X331" i="14"/>
  <c r="L333" i="14"/>
  <c r="X334" i="14"/>
  <c r="L336" i="14"/>
  <c r="X337" i="14"/>
  <c r="L339" i="14"/>
  <c r="AJ341" i="14" s="1"/>
  <c r="X340" i="14"/>
  <c r="L342" i="14"/>
  <c r="X343" i="14"/>
  <c r="L345" i="14"/>
  <c r="X346" i="14"/>
  <c r="L348" i="14"/>
  <c r="X349" i="14"/>
  <c r="L351" i="14"/>
  <c r="AJ353" i="14" s="1"/>
  <c r="X352" i="14"/>
  <c r="L354" i="14"/>
  <c r="X355" i="14"/>
  <c r="L357" i="14"/>
  <c r="X358" i="14"/>
  <c r="L360" i="14"/>
  <c r="X361" i="14"/>
  <c r="L363" i="14"/>
  <c r="AJ365" i="14" s="1"/>
  <c r="X364" i="14"/>
  <c r="L366" i="14"/>
  <c r="X367" i="14"/>
  <c r="L369" i="14"/>
  <c r="X370" i="14"/>
  <c r="L372" i="14"/>
  <c r="X373" i="14"/>
  <c r="L375" i="14"/>
  <c r="AJ377" i="14" s="1"/>
  <c r="X376" i="14"/>
  <c r="L378" i="14"/>
  <c r="X379" i="14"/>
  <c r="L381" i="14"/>
  <c r="X382" i="14"/>
  <c r="L384" i="14"/>
  <c r="X385" i="14"/>
  <c r="L387" i="14"/>
  <c r="AJ389" i="14" s="1"/>
  <c r="X388" i="14"/>
  <c r="L390" i="14"/>
  <c r="X391" i="14"/>
  <c r="L393" i="14"/>
  <c r="X394" i="14"/>
  <c r="L396" i="14"/>
  <c r="X397" i="14"/>
  <c r="L399" i="14"/>
  <c r="X400" i="14"/>
  <c r="L402" i="14"/>
  <c r="X403" i="14"/>
  <c r="L405" i="14"/>
  <c r="X406" i="14"/>
  <c r="L408" i="14"/>
  <c r="X409" i="14"/>
  <c r="L411" i="14"/>
  <c r="AJ413" i="14" s="1"/>
  <c r="X412" i="14"/>
  <c r="L414" i="14"/>
  <c r="X415" i="14"/>
  <c r="L417" i="14"/>
  <c r="X418" i="14"/>
  <c r="L420" i="14"/>
  <c r="X421" i="14"/>
  <c r="L423" i="14"/>
  <c r="AJ425" i="14" s="1"/>
  <c r="X424" i="14"/>
  <c r="L426" i="14"/>
  <c r="X427" i="14"/>
  <c r="L429" i="14"/>
  <c r="X430" i="14"/>
  <c r="L432" i="14"/>
  <c r="X433" i="14"/>
  <c r="L435" i="14"/>
  <c r="AJ437" i="14" s="1"/>
  <c r="X436" i="14"/>
  <c r="L438" i="14"/>
  <c r="X439" i="14"/>
  <c r="L441" i="14"/>
  <c r="X442" i="14"/>
  <c r="L444" i="14"/>
  <c r="X445" i="14"/>
  <c r="L447" i="14"/>
  <c r="X448" i="14"/>
  <c r="L450" i="14"/>
  <c r="X451" i="14"/>
  <c r="L453" i="14"/>
  <c r="X454" i="14"/>
  <c r="L456" i="14"/>
  <c r="X457" i="14"/>
  <c r="L459" i="14"/>
  <c r="AJ461" i="14" s="1"/>
  <c r="X460" i="14"/>
  <c r="L462" i="14"/>
  <c r="X463" i="14"/>
  <c r="L465" i="14"/>
  <c r="X466" i="14"/>
  <c r="L468" i="14"/>
  <c r="X469" i="14"/>
  <c r="L471" i="14"/>
  <c r="AJ473" i="14" s="1"/>
  <c r="X472" i="14"/>
  <c r="L474" i="14"/>
  <c r="X475" i="14"/>
  <c r="AV476" i="14" s="1"/>
  <c r="L477" i="14"/>
  <c r="X478" i="14"/>
  <c r="L480" i="14"/>
  <c r="X481" i="14"/>
  <c r="L483" i="14"/>
  <c r="AJ485" i="14" s="1"/>
  <c r="X484" i="14"/>
  <c r="L486" i="14"/>
  <c r="X487" i="14"/>
  <c r="L489" i="14"/>
  <c r="X490" i="14"/>
  <c r="L492" i="14"/>
  <c r="X493" i="14"/>
  <c r="L495" i="14"/>
  <c r="X496" i="14"/>
  <c r="L498" i="14"/>
  <c r="X499" i="14"/>
  <c r="L501" i="14"/>
  <c r="X502" i="14"/>
  <c r="L504" i="14"/>
  <c r="X505" i="14"/>
  <c r="L507" i="14"/>
  <c r="AJ509" i="14" s="1"/>
  <c r="X508" i="14"/>
  <c r="L510" i="14"/>
  <c r="X511" i="14"/>
  <c r="L513" i="14"/>
  <c r="X514" i="14"/>
  <c r="L516" i="14"/>
  <c r="X517" i="14"/>
  <c r="L519" i="14"/>
  <c r="AJ521" i="14" s="1"/>
  <c r="X520" i="14"/>
  <c r="L522" i="14"/>
  <c r="X523" i="14"/>
  <c r="L525" i="14"/>
  <c r="X526" i="14"/>
  <c r="L528" i="14"/>
  <c r="X529" i="14"/>
  <c r="L531" i="14"/>
  <c r="AJ533" i="14" s="1"/>
  <c r="X532" i="14"/>
  <c r="L534" i="14"/>
  <c r="X535" i="14"/>
  <c r="L537" i="14"/>
  <c r="X538" i="14"/>
  <c r="L540" i="14"/>
  <c r="X541" i="14"/>
  <c r="L543" i="14"/>
  <c r="X544" i="14"/>
  <c r="L546" i="14"/>
  <c r="X547" i="14"/>
  <c r="L549" i="14"/>
  <c r="X550" i="14"/>
  <c r="L552" i="14"/>
  <c r="X553" i="14"/>
  <c r="L555" i="14"/>
  <c r="AJ557" i="14" s="1"/>
  <c r="X556" i="14"/>
  <c r="L558" i="14"/>
  <c r="X559" i="14"/>
  <c r="L561" i="14"/>
  <c r="X562" i="14"/>
  <c r="L564" i="14"/>
  <c r="X565" i="14"/>
  <c r="L567" i="14"/>
  <c r="AJ569" i="14" s="1"/>
  <c r="X568" i="14"/>
  <c r="L570" i="14"/>
  <c r="X571" i="14"/>
  <c r="L573" i="14"/>
  <c r="X574" i="14"/>
  <c r="L576" i="14"/>
  <c r="X577" i="14"/>
  <c r="L579" i="14"/>
  <c r="AJ581" i="14" s="1"/>
  <c r="X580" i="14"/>
  <c r="L582" i="14"/>
  <c r="X583" i="14"/>
  <c r="L585" i="14"/>
  <c r="X586" i="14"/>
  <c r="L588" i="14"/>
  <c r="X589" i="14"/>
  <c r="L591" i="14"/>
  <c r="X592" i="14"/>
  <c r="L594" i="14"/>
  <c r="X595" i="14"/>
  <c r="L597" i="14"/>
  <c r="X598" i="14"/>
  <c r="L600" i="14"/>
  <c r="X601" i="14"/>
  <c r="L603" i="14"/>
  <c r="AJ605" i="14" s="1"/>
  <c r="X604" i="14"/>
  <c r="L606" i="14"/>
  <c r="X607" i="14"/>
  <c r="L609" i="14"/>
  <c r="X610" i="14"/>
  <c r="L612" i="14"/>
  <c r="X613" i="14"/>
  <c r="L615" i="14"/>
  <c r="AJ617" i="14" s="1"/>
  <c r="X616" i="14"/>
  <c r="L618" i="14"/>
  <c r="X619" i="14"/>
  <c r="L621" i="14"/>
  <c r="X622" i="14"/>
  <c r="L624" i="14"/>
  <c r="X625" i="14"/>
  <c r="L627" i="14"/>
  <c r="AJ629" i="14" s="1"/>
  <c r="X628" i="14"/>
  <c r="L630" i="14"/>
  <c r="X631" i="14"/>
  <c r="L633" i="14"/>
  <c r="X634" i="14"/>
  <c r="L636" i="14"/>
  <c r="X637" i="14"/>
  <c r="L639" i="14"/>
  <c r="X640" i="14"/>
  <c r="L642" i="14"/>
  <c r="X643" i="14"/>
  <c r="L645" i="14"/>
  <c r="X646" i="14"/>
  <c r="L648" i="14"/>
  <c r="X649" i="14"/>
  <c r="L651" i="14"/>
  <c r="AJ653" i="14" s="1"/>
  <c r="X652" i="14"/>
  <c r="L654" i="14"/>
  <c r="X655" i="14"/>
  <c r="L657" i="14"/>
  <c r="X658" i="14"/>
  <c r="L660" i="14"/>
  <c r="X661" i="14"/>
  <c r="L663" i="14"/>
  <c r="AJ665" i="14" s="1"/>
  <c r="X664" i="14"/>
  <c r="L666" i="14"/>
  <c r="X667" i="14"/>
  <c r="AV668" i="14" s="1"/>
  <c r="L669" i="14"/>
  <c r="X670" i="14"/>
  <c r="L672" i="14"/>
  <c r="X673" i="14"/>
  <c r="L675" i="14"/>
  <c r="AJ677" i="14" s="1"/>
  <c r="X676" i="14"/>
  <c r="L678" i="14"/>
  <c r="X679" i="14"/>
  <c r="L681" i="14"/>
  <c r="X682" i="14"/>
  <c r="L684" i="14"/>
  <c r="X685" i="14"/>
  <c r="L687" i="14"/>
  <c r="X688" i="14"/>
  <c r="L690" i="14"/>
  <c r="X691" i="14"/>
  <c r="L693" i="14"/>
  <c r="X694" i="14"/>
  <c r="L696" i="14"/>
  <c r="X697" i="14"/>
  <c r="L699" i="14"/>
  <c r="AJ701" i="14" s="1"/>
  <c r="X700" i="14"/>
  <c r="L702" i="14"/>
  <c r="X703" i="14"/>
  <c r="L705" i="14"/>
  <c r="X706" i="14"/>
  <c r="L708" i="14"/>
  <c r="X709" i="14"/>
  <c r="L711" i="14"/>
  <c r="AJ713" i="14" s="1"/>
  <c r="X712" i="14"/>
  <c r="L714" i="14"/>
  <c r="X715" i="14"/>
  <c r="L717" i="14"/>
  <c r="AJ719" i="14" s="1"/>
  <c r="X718" i="14"/>
  <c r="L720" i="14"/>
  <c r="X721" i="14"/>
  <c r="L723" i="14"/>
  <c r="AJ725" i="14" s="1"/>
  <c r="X724" i="14"/>
  <c r="L726" i="14"/>
  <c r="X727" i="14"/>
  <c r="L729" i="14"/>
  <c r="X730" i="14"/>
  <c r="L732" i="14"/>
  <c r="X733" i="14"/>
  <c r="L735" i="14"/>
  <c r="X736" i="14"/>
  <c r="L738" i="14"/>
  <c r="X739" i="14"/>
  <c r="L741" i="14"/>
  <c r="AJ743" i="14" s="1"/>
  <c r="X742" i="14"/>
  <c r="L744" i="14"/>
  <c r="X745" i="14"/>
  <c r="L747" i="14"/>
  <c r="AJ749" i="14" s="1"/>
  <c r="X748" i="14"/>
  <c r="L750" i="14"/>
  <c r="X751" i="14"/>
  <c r="L753" i="14"/>
  <c r="X754" i="14"/>
  <c r="L756" i="14"/>
  <c r="X757" i="14"/>
  <c r="L759" i="14"/>
  <c r="AJ761" i="14" s="1"/>
  <c r="X760" i="14"/>
  <c r="L762" i="14"/>
  <c r="X763" i="14"/>
  <c r="AV764" i="14" s="1"/>
  <c r="L765" i="14"/>
  <c r="AJ767" i="14" s="1"/>
  <c r="X766" i="14"/>
  <c r="L768" i="14"/>
  <c r="X769" i="14"/>
  <c r="L771" i="14"/>
  <c r="AJ773" i="14" s="1"/>
  <c r="X772" i="14"/>
  <c r="L774" i="14"/>
  <c r="X775" i="14"/>
  <c r="L777" i="14"/>
  <c r="X778" i="14"/>
  <c r="L780" i="14"/>
  <c r="X781" i="14"/>
  <c r="L783" i="14"/>
  <c r="X784" i="14"/>
  <c r="L786" i="14"/>
  <c r="X787" i="14"/>
  <c r="L789" i="14"/>
  <c r="AJ791" i="14" s="1"/>
  <c r="X790" i="14"/>
  <c r="L792" i="14"/>
  <c r="AJ794" i="14" s="1"/>
  <c r="AW794" i="14" s="1"/>
  <c r="X793" i="14"/>
  <c r="L795" i="14"/>
  <c r="AJ797" i="14" s="1"/>
  <c r="X796" i="14"/>
  <c r="L798" i="14"/>
  <c r="X799" i="14"/>
  <c r="L801" i="14"/>
  <c r="AJ803" i="14" s="1"/>
  <c r="X802" i="14"/>
  <c r="L804" i="14"/>
  <c r="X805" i="14"/>
  <c r="L807" i="14"/>
  <c r="AJ809" i="14" s="1"/>
  <c r="X808" i="14"/>
  <c r="L810" i="14"/>
  <c r="X811" i="14"/>
  <c r="L813" i="14"/>
  <c r="AJ815" i="14" s="1"/>
  <c r="X814" i="14"/>
  <c r="L816" i="14"/>
  <c r="AJ818" i="14" s="1"/>
  <c r="X817" i="14"/>
  <c r="L819" i="14"/>
  <c r="AJ821" i="14" s="1"/>
  <c r="X820" i="14"/>
  <c r="L822" i="14"/>
  <c r="X823" i="14"/>
  <c r="L825" i="14"/>
  <c r="AJ827" i="14" s="1"/>
  <c r="X826" i="14"/>
  <c r="L828" i="14"/>
  <c r="X829" i="14"/>
  <c r="L831" i="14"/>
  <c r="AJ833" i="14" s="1"/>
  <c r="X832" i="14"/>
  <c r="L834" i="14"/>
  <c r="X835" i="14"/>
  <c r="L837" i="14"/>
  <c r="AJ839" i="14" s="1"/>
  <c r="X838" i="14"/>
  <c r="L840" i="14"/>
  <c r="AJ842" i="14" s="1"/>
  <c r="X841" i="14"/>
  <c r="L843" i="14"/>
  <c r="AJ845" i="14" s="1"/>
  <c r="X844" i="14"/>
  <c r="L846" i="14"/>
  <c r="X847" i="14"/>
  <c r="L849" i="14"/>
  <c r="AJ851" i="14" s="1"/>
  <c r="X850" i="14"/>
  <c r="L852" i="14"/>
  <c r="X853" i="14"/>
  <c r="L855" i="14"/>
  <c r="AJ857" i="14" s="1"/>
  <c r="X856" i="14"/>
  <c r="L858" i="14"/>
  <c r="X859" i="14"/>
  <c r="AV860" i="14" s="1"/>
  <c r="L861" i="14"/>
  <c r="AJ863" i="14" s="1"/>
  <c r="X862" i="14"/>
  <c r="L864" i="14"/>
  <c r="AJ866" i="14" s="1"/>
  <c r="AW866" i="14" s="1"/>
  <c r="X865" i="14"/>
  <c r="L867" i="14"/>
  <c r="AJ869" i="14" s="1"/>
  <c r="X868" i="14"/>
  <c r="L870" i="14"/>
  <c r="X871" i="14"/>
  <c r="AV872" i="14" s="1"/>
  <c r="L873" i="14"/>
  <c r="AJ875" i="14" s="1"/>
  <c r="X874" i="14"/>
  <c r="L876" i="14"/>
  <c r="X877" i="14"/>
  <c r="L879" i="14"/>
  <c r="AJ881" i="14" s="1"/>
  <c r="X880" i="14"/>
  <c r="L882" i="14"/>
  <c r="X883" i="14"/>
  <c r="AV884" i="14" s="1"/>
  <c r="L885" i="14"/>
  <c r="AJ887" i="14" s="1"/>
  <c r="X886" i="14"/>
  <c r="L888" i="14"/>
  <c r="AJ890" i="14" s="1"/>
  <c r="X889" i="14"/>
  <c r="L891" i="14"/>
  <c r="AJ893" i="14" s="1"/>
  <c r="X892" i="14"/>
  <c r="L894" i="14"/>
  <c r="X895" i="14"/>
  <c r="L897" i="14"/>
  <c r="AJ899" i="14" s="1"/>
  <c r="X898" i="14"/>
  <c r="L900" i="14"/>
  <c r="X901" i="14"/>
  <c r="AJ14" i="14"/>
  <c r="AJ20" i="14"/>
  <c r="AJ32" i="14"/>
  <c r="AJ44" i="14"/>
  <c r="AJ50" i="14"/>
  <c r="AJ56" i="14"/>
  <c r="AJ62" i="14"/>
  <c r="AW62" i="14" s="1"/>
  <c r="AJ68" i="14"/>
  <c r="AJ80" i="14"/>
  <c r="AJ92" i="14"/>
  <c r="AJ98" i="14"/>
  <c r="AJ104" i="14"/>
  <c r="AJ110" i="14"/>
  <c r="AJ116" i="14"/>
  <c r="AJ128" i="14"/>
  <c r="AJ140" i="14"/>
  <c r="AJ146" i="14"/>
  <c r="AJ152" i="14"/>
  <c r="AJ158" i="14"/>
  <c r="AJ164" i="14"/>
  <c r="AJ176" i="14"/>
  <c r="AJ188" i="14"/>
  <c r="AJ194" i="14"/>
  <c r="AJ200" i="14"/>
  <c r="AJ206" i="14"/>
  <c r="AJ212" i="14"/>
  <c r="AJ224" i="14"/>
  <c r="AJ236" i="14"/>
  <c r="AJ242" i="14"/>
  <c r="AJ248" i="14"/>
  <c r="AJ254" i="14"/>
  <c r="AJ260" i="14"/>
  <c r="AJ272" i="14"/>
  <c r="AJ284" i="14"/>
  <c r="AJ317" i="14"/>
  <c r="AJ395" i="14"/>
  <c r="AJ401" i="14"/>
  <c r="AJ407" i="14"/>
  <c r="AJ419" i="14"/>
  <c r="AJ431" i="14"/>
  <c r="AJ443" i="14"/>
  <c r="AJ449" i="14"/>
  <c r="AJ455" i="14"/>
  <c r="AJ467" i="14"/>
  <c r="AJ479" i="14"/>
  <c r="AJ491" i="14"/>
  <c r="AJ497" i="14"/>
  <c r="AJ503" i="14"/>
  <c r="AJ515" i="14"/>
  <c r="AJ527" i="14"/>
  <c r="AJ539" i="14"/>
  <c r="AJ545" i="14"/>
  <c r="AJ551" i="14"/>
  <c r="AJ563" i="14"/>
  <c r="AJ575" i="14"/>
  <c r="AJ587" i="14"/>
  <c r="AJ593" i="14"/>
  <c r="AJ599" i="14"/>
  <c r="AJ611" i="14"/>
  <c r="AJ623" i="14"/>
  <c r="AJ635" i="14"/>
  <c r="AJ641" i="14"/>
  <c r="AJ647" i="14"/>
  <c r="AJ659" i="14"/>
  <c r="AJ671" i="14"/>
  <c r="AJ683" i="14"/>
  <c r="AJ689" i="14"/>
  <c r="AJ695" i="14"/>
  <c r="AJ707" i="14"/>
  <c r="AJ731" i="14"/>
  <c r="AJ737" i="14"/>
  <c r="AJ755" i="14"/>
  <c r="AJ779" i="14"/>
  <c r="AJ785" i="14"/>
  <c r="AJ800" i="14"/>
  <c r="AJ806" i="14"/>
  <c r="AJ812" i="14"/>
  <c r="AJ824" i="14"/>
  <c r="AJ830" i="14"/>
  <c r="AJ836" i="14"/>
  <c r="AJ848" i="14"/>
  <c r="AJ854" i="14"/>
  <c r="AJ860" i="14"/>
  <c r="AJ872" i="14"/>
  <c r="AJ878" i="14"/>
  <c r="AJ884" i="14"/>
  <c r="AJ896" i="14"/>
  <c r="AJ902" i="14"/>
  <c r="CM168" i="14"/>
  <c r="CM171" i="14"/>
  <c r="CM174" i="14"/>
  <c r="CM177" i="14"/>
  <c r="CM180" i="14"/>
  <c r="CM183" i="14"/>
  <c r="CM186" i="14"/>
  <c r="CM189" i="14"/>
  <c r="CM192" i="14"/>
  <c r="CM195" i="14"/>
  <c r="CM198" i="14"/>
  <c r="CM201" i="14"/>
  <c r="CM204" i="14"/>
  <c r="CM207" i="14"/>
  <c r="CM210" i="14"/>
  <c r="CM213" i="14"/>
  <c r="CM216" i="14"/>
  <c r="CM219" i="14"/>
  <c r="CM222" i="14"/>
  <c r="CM225" i="14"/>
  <c r="CM228" i="14"/>
  <c r="CM231" i="14"/>
  <c r="CM234" i="14"/>
  <c r="CM237" i="14"/>
  <c r="CM240" i="14"/>
  <c r="CM243" i="14"/>
  <c r="CM246" i="14"/>
  <c r="CM249" i="14"/>
  <c r="CM252" i="14"/>
  <c r="CM255" i="14"/>
  <c r="CM258" i="14"/>
  <c r="CM261" i="14"/>
  <c r="CM264" i="14"/>
  <c r="CM267" i="14"/>
  <c r="CM270" i="14"/>
  <c r="CM273" i="14"/>
  <c r="CM276" i="14"/>
  <c r="CM279" i="14"/>
  <c r="CM282" i="14"/>
  <c r="CM285" i="14"/>
  <c r="CM288" i="14"/>
  <c r="CM291" i="14"/>
  <c r="CM294" i="14"/>
  <c r="CM297" i="14"/>
  <c r="CM300" i="14"/>
  <c r="CM303" i="14"/>
  <c r="CM306" i="14"/>
  <c r="CM309" i="14"/>
  <c r="CM312" i="14"/>
  <c r="CM315" i="14"/>
  <c r="CM318" i="14"/>
  <c r="CM321" i="14"/>
  <c r="CM324" i="14"/>
  <c r="CM327" i="14"/>
  <c r="CM330" i="14"/>
  <c r="CM333" i="14"/>
  <c r="CM336" i="14"/>
  <c r="CM339" i="14"/>
  <c r="CM342" i="14"/>
  <c r="CM345" i="14"/>
  <c r="CM348" i="14"/>
  <c r="CM351" i="14"/>
  <c r="CM354" i="14"/>
  <c r="CM357" i="14"/>
  <c r="CM360" i="14"/>
  <c r="CM363" i="14"/>
  <c r="CM366" i="14"/>
  <c r="CM369" i="14"/>
  <c r="CM372" i="14"/>
  <c r="CM375" i="14"/>
  <c r="CM378" i="14"/>
  <c r="CM381" i="14"/>
  <c r="CM384" i="14"/>
  <c r="CM387" i="14"/>
  <c r="CM390" i="14"/>
  <c r="CM393" i="14"/>
  <c r="CM396" i="14"/>
  <c r="CM399" i="14"/>
  <c r="CM402" i="14"/>
  <c r="CM405" i="14"/>
  <c r="CM408" i="14"/>
  <c r="CM411" i="14"/>
  <c r="CM414" i="14"/>
  <c r="CM417" i="14"/>
  <c r="CM420" i="14"/>
  <c r="CM423" i="14"/>
  <c r="CM426" i="14"/>
  <c r="CM429" i="14"/>
  <c r="CM432" i="14"/>
  <c r="CM435" i="14"/>
  <c r="CM438" i="14"/>
  <c r="CM441" i="14"/>
  <c r="CM444" i="14"/>
  <c r="CM447" i="14"/>
  <c r="CM450" i="14"/>
  <c r="CM453" i="14"/>
  <c r="CM456" i="14"/>
  <c r="CM459" i="14"/>
  <c r="CM462" i="14"/>
  <c r="CM465" i="14"/>
  <c r="CM468" i="14"/>
  <c r="CM471" i="14"/>
  <c r="CM474" i="14"/>
  <c r="CM477" i="14"/>
  <c r="CM483" i="14"/>
  <c r="CM486" i="14"/>
  <c r="CM489" i="14"/>
  <c r="CM492" i="14"/>
  <c r="CM495" i="14"/>
  <c r="CM498" i="14"/>
  <c r="CM501" i="14"/>
  <c r="CM504" i="14"/>
  <c r="CM507" i="14"/>
  <c r="CM510" i="14"/>
  <c r="CM513" i="14"/>
  <c r="CM516" i="14"/>
  <c r="CM519" i="14"/>
  <c r="CM522" i="14"/>
  <c r="CM525" i="14"/>
  <c r="CM528" i="14"/>
  <c r="CM531" i="14"/>
  <c r="CM534" i="14"/>
  <c r="CM537" i="14"/>
  <c r="CM540" i="14"/>
  <c r="CM543" i="14"/>
  <c r="CM546" i="14"/>
  <c r="CM549" i="14"/>
  <c r="CM552" i="14"/>
  <c r="CM555" i="14"/>
  <c r="CM558" i="14"/>
  <c r="CM561" i="14"/>
  <c r="CM564" i="14"/>
  <c r="CM567" i="14"/>
  <c r="CM570" i="14"/>
  <c r="CM573" i="14"/>
  <c r="CM576" i="14"/>
  <c r="CM579" i="14"/>
  <c r="CM582" i="14"/>
  <c r="CM585" i="14"/>
  <c r="CM588" i="14"/>
  <c r="CM591" i="14"/>
  <c r="CM594" i="14"/>
  <c r="CM597" i="14"/>
  <c r="CM600" i="14"/>
  <c r="CM603" i="14"/>
  <c r="CM606" i="14"/>
  <c r="CM609" i="14"/>
  <c r="CM612" i="14"/>
  <c r="CM615" i="14"/>
  <c r="CM618" i="14"/>
  <c r="CM621" i="14"/>
  <c r="CM624" i="14"/>
  <c r="CM627" i="14"/>
  <c r="CM630" i="14"/>
  <c r="CM633" i="14"/>
  <c r="CM636" i="14"/>
  <c r="CM639" i="14"/>
  <c r="CM642" i="14"/>
  <c r="CM645" i="14"/>
  <c r="CM648" i="14"/>
  <c r="CM651" i="14"/>
  <c r="CM654" i="14"/>
  <c r="CM657" i="14"/>
  <c r="CM660" i="14"/>
  <c r="CM663" i="14"/>
  <c r="CM666" i="14"/>
  <c r="CM669" i="14"/>
  <c r="CM672" i="14"/>
  <c r="CM675" i="14"/>
  <c r="CM678" i="14"/>
  <c r="CM681" i="14"/>
  <c r="CM684" i="14"/>
  <c r="CM687" i="14"/>
  <c r="CM690" i="14"/>
  <c r="CM693" i="14"/>
  <c r="CM696" i="14"/>
  <c r="CM699" i="14"/>
  <c r="CM702" i="14"/>
  <c r="CM705" i="14"/>
  <c r="CM708" i="14"/>
  <c r="CM711" i="14"/>
  <c r="CM714" i="14"/>
  <c r="CM717" i="14"/>
  <c r="CM720" i="14"/>
  <c r="CM723" i="14"/>
  <c r="CM726" i="14"/>
  <c r="CM729" i="14"/>
  <c r="CM732" i="14"/>
  <c r="CM735" i="14"/>
  <c r="CM738" i="14"/>
  <c r="CM741" i="14"/>
  <c r="CM744" i="14"/>
  <c r="CM747" i="14"/>
  <c r="CM750" i="14"/>
  <c r="CM753" i="14"/>
  <c r="CM756" i="14"/>
  <c r="CM759" i="14"/>
  <c r="CM762" i="14"/>
  <c r="CM765" i="14"/>
  <c r="CM768" i="14"/>
  <c r="CM771" i="14"/>
  <c r="CM774" i="14"/>
  <c r="CM777" i="14"/>
  <c r="CM780" i="14"/>
  <c r="CM783" i="14"/>
  <c r="CM786" i="14"/>
  <c r="CM789" i="14"/>
  <c r="CM792" i="14"/>
  <c r="CM795" i="14"/>
  <c r="CM798" i="14"/>
  <c r="CM801" i="14"/>
  <c r="CM804" i="14"/>
  <c r="CM807" i="14"/>
  <c r="CM810" i="14"/>
  <c r="CM813" i="14"/>
  <c r="CM816" i="14"/>
  <c r="CM819" i="14"/>
  <c r="CM822" i="14"/>
  <c r="CM825" i="14"/>
  <c r="CM828" i="14"/>
  <c r="CM831" i="14"/>
  <c r="CM834" i="14"/>
  <c r="CM837" i="14"/>
  <c r="CM840" i="14"/>
  <c r="CM843" i="14"/>
  <c r="CM846" i="14"/>
  <c r="CM849" i="14"/>
  <c r="CM852" i="14"/>
  <c r="CM855" i="14"/>
  <c r="CM858" i="14"/>
  <c r="CM861" i="14"/>
  <c r="CM864" i="14"/>
  <c r="CM867" i="14"/>
  <c r="CM870" i="14"/>
  <c r="CM873" i="14"/>
  <c r="CM876" i="14"/>
  <c r="CM879" i="14"/>
  <c r="CM882" i="14"/>
  <c r="CM885" i="14"/>
  <c r="CM888" i="14"/>
  <c r="CM891" i="14"/>
  <c r="CM894" i="14"/>
  <c r="CM897" i="14"/>
  <c r="CM900" i="14"/>
  <c r="CL168" i="14"/>
  <c r="CL171" i="14"/>
  <c r="CL174" i="14"/>
  <c r="CL177" i="14"/>
  <c r="CK177" i="14" s="1"/>
  <c r="CL180" i="14"/>
  <c r="CL183" i="14"/>
  <c r="CK183" i="14" s="1"/>
  <c r="CL186" i="14"/>
  <c r="CL189" i="14"/>
  <c r="CL192" i="14"/>
  <c r="CL195" i="14"/>
  <c r="CL198" i="14"/>
  <c r="CL201" i="14"/>
  <c r="CK201" i="14" s="1"/>
  <c r="CL204" i="14"/>
  <c r="CL207" i="14"/>
  <c r="CK207" i="14" s="1"/>
  <c r="CL210" i="14"/>
  <c r="CL213" i="14"/>
  <c r="CL216" i="14"/>
  <c r="CL219" i="14"/>
  <c r="CL222" i="14"/>
  <c r="CL225" i="14"/>
  <c r="CK225" i="14" s="1"/>
  <c r="CL228" i="14"/>
  <c r="CL231" i="14"/>
  <c r="CK231" i="14" s="1"/>
  <c r="CL234" i="14"/>
  <c r="CL237" i="14"/>
  <c r="CL240" i="14"/>
  <c r="CL243" i="14"/>
  <c r="CL246" i="14"/>
  <c r="CL249" i="14"/>
  <c r="CK249" i="14" s="1"/>
  <c r="CL252" i="14"/>
  <c r="CL255" i="14"/>
  <c r="CK255" i="14" s="1"/>
  <c r="CL258" i="14"/>
  <c r="CL261" i="14"/>
  <c r="CL264" i="14"/>
  <c r="CL267" i="14"/>
  <c r="CL270" i="14"/>
  <c r="CL273" i="14"/>
  <c r="CK273" i="14" s="1"/>
  <c r="CL276" i="14"/>
  <c r="CL279" i="14"/>
  <c r="CK279" i="14" s="1"/>
  <c r="CL282" i="14"/>
  <c r="CL285" i="14"/>
  <c r="CL288" i="14"/>
  <c r="CL291" i="14"/>
  <c r="CL294" i="14"/>
  <c r="CL297" i="14"/>
  <c r="CK297" i="14" s="1"/>
  <c r="CL300" i="14"/>
  <c r="CL303" i="14"/>
  <c r="CK303" i="14" s="1"/>
  <c r="CL306" i="14"/>
  <c r="CL309" i="14"/>
  <c r="CL312" i="14"/>
  <c r="CL315" i="14"/>
  <c r="CL318" i="14"/>
  <c r="CL321" i="14"/>
  <c r="CK321" i="14" s="1"/>
  <c r="CL324" i="14"/>
  <c r="CL327" i="14"/>
  <c r="CK327" i="14" s="1"/>
  <c r="CL330" i="14"/>
  <c r="CL333" i="14"/>
  <c r="CL336" i="14"/>
  <c r="CL339" i="14"/>
  <c r="CL342" i="14"/>
  <c r="CL345" i="14"/>
  <c r="CK345" i="14" s="1"/>
  <c r="CL348" i="14"/>
  <c r="CL351" i="14"/>
  <c r="CK351" i="14" s="1"/>
  <c r="CL354" i="14"/>
  <c r="CL357" i="14"/>
  <c r="CL360" i="14"/>
  <c r="CL363" i="14"/>
  <c r="CL366" i="14"/>
  <c r="CL369" i="14"/>
  <c r="CK369" i="14" s="1"/>
  <c r="CL372" i="14"/>
  <c r="CL375" i="14"/>
  <c r="CK375" i="14" s="1"/>
  <c r="CL378" i="14"/>
  <c r="CL381" i="14"/>
  <c r="CL384" i="14"/>
  <c r="CL387" i="14"/>
  <c r="CL390" i="14"/>
  <c r="CL393" i="14"/>
  <c r="CK393" i="14" s="1"/>
  <c r="CL396" i="14"/>
  <c r="CL399" i="14"/>
  <c r="CK399" i="14" s="1"/>
  <c r="CL402" i="14"/>
  <c r="CL405" i="14"/>
  <c r="CL408" i="14"/>
  <c r="CL411" i="14"/>
  <c r="CL414" i="14"/>
  <c r="CL417" i="14"/>
  <c r="CK417" i="14" s="1"/>
  <c r="CL420" i="14"/>
  <c r="CL423" i="14"/>
  <c r="CK423" i="14" s="1"/>
  <c r="CL426" i="14"/>
  <c r="CL429" i="14"/>
  <c r="CL432" i="14"/>
  <c r="CL435" i="14"/>
  <c r="CL438" i="14"/>
  <c r="CL441" i="14"/>
  <c r="CK441" i="14" s="1"/>
  <c r="CL444" i="14"/>
  <c r="CL447" i="14"/>
  <c r="CK447" i="14" s="1"/>
  <c r="CL450" i="14"/>
  <c r="CL453" i="14"/>
  <c r="CL456" i="14"/>
  <c r="CL459" i="14"/>
  <c r="CL462" i="14"/>
  <c r="CL465" i="14"/>
  <c r="CK465" i="14" s="1"/>
  <c r="CL468" i="14"/>
  <c r="CL471" i="14"/>
  <c r="CK471" i="14" s="1"/>
  <c r="CL474" i="14"/>
  <c r="CL477" i="14"/>
  <c r="CL483" i="14"/>
  <c r="CL486" i="14"/>
  <c r="CL489" i="14"/>
  <c r="CL492" i="14"/>
  <c r="CK492" i="14" s="1"/>
  <c r="CL495" i="14"/>
  <c r="CL498" i="14"/>
  <c r="CK498" i="14" s="1"/>
  <c r="CL501" i="14"/>
  <c r="CL504" i="14"/>
  <c r="CL507" i="14"/>
  <c r="CL510" i="14"/>
  <c r="CL513" i="14"/>
  <c r="CL516" i="14"/>
  <c r="CK516" i="14" s="1"/>
  <c r="CL519" i="14"/>
  <c r="CL522" i="14"/>
  <c r="CK522" i="14" s="1"/>
  <c r="CL525" i="14"/>
  <c r="CL528" i="14"/>
  <c r="CL531" i="14"/>
  <c r="CL534" i="14"/>
  <c r="CL537" i="14"/>
  <c r="CL540" i="14"/>
  <c r="CK540" i="14" s="1"/>
  <c r="CL543" i="14"/>
  <c r="CL546" i="14"/>
  <c r="CK546" i="14" s="1"/>
  <c r="CL549" i="14"/>
  <c r="CL552" i="14"/>
  <c r="CL555" i="14"/>
  <c r="CL558" i="14"/>
  <c r="CL561" i="14"/>
  <c r="CL564" i="14"/>
  <c r="CK564" i="14" s="1"/>
  <c r="CL567" i="14"/>
  <c r="CL570" i="14"/>
  <c r="CK570" i="14" s="1"/>
  <c r="CL573" i="14"/>
  <c r="CL576" i="14"/>
  <c r="CL579" i="14"/>
  <c r="CL582" i="14"/>
  <c r="CL585" i="14"/>
  <c r="CL588" i="14"/>
  <c r="CK588" i="14" s="1"/>
  <c r="CL591" i="14"/>
  <c r="CL594" i="14"/>
  <c r="CK594" i="14" s="1"/>
  <c r="CL597" i="14"/>
  <c r="CL600" i="14"/>
  <c r="CL603" i="14"/>
  <c r="CL606" i="14"/>
  <c r="CL609" i="14"/>
  <c r="CL612" i="14"/>
  <c r="CK612" i="14" s="1"/>
  <c r="CL615" i="14"/>
  <c r="CL618" i="14"/>
  <c r="CK618" i="14" s="1"/>
  <c r="CL621" i="14"/>
  <c r="CL624" i="14"/>
  <c r="CL627" i="14"/>
  <c r="CL630" i="14"/>
  <c r="CL633" i="14"/>
  <c r="CL636" i="14"/>
  <c r="CK636" i="14" s="1"/>
  <c r="CL639" i="14"/>
  <c r="CL642" i="14"/>
  <c r="CK642" i="14" s="1"/>
  <c r="CL645" i="14"/>
  <c r="CL648" i="14"/>
  <c r="CL651" i="14"/>
  <c r="CL654" i="14"/>
  <c r="CL657" i="14"/>
  <c r="CL660" i="14"/>
  <c r="CK660" i="14" s="1"/>
  <c r="CL663" i="14"/>
  <c r="CL666" i="14"/>
  <c r="CK666" i="14" s="1"/>
  <c r="CL669" i="14"/>
  <c r="CL672" i="14"/>
  <c r="CL675" i="14"/>
  <c r="CL678" i="14"/>
  <c r="CL681" i="14"/>
  <c r="CL684" i="14"/>
  <c r="CK684" i="14" s="1"/>
  <c r="CL687" i="14"/>
  <c r="CL690" i="14"/>
  <c r="CK690" i="14" s="1"/>
  <c r="CL693" i="14"/>
  <c r="CL696" i="14"/>
  <c r="CL699" i="14"/>
  <c r="CL702" i="14"/>
  <c r="CL705" i="14"/>
  <c r="CL708" i="14"/>
  <c r="CK708" i="14" s="1"/>
  <c r="CL711" i="14"/>
  <c r="CL714" i="14"/>
  <c r="CK714" i="14" s="1"/>
  <c r="CL717" i="14"/>
  <c r="CL720" i="14"/>
  <c r="CL723" i="14"/>
  <c r="CL726" i="14"/>
  <c r="CL729" i="14"/>
  <c r="CL732" i="14"/>
  <c r="CK732" i="14" s="1"/>
  <c r="CL735" i="14"/>
  <c r="CL738" i="14"/>
  <c r="CK738" i="14" s="1"/>
  <c r="CL741" i="14"/>
  <c r="CL744" i="14"/>
  <c r="CL747" i="14"/>
  <c r="CL750" i="14"/>
  <c r="CL753" i="14"/>
  <c r="CL756" i="14"/>
  <c r="CK756" i="14" s="1"/>
  <c r="CL759" i="14"/>
  <c r="CL762" i="14"/>
  <c r="CK762" i="14" s="1"/>
  <c r="CL765" i="14"/>
  <c r="CL768" i="14"/>
  <c r="CL771" i="14"/>
  <c r="CL774" i="14"/>
  <c r="CL777" i="14"/>
  <c r="CL780" i="14"/>
  <c r="CK780" i="14" s="1"/>
  <c r="CL783" i="14"/>
  <c r="CL786" i="14"/>
  <c r="CK786" i="14" s="1"/>
  <c r="CL789" i="14"/>
  <c r="CL792" i="14"/>
  <c r="CL795" i="14"/>
  <c r="CL798" i="14"/>
  <c r="CL801" i="14"/>
  <c r="CL804" i="14"/>
  <c r="CK804" i="14" s="1"/>
  <c r="CL807" i="14"/>
  <c r="CL810" i="14"/>
  <c r="CK810" i="14" s="1"/>
  <c r="CL813" i="14"/>
  <c r="CL816" i="14"/>
  <c r="CL819" i="14"/>
  <c r="CL822" i="14"/>
  <c r="CL825" i="14"/>
  <c r="CL828" i="14"/>
  <c r="CK828" i="14" s="1"/>
  <c r="CL831" i="14"/>
  <c r="CL834" i="14"/>
  <c r="CK834" i="14" s="1"/>
  <c r="CL837" i="14"/>
  <c r="CL840" i="14"/>
  <c r="CL843" i="14"/>
  <c r="CL846" i="14"/>
  <c r="CL849" i="14"/>
  <c r="CL852" i="14"/>
  <c r="CK852" i="14" s="1"/>
  <c r="CL855" i="14"/>
  <c r="CL858" i="14"/>
  <c r="CK858" i="14" s="1"/>
  <c r="CL861" i="14"/>
  <c r="CL864" i="14"/>
  <c r="CL867" i="14"/>
  <c r="CL870" i="14"/>
  <c r="CL873" i="14"/>
  <c r="CL876" i="14"/>
  <c r="CK876" i="14" s="1"/>
  <c r="CL879" i="14"/>
  <c r="CL882" i="14"/>
  <c r="CK882" i="14" s="1"/>
  <c r="CL885" i="14"/>
  <c r="CL888" i="14"/>
  <c r="CL891" i="14"/>
  <c r="CL894" i="14"/>
  <c r="CL897" i="14"/>
  <c r="CL900" i="14"/>
  <c r="CK900" i="14" s="1"/>
  <c r="CK168" i="14"/>
  <c r="CK171" i="14"/>
  <c r="CK174" i="14"/>
  <c r="CK180" i="14"/>
  <c r="CK186" i="14"/>
  <c r="CK189" i="14"/>
  <c r="CK192" i="14"/>
  <c r="CK195" i="14"/>
  <c r="CK198" i="14"/>
  <c r="CK204" i="14"/>
  <c r="CK210" i="14"/>
  <c r="CK213" i="14"/>
  <c r="CK216" i="14"/>
  <c r="CK219" i="14"/>
  <c r="CK222" i="14"/>
  <c r="CK228" i="14"/>
  <c r="CK234" i="14"/>
  <c r="CK237" i="14"/>
  <c r="CK240" i="14"/>
  <c r="CK243" i="14"/>
  <c r="CK246" i="14"/>
  <c r="CK252" i="14"/>
  <c r="CK258" i="14"/>
  <c r="CK261" i="14"/>
  <c r="CK264" i="14"/>
  <c r="CK267" i="14"/>
  <c r="CK270" i="14"/>
  <c r="CK276" i="14"/>
  <c r="CK282" i="14"/>
  <c r="CK285" i="14"/>
  <c r="CK288" i="14"/>
  <c r="CK291" i="14"/>
  <c r="CK294" i="14"/>
  <c r="CK300" i="14"/>
  <c r="CK306" i="14"/>
  <c r="CK309" i="14"/>
  <c r="CK312" i="14"/>
  <c r="CK315" i="14"/>
  <c r="CK318" i="14"/>
  <c r="CK324" i="14"/>
  <c r="CK330" i="14"/>
  <c r="CK333" i="14"/>
  <c r="CK336" i="14"/>
  <c r="CK339" i="14"/>
  <c r="CK342" i="14"/>
  <c r="CK348" i="14"/>
  <c r="CK354" i="14"/>
  <c r="CK357" i="14"/>
  <c r="CK360" i="14"/>
  <c r="CK363" i="14"/>
  <c r="CK366" i="14"/>
  <c r="CK372" i="14"/>
  <c r="CK378" i="14"/>
  <c r="CK381" i="14"/>
  <c r="CK384" i="14"/>
  <c r="CK387" i="14"/>
  <c r="CK390" i="14"/>
  <c r="CK396" i="14"/>
  <c r="CK402" i="14"/>
  <c r="CK405" i="14"/>
  <c r="CK408" i="14"/>
  <c r="CK411" i="14"/>
  <c r="CK414" i="14"/>
  <c r="CK420" i="14"/>
  <c r="CK426" i="14"/>
  <c r="CK429" i="14"/>
  <c r="CK432" i="14"/>
  <c r="CK435" i="14"/>
  <c r="CK438" i="14"/>
  <c r="CK444" i="14"/>
  <c r="CK450" i="14"/>
  <c r="CK453" i="14"/>
  <c r="CK456" i="14"/>
  <c r="CK459" i="14"/>
  <c r="CK462" i="14"/>
  <c r="CK468" i="14"/>
  <c r="CK474" i="14"/>
  <c r="CK477" i="14"/>
  <c r="CK483" i="14"/>
  <c r="CK486" i="14"/>
  <c r="CK489" i="14"/>
  <c r="CK495" i="14"/>
  <c r="CK501" i="14"/>
  <c r="CK504" i="14"/>
  <c r="CK507" i="14"/>
  <c r="CK510" i="14"/>
  <c r="CK513" i="14"/>
  <c r="CK519" i="14"/>
  <c r="CK525" i="14"/>
  <c r="CK528" i="14"/>
  <c r="CK531" i="14"/>
  <c r="CK534" i="14"/>
  <c r="CK537" i="14"/>
  <c r="CK543" i="14"/>
  <c r="CK549" i="14"/>
  <c r="CK552" i="14"/>
  <c r="CK555" i="14"/>
  <c r="CK558" i="14"/>
  <c r="CK561" i="14"/>
  <c r="CK567" i="14"/>
  <c r="CK573" i="14"/>
  <c r="CK576" i="14"/>
  <c r="CK579" i="14"/>
  <c r="CK582" i="14"/>
  <c r="CK585" i="14"/>
  <c r="CK591" i="14"/>
  <c r="CK597" i="14"/>
  <c r="CK600" i="14"/>
  <c r="CK603" i="14"/>
  <c r="CK606" i="14"/>
  <c r="CK609" i="14"/>
  <c r="CK615" i="14"/>
  <c r="CK621" i="14"/>
  <c r="CK624" i="14"/>
  <c r="CK627" i="14"/>
  <c r="CK630" i="14"/>
  <c r="CK633" i="14"/>
  <c r="CK639" i="14"/>
  <c r="CK645" i="14"/>
  <c r="CK648" i="14"/>
  <c r="CK651" i="14"/>
  <c r="CK654" i="14"/>
  <c r="CK657" i="14"/>
  <c r="CK663" i="14"/>
  <c r="CK669" i="14"/>
  <c r="CK672" i="14"/>
  <c r="CK675" i="14"/>
  <c r="CK678" i="14"/>
  <c r="CK681" i="14"/>
  <c r="CK687" i="14"/>
  <c r="CK693" i="14"/>
  <c r="CK696" i="14"/>
  <c r="CK699" i="14"/>
  <c r="CK702" i="14"/>
  <c r="CK705" i="14"/>
  <c r="CK711" i="14"/>
  <c r="CK717" i="14"/>
  <c r="CK720" i="14"/>
  <c r="CK723" i="14"/>
  <c r="CK726" i="14"/>
  <c r="CK729" i="14"/>
  <c r="CK735" i="14"/>
  <c r="CK741" i="14"/>
  <c r="CK744" i="14"/>
  <c r="CK747" i="14"/>
  <c r="CK750" i="14"/>
  <c r="CK753" i="14"/>
  <c r="CK759" i="14"/>
  <c r="CK765" i="14"/>
  <c r="CK768" i="14"/>
  <c r="CK771" i="14"/>
  <c r="CK774" i="14"/>
  <c r="CK777" i="14"/>
  <c r="CK783" i="14"/>
  <c r="CK789" i="14"/>
  <c r="CK792" i="14"/>
  <c r="CK795" i="14"/>
  <c r="CK798" i="14"/>
  <c r="CK801" i="14"/>
  <c r="CK807" i="14"/>
  <c r="CK813" i="14"/>
  <c r="CK816" i="14"/>
  <c r="CK819" i="14"/>
  <c r="CK822" i="14"/>
  <c r="CK825" i="14"/>
  <c r="CK831" i="14"/>
  <c r="CK837" i="14"/>
  <c r="CK840" i="14"/>
  <c r="CK843" i="14"/>
  <c r="CK846" i="14"/>
  <c r="CK849" i="14"/>
  <c r="CK855" i="14"/>
  <c r="CK861" i="14"/>
  <c r="CK864" i="14"/>
  <c r="CK867" i="14"/>
  <c r="CK870" i="14"/>
  <c r="CK873" i="14"/>
  <c r="CK879" i="14"/>
  <c r="CK885" i="14"/>
  <c r="CK888" i="14"/>
  <c r="CK891" i="14"/>
  <c r="CK894" i="14"/>
  <c r="CK897" i="14"/>
  <c r="Q122" i="6"/>
  <c r="Q124" i="6"/>
  <c r="Q126" i="6"/>
  <c r="Q128" i="6"/>
  <c r="Q130" i="6"/>
  <c r="Q132" i="6"/>
  <c r="Q134" i="6"/>
  <c r="Q136" i="6"/>
  <c r="Q138" i="6"/>
  <c r="Q140" i="6"/>
  <c r="Q142" i="6"/>
  <c r="Q144" i="6"/>
  <c r="Q146" i="6"/>
  <c r="Q148" i="6"/>
  <c r="Q150" i="6"/>
  <c r="Q152" i="6"/>
  <c r="Q154" i="6"/>
  <c r="Q156" i="6"/>
  <c r="Q158" i="6"/>
  <c r="Q160" i="6"/>
  <c r="Q86" i="6"/>
  <c r="Q88" i="6"/>
  <c r="Q90" i="6"/>
  <c r="Q92" i="6"/>
  <c r="Q94" i="6"/>
  <c r="Q96" i="6"/>
  <c r="Q98" i="6"/>
  <c r="Q100" i="6"/>
  <c r="Q102" i="6"/>
  <c r="Q104" i="6"/>
  <c r="Q106" i="6"/>
  <c r="Q108" i="6"/>
  <c r="Q110" i="6"/>
  <c r="Q112" i="6"/>
  <c r="Q114" i="6"/>
  <c r="Q116" i="6"/>
  <c r="Q118" i="6"/>
  <c r="Q120" i="6"/>
  <c r="M40" i="11"/>
  <c r="AY5" i="3"/>
  <c r="AY4" i="3" s="1"/>
  <c r="R4" i="3"/>
  <c r="AY8" i="3"/>
  <c r="AY7" i="3" s="1"/>
  <c r="R7" i="3"/>
  <c r="AY11" i="3"/>
  <c r="AY10" i="3" s="1"/>
  <c r="R10" i="3"/>
  <c r="AY14" i="3"/>
  <c r="AY13" i="3" s="1"/>
  <c r="R13" i="3"/>
  <c r="AY17" i="3"/>
  <c r="AY16" i="3" s="1"/>
  <c r="R16" i="3"/>
  <c r="AY20" i="3"/>
  <c r="AY19" i="3" s="1"/>
  <c r="R19" i="3"/>
  <c r="AY23" i="3"/>
  <c r="AY22" i="3" s="1"/>
  <c r="R22" i="3"/>
  <c r="AY26" i="3"/>
  <c r="AY25" i="3" s="1"/>
  <c r="R25" i="3"/>
  <c r="AY29" i="3"/>
  <c r="AY28" i="3" s="1"/>
  <c r="R28" i="3"/>
  <c r="AY32" i="3"/>
  <c r="AY31" i="3" s="1"/>
  <c r="R31" i="3"/>
  <c r="AY35" i="3"/>
  <c r="AY34" i="3" s="1"/>
  <c r="R34" i="3"/>
  <c r="AY38" i="3"/>
  <c r="AY37" i="3" s="1"/>
  <c r="R37" i="3"/>
  <c r="AY41" i="3"/>
  <c r="AY40" i="3" s="1"/>
  <c r="R40" i="3"/>
  <c r="AY44" i="3"/>
  <c r="AY43" i="3" s="1"/>
  <c r="R43" i="3"/>
  <c r="AY47" i="3"/>
  <c r="AY46" i="3" s="1"/>
  <c r="R46" i="3"/>
  <c r="AY50" i="3"/>
  <c r="AY49" i="3" s="1"/>
  <c r="R49" i="3"/>
  <c r="AY53" i="3"/>
  <c r="AY52" i="3" s="1"/>
  <c r="R52" i="3"/>
  <c r="AY56" i="3"/>
  <c r="AY55" i="3" s="1"/>
  <c r="R55" i="3"/>
  <c r="AY59" i="3"/>
  <c r="AY58" i="3" s="1"/>
  <c r="R58" i="3"/>
  <c r="AY62" i="3"/>
  <c r="AY61" i="3" s="1"/>
  <c r="R61" i="3"/>
  <c r="AY65" i="3"/>
  <c r="AY64" i="3" s="1"/>
  <c r="R64" i="3"/>
  <c r="AY68" i="3"/>
  <c r="AY67" i="3" s="1"/>
  <c r="R67" i="3"/>
  <c r="AY71" i="3"/>
  <c r="AY70" i="3" s="1"/>
  <c r="R70" i="3"/>
  <c r="AY74" i="3"/>
  <c r="AY73" i="3" s="1"/>
  <c r="R73" i="3"/>
  <c r="AY77" i="3"/>
  <c r="AY76" i="3" s="1"/>
  <c r="R76" i="3"/>
  <c r="AY80" i="3"/>
  <c r="AY79" i="3" s="1"/>
  <c r="R79" i="3"/>
  <c r="AY83" i="3"/>
  <c r="AY82" i="3" s="1"/>
  <c r="R82" i="3"/>
  <c r="AY86" i="3"/>
  <c r="AY85" i="3" s="1"/>
  <c r="R85" i="3"/>
  <c r="AY89" i="3"/>
  <c r="AY88" i="3" s="1"/>
  <c r="R88" i="3"/>
  <c r="AY92" i="3"/>
  <c r="AY91" i="3" s="1"/>
  <c r="R91" i="3"/>
  <c r="AY95" i="3"/>
  <c r="AY94" i="3" s="1"/>
  <c r="R94" i="3"/>
  <c r="AY98" i="3"/>
  <c r="AY97" i="3" s="1"/>
  <c r="R97" i="3"/>
  <c r="AY101" i="3"/>
  <c r="AY100" i="3" s="1"/>
  <c r="R100" i="3"/>
  <c r="AY104" i="3"/>
  <c r="AY103" i="3" s="1"/>
  <c r="R103" i="3"/>
  <c r="AY107" i="3"/>
  <c r="AY106" i="3" s="1"/>
  <c r="R106" i="3"/>
  <c r="AY110" i="3"/>
  <c r="AY109" i="3" s="1"/>
  <c r="R109" i="3"/>
  <c r="AY113" i="3"/>
  <c r="AY112" i="3" s="1"/>
  <c r="R112" i="3"/>
  <c r="AY116" i="3"/>
  <c r="AY115" i="3" s="1"/>
  <c r="R115" i="3"/>
  <c r="AY119" i="3"/>
  <c r="AY118" i="3" s="1"/>
  <c r="R118" i="3"/>
  <c r="AY122" i="3"/>
  <c r="AY121" i="3" s="1"/>
  <c r="R121" i="3"/>
  <c r="AY125" i="3"/>
  <c r="AY124" i="3" s="1"/>
  <c r="R124" i="3"/>
  <c r="AY128" i="3"/>
  <c r="AY127" i="3" s="1"/>
  <c r="R127" i="3"/>
  <c r="AY131" i="3"/>
  <c r="AY130" i="3" s="1"/>
  <c r="R130" i="3"/>
  <c r="AY134" i="3"/>
  <c r="AY133" i="3" s="1"/>
  <c r="R133" i="3"/>
  <c r="AY137" i="3"/>
  <c r="AY136" i="3" s="1"/>
  <c r="R136" i="3"/>
  <c r="AY140" i="3"/>
  <c r="AY139" i="3" s="1"/>
  <c r="R139" i="3"/>
  <c r="AY143" i="3"/>
  <c r="AY142" i="3" s="1"/>
  <c r="R142" i="3"/>
  <c r="AY146" i="3"/>
  <c r="AY145" i="3" s="1"/>
  <c r="R145" i="3"/>
  <c r="AY149" i="3"/>
  <c r="AY148" i="3" s="1"/>
  <c r="R148" i="3"/>
  <c r="AY152" i="3"/>
  <c r="AY151" i="3" s="1"/>
  <c r="R151" i="3"/>
  <c r="AY155" i="3"/>
  <c r="AY154" i="3" s="1"/>
  <c r="R154" i="3"/>
  <c r="AY158" i="3"/>
  <c r="AY157" i="3" s="1"/>
  <c r="R157" i="3"/>
  <c r="AY161" i="3"/>
  <c r="AY160" i="3" s="1"/>
  <c r="R160" i="3"/>
  <c r="AY164" i="3"/>
  <c r="AY163" i="3" s="1"/>
  <c r="R163" i="3"/>
  <c r="AY167" i="3"/>
  <c r="AY166" i="3" s="1"/>
  <c r="R166" i="3"/>
  <c r="AY170" i="3"/>
  <c r="AY169" i="3" s="1"/>
  <c r="R169" i="3"/>
  <c r="AY173" i="3"/>
  <c r="AY172" i="3" s="1"/>
  <c r="R172" i="3"/>
  <c r="AY176" i="3"/>
  <c r="AY175" i="3" s="1"/>
  <c r="R175" i="3"/>
  <c r="AY179" i="3"/>
  <c r="AY178" i="3" s="1"/>
  <c r="R178" i="3"/>
  <c r="AY182" i="3"/>
  <c r="AY181" i="3" s="1"/>
  <c r="R181" i="3"/>
  <c r="AY185" i="3"/>
  <c r="AY184" i="3" s="1"/>
  <c r="R184" i="3"/>
  <c r="AY188" i="3"/>
  <c r="AY187" i="3" s="1"/>
  <c r="R187" i="3"/>
  <c r="AY191" i="3"/>
  <c r="AY190" i="3" s="1"/>
  <c r="R190" i="3"/>
  <c r="AY194" i="3"/>
  <c r="AY193" i="3" s="1"/>
  <c r="R193" i="3"/>
  <c r="AY197" i="3"/>
  <c r="AY196" i="3" s="1"/>
  <c r="R196" i="3"/>
  <c r="AY200" i="3"/>
  <c r="AY199" i="3" s="1"/>
  <c r="R199" i="3"/>
  <c r="AY203" i="3"/>
  <c r="AY202" i="3" s="1"/>
  <c r="R202" i="3"/>
  <c r="AY206" i="3"/>
  <c r="AY205" i="3" s="1"/>
  <c r="R205" i="3"/>
  <c r="AY209" i="3"/>
  <c r="AY208" i="3" s="1"/>
  <c r="R208" i="3"/>
  <c r="AY212" i="3"/>
  <c r="AY211" i="3" s="1"/>
  <c r="R211" i="3"/>
  <c r="AY215" i="3"/>
  <c r="AY214" i="3" s="1"/>
  <c r="R214" i="3"/>
  <c r="AY218" i="3"/>
  <c r="AY217" i="3" s="1"/>
  <c r="R217" i="3"/>
  <c r="AY221" i="3"/>
  <c r="AY220" i="3" s="1"/>
  <c r="R220" i="3"/>
  <c r="AY224" i="3"/>
  <c r="AY223" i="3" s="1"/>
  <c r="R223" i="3"/>
  <c r="AY227" i="3"/>
  <c r="AY226" i="3" s="1"/>
  <c r="R226" i="3"/>
  <c r="AY230" i="3"/>
  <c r="AY229" i="3" s="1"/>
  <c r="R229" i="3"/>
  <c r="AY233" i="3"/>
  <c r="AY232" i="3" s="1"/>
  <c r="R232" i="3"/>
  <c r="AY236" i="3"/>
  <c r="AY235" i="3" s="1"/>
  <c r="R235" i="3"/>
  <c r="AY239" i="3"/>
  <c r="AY238" i="3" s="1"/>
  <c r="R238" i="3"/>
  <c r="AY242" i="3"/>
  <c r="AY241" i="3" s="1"/>
  <c r="R241" i="3"/>
  <c r="AY245" i="3"/>
  <c r="AY244" i="3" s="1"/>
  <c r="R244" i="3"/>
  <c r="AY248" i="3"/>
  <c r="AY247" i="3" s="1"/>
  <c r="R247" i="3"/>
  <c r="AY251" i="3"/>
  <c r="AY250" i="3" s="1"/>
  <c r="R250" i="3"/>
  <c r="AY254" i="3"/>
  <c r="AY253" i="3" s="1"/>
  <c r="R253" i="3"/>
  <c r="AY257" i="3"/>
  <c r="AY256" i="3" s="1"/>
  <c r="R256" i="3"/>
  <c r="AY260" i="3"/>
  <c r="AY259" i="3" s="1"/>
  <c r="R259" i="3"/>
  <c r="AY263" i="3"/>
  <c r="AY262" i="3" s="1"/>
  <c r="R262" i="3"/>
  <c r="AY266" i="3"/>
  <c r="AY265" i="3" s="1"/>
  <c r="R265" i="3"/>
  <c r="AY269" i="3"/>
  <c r="AY268" i="3" s="1"/>
  <c r="R268" i="3"/>
  <c r="AY272" i="3"/>
  <c r="AY271" i="3" s="1"/>
  <c r="R271" i="3"/>
  <c r="AY275" i="3"/>
  <c r="AY274" i="3" s="1"/>
  <c r="R274" i="3"/>
  <c r="AY278" i="3"/>
  <c r="AY277" i="3" s="1"/>
  <c r="R277" i="3"/>
  <c r="AY281" i="3"/>
  <c r="AY280" i="3" s="1"/>
  <c r="R280" i="3"/>
  <c r="AY284" i="3"/>
  <c r="AY283" i="3" s="1"/>
  <c r="R283" i="3"/>
  <c r="AY287" i="3"/>
  <c r="AY286" i="3" s="1"/>
  <c r="R286" i="3"/>
  <c r="AY290" i="3"/>
  <c r="AY289" i="3" s="1"/>
  <c r="R289" i="3"/>
  <c r="AY293" i="3"/>
  <c r="AY292" i="3" s="1"/>
  <c r="R292" i="3"/>
  <c r="AY296" i="3"/>
  <c r="AY295" i="3" s="1"/>
  <c r="R295" i="3"/>
  <c r="AY299" i="3"/>
  <c r="AY298" i="3" s="1"/>
  <c r="R298" i="3"/>
  <c r="AY302" i="3"/>
  <c r="AY301" i="3" s="1"/>
  <c r="R301" i="3"/>
  <c r="AY305" i="3"/>
  <c r="AY304" i="3" s="1"/>
  <c r="R304" i="3"/>
  <c r="AY308" i="3"/>
  <c r="AY307" i="3" s="1"/>
  <c r="R307" i="3"/>
  <c r="AY311" i="3"/>
  <c r="AY310" i="3" s="1"/>
  <c r="R310" i="3"/>
  <c r="AY314" i="3"/>
  <c r="AY313" i="3" s="1"/>
  <c r="R313" i="3"/>
  <c r="AY317" i="3"/>
  <c r="AY316" i="3" s="1"/>
  <c r="R316" i="3"/>
  <c r="AY320" i="3"/>
  <c r="AY319" i="3" s="1"/>
  <c r="R319" i="3"/>
  <c r="AY323" i="3"/>
  <c r="AY322" i="3" s="1"/>
  <c r="R322" i="3"/>
  <c r="AY326" i="3"/>
  <c r="AY325" i="3" s="1"/>
  <c r="R325" i="3"/>
  <c r="AY329" i="3"/>
  <c r="AY328" i="3" s="1"/>
  <c r="R328" i="3"/>
  <c r="AY332" i="3"/>
  <c r="AY331" i="3" s="1"/>
  <c r="R331" i="3"/>
  <c r="AY335" i="3"/>
  <c r="AY334" i="3" s="1"/>
  <c r="R334" i="3"/>
  <c r="AY338" i="3"/>
  <c r="AY337" i="3" s="1"/>
  <c r="R337" i="3"/>
  <c r="AY341" i="3"/>
  <c r="AY340" i="3" s="1"/>
  <c r="R340" i="3"/>
  <c r="AY344" i="3"/>
  <c r="AY343" i="3" s="1"/>
  <c r="R343" i="3"/>
  <c r="AY347" i="3"/>
  <c r="AY346" i="3" s="1"/>
  <c r="R346" i="3"/>
  <c r="AY350" i="3"/>
  <c r="AY349" i="3" s="1"/>
  <c r="R349" i="3"/>
  <c r="AY353" i="3"/>
  <c r="AY352" i="3" s="1"/>
  <c r="R352" i="3"/>
  <c r="AY356" i="3"/>
  <c r="AY355" i="3" s="1"/>
  <c r="R355" i="3"/>
  <c r="AY359" i="3"/>
  <c r="AY358" i="3" s="1"/>
  <c r="R358" i="3"/>
  <c r="AY362" i="3"/>
  <c r="AY361" i="3" s="1"/>
  <c r="R361" i="3"/>
  <c r="AY365" i="3"/>
  <c r="AY364" i="3" s="1"/>
  <c r="R364" i="3"/>
  <c r="AY368" i="3"/>
  <c r="AY367" i="3" s="1"/>
  <c r="R367" i="3"/>
  <c r="AY371" i="3"/>
  <c r="AY370" i="3" s="1"/>
  <c r="R370" i="3"/>
  <c r="AY374" i="3"/>
  <c r="AY373" i="3" s="1"/>
  <c r="R373" i="3"/>
  <c r="AY377" i="3"/>
  <c r="AY376" i="3" s="1"/>
  <c r="R376" i="3"/>
  <c r="AY380" i="3"/>
  <c r="AY379" i="3" s="1"/>
  <c r="R379" i="3"/>
  <c r="AY383" i="3"/>
  <c r="AY382" i="3" s="1"/>
  <c r="R382" i="3"/>
  <c r="AY386" i="3"/>
  <c r="AY385" i="3" s="1"/>
  <c r="R385" i="3"/>
  <c r="AY389" i="3"/>
  <c r="AY388" i="3" s="1"/>
  <c r="R388" i="3"/>
  <c r="AY392" i="3"/>
  <c r="AY391" i="3" s="1"/>
  <c r="R391" i="3"/>
  <c r="AY395" i="3"/>
  <c r="AY394" i="3" s="1"/>
  <c r="R394" i="3"/>
  <c r="AY398" i="3"/>
  <c r="AY397" i="3" s="1"/>
  <c r="R397" i="3"/>
  <c r="AY401" i="3"/>
  <c r="R400" i="3"/>
  <c r="AY404" i="3"/>
  <c r="AY403" i="3" s="1"/>
  <c r="R403" i="3"/>
  <c r="AY407" i="3"/>
  <c r="R406" i="3"/>
  <c r="AY410" i="3"/>
  <c r="AY409" i="3" s="1"/>
  <c r="R409" i="3"/>
  <c r="AY413" i="3"/>
  <c r="R412" i="3"/>
  <c r="AY416" i="3"/>
  <c r="AY415" i="3" s="1"/>
  <c r="R415" i="3"/>
  <c r="AY419" i="3"/>
  <c r="R418" i="3"/>
  <c r="AY422" i="3"/>
  <c r="AY421" i="3" s="1"/>
  <c r="R421" i="3"/>
  <c r="AY425" i="3"/>
  <c r="R424" i="3"/>
  <c r="AY428" i="3"/>
  <c r="AY427" i="3" s="1"/>
  <c r="R427" i="3"/>
  <c r="AY431" i="3"/>
  <c r="R430" i="3"/>
  <c r="AY434" i="3"/>
  <c r="AY433" i="3" s="1"/>
  <c r="R433" i="3"/>
  <c r="AY437" i="3"/>
  <c r="R436" i="3"/>
  <c r="AY440" i="3"/>
  <c r="AY439" i="3" s="1"/>
  <c r="R439" i="3"/>
  <c r="AY443" i="3"/>
  <c r="AY442" i="3" s="1"/>
  <c r="R442" i="3"/>
  <c r="AY446" i="3"/>
  <c r="AY445" i="3" s="1"/>
  <c r="R445" i="3"/>
  <c r="AY449" i="3"/>
  <c r="AY448" i="3" s="1"/>
  <c r="R448" i="3"/>
  <c r="AY452" i="3"/>
  <c r="AY451" i="3" s="1"/>
  <c r="R451" i="3"/>
  <c r="AY455" i="3"/>
  <c r="AY454" i="3" s="1"/>
  <c r="R454" i="3"/>
  <c r="AY458" i="3"/>
  <c r="AY457" i="3" s="1"/>
  <c r="R457" i="3"/>
  <c r="AY461" i="3"/>
  <c r="AY460" i="3" s="1"/>
  <c r="R460" i="3"/>
  <c r="AY464" i="3"/>
  <c r="AY463" i="3" s="1"/>
  <c r="R463" i="3"/>
  <c r="AY467" i="3"/>
  <c r="AY466" i="3" s="1"/>
  <c r="R466" i="3"/>
  <c r="AY470" i="3"/>
  <c r="AY469" i="3" s="1"/>
  <c r="R469" i="3"/>
  <c r="AY473" i="3"/>
  <c r="AY472" i="3" s="1"/>
  <c r="R472" i="3"/>
  <c r="AY476" i="3"/>
  <c r="AY475" i="3" s="1"/>
  <c r="R475" i="3"/>
  <c r="AY479" i="3"/>
  <c r="AY478" i="3" s="1"/>
  <c r="R478" i="3"/>
  <c r="AY482" i="3"/>
  <c r="AY481" i="3" s="1"/>
  <c r="R481" i="3"/>
  <c r="AY485" i="3"/>
  <c r="AY484" i="3" s="1"/>
  <c r="R484" i="3"/>
  <c r="AY488" i="3"/>
  <c r="AY487" i="3" s="1"/>
  <c r="R487" i="3"/>
  <c r="AY491" i="3"/>
  <c r="AY490" i="3" s="1"/>
  <c r="R490" i="3"/>
  <c r="AY494" i="3"/>
  <c r="AY493" i="3" s="1"/>
  <c r="R493" i="3"/>
  <c r="AY497" i="3"/>
  <c r="AY496" i="3" s="1"/>
  <c r="R496" i="3"/>
  <c r="AY500" i="3"/>
  <c r="AY499" i="3" s="1"/>
  <c r="R499" i="3"/>
  <c r="AY503" i="3"/>
  <c r="AY502" i="3" s="1"/>
  <c r="R502" i="3"/>
  <c r="AY506" i="3"/>
  <c r="AY505" i="3" s="1"/>
  <c r="R505" i="3"/>
  <c r="AY509" i="3"/>
  <c r="AY508" i="3" s="1"/>
  <c r="R508" i="3"/>
  <c r="AY512" i="3"/>
  <c r="AY511" i="3" s="1"/>
  <c r="R511" i="3"/>
  <c r="AY515" i="3"/>
  <c r="AY514" i="3" s="1"/>
  <c r="R514" i="3"/>
  <c r="AY518" i="3"/>
  <c r="AY517" i="3" s="1"/>
  <c r="R517" i="3"/>
  <c r="AY521" i="3"/>
  <c r="AY520" i="3" s="1"/>
  <c r="R520" i="3"/>
  <c r="AY524" i="3"/>
  <c r="AY523" i="3" s="1"/>
  <c r="R523" i="3"/>
  <c r="AY527" i="3"/>
  <c r="AY526" i="3" s="1"/>
  <c r="R526" i="3"/>
  <c r="AY530" i="3"/>
  <c r="AY529" i="3" s="1"/>
  <c r="R529" i="3"/>
  <c r="AY533" i="3"/>
  <c r="AY532" i="3" s="1"/>
  <c r="R532" i="3"/>
  <c r="AY536" i="3"/>
  <c r="AY535" i="3" s="1"/>
  <c r="R535" i="3"/>
  <c r="AY539" i="3"/>
  <c r="AY538" i="3" s="1"/>
  <c r="R538" i="3"/>
  <c r="AY542" i="3"/>
  <c r="AY541" i="3" s="1"/>
  <c r="R541" i="3"/>
  <c r="AY545" i="3"/>
  <c r="AY544" i="3" s="1"/>
  <c r="R544" i="3"/>
  <c r="AY548" i="3"/>
  <c r="AY547" i="3" s="1"/>
  <c r="R547" i="3"/>
  <c r="AY551" i="3"/>
  <c r="AY550" i="3" s="1"/>
  <c r="R550" i="3"/>
  <c r="AY554" i="3"/>
  <c r="AY553" i="3" s="1"/>
  <c r="R553" i="3"/>
  <c r="AY557" i="3"/>
  <c r="AY556" i="3" s="1"/>
  <c r="R556" i="3"/>
  <c r="AY560" i="3"/>
  <c r="AY559" i="3" s="1"/>
  <c r="R559" i="3"/>
  <c r="AY563" i="3"/>
  <c r="AY562" i="3" s="1"/>
  <c r="R562" i="3"/>
  <c r="AY566" i="3"/>
  <c r="AY565" i="3" s="1"/>
  <c r="R565" i="3"/>
  <c r="AY569" i="3"/>
  <c r="AY568" i="3" s="1"/>
  <c r="R568" i="3"/>
  <c r="AY572" i="3"/>
  <c r="AY571" i="3" s="1"/>
  <c r="R571" i="3"/>
  <c r="AY575" i="3"/>
  <c r="AY574" i="3" s="1"/>
  <c r="R574" i="3"/>
  <c r="AY578" i="3"/>
  <c r="AY577" i="3" s="1"/>
  <c r="R577" i="3"/>
  <c r="AY581" i="3"/>
  <c r="AY580" i="3" s="1"/>
  <c r="R580" i="3"/>
  <c r="AY584" i="3"/>
  <c r="AY583" i="3" s="1"/>
  <c r="R583" i="3"/>
  <c r="AY587" i="3"/>
  <c r="AY586" i="3" s="1"/>
  <c r="R586" i="3"/>
  <c r="AY590" i="3"/>
  <c r="AY589" i="3" s="1"/>
  <c r="R589" i="3"/>
  <c r="AY593" i="3"/>
  <c r="AY592" i="3" s="1"/>
  <c r="R592" i="3"/>
  <c r="AY596" i="3"/>
  <c r="AY595" i="3" s="1"/>
  <c r="R595" i="3"/>
  <c r="AY599" i="3"/>
  <c r="AY598" i="3" s="1"/>
  <c r="R598" i="3"/>
  <c r="AY602" i="3"/>
  <c r="AY601" i="3" s="1"/>
  <c r="R601" i="3"/>
  <c r="AY605" i="3"/>
  <c r="AY604" i="3" s="1"/>
  <c r="R604" i="3"/>
  <c r="AY608" i="3"/>
  <c r="AY607" i="3" s="1"/>
  <c r="R607" i="3"/>
  <c r="AY611" i="3"/>
  <c r="AY610" i="3" s="1"/>
  <c r="R610" i="3"/>
  <c r="AY614" i="3"/>
  <c r="AY613" i="3" s="1"/>
  <c r="R613" i="3"/>
  <c r="AY617" i="3"/>
  <c r="AY616" i="3" s="1"/>
  <c r="R616" i="3"/>
  <c r="AY620" i="3"/>
  <c r="AY619" i="3" s="1"/>
  <c r="R619" i="3"/>
  <c r="AY623" i="3"/>
  <c r="AY622" i="3" s="1"/>
  <c r="R622" i="3"/>
  <c r="AY626" i="3"/>
  <c r="AY625" i="3" s="1"/>
  <c r="R625" i="3"/>
  <c r="AY629" i="3"/>
  <c r="AY628" i="3" s="1"/>
  <c r="R628" i="3"/>
  <c r="AY632" i="3"/>
  <c r="AY631" i="3" s="1"/>
  <c r="R631" i="3"/>
  <c r="AY635" i="3"/>
  <c r="AY634" i="3" s="1"/>
  <c r="R634" i="3"/>
  <c r="AY638" i="3"/>
  <c r="AY637" i="3" s="1"/>
  <c r="R637" i="3"/>
  <c r="AY641" i="3"/>
  <c r="AY640" i="3" s="1"/>
  <c r="R640" i="3"/>
  <c r="AY644" i="3"/>
  <c r="AY643" i="3" s="1"/>
  <c r="R643" i="3"/>
  <c r="AY647" i="3"/>
  <c r="AY646" i="3" s="1"/>
  <c r="R646" i="3"/>
  <c r="AY650" i="3"/>
  <c r="AY649" i="3" s="1"/>
  <c r="R649" i="3"/>
  <c r="AY653" i="3"/>
  <c r="AY652" i="3" s="1"/>
  <c r="R652" i="3"/>
  <c r="AY656" i="3"/>
  <c r="AY655" i="3" s="1"/>
  <c r="R655" i="3"/>
  <c r="AY659" i="3"/>
  <c r="AY658" i="3" s="1"/>
  <c r="R658" i="3"/>
  <c r="AY662" i="3"/>
  <c r="AY661" i="3" s="1"/>
  <c r="R661" i="3"/>
  <c r="AY665" i="3"/>
  <c r="AY664" i="3" s="1"/>
  <c r="R664" i="3"/>
  <c r="AY668" i="3"/>
  <c r="AY667" i="3" s="1"/>
  <c r="R667" i="3"/>
  <c r="AY671" i="3"/>
  <c r="AY670" i="3" s="1"/>
  <c r="R670" i="3"/>
  <c r="AY674" i="3"/>
  <c r="AY673" i="3" s="1"/>
  <c r="R673" i="3"/>
  <c r="AY677" i="3"/>
  <c r="AY676" i="3" s="1"/>
  <c r="R676" i="3"/>
  <c r="AY680" i="3"/>
  <c r="AY679" i="3" s="1"/>
  <c r="R679" i="3"/>
  <c r="AY683" i="3"/>
  <c r="AY682" i="3" s="1"/>
  <c r="R682" i="3"/>
  <c r="AY686" i="3"/>
  <c r="AY685" i="3" s="1"/>
  <c r="R685" i="3"/>
  <c r="AY689" i="3"/>
  <c r="AY688" i="3" s="1"/>
  <c r="R688" i="3"/>
  <c r="AY692" i="3"/>
  <c r="AY691" i="3" s="1"/>
  <c r="R691" i="3"/>
  <c r="AY695" i="3"/>
  <c r="AY694" i="3" s="1"/>
  <c r="R694" i="3"/>
  <c r="AY698" i="3"/>
  <c r="AY697" i="3" s="1"/>
  <c r="R697" i="3"/>
  <c r="AY701" i="3"/>
  <c r="AY700" i="3" s="1"/>
  <c r="R700" i="3"/>
  <c r="AY704" i="3"/>
  <c r="AY703" i="3" s="1"/>
  <c r="R703" i="3"/>
  <c r="AY707" i="3"/>
  <c r="AY706" i="3" s="1"/>
  <c r="R706" i="3"/>
  <c r="AY710" i="3"/>
  <c r="AY709" i="3" s="1"/>
  <c r="R709" i="3"/>
  <c r="AY713" i="3"/>
  <c r="AY712" i="3" s="1"/>
  <c r="R712" i="3"/>
  <c r="AY716" i="3"/>
  <c r="AY715" i="3" s="1"/>
  <c r="R715" i="3"/>
  <c r="AY719" i="3"/>
  <c r="AY718" i="3" s="1"/>
  <c r="R718" i="3"/>
  <c r="AY722" i="3"/>
  <c r="AY721" i="3" s="1"/>
  <c r="R721" i="3"/>
  <c r="AY725" i="3"/>
  <c r="AY724" i="3" s="1"/>
  <c r="R724" i="3"/>
  <c r="AY728" i="3"/>
  <c r="AY727" i="3" s="1"/>
  <c r="R727" i="3"/>
  <c r="AY731" i="3"/>
  <c r="AY730" i="3" s="1"/>
  <c r="R730" i="3"/>
  <c r="AY734" i="3"/>
  <c r="AY733" i="3" s="1"/>
  <c r="R733" i="3"/>
  <c r="AY737" i="3"/>
  <c r="AY736" i="3" s="1"/>
  <c r="R736" i="3"/>
  <c r="AY740" i="3"/>
  <c r="AY739" i="3" s="1"/>
  <c r="R739" i="3"/>
  <c r="AY743" i="3"/>
  <c r="AY742" i="3" s="1"/>
  <c r="R742" i="3"/>
  <c r="AY746" i="3"/>
  <c r="AY745" i="3" s="1"/>
  <c r="R745" i="3"/>
  <c r="AY749" i="3"/>
  <c r="AY748" i="3" s="1"/>
  <c r="R748" i="3"/>
  <c r="AY752" i="3"/>
  <c r="AY751" i="3" s="1"/>
  <c r="R751" i="3"/>
  <c r="AY755" i="3"/>
  <c r="AY754" i="3" s="1"/>
  <c r="R754" i="3"/>
  <c r="AY758" i="3"/>
  <c r="AY757" i="3" s="1"/>
  <c r="R757" i="3"/>
  <c r="AY761" i="3"/>
  <c r="AY760" i="3" s="1"/>
  <c r="R760" i="3"/>
  <c r="AY764" i="3"/>
  <c r="AY763" i="3" s="1"/>
  <c r="R763" i="3"/>
  <c r="AY767" i="3"/>
  <c r="AY766" i="3" s="1"/>
  <c r="R766" i="3"/>
  <c r="AY770" i="3"/>
  <c r="AY769" i="3" s="1"/>
  <c r="R769" i="3"/>
  <c r="AY773" i="3"/>
  <c r="AY772" i="3" s="1"/>
  <c r="R772" i="3"/>
  <c r="AY776" i="3"/>
  <c r="AY775" i="3" s="1"/>
  <c r="R775" i="3"/>
  <c r="AY779" i="3"/>
  <c r="AY778" i="3" s="1"/>
  <c r="R778" i="3"/>
  <c r="AY782" i="3"/>
  <c r="AY781" i="3" s="1"/>
  <c r="R781" i="3"/>
  <c r="AY785" i="3"/>
  <c r="AY784" i="3" s="1"/>
  <c r="R784" i="3"/>
  <c r="AY788" i="3"/>
  <c r="AY787" i="3" s="1"/>
  <c r="R787" i="3"/>
  <c r="AY791" i="3"/>
  <c r="AY790" i="3" s="1"/>
  <c r="R790" i="3"/>
  <c r="AY794" i="3"/>
  <c r="AY793" i="3" s="1"/>
  <c r="R793" i="3"/>
  <c r="AY797" i="3"/>
  <c r="AY796" i="3" s="1"/>
  <c r="R796" i="3"/>
  <c r="AY800" i="3"/>
  <c r="AY799" i="3" s="1"/>
  <c r="R799" i="3"/>
  <c r="AY803" i="3"/>
  <c r="AY802" i="3" s="1"/>
  <c r="R802" i="3"/>
  <c r="AY806" i="3"/>
  <c r="AY805" i="3" s="1"/>
  <c r="R805" i="3"/>
  <c r="AY809" i="3"/>
  <c r="AY808" i="3" s="1"/>
  <c r="R808" i="3"/>
  <c r="AY812" i="3"/>
  <c r="AY811" i="3" s="1"/>
  <c r="R811" i="3"/>
  <c r="AY815" i="3"/>
  <c r="AY814" i="3" s="1"/>
  <c r="R814" i="3"/>
  <c r="AY818" i="3"/>
  <c r="AY817" i="3" s="1"/>
  <c r="R817" i="3"/>
  <c r="AY821" i="3"/>
  <c r="AY820" i="3" s="1"/>
  <c r="R820" i="3"/>
  <c r="AY824" i="3"/>
  <c r="AY823" i="3" s="1"/>
  <c r="R823" i="3"/>
  <c r="AY827" i="3"/>
  <c r="AY826" i="3" s="1"/>
  <c r="R826" i="3"/>
  <c r="AY830" i="3"/>
  <c r="AY829" i="3" s="1"/>
  <c r="R829" i="3"/>
  <c r="AY833" i="3"/>
  <c r="AY832" i="3" s="1"/>
  <c r="R832" i="3"/>
  <c r="AY836" i="3"/>
  <c r="AY835" i="3" s="1"/>
  <c r="R835" i="3"/>
  <c r="AY839" i="3"/>
  <c r="AY838" i="3" s="1"/>
  <c r="R838" i="3"/>
  <c r="AY842" i="3"/>
  <c r="AY841" i="3" s="1"/>
  <c r="R841" i="3"/>
  <c r="AY845" i="3"/>
  <c r="AY844" i="3" s="1"/>
  <c r="R844" i="3"/>
  <c r="AY848" i="3"/>
  <c r="AY847" i="3" s="1"/>
  <c r="R847" i="3"/>
  <c r="AY851" i="3"/>
  <c r="AY850" i="3" s="1"/>
  <c r="R850" i="3"/>
  <c r="AY854" i="3"/>
  <c r="AY853" i="3" s="1"/>
  <c r="R853" i="3"/>
  <c r="AY857" i="3"/>
  <c r="AY856" i="3" s="1"/>
  <c r="R856" i="3"/>
  <c r="AY860" i="3"/>
  <c r="AY859" i="3" s="1"/>
  <c r="R859" i="3"/>
  <c r="AY863" i="3"/>
  <c r="AY862" i="3" s="1"/>
  <c r="R862" i="3"/>
  <c r="AY866" i="3"/>
  <c r="AY865" i="3" s="1"/>
  <c r="R865" i="3"/>
  <c r="AY869" i="3"/>
  <c r="AY868" i="3" s="1"/>
  <c r="R868" i="3"/>
  <c r="AY872" i="3"/>
  <c r="AY871" i="3" s="1"/>
  <c r="R871" i="3"/>
  <c r="AY875" i="3"/>
  <c r="AY874" i="3" s="1"/>
  <c r="R874" i="3"/>
  <c r="AY878" i="3"/>
  <c r="AY877" i="3" s="1"/>
  <c r="R877" i="3"/>
  <c r="AY881" i="3"/>
  <c r="AY880" i="3" s="1"/>
  <c r="R880" i="3"/>
  <c r="AY884" i="3"/>
  <c r="AY883" i="3" s="1"/>
  <c r="R883" i="3"/>
  <c r="AY887" i="3"/>
  <c r="AY886" i="3" s="1"/>
  <c r="R886" i="3"/>
  <c r="AY890" i="3"/>
  <c r="AY889" i="3" s="1"/>
  <c r="R889" i="3"/>
  <c r="AY893" i="3"/>
  <c r="AY892" i="3" s="1"/>
  <c r="R892" i="3"/>
  <c r="AY896" i="3"/>
  <c r="AY895" i="3" s="1"/>
  <c r="R895" i="3"/>
  <c r="AY899" i="3"/>
  <c r="AY898" i="3" s="1"/>
  <c r="R898" i="3"/>
  <c r="AY902" i="3"/>
  <c r="AY901" i="3" s="1"/>
  <c r="R901" i="3"/>
  <c r="B2" i="12"/>
  <c r="I14" i="12" s="1"/>
  <c r="M38" i="11"/>
  <c r="GB1" i="18" s="1"/>
  <c r="AY9" i="14"/>
  <c r="AZ9" i="14"/>
  <c r="BA9" i="14"/>
  <c r="BB9" i="14"/>
  <c r="BC9" i="14"/>
  <c r="BD9" i="14"/>
  <c r="BE9" i="14"/>
  <c r="BF9" i="14"/>
  <c r="BG9" i="14"/>
  <c r="BH9" i="14"/>
  <c r="BI9" i="14"/>
  <c r="AY12" i="14"/>
  <c r="AZ12" i="14"/>
  <c r="BA12" i="14"/>
  <c r="BB12" i="14"/>
  <c r="BC12" i="14"/>
  <c r="BD12" i="14"/>
  <c r="BE12" i="14"/>
  <c r="BF12" i="14"/>
  <c r="BG12" i="14"/>
  <c r="BH12" i="14"/>
  <c r="BI12" i="14"/>
  <c r="AY15" i="14"/>
  <c r="AZ15" i="14"/>
  <c r="BA15" i="14"/>
  <c r="BB15" i="14"/>
  <c r="BC15" i="14"/>
  <c r="BD15" i="14"/>
  <c r="BE15" i="14"/>
  <c r="BF15" i="14"/>
  <c r="BG15" i="14"/>
  <c r="BH15" i="14"/>
  <c r="BI15" i="14"/>
  <c r="AY18" i="14"/>
  <c r="AZ18" i="14"/>
  <c r="BA18" i="14"/>
  <c r="BB18" i="14"/>
  <c r="BC18" i="14"/>
  <c r="BD18" i="14"/>
  <c r="BE18" i="14"/>
  <c r="BF18" i="14"/>
  <c r="BG18" i="14"/>
  <c r="BH18" i="14"/>
  <c r="BI18" i="14"/>
  <c r="AY21" i="14"/>
  <c r="AZ21" i="14"/>
  <c r="BA21" i="14"/>
  <c r="BB21" i="14"/>
  <c r="BC21" i="14"/>
  <c r="BD21" i="14"/>
  <c r="BE21" i="14"/>
  <c r="BF21" i="14"/>
  <c r="BG21" i="14"/>
  <c r="BH21" i="14"/>
  <c r="BI21" i="14"/>
  <c r="AY24" i="14"/>
  <c r="AZ24" i="14"/>
  <c r="BA24" i="14"/>
  <c r="BB24" i="14"/>
  <c r="BC24" i="14"/>
  <c r="BD24" i="14"/>
  <c r="BE24" i="14"/>
  <c r="BF24" i="14"/>
  <c r="BG24" i="14"/>
  <c r="BH24" i="14"/>
  <c r="BI24" i="14"/>
  <c r="AY27" i="14"/>
  <c r="AZ27" i="14"/>
  <c r="BA27" i="14"/>
  <c r="BB27" i="14"/>
  <c r="BC27" i="14"/>
  <c r="BD27" i="14"/>
  <c r="BE27" i="14"/>
  <c r="BF27" i="14"/>
  <c r="BG27" i="14"/>
  <c r="BH27" i="14"/>
  <c r="BI27" i="14"/>
  <c r="AY30" i="14"/>
  <c r="AZ30" i="14"/>
  <c r="BA30" i="14"/>
  <c r="BB30" i="14"/>
  <c r="BC30" i="14"/>
  <c r="BD30" i="14"/>
  <c r="BE30" i="14"/>
  <c r="BF30" i="14"/>
  <c r="BG30" i="14"/>
  <c r="BH30" i="14"/>
  <c r="BI30" i="14"/>
  <c r="AY33" i="14"/>
  <c r="AZ33" i="14"/>
  <c r="BA33" i="14"/>
  <c r="BB33" i="14"/>
  <c r="BC33" i="14"/>
  <c r="BD33" i="14"/>
  <c r="BE33" i="14"/>
  <c r="BF33" i="14"/>
  <c r="BG33" i="14"/>
  <c r="BH33" i="14"/>
  <c r="BI33" i="14"/>
  <c r="AY36" i="14"/>
  <c r="AZ36" i="14"/>
  <c r="BA36" i="14"/>
  <c r="BB36" i="14"/>
  <c r="BC36" i="14"/>
  <c r="BD36" i="14"/>
  <c r="BE36" i="14"/>
  <c r="BF36" i="14"/>
  <c r="BG36" i="14"/>
  <c r="BH36" i="14"/>
  <c r="BI36" i="14"/>
  <c r="AY39" i="14"/>
  <c r="AZ39" i="14"/>
  <c r="BA39" i="14"/>
  <c r="BB39" i="14"/>
  <c r="BC39" i="14"/>
  <c r="BD39" i="14"/>
  <c r="BE39" i="14"/>
  <c r="BF39" i="14"/>
  <c r="BG39" i="14"/>
  <c r="BH39" i="14"/>
  <c r="BI39" i="14"/>
  <c r="AY42" i="14"/>
  <c r="AZ42" i="14"/>
  <c r="BA42" i="14"/>
  <c r="BB42" i="14"/>
  <c r="BC42" i="14"/>
  <c r="BD42" i="14"/>
  <c r="BE42" i="14"/>
  <c r="BF42" i="14"/>
  <c r="BG42" i="14"/>
  <c r="BH42" i="14"/>
  <c r="BI42" i="14"/>
  <c r="AY45" i="14"/>
  <c r="AZ45" i="14"/>
  <c r="BA45" i="14"/>
  <c r="BB45" i="14"/>
  <c r="BC45" i="14"/>
  <c r="BD45" i="14"/>
  <c r="BE45" i="14"/>
  <c r="BF45" i="14"/>
  <c r="BG45" i="14"/>
  <c r="BH45" i="14"/>
  <c r="BI45" i="14"/>
  <c r="AY48" i="14"/>
  <c r="AZ48" i="14"/>
  <c r="BA48" i="14"/>
  <c r="BB48" i="14"/>
  <c r="BC48" i="14"/>
  <c r="BD48" i="14"/>
  <c r="BE48" i="14"/>
  <c r="BF48" i="14"/>
  <c r="BG48" i="14"/>
  <c r="BH48" i="14"/>
  <c r="BI48" i="14"/>
  <c r="AY51" i="14"/>
  <c r="AZ51" i="14"/>
  <c r="BA51" i="14"/>
  <c r="BB51" i="14"/>
  <c r="BC51" i="14"/>
  <c r="BD51" i="14"/>
  <c r="BE51" i="14"/>
  <c r="BF51" i="14"/>
  <c r="BG51" i="14"/>
  <c r="BH51" i="14"/>
  <c r="BI51" i="14"/>
  <c r="AY54" i="14"/>
  <c r="AZ54" i="14"/>
  <c r="BA54" i="14"/>
  <c r="BB54" i="14"/>
  <c r="BC54" i="14"/>
  <c r="BD54" i="14"/>
  <c r="BE54" i="14"/>
  <c r="BF54" i="14"/>
  <c r="BG54" i="14"/>
  <c r="BH54" i="14"/>
  <c r="BI54" i="14"/>
  <c r="AY57" i="14"/>
  <c r="AZ57" i="14"/>
  <c r="BA57" i="14"/>
  <c r="BB57" i="14"/>
  <c r="BC57" i="14"/>
  <c r="BD57" i="14"/>
  <c r="BE57" i="14"/>
  <c r="BF57" i="14"/>
  <c r="BG57" i="14"/>
  <c r="BH57" i="14"/>
  <c r="BI57" i="14"/>
  <c r="AY60" i="14"/>
  <c r="AZ60" i="14"/>
  <c r="BA60" i="14"/>
  <c r="BB60" i="14"/>
  <c r="BC60" i="14"/>
  <c r="BD60" i="14"/>
  <c r="BE60" i="14"/>
  <c r="BF60" i="14"/>
  <c r="BG60" i="14"/>
  <c r="BH60" i="14"/>
  <c r="BI60" i="14"/>
  <c r="AY63" i="14"/>
  <c r="AZ63" i="14"/>
  <c r="BA63" i="14"/>
  <c r="BB63" i="14"/>
  <c r="BC63" i="14"/>
  <c r="BD63" i="14"/>
  <c r="BE63" i="14"/>
  <c r="BF63" i="14"/>
  <c r="BG63" i="14"/>
  <c r="BH63" i="14"/>
  <c r="BI63" i="14"/>
  <c r="AY66" i="14"/>
  <c r="AZ66" i="14"/>
  <c r="BA66" i="14"/>
  <c r="BB66" i="14"/>
  <c r="BC66" i="14"/>
  <c r="BD66" i="14"/>
  <c r="BE66" i="14"/>
  <c r="BF66" i="14"/>
  <c r="BG66" i="14"/>
  <c r="BH66" i="14"/>
  <c r="BI66" i="14"/>
  <c r="AY69" i="14"/>
  <c r="AZ69" i="14"/>
  <c r="BA69" i="14"/>
  <c r="BB69" i="14"/>
  <c r="BC69" i="14"/>
  <c r="BD69" i="14"/>
  <c r="BE69" i="14"/>
  <c r="BF69" i="14"/>
  <c r="BG69" i="14"/>
  <c r="BH69" i="14"/>
  <c r="BI69" i="14"/>
  <c r="AY72" i="14"/>
  <c r="AZ72" i="14"/>
  <c r="BA72" i="14"/>
  <c r="BB72" i="14"/>
  <c r="BC72" i="14"/>
  <c r="BD72" i="14"/>
  <c r="BE72" i="14"/>
  <c r="BF72" i="14"/>
  <c r="BG72" i="14"/>
  <c r="BH72" i="14"/>
  <c r="BI72" i="14"/>
  <c r="AY75" i="14"/>
  <c r="AZ75" i="14"/>
  <c r="BA75" i="14"/>
  <c r="BB75" i="14"/>
  <c r="BC75" i="14"/>
  <c r="BD75" i="14"/>
  <c r="BE75" i="14"/>
  <c r="BF75" i="14"/>
  <c r="BG75" i="14"/>
  <c r="BH75" i="14"/>
  <c r="BI75" i="14"/>
  <c r="AY78" i="14"/>
  <c r="AZ78" i="14"/>
  <c r="BA78" i="14"/>
  <c r="BB78" i="14"/>
  <c r="BC78" i="14"/>
  <c r="BD78" i="14"/>
  <c r="BE78" i="14"/>
  <c r="BF78" i="14"/>
  <c r="BG78" i="14"/>
  <c r="BH78" i="14"/>
  <c r="BI78" i="14"/>
  <c r="AY81" i="14"/>
  <c r="AZ81" i="14"/>
  <c r="BA81" i="14"/>
  <c r="BB81" i="14"/>
  <c r="BC81" i="14"/>
  <c r="BD81" i="14"/>
  <c r="BE81" i="14"/>
  <c r="BF81" i="14"/>
  <c r="BG81" i="14"/>
  <c r="BH81" i="14"/>
  <c r="BI81" i="14"/>
  <c r="AY84" i="14"/>
  <c r="AZ84" i="14"/>
  <c r="BA84" i="14"/>
  <c r="BB84" i="14"/>
  <c r="BC84" i="14"/>
  <c r="BD84" i="14"/>
  <c r="BE84" i="14"/>
  <c r="BF84" i="14"/>
  <c r="BG84" i="14"/>
  <c r="BH84" i="14"/>
  <c r="BI84" i="14"/>
  <c r="AY87" i="14"/>
  <c r="AZ87" i="14"/>
  <c r="BA87" i="14"/>
  <c r="BB87" i="14"/>
  <c r="BC87" i="14"/>
  <c r="BD87" i="14"/>
  <c r="BE87" i="14"/>
  <c r="BF87" i="14"/>
  <c r="BG87" i="14"/>
  <c r="BH87" i="14"/>
  <c r="BI87" i="14"/>
  <c r="AY90" i="14"/>
  <c r="AZ90" i="14"/>
  <c r="BA90" i="14"/>
  <c r="BB90" i="14"/>
  <c r="BC90" i="14"/>
  <c r="BD90" i="14"/>
  <c r="BE90" i="14"/>
  <c r="BF90" i="14"/>
  <c r="BG90" i="14"/>
  <c r="BH90" i="14"/>
  <c r="BI90" i="14"/>
  <c r="AY93" i="14"/>
  <c r="AZ93" i="14"/>
  <c r="BA93" i="14"/>
  <c r="BB93" i="14"/>
  <c r="BC93" i="14"/>
  <c r="BD93" i="14"/>
  <c r="BE93" i="14"/>
  <c r="BF93" i="14"/>
  <c r="BG93" i="14"/>
  <c r="BH93" i="14"/>
  <c r="BI93" i="14"/>
  <c r="AY96" i="14"/>
  <c r="AZ96" i="14"/>
  <c r="BA96" i="14"/>
  <c r="BB96" i="14"/>
  <c r="BC96" i="14"/>
  <c r="BD96" i="14"/>
  <c r="BE96" i="14"/>
  <c r="BF96" i="14"/>
  <c r="BG96" i="14"/>
  <c r="BH96" i="14"/>
  <c r="BI96" i="14"/>
  <c r="AY99" i="14"/>
  <c r="AZ99" i="14"/>
  <c r="BA99" i="14"/>
  <c r="BB99" i="14"/>
  <c r="BC99" i="14"/>
  <c r="BD99" i="14"/>
  <c r="BE99" i="14"/>
  <c r="BF99" i="14"/>
  <c r="BG99" i="14"/>
  <c r="BH99" i="14"/>
  <c r="BI99" i="14"/>
  <c r="AY102" i="14"/>
  <c r="AZ102" i="14"/>
  <c r="BA102" i="14"/>
  <c r="BB102" i="14"/>
  <c r="BC102" i="14"/>
  <c r="BD102" i="14"/>
  <c r="BE102" i="14"/>
  <c r="BF102" i="14"/>
  <c r="BG102" i="14"/>
  <c r="BH102" i="14"/>
  <c r="BI102" i="14"/>
  <c r="AY105" i="14"/>
  <c r="AZ105" i="14"/>
  <c r="BA105" i="14"/>
  <c r="BB105" i="14"/>
  <c r="BC105" i="14"/>
  <c r="BD105" i="14"/>
  <c r="BE105" i="14"/>
  <c r="BF105" i="14"/>
  <c r="BG105" i="14"/>
  <c r="BH105" i="14"/>
  <c r="BI105" i="14"/>
  <c r="AY108" i="14"/>
  <c r="AZ108" i="14"/>
  <c r="BA108" i="14"/>
  <c r="BB108" i="14"/>
  <c r="BC108" i="14"/>
  <c r="BD108" i="14"/>
  <c r="BE108" i="14"/>
  <c r="BF108" i="14"/>
  <c r="BG108" i="14"/>
  <c r="BH108" i="14"/>
  <c r="BI108" i="14"/>
  <c r="AY111" i="14"/>
  <c r="AZ111" i="14"/>
  <c r="BA111" i="14"/>
  <c r="BB111" i="14"/>
  <c r="BC111" i="14"/>
  <c r="BD111" i="14"/>
  <c r="BE111" i="14"/>
  <c r="BF111" i="14"/>
  <c r="BG111" i="14"/>
  <c r="BH111" i="14"/>
  <c r="BI111" i="14"/>
  <c r="AY114" i="14"/>
  <c r="AZ114" i="14"/>
  <c r="BA114" i="14"/>
  <c r="BB114" i="14"/>
  <c r="BC114" i="14"/>
  <c r="BD114" i="14"/>
  <c r="BE114" i="14"/>
  <c r="BF114" i="14"/>
  <c r="BG114" i="14"/>
  <c r="BH114" i="14"/>
  <c r="BI114" i="14"/>
  <c r="AY117" i="14"/>
  <c r="AZ117" i="14"/>
  <c r="BA117" i="14"/>
  <c r="BB117" i="14"/>
  <c r="BC117" i="14"/>
  <c r="BD117" i="14"/>
  <c r="BE117" i="14"/>
  <c r="BF117" i="14"/>
  <c r="BG117" i="14"/>
  <c r="BH117" i="14"/>
  <c r="BI117" i="14"/>
  <c r="AY120" i="14"/>
  <c r="AZ120" i="14"/>
  <c r="BA120" i="14"/>
  <c r="BB120" i="14"/>
  <c r="BC120" i="14"/>
  <c r="BD120" i="14"/>
  <c r="BE120" i="14"/>
  <c r="BF120" i="14"/>
  <c r="BG120" i="14"/>
  <c r="BH120" i="14"/>
  <c r="BI120" i="14"/>
  <c r="AY123" i="14"/>
  <c r="AZ123" i="14"/>
  <c r="BA123" i="14"/>
  <c r="BB123" i="14"/>
  <c r="BC123" i="14"/>
  <c r="BD123" i="14"/>
  <c r="BE123" i="14"/>
  <c r="BF123" i="14"/>
  <c r="BG123" i="14"/>
  <c r="BH123" i="14"/>
  <c r="BI123" i="14"/>
  <c r="AY126" i="14"/>
  <c r="AZ126" i="14"/>
  <c r="BA126" i="14"/>
  <c r="BB126" i="14"/>
  <c r="BC126" i="14"/>
  <c r="BD126" i="14"/>
  <c r="BE126" i="14"/>
  <c r="BF126" i="14"/>
  <c r="BG126" i="14"/>
  <c r="BH126" i="14"/>
  <c r="BI126" i="14"/>
  <c r="AY129" i="14"/>
  <c r="AZ129" i="14"/>
  <c r="BA129" i="14"/>
  <c r="BB129" i="14"/>
  <c r="BC129" i="14"/>
  <c r="BD129" i="14"/>
  <c r="BE129" i="14"/>
  <c r="BF129" i="14"/>
  <c r="BG129" i="14"/>
  <c r="BH129" i="14"/>
  <c r="BI129" i="14"/>
  <c r="AY132" i="14"/>
  <c r="AZ132" i="14"/>
  <c r="BA132" i="14"/>
  <c r="BB132" i="14"/>
  <c r="BC132" i="14"/>
  <c r="BD132" i="14"/>
  <c r="BE132" i="14"/>
  <c r="BF132" i="14"/>
  <c r="BG132" i="14"/>
  <c r="BH132" i="14"/>
  <c r="BI132" i="14"/>
  <c r="AY135" i="14"/>
  <c r="AZ135" i="14"/>
  <c r="BA135" i="14"/>
  <c r="BB135" i="14"/>
  <c r="BC135" i="14"/>
  <c r="BD135" i="14"/>
  <c r="BE135" i="14"/>
  <c r="BF135" i="14"/>
  <c r="BG135" i="14"/>
  <c r="BH135" i="14"/>
  <c r="BI135" i="14"/>
  <c r="AY138" i="14"/>
  <c r="AZ138" i="14"/>
  <c r="BA138" i="14"/>
  <c r="BB138" i="14"/>
  <c r="BC138" i="14"/>
  <c r="BD138" i="14"/>
  <c r="BE138" i="14"/>
  <c r="BF138" i="14"/>
  <c r="BG138" i="14"/>
  <c r="BH138" i="14"/>
  <c r="BI138" i="14"/>
  <c r="AY141" i="14"/>
  <c r="AZ141" i="14"/>
  <c r="BA141" i="14"/>
  <c r="BB141" i="14"/>
  <c r="BC141" i="14"/>
  <c r="BD141" i="14"/>
  <c r="BE141" i="14"/>
  <c r="BF141" i="14"/>
  <c r="BG141" i="14"/>
  <c r="BH141" i="14"/>
  <c r="BI141" i="14"/>
  <c r="AY144" i="14"/>
  <c r="AZ144" i="14"/>
  <c r="BA144" i="14"/>
  <c r="BB144" i="14"/>
  <c r="BC144" i="14"/>
  <c r="BD144" i="14"/>
  <c r="BE144" i="14"/>
  <c r="BF144" i="14"/>
  <c r="BG144" i="14"/>
  <c r="BH144" i="14"/>
  <c r="BI144" i="14"/>
  <c r="AY147" i="14"/>
  <c r="AZ147" i="14"/>
  <c r="BA147" i="14"/>
  <c r="BB147" i="14"/>
  <c r="BC147" i="14"/>
  <c r="BD147" i="14"/>
  <c r="BE147" i="14"/>
  <c r="BF147" i="14"/>
  <c r="BG147" i="14"/>
  <c r="BH147" i="14"/>
  <c r="BI147" i="14"/>
  <c r="AY150" i="14"/>
  <c r="AZ150" i="14"/>
  <c r="BA150" i="14"/>
  <c r="BB150" i="14"/>
  <c r="BC150" i="14"/>
  <c r="BD150" i="14"/>
  <c r="BE150" i="14"/>
  <c r="BF150" i="14"/>
  <c r="BG150" i="14"/>
  <c r="BH150" i="14"/>
  <c r="BI150" i="14"/>
  <c r="AY153" i="14"/>
  <c r="AZ153" i="14"/>
  <c r="BA153" i="14"/>
  <c r="BB153" i="14"/>
  <c r="BC153" i="14"/>
  <c r="BD153" i="14"/>
  <c r="BE153" i="14"/>
  <c r="BF153" i="14"/>
  <c r="BG153" i="14"/>
  <c r="BH153" i="14"/>
  <c r="BI153" i="14"/>
  <c r="AY156" i="14"/>
  <c r="AZ156" i="14"/>
  <c r="BA156" i="14"/>
  <c r="BB156" i="14"/>
  <c r="BC156" i="14"/>
  <c r="BD156" i="14"/>
  <c r="BE156" i="14"/>
  <c r="BF156" i="14"/>
  <c r="BG156" i="14"/>
  <c r="BH156" i="14"/>
  <c r="BI156" i="14"/>
  <c r="AY159" i="14"/>
  <c r="AZ159" i="14"/>
  <c r="BA159" i="14"/>
  <c r="BB159" i="14"/>
  <c r="BC159" i="14"/>
  <c r="BD159" i="14"/>
  <c r="BE159" i="14"/>
  <c r="BF159" i="14"/>
  <c r="BG159" i="14"/>
  <c r="BH159" i="14"/>
  <c r="BI159" i="14"/>
  <c r="AY162" i="14"/>
  <c r="AZ162" i="14"/>
  <c r="BA162" i="14"/>
  <c r="BB162" i="14"/>
  <c r="BC162" i="14"/>
  <c r="BD162" i="14"/>
  <c r="BE162" i="14"/>
  <c r="BF162" i="14"/>
  <c r="BG162" i="14"/>
  <c r="BH162" i="14"/>
  <c r="BI162" i="14"/>
  <c r="AY165" i="14"/>
  <c r="AZ165" i="14"/>
  <c r="BA165" i="14"/>
  <c r="BB165" i="14"/>
  <c r="BC165" i="14"/>
  <c r="BD165" i="14"/>
  <c r="BE165" i="14"/>
  <c r="BF165" i="14"/>
  <c r="BG165" i="14"/>
  <c r="BH165" i="14"/>
  <c r="BI165" i="14"/>
  <c r="BL168" i="3"/>
  <c r="AY168" i="14"/>
  <c r="AZ168" i="14"/>
  <c r="BA168" i="14"/>
  <c r="BB168" i="14"/>
  <c r="BC168" i="14"/>
  <c r="BD168" i="14"/>
  <c r="BE168" i="14"/>
  <c r="BF168" i="14"/>
  <c r="BG168" i="14"/>
  <c r="BH168" i="14"/>
  <c r="BI168" i="14"/>
  <c r="BM168" i="3"/>
  <c r="AY169" i="14" s="1"/>
  <c r="BN168" i="3"/>
  <c r="AZ169" i="14" s="1"/>
  <c r="BO168" i="3"/>
  <c r="BA169" i="14" s="1"/>
  <c r="BP168" i="3"/>
  <c r="BB169" i="14" s="1"/>
  <c r="BQ168" i="3"/>
  <c r="BC169" i="14" s="1"/>
  <c r="BR168" i="3"/>
  <c r="BD169" i="14" s="1"/>
  <c r="BS168" i="3"/>
  <c r="BE169" i="14" s="1"/>
  <c r="BT168" i="3"/>
  <c r="BF169" i="14" s="1"/>
  <c r="BU168" i="3"/>
  <c r="BG169" i="14" s="1"/>
  <c r="BV168" i="3"/>
  <c r="BH169" i="14" s="1"/>
  <c r="BW168" i="3"/>
  <c r="BI169" i="14" s="1"/>
  <c r="BL171" i="3"/>
  <c r="AX171" i="14" s="1"/>
  <c r="AY171" i="14"/>
  <c r="AZ171" i="14"/>
  <c r="BA171" i="14"/>
  <c r="BB171" i="14"/>
  <c r="BC171" i="14"/>
  <c r="BD171" i="14"/>
  <c r="BE171" i="14"/>
  <c r="BF171" i="14"/>
  <c r="BG171" i="14"/>
  <c r="BH171" i="14"/>
  <c r="BI171" i="14"/>
  <c r="BM171" i="3"/>
  <c r="AY172" i="14" s="1"/>
  <c r="BN171" i="3"/>
  <c r="AZ172" i="14" s="1"/>
  <c r="BO171" i="3"/>
  <c r="BA172" i="14" s="1"/>
  <c r="BP171" i="3"/>
  <c r="BB172" i="14" s="1"/>
  <c r="BQ171" i="3"/>
  <c r="BC172" i="14" s="1"/>
  <c r="BR171" i="3"/>
  <c r="BD172" i="14" s="1"/>
  <c r="BS171" i="3"/>
  <c r="BE172" i="14" s="1"/>
  <c r="BT171" i="3"/>
  <c r="BF172" i="14" s="1"/>
  <c r="BU171" i="3"/>
  <c r="BG172" i="14" s="1"/>
  <c r="BV171" i="3"/>
  <c r="BH172" i="14" s="1"/>
  <c r="BW171" i="3"/>
  <c r="BI172" i="14" s="1"/>
  <c r="BL174" i="3"/>
  <c r="AX174" i="14" s="1"/>
  <c r="AY174" i="14"/>
  <c r="AZ174" i="14"/>
  <c r="BA174" i="14"/>
  <c r="BB174" i="14"/>
  <c r="BC174" i="14"/>
  <c r="BD174" i="14"/>
  <c r="BE174" i="14"/>
  <c r="BF174" i="14"/>
  <c r="BG174" i="14"/>
  <c r="BH174" i="14"/>
  <c r="BI174" i="14"/>
  <c r="BM174" i="3"/>
  <c r="AY175" i="14" s="1"/>
  <c r="BN174" i="3"/>
  <c r="AZ175" i="14" s="1"/>
  <c r="BO174" i="3"/>
  <c r="BA175" i="14" s="1"/>
  <c r="BP174" i="3"/>
  <c r="BB175" i="14" s="1"/>
  <c r="BQ174" i="3"/>
  <c r="BC175" i="14" s="1"/>
  <c r="BR174" i="3"/>
  <c r="BD175" i="14" s="1"/>
  <c r="BS174" i="3"/>
  <c r="BE175" i="14" s="1"/>
  <c r="BT174" i="3"/>
  <c r="BF175" i="14" s="1"/>
  <c r="BU174" i="3"/>
  <c r="BG175" i="14" s="1"/>
  <c r="BV174" i="3"/>
  <c r="BH175" i="14" s="1"/>
  <c r="BW174" i="3"/>
  <c r="BI175" i="14" s="1"/>
  <c r="BL177" i="3"/>
  <c r="AX177" i="14" s="1"/>
  <c r="AY177" i="14"/>
  <c r="AZ177" i="14"/>
  <c r="BA177" i="14"/>
  <c r="BB177" i="14"/>
  <c r="BC177" i="14"/>
  <c r="BD177" i="14"/>
  <c r="BE177" i="14"/>
  <c r="BF177" i="14"/>
  <c r="BG177" i="14"/>
  <c r="BH177" i="14"/>
  <c r="BI177" i="14"/>
  <c r="BM177" i="3"/>
  <c r="AY178" i="14" s="1"/>
  <c r="BN177" i="3"/>
  <c r="AZ178" i="14" s="1"/>
  <c r="BO177" i="3"/>
  <c r="BA178" i="14" s="1"/>
  <c r="BP177" i="3"/>
  <c r="BB178" i="14" s="1"/>
  <c r="BQ177" i="3"/>
  <c r="BC178" i="14" s="1"/>
  <c r="BR177" i="3"/>
  <c r="BD178" i="14" s="1"/>
  <c r="BS177" i="3"/>
  <c r="BE178" i="14" s="1"/>
  <c r="BT177" i="3"/>
  <c r="BF178" i="14" s="1"/>
  <c r="BU177" i="3"/>
  <c r="BG178" i="14" s="1"/>
  <c r="BV177" i="3"/>
  <c r="BH178" i="14" s="1"/>
  <c r="BW177" i="3"/>
  <c r="BI178" i="14" s="1"/>
  <c r="BL180" i="3"/>
  <c r="AX180" i="14" s="1"/>
  <c r="AY180" i="14"/>
  <c r="AZ180" i="14"/>
  <c r="BA180" i="14"/>
  <c r="BB180" i="14"/>
  <c r="BC180" i="14"/>
  <c r="BD180" i="14"/>
  <c r="BE180" i="14"/>
  <c r="BF180" i="14"/>
  <c r="BG180" i="14"/>
  <c r="BH180" i="14"/>
  <c r="BI180" i="14"/>
  <c r="BM180" i="3"/>
  <c r="AY181" i="14" s="1"/>
  <c r="BN180" i="3"/>
  <c r="AZ181" i="14" s="1"/>
  <c r="BO180" i="3"/>
  <c r="BA181" i="14" s="1"/>
  <c r="BP180" i="3"/>
  <c r="BB181" i="14" s="1"/>
  <c r="BQ180" i="3"/>
  <c r="BC181" i="14" s="1"/>
  <c r="BR180" i="3"/>
  <c r="BD181" i="14" s="1"/>
  <c r="BS180" i="3"/>
  <c r="BE181" i="14" s="1"/>
  <c r="BT180" i="3"/>
  <c r="BF181" i="14" s="1"/>
  <c r="BU180" i="3"/>
  <c r="BG181" i="14" s="1"/>
  <c r="BV180" i="3"/>
  <c r="BH181" i="14" s="1"/>
  <c r="BW180" i="3"/>
  <c r="BI181" i="14" s="1"/>
  <c r="BL183" i="3"/>
  <c r="AX183" i="14" s="1"/>
  <c r="AY183" i="14"/>
  <c r="AZ183" i="14"/>
  <c r="BA183" i="14"/>
  <c r="BB183" i="14"/>
  <c r="BC183" i="14"/>
  <c r="BD183" i="14"/>
  <c r="BE183" i="14"/>
  <c r="BF183" i="14"/>
  <c r="BG183" i="14"/>
  <c r="BH183" i="14"/>
  <c r="BI183" i="14"/>
  <c r="BM183" i="3"/>
  <c r="AY184" i="14" s="1"/>
  <c r="BN183" i="3"/>
  <c r="AZ184" i="14" s="1"/>
  <c r="BO183" i="3"/>
  <c r="BA184" i="14" s="1"/>
  <c r="BP183" i="3"/>
  <c r="BB184" i="14" s="1"/>
  <c r="BQ183" i="3"/>
  <c r="BC184" i="14" s="1"/>
  <c r="BR183" i="3"/>
  <c r="BD184" i="14" s="1"/>
  <c r="BS183" i="3"/>
  <c r="BE184" i="14" s="1"/>
  <c r="BT183" i="3"/>
  <c r="BF184" i="14" s="1"/>
  <c r="BU183" i="3"/>
  <c r="BG184" i="14" s="1"/>
  <c r="BV183" i="3"/>
  <c r="BH184" i="14" s="1"/>
  <c r="BW183" i="3"/>
  <c r="BI184" i="14" s="1"/>
  <c r="BL186" i="3"/>
  <c r="AX186" i="14" s="1"/>
  <c r="AY186" i="14"/>
  <c r="AZ186" i="14"/>
  <c r="BA186" i="14"/>
  <c r="BB186" i="14"/>
  <c r="BC186" i="14"/>
  <c r="BD186" i="14"/>
  <c r="BE186" i="14"/>
  <c r="BF186" i="14"/>
  <c r="BG186" i="14"/>
  <c r="BH186" i="14"/>
  <c r="BI186" i="14"/>
  <c r="BM186" i="3"/>
  <c r="AY187" i="14" s="1"/>
  <c r="BN186" i="3"/>
  <c r="AZ187" i="14" s="1"/>
  <c r="BO186" i="3"/>
  <c r="BA187" i="14" s="1"/>
  <c r="BP186" i="3"/>
  <c r="BB187" i="14" s="1"/>
  <c r="BQ186" i="3"/>
  <c r="BC187" i="14" s="1"/>
  <c r="BR186" i="3"/>
  <c r="BD187" i="14" s="1"/>
  <c r="BS186" i="3"/>
  <c r="BE187" i="14" s="1"/>
  <c r="BT186" i="3"/>
  <c r="BF187" i="14" s="1"/>
  <c r="BU186" i="3"/>
  <c r="BG187" i="14" s="1"/>
  <c r="BV186" i="3"/>
  <c r="BH187" i="14" s="1"/>
  <c r="BW186" i="3"/>
  <c r="BI187" i="14" s="1"/>
  <c r="BL189" i="3"/>
  <c r="AX189" i="14" s="1"/>
  <c r="AY189" i="14"/>
  <c r="AZ189" i="14"/>
  <c r="BA189" i="14"/>
  <c r="BB189" i="14"/>
  <c r="BC189" i="14"/>
  <c r="BD189" i="14"/>
  <c r="BE189" i="14"/>
  <c r="BF189" i="14"/>
  <c r="BG189" i="14"/>
  <c r="BH189" i="14"/>
  <c r="BI189" i="14"/>
  <c r="BM189" i="3"/>
  <c r="AY190" i="14" s="1"/>
  <c r="BN189" i="3"/>
  <c r="AZ190" i="14" s="1"/>
  <c r="BO189" i="3"/>
  <c r="BA190" i="14" s="1"/>
  <c r="BP189" i="3"/>
  <c r="BB190" i="14" s="1"/>
  <c r="BQ189" i="3"/>
  <c r="BC190" i="14" s="1"/>
  <c r="BR189" i="3"/>
  <c r="BD190" i="14" s="1"/>
  <c r="BS189" i="3"/>
  <c r="BE190" i="14" s="1"/>
  <c r="BT189" i="3"/>
  <c r="BF190" i="14" s="1"/>
  <c r="BU189" i="3"/>
  <c r="BG190" i="14" s="1"/>
  <c r="BV189" i="3"/>
  <c r="BH190" i="14" s="1"/>
  <c r="BW189" i="3"/>
  <c r="BI190" i="14" s="1"/>
  <c r="BL192" i="3"/>
  <c r="AX192" i="14" s="1"/>
  <c r="AY192" i="14"/>
  <c r="AZ192" i="14"/>
  <c r="BA192" i="14"/>
  <c r="BB192" i="14"/>
  <c r="BC192" i="14"/>
  <c r="BD192" i="14"/>
  <c r="BE192" i="14"/>
  <c r="BF192" i="14"/>
  <c r="BG192" i="14"/>
  <c r="BH192" i="14"/>
  <c r="BI192" i="14"/>
  <c r="BM192" i="3"/>
  <c r="AY193" i="14" s="1"/>
  <c r="BN192" i="3"/>
  <c r="AZ193" i="14" s="1"/>
  <c r="BO192" i="3"/>
  <c r="BA193" i="14" s="1"/>
  <c r="BP192" i="3"/>
  <c r="BB193" i="14" s="1"/>
  <c r="BQ192" i="3"/>
  <c r="BC193" i="14" s="1"/>
  <c r="BR192" i="3"/>
  <c r="BD193" i="14" s="1"/>
  <c r="BS192" i="3"/>
  <c r="BE193" i="14" s="1"/>
  <c r="BT192" i="3"/>
  <c r="BF193" i="14" s="1"/>
  <c r="BU192" i="3"/>
  <c r="BG193" i="14" s="1"/>
  <c r="BV192" i="3"/>
  <c r="BH193" i="14" s="1"/>
  <c r="BW192" i="3"/>
  <c r="BI193" i="14" s="1"/>
  <c r="BL195" i="3"/>
  <c r="AX195" i="14" s="1"/>
  <c r="AY195" i="14"/>
  <c r="AZ195" i="14"/>
  <c r="BA195" i="14"/>
  <c r="BB195" i="14"/>
  <c r="BC195" i="14"/>
  <c r="BD195" i="14"/>
  <c r="BE195" i="14"/>
  <c r="BF195" i="14"/>
  <c r="BG195" i="14"/>
  <c r="BH195" i="14"/>
  <c r="BI195" i="14"/>
  <c r="BM195" i="3"/>
  <c r="AY196" i="14" s="1"/>
  <c r="BN195" i="3"/>
  <c r="AZ196" i="14" s="1"/>
  <c r="BO195" i="3"/>
  <c r="BA196" i="14" s="1"/>
  <c r="BP195" i="3"/>
  <c r="BB196" i="14" s="1"/>
  <c r="BQ195" i="3"/>
  <c r="BC196" i="14" s="1"/>
  <c r="BR195" i="3"/>
  <c r="BD196" i="14" s="1"/>
  <c r="BS195" i="3"/>
  <c r="BE196" i="14" s="1"/>
  <c r="BT195" i="3"/>
  <c r="BF196" i="14" s="1"/>
  <c r="BU195" i="3"/>
  <c r="BG196" i="14" s="1"/>
  <c r="BV195" i="3"/>
  <c r="BH196" i="14" s="1"/>
  <c r="BW195" i="3"/>
  <c r="BI196" i="14" s="1"/>
  <c r="BL198" i="3"/>
  <c r="AX198" i="14" s="1"/>
  <c r="AY198" i="14"/>
  <c r="AZ198" i="14"/>
  <c r="BA198" i="14"/>
  <c r="BB198" i="14"/>
  <c r="BC198" i="14"/>
  <c r="BD198" i="14"/>
  <c r="BE198" i="14"/>
  <c r="BF198" i="14"/>
  <c r="BG198" i="14"/>
  <c r="BH198" i="14"/>
  <c r="BI198" i="14"/>
  <c r="BM198" i="3"/>
  <c r="AY199" i="14" s="1"/>
  <c r="BN198" i="3"/>
  <c r="AZ199" i="14" s="1"/>
  <c r="BO198" i="3"/>
  <c r="BA199" i="14" s="1"/>
  <c r="BP198" i="3"/>
  <c r="BB199" i="14" s="1"/>
  <c r="BQ198" i="3"/>
  <c r="BC199" i="14" s="1"/>
  <c r="BR198" i="3"/>
  <c r="BD199" i="14" s="1"/>
  <c r="BS198" i="3"/>
  <c r="BE199" i="14" s="1"/>
  <c r="BT198" i="3"/>
  <c r="BF199" i="14" s="1"/>
  <c r="BU198" i="3"/>
  <c r="BG199" i="14" s="1"/>
  <c r="BV198" i="3"/>
  <c r="BH199" i="14" s="1"/>
  <c r="BW198" i="3"/>
  <c r="BI199" i="14" s="1"/>
  <c r="BL201" i="3"/>
  <c r="AX201" i="14" s="1"/>
  <c r="AY201" i="14"/>
  <c r="AZ201" i="14"/>
  <c r="BA201" i="14"/>
  <c r="BB201" i="14"/>
  <c r="BC201" i="14"/>
  <c r="BD201" i="14"/>
  <c r="BE201" i="14"/>
  <c r="BF201" i="14"/>
  <c r="BG201" i="14"/>
  <c r="BH201" i="14"/>
  <c r="BI201" i="14"/>
  <c r="BM201" i="3"/>
  <c r="AY202" i="14" s="1"/>
  <c r="BN201" i="3"/>
  <c r="AZ202" i="14" s="1"/>
  <c r="BO201" i="3"/>
  <c r="BA202" i="14" s="1"/>
  <c r="BP201" i="3"/>
  <c r="BB202" i="14" s="1"/>
  <c r="BQ201" i="3"/>
  <c r="BC202" i="14" s="1"/>
  <c r="BR201" i="3"/>
  <c r="BD202" i="14" s="1"/>
  <c r="BS201" i="3"/>
  <c r="BE202" i="14" s="1"/>
  <c r="BT201" i="3"/>
  <c r="BF202" i="14" s="1"/>
  <c r="BU201" i="3"/>
  <c r="BG202" i="14" s="1"/>
  <c r="BV201" i="3"/>
  <c r="BH202" i="14" s="1"/>
  <c r="BW201" i="3"/>
  <c r="BI202" i="14" s="1"/>
  <c r="BL204" i="3"/>
  <c r="AX204" i="14" s="1"/>
  <c r="AY204" i="14"/>
  <c r="AZ204" i="14"/>
  <c r="BA204" i="14"/>
  <c r="BB204" i="14"/>
  <c r="BC204" i="14"/>
  <c r="BD204" i="14"/>
  <c r="BE204" i="14"/>
  <c r="BF204" i="14"/>
  <c r="BG204" i="14"/>
  <c r="BH204" i="14"/>
  <c r="BI204" i="14"/>
  <c r="BM204" i="3"/>
  <c r="AY205" i="14" s="1"/>
  <c r="BN204" i="3"/>
  <c r="AZ205" i="14" s="1"/>
  <c r="BO204" i="3"/>
  <c r="BA205" i="14" s="1"/>
  <c r="BP204" i="3"/>
  <c r="BB205" i="14" s="1"/>
  <c r="BQ204" i="3"/>
  <c r="BC205" i="14" s="1"/>
  <c r="BR204" i="3"/>
  <c r="BD205" i="14" s="1"/>
  <c r="BS204" i="3"/>
  <c r="BE205" i="14" s="1"/>
  <c r="BT204" i="3"/>
  <c r="BF205" i="14" s="1"/>
  <c r="BU204" i="3"/>
  <c r="BG205" i="14" s="1"/>
  <c r="BV204" i="3"/>
  <c r="BH205" i="14" s="1"/>
  <c r="BW204" i="3"/>
  <c r="BI205" i="14" s="1"/>
  <c r="BL207" i="3"/>
  <c r="AX207" i="14" s="1"/>
  <c r="AY207" i="14"/>
  <c r="AZ207" i="14"/>
  <c r="BA207" i="14"/>
  <c r="BB207" i="14"/>
  <c r="BC207" i="14"/>
  <c r="BD207" i="14"/>
  <c r="BE207" i="14"/>
  <c r="BF207" i="14"/>
  <c r="BG207" i="14"/>
  <c r="BH207" i="14"/>
  <c r="BI207" i="14"/>
  <c r="BM207" i="3"/>
  <c r="AY208" i="14" s="1"/>
  <c r="BN207" i="3"/>
  <c r="AZ208" i="14" s="1"/>
  <c r="BO207" i="3"/>
  <c r="BA208" i="14" s="1"/>
  <c r="BP207" i="3"/>
  <c r="BB208" i="14" s="1"/>
  <c r="BQ207" i="3"/>
  <c r="BC208" i="14" s="1"/>
  <c r="BR207" i="3"/>
  <c r="BD208" i="14" s="1"/>
  <c r="BS207" i="3"/>
  <c r="BE208" i="14" s="1"/>
  <c r="BT207" i="3"/>
  <c r="BF208" i="14" s="1"/>
  <c r="BU207" i="3"/>
  <c r="BG208" i="14" s="1"/>
  <c r="BV207" i="3"/>
  <c r="BH208" i="14" s="1"/>
  <c r="BW207" i="3"/>
  <c r="BI208" i="14" s="1"/>
  <c r="BL210" i="3"/>
  <c r="AX210" i="14" s="1"/>
  <c r="AY210" i="14"/>
  <c r="AZ210" i="14"/>
  <c r="BA210" i="14"/>
  <c r="BB210" i="14"/>
  <c r="BC210" i="14"/>
  <c r="BD210" i="14"/>
  <c r="BE210" i="14"/>
  <c r="BF210" i="14"/>
  <c r="BG210" i="14"/>
  <c r="BH210" i="14"/>
  <c r="BI210" i="14"/>
  <c r="BM210" i="3"/>
  <c r="AY211" i="14" s="1"/>
  <c r="BN210" i="3"/>
  <c r="AZ211" i="14" s="1"/>
  <c r="BO210" i="3"/>
  <c r="BA211" i="14" s="1"/>
  <c r="BP210" i="3"/>
  <c r="BB211" i="14" s="1"/>
  <c r="BQ210" i="3"/>
  <c r="BC211" i="14" s="1"/>
  <c r="BR210" i="3"/>
  <c r="BD211" i="14" s="1"/>
  <c r="BS210" i="3"/>
  <c r="BE211" i="14" s="1"/>
  <c r="BT210" i="3"/>
  <c r="BF211" i="14" s="1"/>
  <c r="BU210" i="3"/>
  <c r="BG211" i="14" s="1"/>
  <c r="BV210" i="3"/>
  <c r="BH211" i="14" s="1"/>
  <c r="BW210" i="3"/>
  <c r="BI211" i="14" s="1"/>
  <c r="BL213" i="3"/>
  <c r="AY213" i="14"/>
  <c r="AZ213" i="14"/>
  <c r="BA213" i="14"/>
  <c r="BB213" i="14"/>
  <c r="BC213" i="14"/>
  <c r="BD213" i="14"/>
  <c r="BE213" i="14"/>
  <c r="BF213" i="14"/>
  <c r="BG213" i="14"/>
  <c r="BH213" i="14"/>
  <c r="BI213" i="14"/>
  <c r="BM213" i="3"/>
  <c r="AY214" i="14" s="1"/>
  <c r="BN213" i="3"/>
  <c r="AZ214" i="14" s="1"/>
  <c r="BO213" i="3"/>
  <c r="BA214" i="14" s="1"/>
  <c r="BP213" i="3"/>
  <c r="BB214" i="14" s="1"/>
  <c r="BQ213" i="3"/>
  <c r="BC214" i="14" s="1"/>
  <c r="BR213" i="3"/>
  <c r="BD214" i="14" s="1"/>
  <c r="BS213" i="3"/>
  <c r="BE214" i="14" s="1"/>
  <c r="BT213" i="3"/>
  <c r="BF214" i="14" s="1"/>
  <c r="BU213" i="3"/>
  <c r="BG214" i="14" s="1"/>
  <c r="BV213" i="3"/>
  <c r="BH214" i="14" s="1"/>
  <c r="BW213" i="3"/>
  <c r="BI214" i="14" s="1"/>
  <c r="BL216" i="3"/>
  <c r="AX216" i="14" s="1"/>
  <c r="AY216" i="14"/>
  <c r="AZ216" i="14"/>
  <c r="BA216" i="14"/>
  <c r="BB216" i="14"/>
  <c r="BC216" i="14"/>
  <c r="BD216" i="14"/>
  <c r="BE216" i="14"/>
  <c r="BF216" i="14"/>
  <c r="BG216" i="14"/>
  <c r="BH216" i="14"/>
  <c r="BI216" i="14"/>
  <c r="BM216" i="3"/>
  <c r="AY217" i="14" s="1"/>
  <c r="BN216" i="3"/>
  <c r="AZ217" i="14" s="1"/>
  <c r="BO216" i="3"/>
  <c r="BA217" i="14" s="1"/>
  <c r="BP216" i="3"/>
  <c r="BB217" i="14" s="1"/>
  <c r="BQ216" i="3"/>
  <c r="BC217" i="14" s="1"/>
  <c r="BR216" i="3"/>
  <c r="BD217" i="14" s="1"/>
  <c r="BS216" i="3"/>
  <c r="BE217" i="14" s="1"/>
  <c r="BT216" i="3"/>
  <c r="BF217" i="14" s="1"/>
  <c r="BU216" i="3"/>
  <c r="BG217" i="14" s="1"/>
  <c r="BV216" i="3"/>
  <c r="BH217" i="14" s="1"/>
  <c r="BW216" i="3"/>
  <c r="BI217" i="14" s="1"/>
  <c r="BL219" i="3"/>
  <c r="AX219" i="14" s="1"/>
  <c r="AY219" i="14"/>
  <c r="AZ219" i="14"/>
  <c r="BA219" i="14"/>
  <c r="BB219" i="14"/>
  <c r="BC219" i="14"/>
  <c r="BD219" i="14"/>
  <c r="BE219" i="14"/>
  <c r="BF219" i="14"/>
  <c r="BG219" i="14"/>
  <c r="BH219" i="14"/>
  <c r="BI219" i="14"/>
  <c r="BM219" i="3"/>
  <c r="AY220" i="14" s="1"/>
  <c r="BN219" i="3"/>
  <c r="AZ220" i="14" s="1"/>
  <c r="BO219" i="3"/>
  <c r="BA220" i="14" s="1"/>
  <c r="BP219" i="3"/>
  <c r="BB220" i="14" s="1"/>
  <c r="BQ219" i="3"/>
  <c r="BC220" i="14" s="1"/>
  <c r="BR219" i="3"/>
  <c r="BD220" i="14" s="1"/>
  <c r="BS219" i="3"/>
  <c r="BE220" i="14" s="1"/>
  <c r="BT219" i="3"/>
  <c r="BF220" i="14" s="1"/>
  <c r="BU219" i="3"/>
  <c r="BG220" i="14" s="1"/>
  <c r="BV219" i="3"/>
  <c r="BH220" i="14" s="1"/>
  <c r="BW219" i="3"/>
  <c r="BI220" i="14" s="1"/>
  <c r="BL222" i="3"/>
  <c r="AX222" i="14" s="1"/>
  <c r="AY222" i="14"/>
  <c r="AZ222" i="14"/>
  <c r="BA222" i="14"/>
  <c r="BB222" i="14"/>
  <c r="BC222" i="14"/>
  <c r="BD222" i="14"/>
  <c r="BE222" i="14"/>
  <c r="BF222" i="14"/>
  <c r="BG222" i="14"/>
  <c r="BH222" i="14"/>
  <c r="BI222" i="14"/>
  <c r="BM222" i="3"/>
  <c r="AY223" i="14" s="1"/>
  <c r="BN222" i="3"/>
  <c r="AZ223" i="14" s="1"/>
  <c r="BO222" i="3"/>
  <c r="BA223" i="14" s="1"/>
  <c r="BP222" i="3"/>
  <c r="BB223" i="14" s="1"/>
  <c r="BQ222" i="3"/>
  <c r="BC223" i="14" s="1"/>
  <c r="BR222" i="3"/>
  <c r="BD223" i="14" s="1"/>
  <c r="BS222" i="3"/>
  <c r="BE223" i="14" s="1"/>
  <c r="BT222" i="3"/>
  <c r="BF223" i="14" s="1"/>
  <c r="BU222" i="3"/>
  <c r="BG223" i="14" s="1"/>
  <c r="BV222" i="3"/>
  <c r="BH223" i="14" s="1"/>
  <c r="BW222" i="3"/>
  <c r="BI223" i="14" s="1"/>
  <c r="BL225" i="3"/>
  <c r="AY225" i="14"/>
  <c r="AZ225" i="14"/>
  <c r="BA225" i="14"/>
  <c r="BB225" i="14"/>
  <c r="BC225" i="14"/>
  <c r="BD225" i="14"/>
  <c r="BE225" i="14"/>
  <c r="BF225" i="14"/>
  <c r="BG225" i="14"/>
  <c r="BH225" i="14"/>
  <c r="BI225" i="14"/>
  <c r="BM225" i="3"/>
  <c r="AY226" i="14" s="1"/>
  <c r="BN225" i="3"/>
  <c r="AZ226" i="14" s="1"/>
  <c r="BO225" i="3"/>
  <c r="BA226" i="14" s="1"/>
  <c r="BP225" i="3"/>
  <c r="BB226" i="14" s="1"/>
  <c r="BQ225" i="3"/>
  <c r="BC226" i="14" s="1"/>
  <c r="BR225" i="3"/>
  <c r="BD226" i="14" s="1"/>
  <c r="BS225" i="3"/>
  <c r="BE226" i="14" s="1"/>
  <c r="BT225" i="3"/>
  <c r="BF226" i="14" s="1"/>
  <c r="BU225" i="3"/>
  <c r="BG226" i="14" s="1"/>
  <c r="BV225" i="3"/>
  <c r="BH226" i="14" s="1"/>
  <c r="BW225" i="3"/>
  <c r="BI226" i="14" s="1"/>
  <c r="BL228" i="3"/>
  <c r="AX228" i="14" s="1"/>
  <c r="AY228" i="14"/>
  <c r="AZ228" i="14"/>
  <c r="BA228" i="14"/>
  <c r="BB228" i="14"/>
  <c r="BC228" i="14"/>
  <c r="BD228" i="14"/>
  <c r="BE228" i="14"/>
  <c r="BF228" i="14"/>
  <c r="BG228" i="14"/>
  <c r="BH228" i="14"/>
  <c r="BI228" i="14"/>
  <c r="BM228" i="3"/>
  <c r="AY229" i="14" s="1"/>
  <c r="BN228" i="3"/>
  <c r="AZ229" i="14" s="1"/>
  <c r="BO228" i="3"/>
  <c r="BA229" i="14" s="1"/>
  <c r="BP228" i="3"/>
  <c r="BB229" i="14" s="1"/>
  <c r="BQ228" i="3"/>
  <c r="BC229" i="14" s="1"/>
  <c r="BR228" i="3"/>
  <c r="BD229" i="14" s="1"/>
  <c r="BS228" i="3"/>
  <c r="BE229" i="14" s="1"/>
  <c r="BT228" i="3"/>
  <c r="BF229" i="14" s="1"/>
  <c r="BU228" i="3"/>
  <c r="BG229" i="14" s="1"/>
  <c r="BV228" i="3"/>
  <c r="BH229" i="14" s="1"/>
  <c r="BW228" i="3"/>
  <c r="BI229" i="14" s="1"/>
  <c r="BL231" i="3"/>
  <c r="AX231" i="14" s="1"/>
  <c r="AY231" i="14"/>
  <c r="AZ231" i="14"/>
  <c r="BA231" i="14"/>
  <c r="BB231" i="14"/>
  <c r="BC231" i="14"/>
  <c r="BD231" i="14"/>
  <c r="BE231" i="14"/>
  <c r="BF231" i="14"/>
  <c r="BG231" i="14"/>
  <c r="BH231" i="14"/>
  <c r="BI231" i="14"/>
  <c r="BM231" i="3"/>
  <c r="AY232" i="14" s="1"/>
  <c r="BN231" i="3"/>
  <c r="AZ232" i="14" s="1"/>
  <c r="BO231" i="3"/>
  <c r="BA232" i="14" s="1"/>
  <c r="BP231" i="3"/>
  <c r="BB232" i="14" s="1"/>
  <c r="BQ231" i="3"/>
  <c r="BC232" i="14" s="1"/>
  <c r="BR231" i="3"/>
  <c r="BD232" i="14" s="1"/>
  <c r="BS231" i="3"/>
  <c r="BE232" i="14" s="1"/>
  <c r="BT231" i="3"/>
  <c r="BF232" i="14" s="1"/>
  <c r="BU231" i="3"/>
  <c r="BG232" i="14" s="1"/>
  <c r="BV231" i="3"/>
  <c r="BH232" i="14" s="1"/>
  <c r="BW231" i="3"/>
  <c r="BI232" i="14" s="1"/>
  <c r="BL234" i="3"/>
  <c r="AX234" i="14" s="1"/>
  <c r="AY234" i="14"/>
  <c r="AZ234" i="14"/>
  <c r="BA234" i="14"/>
  <c r="BB234" i="14"/>
  <c r="BC234" i="14"/>
  <c r="BD234" i="14"/>
  <c r="BE234" i="14"/>
  <c r="BF234" i="14"/>
  <c r="BG234" i="14"/>
  <c r="BH234" i="14"/>
  <c r="BI234" i="14"/>
  <c r="BM234" i="3"/>
  <c r="AY235" i="14" s="1"/>
  <c r="BN234" i="3"/>
  <c r="AZ235" i="14" s="1"/>
  <c r="BO234" i="3"/>
  <c r="BA235" i="14" s="1"/>
  <c r="BP234" i="3"/>
  <c r="BB235" i="14" s="1"/>
  <c r="BQ234" i="3"/>
  <c r="BC235" i="14" s="1"/>
  <c r="BR234" i="3"/>
  <c r="BD235" i="14" s="1"/>
  <c r="BS234" i="3"/>
  <c r="BE235" i="14" s="1"/>
  <c r="BT234" i="3"/>
  <c r="BF235" i="14" s="1"/>
  <c r="BU234" i="3"/>
  <c r="BG235" i="14" s="1"/>
  <c r="BV234" i="3"/>
  <c r="BH235" i="14" s="1"/>
  <c r="BW234" i="3"/>
  <c r="BI235" i="14" s="1"/>
  <c r="BL237" i="3"/>
  <c r="AX237" i="14" s="1"/>
  <c r="AY237" i="14"/>
  <c r="AZ237" i="14"/>
  <c r="BA237" i="14"/>
  <c r="BB237" i="14"/>
  <c r="BC237" i="14"/>
  <c r="BD237" i="14"/>
  <c r="BE237" i="14"/>
  <c r="BF237" i="14"/>
  <c r="BG237" i="14"/>
  <c r="BH237" i="14"/>
  <c r="BI237" i="14"/>
  <c r="BM237" i="3"/>
  <c r="AY238" i="14" s="1"/>
  <c r="BN237" i="3"/>
  <c r="AZ238" i="14" s="1"/>
  <c r="BO237" i="3"/>
  <c r="BA238" i="14" s="1"/>
  <c r="BP237" i="3"/>
  <c r="BB238" i="14" s="1"/>
  <c r="BQ237" i="3"/>
  <c r="BC238" i="14" s="1"/>
  <c r="BR237" i="3"/>
  <c r="BD238" i="14" s="1"/>
  <c r="BS237" i="3"/>
  <c r="BE238" i="14" s="1"/>
  <c r="BT237" i="3"/>
  <c r="BF238" i="14" s="1"/>
  <c r="BU237" i="3"/>
  <c r="BG238" i="14" s="1"/>
  <c r="BV237" i="3"/>
  <c r="BH238" i="14" s="1"/>
  <c r="BW237" i="3"/>
  <c r="BI238" i="14" s="1"/>
  <c r="BL240" i="3"/>
  <c r="AX240" i="14" s="1"/>
  <c r="AY240" i="14"/>
  <c r="AZ240" i="14"/>
  <c r="BA240" i="14"/>
  <c r="BB240" i="14"/>
  <c r="BC240" i="14"/>
  <c r="BD240" i="14"/>
  <c r="BE240" i="14"/>
  <c r="BF240" i="14"/>
  <c r="BG240" i="14"/>
  <c r="BH240" i="14"/>
  <c r="BI240" i="14"/>
  <c r="BM240" i="3"/>
  <c r="AY241" i="14" s="1"/>
  <c r="BN240" i="3"/>
  <c r="AZ241" i="14" s="1"/>
  <c r="BO240" i="3"/>
  <c r="BA241" i="14" s="1"/>
  <c r="BP240" i="3"/>
  <c r="BB241" i="14" s="1"/>
  <c r="BQ240" i="3"/>
  <c r="BC241" i="14" s="1"/>
  <c r="BR240" i="3"/>
  <c r="BD241" i="14" s="1"/>
  <c r="BS240" i="3"/>
  <c r="BE241" i="14" s="1"/>
  <c r="BT240" i="3"/>
  <c r="BF241" i="14" s="1"/>
  <c r="BU240" i="3"/>
  <c r="BG241" i="14" s="1"/>
  <c r="BV240" i="3"/>
  <c r="BH241" i="14" s="1"/>
  <c r="BW240" i="3"/>
  <c r="BI241" i="14" s="1"/>
  <c r="BL243" i="3"/>
  <c r="AX243" i="14" s="1"/>
  <c r="AY243" i="14"/>
  <c r="AZ243" i="14"/>
  <c r="BA243" i="14"/>
  <c r="BB243" i="14"/>
  <c r="BC243" i="14"/>
  <c r="BD243" i="14"/>
  <c r="BE243" i="14"/>
  <c r="BF243" i="14"/>
  <c r="BG243" i="14"/>
  <c r="BH243" i="14"/>
  <c r="BI243" i="14"/>
  <c r="BM243" i="3"/>
  <c r="AY244" i="14" s="1"/>
  <c r="BN243" i="3"/>
  <c r="AZ244" i="14" s="1"/>
  <c r="BO243" i="3"/>
  <c r="BA244" i="14" s="1"/>
  <c r="BP243" i="3"/>
  <c r="BB244" i="14" s="1"/>
  <c r="BQ243" i="3"/>
  <c r="BC244" i="14" s="1"/>
  <c r="BR243" i="3"/>
  <c r="BD244" i="14" s="1"/>
  <c r="BS243" i="3"/>
  <c r="BE244" i="14" s="1"/>
  <c r="BT243" i="3"/>
  <c r="BF244" i="14" s="1"/>
  <c r="BU243" i="3"/>
  <c r="BG244" i="14" s="1"/>
  <c r="BV243" i="3"/>
  <c r="BH244" i="14" s="1"/>
  <c r="BW243" i="3"/>
  <c r="BI244" i="14" s="1"/>
  <c r="BL246" i="3"/>
  <c r="AX246" i="14" s="1"/>
  <c r="AY246" i="14"/>
  <c r="AZ246" i="14"/>
  <c r="BA246" i="14"/>
  <c r="BB246" i="14"/>
  <c r="BC246" i="14"/>
  <c r="BD246" i="14"/>
  <c r="BE246" i="14"/>
  <c r="BF246" i="14"/>
  <c r="BG246" i="14"/>
  <c r="BH246" i="14"/>
  <c r="BI246" i="14"/>
  <c r="BM246" i="3"/>
  <c r="AY247" i="14" s="1"/>
  <c r="BN246" i="3"/>
  <c r="AZ247" i="14" s="1"/>
  <c r="BO246" i="3"/>
  <c r="BA247" i="14" s="1"/>
  <c r="BP246" i="3"/>
  <c r="BB247" i="14" s="1"/>
  <c r="BQ246" i="3"/>
  <c r="BC247" i="14" s="1"/>
  <c r="BR246" i="3"/>
  <c r="BD247" i="14" s="1"/>
  <c r="BS246" i="3"/>
  <c r="BE247" i="14" s="1"/>
  <c r="BT246" i="3"/>
  <c r="BF247" i="14" s="1"/>
  <c r="BU246" i="3"/>
  <c r="BG247" i="14" s="1"/>
  <c r="BV246" i="3"/>
  <c r="BH247" i="14" s="1"/>
  <c r="BW246" i="3"/>
  <c r="BI247" i="14" s="1"/>
  <c r="BL249" i="3"/>
  <c r="AX249" i="14" s="1"/>
  <c r="AY249" i="14"/>
  <c r="AZ249" i="14"/>
  <c r="BA249" i="14"/>
  <c r="BB249" i="14"/>
  <c r="BC249" i="14"/>
  <c r="BD249" i="14"/>
  <c r="BE249" i="14"/>
  <c r="BF249" i="14"/>
  <c r="BG249" i="14"/>
  <c r="BH249" i="14"/>
  <c r="BI249" i="14"/>
  <c r="BM249" i="3"/>
  <c r="AY250" i="14" s="1"/>
  <c r="BN249" i="3"/>
  <c r="AZ250" i="14" s="1"/>
  <c r="BO249" i="3"/>
  <c r="BA250" i="14" s="1"/>
  <c r="BP249" i="3"/>
  <c r="BB250" i="14" s="1"/>
  <c r="BQ249" i="3"/>
  <c r="BC250" i="14" s="1"/>
  <c r="BR249" i="3"/>
  <c r="BD250" i="14" s="1"/>
  <c r="BS249" i="3"/>
  <c r="BE250" i="14" s="1"/>
  <c r="BT249" i="3"/>
  <c r="BF250" i="14" s="1"/>
  <c r="BU249" i="3"/>
  <c r="BG250" i="14" s="1"/>
  <c r="BV249" i="3"/>
  <c r="BH250" i="14" s="1"/>
  <c r="BW249" i="3"/>
  <c r="BI250" i="14" s="1"/>
  <c r="BL252" i="3"/>
  <c r="AX252" i="14" s="1"/>
  <c r="AY252" i="14"/>
  <c r="AZ252" i="14"/>
  <c r="BA252" i="14"/>
  <c r="BB252" i="14"/>
  <c r="BC252" i="14"/>
  <c r="BD252" i="14"/>
  <c r="BE252" i="14"/>
  <c r="BF252" i="14"/>
  <c r="BG252" i="14"/>
  <c r="BH252" i="14"/>
  <c r="BI252" i="14"/>
  <c r="BM252" i="3"/>
  <c r="AY253" i="14" s="1"/>
  <c r="BN252" i="3"/>
  <c r="AZ253" i="14" s="1"/>
  <c r="BO252" i="3"/>
  <c r="BA253" i="14" s="1"/>
  <c r="BP252" i="3"/>
  <c r="BB253" i="14" s="1"/>
  <c r="BQ252" i="3"/>
  <c r="BC253" i="14" s="1"/>
  <c r="BR252" i="3"/>
  <c r="BD253" i="14" s="1"/>
  <c r="BS252" i="3"/>
  <c r="BE253" i="14" s="1"/>
  <c r="BT252" i="3"/>
  <c r="BF253" i="14" s="1"/>
  <c r="BU252" i="3"/>
  <c r="BG253" i="14" s="1"/>
  <c r="BV252" i="3"/>
  <c r="BH253" i="14" s="1"/>
  <c r="BW252" i="3"/>
  <c r="BI253" i="14" s="1"/>
  <c r="BL255" i="3"/>
  <c r="AX255" i="14" s="1"/>
  <c r="AY255" i="14"/>
  <c r="AZ255" i="14"/>
  <c r="BA255" i="14"/>
  <c r="BB255" i="14"/>
  <c r="BC255" i="14"/>
  <c r="BD255" i="14"/>
  <c r="BE255" i="14"/>
  <c r="BF255" i="14"/>
  <c r="BG255" i="14"/>
  <c r="BH255" i="14"/>
  <c r="BI255" i="14"/>
  <c r="BM255" i="3"/>
  <c r="AY256" i="14" s="1"/>
  <c r="BN255" i="3"/>
  <c r="AZ256" i="14" s="1"/>
  <c r="BO255" i="3"/>
  <c r="BA256" i="14" s="1"/>
  <c r="BP255" i="3"/>
  <c r="BB256" i="14" s="1"/>
  <c r="BQ255" i="3"/>
  <c r="BC256" i="14" s="1"/>
  <c r="BR255" i="3"/>
  <c r="BD256" i="14" s="1"/>
  <c r="BS255" i="3"/>
  <c r="BE256" i="14" s="1"/>
  <c r="BT255" i="3"/>
  <c r="BF256" i="14" s="1"/>
  <c r="BU255" i="3"/>
  <c r="BG256" i="14" s="1"/>
  <c r="BV255" i="3"/>
  <c r="BH256" i="14" s="1"/>
  <c r="BW255" i="3"/>
  <c r="BI256" i="14" s="1"/>
  <c r="BL258" i="3"/>
  <c r="AX258" i="14" s="1"/>
  <c r="AY258" i="14"/>
  <c r="AZ258" i="14"/>
  <c r="BA258" i="14"/>
  <c r="BB258" i="14"/>
  <c r="BC258" i="14"/>
  <c r="BD258" i="14"/>
  <c r="BE258" i="14"/>
  <c r="BF258" i="14"/>
  <c r="BG258" i="14"/>
  <c r="BH258" i="14"/>
  <c r="BI258" i="14"/>
  <c r="BM258" i="3"/>
  <c r="AY259" i="14" s="1"/>
  <c r="BN258" i="3"/>
  <c r="AZ259" i="14" s="1"/>
  <c r="BO258" i="3"/>
  <c r="BA259" i="14" s="1"/>
  <c r="BP258" i="3"/>
  <c r="BB259" i="14" s="1"/>
  <c r="BQ258" i="3"/>
  <c r="BC259" i="14" s="1"/>
  <c r="BR258" i="3"/>
  <c r="BD259" i="14" s="1"/>
  <c r="BS258" i="3"/>
  <c r="BE259" i="14" s="1"/>
  <c r="BT258" i="3"/>
  <c r="BF259" i="14" s="1"/>
  <c r="BU258" i="3"/>
  <c r="BG259" i="14" s="1"/>
  <c r="BV258" i="3"/>
  <c r="BH259" i="14" s="1"/>
  <c r="BW258" i="3"/>
  <c r="BI259" i="14" s="1"/>
  <c r="BL261" i="3"/>
  <c r="AX261" i="14" s="1"/>
  <c r="AY261" i="14"/>
  <c r="AZ261" i="14"/>
  <c r="BA261" i="14"/>
  <c r="BB261" i="14"/>
  <c r="BC261" i="14"/>
  <c r="BD261" i="14"/>
  <c r="BE261" i="14"/>
  <c r="BF261" i="14"/>
  <c r="BG261" i="14"/>
  <c r="BH261" i="14"/>
  <c r="BI261" i="14"/>
  <c r="BM261" i="3"/>
  <c r="AY262" i="14" s="1"/>
  <c r="BN261" i="3"/>
  <c r="AZ262" i="14" s="1"/>
  <c r="BO261" i="3"/>
  <c r="BA262" i="14" s="1"/>
  <c r="BP261" i="3"/>
  <c r="BB262" i="14" s="1"/>
  <c r="BQ261" i="3"/>
  <c r="BC262" i="14" s="1"/>
  <c r="BR261" i="3"/>
  <c r="BD262" i="14" s="1"/>
  <c r="BS261" i="3"/>
  <c r="BE262" i="14" s="1"/>
  <c r="BT261" i="3"/>
  <c r="BF262" i="14" s="1"/>
  <c r="BU261" i="3"/>
  <c r="BG262" i="14" s="1"/>
  <c r="BV261" i="3"/>
  <c r="BH262" i="14" s="1"/>
  <c r="BW261" i="3"/>
  <c r="BI262" i="14" s="1"/>
  <c r="BL264" i="3"/>
  <c r="AX264" i="14" s="1"/>
  <c r="AY264" i="14"/>
  <c r="AZ264" i="14"/>
  <c r="BA264" i="14"/>
  <c r="BB264" i="14"/>
  <c r="BC264" i="14"/>
  <c r="BD264" i="14"/>
  <c r="BE264" i="14"/>
  <c r="BF264" i="14"/>
  <c r="BG264" i="14"/>
  <c r="BH264" i="14"/>
  <c r="BI264" i="14"/>
  <c r="BM264" i="3"/>
  <c r="AY265" i="14" s="1"/>
  <c r="BN264" i="3"/>
  <c r="AZ265" i="14" s="1"/>
  <c r="BO264" i="3"/>
  <c r="BA265" i="14" s="1"/>
  <c r="BP264" i="3"/>
  <c r="BB265" i="14" s="1"/>
  <c r="BQ264" i="3"/>
  <c r="BC265" i="14" s="1"/>
  <c r="BR264" i="3"/>
  <c r="BD265" i="14" s="1"/>
  <c r="BS264" i="3"/>
  <c r="BE265" i="14" s="1"/>
  <c r="BT264" i="3"/>
  <c r="BF265" i="14" s="1"/>
  <c r="BU264" i="3"/>
  <c r="BG265" i="14" s="1"/>
  <c r="BV264" i="3"/>
  <c r="BH265" i="14" s="1"/>
  <c r="BW264" i="3"/>
  <c r="BI265" i="14" s="1"/>
  <c r="BL267" i="3"/>
  <c r="AX267" i="14" s="1"/>
  <c r="AY267" i="14"/>
  <c r="AZ267" i="14"/>
  <c r="BA267" i="14"/>
  <c r="BB267" i="14"/>
  <c r="BC267" i="14"/>
  <c r="BD267" i="14"/>
  <c r="BE267" i="14"/>
  <c r="BF267" i="14"/>
  <c r="BG267" i="14"/>
  <c r="BH267" i="14"/>
  <c r="BI267" i="14"/>
  <c r="BM267" i="3"/>
  <c r="AY268" i="14" s="1"/>
  <c r="BN267" i="3"/>
  <c r="AZ268" i="14" s="1"/>
  <c r="BO267" i="3"/>
  <c r="BA268" i="14" s="1"/>
  <c r="BP267" i="3"/>
  <c r="BB268" i="14" s="1"/>
  <c r="BQ267" i="3"/>
  <c r="BC268" i="14" s="1"/>
  <c r="BR267" i="3"/>
  <c r="BD268" i="14" s="1"/>
  <c r="BS267" i="3"/>
  <c r="BE268" i="14" s="1"/>
  <c r="BT267" i="3"/>
  <c r="BF268" i="14" s="1"/>
  <c r="BU267" i="3"/>
  <c r="BG268" i="14" s="1"/>
  <c r="BV267" i="3"/>
  <c r="BH268" i="14" s="1"/>
  <c r="BW267" i="3"/>
  <c r="BI268" i="14" s="1"/>
  <c r="BL270" i="3"/>
  <c r="AX270" i="14" s="1"/>
  <c r="AY270" i="14"/>
  <c r="AZ270" i="14"/>
  <c r="BA270" i="14"/>
  <c r="BB270" i="14"/>
  <c r="BC270" i="14"/>
  <c r="BD270" i="14"/>
  <c r="BE270" i="14"/>
  <c r="BF270" i="14"/>
  <c r="BG270" i="14"/>
  <c r="BH270" i="14"/>
  <c r="BI270" i="14"/>
  <c r="BM270" i="3"/>
  <c r="AY271" i="14" s="1"/>
  <c r="BN270" i="3"/>
  <c r="AZ271" i="14" s="1"/>
  <c r="BO270" i="3"/>
  <c r="BA271" i="14" s="1"/>
  <c r="BP270" i="3"/>
  <c r="BB271" i="14" s="1"/>
  <c r="BQ270" i="3"/>
  <c r="BC271" i="14" s="1"/>
  <c r="BR270" i="3"/>
  <c r="BD271" i="14" s="1"/>
  <c r="BS270" i="3"/>
  <c r="BE271" i="14" s="1"/>
  <c r="BT270" i="3"/>
  <c r="BF271" i="14" s="1"/>
  <c r="BU270" i="3"/>
  <c r="BG271" i="14" s="1"/>
  <c r="BV270" i="3"/>
  <c r="BH271" i="14" s="1"/>
  <c r="BW270" i="3"/>
  <c r="BI271" i="14" s="1"/>
  <c r="BL273" i="3"/>
  <c r="AX273" i="14" s="1"/>
  <c r="AY273" i="14"/>
  <c r="AZ273" i="14"/>
  <c r="BA273" i="14"/>
  <c r="BB273" i="14"/>
  <c r="BC273" i="14"/>
  <c r="BD273" i="14"/>
  <c r="BE273" i="14"/>
  <c r="BF273" i="14"/>
  <c r="BG273" i="14"/>
  <c r="BH273" i="14"/>
  <c r="BI273" i="14"/>
  <c r="BM273" i="3"/>
  <c r="AY274" i="14" s="1"/>
  <c r="BN273" i="3"/>
  <c r="AZ274" i="14" s="1"/>
  <c r="BO273" i="3"/>
  <c r="BA274" i="14" s="1"/>
  <c r="BP273" i="3"/>
  <c r="BB274" i="14" s="1"/>
  <c r="BQ273" i="3"/>
  <c r="BC274" i="14" s="1"/>
  <c r="BR273" i="3"/>
  <c r="BD274" i="14" s="1"/>
  <c r="BS273" i="3"/>
  <c r="BE274" i="14" s="1"/>
  <c r="BT273" i="3"/>
  <c r="BF274" i="14" s="1"/>
  <c r="BU273" i="3"/>
  <c r="BG274" i="14" s="1"/>
  <c r="BV273" i="3"/>
  <c r="BH274" i="14" s="1"/>
  <c r="BW273" i="3"/>
  <c r="BI274" i="14" s="1"/>
  <c r="BL276" i="3"/>
  <c r="AX276" i="14" s="1"/>
  <c r="AY276" i="14"/>
  <c r="AZ276" i="14"/>
  <c r="BA276" i="14"/>
  <c r="BB276" i="14"/>
  <c r="BC276" i="14"/>
  <c r="BD276" i="14"/>
  <c r="BE276" i="14"/>
  <c r="BF276" i="14"/>
  <c r="BG276" i="14"/>
  <c r="BH276" i="14"/>
  <c r="BI276" i="14"/>
  <c r="BM276" i="3"/>
  <c r="AY277" i="14" s="1"/>
  <c r="BN276" i="3"/>
  <c r="AZ277" i="14" s="1"/>
  <c r="BO276" i="3"/>
  <c r="BA277" i="14" s="1"/>
  <c r="BP276" i="3"/>
  <c r="BB277" i="14" s="1"/>
  <c r="BQ276" i="3"/>
  <c r="BC277" i="14" s="1"/>
  <c r="BR276" i="3"/>
  <c r="BD277" i="14" s="1"/>
  <c r="BS276" i="3"/>
  <c r="BE277" i="14" s="1"/>
  <c r="BT276" i="3"/>
  <c r="BF277" i="14" s="1"/>
  <c r="BU276" i="3"/>
  <c r="BG277" i="14" s="1"/>
  <c r="BV276" i="3"/>
  <c r="BH277" i="14" s="1"/>
  <c r="BW276" i="3"/>
  <c r="BI277" i="14" s="1"/>
  <c r="BL279" i="3"/>
  <c r="AX279" i="14" s="1"/>
  <c r="AY279" i="14"/>
  <c r="AZ279" i="14"/>
  <c r="BA279" i="14"/>
  <c r="BB279" i="14"/>
  <c r="BC279" i="14"/>
  <c r="BD279" i="14"/>
  <c r="BE279" i="14"/>
  <c r="BF279" i="14"/>
  <c r="BG279" i="14"/>
  <c r="BH279" i="14"/>
  <c r="BI279" i="14"/>
  <c r="BM279" i="3"/>
  <c r="AY280" i="14" s="1"/>
  <c r="BN279" i="3"/>
  <c r="AZ280" i="14" s="1"/>
  <c r="BO279" i="3"/>
  <c r="BA280" i="14" s="1"/>
  <c r="BP279" i="3"/>
  <c r="BB280" i="14" s="1"/>
  <c r="BQ279" i="3"/>
  <c r="BC280" i="14" s="1"/>
  <c r="BR279" i="3"/>
  <c r="BD280" i="14" s="1"/>
  <c r="BS279" i="3"/>
  <c r="BE280" i="14" s="1"/>
  <c r="BT279" i="3"/>
  <c r="BF280" i="14" s="1"/>
  <c r="BU279" i="3"/>
  <c r="BG280" i="14" s="1"/>
  <c r="BV279" i="3"/>
  <c r="BH280" i="14" s="1"/>
  <c r="BW279" i="3"/>
  <c r="BI280" i="14" s="1"/>
  <c r="BL282" i="3"/>
  <c r="AX282" i="14" s="1"/>
  <c r="AY282" i="14"/>
  <c r="AZ282" i="14"/>
  <c r="BA282" i="14"/>
  <c r="BB282" i="14"/>
  <c r="BC282" i="14"/>
  <c r="BD282" i="14"/>
  <c r="BE282" i="14"/>
  <c r="BF282" i="14"/>
  <c r="BG282" i="14"/>
  <c r="BH282" i="14"/>
  <c r="BI282" i="14"/>
  <c r="BM282" i="3"/>
  <c r="AY283" i="14" s="1"/>
  <c r="BN282" i="3"/>
  <c r="AZ283" i="14" s="1"/>
  <c r="BO282" i="3"/>
  <c r="BA283" i="14" s="1"/>
  <c r="BP282" i="3"/>
  <c r="BB283" i="14" s="1"/>
  <c r="BQ282" i="3"/>
  <c r="BC283" i="14" s="1"/>
  <c r="BR282" i="3"/>
  <c r="BD283" i="14" s="1"/>
  <c r="BS282" i="3"/>
  <c r="BE283" i="14" s="1"/>
  <c r="BT282" i="3"/>
  <c r="BF283" i="14" s="1"/>
  <c r="BU282" i="3"/>
  <c r="BG283" i="14" s="1"/>
  <c r="BV282" i="3"/>
  <c r="BH283" i="14" s="1"/>
  <c r="BW282" i="3"/>
  <c r="BI283" i="14" s="1"/>
  <c r="BL285" i="3"/>
  <c r="AX285" i="14" s="1"/>
  <c r="AY285" i="14"/>
  <c r="AZ285" i="14"/>
  <c r="BA285" i="14"/>
  <c r="BB285" i="14"/>
  <c r="BC285" i="14"/>
  <c r="BD285" i="14"/>
  <c r="BE285" i="14"/>
  <c r="BF285" i="14"/>
  <c r="BG285" i="14"/>
  <c r="BH285" i="14"/>
  <c r="BI285" i="14"/>
  <c r="BM285" i="3"/>
  <c r="AY286" i="14" s="1"/>
  <c r="BN285" i="3"/>
  <c r="AZ286" i="14" s="1"/>
  <c r="BO285" i="3"/>
  <c r="BA286" i="14" s="1"/>
  <c r="BP285" i="3"/>
  <c r="BB286" i="14" s="1"/>
  <c r="BQ285" i="3"/>
  <c r="BC286" i="14" s="1"/>
  <c r="BR285" i="3"/>
  <c r="BD286" i="14" s="1"/>
  <c r="BS285" i="3"/>
  <c r="BE286" i="14" s="1"/>
  <c r="BT285" i="3"/>
  <c r="BF286" i="14" s="1"/>
  <c r="BU285" i="3"/>
  <c r="BG286" i="14" s="1"/>
  <c r="BV285" i="3"/>
  <c r="BH286" i="14" s="1"/>
  <c r="BW285" i="3"/>
  <c r="BI286" i="14" s="1"/>
  <c r="BL288" i="3"/>
  <c r="AX288" i="14" s="1"/>
  <c r="AY288" i="14"/>
  <c r="AZ288" i="14"/>
  <c r="BA288" i="14"/>
  <c r="BB288" i="14"/>
  <c r="BC288" i="14"/>
  <c r="BD288" i="14"/>
  <c r="BE288" i="14"/>
  <c r="BF288" i="14"/>
  <c r="BG288" i="14"/>
  <c r="BH288" i="14"/>
  <c r="BI288" i="14"/>
  <c r="BM288" i="3"/>
  <c r="AY289" i="14" s="1"/>
  <c r="BN288" i="3"/>
  <c r="AZ289" i="14" s="1"/>
  <c r="BO288" i="3"/>
  <c r="BA289" i="14" s="1"/>
  <c r="BP288" i="3"/>
  <c r="BB289" i="14" s="1"/>
  <c r="BQ288" i="3"/>
  <c r="BC289" i="14" s="1"/>
  <c r="BR288" i="3"/>
  <c r="BD289" i="14" s="1"/>
  <c r="BS288" i="3"/>
  <c r="BE289" i="14" s="1"/>
  <c r="BT288" i="3"/>
  <c r="BF289" i="14" s="1"/>
  <c r="BU288" i="3"/>
  <c r="BG289" i="14" s="1"/>
  <c r="BV288" i="3"/>
  <c r="BH289" i="14" s="1"/>
  <c r="BW288" i="3"/>
  <c r="BI289" i="14" s="1"/>
  <c r="BL291" i="3"/>
  <c r="AX291" i="14" s="1"/>
  <c r="AY291" i="14"/>
  <c r="AZ291" i="14"/>
  <c r="BA291" i="14"/>
  <c r="BB291" i="14"/>
  <c r="BC291" i="14"/>
  <c r="BD291" i="14"/>
  <c r="BE291" i="14"/>
  <c r="BF291" i="14"/>
  <c r="BG291" i="14"/>
  <c r="BH291" i="14"/>
  <c r="BI291" i="14"/>
  <c r="BM291" i="3"/>
  <c r="AY292" i="14" s="1"/>
  <c r="BN291" i="3"/>
  <c r="AZ292" i="14" s="1"/>
  <c r="BO291" i="3"/>
  <c r="BA292" i="14" s="1"/>
  <c r="BP291" i="3"/>
  <c r="BB292" i="14" s="1"/>
  <c r="BQ291" i="3"/>
  <c r="BC292" i="14" s="1"/>
  <c r="BR291" i="3"/>
  <c r="BD292" i="14" s="1"/>
  <c r="BS291" i="3"/>
  <c r="BE292" i="14" s="1"/>
  <c r="BT291" i="3"/>
  <c r="BF292" i="14" s="1"/>
  <c r="BU291" i="3"/>
  <c r="BG292" i="14" s="1"/>
  <c r="BV291" i="3"/>
  <c r="BH292" i="14" s="1"/>
  <c r="BW291" i="3"/>
  <c r="BI292" i="14" s="1"/>
  <c r="BL294" i="3"/>
  <c r="AX294" i="14" s="1"/>
  <c r="AY294" i="14"/>
  <c r="AZ294" i="14"/>
  <c r="BA294" i="14"/>
  <c r="BB294" i="14"/>
  <c r="BC294" i="14"/>
  <c r="BD294" i="14"/>
  <c r="BE294" i="14"/>
  <c r="BF294" i="14"/>
  <c r="BG294" i="14"/>
  <c r="BH294" i="14"/>
  <c r="BI294" i="14"/>
  <c r="BM294" i="3"/>
  <c r="AY295" i="14" s="1"/>
  <c r="BN294" i="3"/>
  <c r="AZ295" i="14" s="1"/>
  <c r="BO294" i="3"/>
  <c r="BA295" i="14" s="1"/>
  <c r="BP294" i="3"/>
  <c r="BB295" i="14" s="1"/>
  <c r="BQ294" i="3"/>
  <c r="BC295" i="14" s="1"/>
  <c r="BR294" i="3"/>
  <c r="BD295" i="14" s="1"/>
  <c r="BS294" i="3"/>
  <c r="BE295" i="14" s="1"/>
  <c r="BT294" i="3"/>
  <c r="BF295" i="14" s="1"/>
  <c r="BU294" i="3"/>
  <c r="BG295" i="14" s="1"/>
  <c r="BV294" i="3"/>
  <c r="BH295" i="14" s="1"/>
  <c r="BW294" i="3"/>
  <c r="BI295" i="14" s="1"/>
  <c r="BL297" i="3"/>
  <c r="AX297" i="14" s="1"/>
  <c r="AY297" i="14"/>
  <c r="AZ297" i="14"/>
  <c r="BA297" i="14"/>
  <c r="BB297" i="14"/>
  <c r="BC297" i="14"/>
  <c r="BD297" i="14"/>
  <c r="BE297" i="14"/>
  <c r="BF297" i="14"/>
  <c r="BG297" i="14"/>
  <c r="BH297" i="14"/>
  <c r="BI297" i="14"/>
  <c r="BM297" i="3"/>
  <c r="AY298" i="14" s="1"/>
  <c r="BN297" i="3"/>
  <c r="AZ298" i="14" s="1"/>
  <c r="BO297" i="3"/>
  <c r="BA298" i="14" s="1"/>
  <c r="BP297" i="3"/>
  <c r="BB298" i="14" s="1"/>
  <c r="BQ297" i="3"/>
  <c r="BC298" i="14" s="1"/>
  <c r="BR297" i="3"/>
  <c r="BD298" i="14" s="1"/>
  <c r="BS297" i="3"/>
  <c r="BE298" i="14" s="1"/>
  <c r="BT297" i="3"/>
  <c r="BF298" i="14" s="1"/>
  <c r="BU297" i="3"/>
  <c r="BG298" i="14" s="1"/>
  <c r="BV297" i="3"/>
  <c r="BH298" i="14" s="1"/>
  <c r="BW297" i="3"/>
  <c r="BI298" i="14" s="1"/>
  <c r="BL300" i="3"/>
  <c r="AX300" i="14" s="1"/>
  <c r="AY300" i="14"/>
  <c r="AZ300" i="14"/>
  <c r="BA300" i="14"/>
  <c r="BB300" i="14"/>
  <c r="BC300" i="14"/>
  <c r="BD300" i="14"/>
  <c r="BE300" i="14"/>
  <c r="BF300" i="14"/>
  <c r="BG300" i="14"/>
  <c r="BH300" i="14"/>
  <c r="BI300" i="14"/>
  <c r="BM300" i="3"/>
  <c r="AY301" i="14" s="1"/>
  <c r="BN300" i="3"/>
  <c r="AZ301" i="14" s="1"/>
  <c r="BO300" i="3"/>
  <c r="BA301" i="14" s="1"/>
  <c r="BP300" i="3"/>
  <c r="BB301" i="14" s="1"/>
  <c r="BQ300" i="3"/>
  <c r="BC301" i="14" s="1"/>
  <c r="BR300" i="3"/>
  <c r="BD301" i="14" s="1"/>
  <c r="BS300" i="3"/>
  <c r="BE301" i="14" s="1"/>
  <c r="BT300" i="3"/>
  <c r="BF301" i="14" s="1"/>
  <c r="BU300" i="3"/>
  <c r="BG301" i="14" s="1"/>
  <c r="BV300" i="3"/>
  <c r="BH301" i="14" s="1"/>
  <c r="BW300" i="3"/>
  <c r="BI301" i="14" s="1"/>
  <c r="BL303" i="3"/>
  <c r="AX303" i="14" s="1"/>
  <c r="AY303" i="14"/>
  <c r="AZ303" i="14"/>
  <c r="BA303" i="14"/>
  <c r="BB303" i="14"/>
  <c r="BC303" i="14"/>
  <c r="BD303" i="14"/>
  <c r="BE303" i="14"/>
  <c r="BF303" i="14"/>
  <c r="BG303" i="14"/>
  <c r="BH303" i="14"/>
  <c r="BI303" i="14"/>
  <c r="BM303" i="3"/>
  <c r="AY304" i="14" s="1"/>
  <c r="BN303" i="3"/>
  <c r="AZ304" i="14" s="1"/>
  <c r="BO303" i="3"/>
  <c r="BA304" i="14" s="1"/>
  <c r="BP303" i="3"/>
  <c r="BB304" i="14" s="1"/>
  <c r="BQ303" i="3"/>
  <c r="BC304" i="14" s="1"/>
  <c r="BR303" i="3"/>
  <c r="BD304" i="14" s="1"/>
  <c r="BS303" i="3"/>
  <c r="BE304" i="14" s="1"/>
  <c r="BT303" i="3"/>
  <c r="BF304" i="14" s="1"/>
  <c r="BU303" i="3"/>
  <c r="BG304" i="14" s="1"/>
  <c r="BV303" i="3"/>
  <c r="BH304" i="14" s="1"/>
  <c r="BW303" i="3"/>
  <c r="BI304" i="14" s="1"/>
  <c r="BL306" i="3"/>
  <c r="AX306" i="14" s="1"/>
  <c r="AY306" i="14"/>
  <c r="AZ306" i="14"/>
  <c r="BA306" i="14"/>
  <c r="BB306" i="14"/>
  <c r="BC306" i="14"/>
  <c r="BD306" i="14"/>
  <c r="BE306" i="14"/>
  <c r="BF306" i="14"/>
  <c r="BG306" i="14"/>
  <c r="BH306" i="14"/>
  <c r="BI306" i="14"/>
  <c r="BM306" i="3"/>
  <c r="AY307" i="14" s="1"/>
  <c r="BN306" i="3"/>
  <c r="AZ307" i="14" s="1"/>
  <c r="BO306" i="3"/>
  <c r="BA307" i="14" s="1"/>
  <c r="BP306" i="3"/>
  <c r="BB307" i="14" s="1"/>
  <c r="BQ306" i="3"/>
  <c r="BC307" i="14" s="1"/>
  <c r="BR306" i="3"/>
  <c r="BD307" i="14" s="1"/>
  <c r="BS306" i="3"/>
  <c r="BE307" i="14" s="1"/>
  <c r="BT306" i="3"/>
  <c r="BF307" i="14" s="1"/>
  <c r="BU306" i="3"/>
  <c r="BG307" i="14" s="1"/>
  <c r="BV306" i="3"/>
  <c r="BH307" i="14" s="1"/>
  <c r="BW306" i="3"/>
  <c r="BI307" i="14" s="1"/>
  <c r="BL309" i="3"/>
  <c r="AX309" i="14" s="1"/>
  <c r="AY309" i="14"/>
  <c r="AZ309" i="14"/>
  <c r="BA309" i="14"/>
  <c r="BB309" i="14"/>
  <c r="BC309" i="14"/>
  <c r="BD309" i="14"/>
  <c r="BE309" i="14"/>
  <c r="BF309" i="14"/>
  <c r="BG309" i="14"/>
  <c r="BH309" i="14"/>
  <c r="BI309" i="14"/>
  <c r="BM309" i="3"/>
  <c r="AY310" i="14" s="1"/>
  <c r="BN309" i="3"/>
  <c r="AZ310" i="14" s="1"/>
  <c r="BO309" i="3"/>
  <c r="BA310" i="14" s="1"/>
  <c r="BP309" i="3"/>
  <c r="BB310" i="14" s="1"/>
  <c r="BQ309" i="3"/>
  <c r="BC310" i="14" s="1"/>
  <c r="BR309" i="3"/>
  <c r="BD310" i="14" s="1"/>
  <c r="BS309" i="3"/>
  <c r="BE310" i="14" s="1"/>
  <c r="BT309" i="3"/>
  <c r="BF310" i="14" s="1"/>
  <c r="BU309" i="3"/>
  <c r="BG310" i="14" s="1"/>
  <c r="BV309" i="3"/>
  <c r="BH310" i="14" s="1"/>
  <c r="BW309" i="3"/>
  <c r="BI310" i="14" s="1"/>
  <c r="BL312" i="3"/>
  <c r="AX312" i="14" s="1"/>
  <c r="AY312" i="14"/>
  <c r="AZ312" i="14"/>
  <c r="BA312" i="14"/>
  <c r="BB312" i="14"/>
  <c r="BC312" i="14"/>
  <c r="BD312" i="14"/>
  <c r="BE312" i="14"/>
  <c r="BF312" i="14"/>
  <c r="BG312" i="14"/>
  <c r="BH312" i="14"/>
  <c r="BI312" i="14"/>
  <c r="BM312" i="3"/>
  <c r="AY313" i="14" s="1"/>
  <c r="BN312" i="3"/>
  <c r="AZ313" i="14" s="1"/>
  <c r="BO312" i="3"/>
  <c r="BA313" i="14" s="1"/>
  <c r="BP312" i="3"/>
  <c r="BB313" i="14" s="1"/>
  <c r="BQ312" i="3"/>
  <c r="BC313" i="14" s="1"/>
  <c r="BR312" i="3"/>
  <c r="BD313" i="14" s="1"/>
  <c r="BS312" i="3"/>
  <c r="BE313" i="14" s="1"/>
  <c r="BT312" i="3"/>
  <c r="BF313" i="14" s="1"/>
  <c r="BU312" i="3"/>
  <c r="BG313" i="14" s="1"/>
  <c r="BV312" i="3"/>
  <c r="BH313" i="14" s="1"/>
  <c r="BW312" i="3"/>
  <c r="BI313" i="14" s="1"/>
  <c r="BL315" i="3"/>
  <c r="AX315" i="14" s="1"/>
  <c r="AY315" i="14"/>
  <c r="AZ315" i="14"/>
  <c r="BA315" i="14"/>
  <c r="BB315" i="14"/>
  <c r="BC315" i="14"/>
  <c r="BD315" i="14"/>
  <c r="BE315" i="14"/>
  <c r="BF315" i="14"/>
  <c r="BG315" i="14"/>
  <c r="BH315" i="14"/>
  <c r="BI315" i="14"/>
  <c r="BM315" i="3"/>
  <c r="AY316" i="14" s="1"/>
  <c r="BN315" i="3"/>
  <c r="AZ316" i="14" s="1"/>
  <c r="BO315" i="3"/>
  <c r="BA316" i="14" s="1"/>
  <c r="BP315" i="3"/>
  <c r="BB316" i="14" s="1"/>
  <c r="BQ315" i="3"/>
  <c r="BC316" i="14" s="1"/>
  <c r="BR315" i="3"/>
  <c r="BD316" i="14" s="1"/>
  <c r="BS315" i="3"/>
  <c r="BE316" i="14" s="1"/>
  <c r="BT315" i="3"/>
  <c r="BF316" i="14" s="1"/>
  <c r="BU315" i="3"/>
  <c r="BG316" i="14" s="1"/>
  <c r="BV315" i="3"/>
  <c r="BH316" i="14" s="1"/>
  <c r="BW315" i="3"/>
  <c r="BI316" i="14" s="1"/>
  <c r="BL318" i="3"/>
  <c r="AX318" i="14" s="1"/>
  <c r="AY318" i="14"/>
  <c r="AZ318" i="14"/>
  <c r="BA318" i="14"/>
  <c r="BB318" i="14"/>
  <c r="BC318" i="14"/>
  <c r="BD318" i="14"/>
  <c r="BE318" i="14"/>
  <c r="BF318" i="14"/>
  <c r="BG318" i="14"/>
  <c r="BH318" i="14"/>
  <c r="BI318" i="14"/>
  <c r="BM318" i="3"/>
  <c r="AY319" i="14" s="1"/>
  <c r="BN318" i="3"/>
  <c r="AZ319" i="14" s="1"/>
  <c r="BO318" i="3"/>
  <c r="BA319" i="14" s="1"/>
  <c r="BP318" i="3"/>
  <c r="BB319" i="14" s="1"/>
  <c r="BQ318" i="3"/>
  <c r="BC319" i="14" s="1"/>
  <c r="BR318" i="3"/>
  <c r="BD319" i="14" s="1"/>
  <c r="BS318" i="3"/>
  <c r="BE319" i="14" s="1"/>
  <c r="BT318" i="3"/>
  <c r="BF319" i="14" s="1"/>
  <c r="BU318" i="3"/>
  <c r="BG319" i="14" s="1"/>
  <c r="BV318" i="3"/>
  <c r="BH319" i="14" s="1"/>
  <c r="BW318" i="3"/>
  <c r="BI319" i="14" s="1"/>
  <c r="BL321" i="3"/>
  <c r="AX321" i="14" s="1"/>
  <c r="AY321" i="14"/>
  <c r="AZ321" i="14"/>
  <c r="BA321" i="14"/>
  <c r="BB321" i="14"/>
  <c r="BC321" i="14"/>
  <c r="BD321" i="14"/>
  <c r="BE321" i="14"/>
  <c r="BF321" i="14"/>
  <c r="BG321" i="14"/>
  <c r="BH321" i="14"/>
  <c r="BI321" i="14"/>
  <c r="BM321" i="3"/>
  <c r="AY322" i="14" s="1"/>
  <c r="BN321" i="3"/>
  <c r="AZ322" i="14" s="1"/>
  <c r="BO321" i="3"/>
  <c r="BA322" i="14" s="1"/>
  <c r="BP321" i="3"/>
  <c r="BB322" i="14" s="1"/>
  <c r="BQ321" i="3"/>
  <c r="BC322" i="14" s="1"/>
  <c r="BR321" i="3"/>
  <c r="BD322" i="14" s="1"/>
  <c r="BS321" i="3"/>
  <c r="BE322" i="14" s="1"/>
  <c r="BT321" i="3"/>
  <c r="BF322" i="14" s="1"/>
  <c r="BU321" i="3"/>
  <c r="BG322" i="14" s="1"/>
  <c r="BV321" i="3"/>
  <c r="BH322" i="14" s="1"/>
  <c r="BW321" i="3"/>
  <c r="BI322" i="14" s="1"/>
  <c r="BL324" i="3"/>
  <c r="AX324" i="14" s="1"/>
  <c r="AY324" i="14"/>
  <c r="AZ324" i="14"/>
  <c r="BA324" i="14"/>
  <c r="BB324" i="14"/>
  <c r="BC324" i="14"/>
  <c r="BD324" i="14"/>
  <c r="BE324" i="14"/>
  <c r="BF324" i="14"/>
  <c r="BG324" i="14"/>
  <c r="BH324" i="14"/>
  <c r="BI324" i="14"/>
  <c r="BM324" i="3"/>
  <c r="AY325" i="14" s="1"/>
  <c r="BN324" i="3"/>
  <c r="AZ325" i="14" s="1"/>
  <c r="BO324" i="3"/>
  <c r="BA325" i="14" s="1"/>
  <c r="BP324" i="3"/>
  <c r="BB325" i="14" s="1"/>
  <c r="BQ324" i="3"/>
  <c r="BC325" i="14" s="1"/>
  <c r="BR324" i="3"/>
  <c r="BD325" i="14" s="1"/>
  <c r="BS324" i="3"/>
  <c r="BE325" i="14" s="1"/>
  <c r="BT324" i="3"/>
  <c r="BF325" i="14" s="1"/>
  <c r="BU324" i="3"/>
  <c r="BG325" i="14" s="1"/>
  <c r="BV324" i="3"/>
  <c r="BH325" i="14" s="1"/>
  <c r="BW324" i="3"/>
  <c r="BI325" i="14" s="1"/>
  <c r="BL327" i="3"/>
  <c r="AX327" i="14" s="1"/>
  <c r="AY327" i="14"/>
  <c r="AZ327" i="14"/>
  <c r="BA327" i="14"/>
  <c r="BB327" i="14"/>
  <c r="BC327" i="14"/>
  <c r="BD327" i="14"/>
  <c r="BE327" i="14"/>
  <c r="BF327" i="14"/>
  <c r="BG327" i="14"/>
  <c r="BH327" i="14"/>
  <c r="BI327" i="14"/>
  <c r="BM327" i="3"/>
  <c r="AY328" i="14" s="1"/>
  <c r="BN327" i="3"/>
  <c r="AZ328" i="14" s="1"/>
  <c r="BO327" i="3"/>
  <c r="BA328" i="14" s="1"/>
  <c r="BP327" i="3"/>
  <c r="BB328" i="14" s="1"/>
  <c r="BQ327" i="3"/>
  <c r="BC328" i="14" s="1"/>
  <c r="BR327" i="3"/>
  <c r="BD328" i="14" s="1"/>
  <c r="BS327" i="3"/>
  <c r="BE328" i="14" s="1"/>
  <c r="BT327" i="3"/>
  <c r="BF328" i="14" s="1"/>
  <c r="BU327" i="3"/>
  <c r="BG328" i="14" s="1"/>
  <c r="BV327" i="3"/>
  <c r="BH328" i="14" s="1"/>
  <c r="BW327" i="3"/>
  <c r="BI328" i="14" s="1"/>
  <c r="BL330" i="3"/>
  <c r="AX330" i="14" s="1"/>
  <c r="AY330" i="14"/>
  <c r="AZ330" i="14"/>
  <c r="BA330" i="14"/>
  <c r="BB330" i="14"/>
  <c r="BC330" i="14"/>
  <c r="BD330" i="14"/>
  <c r="BE330" i="14"/>
  <c r="BF330" i="14"/>
  <c r="BG330" i="14"/>
  <c r="BH330" i="14"/>
  <c r="BI330" i="14"/>
  <c r="BM330" i="3"/>
  <c r="AY331" i="14" s="1"/>
  <c r="BN330" i="3"/>
  <c r="AZ331" i="14" s="1"/>
  <c r="BO330" i="3"/>
  <c r="BA331" i="14" s="1"/>
  <c r="BP330" i="3"/>
  <c r="BB331" i="14" s="1"/>
  <c r="BQ330" i="3"/>
  <c r="BC331" i="14" s="1"/>
  <c r="BR330" i="3"/>
  <c r="BD331" i="14" s="1"/>
  <c r="BS330" i="3"/>
  <c r="BE331" i="14" s="1"/>
  <c r="BT330" i="3"/>
  <c r="BF331" i="14" s="1"/>
  <c r="BU330" i="3"/>
  <c r="BG331" i="14" s="1"/>
  <c r="BV330" i="3"/>
  <c r="BH331" i="14" s="1"/>
  <c r="BW330" i="3"/>
  <c r="BI331" i="14" s="1"/>
  <c r="BL333" i="3"/>
  <c r="AX333" i="14" s="1"/>
  <c r="AY333" i="14"/>
  <c r="AZ333" i="14"/>
  <c r="BA333" i="14"/>
  <c r="BB333" i="14"/>
  <c r="BC333" i="14"/>
  <c r="BD333" i="14"/>
  <c r="BE333" i="14"/>
  <c r="BF333" i="14"/>
  <c r="BG333" i="14"/>
  <c r="BH333" i="14"/>
  <c r="BI333" i="14"/>
  <c r="BM333" i="3"/>
  <c r="AY334" i="14" s="1"/>
  <c r="BN333" i="3"/>
  <c r="AZ334" i="14" s="1"/>
  <c r="BO333" i="3"/>
  <c r="BA334" i="14" s="1"/>
  <c r="BP333" i="3"/>
  <c r="BB334" i="14" s="1"/>
  <c r="BQ333" i="3"/>
  <c r="BC334" i="14" s="1"/>
  <c r="BR333" i="3"/>
  <c r="BD334" i="14" s="1"/>
  <c r="BS333" i="3"/>
  <c r="BE334" i="14" s="1"/>
  <c r="BT333" i="3"/>
  <c r="BF334" i="14" s="1"/>
  <c r="BU333" i="3"/>
  <c r="BG334" i="14" s="1"/>
  <c r="BV333" i="3"/>
  <c r="BH334" i="14" s="1"/>
  <c r="BW333" i="3"/>
  <c r="BI334" i="14" s="1"/>
  <c r="BL336" i="3"/>
  <c r="AX336" i="14" s="1"/>
  <c r="AY336" i="14"/>
  <c r="AZ336" i="14"/>
  <c r="BA336" i="14"/>
  <c r="BB336" i="14"/>
  <c r="BC336" i="14"/>
  <c r="BD336" i="14"/>
  <c r="BE336" i="14"/>
  <c r="BF336" i="14"/>
  <c r="BG336" i="14"/>
  <c r="BH336" i="14"/>
  <c r="BI336" i="14"/>
  <c r="BM336" i="3"/>
  <c r="AY337" i="14" s="1"/>
  <c r="BN336" i="3"/>
  <c r="AZ337" i="14" s="1"/>
  <c r="BO336" i="3"/>
  <c r="BA337" i="14" s="1"/>
  <c r="BP336" i="3"/>
  <c r="BB337" i="14" s="1"/>
  <c r="BQ336" i="3"/>
  <c r="BC337" i="14" s="1"/>
  <c r="BR336" i="3"/>
  <c r="BD337" i="14" s="1"/>
  <c r="BS336" i="3"/>
  <c r="BE337" i="14" s="1"/>
  <c r="BT336" i="3"/>
  <c r="BF337" i="14" s="1"/>
  <c r="BU336" i="3"/>
  <c r="BG337" i="14" s="1"/>
  <c r="BV336" i="3"/>
  <c r="BH337" i="14" s="1"/>
  <c r="BW336" i="3"/>
  <c r="BI337" i="14" s="1"/>
  <c r="BL339" i="3"/>
  <c r="AX339" i="14" s="1"/>
  <c r="AY339" i="14"/>
  <c r="AZ339" i="14"/>
  <c r="BA339" i="14"/>
  <c r="BB339" i="14"/>
  <c r="BC339" i="14"/>
  <c r="BD339" i="14"/>
  <c r="BE339" i="14"/>
  <c r="BF339" i="14"/>
  <c r="BG339" i="14"/>
  <c r="BH339" i="14"/>
  <c r="BI339" i="14"/>
  <c r="BM339" i="3"/>
  <c r="AY340" i="14" s="1"/>
  <c r="BN339" i="3"/>
  <c r="AZ340" i="14" s="1"/>
  <c r="BO339" i="3"/>
  <c r="BA340" i="14" s="1"/>
  <c r="BP339" i="3"/>
  <c r="BB340" i="14" s="1"/>
  <c r="BQ339" i="3"/>
  <c r="BC340" i="14" s="1"/>
  <c r="BR339" i="3"/>
  <c r="BD340" i="14" s="1"/>
  <c r="BS339" i="3"/>
  <c r="BE340" i="14" s="1"/>
  <c r="BT339" i="3"/>
  <c r="BF340" i="14" s="1"/>
  <c r="BU339" i="3"/>
  <c r="BG340" i="14" s="1"/>
  <c r="BV339" i="3"/>
  <c r="BH340" i="14" s="1"/>
  <c r="BW339" i="3"/>
  <c r="BI340" i="14" s="1"/>
  <c r="BL342" i="3"/>
  <c r="AX342" i="14" s="1"/>
  <c r="AY342" i="14"/>
  <c r="AZ342" i="14"/>
  <c r="BA342" i="14"/>
  <c r="BB342" i="14"/>
  <c r="BC342" i="14"/>
  <c r="BD342" i="14"/>
  <c r="BE342" i="14"/>
  <c r="BF342" i="14"/>
  <c r="BG342" i="14"/>
  <c r="BH342" i="14"/>
  <c r="BI342" i="14"/>
  <c r="BM342" i="3"/>
  <c r="AY343" i="14" s="1"/>
  <c r="BN342" i="3"/>
  <c r="AZ343" i="14" s="1"/>
  <c r="BO342" i="3"/>
  <c r="BA343" i="14" s="1"/>
  <c r="BP342" i="3"/>
  <c r="BB343" i="14" s="1"/>
  <c r="BQ342" i="3"/>
  <c r="BC343" i="14" s="1"/>
  <c r="BR342" i="3"/>
  <c r="BD343" i="14" s="1"/>
  <c r="BS342" i="3"/>
  <c r="BE343" i="14" s="1"/>
  <c r="BT342" i="3"/>
  <c r="BF343" i="14" s="1"/>
  <c r="BU342" i="3"/>
  <c r="BG343" i="14" s="1"/>
  <c r="BV342" i="3"/>
  <c r="BH343" i="14" s="1"/>
  <c r="BW342" i="3"/>
  <c r="BI343" i="14" s="1"/>
  <c r="BL345" i="3"/>
  <c r="AX345" i="14" s="1"/>
  <c r="AY345" i="14"/>
  <c r="AZ345" i="14"/>
  <c r="BA345" i="14"/>
  <c r="BB345" i="14"/>
  <c r="BC345" i="14"/>
  <c r="BD345" i="14"/>
  <c r="BE345" i="14"/>
  <c r="BF345" i="14"/>
  <c r="BG345" i="14"/>
  <c r="BH345" i="14"/>
  <c r="BI345" i="14"/>
  <c r="BM345" i="3"/>
  <c r="AY346" i="14" s="1"/>
  <c r="BN345" i="3"/>
  <c r="AZ346" i="14" s="1"/>
  <c r="BO345" i="3"/>
  <c r="BA346" i="14" s="1"/>
  <c r="BP345" i="3"/>
  <c r="BB346" i="14" s="1"/>
  <c r="BQ345" i="3"/>
  <c r="BC346" i="14" s="1"/>
  <c r="BR345" i="3"/>
  <c r="BD346" i="14" s="1"/>
  <c r="BS345" i="3"/>
  <c r="BE346" i="14" s="1"/>
  <c r="BT345" i="3"/>
  <c r="BF346" i="14" s="1"/>
  <c r="BU345" i="3"/>
  <c r="BG346" i="14" s="1"/>
  <c r="BV345" i="3"/>
  <c r="BH346" i="14" s="1"/>
  <c r="BW345" i="3"/>
  <c r="BI346" i="14" s="1"/>
  <c r="BL348" i="3"/>
  <c r="AX348" i="14" s="1"/>
  <c r="AY348" i="14"/>
  <c r="AZ348" i="14"/>
  <c r="BA348" i="14"/>
  <c r="BB348" i="14"/>
  <c r="BC348" i="14"/>
  <c r="BD348" i="14"/>
  <c r="BE348" i="14"/>
  <c r="BF348" i="14"/>
  <c r="BG348" i="14"/>
  <c r="BH348" i="14"/>
  <c r="BI348" i="14"/>
  <c r="BM348" i="3"/>
  <c r="AY349" i="14" s="1"/>
  <c r="BN348" i="3"/>
  <c r="AZ349" i="14" s="1"/>
  <c r="BO348" i="3"/>
  <c r="BA349" i="14" s="1"/>
  <c r="BP348" i="3"/>
  <c r="BB349" i="14" s="1"/>
  <c r="BQ348" i="3"/>
  <c r="BC349" i="14" s="1"/>
  <c r="BR348" i="3"/>
  <c r="BD349" i="14" s="1"/>
  <c r="BS348" i="3"/>
  <c r="BE349" i="14" s="1"/>
  <c r="BT348" i="3"/>
  <c r="BF349" i="14" s="1"/>
  <c r="BU348" i="3"/>
  <c r="BG349" i="14" s="1"/>
  <c r="BV348" i="3"/>
  <c r="BH349" i="14" s="1"/>
  <c r="BW348" i="3"/>
  <c r="BI349" i="14" s="1"/>
  <c r="BL351" i="3"/>
  <c r="AX351" i="14" s="1"/>
  <c r="AY351" i="14"/>
  <c r="AZ351" i="14"/>
  <c r="BA351" i="14"/>
  <c r="BB351" i="14"/>
  <c r="BC351" i="14"/>
  <c r="BD351" i="14"/>
  <c r="BE351" i="14"/>
  <c r="BF351" i="14"/>
  <c r="BG351" i="14"/>
  <c r="BH351" i="14"/>
  <c r="BI351" i="14"/>
  <c r="BM351" i="3"/>
  <c r="AY352" i="14" s="1"/>
  <c r="BN351" i="3"/>
  <c r="AZ352" i="14" s="1"/>
  <c r="BO351" i="3"/>
  <c r="BA352" i="14" s="1"/>
  <c r="BP351" i="3"/>
  <c r="BB352" i="14" s="1"/>
  <c r="BQ351" i="3"/>
  <c r="BC352" i="14" s="1"/>
  <c r="BR351" i="3"/>
  <c r="BD352" i="14" s="1"/>
  <c r="BS351" i="3"/>
  <c r="BE352" i="14" s="1"/>
  <c r="BT351" i="3"/>
  <c r="BF352" i="14" s="1"/>
  <c r="BU351" i="3"/>
  <c r="BG352" i="14" s="1"/>
  <c r="BV351" i="3"/>
  <c r="BH352" i="14" s="1"/>
  <c r="BW351" i="3"/>
  <c r="BI352" i="14" s="1"/>
  <c r="BL354" i="3"/>
  <c r="AX354" i="14" s="1"/>
  <c r="AY354" i="14"/>
  <c r="AZ354" i="14"/>
  <c r="BA354" i="14"/>
  <c r="BB354" i="14"/>
  <c r="BC354" i="14"/>
  <c r="BD354" i="14"/>
  <c r="BE354" i="14"/>
  <c r="BF354" i="14"/>
  <c r="BG354" i="14"/>
  <c r="BH354" i="14"/>
  <c r="BI354" i="14"/>
  <c r="BM354" i="3"/>
  <c r="AY355" i="14" s="1"/>
  <c r="BN354" i="3"/>
  <c r="AZ355" i="14" s="1"/>
  <c r="BO354" i="3"/>
  <c r="BA355" i="14" s="1"/>
  <c r="BP354" i="3"/>
  <c r="BB355" i="14" s="1"/>
  <c r="BQ354" i="3"/>
  <c r="BC355" i="14" s="1"/>
  <c r="BR354" i="3"/>
  <c r="BD355" i="14" s="1"/>
  <c r="BS354" i="3"/>
  <c r="BE355" i="14" s="1"/>
  <c r="BT354" i="3"/>
  <c r="BF355" i="14" s="1"/>
  <c r="BU354" i="3"/>
  <c r="BG355" i="14" s="1"/>
  <c r="BV354" i="3"/>
  <c r="BH355" i="14" s="1"/>
  <c r="BW354" i="3"/>
  <c r="BI355" i="14" s="1"/>
  <c r="BL357" i="3"/>
  <c r="AX357" i="14" s="1"/>
  <c r="AY357" i="14"/>
  <c r="AZ357" i="14"/>
  <c r="BA357" i="14"/>
  <c r="BB357" i="14"/>
  <c r="BC357" i="14"/>
  <c r="BD357" i="14"/>
  <c r="BE357" i="14"/>
  <c r="BF357" i="14"/>
  <c r="BG357" i="14"/>
  <c r="BH357" i="14"/>
  <c r="BI357" i="14"/>
  <c r="BM357" i="3"/>
  <c r="AY358" i="14" s="1"/>
  <c r="BN357" i="3"/>
  <c r="AZ358" i="14" s="1"/>
  <c r="BO357" i="3"/>
  <c r="BA358" i="14" s="1"/>
  <c r="BP357" i="3"/>
  <c r="BB358" i="14" s="1"/>
  <c r="BQ357" i="3"/>
  <c r="BC358" i="14" s="1"/>
  <c r="BR357" i="3"/>
  <c r="BD358" i="14" s="1"/>
  <c r="BS357" i="3"/>
  <c r="BE358" i="14" s="1"/>
  <c r="BT357" i="3"/>
  <c r="BF358" i="14" s="1"/>
  <c r="BU357" i="3"/>
  <c r="BG358" i="14" s="1"/>
  <c r="BV357" i="3"/>
  <c r="BH358" i="14" s="1"/>
  <c r="BW357" i="3"/>
  <c r="BI358" i="14" s="1"/>
  <c r="BL360" i="3"/>
  <c r="AX360" i="14" s="1"/>
  <c r="AY360" i="14"/>
  <c r="AZ360" i="14"/>
  <c r="BA360" i="14"/>
  <c r="BB360" i="14"/>
  <c r="BC360" i="14"/>
  <c r="BD360" i="14"/>
  <c r="BE360" i="14"/>
  <c r="BF360" i="14"/>
  <c r="BG360" i="14"/>
  <c r="BH360" i="14"/>
  <c r="BI360" i="14"/>
  <c r="BM360" i="3"/>
  <c r="AY361" i="14" s="1"/>
  <c r="BN360" i="3"/>
  <c r="AZ361" i="14" s="1"/>
  <c r="BO360" i="3"/>
  <c r="BA361" i="14" s="1"/>
  <c r="BP360" i="3"/>
  <c r="BB361" i="14" s="1"/>
  <c r="BQ360" i="3"/>
  <c r="BC361" i="14" s="1"/>
  <c r="BR360" i="3"/>
  <c r="BD361" i="14" s="1"/>
  <c r="BS360" i="3"/>
  <c r="BE361" i="14" s="1"/>
  <c r="BT360" i="3"/>
  <c r="BF361" i="14" s="1"/>
  <c r="BU360" i="3"/>
  <c r="BG361" i="14" s="1"/>
  <c r="BV360" i="3"/>
  <c r="BH361" i="14" s="1"/>
  <c r="BW360" i="3"/>
  <c r="BI361" i="14" s="1"/>
  <c r="BL363" i="3"/>
  <c r="AX363" i="14" s="1"/>
  <c r="AY363" i="14"/>
  <c r="AZ363" i="14"/>
  <c r="BA363" i="14"/>
  <c r="BB363" i="14"/>
  <c r="BC363" i="14"/>
  <c r="BD363" i="14"/>
  <c r="BE363" i="14"/>
  <c r="BF363" i="14"/>
  <c r="BG363" i="14"/>
  <c r="BH363" i="14"/>
  <c r="BI363" i="14"/>
  <c r="BM363" i="3"/>
  <c r="AY364" i="14" s="1"/>
  <c r="BN363" i="3"/>
  <c r="AZ364" i="14" s="1"/>
  <c r="BO363" i="3"/>
  <c r="BA364" i="14" s="1"/>
  <c r="BP363" i="3"/>
  <c r="BB364" i="14" s="1"/>
  <c r="BQ363" i="3"/>
  <c r="BC364" i="14" s="1"/>
  <c r="BR363" i="3"/>
  <c r="BD364" i="14" s="1"/>
  <c r="BS363" i="3"/>
  <c r="BE364" i="14" s="1"/>
  <c r="BT363" i="3"/>
  <c r="BF364" i="14" s="1"/>
  <c r="BU363" i="3"/>
  <c r="BG364" i="14" s="1"/>
  <c r="BV363" i="3"/>
  <c r="BH364" i="14" s="1"/>
  <c r="BW363" i="3"/>
  <c r="BI364" i="14" s="1"/>
  <c r="BL366" i="3"/>
  <c r="AX366" i="14" s="1"/>
  <c r="AY366" i="14"/>
  <c r="AZ366" i="14"/>
  <c r="BA366" i="14"/>
  <c r="BB366" i="14"/>
  <c r="BC366" i="14"/>
  <c r="BD366" i="14"/>
  <c r="BE366" i="14"/>
  <c r="BF366" i="14"/>
  <c r="BG366" i="14"/>
  <c r="BH366" i="14"/>
  <c r="BI366" i="14"/>
  <c r="BM366" i="3"/>
  <c r="AY367" i="14" s="1"/>
  <c r="BN366" i="3"/>
  <c r="AZ367" i="14" s="1"/>
  <c r="BO366" i="3"/>
  <c r="BA367" i="14" s="1"/>
  <c r="BP366" i="3"/>
  <c r="BB367" i="14" s="1"/>
  <c r="BQ366" i="3"/>
  <c r="BC367" i="14" s="1"/>
  <c r="BR366" i="3"/>
  <c r="BD367" i="14" s="1"/>
  <c r="BS366" i="3"/>
  <c r="BE367" i="14" s="1"/>
  <c r="BT366" i="3"/>
  <c r="BF367" i="14" s="1"/>
  <c r="BU366" i="3"/>
  <c r="BG367" i="14" s="1"/>
  <c r="BV366" i="3"/>
  <c r="BH367" i="14" s="1"/>
  <c r="BW366" i="3"/>
  <c r="BI367" i="14" s="1"/>
  <c r="BL369" i="3"/>
  <c r="AX369" i="14" s="1"/>
  <c r="AY369" i="14"/>
  <c r="AZ369" i="14"/>
  <c r="BA369" i="14"/>
  <c r="BB369" i="14"/>
  <c r="BC369" i="14"/>
  <c r="BD369" i="14"/>
  <c r="BE369" i="14"/>
  <c r="BF369" i="14"/>
  <c r="BG369" i="14"/>
  <c r="BH369" i="14"/>
  <c r="BI369" i="14"/>
  <c r="BM369" i="3"/>
  <c r="AY370" i="14" s="1"/>
  <c r="BN369" i="3"/>
  <c r="AZ370" i="14" s="1"/>
  <c r="BO369" i="3"/>
  <c r="BA370" i="14" s="1"/>
  <c r="BP369" i="3"/>
  <c r="BB370" i="14" s="1"/>
  <c r="BQ369" i="3"/>
  <c r="BC370" i="14" s="1"/>
  <c r="BR369" i="3"/>
  <c r="BD370" i="14" s="1"/>
  <c r="BS369" i="3"/>
  <c r="BE370" i="14" s="1"/>
  <c r="BT369" i="3"/>
  <c r="BF370" i="14" s="1"/>
  <c r="BU369" i="3"/>
  <c r="BG370" i="14" s="1"/>
  <c r="BV369" i="3"/>
  <c r="BH370" i="14" s="1"/>
  <c r="BW369" i="3"/>
  <c r="BI370" i="14" s="1"/>
  <c r="BL372" i="3"/>
  <c r="AX372" i="14" s="1"/>
  <c r="AY372" i="14"/>
  <c r="AZ372" i="14"/>
  <c r="BA372" i="14"/>
  <c r="BB372" i="14"/>
  <c r="BC372" i="14"/>
  <c r="BD372" i="14"/>
  <c r="BE372" i="14"/>
  <c r="BF372" i="14"/>
  <c r="BG372" i="14"/>
  <c r="BH372" i="14"/>
  <c r="BI372" i="14"/>
  <c r="BM372" i="3"/>
  <c r="AY373" i="14" s="1"/>
  <c r="BN372" i="3"/>
  <c r="AZ373" i="14" s="1"/>
  <c r="BO372" i="3"/>
  <c r="BA373" i="14" s="1"/>
  <c r="BP372" i="3"/>
  <c r="BB373" i="14" s="1"/>
  <c r="BQ372" i="3"/>
  <c r="BC373" i="14" s="1"/>
  <c r="BR372" i="3"/>
  <c r="BD373" i="14" s="1"/>
  <c r="BS372" i="3"/>
  <c r="BE373" i="14" s="1"/>
  <c r="BT372" i="3"/>
  <c r="BF373" i="14" s="1"/>
  <c r="BU372" i="3"/>
  <c r="BG373" i="14" s="1"/>
  <c r="BV372" i="3"/>
  <c r="BH373" i="14" s="1"/>
  <c r="BW372" i="3"/>
  <c r="BI373" i="14" s="1"/>
  <c r="BL375" i="3"/>
  <c r="AX375" i="14" s="1"/>
  <c r="AY375" i="14"/>
  <c r="AZ375" i="14"/>
  <c r="BA375" i="14"/>
  <c r="BB375" i="14"/>
  <c r="BC375" i="14"/>
  <c r="BD375" i="14"/>
  <c r="BE375" i="14"/>
  <c r="BF375" i="14"/>
  <c r="BG375" i="14"/>
  <c r="BH375" i="14"/>
  <c r="BI375" i="14"/>
  <c r="BM375" i="3"/>
  <c r="AY376" i="14" s="1"/>
  <c r="BN375" i="3"/>
  <c r="AZ376" i="14" s="1"/>
  <c r="BO375" i="3"/>
  <c r="BA376" i="14" s="1"/>
  <c r="BP375" i="3"/>
  <c r="BB376" i="14" s="1"/>
  <c r="BQ375" i="3"/>
  <c r="BC376" i="14" s="1"/>
  <c r="BR375" i="3"/>
  <c r="BD376" i="14" s="1"/>
  <c r="BS375" i="3"/>
  <c r="BE376" i="14" s="1"/>
  <c r="BT375" i="3"/>
  <c r="BF376" i="14" s="1"/>
  <c r="BU375" i="3"/>
  <c r="BG376" i="14" s="1"/>
  <c r="BV375" i="3"/>
  <c r="BH376" i="14" s="1"/>
  <c r="BW375" i="3"/>
  <c r="BI376" i="14" s="1"/>
  <c r="BL378" i="3"/>
  <c r="AX378" i="14" s="1"/>
  <c r="AY378" i="14"/>
  <c r="AZ378" i="14"/>
  <c r="BA378" i="14"/>
  <c r="BB378" i="14"/>
  <c r="BC378" i="14"/>
  <c r="BD378" i="14"/>
  <c r="BE378" i="14"/>
  <c r="BF378" i="14"/>
  <c r="BG378" i="14"/>
  <c r="BH378" i="14"/>
  <c r="BI378" i="14"/>
  <c r="BM378" i="3"/>
  <c r="AY379" i="14" s="1"/>
  <c r="BN378" i="3"/>
  <c r="AZ379" i="14" s="1"/>
  <c r="BO378" i="3"/>
  <c r="BA379" i="14" s="1"/>
  <c r="BP378" i="3"/>
  <c r="BB379" i="14" s="1"/>
  <c r="BQ378" i="3"/>
  <c r="BC379" i="14" s="1"/>
  <c r="BR378" i="3"/>
  <c r="BD379" i="14" s="1"/>
  <c r="BS378" i="3"/>
  <c r="BE379" i="14" s="1"/>
  <c r="BT378" i="3"/>
  <c r="BF379" i="14" s="1"/>
  <c r="BU378" i="3"/>
  <c r="BG379" i="14" s="1"/>
  <c r="BV378" i="3"/>
  <c r="BH379" i="14" s="1"/>
  <c r="BW378" i="3"/>
  <c r="BI379" i="14" s="1"/>
  <c r="BL381" i="3"/>
  <c r="AX381" i="14" s="1"/>
  <c r="AY381" i="14"/>
  <c r="AZ381" i="14"/>
  <c r="BA381" i="14"/>
  <c r="BB381" i="14"/>
  <c r="BC381" i="14"/>
  <c r="BD381" i="14"/>
  <c r="BE381" i="14"/>
  <c r="BF381" i="14"/>
  <c r="BG381" i="14"/>
  <c r="BH381" i="14"/>
  <c r="BI381" i="14"/>
  <c r="BM381" i="3"/>
  <c r="AY382" i="14" s="1"/>
  <c r="BN381" i="3"/>
  <c r="AZ382" i="14" s="1"/>
  <c r="BO381" i="3"/>
  <c r="BA382" i="14" s="1"/>
  <c r="BP381" i="3"/>
  <c r="BB382" i="14" s="1"/>
  <c r="BQ381" i="3"/>
  <c r="BC382" i="14" s="1"/>
  <c r="BR381" i="3"/>
  <c r="BD382" i="14" s="1"/>
  <c r="BS381" i="3"/>
  <c r="BE382" i="14" s="1"/>
  <c r="BT381" i="3"/>
  <c r="BF382" i="14" s="1"/>
  <c r="BU381" i="3"/>
  <c r="BG382" i="14" s="1"/>
  <c r="BV381" i="3"/>
  <c r="BH382" i="14" s="1"/>
  <c r="BW381" i="3"/>
  <c r="BI382" i="14" s="1"/>
  <c r="BL384" i="3"/>
  <c r="AY384" i="14"/>
  <c r="AZ384" i="14"/>
  <c r="BA384" i="14"/>
  <c r="BB384" i="14"/>
  <c r="BC384" i="14"/>
  <c r="BD384" i="14"/>
  <c r="BE384" i="14"/>
  <c r="BF384" i="14"/>
  <c r="BG384" i="14"/>
  <c r="BH384" i="14"/>
  <c r="BI384" i="14"/>
  <c r="BM384" i="3"/>
  <c r="AY385" i="14" s="1"/>
  <c r="BN384" i="3"/>
  <c r="AZ385" i="14" s="1"/>
  <c r="BO384" i="3"/>
  <c r="BA385" i="14" s="1"/>
  <c r="BP384" i="3"/>
  <c r="BB385" i="14" s="1"/>
  <c r="BQ384" i="3"/>
  <c r="BC385" i="14" s="1"/>
  <c r="BR384" i="3"/>
  <c r="BD385" i="14" s="1"/>
  <c r="BS384" i="3"/>
  <c r="BE385" i="14" s="1"/>
  <c r="BT384" i="3"/>
  <c r="BF385" i="14" s="1"/>
  <c r="BU384" i="3"/>
  <c r="BG385" i="14" s="1"/>
  <c r="BV384" i="3"/>
  <c r="BH385" i="14" s="1"/>
  <c r="BW384" i="3"/>
  <c r="BI385" i="14" s="1"/>
  <c r="BL387" i="3"/>
  <c r="AX387" i="14" s="1"/>
  <c r="AY387" i="14"/>
  <c r="AZ387" i="14"/>
  <c r="BA387" i="14"/>
  <c r="BB387" i="14"/>
  <c r="BC387" i="14"/>
  <c r="BD387" i="14"/>
  <c r="BE387" i="14"/>
  <c r="BF387" i="14"/>
  <c r="BG387" i="14"/>
  <c r="BH387" i="14"/>
  <c r="BI387" i="14"/>
  <c r="BM387" i="3"/>
  <c r="AY388" i="14" s="1"/>
  <c r="BN387" i="3"/>
  <c r="AZ388" i="14" s="1"/>
  <c r="BO387" i="3"/>
  <c r="BA388" i="14" s="1"/>
  <c r="BP387" i="3"/>
  <c r="BB388" i="14" s="1"/>
  <c r="BQ387" i="3"/>
  <c r="BC388" i="14" s="1"/>
  <c r="BR387" i="3"/>
  <c r="BD388" i="14" s="1"/>
  <c r="BS387" i="3"/>
  <c r="BE388" i="14" s="1"/>
  <c r="BT387" i="3"/>
  <c r="BF388" i="14" s="1"/>
  <c r="BU387" i="3"/>
  <c r="BG388" i="14" s="1"/>
  <c r="BV387" i="3"/>
  <c r="BH388" i="14" s="1"/>
  <c r="BW387" i="3"/>
  <c r="BI388" i="14" s="1"/>
  <c r="BL390" i="3"/>
  <c r="AY390" i="14"/>
  <c r="AZ390" i="14"/>
  <c r="BA390" i="14"/>
  <c r="BB390" i="14"/>
  <c r="BC390" i="14"/>
  <c r="BD390" i="14"/>
  <c r="BE390" i="14"/>
  <c r="BF390" i="14"/>
  <c r="BG390" i="14"/>
  <c r="BH390" i="14"/>
  <c r="BI390" i="14"/>
  <c r="BM390" i="3"/>
  <c r="AY391" i="14" s="1"/>
  <c r="BN390" i="3"/>
  <c r="AZ391" i="14" s="1"/>
  <c r="BO390" i="3"/>
  <c r="BA391" i="14" s="1"/>
  <c r="BP390" i="3"/>
  <c r="BB391" i="14" s="1"/>
  <c r="BQ390" i="3"/>
  <c r="BC391" i="14" s="1"/>
  <c r="BR390" i="3"/>
  <c r="BD391" i="14" s="1"/>
  <c r="BS390" i="3"/>
  <c r="BE391" i="14" s="1"/>
  <c r="BT390" i="3"/>
  <c r="BF391" i="14" s="1"/>
  <c r="BU390" i="3"/>
  <c r="BG391" i="14" s="1"/>
  <c r="BV390" i="3"/>
  <c r="BH391" i="14" s="1"/>
  <c r="BW390" i="3"/>
  <c r="BI391" i="14" s="1"/>
  <c r="BL393" i="3"/>
  <c r="AX393" i="14" s="1"/>
  <c r="AY393" i="14"/>
  <c r="AZ393" i="14"/>
  <c r="BA393" i="14"/>
  <c r="BB393" i="14"/>
  <c r="BC393" i="14"/>
  <c r="BD393" i="14"/>
  <c r="BE393" i="14"/>
  <c r="BF393" i="14"/>
  <c r="BG393" i="14"/>
  <c r="BH393" i="14"/>
  <c r="BI393" i="14"/>
  <c r="BM393" i="3"/>
  <c r="AY394" i="14" s="1"/>
  <c r="BN393" i="3"/>
  <c r="AZ394" i="14" s="1"/>
  <c r="BO393" i="3"/>
  <c r="BA394" i="14" s="1"/>
  <c r="BP393" i="3"/>
  <c r="BB394" i="14" s="1"/>
  <c r="BQ393" i="3"/>
  <c r="BC394" i="14" s="1"/>
  <c r="BR393" i="3"/>
  <c r="BD394" i="14" s="1"/>
  <c r="BS393" i="3"/>
  <c r="BE394" i="14" s="1"/>
  <c r="BT393" i="3"/>
  <c r="BF394" i="14" s="1"/>
  <c r="BU393" i="3"/>
  <c r="BG394" i="14" s="1"/>
  <c r="BV393" i="3"/>
  <c r="BH394" i="14" s="1"/>
  <c r="BW393" i="3"/>
  <c r="BI394" i="14" s="1"/>
  <c r="BL396" i="3"/>
  <c r="AY396" i="14"/>
  <c r="AZ396" i="14"/>
  <c r="BA396" i="14"/>
  <c r="BB396" i="14"/>
  <c r="BC396" i="14"/>
  <c r="BD396" i="14"/>
  <c r="BE396" i="14"/>
  <c r="BF396" i="14"/>
  <c r="BG396" i="14"/>
  <c r="BH396" i="14"/>
  <c r="BI396" i="14"/>
  <c r="BM396" i="3"/>
  <c r="AY397" i="14" s="1"/>
  <c r="BN396" i="3"/>
  <c r="AZ397" i="14" s="1"/>
  <c r="BO396" i="3"/>
  <c r="BA397" i="14" s="1"/>
  <c r="BP396" i="3"/>
  <c r="BB397" i="14" s="1"/>
  <c r="BQ396" i="3"/>
  <c r="BC397" i="14" s="1"/>
  <c r="BR396" i="3"/>
  <c r="BD397" i="14" s="1"/>
  <c r="BS396" i="3"/>
  <c r="BE397" i="14" s="1"/>
  <c r="BT396" i="3"/>
  <c r="BF397" i="14" s="1"/>
  <c r="BU396" i="3"/>
  <c r="BG397" i="14" s="1"/>
  <c r="BV396" i="3"/>
  <c r="BH397" i="14" s="1"/>
  <c r="BW396" i="3"/>
  <c r="BI397" i="14" s="1"/>
  <c r="BL399" i="3"/>
  <c r="AX399" i="14" s="1"/>
  <c r="AY399" i="14"/>
  <c r="AZ399" i="14"/>
  <c r="BA399" i="14"/>
  <c r="BB399" i="14"/>
  <c r="BC399" i="14"/>
  <c r="BD399" i="14"/>
  <c r="BE399" i="14"/>
  <c r="BF399" i="14"/>
  <c r="BG399" i="14"/>
  <c r="BH399" i="14"/>
  <c r="BI399" i="14"/>
  <c r="BM399" i="3"/>
  <c r="AY400" i="14" s="1"/>
  <c r="BN399" i="3"/>
  <c r="AZ400" i="14" s="1"/>
  <c r="BO399" i="3"/>
  <c r="BA400" i="14" s="1"/>
  <c r="BP399" i="3"/>
  <c r="BB400" i="14" s="1"/>
  <c r="BQ399" i="3"/>
  <c r="BC400" i="14" s="1"/>
  <c r="BR399" i="3"/>
  <c r="BD400" i="14" s="1"/>
  <c r="BS399" i="3"/>
  <c r="BE400" i="14" s="1"/>
  <c r="BT399" i="3"/>
  <c r="BF400" i="14" s="1"/>
  <c r="BU399" i="3"/>
  <c r="BG400" i="14" s="1"/>
  <c r="BV399" i="3"/>
  <c r="BH400" i="14" s="1"/>
  <c r="BW399" i="3"/>
  <c r="BI400" i="14" s="1"/>
  <c r="BL402" i="3"/>
  <c r="AY402" i="14"/>
  <c r="AZ402" i="14"/>
  <c r="BA402" i="14"/>
  <c r="BB402" i="14"/>
  <c r="BC402" i="14"/>
  <c r="BD402" i="14"/>
  <c r="BE402" i="14"/>
  <c r="BF402" i="14"/>
  <c r="BG402" i="14"/>
  <c r="BH402" i="14"/>
  <c r="BI402" i="14"/>
  <c r="BM402" i="3"/>
  <c r="AY403" i="14" s="1"/>
  <c r="BN402" i="3"/>
  <c r="AZ403" i="14" s="1"/>
  <c r="BO402" i="3"/>
  <c r="BA403" i="14" s="1"/>
  <c r="BP402" i="3"/>
  <c r="BB403" i="14" s="1"/>
  <c r="BQ402" i="3"/>
  <c r="BC403" i="14" s="1"/>
  <c r="BR402" i="3"/>
  <c r="BD403" i="14" s="1"/>
  <c r="BS402" i="3"/>
  <c r="BE403" i="14" s="1"/>
  <c r="BT402" i="3"/>
  <c r="BF403" i="14" s="1"/>
  <c r="BU402" i="3"/>
  <c r="BG403" i="14" s="1"/>
  <c r="BV402" i="3"/>
  <c r="BH403" i="14" s="1"/>
  <c r="BW402" i="3"/>
  <c r="BI403" i="14" s="1"/>
  <c r="BL405" i="3"/>
  <c r="AX405" i="14" s="1"/>
  <c r="AY405" i="14"/>
  <c r="AZ405" i="14"/>
  <c r="BA405" i="14"/>
  <c r="BB405" i="14"/>
  <c r="BC405" i="14"/>
  <c r="BD405" i="14"/>
  <c r="BE405" i="14"/>
  <c r="BF405" i="14"/>
  <c r="BG405" i="14"/>
  <c r="BH405" i="14"/>
  <c r="BI405" i="14"/>
  <c r="BM405" i="3"/>
  <c r="AY406" i="14" s="1"/>
  <c r="BN405" i="3"/>
  <c r="AZ406" i="14" s="1"/>
  <c r="BO405" i="3"/>
  <c r="BA406" i="14" s="1"/>
  <c r="BP405" i="3"/>
  <c r="BB406" i="14" s="1"/>
  <c r="BQ405" i="3"/>
  <c r="BC406" i="14" s="1"/>
  <c r="BR405" i="3"/>
  <c r="BD406" i="14" s="1"/>
  <c r="BS405" i="3"/>
  <c r="BE406" i="14" s="1"/>
  <c r="BT405" i="3"/>
  <c r="BF406" i="14" s="1"/>
  <c r="BU405" i="3"/>
  <c r="BG406" i="14" s="1"/>
  <c r="BV405" i="3"/>
  <c r="BH406" i="14" s="1"/>
  <c r="BW405" i="3"/>
  <c r="BI406" i="14" s="1"/>
  <c r="BL408" i="3"/>
  <c r="AX408" i="14" s="1"/>
  <c r="AY408" i="14"/>
  <c r="AZ408" i="14"/>
  <c r="BA408" i="14"/>
  <c r="BB408" i="14"/>
  <c r="BC408" i="14"/>
  <c r="BD408" i="14"/>
  <c r="BE408" i="14"/>
  <c r="BF408" i="14"/>
  <c r="BG408" i="14"/>
  <c r="BH408" i="14"/>
  <c r="BI408" i="14"/>
  <c r="AX409" i="14"/>
  <c r="BM408" i="3"/>
  <c r="AY409" i="14" s="1"/>
  <c r="BN408" i="3"/>
  <c r="AZ409" i="14" s="1"/>
  <c r="BO408" i="3"/>
  <c r="BA409" i="14" s="1"/>
  <c r="BP408" i="3"/>
  <c r="BB409" i="14" s="1"/>
  <c r="BQ408" i="3"/>
  <c r="BC409" i="14" s="1"/>
  <c r="BR408" i="3"/>
  <c r="BD409" i="14" s="1"/>
  <c r="BS408" i="3"/>
  <c r="BE409" i="14" s="1"/>
  <c r="BT408" i="3"/>
  <c r="BF409" i="14" s="1"/>
  <c r="BU408" i="3"/>
  <c r="BG409" i="14" s="1"/>
  <c r="BV408" i="3"/>
  <c r="BH409" i="14" s="1"/>
  <c r="BW408" i="3"/>
  <c r="BI409" i="14" s="1"/>
  <c r="BL411" i="3"/>
  <c r="AX411" i="14" s="1"/>
  <c r="AY411" i="14"/>
  <c r="AZ411" i="14"/>
  <c r="BA411" i="14"/>
  <c r="BB411" i="14"/>
  <c r="BC411" i="14"/>
  <c r="BD411" i="14"/>
  <c r="BE411" i="14"/>
  <c r="BF411" i="14"/>
  <c r="BG411" i="14"/>
  <c r="BH411" i="14"/>
  <c r="BI411" i="14"/>
  <c r="BM411" i="3"/>
  <c r="AY412" i="14" s="1"/>
  <c r="BN411" i="3"/>
  <c r="AZ412" i="14" s="1"/>
  <c r="BO411" i="3"/>
  <c r="BA412" i="14" s="1"/>
  <c r="BP411" i="3"/>
  <c r="BB412" i="14" s="1"/>
  <c r="BQ411" i="3"/>
  <c r="BC412" i="14" s="1"/>
  <c r="BR411" i="3"/>
  <c r="BD412" i="14" s="1"/>
  <c r="BS411" i="3"/>
  <c r="BE412" i="14" s="1"/>
  <c r="BT411" i="3"/>
  <c r="BF412" i="14" s="1"/>
  <c r="BU411" i="3"/>
  <c r="BG412" i="14" s="1"/>
  <c r="BV411" i="3"/>
  <c r="BH412" i="14" s="1"/>
  <c r="BW411" i="3"/>
  <c r="BI412" i="14" s="1"/>
  <c r="BL414" i="3"/>
  <c r="AX414" i="14" s="1"/>
  <c r="AY414" i="14"/>
  <c r="AZ414" i="14"/>
  <c r="BA414" i="14"/>
  <c r="BB414" i="14"/>
  <c r="BC414" i="14"/>
  <c r="BD414" i="14"/>
  <c r="BE414" i="14"/>
  <c r="BF414" i="14"/>
  <c r="BG414" i="14"/>
  <c r="BH414" i="14"/>
  <c r="BI414" i="14"/>
  <c r="BM414" i="3"/>
  <c r="AY415" i="14" s="1"/>
  <c r="BN414" i="3"/>
  <c r="AZ415" i="14" s="1"/>
  <c r="BO414" i="3"/>
  <c r="BA415" i="14" s="1"/>
  <c r="BP414" i="3"/>
  <c r="BB415" i="14" s="1"/>
  <c r="BQ414" i="3"/>
  <c r="BC415" i="14" s="1"/>
  <c r="BR414" i="3"/>
  <c r="BD415" i="14" s="1"/>
  <c r="BS414" i="3"/>
  <c r="BE415" i="14" s="1"/>
  <c r="BT414" i="3"/>
  <c r="BF415" i="14" s="1"/>
  <c r="BU414" i="3"/>
  <c r="BG415" i="14" s="1"/>
  <c r="BV414" i="3"/>
  <c r="BH415" i="14" s="1"/>
  <c r="BW414" i="3"/>
  <c r="BI415" i="14" s="1"/>
  <c r="BL417" i="3"/>
  <c r="AX417" i="14" s="1"/>
  <c r="AY417" i="14"/>
  <c r="AZ417" i="14"/>
  <c r="BA417" i="14"/>
  <c r="BB417" i="14"/>
  <c r="BC417" i="14"/>
  <c r="BD417" i="14"/>
  <c r="BE417" i="14"/>
  <c r="BF417" i="14"/>
  <c r="BG417" i="14"/>
  <c r="BH417" i="14"/>
  <c r="BI417" i="14"/>
  <c r="BM417" i="3"/>
  <c r="AY418" i="14" s="1"/>
  <c r="BN417" i="3"/>
  <c r="AZ418" i="14" s="1"/>
  <c r="BO417" i="3"/>
  <c r="BA418" i="14" s="1"/>
  <c r="BP417" i="3"/>
  <c r="BB418" i="14" s="1"/>
  <c r="BQ417" i="3"/>
  <c r="BC418" i="14" s="1"/>
  <c r="BR417" i="3"/>
  <c r="BD418" i="14" s="1"/>
  <c r="BS417" i="3"/>
  <c r="BE418" i="14" s="1"/>
  <c r="BT417" i="3"/>
  <c r="BF418" i="14" s="1"/>
  <c r="BU417" i="3"/>
  <c r="BG418" i="14" s="1"/>
  <c r="BV417" i="3"/>
  <c r="BH418" i="14" s="1"/>
  <c r="BW417" i="3"/>
  <c r="BI418" i="14" s="1"/>
  <c r="BL420" i="3"/>
  <c r="AX420" i="14" s="1"/>
  <c r="AY420" i="14"/>
  <c r="AZ420" i="14"/>
  <c r="BA420" i="14"/>
  <c r="BB420" i="14"/>
  <c r="BC420" i="14"/>
  <c r="BD420" i="14"/>
  <c r="BE420" i="14"/>
  <c r="BF420" i="14"/>
  <c r="BG420" i="14"/>
  <c r="BH420" i="14"/>
  <c r="BI420" i="14"/>
  <c r="AX421" i="14"/>
  <c r="BM420" i="3"/>
  <c r="AY421" i="14" s="1"/>
  <c r="BN420" i="3"/>
  <c r="AZ421" i="14" s="1"/>
  <c r="BO420" i="3"/>
  <c r="BA421" i="14" s="1"/>
  <c r="BP420" i="3"/>
  <c r="BB421" i="14" s="1"/>
  <c r="BQ420" i="3"/>
  <c r="BC421" i="14" s="1"/>
  <c r="BR420" i="3"/>
  <c r="BD421" i="14" s="1"/>
  <c r="BS420" i="3"/>
  <c r="BE421" i="14" s="1"/>
  <c r="BT420" i="3"/>
  <c r="BF421" i="14" s="1"/>
  <c r="BU420" i="3"/>
  <c r="BG421" i="14" s="1"/>
  <c r="BV420" i="3"/>
  <c r="BH421" i="14" s="1"/>
  <c r="BW420" i="3"/>
  <c r="BI421" i="14" s="1"/>
  <c r="BL423" i="3"/>
  <c r="AX423" i="14" s="1"/>
  <c r="AY423" i="14"/>
  <c r="AZ423" i="14"/>
  <c r="BA423" i="14"/>
  <c r="BB423" i="14"/>
  <c r="BC423" i="14"/>
  <c r="BD423" i="14"/>
  <c r="BE423" i="14"/>
  <c r="BF423" i="14"/>
  <c r="BG423" i="14"/>
  <c r="BH423" i="14"/>
  <c r="BI423" i="14"/>
  <c r="BM423" i="3"/>
  <c r="AY424" i="14" s="1"/>
  <c r="BN423" i="3"/>
  <c r="AZ424" i="14" s="1"/>
  <c r="BO423" i="3"/>
  <c r="BA424" i="14" s="1"/>
  <c r="BP423" i="3"/>
  <c r="BB424" i="14" s="1"/>
  <c r="BQ423" i="3"/>
  <c r="BC424" i="14" s="1"/>
  <c r="BR423" i="3"/>
  <c r="BD424" i="14" s="1"/>
  <c r="BS423" i="3"/>
  <c r="BE424" i="14" s="1"/>
  <c r="BT423" i="3"/>
  <c r="BF424" i="14" s="1"/>
  <c r="BU423" i="3"/>
  <c r="BG424" i="14" s="1"/>
  <c r="BV423" i="3"/>
  <c r="BH424" i="14" s="1"/>
  <c r="BW423" i="3"/>
  <c r="BI424" i="14" s="1"/>
  <c r="BL426" i="3"/>
  <c r="AX426" i="14" s="1"/>
  <c r="AY426" i="14"/>
  <c r="AZ426" i="14"/>
  <c r="BA426" i="14"/>
  <c r="BB426" i="14"/>
  <c r="BC426" i="14"/>
  <c r="BD426" i="14"/>
  <c r="BE426" i="14"/>
  <c r="BF426" i="14"/>
  <c r="BG426" i="14"/>
  <c r="BH426" i="14"/>
  <c r="BI426" i="14"/>
  <c r="BM426" i="3"/>
  <c r="AY427" i="14" s="1"/>
  <c r="BN426" i="3"/>
  <c r="AZ427" i="14" s="1"/>
  <c r="BO426" i="3"/>
  <c r="BA427" i="14" s="1"/>
  <c r="BP426" i="3"/>
  <c r="BB427" i="14" s="1"/>
  <c r="BQ426" i="3"/>
  <c r="BC427" i="14" s="1"/>
  <c r="BR426" i="3"/>
  <c r="BD427" i="14" s="1"/>
  <c r="BS426" i="3"/>
  <c r="BE427" i="14" s="1"/>
  <c r="BT426" i="3"/>
  <c r="BF427" i="14" s="1"/>
  <c r="BU426" i="3"/>
  <c r="BG427" i="14" s="1"/>
  <c r="BV426" i="3"/>
  <c r="BH427" i="14" s="1"/>
  <c r="BW426" i="3"/>
  <c r="BI427" i="14" s="1"/>
  <c r="BL429" i="3"/>
  <c r="AX429" i="14" s="1"/>
  <c r="AY429" i="14"/>
  <c r="AZ429" i="14"/>
  <c r="BA429" i="14"/>
  <c r="BB429" i="14"/>
  <c r="BC429" i="14"/>
  <c r="BD429" i="14"/>
  <c r="BE429" i="14"/>
  <c r="BF429" i="14"/>
  <c r="BG429" i="14"/>
  <c r="BH429" i="14"/>
  <c r="BI429" i="14"/>
  <c r="BM429" i="3"/>
  <c r="AY430" i="14" s="1"/>
  <c r="BN429" i="3"/>
  <c r="AZ430" i="14" s="1"/>
  <c r="BO429" i="3"/>
  <c r="BA430" i="14" s="1"/>
  <c r="BP429" i="3"/>
  <c r="BB430" i="14" s="1"/>
  <c r="BQ429" i="3"/>
  <c r="BC430" i="14" s="1"/>
  <c r="BR429" i="3"/>
  <c r="BD430" i="14" s="1"/>
  <c r="BS429" i="3"/>
  <c r="BE430" i="14" s="1"/>
  <c r="BT429" i="3"/>
  <c r="BF430" i="14" s="1"/>
  <c r="BU429" i="3"/>
  <c r="BG430" i="14" s="1"/>
  <c r="BV429" i="3"/>
  <c r="BH430" i="14" s="1"/>
  <c r="BW429" i="3"/>
  <c r="BI430" i="14" s="1"/>
  <c r="BL432" i="3"/>
  <c r="AX432" i="14" s="1"/>
  <c r="AY432" i="14"/>
  <c r="AZ432" i="14"/>
  <c r="BA432" i="14"/>
  <c r="BB432" i="14"/>
  <c r="BC432" i="14"/>
  <c r="BD432" i="14"/>
  <c r="BE432" i="14"/>
  <c r="BF432" i="14"/>
  <c r="BG432" i="14"/>
  <c r="BH432" i="14"/>
  <c r="BI432" i="14"/>
  <c r="BM432" i="3"/>
  <c r="AY433" i="14" s="1"/>
  <c r="BN432" i="3"/>
  <c r="AZ433" i="14" s="1"/>
  <c r="BO432" i="3"/>
  <c r="BA433" i="14" s="1"/>
  <c r="BP432" i="3"/>
  <c r="BB433" i="14" s="1"/>
  <c r="BQ432" i="3"/>
  <c r="BC433" i="14" s="1"/>
  <c r="BR432" i="3"/>
  <c r="BD433" i="14" s="1"/>
  <c r="BS432" i="3"/>
  <c r="BE433" i="14" s="1"/>
  <c r="BT432" i="3"/>
  <c r="BF433" i="14" s="1"/>
  <c r="BU432" i="3"/>
  <c r="BG433" i="14" s="1"/>
  <c r="BV432" i="3"/>
  <c r="BH433" i="14" s="1"/>
  <c r="BW432" i="3"/>
  <c r="BI433" i="14" s="1"/>
  <c r="BL435" i="3"/>
  <c r="AX435" i="14" s="1"/>
  <c r="AY435" i="14"/>
  <c r="AZ435" i="14"/>
  <c r="BA435" i="14"/>
  <c r="BB435" i="14"/>
  <c r="BC435" i="14"/>
  <c r="BD435" i="14"/>
  <c r="BE435" i="14"/>
  <c r="BF435" i="14"/>
  <c r="BG435" i="14"/>
  <c r="BH435" i="14"/>
  <c r="BI435" i="14"/>
  <c r="BM435" i="3"/>
  <c r="AY436" i="14" s="1"/>
  <c r="BN435" i="3"/>
  <c r="AZ436" i="14" s="1"/>
  <c r="BO435" i="3"/>
  <c r="BA436" i="14" s="1"/>
  <c r="BP435" i="3"/>
  <c r="BB436" i="14" s="1"/>
  <c r="BQ435" i="3"/>
  <c r="BC436" i="14" s="1"/>
  <c r="BR435" i="3"/>
  <c r="BD436" i="14" s="1"/>
  <c r="BS435" i="3"/>
  <c r="BE436" i="14" s="1"/>
  <c r="BT435" i="3"/>
  <c r="BF436" i="14" s="1"/>
  <c r="BU435" i="3"/>
  <c r="BG436" i="14" s="1"/>
  <c r="BV435" i="3"/>
  <c r="BH436" i="14" s="1"/>
  <c r="BW435" i="3"/>
  <c r="BI436" i="14" s="1"/>
  <c r="BL438" i="3"/>
  <c r="AX438" i="14" s="1"/>
  <c r="AY438" i="14"/>
  <c r="AZ438" i="14"/>
  <c r="BA438" i="14"/>
  <c r="BB438" i="14"/>
  <c r="BC438" i="14"/>
  <c r="BD438" i="14"/>
  <c r="BE438" i="14"/>
  <c r="BF438" i="14"/>
  <c r="BG438" i="14"/>
  <c r="BH438" i="14"/>
  <c r="BI438" i="14"/>
  <c r="BM438" i="3"/>
  <c r="AY439" i="14" s="1"/>
  <c r="BN438" i="3"/>
  <c r="AZ439" i="14" s="1"/>
  <c r="BO438" i="3"/>
  <c r="BA439" i="14" s="1"/>
  <c r="BP438" i="3"/>
  <c r="BB439" i="14" s="1"/>
  <c r="BQ438" i="3"/>
  <c r="BC439" i="14" s="1"/>
  <c r="BR438" i="3"/>
  <c r="BD439" i="14" s="1"/>
  <c r="BS438" i="3"/>
  <c r="BE439" i="14" s="1"/>
  <c r="BT438" i="3"/>
  <c r="BF439" i="14" s="1"/>
  <c r="BU438" i="3"/>
  <c r="BG439" i="14" s="1"/>
  <c r="BV438" i="3"/>
  <c r="BH439" i="14" s="1"/>
  <c r="BW438" i="3"/>
  <c r="BI439" i="14" s="1"/>
  <c r="BL441" i="3"/>
  <c r="AX441" i="14" s="1"/>
  <c r="AY441" i="14"/>
  <c r="AZ441" i="14"/>
  <c r="BA441" i="14"/>
  <c r="BB441" i="14"/>
  <c r="BC441" i="14"/>
  <c r="BD441" i="14"/>
  <c r="BE441" i="14"/>
  <c r="BF441" i="14"/>
  <c r="BG441" i="14"/>
  <c r="BH441" i="14"/>
  <c r="BI441" i="14"/>
  <c r="BM441" i="3"/>
  <c r="AY442" i="14" s="1"/>
  <c r="BN441" i="3"/>
  <c r="AZ442" i="14" s="1"/>
  <c r="BO441" i="3"/>
  <c r="BA442" i="14" s="1"/>
  <c r="BP441" i="3"/>
  <c r="BB442" i="14" s="1"/>
  <c r="BQ441" i="3"/>
  <c r="BC442" i="14" s="1"/>
  <c r="BR441" i="3"/>
  <c r="BD442" i="14" s="1"/>
  <c r="BS441" i="3"/>
  <c r="BE442" i="14" s="1"/>
  <c r="BT441" i="3"/>
  <c r="BF442" i="14" s="1"/>
  <c r="BU441" i="3"/>
  <c r="BG442" i="14" s="1"/>
  <c r="BV441" i="3"/>
  <c r="BH442" i="14" s="1"/>
  <c r="BW441" i="3"/>
  <c r="BI442" i="14" s="1"/>
  <c r="BL444" i="3"/>
  <c r="AX444" i="14" s="1"/>
  <c r="AY444" i="14"/>
  <c r="AZ444" i="14"/>
  <c r="BA444" i="14"/>
  <c r="BB444" i="14"/>
  <c r="BC444" i="14"/>
  <c r="BD444" i="14"/>
  <c r="BE444" i="14"/>
  <c r="BF444" i="14"/>
  <c r="BG444" i="14"/>
  <c r="BH444" i="14"/>
  <c r="BI444" i="14"/>
  <c r="BM444" i="3"/>
  <c r="AY445" i="14" s="1"/>
  <c r="BN444" i="3"/>
  <c r="AZ445" i="14" s="1"/>
  <c r="BO444" i="3"/>
  <c r="BA445" i="14" s="1"/>
  <c r="BP444" i="3"/>
  <c r="BB445" i="14" s="1"/>
  <c r="BQ444" i="3"/>
  <c r="BC445" i="14" s="1"/>
  <c r="BR444" i="3"/>
  <c r="BD445" i="14" s="1"/>
  <c r="BS444" i="3"/>
  <c r="BE445" i="14" s="1"/>
  <c r="BT444" i="3"/>
  <c r="BF445" i="14" s="1"/>
  <c r="BU444" i="3"/>
  <c r="BG445" i="14" s="1"/>
  <c r="BV444" i="3"/>
  <c r="BH445" i="14" s="1"/>
  <c r="BW444" i="3"/>
  <c r="BI445" i="14" s="1"/>
  <c r="BL447" i="3"/>
  <c r="AX447" i="14" s="1"/>
  <c r="AY447" i="14"/>
  <c r="AZ447" i="14"/>
  <c r="BA447" i="14"/>
  <c r="BB447" i="14"/>
  <c r="BC447" i="14"/>
  <c r="BD447" i="14"/>
  <c r="BE447" i="14"/>
  <c r="BF447" i="14"/>
  <c r="BG447" i="14"/>
  <c r="BH447" i="14"/>
  <c r="BI447" i="14"/>
  <c r="BM447" i="3"/>
  <c r="AY448" i="14" s="1"/>
  <c r="BN447" i="3"/>
  <c r="AZ448" i="14" s="1"/>
  <c r="BO447" i="3"/>
  <c r="BA448" i="14" s="1"/>
  <c r="BP447" i="3"/>
  <c r="BB448" i="14" s="1"/>
  <c r="BQ447" i="3"/>
  <c r="BC448" i="14" s="1"/>
  <c r="BR447" i="3"/>
  <c r="BD448" i="14" s="1"/>
  <c r="BS447" i="3"/>
  <c r="BE448" i="14" s="1"/>
  <c r="BT447" i="3"/>
  <c r="BF448" i="14" s="1"/>
  <c r="BU447" i="3"/>
  <c r="BG448" i="14" s="1"/>
  <c r="BV447" i="3"/>
  <c r="BH448" i="14" s="1"/>
  <c r="BW447" i="3"/>
  <c r="BI448" i="14" s="1"/>
  <c r="BL450" i="3"/>
  <c r="AY450" i="14"/>
  <c r="AZ450" i="14"/>
  <c r="BA450" i="14"/>
  <c r="BB450" i="14"/>
  <c r="BC450" i="14"/>
  <c r="BD450" i="14"/>
  <c r="BE450" i="14"/>
  <c r="BF450" i="14"/>
  <c r="BG450" i="14"/>
  <c r="BH450" i="14"/>
  <c r="BI450" i="14"/>
  <c r="BM450" i="3"/>
  <c r="AY451" i="14" s="1"/>
  <c r="BN450" i="3"/>
  <c r="AZ451" i="14" s="1"/>
  <c r="BO450" i="3"/>
  <c r="BA451" i="14" s="1"/>
  <c r="BP450" i="3"/>
  <c r="BB451" i="14" s="1"/>
  <c r="BQ450" i="3"/>
  <c r="BC451" i="14" s="1"/>
  <c r="BR450" i="3"/>
  <c r="BD451" i="14" s="1"/>
  <c r="BS450" i="3"/>
  <c r="BE451" i="14" s="1"/>
  <c r="BT450" i="3"/>
  <c r="BF451" i="14" s="1"/>
  <c r="BU450" i="3"/>
  <c r="BG451" i="14" s="1"/>
  <c r="BV450" i="3"/>
  <c r="BH451" i="14" s="1"/>
  <c r="BW450" i="3"/>
  <c r="BI451" i="14" s="1"/>
  <c r="BL453" i="3"/>
  <c r="AX453" i="14" s="1"/>
  <c r="AY453" i="14"/>
  <c r="AZ453" i="14"/>
  <c r="BA453" i="14"/>
  <c r="BB453" i="14"/>
  <c r="BC453" i="14"/>
  <c r="BD453" i="14"/>
  <c r="BE453" i="14"/>
  <c r="BF453" i="14"/>
  <c r="BG453" i="14"/>
  <c r="BH453" i="14"/>
  <c r="BI453" i="14"/>
  <c r="BM453" i="3"/>
  <c r="AY454" i="14" s="1"/>
  <c r="BN453" i="3"/>
  <c r="AZ454" i="14" s="1"/>
  <c r="BO453" i="3"/>
  <c r="BA454" i="14" s="1"/>
  <c r="BP453" i="3"/>
  <c r="BB454" i="14" s="1"/>
  <c r="BQ453" i="3"/>
  <c r="BC454" i="14" s="1"/>
  <c r="BR453" i="3"/>
  <c r="BD454" i="14" s="1"/>
  <c r="BS453" i="3"/>
  <c r="BE454" i="14" s="1"/>
  <c r="BT453" i="3"/>
  <c r="BF454" i="14" s="1"/>
  <c r="BU453" i="3"/>
  <c r="BG454" i="14" s="1"/>
  <c r="BV453" i="3"/>
  <c r="BH454" i="14" s="1"/>
  <c r="BW453" i="3"/>
  <c r="BI454" i="14" s="1"/>
  <c r="BL456" i="3"/>
  <c r="AX456" i="14" s="1"/>
  <c r="AY456" i="14"/>
  <c r="AZ456" i="14"/>
  <c r="BA456" i="14"/>
  <c r="BB456" i="14"/>
  <c r="BC456" i="14"/>
  <c r="BD456" i="14"/>
  <c r="BE456" i="14"/>
  <c r="BF456" i="14"/>
  <c r="BG456" i="14"/>
  <c r="BH456" i="14"/>
  <c r="BI456" i="14"/>
  <c r="BM456" i="3"/>
  <c r="AY457" i="14" s="1"/>
  <c r="BN456" i="3"/>
  <c r="AZ457" i="14" s="1"/>
  <c r="BO456" i="3"/>
  <c r="BA457" i="14" s="1"/>
  <c r="BP456" i="3"/>
  <c r="BB457" i="14" s="1"/>
  <c r="BQ456" i="3"/>
  <c r="BC457" i="14" s="1"/>
  <c r="BR456" i="3"/>
  <c r="BD457" i="14" s="1"/>
  <c r="BS456" i="3"/>
  <c r="BE457" i="14" s="1"/>
  <c r="BT456" i="3"/>
  <c r="BF457" i="14" s="1"/>
  <c r="BU456" i="3"/>
  <c r="BG457" i="14" s="1"/>
  <c r="BV456" i="3"/>
  <c r="BH457" i="14" s="1"/>
  <c r="BW456" i="3"/>
  <c r="BI457" i="14" s="1"/>
  <c r="BL459" i="3"/>
  <c r="AX459" i="14" s="1"/>
  <c r="AY459" i="14"/>
  <c r="AZ459" i="14"/>
  <c r="BA459" i="14"/>
  <c r="BB459" i="14"/>
  <c r="BC459" i="14"/>
  <c r="BD459" i="14"/>
  <c r="BE459" i="14"/>
  <c r="BF459" i="14"/>
  <c r="BG459" i="14"/>
  <c r="BH459" i="14"/>
  <c r="BI459" i="14"/>
  <c r="BM459" i="3"/>
  <c r="AY460" i="14" s="1"/>
  <c r="BN459" i="3"/>
  <c r="AZ460" i="14" s="1"/>
  <c r="BO459" i="3"/>
  <c r="BA460" i="14" s="1"/>
  <c r="BP459" i="3"/>
  <c r="BB460" i="14" s="1"/>
  <c r="BQ459" i="3"/>
  <c r="BC460" i="14" s="1"/>
  <c r="BR459" i="3"/>
  <c r="BD460" i="14" s="1"/>
  <c r="BS459" i="3"/>
  <c r="BE460" i="14" s="1"/>
  <c r="BT459" i="3"/>
  <c r="BF460" i="14" s="1"/>
  <c r="BU459" i="3"/>
  <c r="BG460" i="14" s="1"/>
  <c r="BV459" i="3"/>
  <c r="BH460" i="14" s="1"/>
  <c r="BW459" i="3"/>
  <c r="BI460" i="14" s="1"/>
  <c r="BL462" i="3"/>
  <c r="AY462" i="14"/>
  <c r="AZ462" i="14"/>
  <c r="BA462" i="14"/>
  <c r="BB462" i="14"/>
  <c r="BC462" i="14"/>
  <c r="BD462" i="14"/>
  <c r="BE462" i="14"/>
  <c r="BF462" i="14"/>
  <c r="BG462" i="14"/>
  <c r="BH462" i="14"/>
  <c r="BI462" i="14"/>
  <c r="BM462" i="3"/>
  <c r="AY463" i="14" s="1"/>
  <c r="BN462" i="3"/>
  <c r="AZ463" i="14" s="1"/>
  <c r="BO462" i="3"/>
  <c r="BA463" i="14" s="1"/>
  <c r="BP462" i="3"/>
  <c r="BB463" i="14" s="1"/>
  <c r="BQ462" i="3"/>
  <c r="BC463" i="14" s="1"/>
  <c r="BR462" i="3"/>
  <c r="BD463" i="14" s="1"/>
  <c r="BS462" i="3"/>
  <c r="BE463" i="14" s="1"/>
  <c r="BT462" i="3"/>
  <c r="BF463" i="14" s="1"/>
  <c r="BU462" i="3"/>
  <c r="BG463" i="14" s="1"/>
  <c r="BV462" i="3"/>
  <c r="BH463" i="14" s="1"/>
  <c r="BW462" i="3"/>
  <c r="BI463" i="14" s="1"/>
  <c r="BL465" i="3"/>
  <c r="AX465" i="14" s="1"/>
  <c r="AY465" i="14"/>
  <c r="AZ465" i="14"/>
  <c r="BA465" i="14"/>
  <c r="BB465" i="14"/>
  <c r="BC465" i="14"/>
  <c r="BD465" i="14"/>
  <c r="BE465" i="14"/>
  <c r="BF465" i="14"/>
  <c r="BG465" i="14"/>
  <c r="BH465" i="14"/>
  <c r="BI465" i="14"/>
  <c r="BM465" i="3"/>
  <c r="AY466" i="14" s="1"/>
  <c r="BN465" i="3"/>
  <c r="AZ466" i="14" s="1"/>
  <c r="BO465" i="3"/>
  <c r="BA466" i="14" s="1"/>
  <c r="BP465" i="3"/>
  <c r="BB466" i="14" s="1"/>
  <c r="BQ465" i="3"/>
  <c r="BC466" i="14" s="1"/>
  <c r="BR465" i="3"/>
  <c r="BD466" i="14" s="1"/>
  <c r="BS465" i="3"/>
  <c r="BE466" i="14" s="1"/>
  <c r="BT465" i="3"/>
  <c r="BF466" i="14" s="1"/>
  <c r="BU465" i="3"/>
  <c r="BG466" i="14" s="1"/>
  <c r="BV465" i="3"/>
  <c r="BH466" i="14" s="1"/>
  <c r="BW465" i="3"/>
  <c r="BI466" i="14" s="1"/>
  <c r="BL468" i="3"/>
  <c r="AX468" i="14" s="1"/>
  <c r="AY468" i="14"/>
  <c r="AZ468" i="14"/>
  <c r="BA468" i="14"/>
  <c r="BB468" i="14"/>
  <c r="BC468" i="14"/>
  <c r="BD468" i="14"/>
  <c r="BE468" i="14"/>
  <c r="BF468" i="14"/>
  <c r="BG468" i="14"/>
  <c r="BH468" i="14"/>
  <c r="BI468" i="14"/>
  <c r="BM468" i="3"/>
  <c r="AY469" i="14" s="1"/>
  <c r="BN468" i="3"/>
  <c r="AZ469" i="14" s="1"/>
  <c r="BO468" i="3"/>
  <c r="BA469" i="14" s="1"/>
  <c r="BP468" i="3"/>
  <c r="BB469" i="14" s="1"/>
  <c r="BQ468" i="3"/>
  <c r="BC469" i="14" s="1"/>
  <c r="BR468" i="3"/>
  <c r="BD469" i="14" s="1"/>
  <c r="BS468" i="3"/>
  <c r="BE469" i="14" s="1"/>
  <c r="BT468" i="3"/>
  <c r="BF469" i="14" s="1"/>
  <c r="BU468" i="3"/>
  <c r="BG469" i="14" s="1"/>
  <c r="BV468" i="3"/>
  <c r="BH469" i="14" s="1"/>
  <c r="BW468" i="3"/>
  <c r="BI469" i="14" s="1"/>
  <c r="BL471" i="3"/>
  <c r="AX471" i="14" s="1"/>
  <c r="AY471" i="14"/>
  <c r="AZ471" i="14"/>
  <c r="BA471" i="14"/>
  <c r="BB471" i="14"/>
  <c r="BC471" i="14"/>
  <c r="BD471" i="14"/>
  <c r="BE471" i="14"/>
  <c r="BF471" i="14"/>
  <c r="BG471" i="14"/>
  <c r="BH471" i="14"/>
  <c r="BI471" i="14"/>
  <c r="BM471" i="3"/>
  <c r="AY472" i="14" s="1"/>
  <c r="BN471" i="3"/>
  <c r="AZ472" i="14" s="1"/>
  <c r="BO471" i="3"/>
  <c r="BA472" i="14" s="1"/>
  <c r="BP471" i="3"/>
  <c r="BB472" i="14" s="1"/>
  <c r="BQ471" i="3"/>
  <c r="BC472" i="14" s="1"/>
  <c r="BR471" i="3"/>
  <c r="BD472" i="14" s="1"/>
  <c r="BS471" i="3"/>
  <c r="BE472" i="14" s="1"/>
  <c r="BT471" i="3"/>
  <c r="BF472" i="14" s="1"/>
  <c r="BU471" i="3"/>
  <c r="BG472" i="14" s="1"/>
  <c r="BV471" i="3"/>
  <c r="BH472" i="14" s="1"/>
  <c r="BW471" i="3"/>
  <c r="BI472" i="14" s="1"/>
  <c r="BL474" i="3"/>
  <c r="AX475" i="14" s="1"/>
  <c r="AY474" i="14"/>
  <c r="AZ474" i="14"/>
  <c r="BA474" i="14"/>
  <c r="BB474" i="14"/>
  <c r="BC474" i="14"/>
  <c r="BD474" i="14"/>
  <c r="BE474" i="14"/>
  <c r="BF474" i="14"/>
  <c r="BG474" i="14"/>
  <c r="BH474" i="14"/>
  <c r="BI474" i="14"/>
  <c r="BM474" i="3"/>
  <c r="AY475" i="14" s="1"/>
  <c r="BN474" i="3"/>
  <c r="AZ475" i="14" s="1"/>
  <c r="BO474" i="3"/>
  <c r="BA475" i="14" s="1"/>
  <c r="BP474" i="3"/>
  <c r="BB475" i="14" s="1"/>
  <c r="BQ474" i="3"/>
  <c r="BC475" i="14" s="1"/>
  <c r="BR474" i="3"/>
  <c r="BD475" i="14" s="1"/>
  <c r="BS474" i="3"/>
  <c r="BE475" i="14" s="1"/>
  <c r="BT474" i="3"/>
  <c r="BF475" i="14" s="1"/>
  <c r="BU474" i="3"/>
  <c r="BG475" i="14" s="1"/>
  <c r="BV474" i="3"/>
  <c r="BH475" i="14" s="1"/>
  <c r="BW474" i="3"/>
  <c r="BI475" i="14" s="1"/>
  <c r="BL477" i="3"/>
  <c r="AX477" i="14" s="1"/>
  <c r="AY477" i="14"/>
  <c r="AZ477" i="14"/>
  <c r="BA477" i="14"/>
  <c r="BB477" i="14"/>
  <c r="BC477" i="14"/>
  <c r="BD477" i="14"/>
  <c r="BE477" i="14"/>
  <c r="BF477" i="14"/>
  <c r="BG477" i="14"/>
  <c r="BH477" i="14"/>
  <c r="BI477" i="14"/>
  <c r="BM477" i="3"/>
  <c r="AY478" i="14" s="1"/>
  <c r="BN477" i="3"/>
  <c r="AZ478" i="14" s="1"/>
  <c r="BO477" i="3"/>
  <c r="BA478" i="14" s="1"/>
  <c r="BP477" i="3"/>
  <c r="BB478" i="14" s="1"/>
  <c r="BQ477" i="3"/>
  <c r="BC478" i="14" s="1"/>
  <c r="BR477" i="3"/>
  <c r="BD478" i="14" s="1"/>
  <c r="BS477" i="3"/>
  <c r="BE478" i="14" s="1"/>
  <c r="BT477" i="3"/>
  <c r="BF478" i="14" s="1"/>
  <c r="BU477" i="3"/>
  <c r="BG478" i="14" s="1"/>
  <c r="BV477" i="3"/>
  <c r="BH478" i="14" s="1"/>
  <c r="BW477" i="3"/>
  <c r="BI478" i="14" s="1"/>
  <c r="AY480" i="14"/>
  <c r="AZ480" i="14"/>
  <c r="BA480" i="14"/>
  <c r="BB480" i="14"/>
  <c r="BC480" i="14"/>
  <c r="BD480" i="14"/>
  <c r="BE480" i="14"/>
  <c r="BF480" i="14"/>
  <c r="BG480" i="14"/>
  <c r="BH480" i="14"/>
  <c r="BI480" i="14"/>
  <c r="BN480" i="3"/>
  <c r="AZ481" i="14" s="1"/>
  <c r="BO480" i="3"/>
  <c r="BA481" i="14" s="1"/>
  <c r="BP480" i="3"/>
  <c r="BB481" i="14" s="1"/>
  <c r="BQ480" i="3"/>
  <c r="BC481" i="14" s="1"/>
  <c r="BR480" i="3"/>
  <c r="BD481" i="14" s="1"/>
  <c r="BS480" i="3"/>
  <c r="BE481" i="14" s="1"/>
  <c r="BT480" i="3"/>
  <c r="BF481" i="14" s="1"/>
  <c r="BU480" i="3"/>
  <c r="BG481" i="14" s="1"/>
  <c r="BV480" i="3"/>
  <c r="BH481" i="14" s="1"/>
  <c r="BW480" i="3"/>
  <c r="BI481" i="14" s="1"/>
  <c r="AY483" i="14"/>
  <c r="AZ483" i="14"/>
  <c r="BA483" i="14"/>
  <c r="BB483" i="14"/>
  <c r="BC483" i="14"/>
  <c r="BD483" i="14"/>
  <c r="BE483" i="14"/>
  <c r="BF483" i="14"/>
  <c r="BG483" i="14"/>
  <c r="BH483" i="14"/>
  <c r="BI483" i="14"/>
  <c r="BM483" i="3"/>
  <c r="AY484" i="14" s="1"/>
  <c r="BN483" i="3"/>
  <c r="AZ484" i="14" s="1"/>
  <c r="BO483" i="3"/>
  <c r="BA484" i="14" s="1"/>
  <c r="BP483" i="3"/>
  <c r="BB484" i="14" s="1"/>
  <c r="BQ483" i="3"/>
  <c r="BC484" i="14" s="1"/>
  <c r="BR483" i="3"/>
  <c r="BD484" i="14" s="1"/>
  <c r="BS483" i="3"/>
  <c r="BE484" i="14" s="1"/>
  <c r="BT483" i="3"/>
  <c r="BF484" i="14" s="1"/>
  <c r="BU483" i="3"/>
  <c r="BG484" i="14" s="1"/>
  <c r="BV483" i="3"/>
  <c r="BH484" i="14" s="1"/>
  <c r="BW483" i="3"/>
  <c r="BI484" i="14" s="1"/>
  <c r="AY486" i="14"/>
  <c r="AZ486" i="14"/>
  <c r="BA486" i="14"/>
  <c r="BB486" i="14"/>
  <c r="BC486" i="14"/>
  <c r="BD486" i="14"/>
  <c r="BE486" i="14"/>
  <c r="BF486" i="14"/>
  <c r="BG486" i="14"/>
  <c r="BH486" i="14"/>
  <c r="BI486" i="14"/>
  <c r="BM486" i="3"/>
  <c r="AY487" i="14" s="1"/>
  <c r="BN486" i="3"/>
  <c r="AZ487" i="14" s="1"/>
  <c r="BO486" i="3"/>
  <c r="BA487" i="14" s="1"/>
  <c r="BP486" i="3"/>
  <c r="BB487" i="14" s="1"/>
  <c r="BQ486" i="3"/>
  <c r="BC487" i="14" s="1"/>
  <c r="BR486" i="3"/>
  <c r="BD487" i="14" s="1"/>
  <c r="BS486" i="3"/>
  <c r="BE487" i="14" s="1"/>
  <c r="BT486" i="3"/>
  <c r="BF487" i="14" s="1"/>
  <c r="BU486" i="3"/>
  <c r="BG487" i="14" s="1"/>
  <c r="BV486" i="3"/>
  <c r="BH487" i="14" s="1"/>
  <c r="BW486" i="3"/>
  <c r="BI487" i="14" s="1"/>
  <c r="BL489" i="3"/>
  <c r="AX489" i="14" s="1"/>
  <c r="AY489" i="14"/>
  <c r="AZ489" i="14"/>
  <c r="BA489" i="14"/>
  <c r="BB489" i="14"/>
  <c r="BC489" i="14"/>
  <c r="BD489" i="14"/>
  <c r="BE489" i="14"/>
  <c r="BF489" i="14"/>
  <c r="BG489" i="14"/>
  <c r="BH489" i="14"/>
  <c r="BI489" i="14"/>
  <c r="BM489" i="3"/>
  <c r="AY490" i="14" s="1"/>
  <c r="BN489" i="3"/>
  <c r="AZ490" i="14" s="1"/>
  <c r="BO489" i="3"/>
  <c r="BA490" i="14" s="1"/>
  <c r="BP489" i="3"/>
  <c r="BB490" i="14" s="1"/>
  <c r="BQ489" i="3"/>
  <c r="BC490" i="14" s="1"/>
  <c r="BR489" i="3"/>
  <c r="BD490" i="14" s="1"/>
  <c r="BS489" i="3"/>
  <c r="BE490" i="14" s="1"/>
  <c r="BT489" i="3"/>
  <c r="BF490" i="14" s="1"/>
  <c r="BU489" i="3"/>
  <c r="BG490" i="14" s="1"/>
  <c r="BV489" i="3"/>
  <c r="BH490" i="14" s="1"/>
  <c r="BW489" i="3"/>
  <c r="BI490" i="14" s="1"/>
  <c r="BL492" i="3"/>
  <c r="AX492" i="14" s="1"/>
  <c r="AY492" i="14"/>
  <c r="AZ492" i="14"/>
  <c r="BA492" i="14"/>
  <c r="BB492" i="14"/>
  <c r="BC492" i="14"/>
  <c r="BD492" i="14"/>
  <c r="BE492" i="14"/>
  <c r="BF492" i="14"/>
  <c r="BG492" i="14"/>
  <c r="BH492" i="14"/>
  <c r="BI492" i="14"/>
  <c r="BM492" i="3"/>
  <c r="AY493" i="14" s="1"/>
  <c r="BN492" i="3"/>
  <c r="AZ493" i="14" s="1"/>
  <c r="BO492" i="3"/>
  <c r="BA493" i="14" s="1"/>
  <c r="BP492" i="3"/>
  <c r="BB493" i="14" s="1"/>
  <c r="BQ492" i="3"/>
  <c r="BC493" i="14" s="1"/>
  <c r="BR492" i="3"/>
  <c r="BD493" i="14" s="1"/>
  <c r="BS492" i="3"/>
  <c r="BE493" i="14" s="1"/>
  <c r="BT492" i="3"/>
  <c r="BF493" i="14" s="1"/>
  <c r="BU492" i="3"/>
  <c r="BG493" i="14" s="1"/>
  <c r="BV492" i="3"/>
  <c r="BH493" i="14" s="1"/>
  <c r="BW492" i="3"/>
  <c r="BI493" i="14" s="1"/>
  <c r="BL495" i="3"/>
  <c r="AX495" i="14" s="1"/>
  <c r="AY495" i="14"/>
  <c r="AZ495" i="14"/>
  <c r="BA495" i="14"/>
  <c r="BB495" i="14"/>
  <c r="BC495" i="14"/>
  <c r="BD495" i="14"/>
  <c r="BE495" i="14"/>
  <c r="BF495" i="14"/>
  <c r="BG495" i="14"/>
  <c r="BH495" i="14"/>
  <c r="BI495" i="14"/>
  <c r="BM495" i="3"/>
  <c r="AY496" i="14" s="1"/>
  <c r="BN495" i="3"/>
  <c r="AZ496" i="14" s="1"/>
  <c r="BO495" i="3"/>
  <c r="BA496" i="14" s="1"/>
  <c r="BP495" i="3"/>
  <c r="BB496" i="14" s="1"/>
  <c r="BQ495" i="3"/>
  <c r="BC496" i="14" s="1"/>
  <c r="BR495" i="3"/>
  <c r="BD496" i="14" s="1"/>
  <c r="BS495" i="3"/>
  <c r="BE496" i="14" s="1"/>
  <c r="BT495" i="3"/>
  <c r="BF496" i="14" s="1"/>
  <c r="BU495" i="3"/>
  <c r="BG496" i="14" s="1"/>
  <c r="BV495" i="3"/>
  <c r="BH496" i="14" s="1"/>
  <c r="BW495" i="3"/>
  <c r="BI496" i="14" s="1"/>
  <c r="BL498" i="3"/>
  <c r="AX498" i="14" s="1"/>
  <c r="AY498" i="14"/>
  <c r="AZ498" i="14"/>
  <c r="BA498" i="14"/>
  <c r="BB498" i="14"/>
  <c r="BC498" i="14"/>
  <c r="BD498" i="14"/>
  <c r="BE498" i="14"/>
  <c r="BF498" i="14"/>
  <c r="BG498" i="14"/>
  <c r="BH498" i="14"/>
  <c r="BI498" i="14"/>
  <c r="BM498" i="3"/>
  <c r="AY499" i="14" s="1"/>
  <c r="BN498" i="3"/>
  <c r="AZ499" i="14" s="1"/>
  <c r="BO498" i="3"/>
  <c r="BA499" i="14" s="1"/>
  <c r="BP498" i="3"/>
  <c r="BB499" i="14" s="1"/>
  <c r="BQ498" i="3"/>
  <c r="BC499" i="14" s="1"/>
  <c r="BR498" i="3"/>
  <c r="BD499" i="14" s="1"/>
  <c r="BS498" i="3"/>
  <c r="BE499" i="14" s="1"/>
  <c r="BT498" i="3"/>
  <c r="BF499" i="14" s="1"/>
  <c r="BU498" i="3"/>
  <c r="BG499" i="14" s="1"/>
  <c r="BV498" i="3"/>
  <c r="BH499" i="14" s="1"/>
  <c r="BW498" i="3"/>
  <c r="BI499" i="14" s="1"/>
  <c r="BL501" i="3"/>
  <c r="AX501" i="14" s="1"/>
  <c r="AY501" i="14"/>
  <c r="AZ501" i="14"/>
  <c r="BA501" i="14"/>
  <c r="BB501" i="14"/>
  <c r="BC501" i="14"/>
  <c r="BD501" i="14"/>
  <c r="BE501" i="14"/>
  <c r="BF501" i="14"/>
  <c r="BG501" i="14"/>
  <c r="BH501" i="14"/>
  <c r="BI501" i="14"/>
  <c r="BM501" i="3"/>
  <c r="AY502" i="14" s="1"/>
  <c r="BN501" i="3"/>
  <c r="AZ502" i="14" s="1"/>
  <c r="BO501" i="3"/>
  <c r="BA502" i="14" s="1"/>
  <c r="BP501" i="3"/>
  <c r="BB502" i="14" s="1"/>
  <c r="BQ501" i="3"/>
  <c r="BC502" i="14" s="1"/>
  <c r="BR501" i="3"/>
  <c r="BD502" i="14" s="1"/>
  <c r="BS501" i="3"/>
  <c r="BE502" i="14" s="1"/>
  <c r="BT501" i="3"/>
  <c r="BF502" i="14" s="1"/>
  <c r="BU501" i="3"/>
  <c r="BG502" i="14" s="1"/>
  <c r="BV501" i="3"/>
  <c r="BH502" i="14" s="1"/>
  <c r="BW501" i="3"/>
  <c r="BI502" i="14" s="1"/>
  <c r="BL504" i="3"/>
  <c r="AX504" i="14" s="1"/>
  <c r="AY504" i="14"/>
  <c r="AZ504" i="14"/>
  <c r="BA504" i="14"/>
  <c r="BB504" i="14"/>
  <c r="BC504" i="14"/>
  <c r="BD504" i="14"/>
  <c r="BE504" i="14"/>
  <c r="BF504" i="14"/>
  <c r="BG504" i="14"/>
  <c r="BH504" i="14"/>
  <c r="BI504" i="14"/>
  <c r="BM504" i="3"/>
  <c r="AY505" i="14" s="1"/>
  <c r="BN504" i="3"/>
  <c r="AZ505" i="14" s="1"/>
  <c r="BO504" i="3"/>
  <c r="BA505" i="14" s="1"/>
  <c r="BP504" i="3"/>
  <c r="BB505" i="14" s="1"/>
  <c r="BQ504" i="3"/>
  <c r="BC505" i="14" s="1"/>
  <c r="BR504" i="3"/>
  <c r="BD505" i="14" s="1"/>
  <c r="BS504" i="3"/>
  <c r="BE505" i="14" s="1"/>
  <c r="BT504" i="3"/>
  <c r="BF505" i="14" s="1"/>
  <c r="BU504" i="3"/>
  <c r="BG505" i="14" s="1"/>
  <c r="BV504" i="3"/>
  <c r="BH505" i="14" s="1"/>
  <c r="BW504" i="3"/>
  <c r="BI505" i="14" s="1"/>
  <c r="BL507" i="3"/>
  <c r="AX507" i="14" s="1"/>
  <c r="AY507" i="14"/>
  <c r="AZ507" i="14"/>
  <c r="BA507" i="14"/>
  <c r="BB507" i="14"/>
  <c r="BC507" i="14"/>
  <c r="BD507" i="14"/>
  <c r="BE507" i="14"/>
  <c r="BF507" i="14"/>
  <c r="BG507" i="14"/>
  <c r="BH507" i="14"/>
  <c r="BI507" i="14"/>
  <c r="BM507" i="3"/>
  <c r="AY508" i="14" s="1"/>
  <c r="BN507" i="3"/>
  <c r="AZ508" i="14" s="1"/>
  <c r="BO507" i="3"/>
  <c r="BA508" i="14" s="1"/>
  <c r="BP507" i="3"/>
  <c r="BB508" i="14" s="1"/>
  <c r="BQ507" i="3"/>
  <c r="BC508" i="14" s="1"/>
  <c r="BR507" i="3"/>
  <c r="BD508" i="14" s="1"/>
  <c r="BS507" i="3"/>
  <c r="BE508" i="14" s="1"/>
  <c r="BT507" i="3"/>
  <c r="BF508" i="14" s="1"/>
  <c r="BU507" i="3"/>
  <c r="BG508" i="14" s="1"/>
  <c r="BV507" i="3"/>
  <c r="BH508" i="14" s="1"/>
  <c r="BW507" i="3"/>
  <c r="BI508" i="14" s="1"/>
  <c r="BL510" i="3"/>
  <c r="AX510" i="14" s="1"/>
  <c r="AY510" i="14"/>
  <c r="AZ510" i="14"/>
  <c r="BA510" i="14"/>
  <c r="BB510" i="14"/>
  <c r="BC510" i="14"/>
  <c r="BD510" i="14"/>
  <c r="BE510" i="14"/>
  <c r="BF510" i="14"/>
  <c r="BG510" i="14"/>
  <c r="BH510" i="14"/>
  <c r="BI510" i="14"/>
  <c r="BM510" i="3"/>
  <c r="AY511" i="14" s="1"/>
  <c r="BN510" i="3"/>
  <c r="AZ511" i="14" s="1"/>
  <c r="BO510" i="3"/>
  <c r="BA511" i="14" s="1"/>
  <c r="BP510" i="3"/>
  <c r="BB511" i="14" s="1"/>
  <c r="BQ510" i="3"/>
  <c r="BC511" i="14" s="1"/>
  <c r="BR510" i="3"/>
  <c r="BD511" i="14" s="1"/>
  <c r="BS510" i="3"/>
  <c r="BE511" i="14" s="1"/>
  <c r="BT510" i="3"/>
  <c r="BF511" i="14" s="1"/>
  <c r="BU510" i="3"/>
  <c r="BG511" i="14" s="1"/>
  <c r="BV510" i="3"/>
  <c r="BH511" i="14" s="1"/>
  <c r="BW510" i="3"/>
  <c r="BI511" i="14" s="1"/>
  <c r="BL513" i="3"/>
  <c r="AX513" i="14" s="1"/>
  <c r="AY513" i="14"/>
  <c r="AZ513" i="14"/>
  <c r="BA513" i="14"/>
  <c r="BB513" i="14"/>
  <c r="BC513" i="14"/>
  <c r="BD513" i="14"/>
  <c r="BE513" i="14"/>
  <c r="BF513" i="14"/>
  <c r="BG513" i="14"/>
  <c r="BH513" i="14"/>
  <c r="BI513" i="14"/>
  <c r="BM513" i="3"/>
  <c r="AY514" i="14" s="1"/>
  <c r="BN513" i="3"/>
  <c r="AZ514" i="14" s="1"/>
  <c r="BO513" i="3"/>
  <c r="BA514" i="14" s="1"/>
  <c r="BP513" i="3"/>
  <c r="BB514" i="14" s="1"/>
  <c r="BQ513" i="3"/>
  <c r="BC514" i="14" s="1"/>
  <c r="BR513" i="3"/>
  <c r="BD514" i="14" s="1"/>
  <c r="BS513" i="3"/>
  <c r="BE514" i="14" s="1"/>
  <c r="BT513" i="3"/>
  <c r="BF514" i="14" s="1"/>
  <c r="BU513" i="3"/>
  <c r="BG514" i="14" s="1"/>
  <c r="BV513" i="3"/>
  <c r="BH514" i="14" s="1"/>
  <c r="BW513" i="3"/>
  <c r="BI514" i="14" s="1"/>
  <c r="BL516" i="3"/>
  <c r="AX516" i="14" s="1"/>
  <c r="AY516" i="14"/>
  <c r="AZ516" i="14"/>
  <c r="BA516" i="14"/>
  <c r="BB516" i="14"/>
  <c r="BC516" i="14"/>
  <c r="BD516" i="14"/>
  <c r="BE516" i="14"/>
  <c r="BF516" i="14"/>
  <c r="BG516" i="14"/>
  <c r="BH516" i="14"/>
  <c r="BI516" i="14"/>
  <c r="BM516" i="3"/>
  <c r="AY517" i="14" s="1"/>
  <c r="BN516" i="3"/>
  <c r="AZ517" i="14" s="1"/>
  <c r="BO516" i="3"/>
  <c r="BA517" i="14" s="1"/>
  <c r="BP516" i="3"/>
  <c r="BB517" i="14" s="1"/>
  <c r="BQ516" i="3"/>
  <c r="BC517" i="14" s="1"/>
  <c r="BR516" i="3"/>
  <c r="BD517" i="14" s="1"/>
  <c r="BS516" i="3"/>
  <c r="BE517" i="14" s="1"/>
  <c r="BT516" i="3"/>
  <c r="BF517" i="14" s="1"/>
  <c r="BU516" i="3"/>
  <c r="BG517" i="14" s="1"/>
  <c r="BV516" i="3"/>
  <c r="BH517" i="14" s="1"/>
  <c r="BW516" i="3"/>
  <c r="BI517" i="14" s="1"/>
  <c r="BL519" i="3"/>
  <c r="AX519" i="14" s="1"/>
  <c r="AY519" i="14"/>
  <c r="AZ519" i="14"/>
  <c r="BA519" i="14"/>
  <c r="BB519" i="14"/>
  <c r="BC519" i="14"/>
  <c r="BD519" i="14"/>
  <c r="BE519" i="14"/>
  <c r="BF519" i="14"/>
  <c r="BG519" i="14"/>
  <c r="BH519" i="14"/>
  <c r="BI519" i="14"/>
  <c r="BM519" i="3"/>
  <c r="AY520" i="14" s="1"/>
  <c r="BN519" i="3"/>
  <c r="AZ520" i="14" s="1"/>
  <c r="BO519" i="3"/>
  <c r="BA520" i="14" s="1"/>
  <c r="BP519" i="3"/>
  <c r="BB520" i="14" s="1"/>
  <c r="BQ519" i="3"/>
  <c r="BC520" i="14" s="1"/>
  <c r="BR519" i="3"/>
  <c r="BD520" i="14" s="1"/>
  <c r="BS519" i="3"/>
  <c r="BE520" i="14" s="1"/>
  <c r="BT519" i="3"/>
  <c r="BF520" i="14" s="1"/>
  <c r="BU519" i="3"/>
  <c r="BG520" i="14" s="1"/>
  <c r="BV519" i="3"/>
  <c r="BH520" i="14" s="1"/>
  <c r="BW519" i="3"/>
  <c r="BI520" i="14" s="1"/>
  <c r="BL522" i="3"/>
  <c r="AX522" i="14" s="1"/>
  <c r="AY522" i="14"/>
  <c r="AZ522" i="14"/>
  <c r="BA522" i="14"/>
  <c r="BB522" i="14"/>
  <c r="BC522" i="14"/>
  <c r="BD522" i="14"/>
  <c r="BE522" i="14"/>
  <c r="BF522" i="14"/>
  <c r="BG522" i="14"/>
  <c r="BH522" i="14"/>
  <c r="BI522" i="14"/>
  <c r="BM522" i="3"/>
  <c r="AY523" i="14" s="1"/>
  <c r="BN522" i="3"/>
  <c r="AZ523" i="14" s="1"/>
  <c r="BO522" i="3"/>
  <c r="BA523" i="14" s="1"/>
  <c r="BP522" i="3"/>
  <c r="BB523" i="14" s="1"/>
  <c r="BQ522" i="3"/>
  <c r="BC523" i="14" s="1"/>
  <c r="BR522" i="3"/>
  <c r="BD523" i="14" s="1"/>
  <c r="BS522" i="3"/>
  <c r="BE523" i="14" s="1"/>
  <c r="BT522" i="3"/>
  <c r="BF523" i="14" s="1"/>
  <c r="BU522" i="3"/>
  <c r="BG523" i="14" s="1"/>
  <c r="BV522" i="3"/>
  <c r="BH523" i="14" s="1"/>
  <c r="BW522" i="3"/>
  <c r="BI523" i="14" s="1"/>
  <c r="BL525" i="3"/>
  <c r="AX525" i="14" s="1"/>
  <c r="AY525" i="14"/>
  <c r="AZ525" i="14"/>
  <c r="BA525" i="14"/>
  <c r="BB525" i="14"/>
  <c r="BC525" i="14"/>
  <c r="BD525" i="14"/>
  <c r="BE525" i="14"/>
  <c r="BF525" i="14"/>
  <c r="BG525" i="14"/>
  <c r="BH525" i="14"/>
  <c r="BI525" i="14"/>
  <c r="BM525" i="3"/>
  <c r="AY526" i="14" s="1"/>
  <c r="BN525" i="3"/>
  <c r="AZ526" i="14" s="1"/>
  <c r="BO525" i="3"/>
  <c r="BA526" i="14" s="1"/>
  <c r="BP525" i="3"/>
  <c r="BB526" i="14" s="1"/>
  <c r="BQ525" i="3"/>
  <c r="BC526" i="14" s="1"/>
  <c r="BR525" i="3"/>
  <c r="BD526" i="14" s="1"/>
  <c r="BS525" i="3"/>
  <c r="BE526" i="14" s="1"/>
  <c r="BT525" i="3"/>
  <c r="BF526" i="14" s="1"/>
  <c r="BU525" i="3"/>
  <c r="BG526" i="14" s="1"/>
  <c r="BV525" i="3"/>
  <c r="BH526" i="14" s="1"/>
  <c r="BW525" i="3"/>
  <c r="BI526" i="14" s="1"/>
  <c r="BL528" i="3"/>
  <c r="AX528" i="14" s="1"/>
  <c r="AY528" i="14"/>
  <c r="AZ528" i="14"/>
  <c r="BA528" i="14"/>
  <c r="BB528" i="14"/>
  <c r="BC528" i="14"/>
  <c r="BD528" i="14"/>
  <c r="BE528" i="14"/>
  <c r="BF528" i="14"/>
  <c r="BG528" i="14"/>
  <c r="BH528" i="14"/>
  <c r="BI528" i="14"/>
  <c r="AX529" i="14"/>
  <c r="BM528" i="3"/>
  <c r="AY529" i="14" s="1"/>
  <c r="BN528" i="3"/>
  <c r="AZ529" i="14" s="1"/>
  <c r="BO528" i="3"/>
  <c r="BA529" i="14" s="1"/>
  <c r="BP528" i="3"/>
  <c r="BB529" i="14" s="1"/>
  <c r="BQ528" i="3"/>
  <c r="BC529" i="14" s="1"/>
  <c r="BR528" i="3"/>
  <c r="BD529" i="14" s="1"/>
  <c r="BS528" i="3"/>
  <c r="BE529" i="14" s="1"/>
  <c r="BT528" i="3"/>
  <c r="BF529" i="14" s="1"/>
  <c r="BU528" i="3"/>
  <c r="BG529" i="14" s="1"/>
  <c r="BV528" i="3"/>
  <c r="BH529" i="14" s="1"/>
  <c r="BW528" i="3"/>
  <c r="BI529" i="14" s="1"/>
  <c r="BL531" i="3"/>
  <c r="AX531" i="14" s="1"/>
  <c r="AY531" i="14"/>
  <c r="AZ531" i="14"/>
  <c r="BA531" i="14"/>
  <c r="BB531" i="14"/>
  <c r="BC531" i="14"/>
  <c r="BD531" i="14"/>
  <c r="BE531" i="14"/>
  <c r="BF531" i="14"/>
  <c r="BG531" i="14"/>
  <c r="BH531" i="14"/>
  <c r="BI531" i="14"/>
  <c r="BM531" i="3"/>
  <c r="AY532" i="14" s="1"/>
  <c r="BN531" i="3"/>
  <c r="AZ532" i="14" s="1"/>
  <c r="BO531" i="3"/>
  <c r="BA532" i="14" s="1"/>
  <c r="BP531" i="3"/>
  <c r="BB532" i="14" s="1"/>
  <c r="BQ531" i="3"/>
  <c r="BC532" i="14" s="1"/>
  <c r="BR531" i="3"/>
  <c r="BD532" i="14" s="1"/>
  <c r="BS531" i="3"/>
  <c r="BE532" i="14" s="1"/>
  <c r="BT531" i="3"/>
  <c r="BF532" i="14" s="1"/>
  <c r="BU531" i="3"/>
  <c r="BG532" i="14" s="1"/>
  <c r="BV531" i="3"/>
  <c r="BH532" i="14" s="1"/>
  <c r="BW531" i="3"/>
  <c r="BI532" i="14" s="1"/>
  <c r="BL534" i="3"/>
  <c r="AX534" i="14" s="1"/>
  <c r="AY534" i="14"/>
  <c r="AZ534" i="14"/>
  <c r="BA534" i="14"/>
  <c r="BB534" i="14"/>
  <c r="BC534" i="14"/>
  <c r="BD534" i="14"/>
  <c r="BE534" i="14"/>
  <c r="BF534" i="14"/>
  <c r="BG534" i="14"/>
  <c r="BH534" i="14"/>
  <c r="BI534" i="14"/>
  <c r="BM534" i="3"/>
  <c r="AY535" i="14" s="1"/>
  <c r="BN534" i="3"/>
  <c r="AZ535" i="14" s="1"/>
  <c r="BO534" i="3"/>
  <c r="BA535" i="14" s="1"/>
  <c r="BP534" i="3"/>
  <c r="BB535" i="14" s="1"/>
  <c r="BQ534" i="3"/>
  <c r="BC535" i="14" s="1"/>
  <c r="BR534" i="3"/>
  <c r="BD535" i="14" s="1"/>
  <c r="BS534" i="3"/>
  <c r="BE535" i="14" s="1"/>
  <c r="BT534" i="3"/>
  <c r="BF535" i="14" s="1"/>
  <c r="BU534" i="3"/>
  <c r="BG535" i="14" s="1"/>
  <c r="BV534" i="3"/>
  <c r="BH535" i="14" s="1"/>
  <c r="BW534" i="3"/>
  <c r="BI535" i="14" s="1"/>
  <c r="BL537" i="3"/>
  <c r="AX537" i="14" s="1"/>
  <c r="AY537" i="14"/>
  <c r="AZ537" i="14"/>
  <c r="BA537" i="14"/>
  <c r="BB537" i="14"/>
  <c r="BC537" i="14"/>
  <c r="BD537" i="14"/>
  <c r="BE537" i="14"/>
  <c r="BF537" i="14"/>
  <c r="BG537" i="14"/>
  <c r="BH537" i="14"/>
  <c r="BI537" i="14"/>
  <c r="BM537" i="3"/>
  <c r="AY538" i="14" s="1"/>
  <c r="BN537" i="3"/>
  <c r="AZ538" i="14" s="1"/>
  <c r="BO537" i="3"/>
  <c r="BA538" i="14" s="1"/>
  <c r="BP537" i="3"/>
  <c r="BB538" i="14" s="1"/>
  <c r="BQ537" i="3"/>
  <c r="BC538" i="14" s="1"/>
  <c r="BR537" i="3"/>
  <c r="BD538" i="14" s="1"/>
  <c r="BS537" i="3"/>
  <c r="BE538" i="14" s="1"/>
  <c r="BT537" i="3"/>
  <c r="BF538" i="14" s="1"/>
  <c r="BU537" i="3"/>
  <c r="BG538" i="14" s="1"/>
  <c r="BV537" i="3"/>
  <c r="BH538" i="14" s="1"/>
  <c r="BW537" i="3"/>
  <c r="BI538" i="14" s="1"/>
  <c r="BL540" i="3"/>
  <c r="AX540" i="14" s="1"/>
  <c r="AY540" i="14"/>
  <c r="AZ540" i="14"/>
  <c r="BA540" i="14"/>
  <c r="BB540" i="14"/>
  <c r="BC540" i="14"/>
  <c r="BD540" i="14"/>
  <c r="BE540" i="14"/>
  <c r="BF540" i="14"/>
  <c r="BG540" i="14"/>
  <c r="BH540" i="14"/>
  <c r="BI540" i="14"/>
  <c r="BM540" i="3"/>
  <c r="AY541" i="14" s="1"/>
  <c r="BN540" i="3"/>
  <c r="AZ541" i="14" s="1"/>
  <c r="BO540" i="3"/>
  <c r="BA541" i="14" s="1"/>
  <c r="BP540" i="3"/>
  <c r="BB541" i="14" s="1"/>
  <c r="BQ540" i="3"/>
  <c r="BC541" i="14" s="1"/>
  <c r="BR540" i="3"/>
  <c r="BD541" i="14" s="1"/>
  <c r="BS540" i="3"/>
  <c r="BE541" i="14" s="1"/>
  <c r="BT540" i="3"/>
  <c r="BF541" i="14" s="1"/>
  <c r="BU540" i="3"/>
  <c r="BG541" i="14" s="1"/>
  <c r="BV540" i="3"/>
  <c r="BH541" i="14" s="1"/>
  <c r="BW540" i="3"/>
  <c r="BI541" i="14" s="1"/>
  <c r="BL543" i="3"/>
  <c r="AX543" i="14" s="1"/>
  <c r="AY543" i="14"/>
  <c r="AZ543" i="14"/>
  <c r="BA543" i="14"/>
  <c r="BB543" i="14"/>
  <c r="BC543" i="14"/>
  <c r="BD543" i="14"/>
  <c r="BE543" i="14"/>
  <c r="BF543" i="14"/>
  <c r="BG543" i="14"/>
  <c r="BH543" i="14"/>
  <c r="BI543" i="14"/>
  <c r="BM543" i="3"/>
  <c r="AY544" i="14" s="1"/>
  <c r="BN543" i="3"/>
  <c r="AZ544" i="14" s="1"/>
  <c r="BO543" i="3"/>
  <c r="BA544" i="14" s="1"/>
  <c r="BP543" i="3"/>
  <c r="BB544" i="14" s="1"/>
  <c r="BQ543" i="3"/>
  <c r="BC544" i="14" s="1"/>
  <c r="BR543" i="3"/>
  <c r="BD544" i="14" s="1"/>
  <c r="BS543" i="3"/>
  <c r="BE544" i="14" s="1"/>
  <c r="BT543" i="3"/>
  <c r="BF544" i="14" s="1"/>
  <c r="BU543" i="3"/>
  <c r="BG544" i="14" s="1"/>
  <c r="BV543" i="3"/>
  <c r="BH544" i="14" s="1"/>
  <c r="BW543" i="3"/>
  <c r="BI544" i="14" s="1"/>
  <c r="BL546" i="3"/>
  <c r="AX546" i="14" s="1"/>
  <c r="AY546" i="14"/>
  <c r="AZ546" i="14"/>
  <c r="BA546" i="14"/>
  <c r="BB546" i="14"/>
  <c r="BC546" i="14"/>
  <c r="BD546" i="14"/>
  <c r="BE546" i="14"/>
  <c r="BF546" i="14"/>
  <c r="BG546" i="14"/>
  <c r="BH546" i="14"/>
  <c r="BI546" i="14"/>
  <c r="BM546" i="3"/>
  <c r="AY547" i="14" s="1"/>
  <c r="BN546" i="3"/>
  <c r="AZ547" i="14" s="1"/>
  <c r="BO546" i="3"/>
  <c r="BA547" i="14" s="1"/>
  <c r="BP546" i="3"/>
  <c r="BB547" i="14" s="1"/>
  <c r="BQ546" i="3"/>
  <c r="BC547" i="14" s="1"/>
  <c r="BR546" i="3"/>
  <c r="BD547" i="14" s="1"/>
  <c r="BS546" i="3"/>
  <c r="BE547" i="14" s="1"/>
  <c r="BT546" i="3"/>
  <c r="BF547" i="14" s="1"/>
  <c r="BU546" i="3"/>
  <c r="BG547" i="14" s="1"/>
  <c r="BV546" i="3"/>
  <c r="BH547" i="14" s="1"/>
  <c r="BW546" i="3"/>
  <c r="BI547" i="14" s="1"/>
  <c r="BL549" i="3"/>
  <c r="AX549" i="14" s="1"/>
  <c r="AY549" i="14"/>
  <c r="AZ549" i="14"/>
  <c r="BA549" i="14"/>
  <c r="BB549" i="14"/>
  <c r="BC549" i="14"/>
  <c r="BD549" i="14"/>
  <c r="BE549" i="14"/>
  <c r="BF549" i="14"/>
  <c r="BG549" i="14"/>
  <c r="BH549" i="14"/>
  <c r="BI549" i="14"/>
  <c r="BM549" i="3"/>
  <c r="AY550" i="14" s="1"/>
  <c r="BN549" i="3"/>
  <c r="AZ550" i="14" s="1"/>
  <c r="BO549" i="3"/>
  <c r="BA550" i="14" s="1"/>
  <c r="BP549" i="3"/>
  <c r="BB550" i="14" s="1"/>
  <c r="BQ549" i="3"/>
  <c r="BC550" i="14" s="1"/>
  <c r="BR549" i="3"/>
  <c r="BD550" i="14" s="1"/>
  <c r="BS549" i="3"/>
  <c r="BE550" i="14" s="1"/>
  <c r="BT549" i="3"/>
  <c r="BF550" i="14" s="1"/>
  <c r="BU549" i="3"/>
  <c r="BG550" i="14" s="1"/>
  <c r="BV549" i="3"/>
  <c r="BH550" i="14" s="1"/>
  <c r="BW549" i="3"/>
  <c r="BI550" i="14" s="1"/>
  <c r="BL552" i="3"/>
  <c r="AY552" i="14"/>
  <c r="AZ552" i="14"/>
  <c r="BA552" i="14"/>
  <c r="BB552" i="14"/>
  <c r="BC552" i="14"/>
  <c r="BD552" i="14"/>
  <c r="BE552" i="14"/>
  <c r="BF552" i="14"/>
  <c r="BG552" i="14"/>
  <c r="BH552" i="14"/>
  <c r="BI552" i="14"/>
  <c r="BM552" i="3"/>
  <c r="AY553" i="14" s="1"/>
  <c r="BN552" i="3"/>
  <c r="AZ553" i="14" s="1"/>
  <c r="BO552" i="3"/>
  <c r="BA553" i="14" s="1"/>
  <c r="BP552" i="3"/>
  <c r="BB553" i="14" s="1"/>
  <c r="BQ552" i="3"/>
  <c r="BC553" i="14" s="1"/>
  <c r="BR552" i="3"/>
  <c r="BD553" i="14" s="1"/>
  <c r="BS552" i="3"/>
  <c r="BE553" i="14" s="1"/>
  <c r="BT552" i="3"/>
  <c r="BF553" i="14" s="1"/>
  <c r="BU552" i="3"/>
  <c r="BG553" i="14" s="1"/>
  <c r="BV552" i="3"/>
  <c r="BH553" i="14" s="1"/>
  <c r="BW552" i="3"/>
  <c r="BI553" i="14" s="1"/>
  <c r="BL555" i="3"/>
  <c r="AX555" i="14" s="1"/>
  <c r="AY555" i="14"/>
  <c r="AZ555" i="14"/>
  <c r="BA555" i="14"/>
  <c r="BB555" i="14"/>
  <c r="BC555" i="14"/>
  <c r="BD555" i="14"/>
  <c r="BE555" i="14"/>
  <c r="BF555" i="14"/>
  <c r="BG555" i="14"/>
  <c r="BH555" i="14"/>
  <c r="BI555" i="14"/>
  <c r="BM555" i="3"/>
  <c r="AY556" i="14" s="1"/>
  <c r="BN555" i="3"/>
  <c r="AZ556" i="14" s="1"/>
  <c r="BO555" i="3"/>
  <c r="BA556" i="14" s="1"/>
  <c r="BP555" i="3"/>
  <c r="BB556" i="14" s="1"/>
  <c r="BQ555" i="3"/>
  <c r="BC556" i="14" s="1"/>
  <c r="BR555" i="3"/>
  <c r="BD556" i="14" s="1"/>
  <c r="BS555" i="3"/>
  <c r="BE556" i="14" s="1"/>
  <c r="BT555" i="3"/>
  <c r="BF556" i="14" s="1"/>
  <c r="BU555" i="3"/>
  <c r="BG556" i="14" s="1"/>
  <c r="BV555" i="3"/>
  <c r="BH556" i="14" s="1"/>
  <c r="BW555" i="3"/>
  <c r="BI556" i="14" s="1"/>
  <c r="BL558" i="3"/>
  <c r="AX558" i="14" s="1"/>
  <c r="AY558" i="14"/>
  <c r="AZ558" i="14"/>
  <c r="BA558" i="14"/>
  <c r="BB558" i="14"/>
  <c r="BC558" i="14"/>
  <c r="BD558" i="14"/>
  <c r="BE558" i="14"/>
  <c r="BF558" i="14"/>
  <c r="BG558" i="14"/>
  <c r="BH558" i="14"/>
  <c r="BI558" i="14"/>
  <c r="BM558" i="3"/>
  <c r="AY559" i="14" s="1"/>
  <c r="BN558" i="3"/>
  <c r="AZ559" i="14" s="1"/>
  <c r="BO558" i="3"/>
  <c r="BA559" i="14" s="1"/>
  <c r="BP558" i="3"/>
  <c r="BB559" i="14" s="1"/>
  <c r="BQ558" i="3"/>
  <c r="BC559" i="14" s="1"/>
  <c r="BR558" i="3"/>
  <c r="BD559" i="14" s="1"/>
  <c r="BS558" i="3"/>
  <c r="BE559" i="14" s="1"/>
  <c r="BT558" i="3"/>
  <c r="BF559" i="14" s="1"/>
  <c r="BU558" i="3"/>
  <c r="BG559" i="14" s="1"/>
  <c r="BV558" i="3"/>
  <c r="BH559" i="14" s="1"/>
  <c r="BW558" i="3"/>
  <c r="BI559" i="14" s="1"/>
  <c r="BL561" i="3"/>
  <c r="AX561" i="14" s="1"/>
  <c r="AY561" i="14"/>
  <c r="AZ561" i="14"/>
  <c r="BA561" i="14"/>
  <c r="BB561" i="14"/>
  <c r="BC561" i="14"/>
  <c r="BD561" i="14"/>
  <c r="BE561" i="14"/>
  <c r="BF561" i="14"/>
  <c r="BG561" i="14"/>
  <c r="BH561" i="14"/>
  <c r="BI561" i="14"/>
  <c r="BM561" i="3"/>
  <c r="AY562" i="14" s="1"/>
  <c r="BN561" i="3"/>
  <c r="AZ562" i="14" s="1"/>
  <c r="BO561" i="3"/>
  <c r="BA562" i="14" s="1"/>
  <c r="BP561" i="3"/>
  <c r="BB562" i="14" s="1"/>
  <c r="BQ561" i="3"/>
  <c r="BC562" i="14" s="1"/>
  <c r="BR561" i="3"/>
  <c r="BD562" i="14" s="1"/>
  <c r="BS561" i="3"/>
  <c r="BE562" i="14" s="1"/>
  <c r="BT561" i="3"/>
  <c r="BF562" i="14" s="1"/>
  <c r="BU561" i="3"/>
  <c r="BG562" i="14" s="1"/>
  <c r="BV561" i="3"/>
  <c r="BH562" i="14" s="1"/>
  <c r="BW561" i="3"/>
  <c r="BI562" i="14" s="1"/>
  <c r="BL564" i="3"/>
  <c r="AX564" i="14" s="1"/>
  <c r="AY564" i="14"/>
  <c r="AZ564" i="14"/>
  <c r="BA564" i="14"/>
  <c r="BB564" i="14"/>
  <c r="BC564" i="14"/>
  <c r="BD564" i="14"/>
  <c r="BE564" i="14"/>
  <c r="BF564" i="14"/>
  <c r="BG564" i="14"/>
  <c r="BH564" i="14"/>
  <c r="BI564" i="14"/>
  <c r="BM564" i="3"/>
  <c r="AY565" i="14" s="1"/>
  <c r="BN564" i="3"/>
  <c r="AZ565" i="14" s="1"/>
  <c r="BO564" i="3"/>
  <c r="BA565" i="14" s="1"/>
  <c r="BP564" i="3"/>
  <c r="BB565" i="14" s="1"/>
  <c r="BQ564" i="3"/>
  <c r="BC565" i="14" s="1"/>
  <c r="BR564" i="3"/>
  <c r="BD565" i="14" s="1"/>
  <c r="BS564" i="3"/>
  <c r="BE565" i="14" s="1"/>
  <c r="BT564" i="3"/>
  <c r="BF565" i="14" s="1"/>
  <c r="BU564" i="3"/>
  <c r="BG565" i="14" s="1"/>
  <c r="BV564" i="3"/>
  <c r="BH565" i="14" s="1"/>
  <c r="BW564" i="3"/>
  <c r="BI565" i="14" s="1"/>
  <c r="BL567" i="3"/>
  <c r="AX567" i="14" s="1"/>
  <c r="AY567" i="14"/>
  <c r="AZ567" i="14"/>
  <c r="BA567" i="14"/>
  <c r="BB567" i="14"/>
  <c r="BC567" i="14"/>
  <c r="BD567" i="14"/>
  <c r="BE567" i="14"/>
  <c r="BF567" i="14"/>
  <c r="BG567" i="14"/>
  <c r="BH567" i="14"/>
  <c r="BI567" i="14"/>
  <c r="BM567" i="3"/>
  <c r="AY568" i="14" s="1"/>
  <c r="BN567" i="3"/>
  <c r="AZ568" i="14" s="1"/>
  <c r="BO567" i="3"/>
  <c r="BA568" i="14" s="1"/>
  <c r="BP567" i="3"/>
  <c r="BB568" i="14" s="1"/>
  <c r="BQ567" i="3"/>
  <c r="BC568" i="14" s="1"/>
  <c r="BR567" i="3"/>
  <c r="BD568" i="14" s="1"/>
  <c r="BS567" i="3"/>
  <c r="BE568" i="14" s="1"/>
  <c r="BT567" i="3"/>
  <c r="BF568" i="14" s="1"/>
  <c r="BU567" i="3"/>
  <c r="BG568" i="14" s="1"/>
  <c r="BV567" i="3"/>
  <c r="BH568" i="14" s="1"/>
  <c r="BW567" i="3"/>
  <c r="BI568" i="14" s="1"/>
  <c r="BL570" i="3"/>
  <c r="AX570" i="14" s="1"/>
  <c r="AY570" i="14"/>
  <c r="AZ570" i="14"/>
  <c r="BA570" i="14"/>
  <c r="BB570" i="14"/>
  <c r="BC570" i="14"/>
  <c r="BD570" i="14"/>
  <c r="BE570" i="14"/>
  <c r="BF570" i="14"/>
  <c r="BG570" i="14"/>
  <c r="BH570" i="14"/>
  <c r="BI570" i="14"/>
  <c r="BM570" i="3"/>
  <c r="AY571" i="14" s="1"/>
  <c r="BN570" i="3"/>
  <c r="AZ571" i="14" s="1"/>
  <c r="BO570" i="3"/>
  <c r="BA571" i="14" s="1"/>
  <c r="BP570" i="3"/>
  <c r="BB571" i="14" s="1"/>
  <c r="BQ570" i="3"/>
  <c r="BC571" i="14" s="1"/>
  <c r="BR570" i="3"/>
  <c r="BD571" i="14" s="1"/>
  <c r="BS570" i="3"/>
  <c r="BE571" i="14" s="1"/>
  <c r="BT570" i="3"/>
  <c r="BF571" i="14" s="1"/>
  <c r="BU570" i="3"/>
  <c r="BG571" i="14" s="1"/>
  <c r="BV570" i="3"/>
  <c r="BH571" i="14" s="1"/>
  <c r="BW570" i="3"/>
  <c r="BI571" i="14" s="1"/>
  <c r="BL573" i="3"/>
  <c r="AX573" i="14" s="1"/>
  <c r="AY573" i="14"/>
  <c r="AZ573" i="14"/>
  <c r="BA573" i="14"/>
  <c r="BB573" i="14"/>
  <c r="BC573" i="14"/>
  <c r="BD573" i="14"/>
  <c r="BE573" i="14"/>
  <c r="BF573" i="14"/>
  <c r="BG573" i="14"/>
  <c r="BH573" i="14"/>
  <c r="BI573" i="14"/>
  <c r="BM573" i="3"/>
  <c r="AY574" i="14" s="1"/>
  <c r="BN573" i="3"/>
  <c r="AZ574" i="14" s="1"/>
  <c r="BO573" i="3"/>
  <c r="BA574" i="14" s="1"/>
  <c r="BP573" i="3"/>
  <c r="BB574" i="14" s="1"/>
  <c r="BQ573" i="3"/>
  <c r="BC574" i="14" s="1"/>
  <c r="BR573" i="3"/>
  <c r="BD574" i="14" s="1"/>
  <c r="BS573" i="3"/>
  <c r="BE574" i="14" s="1"/>
  <c r="BT573" i="3"/>
  <c r="BF574" i="14" s="1"/>
  <c r="BU573" i="3"/>
  <c r="BG574" i="14" s="1"/>
  <c r="BV573" i="3"/>
  <c r="BH574" i="14" s="1"/>
  <c r="BW573" i="3"/>
  <c r="BI574" i="14" s="1"/>
  <c r="BL576" i="3"/>
  <c r="AX576" i="14" s="1"/>
  <c r="AY576" i="14"/>
  <c r="AZ576" i="14"/>
  <c r="BA576" i="14"/>
  <c r="BB576" i="14"/>
  <c r="BC576" i="14"/>
  <c r="BD576" i="14"/>
  <c r="BE576" i="14"/>
  <c r="BF576" i="14"/>
  <c r="BG576" i="14"/>
  <c r="BH576" i="14"/>
  <c r="BI576" i="14"/>
  <c r="BM576" i="3"/>
  <c r="AY577" i="14" s="1"/>
  <c r="BN576" i="3"/>
  <c r="AZ577" i="14" s="1"/>
  <c r="BO576" i="3"/>
  <c r="BA577" i="14" s="1"/>
  <c r="BP576" i="3"/>
  <c r="BB577" i="14" s="1"/>
  <c r="BQ576" i="3"/>
  <c r="BC577" i="14" s="1"/>
  <c r="BR576" i="3"/>
  <c r="BD577" i="14" s="1"/>
  <c r="BS576" i="3"/>
  <c r="BE577" i="14" s="1"/>
  <c r="BT576" i="3"/>
  <c r="BF577" i="14" s="1"/>
  <c r="BU576" i="3"/>
  <c r="BG577" i="14" s="1"/>
  <c r="BV576" i="3"/>
  <c r="BH577" i="14" s="1"/>
  <c r="BW576" i="3"/>
  <c r="BI577" i="14" s="1"/>
  <c r="BL579" i="3"/>
  <c r="AX579" i="14" s="1"/>
  <c r="AY579" i="14"/>
  <c r="AZ579" i="14"/>
  <c r="BA579" i="14"/>
  <c r="BB579" i="14"/>
  <c r="BC579" i="14"/>
  <c r="BD579" i="14"/>
  <c r="BE579" i="14"/>
  <c r="BF579" i="14"/>
  <c r="BG579" i="14"/>
  <c r="BH579" i="14"/>
  <c r="BI579" i="14"/>
  <c r="BM579" i="3"/>
  <c r="AY580" i="14" s="1"/>
  <c r="BN579" i="3"/>
  <c r="AZ580" i="14" s="1"/>
  <c r="BO579" i="3"/>
  <c r="BA580" i="14" s="1"/>
  <c r="BP579" i="3"/>
  <c r="BB580" i="14" s="1"/>
  <c r="BQ579" i="3"/>
  <c r="BC580" i="14" s="1"/>
  <c r="BR579" i="3"/>
  <c r="BD580" i="14" s="1"/>
  <c r="BS579" i="3"/>
  <c r="BE580" i="14" s="1"/>
  <c r="BT579" i="3"/>
  <c r="BF580" i="14" s="1"/>
  <c r="BU579" i="3"/>
  <c r="BG580" i="14" s="1"/>
  <c r="BV579" i="3"/>
  <c r="BH580" i="14" s="1"/>
  <c r="BW579" i="3"/>
  <c r="BI580" i="14" s="1"/>
  <c r="BL582" i="3"/>
  <c r="AX582" i="14" s="1"/>
  <c r="AY582" i="14"/>
  <c r="AZ582" i="14"/>
  <c r="BA582" i="14"/>
  <c r="BB582" i="14"/>
  <c r="BC582" i="14"/>
  <c r="BD582" i="14"/>
  <c r="BE582" i="14"/>
  <c r="BF582" i="14"/>
  <c r="BG582" i="14"/>
  <c r="BH582" i="14"/>
  <c r="BI582" i="14"/>
  <c r="BM582" i="3"/>
  <c r="AY583" i="14" s="1"/>
  <c r="BN582" i="3"/>
  <c r="AZ583" i="14" s="1"/>
  <c r="BO582" i="3"/>
  <c r="BA583" i="14" s="1"/>
  <c r="BP582" i="3"/>
  <c r="BB583" i="14" s="1"/>
  <c r="BQ582" i="3"/>
  <c r="BC583" i="14" s="1"/>
  <c r="BR582" i="3"/>
  <c r="BD583" i="14" s="1"/>
  <c r="BS582" i="3"/>
  <c r="BE583" i="14" s="1"/>
  <c r="BT582" i="3"/>
  <c r="BF583" i="14" s="1"/>
  <c r="BU582" i="3"/>
  <c r="BG583" i="14" s="1"/>
  <c r="BV582" i="3"/>
  <c r="BH583" i="14" s="1"/>
  <c r="BW582" i="3"/>
  <c r="BI583" i="14" s="1"/>
  <c r="BL585" i="3"/>
  <c r="AX585" i="14" s="1"/>
  <c r="AY585" i="14"/>
  <c r="AZ585" i="14"/>
  <c r="BA585" i="14"/>
  <c r="BB585" i="14"/>
  <c r="BC585" i="14"/>
  <c r="BD585" i="14"/>
  <c r="BE585" i="14"/>
  <c r="BF585" i="14"/>
  <c r="BG585" i="14"/>
  <c r="BH585" i="14"/>
  <c r="BI585" i="14"/>
  <c r="BM585" i="3"/>
  <c r="AY586" i="14" s="1"/>
  <c r="BN585" i="3"/>
  <c r="AZ586" i="14" s="1"/>
  <c r="BO585" i="3"/>
  <c r="BA586" i="14" s="1"/>
  <c r="BP585" i="3"/>
  <c r="BB586" i="14" s="1"/>
  <c r="BQ585" i="3"/>
  <c r="BC586" i="14" s="1"/>
  <c r="BR585" i="3"/>
  <c r="BD586" i="14" s="1"/>
  <c r="BS585" i="3"/>
  <c r="BE586" i="14" s="1"/>
  <c r="BT585" i="3"/>
  <c r="BF586" i="14" s="1"/>
  <c r="BU585" i="3"/>
  <c r="BG586" i="14" s="1"/>
  <c r="BV585" i="3"/>
  <c r="BH586" i="14" s="1"/>
  <c r="BW585" i="3"/>
  <c r="BI586" i="14" s="1"/>
  <c r="BL588" i="3"/>
  <c r="AX588" i="14" s="1"/>
  <c r="AY588" i="14"/>
  <c r="AZ588" i="14"/>
  <c r="BA588" i="14"/>
  <c r="BB588" i="14"/>
  <c r="BC588" i="14"/>
  <c r="BD588" i="14"/>
  <c r="BE588" i="14"/>
  <c r="BF588" i="14"/>
  <c r="BG588" i="14"/>
  <c r="BH588" i="14"/>
  <c r="BI588" i="14"/>
  <c r="BM588" i="3"/>
  <c r="AY589" i="14" s="1"/>
  <c r="BN588" i="3"/>
  <c r="AZ589" i="14" s="1"/>
  <c r="BO588" i="3"/>
  <c r="BA589" i="14" s="1"/>
  <c r="BP588" i="3"/>
  <c r="BB589" i="14" s="1"/>
  <c r="BQ588" i="3"/>
  <c r="BC589" i="14" s="1"/>
  <c r="BR588" i="3"/>
  <c r="BD589" i="14" s="1"/>
  <c r="BS588" i="3"/>
  <c r="BE589" i="14" s="1"/>
  <c r="BT588" i="3"/>
  <c r="BF589" i="14" s="1"/>
  <c r="BU588" i="3"/>
  <c r="BG589" i="14" s="1"/>
  <c r="BV588" i="3"/>
  <c r="BH589" i="14" s="1"/>
  <c r="BW588" i="3"/>
  <c r="BI589" i="14" s="1"/>
  <c r="BL591" i="3"/>
  <c r="AX591" i="14" s="1"/>
  <c r="AY591" i="14"/>
  <c r="AZ591" i="14"/>
  <c r="BA591" i="14"/>
  <c r="BB591" i="14"/>
  <c r="BC591" i="14"/>
  <c r="BD591" i="14"/>
  <c r="BE591" i="14"/>
  <c r="BF591" i="14"/>
  <c r="BG591" i="14"/>
  <c r="BH591" i="14"/>
  <c r="BI591" i="14"/>
  <c r="BM591" i="3"/>
  <c r="AY592" i="14" s="1"/>
  <c r="BN591" i="3"/>
  <c r="AZ592" i="14" s="1"/>
  <c r="BO591" i="3"/>
  <c r="BA592" i="14" s="1"/>
  <c r="BP591" i="3"/>
  <c r="BB592" i="14" s="1"/>
  <c r="BQ591" i="3"/>
  <c r="BC592" i="14" s="1"/>
  <c r="BR591" i="3"/>
  <c r="BD592" i="14" s="1"/>
  <c r="BS591" i="3"/>
  <c r="BE592" i="14" s="1"/>
  <c r="BT591" i="3"/>
  <c r="BF592" i="14" s="1"/>
  <c r="BU591" i="3"/>
  <c r="BG592" i="14" s="1"/>
  <c r="BV591" i="3"/>
  <c r="BH592" i="14" s="1"/>
  <c r="BW591" i="3"/>
  <c r="BI592" i="14" s="1"/>
  <c r="BL594" i="3"/>
  <c r="AX594" i="14" s="1"/>
  <c r="AY594" i="14"/>
  <c r="AZ594" i="14"/>
  <c r="BA594" i="14"/>
  <c r="BB594" i="14"/>
  <c r="BC594" i="14"/>
  <c r="BD594" i="14"/>
  <c r="BE594" i="14"/>
  <c r="BF594" i="14"/>
  <c r="BG594" i="14"/>
  <c r="BH594" i="14"/>
  <c r="BI594" i="14"/>
  <c r="BM594" i="3"/>
  <c r="AY595" i="14" s="1"/>
  <c r="BN594" i="3"/>
  <c r="AZ595" i="14" s="1"/>
  <c r="BO594" i="3"/>
  <c r="BA595" i="14" s="1"/>
  <c r="BP594" i="3"/>
  <c r="BB595" i="14" s="1"/>
  <c r="BQ594" i="3"/>
  <c r="BC595" i="14" s="1"/>
  <c r="BR594" i="3"/>
  <c r="BD595" i="14" s="1"/>
  <c r="BS594" i="3"/>
  <c r="BE595" i="14" s="1"/>
  <c r="BT594" i="3"/>
  <c r="BF595" i="14" s="1"/>
  <c r="BU594" i="3"/>
  <c r="BG595" i="14" s="1"/>
  <c r="BV594" i="3"/>
  <c r="BH595" i="14" s="1"/>
  <c r="BW594" i="3"/>
  <c r="BI595" i="14" s="1"/>
  <c r="BL597" i="3"/>
  <c r="AX597" i="14" s="1"/>
  <c r="AY597" i="14"/>
  <c r="AZ597" i="14"/>
  <c r="BA597" i="14"/>
  <c r="BB597" i="14"/>
  <c r="BC597" i="14"/>
  <c r="BD597" i="14"/>
  <c r="BE597" i="14"/>
  <c r="BF597" i="14"/>
  <c r="BG597" i="14"/>
  <c r="BH597" i="14"/>
  <c r="BI597" i="14"/>
  <c r="BM597" i="3"/>
  <c r="AY598" i="14" s="1"/>
  <c r="BN597" i="3"/>
  <c r="AZ598" i="14" s="1"/>
  <c r="BO597" i="3"/>
  <c r="BA598" i="14" s="1"/>
  <c r="BP597" i="3"/>
  <c r="BB598" i="14" s="1"/>
  <c r="BQ597" i="3"/>
  <c r="BC598" i="14" s="1"/>
  <c r="BR597" i="3"/>
  <c r="BD598" i="14" s="1"/>
  <c r="BS597" i="3"/>
  <c r="BE598" i="14" s="1"/>
  <c r="BT597" i="3"/>
  <c r="BF598" i="14" s="1"/>
  <c r="BU597" i="3"/>
  <c r="BG598" i="14" s="1"/>
  <c r="BV597" i="3"/>
  <c r="BH598" i="14" s="1"/>
  <c r="BW597" i="3"/>
  <c r="BI598" i="14" s="1"/>
  <c r="BL600" i="3"/>
  <c r="AY600" i="14"/>
  <c r="AZ600" i="14"/>
  <c r="BA600" i="14"/>
  <c r="BB600" i="14"/>
  <c r="BC600" i="14"/>
  <c r="BD600" i="14"/>
  <c r="BE600" i="14"/>
  <c r="BF600" i="14"/>
  <c r="BG600" i="14"/>
  <c r="BH600" i="14"/>
  <c r="BI600" i="14"/>
  <c r="BM600" i="3"/>
  <c r="AY601" i="14" s="1"/>
  <c r="BN600" i="3"/>
  <c r="AZ601" i="14" s="1"/>
  <c r="BO600" i="3"/>
  <c r="BA601" i="14" s="1"/>
  <c r="BP600" i="3"/>
  <c r="BB601" i="14" s="1"/>
  <c r="BQ600" i="3"/>
  <c r="BC601" i="14" s="1"/>
  <c r="BR600" i="3"/>
  <c r="BD601" i="14" s="1"/>
  <c r="BS600" i="3"/>
  <c r="BE601" i="14" s="1"/>
  <c r="BT600" i="3"/>
  <c r="BF601" i="14" s="1"/>
  <c r="BU600" i="3"/>
  <c r="BG601" i="14" s="1"/>
  <c r="BV600" i="3"/>
  <c r="BH601" i="14"/>
  <c r="BW600" i="3"/>
  <c r="BI601" i="14" s="1"/>
  <c r="BL603" i="3"/>
  <c r="AX603" i="14" s="1"/>
  <c r="AY603" i="14"/>
  <c r="AZ603" i="14"/>
  <c r="BA603" i="14"/>
  <c r="BB603" i="14"/>
  <c r="BC603" i="14"/>
  <c r="BD603" i="14"/>
  <c r="BE603" i="14"/>
  <c r="BF603" i="14"/>
  <c r="BG603" i="14"/>
  <c r="BH603" i="14"/>
  <c r="BI603" i="14"/>
  <c r="BM603" i="3"/>
  <c r="AY604" i="14" s="1"/>
  <c r="BN603" i="3"/>
  <c r="AZ604" i="14" s="1"/>
  <c r="BO603" i="3"/>
  <c r="BA604" i="14" s="1"/>
  <c r="BP603" i="3"/>
  <c r="BB604" i="14" s="1"/>
  <c r="BQ603" i="3"/>
  <c r="BC604" i="14" s="1"/>
  <c r="BR603" i="3"/>
  <c r="BD604" i="14" s="1"/>
  <c r="BS603" i="3"/>
  <c r="BE604" i="14" s="1"/>
  <c r="BT603" i="3"/>
  <c r="BF604" i="14" s="1"/>
  <c r="BU603" i="3"/>
  <c r="BG604" i="14" s="1"/>
  <c r="BV603" i="3"/>
  <c r="BH604" i="14" s="1"/>
  <c r="BW603" i="3"/>
  <c r="BI604" i="14" s="1"/>
  <c r="BL606" i="3"/>
  <c r="AX606" i="14" s="1"/>
  <c r="AY606" i="14"/>
  <c r="AZ606" i="14"/>
  <c r="BA606" i="14"/>
  <c r="BB606" i="14"/>
  <c r="BC606" i="14"/>
  <c r="BD606" i="14"/>
  <c r="BE606" i="14"/>
  <c r="BF606" i="14"/>
  <c r="BG606" i="14"/>
  <c r="BH606" i="14"/>
  <c r="BI606" i="14"/>
  <c r="BM606" i="3"/>
  <c r="AY607" i="14" s="1"/>
  <c r="BN606" i="3"/>
  <c r="AZ607" i="14" s="1"/>
  <c r="BO606" i="3"/>
  <c r="BA607" i="14" s="1"/>
  <c r="BP606" i="3"/>
  <c r="BB607" i="14" s="1"/>
  <c r="BQ606" i="3"/>
  <c r="BC607" i="14" s="1"/>
  <c r="BR606" i="3"/>
  <c r="BD607" i="14" s="1"/>
  <c r="BS606" i="3"/>
  <c r="BE607" i="14" s="1"/>
  <c r="BT606" i="3"/>
  <c r="BF607" i="14" s="1"/>
  <c r="BU606" i="3"/>
  <c r="BG607" i="14" s="1"/>
  <c r="BV606" i="3"/>
  <c r="BH607" i="14" s="1"/>
  <c r="BW606" i="3"/>
  <c r="BI607" i="14" s="1"/>
  <c r="BL609" i="3"/>
  <c r="AX609" i="14" s="1"/>
  <c r="AY609" i="14"/>
  <c r="AZ609" i="14"/>
  <c r="BA609" i="14"/>
  <c r="BB609" i="14"/>
  <c r="BC609" i="14"/>
  <c r="BD609" i="14"/>
  <c r="BE609" i="14"/>
  <c r="BF609" i="14"/>
  <c r="BG609" i="14"/>
  <c r="BH609" i="14"/>
  <c r="BI609" i="14"/>
  <c r="BM609" i="3"/>
  <c r="AY610" i="14" s="1"/>
  <c r="BN609" i="3"/>
  <c r="AZ610" i="14" s="1"/>
  <c r="BO609" i="3"/>
  <c r="BA610" i="14" s="1"/>
  <c r="BP609" i="3"/>
  <c r="BB610" i="14" s="1"/>
  <c r="BQ609" i="3"/>
  <c r="BC610" i="14" s="1"/>
  <c r="BR609" i="3"/>
  <c r="BD610" i="14" s="1"/>
  <c r="BS609" i="3"/>
  <c r="BE610" i="14" s="1"/>
  <c r="BT609" i="3"/>
  <c r="BF610" i="14" s="1"/>
  <c r="BU609" i="3"/>
  <c r="BG610" i="14" s="1"/>
  <c r="BV609" i="3"/>
  <c r="BH610" i="14" s="1"/>
  <c r="BW609" i="3"/>
  <c r="BI610" i="14" s="1"/>
  <c r="BL612" i="3"/>
  <c r="AX612" i="14" s="1"/>
  <c r="AY612" i="14"/>
  <c r="AZ612" i="14"/>
  <c r="BA612" i="14"/>
  <c r="BB612" i="14"/>
  <c r="BC612" i="14"/>
  <c r="BD612" i="14"/>
  <c r="BE612" i="14"/>
  <c r="BF612" i="14"/>
  <c r="BG612" i="14"/>
  <c r="BH612" i="14"/>
  <c r="BI612" i="14"/>
  <c r="BM612" i="3"/>
  <c r="AY613" i="14" s="1"/>
  <c r="BN612" i="3"/>
  <c r="AZ613" i="14" s="1"/>
  <c r="BO612" i="3"/>
  <c r="BA613" i="14" s="1"/>
  <c r="BP612" i="3"/>
  <c r="BB613" i="14" s="1"/>
  <c r="BQ612" i="3"/>
  <c r="BC613" i="14" s="1"/>
  <c r="BR612" i="3"/>
  <c r="BD613" i="14" s="1"/>
  <c r="BS612" i="3"/>
  <c r="BE613" i="14" s="1"/>
  <c r="BT612" i="3"/>
  <c r="BF613" i="14" s="1"/>
  <c r="BU612" i="3"/>
  <c r="BG613" i="14" s="1"/>
  <c r="BV612" i="3"/>
  <c r="BH613" i="14" s="1"/>
  <c r="BW612" i="3"/>
  <c r="BI613" i="14" s="1"/>
  <c r="BL615" i="3"/>
  <c r="AX615" i="14" s="1"/>
  <c r="AY615" i="14"/>
  <c r="AZ615" i="14"/>
  <c r="BA615" i="14"/>
  <c r="BB615" i="14"/>
  <c r="BC615" i="14"/>
  <c r="BD615" i="14"/>
  <c r="BE615" i="14"/>
  <c r="BF615" i="14"/>
  <c r="BG615" i="14"/>
  <c r="BH615" i="14"/>
  <c r="BI615" i="14"/>
  <c r="BM615" i="3"/>
  <c r="AY616" i="14" s="1"/>
  <c r="BN615" i="3"/>
  <c r="AZ616" i="14" s="1"/>
  <c r="BO615" i="3"/>
  <c r="BA616" i="14" s="1"/>
  <c r="BP615" i="3"/>
  <c r="BB616" i="14" s="1"/>
  <c r="BQ615" i="3"/>
  <c r="BC616" i="14" s="1"/>
  <c r="BR615" i="3"/>
  <c r="BD616" i="14" s="1"/>
  <c r="BS615" i="3"/>
  <c r="BE616" i="14" s="1"/>
  <c r="BT615" i="3"/>
  <c r="BF616" i="14" s="1"/>
  <c r="BU615" i="3"/>
  <c r="BG616" i="14" s="1"/>
  <c r="BV615" i="3"/>
  <c r="BH616" i="14" s="1"/>
  <c r="BW615" i="3"/>
  <c r="BI616" i="14" s="1"/>
  <c r="BL618" i="3"/>
  <c r="AX618" i="14" s="1"/>
  <c r="AY618" i="14"/>
  <c r="AZ618" i="14"/>
  <c r="BA618" i="14"/>
  <c r="BB618" i="14"/>
  <c r="BC618" i="14"/>
  <c r="BD618" i="14"/>
  <c r="BE618" i="14"/>
  <c r="BF618" i="14"/>
  <c r="BG618" i="14"/>
  <c r="BH618" i="14"/>
  <c r="BI618" i="14"/>
  <c r="BM618" i="3"/>
  <c r="AY619" i="14" s="1"/>
  <c r="BN618" i="3"/>
  <c r="AZ619" i="14" s="1"/>
  <c r="BO618" i="3"/>
  <c r="BA619" i="14" s="1"/>
  <c r="BP618" i="3"/>
  <c r="BB619" i="14" s="1"/>
  <c r="BQ618" i="3"/>
  <c r="BC619" i="14" s="1"/>
  <c r="BR618" i="3"/>
  <c r="BD619" i="14" s="1"/>
  <c r="BS618" i="3"/>
  <c r="BE619" i="14" s="1"/>
  <c r="BT618" i="3"/>
  <c r="BF619" i="14" s="1"/>
  <c r="BU618" i="3"/>
  <c r="BG619" i="14" s="1"/>
  <c r="BV618" i="3"/>
  <c r="BH619" i="14" s="1"/>
  <c r="BW618" i="3"/>
  <c r="BI619" i="14" s="1"/>
  <c r="BL621" i="3"/>
  <c r="AX621" i="14" s="1"/>
  <c r="AY621" i="14"/>
  <c r="AZ621" i="14"/>
  <c r="BA621" i="14"/>
  <c r="BB621" i="14"/>
  <c r="BC621" i="14"/>
  <c r="BD621" i="14"/>
  <c r="BE621" i="14"/>
  <c r="BF621" i="14"/>
  <c r="BG621" i="14"/>
  <c r="BH621" i="14"/>
  <c r="BI621" i="14"/>
  <c r="BM621" i="3"/>
  <c r="AY622" i="14" s="1"/>
  <c r="BN621" i="3"/>
  <c r="AZ622" i="14" s="1"/>
  <c r="BO621" i="3"/>
  <c r="BA622" i="14" s="1"/>
  <c r="BP621" i="3"/>
  <c r="BB622" i="14" s="1"/>
  <c r="BQ621" i="3"/>
  <c r="BC622" i="14" s="1"/>
  <c r="BR621" i="3"/>
  <c r="BD622" i="14" s="1"/>
  <c r="BS621" i="3"/>
  <c r="BE622" i="14" s="1"/>
  <c r="BT621" i="3"/>
  <c r="BF622" i="14" s="1"/>
  <c r="BU621" i="3"/>
  <c r="BG622" i="14" s="1"/>
  <c r="BV621" i="3"/>
  <c r="BH622" i="14" s="1"/>
  <c r="BW621" i="3"/>
  <c r="BI622" i="14" s="1"/>
  <c r="BL624" i="3"/>
  <c r="AX624" i="14" s="1"/>
  <c r="AY624" i="14"/>
  <c r="AZ624" i="14"/>
  <c r="BA624" i="14"/>
  <c r="BB624" i="14"/>
  <c r="BC624" i="14"/>
  <c r="BD624" i="14"/>
  <c r="BE624" i="14"/>
  <c r="BF624" i="14"/>
  <c r="BG624" i="14"/>
  <c r="BH624" i="14"/>
  <c r="BI624" i="14"/>
  <c r="BM624" i="3"/>
  <c r="AY625" i="14" s="1"/>
  <c r="BN624" i="3"/>
  <c r="AZ625" i="14" s="1"/>
  <c r="BO624" i="3"/>
  <c r="BA625" i="14" s="1"/>
  <c r="BP624" i="3"/>
  <c r="BB625" i="14" s="1"/>
  <c r="BQ624" i="3"/>
  <c r="BC625" i="14" s="1"/>
  <c r="BR624" i="3"/>
  <c r="BD625" i="14" s="1"/>
  <c r="BS624" i="3"/>
  <c r="BE625" i="14" s="1"/>
  <c r="BT624" i="3"/>
  <c r="BF625" i="14" s="1"/>
  <c r="BU624" i="3"/>
  <c r="BG625" i="14" s="1"/>
  <c r="BV624" i="3"/>
  <c r="BH625" i="14" s="1"/>
  <c r="BW624" i="3"/>
  <c r="BI625" i="14" s="1"/>
  <c r="BL627" i="3"/>
  <c r="AX627" i="14" s="1"/>
  <c r="AY627" i="14"/>
  <c r="AZ627" i="14"/>
  <c r="BA627" i="14"/>
  <c r="BB627" i="14"/>
  <c r="BC627" i="14"/>
  <c r="BD627" i="14"/>
  <c r="BE627" i="14"/>
  <c r="BF627" i="14"/>
  <c r="BG627" i="14"/>
  <c r="BH627" i="14"/>
  <c r="BI627" i="14"/>
  <c r="BM627" i="3"/>
  <c r="AY628" i="14" s="1"/>
  <c r="BN627" i="3"/>
  <c r="AZ628" i="14" s="1"/>
  <c r="BO627" i="3"/>
  <c r="BA628" i="14" s="1"/>
  <c r="BP627" i="3"/>
  <c r="BB628" i="14" s="1"/>
  <c r="BQ627" i="3"/>
  <c r="BC628" i="14" s="1"/>
  <c r="BR627" i="3"/>
  <c r="BD628" i="14" s="1"/>
  <c r="BS627" i="3"/>
  <c r="BE628" i="14" s="1"/>
  <c r="BT627" i="3"/>
  <c r="BF628" i="14" s="1"/>
  <c r="BU627" i="3"/>
  <c r="BG628" i="14" s="1"/>
  <c r="BV627" i="3"/>
  <c r="BH628" i="14" s="1"/>
  <c r="BW627" i="3"/>
  <c r="BI628" i="14" s="1"/>
  <c r="BL630" i="3"/>
  <c r="AX630" i="14" s="1"/>
  <c r="AY630" i="14"/>
  <c r="AZ630" i="14"/>
  <c r="BA630" i="14"/>
  <c r="BB630" i="14"/>
  <c r="BC630" i="14"/>
  <c r="BD630" i="14"/>
  <c r="BE630" i="14"/>
  <c r="BF630" i="14"/>
  <c r="BG630" i="14"/>
  <c r="BH630" i="14"/>
  <c r="BI630" i="14"/>
  <c r="BM630" i="3"/>
  <c r="AY631" i="14" s="1"/>
  <c r="BN630" i="3"/>
  <c r="AZ631" i="14" s="1"/>
  <c r="BO630" i="3"/>
  <c r="BA631" i="14" s="1"/>
  <c r="BP630" i="3"/>
  <c r="BB631" i="14" s="1"/>
  <c r="BQ630" i="3"/>
  <c r="BC631" i="14" s="1"/>
  <c r="BR630" i="3"/>
  <c r="BD631" i="14" s="1"/>
  <c r="BS630" i="3"/>
  <c r="BE631" i="14" s="1"/>
  <c r="BT630" i="3"/>
  <c r="BF631" i="14" s="1"/>
  <c r="BU630" i="3"/>
  <c r="BG631" i="14" s="1"/>
  <c r="BV630" i="3"/>
  <c r="BH631" i="14" s="1"/>
  <c r="BW630" i="3"/>
  <c r="BI631" i="14" s="1"/>
  <c r="BL633" i="3"/>
  <c r="AY633" i="14"/>
  <c r="AZ633" i="14"/>
  <c r="BA633" i="14"/>
  <c r="BB633" i="14"/>
  <c r="BC633" i="14"/>
  <c r="BD633" i="14"/>
  <c r="BE633" i="14"/>
  <c r="BF633" i="14"/>
  <c r="BG633" i="14"/>
  <c r="BH633" i="14"/>
  <c r="BI633" i="14"/>
  <c r="BM633" i="3"/>
  <c r="AY634" i="14" s="1"/>
  <c r="BN633" i="3"/>
  <c r="AZ634" i="14" s="1"/>
  <c r="BO633" i="3"/>
  <c r="BA634" i="14" s="1"/>
  <c r="BP633" i="3"/>
  <c r="BB634" i="14" s="1"/>
  <c r="BQ633" i="3"/>
  <c r="BC634" i="14" s="1"/>
  <c r="BR633" i="3"/>
  <c r="BD634" i="14" s="1"/>
  <c r="BS633" i="3"/>
  <c r="BE634" i="14" s="1"/>
  <c r="BT633" i="3"/>
  <c r="BF634" i="14" s="1"/>
  <c r="BU633" i="3"/>
  <c r="BG634" i="14" s="1"/>
  <c r="BV633" i="3"/>
  <c r="BH634" i="14" s="1"/>
  <c r="BW633" i="3"/>
  <c r="BI634" i="14" s="1"/>
  <c r="BL636" i="3"/>
  <c r="AX636" i="14" s="1"/>
  <c r="AY636" i="14"/>
  <c r="AZ636" i="14"/>
  <c r="BA636" i="14"/>
  <c r="BB636" i="14"/>
  <c r="BC636" i="14"/>
  <c r="BD636" i="14"/>
  <c r="BE636" i="14"/>
  <c r="BF636" i="14"/>
  <c r="BG636" i="14"/>
  <c r="BH636" i="14"/>
  <c r="BI636" i="14"/>
  <c r="BM636" i="3"/>
  <c r="AY637" i="14" s="1"/>
  <c r="BN636" i="3"/>
  <c r="AZ637" i="14" s="1"/>
  <c r="BO636" i="3"/>
  <c r="BA637" i="14" s="1"/>
  <c r="BP636" i="3"/>
  <c r="BB637" i="14" s="1"/>
  <c r="BQ636" i="3"/>
  <c r="BC637" i="14" s="1"/>
  <c r="BR636" i="3"/>
  <c r="BD637" i="14" s="1"/>
  <c r="BS636" i="3"/>
  <c r="BE637" i="14" s="1"/>
  <c r="BT636" i="3"/>
  <c r="BF637" i="14" s="1"/>
  <c r="BU636" i="3"/>
  <c r="BG637" i="14" s="1"/>
  <c r="BV636" i="3"/>
  <c r="BH637" i="14" s="1"/>
  <c r="BW636" i="3"/>
  <c r="BI637" i="14" s="1"/>
  <c r="BL639" i="3"/>
  <c r="AY639" i="14"/>
  <c r="AZ639" i="14"/>
  <c r="BA639" i="14"/>
  <c r="BB639" i="14"/>
  <c r="BC639" i="14"/>
  <c r="BD639" i="14"/>
  <c r="BE639" i="14"/>
  <c r="BF639" i="14"/>
  <c r="BG639" i="14"/>
  <c r="BH639" i="14"/>
  <c r="BI639" i="14"/>
  <c r="BM639" i="3"/>
  <c r="AY640" i="14" s="1"/>
  <c r="BN639" i="3"/>
  <c r="AZ640" i="14" s="1"/>
  <c r="BO639" i="3"/>
  <c r="BA640" i="14" s="1"/>
  <c r="BP639" i="3"/>
  <c r="BB640" i="14" s="1"/>
  <c r="BQ639" i="3"/>
  <c r="BC640" i="14" s="1"/>
  <c r="BR639" i="3"/>
  <c r="BD640" i="14" s="1"/>
  <c r="BS639" i="3"/>
  <c r="BE640" i="14" s="1"/>
  <c r="BT639" i="3"/>
  <c r="BF640" i="14" s="1"/>
  <c r="BU639" i="3"/>
  <c r="BG640" i="14" s="1"/>
  <c r="BV639" i="3"/>
  <c r="BH640" i="14" s="1"/>
  <c r="BW639" i="3"/>
  <c r="BI640" i="14" s="1"/>
  <c r="BL642" i="3"/>
  <c r="AX642" i="14" s="1"/>
  <c r="AY642" i="14"/>
  <c r="AZ642" i="14"/>
  <c r="BA642" i="14"/>
  <c r="BB642" i="14"/>
  <c r="BC642" i="14"/>
  <c r="BD642" i="14"/>
  <c r="BE642" i="14"/>
  <c r="BF642" i="14"/>
  <c r="BG642" i="14"/>
  <c r="BH642" i="14"/>
  <c r="BI642" i="14"/>
  <c r="BM642" i="3"/>
  <c r="AY643" i="14" s="1"/>
  <c r="BN642" i="3"/>
  <c r="AZ643" i="14" s="1"/>
  <c r="BO642" i="3"/>
  <c r="BA643" i="14" s="1"/>
  <c r="BP642" i="3"/>
  <c r="BB643" i="14" s="1"/>
  <c r="BQ642" i="3"/>
  <c r="BC643" i="14" s="1"/>
  <c r="BR642" i="3"/>
  <c r="BD643" i="14"/>
  <c r="BS642" i="3"/>
  <c r="BE643" i="14"/>
  <c r="BT642" i="3"/>
  <c r="BF643" i="14" s="1"/>
  <c r="BU642" i="3"/>
  <c r="BG643" i="14" s="1"/>
  <c r="BV642" i="3"/>
  <c r="BH643" i="14" s="1"/>
  <c r="BW642" i="3"/>
  <c r="BI643" i="14" s="1"/>
  <c r="BL645" i="3"/>
  <c r="AX645" i="14" s="1"/>
  <c r="AY645" i="14"/>
  <c r="AZ645" i="14"/>
  <c r="BA645" i="14"/>
  <c r="BB645" i="14"/>
  <c r="BC645" i="14"/>
  <c r="BD645" i="14"/>
  <c r="BE645" i="14"/>
  <c r="BF645" i="14"/>
  <c r="BG645" i="14"/>
  <c r="BH645" i="14"/>
  <c r="BI645" i="14"/>
  <c r="AX646" i="14"/>
  <c r="BM645" i="3"/>
  <c r="AY646" i="14" s="1"/>
  <c r="BN645" i="3"/>
  <c r="AZ646" i="14" s="1"/>
  <c r="BO645" i="3"/>
  <c r="BA646" i="14" s="1"/>
  <c r="BP645" i="3"/>
  <c r="BB646" i="14" s="1"/>
  <c r="BQ645" i="3"/>
  <c r="BC646" i="14" s="1"/>
  <c r="BR645" i="3"/>
  <c r="BD646" i="14" s="1"/>
  <c r="BS645" i="3"/>
  <c r="BE646" i="14" s="1"/>
  <c r="BT645" i="3"/>
  <c r="BF646" i="14" s="1"/>
  <c r="BU645" i="3"/>
  <c r="BG646" i="14" s="1"/>
  <c r="BV645" i="3"/>
  <c r="BH646" i="14" s="1"/>
  <c r="BW645" i="3"/>
  <c r="BI646" i="14" s="1"/>
  <c r="BL648" i="3"/>
  <c r="AX648" i="14" s="1"/>
  <c r="AY648" i="14"/>
  <c r="AZ648" i="14"/>
  <c r="BA648" i="14"/>
  <c r="BB648" i="14"/>
  <c r="BC648" i="14"/>
  <c r="BD648" i="14"/>
  <c r="BE648" i="14"/>
  <c r="BF648" i="14"/>
  <c r="BG648" i="14"/>
  <c r="BH648" i="14"/>
  <c r="BI648" i="14"/>
  <c r="BM648" i="3"/>
  <c r="AY649" i="14" s="1"/>
  <c r="BN648" i="3"/>
  <c r="AZ649" i="14" s="1"/>
  <c r="BO648" i="3"/>
  <c r="BA649" i="14" s="1"/>
  <c r="BP648" i="3"/>
  <c r="BB649" i="14" s="1"/>
  <c r="BQ648" i="3"/>
  <c r="BC649" i="14" s="1"/>
  <c r="BR648" i="3"/>
  <c r="BD649" i="14" s="1"/>
  <c r="BS648" i="3"/>
  <c r="BE649" i="14" s="1"/>
  <c r="BT648" i="3"/>
  <c r="BF649" i="14" s="1"/>
  <c r="BU648" i="3"/>
  <c r="BG649" i="14" s="1"/>
  <c r="BV648" i="3"/>
  <c r="BH649" i="14" s="1"/>
  <c r="BW648" i="3"/>
  <c r="BI649" i="14" s="1"/>
  <c r="BL651" i="3"/>
  <c r="AX651" i="14" s="1"/>
  <c r="AY651" i="14"/>
  <c r="AZ651" i="14"/>
  <c r="BA651" i="14"/>
  <c r="BB651" i="14"/>
  <c r="BC651" i="14"/>
  <c r="BD651" i="14"/>
  <c r="BE651" i="14"/>
  <c r="BF651" i="14"/>
  <c r="BG651" i="14"/>
  <c r="BH651" i="14"/>
  <c r="BI651" i="14"/>
  <c r="BM651" i="3"/>
  <c r="AY652" i="14" s="1"/>
  <c r="BN651" i="3"/>
  <c r="AZ652" i="14" s="1"/>
  <c r="BO651" i="3"/>
  <c r="BA652" i="14" s="1"/>
  <c r="BP651" i="3"/>
  <c r="BB652" i="14" s="1"/>
  <c r="BQ651" i="3"/>
  <c r="BC652" i="14" s="1"/>
  <c r="BR651" i="3"/>
  <c r="BD652" i="14" s="1"/>
  <c r="BS651" i="3"/>
  <c r="BE652" i="14" s="1"/>
  <c r="BT651" i="3"/>
  <c r="BF652" i="14" s="1"/>
  <c r="BU651" i="3"/>
  <c r="BG652" i="14" s="1"/>
  <c r="BV651" i="3"/>
  <c r="BH652" i="14" s="1"/>
  <c r="BW651" i="3"/>
  <c r="BI652" i="14" s="1"/>
  <c r="BL654" i="3"/>
  <c r="AX654" i="14" s="1"/>
  <c r="AY654" i="14"/>
  <c r="AZ654" i="14"/>
  <c r="BA654" i="14"/>
  <c r="BB654" i="14"/>
  <c r="BC654" i="14"/>
  <c r="BD654" i="14"/>
  <c r="BE654" i="14"/>
  <c r="BF654" i="14"/>
  <c r="BG654" i="14"/>
  <c r="BH654" i="14"/>
  <c r="BI654" i="14"/>
  <c r="BM654" i="3"/>
  <c r="AY655" i="14" s="1"/>
  <c r="BN654" i="3"/>
  <c r="AZ655" i="14" s="1"/>
  <c r="BO654" i="3"/>
  <c r="BA655" i="14" s="1"/>
  <c r="BP654" i="3"/>
  <c r="BB655" i="14" s="1"/>
  <c r="BQ654" i="3"/>
  <c r="BC655" i="14" s="1"/>
  <c r="BR654" i="3"/>
  <c r="BD655" i="14" s="1"/>
  <c r="BS654" i="3"/>
  <c r="BE655" i="14" s="1"/>
  <c r="BT654" i="3"/>
  <c r="BF655" i="14" s="1"/>
  <c r="BU654" i="3"/>
  <c r="BG655" i="14" s="1"/>
  <c r="BV654" i="3"/>
  <c r="BH655" i="14" s="1"/>
  <c r="BW654" i="3"/>
  <c r="BI655" i="14" s="1"/>
  <c r="BL657" i="3"/>
  <c r="AX657" i="14" s="1"/>
  <c r="AY657" i="14"/>
  <c r="AZ657" i="14"/>
  <c r="BA657" i="14"/>
  <c r="BB657" i="14"/>
  <c r="BC657" i="14"/>
  <c r="BD657" i="14"/>
  <c r="BE657" i="14"/>
  <c r="BF657" i="14"/>
  <c r="BG657" i="14"/>
  <c r="BH657" i="14"/>
  <c r="BI657" i="14"/>
  <c r="BM657" i="3"/>
  <c r="AY658" i="14" s="1"/>
  <c r="BN657" i="3"/>
  <c r="AZ658" i="14" s="1"/>
  <c r="BO657" i="3"/>
  <c r="BA658" i="14" s="1"/>
  <c r="BP657" i="3"/>
  <c r="BB658" i="14" s="1"/>
  <c r="BQ657" i="3"/>
  <c r="BC658" i="14" s="1"/>
  <c r="BR657" i="3"/>
  <c r="BD658" i="14" s="1"/>
  <c r="BS657" i="3"/>
  <c r="BE658" i="14" s="1"/>
  <c r="BT657" i="3"/>
  <c r="BF658" i="14" s="1"/>
  <c r="BU657" i="3"/>
  <c r="BG658" i="14" s="1"/>
  <c r="BV657" i="3"/>
  <c r="BH658" i="14" s="1"/>
  <c r="BW657" i="3"/>
  <c r="BI658" i="14" s="1"/>
  <c r="BL660" i="3"/>
  <c r="AX660" i="14" s="1"/>
  <c r="AY660" i="14"/>
  <c r="AZ660" i="14"/>
  <c r="BA660" i="14"/>
  <c r="BB660" i="14"/>
  <c r="BC660" i="14"/>
  <c r="BD660" i="14"/>
  <c r="BE660" i="14"/>
  <c r="BF660" i="14"/>
  <c r="BG660" i="14"/>
  <c r="BH660" i="14"/>
  <c r="BI660" i="14"/>
  <c r="BM660" i="3"/>
  <c r="AY661" i="14" s="1"/>
  <c r="BN660" i="3"/>
  <c r="AZ661" i="14" s="1"/>
  <c r="BO660" i="3"/>
  <c r="BA661" i="14" s="1"/>
  <c r="BP660" i="3"/>
  <c r="BB661" i="14" s="1"/>
  <c r="BQ660" i="3"/>
  <c r="BC661" i="14" s="1"/>
  <c r="BR660" i="3"/>
  <c r="BD661" i="14" s="1"/>
  <c r="BS660" i="3"/>
  <c r="BE661" i="14" s="1"/>
  <c r="BT660" i="3"/>
  <c r="BF661" i="14" s="1"/>
  <c r="BU660" i="3"/>
  <c r="BG661" i="14" s="1"/>
  <c r="BV660" i="3"/>
  <c r="BH661" i="14" s="1"/>
  <c r="BW660" i="3"/>
  <c r="BI661" i="14" s="1"/>
  <c r="BL663" i="3"/>
  <c r="AX663" i="14" s="1"/>
  <c r="AY663" i="14"/>
  <c r="AZ663" i="14"/>
  <c r="BA663" i="14"/>
  <c r="BB663" i="14"/>
  <c r="BC663" i="14"/>
  <c r="BD663" i="14"/>
  <c r="BE663" i="14"/>
  <c r="BF663" i="14"/>
  <c r="BG663" i="14"/>
  <c r="BH663" i="14"/>
  <c r="BI663" i="14"/>
  <c r="BM663" i="3"/>
  <c r="AY664" i="14" s="1"/>
  <c r="BN663" i="3"/>
  <c r="AZ664" i="14" s="1"/>
  <c r="BO663" i="3"/>
  <c r="BA664" i="14" s="1"/>
  <c r="BP663" i="3"/>
  <c r="BB664" i="14" s="1"/>
  <c r="BQ663" i="3"/>
  <c r="BC664" i="14" s="1"/>
  <c r="BR663" i="3"/>
  <c r="BD664" i="14" s="1"/>
  <c r="BS663" i="3"/>
  <c r="BE664" i="14" s="1"/>
  <c r="BT663" i="3"/>
  <c r="BF664" i="14" s="1"/>
  <c r="BU663" i="3"/>
  <c r="BG664" i="14" s="1"/>
  <c r="BV663" i="3"/>
  <c r="BH664" i="14" s="1"/>
  <c r="BW663" i="3"/>
  <c r="BI664" i="14" s="1"/>
  <c r="BL666" i="3"/>
  <c r="AX666" i="14" s="1"/>
  <c r="AY666" i="14"/>
  <c r="AZ666" i="14"/>
  <c r="BA666" i="14"/>
  <c r="BB666" i="14"/>
  <c r="BC666" i="14"/>
  <c r="BD666" i="14"/>
  <c r="BE666" i="14"/>
  <c r="BF666" i="14"/>
  <c r="BG666" i="14"/>
  <c r="BH666" i="14"/>
  <c r="BI666" i="14"/>
  <c r="BM666" i="3"/>
  <c r="AY667" i="14" s="1"/>
  <c r="BN666" i="3"/>
  <c r="AZ667" i="14" s="1"/>
  <c r="BO666" i="3"/>
  <c r="BA667" i="14" s="1"/>
  <c r="BP666" i="3"/>
  <c r="BB667" i="14" s="1"/>
  <c r="BQ666" i="3"/>
  <c r="BC667" i="14" s="1"/>
  <c r="BR666" i="3"/>
  <c r="BD667" i="14" s="1"/>
  <c r="BS666" i="3"/>
  <c r="BE667" i="14" s="1"/>
  <c r="BT666" i="3"/>
  <c r="BF667" i="14" s="1"/>
  <c r="BU666" i="3"/>
  <c r="BG667" i="14" s="1"/>
  <c r="BV666" i="3"/>
  <c r="BH667" i="14" s="1"/>
  <c r="BW666" i="3"/>
  <c r="BI667" i="14" s="1"/>
  <c r="BL669" i="3"/>
  <c r="AX669" i="14" s="1"/>
  <c r="AY669" i="14"/>
  <c r="AZ669" i="14"/>
  <c r="BA669" i="14"/>
  <c r="BB669" i="14"/>
  <c r="BC669" i="14"/>
  <c r="BD669" i="14"/>
  <c r="BE669" i="14"/>
  <c r="BF669" i="14"/>
  <c r="BG669" i="14"/>
  <c r="BH669" i="14"/>
  <c r="BI669" i="14"/>
  <c r="BM669" i="3"/>
  <c r="AY670" i="14" s="1"/>
  <c r="BN669" i="3"/>
  <c r="AZ670" i="14" s="1"/>
  <c r="BO669" i="3"/>
  <c r="BA670" i="14" s="1"/>
  <c r="BP669" i="3"/>
  <c r="BB670" i="14" s="1"/>
  <c r="BQ669" i="3"/>
  <c r="BC670" i="14" s="1"/>
  <c r="BR669" i="3"/>
  <c r="BD670" i="14" s="1"/>
  <c r="BS669" i="3"/>
  <c r="BE670" i="14" s="1"/>
  <c r="BT669" i="3"/>
  <c r="BF670" i="14" s="1"/>
  <c r="BU669" i="3"/>
  <c r="BG670" i="14" s="1"/>
  <c r="BV669" i="3"/>
  <c r="BH670" i="14" s="1"/>
  <c r="BW669" i="3"/>
  <c r="BI670" i="14" s="1"/>
  <c r="BL672" i="3"/>
  <c r="AX672" i="14" s="1"/>
  <c r="AY672" i="14"/>
  <c r="AZ672" i="14"/>
  <c r="BA672" i="14"/>
  <c r="BB672" i="14"/>
  <c r="BC672" i="14"/>
  <c r="BD672" i="14"/>
  <c r="BE672" i="14"/>
  <c r="BF672" i="14"/>
  <c r="BG672" i="14"/>
  <c r="BH672" i="14"/>
  <c r="BI672" i="14"/>
  <c r="BM672" i="3"/>
  <c r="AY673" i="14" s="1"/>
  <c r="BN672" i="3"/>
  <c r="AZ673" i="14" s="1"/>
  <c r="BO672" i="3"/>
  <c r="BA673" i="14" s="1"/>
  <c r="BP672" i="3"/>
  <c r="BB673" i="14" s="1"/>
  <c r="BQ672" i="3"/>
  <c r="BC673" i="14" s="1"/>
  <c r="BR672" i="3"/>
  <c r="BD673" i="14" s="1"/>
  <c r="BS672" i="3"/>
  <c r="BE673" i="14" s="1"/>
  <c r="BT672" i="3"/>
  <c r="BF673" i="14" s="1"/>
  <c r="BU672" i="3"/>
  <c r="BG673" i="14" s="1"/>
  <c r="BV672" i="3"/>
  <c r="BH673" i="14" s="1"/>
  <c r="BW672" i="3"/>
  <c r="BI673" i="14" s="1"/>
  <c r="BL675" i="3"/>
  <c r="AX675" i="14" s="1"/>
  <c r="AY675" i="14"/>
  <c r="AZ675" i="14"/>
  <c r="BA675" i="14"/>
  <c r="BB675" i="14"/>
  <c r="BC675" i="14"/>
  <c r="BD675" i="14"/>
  <c r="BE675" i="14"/>
  <c r="BF675" i="14"/>
  <c r="BG675" i="14"/>
  <c r="BH675" i="14"/>
  <c r="BI675" i="14"/>
  <c r="BM675" i="3"/>
  <c r="AY676" i="14" s="1"/>
  <c r="BN675" i="3"/>
  <c r="AZ676" i="14" s="1"/>
  <c r="BO675" i="3"/>
  <c r="BA676" i="14" s="1"/>
  <c r="BP675" i="3"/>
  <c r="BB676" i="14" s="1"/>
  <c r="BQ675" i="3"/>
  <c r="BC676" i="14" s="1"/>
  <c r="BR675" i="3"/>
  <c r="BD676" i="14" s="1"/>
  <c r="BS675" i="3"/>
  <c r="BE676" i="14" s="1"/>
  <c r="BT675" i="3"/>
  <c r="BF676" i="14" s="1"/>
  <c r="BU675" i="3"/>
  <c r="BG676" i="14" s="1"/>
  <c r="BV675" i="3"/>
  <c r="BH676" i="14" s="1"/>
  <c r="BW675" i="3"/>
  <c r="BI676" i="14" s="1"/>
  <c r="BL678" i="3"/>
  <c r="AX678" i="14" s="1"/>
  <c r="AY678" i="14"/>
  <c r="AZ678" i="14"/>
  <c r="BA678" i="14"/>
  <c r="BB678" i="14"/>
  <c r="BC678" i="14"/>
  <c r="BD678" i="14"/>
  <c r="BE678" i="14"/>
  <c r="BF678" i="14"/>
  <c r="BG678" i="14"/>
  <c r="BH678" i="14"/>
  <c r="BI678" i="14"/>
  <c r="BM678" i="3"/>
  <c r="AY679" i="14" s="1"/>
  <c r="BN678" i="3"/>
  <c r="AZ679" i="14" s="1"/>
  <c r="BO678" i="3"/>
  <c r="BA679" i="14" s="1"/>
  <c r="BP678" i="3"/>
  <c r="BB679" i="14" s="1"/>
  <c r="BQ678" i="3"/>
  <c r="BC679" i="14" s="1"/>
  <c r="BR678" i="3"/>
  <c r="BD679" i="14" s="1"/>
  <c r="BS678" i="3"/>
  <c r="BE679" i="14" s="1"/>
  <c r="BT678" i="3"/>
  <c r="BF679" i="14" s="1"/>
  <c r="BU678" i="3"/>
  <c r="BG679" i="14" s="1"/>
  <c r="BV678" i="3"/>
  <c r="BH679" i="14" s="1"/>
  <c r="BW678" i="3"/>
  <c r="BI679" i="14" s="1"/>
  <c r="BL681" i="3"/>
  <c r="AX681" i="14" s="1"/>
  <c r="AY681" i="14"/>
  <c r="AZ681" i="14"/>
  <c r="BA681" i="14"/>
  <c r="BB681" i="14"/>
  <c r="BC681" i="14"/>
  <c r="BD681" i="14"/>
  <c r="BE681" i="14"/>
  <c r="BF681" i="14"/>
  <c r="BG681" i="14"/>
  <c r="BH681" i="14"/>
  <c r="BI681" i="14"/>
  <c r="BM681" i="3"/>
  <c r="AY682" i="14" s="1"/>
  <c r="BN681" i="3"/>
  <c r="AZ682" i="14" s="1"/>
  <c r="BO681" i="3"/>
  <c r="BA682" i="14" s="1"/>
  <c r="BP681" i="3"/>
  <c r="BB682" i="14" s="1"/>
  <c r="BQ681" i="3"/>
  <c r="BC682" i="14" s="1"/>
  <c r="BR681" i="3"/>
  <c r="BD682" i="14" s="1"/>
  <c r="BS681" i="3"/>
  <c r="BE682" i="14" s="1"/>
  <c r="BT681" i="3"/>
  <c r="BF682" i="14" s="1"/>
  <c r="BU681" i="3"/>
  <c r="BG682" i="14" s="1"/>
  <c r="BV681" i="3"/>
  <c r="BH682" i="14" s="1"/>
  <c r="BW681" i="3"/>
  <c r="BI682" i="14" s="1"/>
  <c r="BL684" i="3"/>
  <c r="AX684" i="14" s="1"/>
  <c r="AY684" i="14"/>
  <c r="AZ684" i="14"/>
  <c r="BA684" i="14"/>
  <c r="BB684" i="14"/>
  <c r="BC684" i="14"/>
  <c r="BD684" i="14"/>
  <c r="BE684" i="14"/>
  <c r="BF684" i="14"/>
  <c r="BG684" i="14"/>
  <c r="BH684" i="14"/>
  <c r="BI684" i="14"/>
  <c r="BM684" i="3"/>
  <c r="AY685" i="14" s="1"/>
  <c r="BN684" i="3"/>
  <c r="AZ685" i="14" s="1"/>
  <c r="BO684" i="3"/>
  <c r="BA685" i="14" s="1"/>
  <c r="BP684" i="3"/>
  <c r="BB685" i="14" s="1"/>
  <c r="BQ684" i="3"/>
  <c r="BC685" i="14" s="1"/>
  <c r="BR684" i="3"/>
  <c r="BD685" i="14" s="1"/>
  <c r="BS684" i="3"/>
  <c r="BE685" i="14" s="1"/>
  <c r="BT684" i="3"/>
  <c r="BF685" i="14" s="1"/>
  <c r="BU684" i="3"/>
  <c r="BG685" i="14" s="1"/>
  <c r="BV684" i="3"/>
  <c r="BH685" i="14" s="1"/>
  <c r="BW684" i="3"/>
  <c r="BI685" i="14" s="1"/>
  <c r="BL687" i="3"/>
  <c r="AX687" i="14" s="1"/>
  <c r="AY687" i="14"/>
  <c r="AZ687" i="14"/>
  <c r="BA687" i="14"/>
  <c r="BB687" i="14"/>
  <c r="BC687" i="14"/>
  <c r="BD687" i="14"/>
  <c r="BE687" i="14"/>
  <c r="BF687" i="14"/>
  <c r="BG687" i="14"/>
  <c r="BH687" i="14"/>
  <c r="BI687" i="14"/>
  <c r="BM687" i="3"/>
  <c r="AY688" i="14" s="1"/>
  <c r="BN687" i="3"/>
  <c r="AZ688" i="14" s="1"/>
  <c r="BO687" i="3"/>
  <c r="BA688" i="14" s="1"/>
  <c r="BP687" i="3"/>
  <c r="BB688" i="14" s="1"/>
  <c r="BQ687" i="3"/>
  <c r="BC688" i="14" s="1"/>
  <c r="BR687" i="3"/>
  <c r="BD688" i="14" s="1"/>
  <c r="BS687" i="3"/>
  <c r="BE688" i="14" s="1"/>
  <c r="BT687" i="3"/>
  <c r="BF688" i="14" s="1"/>
  <c r="BU687" i="3"/>
  <c r="BG688" i="14" s="1"/>
  <c r="BV687" i="3"/>
  <c r="BH688" i="14" s="1"/>
  <c r="BW687" i="3"/>
  <c r="BI688" i="14" s="1"/>
  <c r="BL690" i="3"/>
  <c r="AX690" i="14" s="1"/>
  <c r="AY690" i="14"/>
  <c r="AZ690" i="14"/>
  <c r="BA690" i="14"/>
  <c r="BB690" i="14"/>
  <c r="BC690" i="14"/>
  <c r="BD690" i="14"/>
  <c r="BE690" i="14"/>
  <c r="BF690" i="14"/>
  <c r="BG690" i="14"/>
  <c r="BH690" i="14"/>
  <c r="BI690" i="14"/>
  <c r="BM690" i="3"/>
  <c r="AY691" i="14" s="1"/>
  <c r="BN690" i="3"/>
  <c r="AZ691" i="14" s="1"/>
  <c r="BO690" i="3"/>
  <c r="BA691" i="14" s="1"/>
  <c r="BP690" i="3"/>
  <c r="BB691" i="14" s="1"/>
  <c r="BQ690" i="3"/>
  <c r="BC691" i="14" s="1"/>
  <c r="BR690" i="3"/>
  <c r="BD691" i="14" s="1"/>
  <c r="BS690" i="3"/>
  <c r="BE691" i="14" s="1"/>
  <c r="BT690" i="3"/>
  <c r="BF691" i="14" s="1"/>
  <c r="BU690" i="3"/>
  <c r="BG691" i="14" s="1"/>
  <c r="BV690" i="3"/>
  <c r="BH691" i="14" s="1"/>
  <c r="BW690" i="3"/>
  <c r="BI691" i="14" s="1"/>
  <c r="BL693" i="3"/>
  <c r="AX693" i="14" s="1"/>
  <c r="AY693" i="14"/>
  <c r="AZ693" i="14"/>
  <c r="BA693" i="14"/>
  <c r="BB693" i="14"/>
  <c r="BC693" i="14"/>
  <c r="BD693" i="14"/>
  <c r="BE693" i="14"/>
  <c r="BF693" i="14"/>
  <c r="BG693" i="14"/>
  <c r="BH693" i="14"/>
  <c r="BI693" i="14"/>
  <c r="BM693" i="3"/>
  <c r="AY694" i="14" s="1"/>
  <c r="BN693" i="3"/>
  <c r="AZ694" i="14" s="1"/>
  <c r="BO693" i="3"/>
  <c r="BA694" i="14" s="1"/>
  <c r="BP693" i="3"/>
  <c r="BB694" i="14" s="1"/>
  <c r="BQ693" i="3"/>
  <c r="BC694" i="14" s="1"/>
  <c r="BR693" i="3"/>
  <c r="BD694" i="14" s="1"/>
  <c r="BS693" i="3"/>
  <c r="BE694" i="14" s="1"/>
  <c r="BT693" i="3"/>
  <c r="BF694" i="14" s="1"/>
  <c r="BU693" i="3"/>
  <c r="BG694" i="14" s="1"/>
  <c r="BV693" i="3"/>
  <c r="BH694" i="14" s="1"/>
  <c r="BW693" i="3"/>
  <c r="BI694" i="14" s="1"/>
  <c r="BL696" i="3"/>
  <c r="AX696" i="14" s="1"/>
  <c r="AY696" i="14"/>
  <c r="AZ696" i="14"/>
  <c r="BA696" i="14"/>
  <c r="BB696" i="14"/>
  <c r="BC696" i="14"/>
  <c r="BD696" i="14"/>
  <c r="BE696" i="14"/>
  <c r="BF696" i="14"/>
  <c r="BG696" i="14"/>
  <c r="BH696" i="14"/>
  <c r="BI696" i="14"/>
  <c r="BM696" i="3"/>
  <c r="AY697" i="14" s="1"/>
  <c r="BN696" i="3"/>
  <c r="AZ697" i="14" s="1"/>
  <c r="BO696" i="3"/>
  <c r="BA697" i="14" s="1"/>
  <c r="BP696" i="3"/>
  <c r="BB697" i="14" s="1"/>
  <c r="BQ696" i="3"/>
  <c r="BC697" i="14" s="1"/>
  <c r="BR696" i="3"/>
  <c r="BD697" i="14" s="1"/>
  <c r="BS696" i="3"/>
  <c r="BE697" i="14" s="1"/>
  <c r="BT696" i="3"/>
  <c r="BF697" i="14" s="1"/>
  <c r="BU696" i="3"/>
  <c r="BG697" i="14" s="1"/>
  <c r="BV696" i="3"/>
  <c r="BH697" i="14" s="1"/>
  <c r="BW696" i="3"/>
  <c r="BI697" i="14" s="1"/>
  <c r="BL699" i="3"/>
  <c r="AX699" i="14" s="1"/>
  <c r="AY699" i="14"/>
  <c r="AZ699" i="14"/>
  <c r="BA699" i="14"/>
  <c r="BB699" i="14"/>
  <c r="BC699" i="14"/>
  <c r="BD699" i="14"/>
  <c r="BE699" i="14"/>
  <c r="BF699" i="14"/>
  <c r="BG699" i="14"/>
  <c r="BH699" i="14"/>
  <c r="BI699" i="14"/>
  <c r="BM699" i="3"/>
  <c r="AY700" i="14" s="1"/>
  <c r="BN699" i="3"/>
  <c r="AZ700" i="14" s="1"/>
  <c r="BO699" i="3"/>
  <c r="BA700" i="14" s="1"/>
  <c r="BP699" i="3"/>
  <c r="BB700" i="14" s="1"/>
  <c r="BQ699" i="3"/>
  <c r="BC700" i="14" s="1"/>
  <c r="BR699" i="3"/>
  <c r="BD700" i="14" s="1"/>
  <c r="BS699" i="3"/>
  <c r="BE700" i="14" s="1"/>
  <c r="BT699" i="3"/>
  <c r="BF700" i="14" s="1"/>
  <c r="BU699" i="3"/>
  <c r="BG700" i="14" s="1"/>
  <c r="BV699" i="3"/>
  <c r="BH700" i="14" s="1"/>
  <c r="BW699" i="3"/>
  <c r="BI700" i="14" s="1"/>
  <c r="BL702" i="3"/>
  <c r="AX702" i="14" s="1"/>
  <c r="AY702" i="14"/>
  <c r="AZ702" i="14"/>
  <c r="BA702" i="14"/>
  <c r="BB702" i="14"/>
  <c r="BC702" i="14"/>
  <c r="BD702" i="14"/>
  <c r="BE702" i="14"/>
  <c r="BF702" i="14"/>
  <c r="BG702" i="14"/>
  <c r="BH702" i="14"/>
  <c r="BI702" i="14"/>
  <c r="BM702" i="3"/>
  <c r="AY703" i="14" s="1"/>
  <c r="BN702" i="3"/>
  <c r="AZ703" i="14" s="1"/>
  <c r="BO702" i="3"/>
  <c r="BA703" i="14" s="1"/>
  <c r="BP702" i="3"/>
  <c r="BB703" i="14" s="1"/>
  <c r="BQ702" i="3"/>
  <c r="BC703" i="14" s="1"/>
  <c r="BR702" i="3"/>
  <c r="BD703" i="14" s="1"/>
  <c r="BS702" i="3"/>
  <c r="BE703" i="14" s="1"/>
  <c r="BT702" i="3"/>
  <c r="BF703" i="14" s="1"/>
  <c r="BU702" i="3"/>
  <c r="BG703" i="14" s="1"/>
  <c r="BV702" i="3"/>
  <c r="BH703" i="14" s="1"/>
  <c r="BW702" i="3"/>
  <c r="BI703" i="14" s="1"/>
  <c r="BL705" i="3"/>
  <c r="AX705" i="14" s="1"/>
  <c r="AY705" i="14"/>
  <c r="AZ705" i="14"/>
  <c r="BA705" i="14"/>
  <c r="BB705" i="14"/>
  <c r="BC705" i="14"/>
  <c r="BD705" i="14"/>
  <c r="BE705" i="14"/>
  <c r="BF705" i="14"/>
  <c r="BG705" i="14"/>
  <c r="BH705" i="14"/>
  <c r="BI705" i="14"/>
  <c r="BM705" i="3"/>
  <c r="AY706" i="14" s="1"/>
  <c r="BN705" i="3"/>
  <c r="AZ706" i="14" s="1"/>
  <c r="BO705" i="3"/>
  <c r="BA706" i="14" s="1"/>
  <c r="BP705" i="3"/>
  <c r="BB706" i="14" s="1"/>
  <c r="BQ705" i="3"/>
  <c r="BC706" i="14" s="1"/>
  <c r="BR705" i="3"/>
  <c r="BD706" i="14" s="1"/>
  <c r="BS705" i="3"/>
  <c r="BE706" i="14" s="1"/>
  <c r="BT705" i="3"/>
  <c r="BF706" i="14" s="1"/>
  <c r="BU705" i="3"/>
  <c r="BG706" i="14" s="1"/>
  <c r="BV705" i="3"/>
  <c r="BH706" i="14" s="1"/>
  <c r="BW705" i="3"/>
  <c r="BI706" i="14" s="1"/>
  <c r="BL708" i="3"/>
  <c r="AX708" i="14" s="1"/>
  <c r="AY708" i="14"/>
  <c r="AZ708" i="14"/>
  <c r="BA708" i="14"/>
  <c r="BB708" i="14"/>
  <c r="BC708" i="14"/>
  <c r="BD708" i="14"/>
  <c r="BE708" i="14"/>
  <c r="BF708" i="14"/>
  <c r="BG708" i="14"/>
  <c r="BH708" i="14"/>
  <c r="BI708" i="14"/>
  <c r="BM708" i="3"/>
  <c r="AY709" i="14" s="1"/>
  <c r="BN708" i="3"/>
  <c r="AZ709" i="14" s="1"/>
  <c r="BO708" i="3"/>
  <c r="BA709" i="14" s="1"/>
  <c r="BP708" i="3"/>
  <c r="BB709" i="14" s="1"/>
  <c r="BQ708" i="3"/>
  <c r="BC709" i="14" s="1"/>
  <c r="BR708" i="3"/>
  <c r="BD709" i="14" s="1"/>
  <c r="BS708" i="3"/>
  <c r="BE709" i="14" s="1"/>
  <c r="BT708" i="3"/>
  <c r="BF709" i="14" s="1"/>
  <c r="BU708" i="3"/>
  <c r="BG709" i="14" s="1"/>
  <c r="BV708" i="3"/>
  <c r="BH709" i="14" s="1"/>
  <c r="BW708" i="3"/>
  <c r="BI709" i="14" s="1"/>
  <c r="BL711" i="3"/>
  <c r="AX711" i="14" s="1"/>
  <c r="AY711" i="14"/>
  <c r="AZ711" i="14"/>
  <c r="BA711" i="14"/>
  <c r="BB711" i="14"/>
  <c r="BC711" i="14"/>
  <c r="BD711" i="14"/>
  <c r="BE711" i="14"/>
  <c r="BF711" i="14"/>
  <c r="BG711" i="14"/>
  <c r="BH711" i="14"/>
  <c r="BI711" i="14"/>
  <c r="BM711" i="3"/>
  <c r="AY712" i="14" s="1"/>
  <c r="BN711" i="3"/>
  <c r="AZ712" i="14" s="1"/>
  <c r="BO711" i="3"/>
  <c r="BA712" i="14" s="1"/>
  <c r="BP711" i="3"/>
  <c r="BB712" i="14" s="1"/>
  <c r="BQ711" i="3"/>
  <c r="BC712" i="14" s="1"/>
  <c r="BR711" i="3"/>
  <c r="BD712" i="14" s="1"/>
  <c r="BS711" i="3"/>
  <c r="BE712" i="14" s="1"/>
  <c r="BT711" i="3"/>
  <c r="BF712" i="14" s="1"/>
  <c r="BU711" i="3"/>
  <c r="BG712" i="14" s="1"/>
  <c r="BV711" i="3"/>
  <c r="BH712" i="14" s="1"/>
  <c r="BW711" i="3"/>
  <c r="BI712" i="14" s="1"/>
  <c r="BL714" i="3"/>
  <c r="AX714" i="14" s="1"/>
  <c r="AY714" i="14"/>
  <c r="AZ714" i="14"/>
  <c r="BA714" i="14"/>
  <c r="BB714" i="14"/>
  <c r="BC714" i="14"/>
  <c r="BD714" i="14"/>
  <c r="BE714" i="14"/>
  <c r="BF714" i="14"/>
  <c r="BG714" i="14"/>
  <c r="BH714" i="14"/>
  <c r="BI714" i="14"/>
  <c r="BM714" i="3"/>
  <c r="AY715" i="14" s="1"/>
  <c r="BN714" i="3"/>
  <c r="AZ715" i="14" s="1"/>
  <c r="BO714" i="3"/>
  <c r="BA715" i="14" s="1"/>
  <c r="BP714" i="3"/>
  <c r="BB715" i="14" s="1"/>
  <c r="BQ714" i="3"/>
  <c r="BC715" i="14" s="1"/>
  <c r="BR714" i="3"/>
  <c r="BD715" i="14" s="1"/>
  <c r="BS714" i="3"/>
  <c r="BE715" i="14" s="1"/>
  <c r="BT714" i="3"/>
  <c r="BF715" i="14" s="1"/>
  <c r="BU714" i="3"/>
  <c r="BG715" i="14" s="1"/>
  <c r="BV714" i="3"/>
  <c r="BH715" i="14" s="1"/>
  <c r="BW714" i="3"/>
  <c r="BI715" i="14" s="1"/>
  <c r="BL717" i="3"/>
  <c r="AX717" i="14" s="1"/>
  <c r="AY717" i="14"/>
  <c r="AZ717" i="14"/>
  <c r="BA717" i="14"/>
  <c r="BB717" i="14"/>
  <c r="BC717" i="14"/>
  <c r="BD717" i="14"/>
  <c r="BE717" i="14"/>
  <c r="BF717" i="14"/>
  <c r="BG717" i="14"/>
  <c r="BH717" i="14"/>
  <c r="BI717" i="14"/>
  <c r="BM717" i="3"/>
  <c r="AY718" i="14" s="1"/>
  <c r="BN717" i="3"/>
  <c r="AZ718" i="14" s="1"/>
  <c r="BO717" i="3"/>
  <c r="BA718" i="14" s="1"/>
  <c r="BP717" i="3"/>
  <c r="BB718" i="14" s="1"/>
  <c r="BQ717" i="3"/>
  <c r="BC718" i="14" s="1"/>
  <c r="BR717" i="3"/>
  <c r="BD718" i="14" s="1"/>
  <c r="BS717" i="3"/>
  <c r="BE718" i="14" s="1"/>
  <c r="BT717" i="3"/>
  <c r="BF718" i="14" s="1"/>
  <c r="BU717" i="3"/>
  <c r="BG718" i="14" s="1"/>
  <c r="BV717" i="3"/>
  <c r="BH718" i="14" s="1"/>
  <c r="BW717" i="3"/>
  <c r="BI718" i="14" s="1"/>
  <c r="BL720" i="3"/>
  <c r="AX720" i="14" s="1"/>
  <c r="AY720" i="14"/>
  <c r="AZ720" i="14"/>
  <c r="BA720" i="14"/>
  <c r="BB720" i="14"/>
  <c r="BC720" i="14"/>
  <c r="BD720" i="14"/>
  <c r="BE720" i="14"/>
  <c r="BF720" i="14"/>
  <c r="BG720" i="14"/>
  <c r="BH720" i="14"/>
  <c r="BI720" i="14"/>
  <c r="BM720" i="3"/>
  <c r="AY721" i="14" s="1"/>
  <c r="BN720" i="3"/>
  <c r="AZ721" i="14" s="1"/>
  <c r="BO720" i="3"/>
  <c r="BA721" i="14" s="1"/>
  <c r="BP720" i="3"/>
  <c r="BB721" i="14" s="1"/>
  <c r="BQ720" i="3"/>
  <c r="BC721" i="14" s="1"/>
  <c r="BR720" i="3"/>
  <c r="BD721" i="14" s="1"/>
  <c r="BS720" i="3"/>
  <c r="BE721" i="14" s="1"/>
  <c r="BT720" i="3"/>
  <c r="BF721" i="14" s="1"/>
  <c r="BU720" i="3"/>
  <c r="BG721" i="14" s="1"/>
  <c r="BV720" i="3"/>
  <c r="BH721" i="14" s="1"/>
  <c r="BW720" i="3"/>
  <c r="BI721" i="14" s="1"/>
  <c r="BL723" i="3"/>
  <c r="AX723" i="14" s="1"/>
  <c r="AY723" i="14"/>
  <c r="AZ723" i="14"/>
  <c r="BA723" i="14"/>
  <c r="BB723" i="14"/>
  <c r="BC723" i="14"/>
  <c r="BD723" i="14"/>
  <c r="BE723" i="14"/>
  <c r="BF723" i="14"/>
  <c r="BG723" i="14"/>
  <c r="BH723" i="14"/>
  <c r="BI723" i="14"/>
  <c r="BM723" i="3"/>
  <c r="AY724" i="14" s="1"/>
  <c r="BN723" i="3"/>
  <c r="AZ724" i="14" s="1"/>
  <c r="BO723" i="3"/>
  <c r="BA724" i="14" s="1"/>
  <c r="BP723" i="3"/>
  <c r="BB724" i="14" s="1"/>
  <c r="BQ723" i="3"/>
  <c r="BC724" i="14" s="1"/>
  <c r="BR723" i="3"/>
  <c r="BD724" i="14" s="1"/>
  <c r="BS723" i="3"/>
  <c r="BE724" i="14" s="1"/>
  <c r="BT723" i="3"/>
  <c r="BF724" i="14" s="1"/>
  <c r="BU723" i="3"/>
  <c r="BG724" i="14" s="1"/>
  <c r="BV723" i="3"/>
  <c r="BH724" i="14" s="1"/>
  <c r="BW723" i="3"/>
  <c r="BI724" i="14" s="1"/>
  <c r="BL726" i="3"/>
  <c r="AX726" i="14" s="1"/>
  <c r="AY726" i="14"/>
  <c r="AZ726" i="14"/>
  <c r="BA726" i="14"/>
  <c r="BB726" i="14"/>
  <c r="BC726" i="14"/>
  <c r="BD726" i="14"/>
  <c r="BE726" i="14"/>
  <c r="BF726" i="14"/>
  <c r="BG726" i="14"/>
  <c r="BH726" i="14"/>
  <c r="BI726" i="14"/>
  <c r="BM726" i="3"/>
  <c r="AY727" i="14" s="1"/>
  <c r="BN726" i="3"/>
  <c r="AZ727" i="14" s="1"/>
  <c r="BO726" i="3"/>
  <c r="BA727" i="14" s="1"/>
  <c r="BP726" i="3"/>
  <c r="BB727" i="14" s="1"/>
  <c r="BQ726" i="3"/>
  <c r="BC727" i="14" s="1"/>
  <c r="BR726" i="3"/>
  <c r="BD727" i="14" s="1"/>
  <c r="BS726" i="3"/>
  <c r="BE727" i="14" s="1"/>
  <c r="BT726" i="3"/>
  <c r="BF727" i="14" s="1"/>
  <c r="BU726" i="3"/>
  <c r="BG727" i="14" s="1"/>
  <c r="BV726" i="3"/>
  <c r="BH727" i="14" s="1"/>
  <c r="BW726" i="3"/>
  <c r="BI727" i="14" s="1"/>
  <c r="BL729" i="3"/>
  <c r="AX729" i="14" s="1"/>
  <c r="AY729" i="14"/>
  <c r="AZ729" i="14"/>
  <c r="BA729" i="14"/>
  <c r="BB729" i="14"/>
  <c r="BC729" i="14"/>
  <c r="BD729" i="14"/>
  <c r="BE729" i="14"/>
  <c r="BF729" i="14"/>
  <c r="BG729" i="14"/>
  <c r="BH729" i="14"/>
  <c r="BI729" i="14"/>
  <c r="BM729" i="3"/>
  <c r="AY730" i="14" s="1"/>
  <c r="BN729" i="3"/>
  <c r="AZ730" i="14" s="1"/>
  <c r="BO729" i="3"/>
  <c r="BA730" i="14" s="1"/>
  <c r="BP729" i="3"/>
  <c r="BB730" i="14" s="1"/>
  <c r="BQ729" i="3"/>
  <c r="BC730" i="14" s="1"/>
  <c r="BR729" i="3"/>
  <c r="BD730" i="14" s="1"/>
  <c r="BS729" i="3"/>
  <c r="BE730" i="14" s="1"/>
  <c r="BT729" i="3"/>
  <c r="BF730" i="14" s="1"/>
  <c r="BU729" i="3"/>
  <c r="BG730" i="14" s="1"/>
  <c r="BV729" i="3"/>
  <c r="BH730" i="14" s="1"/>
  <c r="BW729" i="3"/>
  <c r="BI730" i="14" s="1"/>
  <c r="BL732" i="3"/>
  <c r="AX732" i="14" s="1"/>
  <c r="AY732" i="14"/>
  <c r="AZ732" i="14"/>
  <c r="BA732" i="14"/>
  <c r="BB732" i="14"/>
  <c r="BC732" i="14"/>
  <c r="BD732" i="14"/>
  <c r="BE732" i="14"/>
  <c r="BF732" i="14"/>
  <c r="BG732" i="14"/>
  <c r="BH732" i="14"/>
  <c r="BI732" i="14"/>
  <c r="BM732" i="3"/>
  <c r="AY733" i="14" s="1"/>
  <c r="BN732" i="3"/>
  <c r="AZ733" i="14" s="1"/>
  <c r="BO732" i="3"/>
  <c r="BA733" i="14" s="1"/>
  <c r="BP732" i="3"/>
  <c r="BB733" i="14" s="1"/>
  <c r="BQ732" i="3"/>
  <c r="BC733" i="14" s="1"/>
  <c r="BR732" i="3"/>
  <c r="BD733" i="14" s="1"/>
  <c r="BS732" i="3"/>
  <c r="BE733" i="14" s="1"/>
  <c r="BT732" i="3"/>
  <c r="BF733" i="14" s="1"/>
  <c r="BU732" i="3"/>
  <c r="BG733" i="14" s="1"/>
  <c r="BV732" i="3"/>
  <c r="BH733" i="14" s="1"/>
  <c r="BW732" i="3"/>
  <c r="BI733" i="14" s="1"/>
  <c r="BL735" i="3"/>
  <c r="AX735" i="14" s="1"/>
  <c r="AY735" i="14"/>
  <c r="AZ735" i="14"/>
  <c r="BA735" i="14"/>
  <c r="BB735" i="14"/>
  <c r="BC735" i="14"/>
  <c r="BD735" i="14"/>
  <c r="BE735" i="14"/>
  <c r="BF735" i="14"/>
  <c r="BG735" i="14"/>
  <c r="BH735" i="14"/>
  <c r="BI735" i="14"/>
  <c r="BM735" i="3"/>
  <c r="AY736" i="14" s="1"/>
  <c r="BN735" i="3"/>
  <c r="AZ736" i="14" s="1"/>
  <c r="BO735" i="3"/>
  <c r="BA736" i="14" s="1"/>
  <c r="BP735" i="3"/>
  <c r="BB736" i="14" s="1"/>
  <c r="BQ735" i="3"/>
  <c r="BC736" i="14" s="1"/>
  <c r="BR735" i="3"/>
  <c r="BD736" i="14" s="1"/>
  <c r="BS735" i="3"/>
  <c r="BE736" i="14" s="1"/>
  <c r="BT735" i="3"/>
  <c r="BF736" i="14" s="1"/>
  <c r="BU735" i="3"/>
  <c r="BG736" i="14" s="1"/>
  <c r="BV735" i="3"/>
  <c r="BH736" i="14" s="1"/>
  <c r="BW735" i="3"/>
  <c r="BI736" i="14" s="1"/>
  <c r="BL738" i="3"/>
  <c r="AX738" i="14" s="1"/>
  <c r="AY738" i="14"/>
  <c r="AZ738" i="14"/>
  <c r="BA738" i="14"/>
  <c r="BB738" i="14"/>
  <c r="BC738" i="14"/>
  <c r="BD738" i="14"/>
  <c r="BE738" i="14"/>
  <c r="BF738" i="14"/>
  <c r="BG738" i="14"/>
  <c r="BH738" i="14"/>
  <c r="BI738" i="14"/>
  <c r="BM738" i="3"/>
  <c r="AY739" i="14" s="1"/>
  <c r="BN738" i="3"/>
  <c r="AZ739" i="14" s="1"/>
  <c r="BO738" i="3"/>
  <c r="BA739" i="14" s="1"/>
  <c r="BP738" i="3"/>
  <c r="BB739" i="14" s="1"/>
  <c r="BQ738" i="3"/>
  <c r="BC739" i="14" s="1"/>
  <c r="BR738" i="3"/>
  <c r="BD739" i="14" s="1"/>
  <c r="BS738" i="3"/>
  <c r="BE739" i="14" s="1"/>
  <c r="BT738" i="3"/>
  <c r="BF739" i="14" s="1"/>
  <c r="BU738" i="3"/>
  <c r="BG739" i="14" s="1"/>
  <c r="BV738" i="3"/>
  <c r="BH739" i="14" s="1"/>
  <c r="BW738" i="3"/>
  <c r="BI739" i="14" s="1"/>
  <c r="BL741" i="3"/>
  <c r="AX741" i="14" s="1"/>
  <c r="AY741" i="14"/>
  <c r="AZ741" i="14"/>
  <c r="BA741" i="14"/>
  <c r="BB741" i="14"/>
  <c r="BC741" i="14"/>
  <c r="BD741" i="14"/>
  <c r="BE741" i="14"/>
  <c r="BF741" i="14"/>
  <c r="BG741" i="14"/>
  <c r="BH741" i="14"/>
  <c r="BI741" i="14"/>
  <c r="BM741" i="3"/>
  <c r="AY742" i="14" s="1"/>
  <c r="BN741" i="3"/>
  <c r="AZ742" i="14" s="1"/>
  <c r="BO741" i="3"/>
  <c r="BA742" i="14" s="1"/>
  <c r="BP741" i="3"/>
  <c r="BB742" i="14" s="1"/>
  <c r="BQ741" i="3"/>
  <c r="BC742" i="14" s="1"/>
  <c r="BR741" i="3"/>
  <c r="BD742" i="14" s="1"/>
  <c r="BS741" i="3"/>
  <c r="BE742" i="14" s="1"/>
  <c r="BT741" i="3"/>
  <c r="BF742" i="14" s="1"/>
  <c r="BU741" i="3"/>
  <c r="BG742" i="14" s="1"/>
  <c r="BV741" i="3"/>
  <c r="BH742" i="14" s="1"/>
  <c r="BW741" i="3"/>
  <c r="BI742" i="14" s="1"/>
  <c r="BL744" i="3"/>
  <c r="AX744" i="14" s="1"/>
  <c r="AY744" i="14"/>
  <c r="AZ744" i="14"/>
  <c r="BA744" i="14"/>
  <c r="BB744" i="14"/>
  <c r="BC744" i="14"/>
  <c r="BD744" i="14"/>
  <c r="BE744" i="14"/>
  <c r="BF744" i="14"/>
  <c r="BG744" i="14"/>
  <c r="BH744" i="14"/>
  <c r="BI744" i="14"/>
  <c r="BM744" i="3"/>
  <c r="AY745" i="14" s="1"/>
  <c r="BN744" i="3"/>
  <c r="AZ745" i="14" s="1"/>
  <c r="BO744" i="3"/>
  <c r="BA745" i="14" s="1"/>
  <c r="BP744" i="3"/>
  <c r="BB745" i="14" s="1"/>
  <c r="BQ744" i="3"/>
  <c r="BC745" i="14" s="1"/>
  <c r="BR744" i="3"/>
  <c r="BD745" i="14" s="1"/>
  <c r="BS744" i="3"/>
  <c r="BE745" i="14" s="1"/>
  <c r="BT744" i="3"/>
  <c r="BF745" i="14" s="1"/>
  <c r="BU744" i="3"/>
  <c r="BG745" i="14" s="1"/>
  <c r="BV744" i="3"/>
  <c r="BH745" i="14" s="1"/>
  <c r="BW744" i="3"/>
  <c r="BI745" i="14" s="1"/>
  <c r="BL747" i="3"/>
  <c r="AX747" i="14" s="1"/>
  <c r="AY747" i="14"/>
  <c r="AZ747" i="14"/>
  <c r="BA747" i="14"/>
  <c r="BB747" i="14"/>
  <c r="BC747" i="14"/>
  <c r="BD747" i="14"/>
  <c r="BE747" i="14"/>
  <c r="BF747" i="14"/>
  <c r="BG747" i="14"/>
  <c r="BH747" i="14"/>
  <c r="BI747" i="14"/>
  <c r="BM747" i="3"/>
  <c r="AY748" i="14" s="1"/>
  <c r="BN747" i="3"/>
  <c r="AZ748" i="14" s="1"/>
  <c r="BO747" i="3"/>
  <c r="BA748" i="14" s="1"/>
  <c r="BP747" i="3"/>
  <c r="BB748" i="14" s="1"/>
  <c r="BQ747" i="3"/>
  <c r="BC748" i="14" s="1"/>
  <c r="BR747" i="3"/>
  <c r="BD748" i="14" s="1"/>
  <c r="BS747" i="3"/>
  <c r="BE748" i="14" s="1"/>
  <c r="BT747" i="3"/>
  <c r="BF748" i="14" s="1"/>
  <c r="BU747" i="3"/>
  <c r="BG748" i="14" s="1"/>
  <c r="BV747" i="3"/>
  <c r="BH748" i="14" s="1"/>
  <c r="BW747" i="3"/>
  <c r="BI748" i="14" s="1"/>
  <c r="BL750" i="3"/>
  <c r="AX750" i="14" s="1"/>
  <c r="AY750" i="14"/>
  <c r="AZ750" i="14"/>
  <c r="BA750" i="14"/>
  <c r="BB750" i="14"/>
  <c r="BC750" i="14"/>
  <c r="BD750" i="14"/>
  <c r="BE750" i="14"/>
  <c r="BF750" i="14"/>
  <c r="BG750" i="14"/>
  <c r="BH750" i="14"/>
  <c r="BI750" i="14"/>
  <c r="BM750" i="3"/>
  <c r="AY751" i="14" s="1"/>
  <c r="BN750" i="3"/>
  <c r="AZ751" i="14" s="1"/>
  <c r="BO750" i="3"/>
  <c r="BA751" i="14" s="1"/>
  <c r="BP750" i="3"/>
  <c r="BB751" i="14" s="1"/>
  <c r="BQ750" i="3"/>
  <c r="BC751" i="14" s="1"/>
  <c r="BR750" i="3"/>
  <c r="BD751" i="14" s="1"/>
  <c r="BS750" i="3"/>
  <c r="BE751" i="14" s="1"/>
  <c r="BT750" i="3"/>
  <c r="BF751" i="14" s="1"/>
  <c r="BU750" i="3"/>
  <c r="BG751" i="14" s="1"/>
  <c r="BV750" i="3"/>
  <c r="BH751" i="14" s="1"/>
  <c r="BW750" i="3"/>
  <c r="BI751" i="14" s="1"/>
  <c r="BL753" i="3"/>
  <c r="AX753" i="14" s="1"/>
  <c r="AY753" i="14"/>
  <c r="AZ753" i="14"/>
  <c r="BA753" i="14"/>
  <c r="BB753" i="14"/>
  <c r="BC753" i="14"/>
  <c r="BD753" i="14"/>
  <c r="BE753" i="14"/>
  <c r="BF753" i="14"/>
  <c r="BG753" i="14"/>
  <c r="BH753" i="14"/>
  <c r="BI753" i="14"/>
  <c r="BM753" i="3"/>
  <c r="AY754" i="14" s="1"/>
  <c r="BN753" i="3"/>
  <c r="AZ754" i="14" s="1"/>
  <c r="BO753" i="3"/>
  <c r="BA754" i="14" s="1"/>
  <c r="BP753" i="3"/>
  <c r="BB754" i="14" s="1"/>
  <c r="BQ753" i="3"/>
  <c r="BC754" i="14" s="1"/>
  <c r="BR753" i="3"/>
  <c r="BD754" i="14" s="1"/>
  <c r="BS753" i="3"/>
  <c r="BE754" i="14" s="1"/>
  <c r="BT753" i="3"/>
  <c r="BF754" i="14" s="1"/>
  <c r="BU753" i="3"/>
  <c r="BG754" i="14" s="1"/>
  <c r="BV753" i="3"/>
  <c r="BH754" i="14" s="1"/>
  <c r="BW753" i="3"/>
  <c r="BI754" i="14" s="1"/>
  <c r="BL756" i="3"/>
  <c r="AX756" i="14" s="1"/>
  <c r="AY756" i="14"/>
  <c r="AZ756" i="14"/>
  <c r="BA756" i="14"/>
  <c r="BB756" i="14"/>
  <c r="BC756" i="14"/>
  <c r="BD756" i="14"/>
  <c r="BE756" i="14"/>
  <c r="BF756" i="14"/>
  <c r="BG756" i="14"/>
  <c r="BH756" i="14"/>
  <c r="BI756" i="14"/>
  <c r="BM756" i="3"/>
  <c r="AY757" i="14" s="1"/>
  <c r="BN756" i="3"/>
  <c r="AZ757" i="14" s="1"/>
  <c r="BO756" i="3"/>
  <c r="BA757" i="14" s="1"/>
  <c r="BP756" i="3"/>
  <c r="BB757" i="14" s="1"/>
  <c r="BQ756" i="3"/>
  <c r="BC757" i="14" s="1"/>
  <c r="BR756" i="3"/>
  <c r="BD757" i="14" s="1"/>
  <c r="BS756" i="3"/>
  <c r="BE757" i="14" s="1"/>
  <c r="BT756" i="3"/>
  <c r="BF757" i="14" s="1"/>
  <c r="BU756" i="3"/>
  <c r="BG757" i="14" s="1"/>
  <c r="BV756" i="3"/>
  <c r="BH757" i="14" s="1"/>
  <c r="BW756" i="3"/>
  <c r="BI757" i="14" s="1"/>
  <c r="BL759" i="3"/>
  <c r="AX759" i="14" s="1"/>
  <c r="AY759" i="14"/>
  <c r="AZ759" i="14"/>
  <c r="BA759" i="14"/>
  <c r="BB759" i="14"/>
  <c r="BC759" i="14"/>
  <c r="BD759" i="14"/>
  <c r="BE759" i="14"/>
  <c r="BF759" i="14"/>
  <c r="BG759" i="14"/>
  <c r="BH759" i="14"/>
  <c r="BI759" i="14"/>
  <c r="BM759" i="3"/>
  <c r="AY760" i="14" s="1"/>
  <c r="BN759" i="3"/>
  <c r="AZ760" i="14" s="1"/>
  <c r="BO759" i="3"/>
  <c r="BA760" i="14" s="1"/>
  <c r="BP759" i="3"/>
  <c r="BB760" i="14" s="1"/>
  <c r="BQ759" i="3"/>
  <c r="BC760" i="14" s="1"/>
  <c r="BR759" i="3"/>
  <c r="BD760" i="14" s="1"/>
  <c r="BS759" i="3"/>
  <c r="BE760" i="14" s="1"/>
  <c r="BT759" i="3"/>
  <c r="BF760" i="14" s="1"/>
  <c r="BU759" i="3"/>
  <c r="BG760" i="14" s="1"/>
  <c r="BV759" i="3"/>
  <c r="BH760" i="14" s="1"/>
  <c r="BW759" i="3"/>
  <c r="BI760" i="14" s="1"/>
  <c r="BL762" i="3"/>
  <c r="AX762" i="14" s="1"/>
  <c r="AY762" i="14"/>
  <c r="AZ762" i="14"/>
  <c r="BA762" i="14"/>
  <c r="BB762" i="14"/>
  <c r="BC762" i="14"/>
  <c r="BD762" i="14"/>
  <c r="BE762" i="14"/>
  <c r="BF762" i="14"/>
  <c r="BG762" i="14"/>
  <c r="BH762" i="14"/>
  <c r="BI762" i="14"/>
  <c r="BM762" i="3"/>
  <c r="AY763" i="14" s="1"/>
  <c r="BN762" i="3"/>
  <c r="AZ763" i="14" s="1"/>
  <c r="BO762" i="3"/>
  <c r="BA763" i="14" s="1"/>
  <c r="BP762" i="3"/>
  <c r="BB763" i="14" s="1"/>
  <c r="BQ762" i="3"/>
  <c r="BC763" i="14" s="1"/>
  <c r="BR762" i="3"/>
  <c r="BD763" i="14" s="1"/>
  <c r="BS762" i="3"/>
  <c r="BE763" i="14" s="1"/>
  <c r="BT762" i="3"/>
  <c r="BF763" i="14" s="1"/>
  <c r="BU762" i="3"/>
  <c r="BG763" i="14" s="1"/>
  <c r="BV762" i="3"/>
  <c r="BH763" i="14" s="1"/>
  <c r="BW762" i="3"/>
  <c r="BI763" i="14" s="1"/>
  <c r="BL765" i="3"/>
  <c r="AX765" i="14" s="1"/>
  <c r="AY765" i="14"/>
  <c r="AZ765" i="14"/>
  <c r="BA765" i="14"/>
  <c r="BB765" i="14"/>
  <c r="BC765" i="14"/>
  <c r="BD765" i="14"/>
  <c r="BE765" i="14"/>
  <c r="BF765" i="14"/>
  <c r="BG765" i="14"/>
  <c r="BH765" i="14"/>
  <c r="BI765" i="14"/>
  <c r="BM765" i="3"/>
  <c r="AY766" i="14" s="1"/>
  <c r="BN765" i="3"/>
  <c r="AZ766" i="14" s="1"/>
  <c r="BO765" i="3"/>
  <c r="BA766" i="14" s="1"/>
  <c r="BP765" i="3"/>
  <c r="BB766" i="14" s="1"/>
  <c r="BQ765" i="3"/>
  <c r="BC766" i="14" s="1"/>
  <c r="BR765" i="3"/>
  <c r="BD766" i="14" s="1"/>
  <c r="BS765" i="3"/>
  <c r="BE766" i="14" s="1"/>
  <c r="BT765" i="3"/>
  <c r="BF766" i="14" s="1"/>
  <c r="BU765" i="3"/>
  <c r="BG766" i="14" s="1"/>
  <c r="BV765" i="3"/>
  <c r="BH766" i="14" s="1"/>
  <c r="BW765" i="3"/>
  <c r="BI766" i="14" s="1"/>
  <c r="BL768" i="3"/>
  <c r="AX768" i="14" s="1"/>
  <c r="AY768" i="14"/>
  <c r="AZ768" i="14"/>
  <c r="BA768" i="14"/>
  <c r="BB768" i="14"/>
  <c r="BC768" i="14"/>
  <c r="BD768" i="14"/>
  <c r="BE768" i="14"/>
  <c r="BF768" i="14"/>
  <c r="BG768" i="14"/>
  <c r="BH768" i="14"/>
  <c r="BI768" i="14"/>
  <c r="BM768" i="3"/>
  <c r="AY769" i="14" s="1"/>
  <c r="BN768" i="3"/>
  <c r="AZ769" i="14" s="1"/>
  <c r="BO768" i="3"/>
  <c r="BA769" i="14" s="1"/>
  <c r="BP768" i="3"/>
  <c r="BB769" i="14" s="1"/>
  <c r="BQ768" i="3"/>
  <c r="BC769" i="14" s="1"/>
  <c r="BR768" i="3"/>
  <c r="BD769" i="14" s="1"/>
  <c r="BS768" i="3"/>
  <c r="BE769" i="14" s="1"/>
  <c r="BT768" i="3"/>
  <c r="BF769" i="14" s="1"/>
  <c r="BU768" i="3"/>
  <c r="BG769" i="14" s="1"/>
  <c r="BV768" i="3"/>
  <c r="BH769" i="14" s="1"/>
  <c r="BW768" i="3"/>
  <c r="BI769" i="14" s="1"/>
  <c r="BL771" i="3"/>
  <c r="AX771" i="14" s="1"/>
  <c r="AY771" i="14"/>
  <c r="AZ771" i="14"/>
  <c r="BA771" i="14"/>
  <c r="BB771" i="14"/>
  <c r="BC771" i="14"/>
  <c r="BD771" i="14"/>
  <c r="BE771" i="14"/>
  <c r="BF771" i="14"/>
  <c r="BG771" i="14"/>
  <c r="BH771" i="14"/>
  <c r="BI771" i="14"/>
  <c r="BM771" i="3"/>
  <c r="AY772" i="14" s="1"/>
  <c r="BN771" i="3"/>
  <c r="AZ772" i="14" s="1"/>
  <c r="BO771" i="3"/>
  <c r="BA772" i="14" s="1"/>
  <c r="BP771" i="3"/>
  <c r="BB772" i="14" s="1"/>
  <c r="BQ771" i="3"/>
  <c r="BC772" i="14" s="1"/>
  <c r="BR771" i="3"/>
  <c r="BD772" i="14" s="1"/>
  <c r="BS771" i="3"/>
  <c r="BE772" i="14" s="1"/>
  <c r="BT771" i="3"/>
  <c r="BF772" i="14" s="1"/>
  <c r="BU771" i="3"/>
  <c r="BG772" i="14" s="1"/>
  <c r="BV771" i="3"/>
  <c r="BH772" i="14" s="1"/>
  <c r="BW771" i="3"/>
  <c r="BI772" i="14" s="1"/>
  <c r="BL774" i="3"/>
  <c r="AX774" i="14" s="1"/>
  <c r="AY774" i="14"/>
  <c r="AZ774" i="14"/>
  <c r="BA774" i="14"/>
  <c r="BB774" i="14"/>
  <c r="BC774" i="14"/>
  <c r="BD774" i="14"/>
  <c r="BE774" i="14"/>
  <c r="BF774" i="14"/>
  <c r="BG774" i="14"/>
  <c r="BH774" i="14"/>
  <c r="BI774" i="14"/>
  <c r="BM774" i="3"/>
  <c r="AY775" i="14" s="1"/>
  <c r="BN774" i="3"/>
  <c r="AZ775" i="14" s="1"/>
  <c r="BO774" i="3"/>
  <c r="BA775" i="14" s="1"/>
  <c r="BP774" i="3"/>
  <c r="BB775" i="14" s="1"/>
  <c r="BQ774" i="3"/>
  <c r="BC775" i="14" s="1"/>
  <c r="BR774" i="3"/>
  <c r="BD775" i="14" s="1"/>
  <c r="BS774" i="3"/>
  <c r="BE775" i="14" s="1"/>
  <c r="BT774" i="3"/>
  <c r="BF775" i="14" s="1"/>
  <c r="BU774" i="3"/>
  <c r="BG775" i="14" s="1"/>
  <c r="BV774" i="3"/>
  <c r="BH775" i="14" s="1"/>
  <c r="BW774" i="3"/>
  <c r="BI775" i="14" s="1"/>
  <c r="BL777" i="3"/>
  <c r="AX777" i="14" s="1"/>
  <c r="AY777" i="14"/>
  <c r="AZ777" i="14"/>
  <c r="BA777" i="14"/>
  <c r="BB777" i="14"/>
  <c r="BC777" i="14"/>
  <c r="BD777" i="14"/>
  <c r="BE777" i="14"/>
  <c r="BF777" i="14"/>
  <c r="BG777" i="14"/>
  <c r="BH777" i="14"/>
  <c r="BI777" i="14"/>
  <c r="BM777" i="3"/>
  <c r="AY778" i="14" s="1"/>
  <c r="BN777" i="3"/>
  <c r="AZ778" i="14" s="1"/>
  <c r="BO777" i="3"/>
  <c r="BA778" i="14" s="1"/>
  <c r="BP777" i="3"/>
  <c r="BB778" i="14" s="1"/>
  <c r="BQ777" i="3"/>
  <c r="BC778" i="14" s="1"/>
  <c r="BR777" i="3"/>
  <c r="BD778" i="14" s="1"/>
  <c r="BS777" i="3"/>
  <c r="BE778" i="14" s="1"/>
  <c r="BT777" i="3"/>
  <c r="BF778" i="14" s="1"/>
  <c r="BU777" i="3"/>
  <c r="BG778" i="14" s="1"/>
  <c r="BV777" i="3"/>
  <c r="BH778" i="14" s="1"/>
  <c r="BW777" i="3"/>
  <c r="BI778" i="14" s="1"/>
  <c r="BL780" i="3"/>
  <c r="AX780" i="14" s="1"/>
  <c r="AY780" i="14"/>
  <c r="AZ780" i="14"/>
  <c r="BA780" i="14"/>
  <c r="BB780" i="14"/>
  <c r="BC780" i="14"/>
  <c r="BD780" i="14"/>
  <c r="BE780" i="14"/>
  <c r="BF780" i="14"/>
  <c r="BG780" i="14"/>
  <c r="BH780" i="14"/>
  <c r="BI780" i="14"/>
  <c r="BM780" i="3"/>
  <c r="AY781" i="14" s="1"/>
  <c r="BN780" i="3"/>
  <c r="AZ781" i="14" s="1"/>
  <c r="BO780" i="3"/>
  <c r="BA781" i="14" s="1"/>
  <c r="BP780" i="3"/>
  <c r="BB781" i="14" s="1"/>
  <c r="BQ780" i="3"/>
  <c r="BC781" i="14" s="1"/>
  <c r="BR780" i="3"/>
  <c r="BD781" i="14" s="1"/>
  <c r="BS780" i="3"/>
  <c r="BE781" i="14" s="1"/>
  <c r="BT780" i="3"/>
  <c r="BF781" i="14" s="1"/>
  <c r="BU780" i="3"/>
  <c r="BG781" i="14" s="1"/>
  <c r="BV780" i="3"/>
  <c r="BH781" i="14" s="1"/>
  <c r="BW780" i="3"/>
  <c r="BI781" i="14" s="1"/>
  <c r="BL783" i="3"/>
  <c r="AX783" i="14" s="1"/>
  <c r="AY783" i="14"/>
  <c r="AZ783" i="14"/>
  <c r="BA783" i="14"/>
  <c r="BB783" i="14"/>
  <c r="BC783" i="14"/>
  <c r="BD783" i="14"/>
  <c r="BE783" i="14"/>
  <c r="BF783" i="14"/>
  <c r="BG783" i="14"/>
  <c r="BH783" i="14"/>
  <c r="BI783" i="14"/>
  <c r="BM783" i="3"/>
  <c r="AY784" i="14" s="1"/>
  <c r="BN783" i="3"/>
  <c r="AZ784" i="14" s="1"/>
  <c r="BO783" i="3"/>
  <c r="BA784" i="14" s="1"/>
  <c r="BP783" i="3"/>
  <c r="BB784" i="14" s="1"/>
  <c r="BQ783" i="3"/>
  <c r="BC784" i="14" s="1"/>
  <c r="BR783" i="3"/>
  <c r="BD784" i="14" s="1"/>
  <c r="BS783" i="3"/>
  <c r="BE784" i="14" s="1"/>
  <c r="BT783" i="3"/>
  <c r="BF784" i="14" s="1"/>
  <c r="BU783" i="3"/>
  <c r="BG784" i="14" s="1"/>
  <c r="BV783" i="3"/>
  <c r="BH784" i="14" s="1"/>
  <c r="BW783" i="3"/>
  <c r="BI784" i="14" s="1"/>
  <c r="BL786" i="3"/>
  <c r="AX786" i="14" s="1"/>
  <c r="AY786" i="14"/>
  <c r="AZ786" i="14"/>
  <c r="BA786" i="14"/>
  <c r="BB786" i="14"/>
  <c r="BC786" i="14"/>
  <c r="BD786" i="14"/>
  <c r="BE786" i="14"/>
  <c r="BF786" i="14"/>
  <c r="BG786" i="14"/>
  <c r="BH786" i="14"/>
  <c r="BI786" i="14"/>
  <c r="BM786" i="3"/>
  <c r="AY787" i="14" s="1"/>
  <c r="BN786" i="3"/>
  <c r="AZ787" i="14" s="1"/>
  <c r="BO786" i="3"/>
  <c r="BA787" i="14" s="1"/>
  <c r="BP786" i="3"/>
  <c r="BB787" i="14" s="1"/>
  <c r="BQ786" i="3"/>
  <c r="BC787" i="14" s="1"/>
  <c r="BR786" i="3"/>
  <c r="BD787" i="14" s="1"/>
  <c r="BS786" i="3"/>
  <c r="BE787" i="14" s="1"/>
  <c r="BT786" i="3"/>
  <c r="BF787" i="14" s="1"/>
  <c r="BU786" i="3"/>
  <c r="BG787" i="14" s="1"/>
  <c r="BV786" i="3"/>
  <c r="BH787" i="14" s="1"/>
  <c r="BW786" i="3"/>
  <c r="BI787" i="14" s="1"/>
  <c r="BL789" i="3"/>
  <c r="AX789" i="14" s="1"/>
  <c r="AY789" i="14"/>
  <c r="AZ789" i="14"/>
  <c r="BA789" i="14"/>
  <c r="BB789" i="14"/>
  <c r="BC789" i="14"/>
  <c r="BD789" i="14"/>
  <c r="BE789" i="14"/>
  <c r="BF789" i="14"/>
  <c r="BG789" i="14"/>
  <c r="BH789" i="14"/>
  <c r="BI789" i="14"/>
  <c r="BM789" i="3"/>
  <c r="AY790" i="14" s="1"/>
  <c r="BN789" i="3"/>
  <c r="AZ790" i="14" s="1"/>
  <c r="BO789" i="3"/>
  <c r="BA790" i="14" s="1"/>
  <c r="BP789" i="3"/>
  <c r="BB790" i="14" s="1"/>
  <c r="BQ789" i="3"/>
  <c r="BC790" i="14" s="1"/>
  <c r="BR789" i="3"/>
  <c r="BD790" i="14" s="1"/>
  <c r="BS789" i="3"/>
  <c r="BE790" i="14" s="1"/>
  <c r="BT789" i="3"/>
  <c r="BF790" i="14" s="1"/>
  <c r="BU789" i="3"/>
  <c r="BG790" i="14" s="1"/>
  <c r="BV789" i="3"/>
  <c r="BH790" i="14" s="1"/>
  <c r="BW789" i="3"/>
  <c r="BI790" i="14" s="1"/>
  <c r="BL792" i="3"/>
  <c r="AX792" i="14" s="1"/>
  <c r="AY792" i="14"/>
  <c r="AZ792" i="14"/>
  <c r="BA792" i="14"/>
  <c r="BB792" i="14"/>
  <c r="BC792" i="14"/>
  <c r="BD792" i="14"/>
  <c r="BE792" i="14"/>
  <c r="BF792" i="14"/>
  <c r="BG792" i="14"/>
  <c r="BH792" i="14"/>
  <c r="BI792" i="14"/>
  <c r="BM792" i="3"/>
  <c r="AY793" i="14" s="1"/>
  <c r="BN792" i="3"/>
  <c r="AZ793" i="14" s="1"/>
  <c r="BO792" i="3"/>
  <c r="BA793" i="14" s="1"/>
  <c r="BP792" i="3"/>
  <c r="BB793" i="14" s="1"/>
  <c r="BQ792" i="3"/>
  <c r="BC793" i="14" s="1"/>
  <c r="BR792" i="3"/>
  <c r="BD793" i="14" s="1"/>
  <c r="BS792" i="3"/>
  <c r="BE793" i="14" s="1"/>
  <c r="BT792" i="3"/>
  <c r="BF793" i="14" s="1"/>
  <c r="BU792" i="3"/>
  <c r="BG793" i="14" s="1"/>
  <c r="BV792" i="3"/>
  <c r="BH793" i="14" s="1"/>
  <c r="BW792" i="3"/>
  <c r="BI793" i="14" s="1"/>
  <c r="BL795" i="3"/>
  <c r="AX795" i="14" s="1"/>
  <c r="AY795" i="14"/>
  <c r="AZ795" i="14"/>
  <c r="BA795" i="14"/>
  <c r="BB795" i="14"/>
  <c r="BC795" i="14"/>
  <c r="BD795" i="14"/>
  <c r="BE795" i="14"/>
  <c r="BF795" i="14"/>
  <c r="BG795" i="14"/>
  <c r="BH795" i="14"/>
  <c r="BI795" i="14"/>
  <c r="BM795" i="3"/>
  <c r="AY796" i="14" s="1"/>
  <c r="BN795" i="3"/>
  <c r="AZ796" i="14" s="1"/>
  <c r="BO795" i="3"/>
  <c r="BA796" i="14" s="1"/>
  <c r="BP795" i="3"/>
  <c r="BB796" i="14" s="1"/>
  <c r="BQ795" i="3"/>
  <c r="BC796" i="14" s="1"/>
  <c r="BR795" i="3"/>
  <c r="BD796" i="14" s="1"/>
  <c r="BS795" i="3"/>
  <c r="BE796" i="14" s="1"/>
  <c r="BT795" i="3"/>
  <c r="BF796" i="14" s="1"/>
  <c r="BU795" i="3"/>
  <c r="BG796" i="14" s="1"/>
  <c r="BV795" i="3"/>
  <c r="BH796" i="14" s="1"/>
  <c r="BW795" i="3"/>
  <c r="BI796" i="14" s="1"/>
  <c r="BL798" i="3"/>
  <c r="AX798" i="14" s="1"/>
  <c r="AY798" i="14"/>
  <c r="AZ798" i="14"/>
  <c r="BA798" i="14"/>
  <c r="BB798" i="14"/>
  <c r="BC798" i="14"/>
  <c r="BD798" i="14"/>
  <c r="BE798" i="14"/>
  <c r="BF798" i="14"/>
  <c r="BG798" i="14"/>
  <c r="BH798" i="14"/>
  <c r="BI798" i="14"/>
  <c r="BM798" i="3"/>
  <c r="AY799" i="14" s="1"/>
  <c r="BN798" i="3"/>
  <c r="AZ799" i="14" s="1"/>
  <c r="BO798" i="3"/>
  <c r="BA799" i="14" s="1"/>
  <c r="BP798" i="3"/>
  <c r="BB799" i="14" s="1"/>
  <c r="BQ798" i="3"/>
  <c r="BC799" i="14" s="1"/>
  <c r="BR798" i="3"/>
  <c r="BD799" i="14" s="1"/>
  <c r="BS798" i="3"/>
  <c r="BE799" i="14" s="1"/>
  <c r="BT798" i="3"/>
  <c r="BF799" i="14" s="1"/>
  <c r="BU798" i="3"/>
  <c r="BG799" i="14" s="1"/>
  <c r="BV798" i="3"/>
  <c r="BH799" i="14" s="1"/>
  <c r="BW798" i="3"/>
  <c r="BI799" i="14" s="1"/>
  <c r="BL801" i="3"/>
  <c r="AX801" i="14" s="1"/>
  <c r="AY801" i="14"/>
  <c r="AZ801" i="14"/>
  <c r="BA801" i="14"/>
  <c r="BB801" i="14"/>
  <c r="BC801" i="14"/>
  <c r="BD801" i="14"/>
  <c r="BE801" i="14"/>
  <c r="BF801" i="14"/>
  <c r="BG801" i="14"/>
  <c r="BH801" i="14"/>
  <c r="BI801" i="14"/>
  <c r="BM801" i="3"/>
  <c r="AY802" i="14" s="1"/>
  <c r="BN801" i="3"/>
  <c r="AZ802" i="14" s="1"/>
  <c r="BO801" i="3"/>
  <c r="BA802" i="14" s="1"/>
  <c r="BP801" i="3"/>
  <c r="BB802" i="14" s="1"/>
  <c r="BQ801" i="3"/>
  <c r="BC802" i="14" s="1"/>
  <c r="BR801" i="3"/>
  <c r="BD802" i="14" s="1"/>
  <c r="BS801" i="3"/>
  <c r="BE802" i="14" s="1"/>
  <c r="BT801" i="3"/>
  <c r="BF802" i="14" s="1"/>
  <c r="BU801" i="3"/>
  <c r="BG802" i="14" s="1"/>
  <c r="BV801" i="3"/>
  <c r="BH802" i="14" s="1"/>
  <c r="BW801" i="3"/>
  <c r="BI802" i="14" s="1"/>
  <c r="BL804" i="3"/>
  <c r="AX804" i="14" s="1"/>
  <c r="AY804" i="14"/>
  <c r="AZ804" i="14"/>
  <c r="BA804" i="14"/>
  <c r="BB804" i="14"/>
  <c r="BC804" i="14"/>
  <c r="BD804" i="14"/>
  <c r="BE804" i="14"/>
  <c r="BF804" i="14"/>
  <c r="BG804" i="14"/>
  <c r="BH804" i="14"/>
  <c r="BI804" i="14"/>
  <c r="BM804" i="3"/>
  <c r="AY805" i="14" s="1"/>
  <c r="BN804" i="3"/>
  <c r="AZ805" i="14" s="1"/>
  <c r="BO804" i="3"/>
  <c r="BA805" i="14" s="1"/>
  <c r="BP804" i="3"/>
  <c r="BB805" i="14" s="1"/>
  <c r="BQ804" i="3"/>
  <c r="BC805" i="14" s="1"/>
  <c r="BR804" i="3"/>
  <c r="BD805" i="14" s="1"/>
  <c r="BS804" i="3"/>
  <c r="BE805" i="14" s="1"/>
  <c r="BT804" i="3"/>
  <c r="BF805" i="14" s="1"/>
  <c r="BU804" i="3"/>
  <c r="BG805" i="14" s="1"/>
  <c r="BV804" i="3"/>
  <c r="BH805" i="14" s="1"/>
  <c r="BW804" i="3"/>
  <c r="BI805" i="14" s="1"/>
  <c r="BL807" i="3"/>
  <c r="AX807" i="14" s="1"/>
  <c r="AY807" i="14"/>
  <c r="AZ807" i="14"/>
  <c r="BA807" i="14"/>
  <c r="BB807" i="14"/>
  <c r="BC807" i="14"/>
  <c r="BD807" i="14"/>
  <c r="BE807" i="14"/>
  <c r="BF807" i="14"/>
  <c r="BG807" i="14"/>
  <c r="BH807" i="14"/>
  <c r="BI807" i="14"/>
  <c r="BM807" i="3"/>
  <c r="AY808" i="14" s="1"/>
  <c r="BN807" i="3"/>
  <c r="AZ808" i="14" s="1"/>
  <c r="BO807" i="3"/>
  <c r="BA808" i="14" s="1"/>
  <c r="BP807" i="3"/>
  <c r="BB808" i="14" s="1"/>
  <c r="BQ807" i="3"/>
  <c r="BC808" i="14" s="1"/>
  <c r="BR807" i="3"/>
  <c r="BD808" i="14" s="1"/>
  <c r="BS807" i="3"/>
  <c r="BE808" i="14" s="1"/>
  <c r="BT807" i="3"/>
  <c r="BF808" i="14" s="1"/>
  <c r="BU807" i="3"/>
  <c r="BG808" i="14" s="1"/>
  <c r="BV807" i="3"/>
  <c r="BH808" i="14" s="1"/>
  <c r="BW807" i="3"/>
  <c r="BI808" i="14" s="1"/>
  <c r="BL810" i="3"/>
  <c r="AX810" i="14" s="1"/>
  <c r="AY810" i="14"/>
  <c r="AZ810" i="14"/>
  <c r="BA810" i="14"/>
  <c r="BB810" i="14"/>
  <c r="BC810" i="14"/>
  <c r="BD810" i="14"/>
  <c r="BE810" i="14"/>
  <c r="BF810" i="14"/>
  <c r="BG810" i="14"/>
  <c r="BH810" i="14"/>
  <c r="BI810" i="14"/>
  <c r="BM810" i="3"/>
  <c r="AY811" i="14" s="1"/>
  <c r="BN810" i="3"/>
  <c r="AZ811" i="14" s="1"/>
  <c r="BO810" i="3"/>
  <c r="BA811" i="14" s="1"/>
  <c r="BP810" i="3"/>
  <c r="BB811" i="14" s="1"/>
  <c r="BQ810" i="3"/>
  <c r="BC811" i="14" s="1"/>
  <c r="BR810" i="3"/>
  <c r="BD811" i="14" s="1"/>
  <c r="BS810" i="3"/>
  <c r="BE811" i="14" s="1"/>
  <c r="BT810" i="3"/>
  <c r="BF811" i="14" s="1"/>
  <c r="BU810" i="3"/>
  <c r="BG811" i="14" s="1"/>
  <c r="BV810" i="3"/>
  <c r="BH811" i="14" s="1"/>
  <c r="BW810" i="3"/>
  <c r="BI811" i="14" s="1"/>
  <c r="BL813" i="3"/>
  <c r="AX813" i="14" s="1"/>
  <c r="AY813" i="14"/>
  <c r="AZ813" i="14"/>
  <c r="BA813" i="14"/>
  <c r="BB813" i="14"/>
  <c r="BC813" i="14"/>
  <c r="BD813" i="14"/>
  <c r="BE813" i="14"/>
  <c r="BF813" i="14"/>
  <c r="BG813" i="14"/>
  <c r="BH813" i="14"/>
  <c r="BI813" i="14"/>
  <c r="BM813" i="3"/>
  <c r="AY814" i="14" s="1"/>
  <c r="BN813" i="3"/>
  <c r="AZ814" i="14" s="1"/>
  <c r="BO813" i="3"/>
  <c r="BA814" i="14" s="1"/>
  <c r="BP813" i="3"/>
  <c r="BB814" i="14" s="1"/>
  <c r="BQ813" i="3"/>
  <c r="BC814" i="14" s="1"/>
  <c r="BR813" i="3"/>
  <c r="BD814" i="14" s="1"/>
  <c r="BS813" i="3"/>
  <c r="BE814" i="14" s="1"/>
  <c r="BT813" i="3"/>
  <c r="BF814" i="14" s="1"/>
  <c r="BU813" i="3"/>
  <c r="BG814" i="14" s="1"/>
  <c r="BV813" i="3"/>
  <c r="BH814" i="14" s="1"/>
  <c r="BW813" i="3"/>
  <c r="BI814" i="14" s="1"/>
  <c r="BL816" i="3"/>
  <c r="AX816" i="14" s="1"/>
  <c r="AY816" i="14"/>
  <c r="AZ816" i="14"/>
  <c r="BA816" i="14"/>
  <c r="BB816" i="14"/>
  <c r="BC816" i="14"/>
  <c r="BD816" i="14"/>
  <c r="BE816" i="14"/>
  <c r="BF816" i="14"/>
  <c r="BG816" i="14"/>
  <c r="BH816" i="14"/>
  <c r="BI816" i="14"/>
  <c r="BM816" i="3"/>
  <c r="AY817" i="14" s="1"/>
  <c r="BN816" i="3"/>
  <c r="AZ817" i="14" s="1"/>
  <c r="BO816" i="3"/>
  <c r="BA817" i="14" s="1"/>
  <c r="BP816" i="3"/>
  <c r="BB817" i="14" s="1"/>
  <c r="BQ816" i="3"/>
  <c r="BC817" i="14" s="1"/>
  <c r="BR816" i="3"/>
  <c r="BD817" i="14" s="1"/>
  <c r="BS816" i="3"/>
  <c r="BE817" i="14" s="1"/>
  <c r="BT816" i="3"/>
  <c r="BF817" i="14" s="1"/>
  <c r="BU816" i="3"/>
  <c r="BG817" i="14" s="1"/>
  <c r="BV816" i="3"/>
  <c r="BH817" i="14" s="1"/>
  <c r="BW816" i="3"/>
  <c r="BI817" i="14" s="1"/>
  <c r="BL819" i="3"/>
  <c r="AX819" i="14" s="1"/>
  <c r="AY819" i="14"/>
  <c r="AZ819" i="14"/>
  <c r="BA819" i="14"/>
  <c r="BB819" i="14"/>
  <c r="BC819" i="14"/>
  <c r="BD819" i="14"/>
  <c r="BE819" i="14"/>
  <c r="BF819" i="14"/>
  <c r="BG819" i="14"/>
  <c r="BH819" i="14"/>
  <c r="BI819" i="14"/>
  <c r="BM819" i="3"/>
  <c r="AY820" i="14" s="1"/>
  <c r="BN819" i="3"/>
  <c r="AZ820" i="14" s="1"/>
  <c r="BO819" i="3"/>
  <c r="BA820" i="14" s="1"/>
  <c r="BP819" i="3"/>
  <c r="BB820" i="14" s="1"/>
  <c r="BQ819" i="3"/>
  <c r="BC820" i="14" s="1"/>
  <c r="BR819" i="3"/>
  <c r="BD820" i="14" s="1"/>
  <c r="BS819" i="3"/>
  <c r="BE820" i="14" s="1"/>
  <c r="BT819" i="3"/>
  <c r="BF820" i="14" s="1"/>
  <c r="BU819" i="3"/>
  <c r="BG820" i="14" s="1"/>
  <c r="BV819" i="3"/>
  <c r="BH820" i="14" s="1"/>
  <c r="BW819" i="3"/>
  <c r="BI820" i="14" s="1"/>
  <c r="BL822" i="3"/>
  <c r="AX822" i="14" s="1"/>
  <c r="AY822" i="14"/>
  <c r="AZ822" i="14"/>
  <c r="BA822" i="14"/>
  <c r="BB822" i="14"/>
  <c r="BC822" i="14"/>
  <c r="BD822" i="14"/>
  <c r="BE822" i="14"/>
  <c r="BF822" i="14"/>
  <c r="BG822" i="14"/>
  <c r="BH822" i="14"/>
  <c r="BI822" i="14"/>
  <c r="BM822" i="3"/>
  <c r="AY823" i="14" s="1"/>
  <c r="BN822" i="3"/>
  <c r="AZ823" i="14" s="1"/>
  <c r="BO822" i="3"/>
  <c r="BA823" i="14" s="1"/>
  <c r="BP822" i="3"/>
  <c r="BB823" i="14" s="1"/>
  <c r="BQ822" i="3"/>
  <c r="BC823" i="14" s="1"/>
  <c r="BR822" i="3"/>
  <c r="BD823" i="14" s="1"/>
  <c r="BS822" i="3"/>
  <c r="BE823" i="14" s="1"/>
  <c r="BT822" i="3"/>
  <c r="BF823" i="14" s="1"/>
  <c r="BU822" i="3"/>
  <c r="BG823" i="14" s="1"/>
  <c r="BV822" i="3"/>
  <c r="BH823" i="14" s="1"/>
  <c r="BW822" i="3"/>
  <c r="BI823" i="14" s="1"/>
  <c r="BL825" i="3"/>
  <c r="AX825" i="14" s="1"/>
  <c r="AY825" i="14"/>
  <c r="AZ825" i="14"/>
  <c r="BA825" i="14"/>
  <c r="BB825" i="14"/>
  <c r="BC825" i="14"/>
  <c r="BD825" i="14"/>
  <c r="BE825" i="14"/>
  <c r="BF825" i="14"/>
  <c r="BG825" i="14"/>
  <c r="BH825" i="14"/>
  <c r="BI825" i="14"/>
  <c r="BM825" i="3"/>
  <c r="AY826" i="14" s="1"/>
  <c r="BN825" i="3"/>
  <c r="AZ826" i="14" s="1"/>
  <c r="BO825" i="3"/>
  <c r="BA826" i="14" s="1"/>
  <c r="BP825" i="3"/>
  <c r="BB826" i="14" s="1"/>
  <c r="BQ825" i="3"/>
  <c r="BC826" i="14" s="1"/>
  <c r="BR825" i="3"/>
  <c r="BD826" i="14" s="1"/>
  <c r="BS825" i="3"/>
  <c r="BE826" i="14" s="1"/>
  <c r="BT825" i="3"/>
  <c r="BF826" i="14" s="1"/>
  <c r="BU825" i="3"/>
  <c r="BG826" i="14" s="1"/>
  <c r="BV825" i="3"/>
  <c r="BH826" i="14" s="1"/>
  <c r="BW825" i="3"/>
  <c r="BI826" i="14" s="1"/>
  <c r="BL828" i="3"/>
  <c r="AX828" i="14" s="1"/>
  <c r="AY828" i="14"/>
  <c r="AZ828" i="14"/>
  <c r="BA828" i="14"/>
  <c r="BB828" i="14"/>
  <c r="BC828" i="14"/>
  <c r="BD828" i="14"/>
  <c r="BE828" i="14"/>
  <c r="BF828" i="14"/>
  <c r="BG828" i="14"/>
  <c r="BH828" i="14"/>
  <c r="BI828" i="14"/>
  <c r="BM828" i="3"/>
  <c r="AY829" i="14" s="1"/>
  <c r="BN828" i="3"/>
  <c r="AZ829" i="14" s="1"/>
  <c r="BO828" i="3"/>
  <c r="BA829" i="14" s="1"/>
  <c r="BP828" i="3"/>
  <c r="BB829" i="14" s="1"/>
  <c r="BQ828" i="3"/>
  <c r="BC829" i="14" s="1"/>
  <c r="BR828" i="3"/>
  <c r="BD829" i="14" s="1"/>
  <c r="BS828" i="3"/>
  <c r="BE829" i="14" s="1"/>
  <c r="BT828" i="3"/>
  <c r="BF829" i="14" s="1"/>
  <c r="BU828" i="3"/>
  <c r="BG829" i="14" s="1"/>
  <c r="BV828" i="3"/>
  <c r="BH829" i="14" s="1"/>
  <c r="BW828" i="3"/>
  <c r="BI829" i="14" s="1"/>
  <c r="BL831" i="3"/>
  <c r="AX831" i="14" s="1"/>
  <c r="AY831" i="14"/>
  <c r="AZ831" i="14"/>
  <c r="BA831" i="14"/>
  <c r="BB831" i="14"/>
  <c r="BC831" i="14"/>
  <c r="BD831" i="14"/>
  <c r="BE831" i="14"/>
  <c r="BF831" i="14"/>
  <c r="BG831" i="14"/>
  <c r="BH831" i="14"/>
  <c r="BI831" i="14"/>
  <c r="BM831" i="3"/>
  <c r="AY832" i="14" s="1"/>
  <c r="BN831" i="3"/>
  <c r="AZ832" i="14" s="1"/>
  <c r="BO831" i="3"/>
  <c r="BA832" i="14" s="1"/>
  <c r="BP831" i="3"/>
  <c r="BB832" i="14" s="1"/>
  <c r="BQ831" i="3"/>
  <c r="BC832" i="14" s="1"/>
  <c r="BR831" i="3"/>
  <c r="BD832" i="14" s="1"/>
  <c r="BS831" i="3"/>
  <c r="BE832" i="14" s="1"/>
  <c r="BT831" i="3"/>
  <c r="BF832" i="14" s="1"/>
  <c r="BU831" i="3"/>
  <c r="BG832" i="14" s="1"/>
  <c r="BV831" i="3"/>
  <c r="BH832" i="14" s="1"/>
  <c r="BW831" i="3"/>
  <c r="BI832" i="14" s="1"/>
  <c r="BL834" i="3"/>
  <c r="AX834" i="14" s="1"/>
  <c r="AY834" i="14"/>
  <c r="AZ834" i="14"/>
  <c r="BA834" i="14"/>
  <c r="BB834" i="14"/>
  <c r="BC834" i="14"/>
  <c r="BD834" i="14"/>
  <c r="BE834" i="14"/>
  <c r="BF834" i="14"/>
  <c r="BG834" i="14"/>
  <c r="BH834" i="14"/>
  <c r="BI834" i="14"/>
  <c r="BM834" i="3"/>
  <c r="AY835" i="14" s="1"/>
  <c r="BN834" i="3"/>
  <c r="AZ835" i="14" s="1"/>
  <c r="BO834" i="3"/>
  <c r="BA835" i="14" s="1"/>
  <c r="BP834" i="3"/>
  <c r="BB835" i="14" s="1"/>
  <c r="BQ834" i="3"/>
  <c r="BC835" i="14" s="1"/>
  <c r="BR834" i="3"/>
  <c r="BD835" i="14" s="1"/>
  <c r="BS834" i="3"/>
  <c r="BE835" i="14" s="1"/>
  <c r="BT834" i="3"/>
  <c r="BF835" i="14" s="1"/>
  <c r="BU834" i="3"/>
  <c r="BG835" i="14" s="1"/>
  <c r="BV834" i="3"/>
  <c r="BH835" i="14" s="1"/>
  <c r="BW834" i="3"/>
  <c r="BI835" i="14" s="1"/>
  <c r="BL837" i="3"/>
  <c r="AX837" i="14" s="1"/>
  <c r="AY837" i="14"/>
  <c r="AZ837" i="14"/>
  <c r="BA837" i="14"/>
  <c r="BB837" i="14"/>
  <c r="BC837" i="14"/>
  <c r="BD837" i="14"/>
  <c r="BE837" i="14"/>
  <c r="BF837" i="14"/>
  <c r="BG837" i="14"/>
  <c r="BH837" i="14"/>
  <c r="BI837" i="14"/>
  <c r="BM837" i="3"/>
  <c r="AY838" i="14" s="1"/>
  <c r="BN837" i="3"/>
  <c r="AZ838" i="14" s="1"/>
  <c r="BO837" i="3"/>
  <c r="BA838" i="14" s="1"/>
  <c r="BP837" i="3"/>
  <c r="BB838" i="14" s="1"/>
  <c r="BQ837" i="3"/>
  <c r="BC838" i="14" s="1"/>
  <c r="BR837" i="3"/>
  <c r="BD838" i="14" s="1"/>
  <c r="BS837" i="3"/>
  <c r="BE838" i="14" s="1"/>
  <c r="BT837" i="3"/>
  <c r="BF838" i="14" s="1"/>
  <c r="BU837" i="3"/>
  <c r="BG838" i="14" s="1"/>
  <c r="BV837" i="3"/>
  <c r="BH838" i="14" s="1"/>
  <c r="BW837" i="3"/>
  <c r="BI838" i="14" s="1"/>
  <c r="BL840" i="3"/>
  <c r="AX840" i="14" s="1"/>
  <c r="AY840" i="14"/>
  <c r="AZ840" i="14"/>
  <c r="BA840" i="14"/>
  <c r="BB840" i="14"/>
  <c r="BC840" i="14"/>
  <c r="BD840" i="14"/>
  <c r="BE840" i="14"/>
  <c r="BF840" i="14"/>
  <c r="BG840" i="14"/>
  <c r="BH840" i="14"/>
  <c r="BI840" i="14"/>
  <c r="BM840" i="3"/>
  <c r="AY841" i="14" s="1"/>
  <c r="BN840" i="3"/>
  <c r="AZ841" i="14" s="1"/>
  <c r="BO840" i="3"/>
  <c r="BA841" i="14" s="1"/>
  <c r="BP840" i="3"/>
  <c r="BB841" i="14" s="1"/>
  <c r="BQ840" i="3"/>
  <c r="BC841" i="14" s="1"/>
  <c r="BR840" i="3"/>
  <c r="BD841" i="14" s="1"/>
  <c r="BS840" i="3"/>
  <c r="BE841" i="14" s="1"/>
  <c r="BT840" i="3"/>
  <c r="BF841" i="14" s="1"/>
  <c r="BU840" i="3"/>
  <c r="BG841" i="14" s="1"/>
  <c r="BV840" i="3"/>
  <c r="BH841" i="14" s="1"/>
  <c r="BW840" i="3"/>
  <c r="BI841" i="14" s="1"/>
  <c r="BL843" i="3"/>
  <c r="AX843" i="14" s="1"/>
  <c r="AY843" i="14"/>
  <c r="AZ843" i="14"/>
  <c r="BA843" i="14"/>
  <c r="BB843" i="14"/>
  <c r="BC843" i="14"/>
  <c r="BD843" i="14"/>
  <c r="BE843" i="14"/>
  <c r="BF843" i="14"/>
  <c r="BG843" i="14"/>
  <c r="BH843" i="14"/>
  <c r="BI843" i="14"/>
  <c r="BM843" i="3"/>
  <c r="AY844" i="14" s="1"/>
  <c r="BN843" i="3"/>
  <c r="AZ844" i="14" s="1"/>
  <c r="BO843" i="3"/>
  <c r="BA844" i="14" s="1"/>
  <c r="BP843" i="3"/>
  <c r="BB844" i="14" s="1"/>
  <c r="BQ843" i="3"/>
  <c r="BC844" i="14" s="1"/>
  <c r="BR843" i="3"/>
  <c r="BD844" i="14" s="1"/>
  <c r="BS843" i="3"/>
  <c r="BE844" i="14" s="1"/>
  <c r="BT843" i="3"/>
  <c r="BF844" i="14" s="1"/>
  <c r="BU843" i="3"/>
  <c r="BG844" i="14" s="1"/>
  <c r="BV843" i="3"/>
  <c r="BH844" i="14" s="1"/>
  <c r="BW843" i="3"/>
  <c r="BI844" i="14" s="1"/>
  <c r="BL846" i="3"/>
  <c r="AX846" i="14" s="1"/>
  <c r="AY846" i="14"/>
  <c r="AZ846" i="14"/>
  <c r="BA846" i="14"/>
  <c r="BB846" i="14"/>
  <c r="BC846" i="14"/>
  <c r="BD846" i="14"/>
  <c r="BE846" i="14"/>
  <c r="BF846" i="14"/>
  <c r="BG846" i="14"/>
  <c r="BH846" i="14"/>
  <c r="BI846" i="14"/>
  <c r="BM846" i="3"/>
  <c r="AY847" i="14" s="1"/>
  <c r="BN846" i="3"/>
  <c r="AZ847" i="14" s="1"/>
  <c r="BO846" i="3"/>
  <c r="BA847" i="14" s="1"/>
  <c r="BP846" i="3"/>
  <c r="BB847" i="14" s="1"/>
  <c r="BQ846" i="3"/>
  <c r="BC847" i="14" s="1"/>
  <c r="BR846" i="3"/>
  <c r="BD847" i="14" s="1"/>
  <c r="BS846" i="3"/>
  <c r="BE847" i="14" s="1"/>
  <c r="BT846" i="3"/>
  <c r="BF847" i="14" s="1"/>
  <c r="BU846" i="3"/>
  <c r="BG847" i="14" s="1"/>
  <c r="BV846" i="3"/>
  <c r="BH847" i="14" s="1"/>
  <c r="BW846" i="3"/>
  <c r="BI847" i="14" s="1"/>
  <c r="BL849" i="3"/>
  <c r="AX849" i="14" s="1"/>
  <c r="AY849" i="14"/>
  <c r="AZ849" i="14"/>
  <c r="BA849" i="14"/>
  <c r="BB849" i="14"/>
  <c r="BC849" i="14"/>
  <c r="BD849" i="14"/>
  <c r="BE849" i="14"/>
  <c r="BF849" i="14"/>
  <c r="BG849" i="14"/>
  <c r="BH849" i="14"/>
  <c r="BI849" i="14"/>
  <c r="BM849" i="3"/>
  <c r="AY850" i="14" s="1"/>
  <c r="BN849" i="3"/>
  <c r="AZ850" i="14" s="1"/>
  <c r="BO849" i="3"/>
  <c r="BA850" i="14" s="1"/>
  <c r="BP849" i="3"/>
  <c r="BB850" i="14" s="1"/>
  <c r="BQ849" i="3"/>
  <c r="BC850" i="14" s="1"/>
  <c r="BR849" i="3"/>
  <c r="BD850" i="14" s="1"/>
  <c r="BS849" i="3"/>
  <c r="BE850" i="14" s="1"/>
  <c r="BT849" i="3"/>
  <c r="BF850" i="14" s="1"/>
  <c r="BU849" i="3"/>
  <c r="BG850" i="14" s="1"/>
  <c r="BV849" i="3"/>
  <c r="BH850" i="14" s="1"/>
  <c r="BW849" i="3"/>
  <c r="BI850" i="14" s="1"/>
  <c r="BL852" i="3"/>
  <c r="AX852" i="14" s="1"/>
  <c r="AY852" i="14"/>
  <c r="AZ852" i="14"/>
  <c r="BA852" i="14"/>
  <c r="BB852" i="14"/>
  <c r="BC852" i="14"/>
  <c r="BD852" i="14"/>
  <c r="BE852" i="14"/>
  <c r="BF852" i="14"/>
  <c r="BG852" i="14"/>
  <c r="BH852" i="14"/>
  <c r="BI852" i="14"/>
  <c r="BM852" i="3"/>
  <c r="AY853" i="14" s="1"/>
  <c r="BN852" i="3"/>
  <c r="AZ853" i="14" s="1"/>
  <c r="BO852" i="3"/>
  <c r="BA853" i="14" s="1"/>
  <c r="BP852" i="3"/>
  <c r="BB853" i="14" s="1"/>
  <c r="BQ852" i="3"/>
  <c r="BC853" i="14" s="1"/>
  <c r="BR852" i="3"/>
  <c r="BD853" i="14" s="1"/>
  <c r="BS852" i="3"/>
  <c r="BE853" i="14" s="1"/>
  <c r="BT852" i="3"/>
  <c r="BF853" i="14" s="1"/>
  <c r="BU852" i="3"/>
  <c r="BG853" i="14" s="1"/>
  <c r="BV852" i="3"/>
  <c r="BH853" i="14" s="1"/>
  <c r="BW852" i="3"/>
  <c r="BI853" i="14" s="1"/>
  <c r="BL855" i="3"/>
  <c r="AX855" i="14" s="1"/>
  <c r="AY855" i="14"/>
  <c r="AZ855" i="14"/>
  <c r="BA855" i="14"/>
  <c r="BB855" i="14"/>
  <c r="BC855" i="14"/>
  <c r="BD855" i="14"/>
  <c r="BE855" i="14"/>
  <c r="BF855" i="14"/>
  <c r="BG855" i="14"/>
  <c r="BH855" i="14"/>
  <c r="BI855" i="14"/>
  <c r="BM855" i="3"/>
  <c r="AY856" i="14" s="1"/>
  <c r="BN855" i="3"/>
  <c r="AZ856" i="14" s="1"/>
  <c r="BO855" i="3"/>
  <c r="BA856" i="14" s="1"/>
  <c r="BP855" i="3"/>
  <c r="BB856" i="14" s="1"/>
  <c r="BQ855" i="3"/>
  <c r="BC856" i="14" s="1"/>
  <c r="BR855" i="3"/>
  <c r="BD856" i="14" s="1"/>
  <c r="BS855" i="3"/>
  <c r="BE856" i="14" s="1"/>
  <c r="BT855" i="3"/>
  <c r="BF856" i="14" s="1"/>
  <c r="BU855" i="3"/>
  <c r="BG856" i="14" s="1"/>
  <c r="BV855" i="3"/>
  <c r="BH856" i="14" s="1"/>
  <c r="BW855" i="3"/>
  <c r="BI856" i="14" s="1"/>
  <c r="BL858" i="3"/>
  <c r="AX858" i="14" s="1"/>
  <c r="AY858" i="14"/>
  <c r="AZ858" i="14"/>
  <c r="BA858" i="14"/>
  <c r="BB858" i="14"/>
  <c r="BC858" i="14"/>
  <c r="BD858" i="14"/>
  <c r="BE858" i="14"/>
  <c r="BF858" i="14"/>
  <c r="BG858" i="14"/>
  <c r="BH858" i="14"/>
  <c r="BI858" i="14"/>
  <c r="BM858" i="3"/>
  <c r="AY859" i="14" s="1"/>
  <c r="BN858" i="3"/>
  <c r="AZ859" i="14" s="1"/>
  <c r="BO858" i="3"/>
  <c r="BA859" i="14" s="1"/>
  <c r="BP858" i="3"/>
  <c r="BB859" i="14" s="1"/>
  <c r="BQ858" i="3"/>
  <c r="BC859" i="14" s="1"/>
  <c r="BR858" i="3"/>
  <c r="BD859" i="14" s="1"/>
  <c r="BS858" i="3"/>
  <c r="BE859" i="14" s="1"/>
  <c r="BT858" i="3"/>
  <c r="BF859" i="14" s="1"/>
  <c r="BU858" i="3"/>
  <c r="BG859" i="14" s="1"/>
  <c r="BV858" i="3"/>
  <c r="BH859" i="14" s="1"/>
  <c r="BW858" i="3"/>
  <c r="BI859" i="14" s="1"/>
  <c r="BL861" i="3"/>
  <c r="AX861" i="14" s="1"/>
  <c r="AY861" i="14"/>
  <c r="AZ861" i="14"/>
  <c r="BA861" i="14"/>
  <c r="BB861" i="14"/>
  <c r="BC861" i="14"/>
  <c r="BD861" i="14"/>
  <c r="BE861" i="14"/>
  <c r="BF861" i="14"/>
  <c r="BG861" i="14"/>
  <c r="BH861" i="14"/>
  <c r="BI861" i="14"/>
  <c r="BM861" i="3"/>
  <c r="AY862" i="14" s="1"/>
  <c r="BN861" i="3"/>
  <c r="AZ862" i="14" s="1"/>
  <c r="BO861" i="3"/>
  <c r="BA862" i="14" s="1"/>
  <c r="BP861" i="3"/>
  <c r="BB862" i="14" s="1"/>
  <c r="BQ861" i="3"/>
  <c r="BC862" i="14" s="1"/>
  <c r="BR861" i="3"/>
  <c r="BD862" i="14" s="1"/>
  <c r="BS861" i="3"/>
  <c r="BE862" i="14" s="1"/>
  <c r="BT861" i="3"/>
  <c r="BF862" i="14" s="1"/>
  <c r="BU861" i="3"/>
  <c r="BG862" i="14" s="1"/>
  <c r="BV861" i="3"/>
  <c r="BH862" i="14" s="1"/>
  <c r="BW861" i="3"/>
  <c r="BI862" i="14" s="1"/>
  <c r="BL864" i="3"/>
  <c r="AX864" i="14" s="1"/>
  <c r="AY864" i="14"/>
  <c r="AZ864" i="14"/>
  <c r="BA864" i="14"/>
  <c r="BB864" i="14"/>
  <c r="BC864" i="14"/>
  <c r="BD864" i="14"/>
  <c r="BE864" i="14"/>
  <c r="BF864" i="14"/>
  <c r="BG864" i="14"/>
  <c r="BH864" i="14"/>
  <c r="BI864" i="14"/>
  <c r="BM864" i="3"/>
  <c r="AY865" i="14" s="1"/>
  <c r="BN864" i="3"/>
  <c r="AZ865" i="14" s="1"/>
  <c r="BO864" i="3"/>
  <c r="BA865" i="14" s="1"/>
  <c r="BP864" i="3"/>
  <c r="BB865" i="14" s="1"/>
  <c r="BQ864" i="3"/>
  <c r="BC865" i="14" s="1"/>
  <c r="BR864" i="3"/>
  <c r="BD865" i="14" s="1"/>
  <c r="BS864" i="3"/>
  <c r="BE865" i="14" s="1"/>
  <c r="BT864" i="3"/>
  <c r="BF865" i="14" s="1"/>
  <c r="BU864" i="3"/>
  <c r="BG865" i="14" s="1"/>
  <c r="BV864" i="3"/>
  <c r="BH865" i="14" s="1"/>
  <c r="BW864" i="3"/>
  <c r="BI865" i="14" s="1"/>
  <c r="BL867" i="3"/>
  <c r="AX867" i="14" s="1"/>
  <c r="AY867" i="14"/>
  <c r="AZ867" i="14"/>
  <c r="BA867" i="14"/>
  <c r="BB867" i="14"/>
  <c r="BC867" i="14"/>
  <c r="BD867" i="14"/>
  <c r="BE867" i="14"/>
  <c r="BF867" i="14"/>
  <c r="BG867" i="14"/>
  <c r="BH867" i="14"/>
  <c r="BI867" i="14"/>
  <c r="BM867" i="3"/>
  <c r="AY868" i="14" s="1"/>
  <c r="BN867" i="3"/>
  <c r="AZ868" i="14" s="1"/>
  <c r="BO867" i="3"/>
  <c r="BA868" i="14" s="1"/>
  <c r="BP867" i="3"/>
  <c r="BB868" i="14" s="1"/>
  <c r="BQ867" i="3"/>
  <c r="BC868" i="14" s="1"/>
  <c r="BR867" i="3"/>
  <c r="BD868" i="14" s="1"/>
  <c r="BS867" i="3"/>
  <c r="BE868" i="14" s="1"/>
  <c r="BT867" i="3"/>
  <c r="BF868" i="14" s="1"/>
  <c r="BU867" i="3"/>
  <c r="BG868" i="14" s="1"/>
  <c r="BV867" i="3"/>
  <c r="BH868" i="14" s="1"/>
  <c r="BW867" i="3"/>
  <c r="BI868" i="14" s="1"/>
  <c r="BL870" i="3"/>
  <c r="AX870" i="14" s="1"/>
  <c r="AY870" i="14"/>
  <c r="AZ870" i="14"/>
  <c r="BA870" i="14"/>
  <c r="BB870" i="14"/>
  <c r="BC870" i="14"/>
  <c r="BD870" i="14"/>
  <c r="BE870" i="14"/>
  <c r="BF870" i="14"/>
  <c r="BG870" i="14"/>
  <c r="BH870" i="14"/>
  <c r="BI870" i="14"/>
  <c r="BM870" i="3"/>
  <c r="AY871" i="14" s="1"/>
  <c r="BN870" i="3"/>
  <c r="AZ871" i="14" s="1"/>
  <c r="BO870" i="3"/>
  <c r="BA871" i="14" s="1"/>
  <c r="BP870" i="3"/>
  <c r="BB871" i="14" s="1"/>
  <c r="BQ870" i="3"/>
  <c r="BC871" i="14" s="1"/>
  <c r="BR870" i="3"/>
  <c r="BD871" i="14" s="1"/>
  <c r="BS870" i="3"/>
  <c r="BE871" i="14" s="1"/>
  <c r="BT870" i="3"/>
  <c r="BF871" i="14" s="1"/>
  <c r="BU870" i="3"/>
  <c r="BG871" i="14" s="1"/>
  <c r="BV870" i="3"/>
  <c r="BH871" i="14" s="1"/>
  <c r="BW870" i="3"/>
  <c r="BI871" i="14" s="1"/>
  <c r="BL873" i="3"/>
  <c r="AX873" i="14" s="1"/>
  <c r="AY873" i="14"/>
  <c r="AZ873" i="14"/>
  <c r="BA873" i="14"/>
  <c r="BB873" i="14"/>
  <c r="BC873" i="14"/>
  <c r="BD873" i="14"/>
  <c r="BE873" i="14"/>
  <c r="BF873" i="14"/>
  <c r="BG873" i="14"/>
  <c r="BH873" i="14"/>
  <c r="BI873" i="14"/>
  <c r="BM873" i="3"/>
  <c r="AY874" i="14" s="1"/>
  <c r="BN873" i="3"/>
  <c r="AZ874" i="14" s="1"/>
  <c r="BO873" i="3"/>
  <c r="BA874" i="14" s="1"/>
  <c r="BP873" i="3"/>
  <c r="BB874" i="14" s="1"/>
  <c r="BQ873" i="3"/>
  <c r="BC874" i="14" s="1"/>
  <c r="BR873" i="3"/>
  <c r="BD874" i="14" s="1"/>
  <c r="BS873" i="3"/>
  <c r="BE874" i="14" s="1"/>
  <c r="BT873" i="3"/>
  <c r="BF874" i="14" s="1"/>
  <c r="BU873" i="3"/>
  <c r="BG874" i="14" s="1"/>
  <c r="BV873" i="3"/>
  <c r="BH874" i="14" s="1"/>
  <c r="BW873" i="3"/>
  <c r="BI874" i="14" s="1"/>
  <c r="BL876" i="3"/>
  <c r="AX876" i="14" s="1"/>
  <c r="AY876" i="14"/>
  <c r="AZ876" i="14"/>
  <c r="BA876" i="14"/>
  <c r="BB876" i="14"/>
  <c r="BC876" i="14"/>
  <c r="BD876" i="14"/>
  <c r="BE876" i="14"/>
  <c r="BF876" i="14"/>
  <c r="BG876" i="14"/>
  <c r="BH876" i="14"/>
  <c r="BI876" i="14"/>
  <c r="BM876" i="3"/>
  <c r="AY877" i="14" s="1"/>
  <c r="BN876" i="3"/>
  <c r="AZ877" i="14" s="1"/>
  <c r="BO876" i="3"/>
  <c r="BA877" i="14" s="1"/>
  <c r="BP876" i="3"/>
  <c r="BB877" i="14" s="1"/>
  <c r="BQ876" i="3"/>
  <c r="BC877" i="14" s="1"/>
  <c r="BR876" i="3"/>
  <c r="BD877" i="14" s="1"/>
  <c r="BS876" i="3"/>
  <c r="BE877" i="14" s="1"/>
  <c r="BT876" i="3"/>
  <c r="BF877" i="14" s="1"/>
  <c r="BU876" i="3"/>
  <c r="BG877" i="14" s="1"/>
  <c r="BV876" i="3"/>
  <c r="BH877" i="14" s="1"/>
  <c r="BW876" i="3"/>
  <c r="BI877" i="14" s="1"/>
  <c r="BL879" i="3"/>
  <c r="AX879" i="14" s="1"/>
  <c r="AY879" i="14"/>
  <c r="AZ879" i="14"/>
  <c r="BA879" i="14"/>
  <c r="BB879" i="14"/>
  <c r="BC879" i="14"/>
  <c r="BD879" i="14"/>
  <c r="BE879" i="14"/>
  <c r="BF879" i="14"/>
  <c r="BG879" i="14"/>
  <c r="BH879" i="14"/>
  <c r="BI879" i="14"/>
  <c r="BM879" i="3"/>
  <c r="AY880" i="14" s="1"/>
  <c r="BN879" i="3"/>
  <c r="AZ880" i="14" s="1"/>
  <c r="BO879" i="3"/>
  <c r="BA880" i="14" s="1"/>
  <c r="BP879" i="3"/>
  <c r="BB880" i="14" s="1"/>
  <c r="BQ879" i="3"/>
  <c r="BC880" i="14" s="1"/>
  <c r="BR879" i="3"/>
  <c r="BD880" i="14" s="1"/>
  <c r="BS879" i="3"/>
  <c r="BE880" i="14" s="1"/>
  <c r="BT879" i="3"/>
  <c r="BF880" i="14" s="1"/>
  <c r="BU879" i="3"/>
  <c r="BG880" i="14" s="1"/>
  <c r="BV879" i="3"/>
  <c r="BH880" i="14" s="1"/>
  <c r="BW879" i="3"/>
  <c r="BI880" i="14" s="1"/>
  <c r="BL882" i="3"/>
  <c r="AX882" i="14" s="1"/>
  <c r="AY882" i="14"/>
  <c r="AZ882" i="14"/>
  <c r="BA882" i="14"/>
  <c r="BB882" i="14"/>
  <c r="BC882" i="14"/>
  <c r="BD882" i="14"/>
  <c r="BE882" i="14"/>
  <c r="BF882" i="14"/>
  <c r="BG882" i="14"/>
  <c r="BH882" i="14"/>
  <c r="BI882" i="14"/>
  <c r="BM882" i="3"/>
  <c r="AY883" i="14" s="1"/>
  <c r="BN882" i="3"/>
  <c r="AZ883" i="14" s="1"/>
  <c r="BO882" i="3"/>
  <c r="BA883" i="14" s="1"/>
  <c r="BP882" i="3"/>
  <c r="BB883" i="14" s="1"/>
  <c r="BQ882" i="3"/>
  <c r="BC883" i="14" s="1"/>
  <c r="BR882" i="3"/>
  <c r="BD883" i="14" s="1"/>
  <c r="BS882" i="3"/>
  <c r="BE883" i="14" s="1"/>
  <c r="BT882" i="3"/>
  <c r="BF883" i="14" s="1"/>
  <c r="BU882" i="3"/>
  <c r="BG883" i="14" s="1"/>
  <c r="BV882" i="3"/>
  <c r="BH883" i="14" s="1"/>
  <c r="BW882" i="3"/>
  <c r="BI883" i="14" s="1"/>
  <c r="BL885" i="3"/>
  <c r="AX885" i="14" s="1"/>
  <c r="AY885" i="14"/>
  <c r="AZ885" i="14"/>
  <c r="BA885" i="14"/>
  <c r="BB885" i="14"/>
  <c r="BC885" i="14"/>
  <c r="BD885" i="14"/>
  <c r="BE885" i="14"/>
  <c r="BF885" i="14"/>
  <c r="BG885" i="14"/>
  <c r="BH885" i="14"/>
  <c r="BI885" i="14"/>
  <c r="BM885" i="3"/>
  <c r="AY886" i="14" s="1"/>
  <c r="BN885" i="3"/>
  <c r="AZ886" i="14" s="1"/>
  <c r="BO885" i="3"/>
  <c r="BA886" i="14" s="1"/>
  <c r="BP885" i="3"/>
  <c r="BB886" i="14" s="1"/>
  <c r="BQ885" i="3"/>
  <c r="BC886" i="14" s="1"/>
  <c r="BR885" i="3"/>
  <c r="BD886" i="14" s="1"/>
  <c r="BS885" i="3"/>
  <c r="BE886" i="14" s="1"/>
  <c r="BT885" i="3"/>
  <c r="BF886" i="14" s="1"/>
  <c r="BU885" i="3"/>
  <c r="BG886" i="14" s="1"/>
  <c r="BV885" i="3"/>
  <c r="BH886" i="14" s="1"/>
  <c r="BW885" i="3"/>
  <c r="BI886" i="14" s="1"/>
  <c r="BL888" i="3"/>
  <c r="AX888" i="14" s="1"/>
  <c r="AY888" i="14"/>
  <c r="AZ888" i="14"/>
  <c r="BA888" i="14"/>
  <c r="BB888" i="14"/>
  <c r="BC888" i="14"/>
  <c r="BD888" i="14"/>
  <c r="BE888" i="14"/>
  <c r="BF888" i="14"/>
  <c r="BG888" i="14"/>
  <c r="BH888" i="14"/>
  <c r="BI888" i="14"/>
  <c r="BM888" i="3"/>
  <c r="AY889" i="14" s="1"/>
  <c r="BN888" i="3"/>
  <c r="AZ889" i="14" s="1"/>
  <c r="BO888" i="3"/>
  <c r="BA889" i="14" s="1"/>
  <c r="BP888" i="3"/>
  <c r="BB889" i="14" s="1"/>
  <c r="BQ888" i="3"/>
  <c r="BC889" i="14" s="1"/>
  <c r="BR888" i="3"/>
  <c r="BD889" i="14" s="1"/>
  <c r="BS888" i="3"/>
  <c r="BE889" i="14" s="1"/>
  <c r="BT888" i="3"/>
  <c r="BF889" i="14" s="1"/>
  <c r="BU888" i="3"/>
  <c r="BG889" i="14" s="1"/>
  <c r="BV888" i="3"/>
  <c r="BH889" i="14" s="1"/>
  <c r="BW888" i="3"/>
  <c r="BI889" i="14" s="1"/>
  <c r="BL891" i="3"/>
  <c r="AX891" i="14" s="1"/>
  <c r="AY891" i="14"/>
  <c r="AZ891" i="14"/>
  <c r="BA891" i="14"/>
  <c r="BB891" i="14"/>
  <c r="BC891" i="14"/>
  <c r="BD891" i="14"/>
  <c r="BE891" i="14"/>
  <c r="BF891" i="14"/>
  <c r="BG891" i="14"/>
  <c r="BH891" i="14"/>
  <c r="BI891" i="14"/>
  <c r="BM891" i="3"/>
  <c r="AY892" i="14" s="1"/>
  <c r="BN891" i="3"/>
  <c r="AZ892" i="14" s="1"/>
  <c r="BO891" i="3"/>
  <c r="BA892" i="14" s="1"/>
  <c r="BP891" i="3"/>
  <c r="BB892" i="14" s="1"/>
  <c r="BQ891" i="3"/>
  <c r="BC892" i="14" s="1"/>
  <c r="BR891" i="3"/>
  <c r="BD892" i="14" s="1"/>
  <c r="BS891" i="3"/>
  <c r="BE892" i="14" s="1"/>
  <c r="BT891" i="3"/>
  <c r="BF892" i="14" s="1"/>
  <c r="BU891" i="3"/>
  <c r="BG892" i="14" s="1"/>
  <c r="BV891" i="3"/>
  <c r="BH892" i="14" s="1"/>
  <c r="BW891" i="3"/>
  <c r="BI892" i="14" s="1"/>
  <c r="BL894" i="3"/>
  <c r="AX894" i="14" s="1"/>
  <c r="AY894" i="14"/>
  <c r="AZ894" i="14"/>
  <c r="BA894" i="14"/>
  <c r="BB894" i="14"/>
  <c r="BC894" i="14"/>
  <c r="BD894" i="14"/>
  <c r="BE894" i="14"/>
  <c r="BF894" i="14"/>
  <c r="BG894" i="14"/>
  <c r="BH894" i="14"/>
  <c r="BI894" i="14"/>
  <c r="BM894" i="3"/>
  <c r="AY895" i="14" s="1"/>
  <c r="BN894" i="3"/>
  <c r="AZ895" i="14" s="1"/>
  <c r="BO894" i="3"/>
  <c r="BA895" i="14" s="1"/>
  <c r="BP894" i="3"/>
  <c r="BB895" i="14" s="1"/>
  <c r="BQ894" i="3"/>
  <c r="BC895" i="14" s="1"/>
  <c r="BR894" i="3"/>
  <c r="BD895" i="14" s="1"/>
  <c r="BS894" i="3"/>
  <c r="BE895" i="14" s="1"/>
  <c r="BT894" i="3"/>
  <c r="BF895" i="14" s="1"/>
  <c r="BU894" i="3"/>
  <c r="BG895" i="14" s="1"/>
  <c r="BV894" i="3"/>
  <c r="BH895" i="14" s="1"/>
  <c r="BW894" i="3"/>
  <c r="BI895" i="14" s="1"/>
  <c r="BL897" i="3"/>
  <c r="AX897" i="14" s="1"/>
  <c r="AY897" i="14"/>
  <c r="AZ897" i="14"/>
  <c r="BA897" i="14"/>
  <c r="BB897" i="14"/>
  <c r="BC897" i="14"/>
  <c r="BD897" i="14"/>
  <c r="BE897" i="14"/>
  <c r="BF897" i="14"/>
  <c r="BG897" i="14"/>
  <c r="BH897" i="14"/>
  <c r="BI897" i="14"/>
  <c r="BM897" i="3"/>
  <c r="AY898" i="14" s="1"/>
  <c r="BN897" i="3"/>
  <c r="AZ898" i="14" s="1"/>
  <c r="BO897" i="3"/>
  <c r="BA898" i="14" s="1"/>
  <c r="BP897" i="3"/>
  <c r="BB898" i="14" s="1"/>
  <c r="BQ897" i="3"/>
  <c r="BC898" i="14" s="1"/>
  <c r="BR897" i="3"/>
  <c r="BD898" i="14" s="1"/>
  <c r="BS897" i="3"/>
  <c r="BE898" i="14" s="1"/>
  <c r="BT897" i="3"/>
  <c r="BF898" i="14" s="1"/>
  <c r="BU897" i="3"/>
  <c r="BG898" i="14" s="1"/>
  <c r="BV897" i="3"/>
  <c r="BH898" i="14" s="1"/>
  <c r="BW897" i="3"/>
  <c r="BI898" i="14" s="1"/>
  <c r="BL900" i="3"/>
  <c r="AX900" i="14" s="1"/>
  <c r="AY900" i="14"/>
  <c r="AZ900" i="14"/>
  <c r="BA900" i="14"/>
  <c r="BB900" i="14"/>
  <c r="BC900" i="14"/>
  <c r="BD900" i="14"/>
  <c r="BE900" i="14"/>
  <c r="BF900" i="14"/>
  <c r="BG900" i="14"/>
  <c r="BH900" i="14"/>
  <c r="BI900" i="14"/>
  <c r="BM900" i="3"/>
  <c r="AY901" i="14" s="1"/>
  <c r="BN900" i="3"/>
  <c r="AZ901" i="14" s="1"/>
  <c r="BO900" i="3"/>
  <c r="BA901" i="14" s="1"/>
  <c r="BP900" i="3"/>
  <c r="BB901" i="14" s="1"/>
  <c r="BQ900" i="3"/>
  <c r="BC901" i="14" s="1"/>
  <c r="BR900" i="3"/>
  <c r="BD901" i="14" s="1"/>
  <c r="BS900" i="3"/>
  <c r="BE901" i="14" s="1"/>
  <c r="BT900" i="3"/>
  <c r="BF901" i="14" s="1"/>
  <c r="BU900" i="3"/>
  <c r="BG901" i="14" s="1"/>
  <c r="BV900" i="3"/>
  <c r="BH901" i="14" s="1"/>
  <c r="BW900" i="3"/>
  <c r="BI901" i="14" s="1"/>
  <c r="CM12" i="14"/>
  <c r="CL15" i="14"/>
  <c r="CM18" i="14"/>
  <c r="CL21" i="14"/>
  <c r="CM24" i="14"/>
  <c r="CL27" i="14"/>
  <c r="CM30" i="14"/>
  <c r="CL33" i="14"/>
  <c r="CM480" i="14"/>
  <c r="CM36" i="14"/>
  <c r="CM39" i="14"/>
  <c r="CM42" i="14"/>
  <c r="CM45" i="14"/>
  <c r="CM48" i="14"/>
  <c r="CM51" i="14"/>
  <c r="CM54" i="14"/>
  <c r="CM57" i="14"/>
  <c r="CM63" i="14"/>
  <c r="CM66" i="14"/>
  <c r="CM69" i="14"/>
  <c r="CL72" i="14"/>
  <c r="CM75" i="14"/>
  <c r="CL78" i="14"/>
  <c r="CM81" i="14"/>
  <c r="CL84" i="14"/>
  <c r="CM87" i="14"/>
  <c r="CL90" i="14"/>
  <c r="CM93" i="14"/>
  <c r="CM99" i="14"/>
  <c r="CM102" i="14"/>
  <c r="CM105" i="14"/>
  <c r="CM108" i="14"/>
  <c r="CM111" i="14"/>
  <c r="CM114" i="14"/>
  <c r="CM117" i="14"/>
  <c r="CM120" i="14"/>
  <c r="CM123" i="14"/>
  <c r="CM126" i="14"/>
  <c r="CM129" i="14"/>
  <c r="CM132" i="14"/>
  <c r="CM135" i="14"/>
  <c r="CL138" i="14"/>
  <c r="CM141" i="14"/>
  <c r="CL144" i="14"/>
  <c r="CM147" i="14"/>
  <c r="CL150" i="14"/>
  <c r="CM159" i="14"/>
  <c r="CL162" i="14"/>
  <c r="CM165" i="14"/>
  <c r="CM6" i="14"/>
  <c r="A29" i="11"/>
  <c r="O38" i="9"/>
  <c r="E38" i="9"/>
  <c r="E29" i="9"/>
  <c r="AY3" i="14"/>
  <c r="AZ3" i="14"/>
  <c r="BA3" i="14"/>
  <c r="BB3" i="14"/>
  <c r="BC3" i="14"/>
  <c r="BD3" i="14"/>
  <c r="BE3" i="14"/>
  <c r="BF3" i="14"/>
  <c r="BG3" i="14"/>
  <c r="BH3" i="14"/>
  <c r="N5" i="8"/>
  <c r="BI3" i="14"/>
  <c r="O5" i="8"/>
  <c r="AJ3" i="3"/>
  <c r="AJ6" i="3"/>
  <c r="AJ9" i="3"/>
  <c r="AJ12" i="3"/>
  <c r="AJ15" i="3"/>
  <c r="AJ18" i="3"/>
  <c r="AJ21" i="3"/>
  <c r="AJ24" i="3"/>
  <c r="AJ27" i="3"/>
  <c r="AJ30" i="3"/>
  <c r="AJ33" i="3"/>
  <c r="AJ36" i="3"/>
  <c r="AJ39" i="3"/>
  <c r="AJ42" i="3"/>
  <c r="AJ45" i="3"/>
  <c r="AJ48" i="3"/>
  <c r="AJ51" i="3"/>
  <c r="AJ54" i="3"/>
  <c r="AJ57" i="3"/>
  <c r="AJ60" i="3"/>
  <c r="AJ63" i="3"/>
  <c r="AJ66" i="3"/>
  <c r="AJ69" i="3"/>
  <c r="AJ72" i="3"/>
  <c r="AJ75" i="3"/>
  <c r="AJ78" i="3"/>
  <c r="AJ81" i="3"/>
  <c r="AJ84" i="3"/>
  <c r="AJ87" i="3"/>
  <c r="AJ90" i="3"/>
  <c r="AJ93" i="3"/>
  <c r="AJ96" i="3"/>
  <c r="AJ99" i="3"/>
  <c r="AJ102" i="3"/>
  <c r="AJ105" i="3"/>
  <c r="AJ108" i="3"/>
  <c r="AJ111" i="3"/>
  <c r="AJ114" i="3"/>
  <c r="AJ117" i="3"/>
  <c r="AJ120" i="3"/>
  <c r="AJ123" i="3"/>
  <c r="AJ126" i="3"/>
  <c r="AJ129" i="3"/>
  <c r="AJ132" i="3"/>
  <c r="AJ135" i="3"/>
  <c r="AJ138" i="3"/>
  <c r="AJ141" i="3"/>
  <c r="AJ144" i="3"/>
  <c r="AJ147" i="3"/>
  <c r="AJ150" i="3"/>
  <c r="AJ153" i="3"/>
  <c r="AJ156" i="3"/>
  <c r="AJ159" i="3"/>
  <c r="AJ162" i="3"/>
  <c r="AJ165" i="3"/>
  <c r="AJ168" i="3"/>
  <c r="AJ171" i="3"/>
  <c r="AJ174" i="3"/>
  <c r="AJ177" i="3"/>
  <c r="AJ180" i="3"/>
  <c r="AJ183" i="3"/>
  <c r="AJ186" i="3"/>
  <c r="AJ189" i="3"/>
  <c r="AJ192" i="3"/>
  <c r="AJ195" i="3"/>
  <c r="AJ198" i="3"/>
  <c r="AJ201" i="3"/>
  <c r="AJ204" i="3"/>
  <c r="AJ207" i="3"/>
  <c r="AJ210" i="3"/>
  <c r="AJ213" i="3"/>
  <c r="AJ216" i="3"/>
  <c r="AJ219" i="3"/>
  <c r="AJ222" i="3"/>
  <c r="AJ225" i="3"/>
  <c r="AJ228" i="3"/>
  <c r="AJ231" i="3"/>
  <c r="AJ234" i="3"/>
  <c r="AJ237" i="3"/>
  <c r="AJ240" i="3"/>
  <c r="AJ243" i="3"/>
  <c r="AJ246" i="3"/>
  <c r="AJ249" i="3"/>
  <c r="AJ252" i="3"/>
  <c r="AJ255" i="3"/>
  <c r="AJ258" i="3"/>
  <c r="AJ261" i="3"/>
  <c r="AJ264" i="3"/>
  <c r="AJ267" i="3"/>
  <c r="AJ270" i="3"/>
  <c r="AJ273" i="3"/>
  <c r="AJ276" i="3"/>
  <c r="AJ279" i="3"/>
  <c r="AJ282" i="3"/>
  <c r="AJ285" i="3"/>
  <c r="AJ288" i="3"/>
  <c r="AJ291" i="3"/>
  <c r="AJ294" i="3"/>
  <c r="AJ297" i="3"/>
  <c r="AJ300" i="3"/>
  <c r="AJ303" i="3"/>
  <c r="AJ306" i="3"/>
  <c r="AJ309" i="3"/>
  <c r="AJ312" i="3"/>
  <c r="AJ315" i="3"/>
  <c r="AJ318" i="3"/>
  <c r="AJ321" i="3"/>
  <c r="AJ324" i="3"/>
  <c r="AJ327" i="3"/>
  <c r="AJ330" i="3"/>
  <c r="AJ333" i="3"/>
  <c r="AJ336" i="3"/>
  <c r="AJ339" i="3"/>
  <c r="AJ342" i="3"/>
  <c r="AJ345" i="3"/>
  <c r="AJ348" i="3"/>
  <c r="AJ351" i="3"/>
  <c r="AJ354" i="3"/>
  <c r="AJ357" i="3"/>
  <c r="AJ360" i="3"/>
  <c r="AJ363" i="3"/>
  <c r="AJ366" i="3"/>
  <c r="AJ369" i="3"/>
  <c r="AJ372" i="3"/>
  <c r="AJ375" i="3"/>
  <c r="AJ378" i="3"/>
  <c r="AJ381" i="3"/>
  <c r="AJ384" i="3"/>
  <c r="AJ387" i="3"/>
  <c r="AJ390" i="3"/>
  <c r="AJ393" i="3"/>
  <c r="AJ396" i="3"/>
  <c r="AJ399" i="3"/>
  <c r="AJ402" i="3"/>
  <c r="AJ405" i="3"/>
  <c r="AJ408" i="3"/>
  <c r="AJ411" i="3"/>
  <c r="AJ414" i="3"/>
  <c r="AJ417" i="3"/>
  <c r="AJ420" i="3"/>
  <c r="AJ423" i="3"/>
  <c r="AJ426" i="3"/>
  <c r="AJ429" i="3"/>
  <c r="AJ432" i="3"/>
  <c r="AJ435" i="3"/>
  <c r="AJ438" i="3"/>
  <c r="AJ441" i="3"/>
  <c r="AJ444" i="3"/>
  <c r="AJ447" i="3"/>
  <c r="AJ450" i="3"/>
  <c r="AJ453" i="3"/>
  <c r="AJ456" i="3"/>
  <c r="AJ459" i="3"/>
  <c r="AJ462" i="3"/>
  <c r="AJ465" i="3"/>
  <c r="AJ468" i="3"/>
  <c r="AJ471" i="3"/>
  <c r="AJ474" i="3"/>
  <c r="AJ477" i="3"/>
  <c r="AJ480" i="3"/>
  <c r="AJ483" i="3"/>
  <c r="AJ486" i="3"/>
  <c r="AJ489" i="3"/>
  <c r="AJ492" i="3"/>
  <c r="AJ495" i="3"/>
  <c r="AJ498" i="3"/>
  <c r="AJ501" i="3"/>
  <c r="AJ504" i="3"/>
  <c r="AJ507" i="3"/>
  <c r="AJ510" i="3"/>
  <c r="AJ513" i="3"/>
  <c r="AJ516" i="3"/>
  <c r="AJ519" i="3"/>
  <c r="AJ522" i="3"/>
  <c r="AJ525" i="3"/>
  <c r="AJ528" i="3"/>
  <c r="AJ531" i="3"/>
  <c r="AJ534" i="3"/>
  <c r="AJ537" i="3"/>
  <c r="AJ540" i="3"/>
  <c r="AJ543" i="3"/>
  <c r="AJ546" i="3"/>
  <c r="AJ549" i="3"/>
  <c r="AJ552" i="3"/>
  <c r="AJ555" i="3"/>
  <c r="AJ558" i="3"/>
  <c r="AJ561" i="3"/>
  <c r="AJ564" i="3"/>
  <c r="AJ567" i="3"/>
  <c r="AJ570" i="3"/>
  <c r="AJ573" i="3"/>
  <c r="AJ576" i="3"/>
  <c r="AJ579" i="3"/>
  <c r="AJ582" i="3"/>
  <c r="AJ585" i="3"/>
  <c r="AJ588" i="3"/>
  <c r="AJ591" i="3"/>
  <c r="AJ594" i="3"/>
  <c r="AJ597" i="3"/>
  <c r="AJ600" i="3"/>
  <c r="AJ603" i="3"/>
  <c r="AJ606" i="3"/>
  <c r="AJ609" i="3"/>
  <c r="AJ612" i="3"/>
  <c r="AJ615" i="3"/>
  <c r="AJ618" i="3"/>
  <c r="AJ621" i="3"/>
  <c r="AJ624" i="3"/>
  <c r="AJ627" i="3"/>
  <c r="AJ630" i="3"/>
  <c r="AJ633" i="3"/>
  <c r="AJ636" i="3"/>
  <c r="AJ639" i="3"/>
  <c r="AJ642" i="3"/>
  <c r="AJ645" i="3"/>
  <c r="AJ648" i="3"/>
  <c r="AJ651" i="3"/>
  <c r="AJ654" i="3"/>
  <c r="AJ657" i="3"/>
  <c r="AJ660" i="3"/>
  <c r="AJ663" i="3"/>
  <c r="AJ666" i="3"/>
  <c r="AJ669" i="3"/>
  <c r="AJ672" i="3"/>
  <c r="AJ675" i="3"/>
  <c r="AJ678" i="3"/>
  <c r="AJ681" i="3"/>
  <c r="AJ684" i="3"/>
  <c r="AJ687" i="3"/>
  <c r="AJ690" i="3"/>
  <c r="AJ693" i="3"/>
  <c r="AJ696" i="3"/>
  <c r="AJ699" i="3"/>
  <c r="AJ702" i="3"/>
  <c r="AJ705" i="3"/>
  <c r="AJ708" i="3"/>
  <c r="AJ711" i="3"/>
  <c r="AJ714" i="3"/>
  <c r="AJ717" i="3"/>
  <c r="AJ720" i="3"/>
  <c r="AJ723" i="3"/>
  <c r="AJ726" i="3"/>
  <c r="AJ729" i="3"/>
  <c r="AJ732" i="3"/>
  <c r="AJ735" i="3"/>
  <c r="AJ738" i="3"/>
  <c r="AJ741" i="3"/>
  <c r="AJ744" i="3"/>
  <c r="AJ747" i="3"/>
  <c r="AJ750" i="3"/>
  <c r="AJ753" i="3"/>
  <c r="AJ756" i="3"/>
  <c r="AJ759" i="3"/>
  <c r="AJ762" i="3"/>
  <c r="AJ765" i="3"/>
  <c r="AJ768" i="3"/>
  <c r="AJ771" i="3"/>
  <c r="AJ774" i="3"/>
  <c r="AJ777" i="3"/>
  <c r="AJ780" i="3"/>
  <c r="AJ783" i="3"/>
  <c r="AJ786" i="3"/>
  <c r="AJ789" i="3"/>
  <c r="AJ792" i="3"/>
  <c r="AJ795" i="3"/>
  <c r="AJ798" i="3"/>
  <c r="AJ801" i="3"/>
  <c r="AJ804" i="3"/>
  <c r="AJ807" i="3"/>
  <c r="AJ810" i="3"/>
  <c r="AJ813" i="3"/>
  <c r="AJ816" i="3"/>
  <c r="AJ819" i="3"/>
  <c r="AJ822" i="3"/>
  <c r="AJ825" i="3"/>
  <c r="AJ828" i="3"/>
  <c r="AJ831" i="3"/>
  <c r="AJ834" i="3"/>
  <c r="AJ837" i="3"/>
  <c r="AJ840" i="3"/>
  <c r="AJ843" i="3"/>
  <c r="AJ846" i="3"/>
  <c r="AJ849" i="3"/>
  <c r="AJ852" i="3"/>
  <c r="AJ855" i="3"/>
  <c r="AJ858" i="3"/>
  <c r="AJ861" i="3"/>
  <c r="AJ864" i="3"/>
  <c r="AJ867" i="3"/>
  <c r="AJ870" i="3"/>
  <c r="AJ873" i="3"/>
  <c r="AJ876" i="3"/>
  <c r="AJ879" i="3"/>
  <c r="AJ882" i="3"/>
  <c r="AJ885" i="3"/>
  <c r="AJ888" i="3"/>
  <c r="AJ891" i="3"/>
  <c r="AJ894" i="3"/>
  <c r="AJ897" i="3"/>
  <c r="AJ900" i="3"/>
  <c r="AK3" i="3"/>
  <c r="AK6" i="3"/>
  <c r="AK9" i="3"/>
  <c r="AK12" i="3"/>
  <c r="AK15" i="3"/>
  <c r="AK18" i="3"/>
  <c r="AK21" i="3"/>
  <c r="AK24" i="3"/>
  <c r="AK903" i="3" s="1"/>
  <c r="E11" i="8" s="1"/>
  <c r="E14" i="8" s="1"/>
  <c r="E15" i="8" s="1"/>
  <c r="E16" i="8" s="1"/>
  <c r="AK27" i="3"/>
  <c r="AK30" i="3"/>
  <c r="AK33" i="3"/>
  <c r="AK36" i="3"/>
  <c r="AK39" i="3"/>
  <c r="AK42" i="3"/>
  <c r="AK45" i="3"/>
  <c r="AK48" i="3"/>
  <c r="AK51" i="3"/>
  <c r="AK54" i="3"/>
  <c r="AK57" i="3"/>
  <c r="AK60" i="3"/>
  <c r="AK63" i="3"/>
  <c r="AK66" i="3"/>
  <c r="AK69" i="3"/>
  <c r="AK72" i="3"/>
  <c r="AK75" i="3"/>
  <c r="AK78" i="3"/>
  <c r="AK81" i="3"/>
  <c r="AK84" i="3"/>
  <c r="AK87" i="3"/>
  <c r="AK90" i="3"/>
  <c r="AK93" i="3"/>
  <c r="AK96" i="3"/>
  <c r="AK99" i="3"/>
  <c r="AK102" i="3"/>
  <c r="AK105" i="3"/>
  <c r="AK108" i="3"/>
  <c r="AK111" i="3"/>
  <c r="AK114" i="3"/>
  <c r="AK117" i="3"/>
  <c r="AK120" i="3"/>
  <c r="AK123" i="3"/>
  <c r="AK126" i="3"/>
  <c r="AK129" i="3"/>
  <c r="AK132" i="3"/>
  <c r="AK135" i="3"/>
  <c r="AK138" i="3"/>
  <c r="AK141" i="3"/>
  <c r="AK144" i="3"/>
  <c r="AK147" i="3"/>
  <c r="AK150" i="3"/>
  <c r="AK153" i="3"/>
  <c r="AK156" i="3"/>
  <c r="AK159" i="3"/>
  <c r="AK162" i="3"/>
  <c r="AK165" i="3"/>
  <c r="AK168" i="3"/>
  <c r="AK171" i="3"/>
  <c r="AK174" i="3"/>
  <c r="AK177" i="3"/>
  <c r="AK180" i="3"/>
  <c r="AK183" i="3"/>
  <c r="AK186" i="3"/>
  <c r="AK189" i="3"/>
  <c r="AK192" i="3"/>
  <c r="AK195" i="3"/>
  <c r="AK198" i="3"/>
  <c r="AK201" i="3"/>
  <c r="AK204" i="3"/>
  <c r="AK207" i="3"/>
  <c r="AK210" i="3"/>
  <c r="AK213" i="3"/>
  <c r="AK216" i="3"/>
  <c r="AK219" i="3"/>
  <c r="AK222" i="3"/>
  <c r="AK225" i="3"/>
  <c r="AK228" i="3"/>
  <c r="AK231" i="3"/>
  <c r="AK234" i="3"/>
  <c r="AK237" i="3"/>
  <c r="AK240" i="3"/>
  <c r="AK243" i="3"/>
  <c r="AK246" i="3"/>
  <c r="AK249" i="3"/>
  <c r="AK252" i="3"/>
  <c r="AK255" i="3"/>
  <c r="AK258" i="3"/>
  <c r="AK261" i="3"/>
  <c r="AK264" i="3"/>
  <c r="AK267" i="3"/>
  <c r="AK270" i="3"/>
  <c r="AK273" i="3"/>
  <c r="AK276" i="3"/>
  <c r="AK279" i="3"/>
  <c r="AK282" i="3"/>
  <c r="AK285" i="3"/>
  <c r="AK288" i="3"/>
  <c r="AK291" i="3"/>
  <c r="AK294" i="3"/>
  <c r="AK297" i="3"/>
  <c r="AK300" i="3"/>
  <c r="AK303" i="3"/>
  <c r="AK306" i="3"/>
  <c r="AK309" i="3"/>
  <c r="AK312" i="3"/>
  <c r="AK315" i="3"/>
  <c r="AK318" i="3"/>
  <c r="AK321" i="3"/>
  <c r="AK324" i="3"/>
  <c r="AK327" i="3"/>
  <c r="AK330" i="3"/>
  <c r="AK333" i="3"/>
  <c r="AK336" i="3"/>
  <c r="AK339" i="3"/>
  <c r="AK342" i="3"/>
  <c r="AK345" i="3"/>
  <c r="AK348" i="3"/>
  <c r="AK351" i="3"/>
  <c r="AK354" i="3"/>
  <c r="AK357" i="3"/>
  <c r="AK360" i="3"/>
  <c r="AK363" i="3"/>
  <c r="AK366" i="3"/>
  <c r="AK369" i="3"/>
  <c r="AK372" i="3"/>
  <c r="AK375" i="3"/>
  <c r="AK378" i="3"/>
  <c r="AK381" i="3"/>
  <c r="AK384" i="3"/>
  <c r="AK387" i="3"/>
  <c r="AK390" i="3"/>
  <c r="AK393" i="3"/>
  <c r="AK396" i="3"/>
  <c r="AK399" i="3"/>
  <c r="AK402" i="3"/>
  <c r="AK405" i="3"/>
  <c r="AK408" i="3"/>
  <c r="AK411" i="3"/>
  <c r="AK414" i="3"/>
  <c r="AK417" i="3"/>
  <c r="AK420" i="3"/>
  <c r="AK423" i="3"/>
  <c r="AK426" i="3"/>
  <c r="AK429" i="3"/>
  <c r="AK432" i="3"/>
  <c r="AK435" i="3"/>
  <c r="AK438" i="3"/>
  <c r="AK441" i="3"/>
  <c r="AK444" i="3"/>
  <c r="AK447" i="3"/>
  <c r="AK450" i="3"/>
  <c r="AK453" i="3"/>
  <c r="AK456" i="3"/>
  <c r="AK459" i="3"/>
  <c r="AK462" i="3"/>
  <c r="AK465" i="3"/>
  <c r="AK468" i="3"/>
  <c r="AK471" i="3"/>
  <c r="AK474" i="3"/>
  <c r="AK477" i="3"/>
  <c r="AK480" i="3"/>
  <c r="AK483" i="3"/>
  <c r="AK486" i="3"/>
  <c r="AK489" i="3"/>
  <c r="AK492" i="3"/>
  <c r="AK495" i="3"/>
  <c r="AK498" i="3"/>
  <c r="AK501" i="3"/>
  <c r="AK504" i="3"/>
  <c r="AK507" i="3"/>
  <c r="AK510" i="3"/>
  <c r="AK513" i="3"/>
  <c r="AK516" i="3"/>
  <c r="AK519" i="3"/>
  <c r="AK522" i="3"/>
  <c r="AK525" i="3"/>
  <c r="AK528" i="3"/>
  <c r="AK531" i="3"/>
  <c r="AK534" i="3"/>
  <c r="AK537" i="3"/>
  <c r="AK540" i="3"/>
  <c r="AK543" i="3"/>
  <c r="AK546" i="3"/>
  <c r="AK549" i="3"/>
  <c r="AK552" i="3"/>
  <c r="AK555" i="3"/>
  <c r="AK558" i="3"/>
  <c r="AK561" i="3"/>
  <c r="AK564" i="3"/>
  <c r="AK567" i="3"/>
  <c r="AK570" i="3"/>
  <c r="AK573" i="3"/>
  <c r="AK576" i="3"/>
  <c r="AK579" i="3"/>
  <c r="AK582" i="3"/>
  <c r="AK585" i="3"/>
  <c r="AK588" i="3"/>
  <c r="AK591" i="3"/>
  <c r="AK594" i="3"/>
  <c r="AK597" i="3"/>
  <c r="AK600" i="3"/>
  <c r="AK603" i="3"/>
  <c r="AK606" i="3"/>
  <c r="AK609" i="3"/>
  <c r="AK612" i="3"/>
  <c r="AK615" i="3"/>
  <c r="AK618" i="3"/>
  <c r="AK621" i="3"/>
  <c r="AK624" i="3"/>
  <c r="AK627" i="3"/>
  <c r="AK630" i="3"/>
  <c r="AK633" i="3"/>
  <c r="AK636" i="3"/>
  <c r="AK639" i="3"/>
  <c r="AK642" i="3"/>
  <c r="AK645" i="3"/>
  <c r="AK648" i="3"/>
  <c r="AK651" i="3"/>
  <c r="AK654" i="3"/>
  <c r="AK657" i="3"/>
  <c r="AK660" i="3"/>
  <c r="AK663" i="3"/>
  <c r="AK666" i="3"/>
  <c r="AK669" i="3"/>
  <c r="AK672" i="3"/>
  <c r="AK675" i="3"/>
  <c r="AK678" i="3"/>
  <c r="AK681" i="3"/>
  <c r="AK684" i="3"/>
  <c r="AK687" i="3"/>
  <c r="AK690" i="3"/>
  <c r="AK693" i="3"/>
  <c r="AK696" i="3"/>
  <c r="AK699" i="3"/>
  <c r="AK702" i="3"/>
  <c r="AK705" i="3"/>
  <c r="AK708" i="3"/>
  <c r="AK711" i="3"/>
  <c r="AK714" i="3"/>
  <c r="AK717" i="3"/>
  <c r="AK720" i="3"/>
  <c r="AK723" i="3"/>
  <c r="AK726" i="3"/>
  <c r="AK729" i="3"/>
  <c r="AK732" i="3"/>
  <c r="AK735" i="3"/>
  <c r="AK738" i="3"/>
  <c r="AK741" i="3"/>
  <c r="AK744" i="3"/>
  <c r="AK747" i="3"/>
  <c r="AK750" i="3"/>
  <c r="AK753" i="3"/>
  <c r="AK756" i="3"/>
  <c r="AK759" i="3"/>
  <c r="AK762" i="3"/>
  <c r="AK765" i="3"/>
  <c r="AK768" i="3"/>
  <c r="AK771" i="3"/>
  <c r="AK774" i="3"/>
  <c r="AK777" i="3"/>
  <c r="AK780" i="3"/>
  <c r="AK783" i="3"/>
  <c r="AK786" i="3"/>
  <c r="AK789" i="3"/>
  <c r="AK792" i="3"/>
  <c r="AK795" i="3"/>
  <c r="AK798" i="3"/>
  <c r="AK801" i="3"/>
  <c r="AK804" i="3"/>
  <c r="AK807" i="3"/>
  <c r="AK810" i="3"/>
  <c r="AK813" i="3"/>
  <c r="AK816" i="3"/>
  <c r="AK819" i="3"/>
  <c r="AK822" i="3"/>
  <c r="AK825" i="3"/>
  <c r="AK828" i="3"/>
  <c r="AK831" i="3"/>
  <c r="AK834" i="3"/>
  <c r="AK837" i="3"/>
  <c r="AK840" i="3"/>
  <c r="AK843" i="3"/>
  <c r="AK846" i="3"/>
  <c r="AK849" i="3"/>
  <c r="AK852" i="3"/>
  <c r="AK855" i="3"/>
  <c r="AK858" i="3"/>
  <c r="AK861" i="3"/>
  <c r="AK864" i="3"/>
  <c r="AK867" i="3"/>
  <c r="AK870" i="3"/>
  <c r="AK873" i="3"/>
  <c r="AK876" i="3"/>
  <c r="AK879" i="3"/>
  <c r="AK882" i="3"/>
  <c r="AK885" i="3"/>
  <c r="AK888" i="3"/>
  <c r="AK891" i="3"/>
  <c r="AK894" i="3"/>
  <c r="AK897" i="3"/>
  <c r="AK900" i="3"/>
  <c r="AL3" i="3"/>
  <c r="AL6" i="3"/>
  <c r="AL9" i="3"/>
  <c r="AL12" i="3"/>
  <c r="AL903" i="3" s="1"/>
  <c r="F11" i="8" s="1"/>
  <c r="AL15" i="3"/>
  <c r="AL18" i="3"/>
  <c r="AL21" i="3"/>
  <c r="AL24" i="3"/>
  <c r="AL27" i="3"/>
  <c r="AL30" i="3"/>
  <c r="AL33" i="3"/>
  <c r="AL36" i="3"/>
  <c r="AL39" i="3"/>
  <c r="AL42" i="3"/>
  <c r="AL45" i="3"/>
  <c r="AL48" i="3"/>
  <c r="AL51" i="3"/>
  <c r="AL54" i="3"/>
  <c r="AL57" i="3"/>
  <c r="AL60" i="3"/>
  <c r="AL63" i="3"/>
  <c r="AL66" i="3"/>
  <c r="AL69" i="3"/>
  <c r="AL72" i="3"/>
  <c r="AL75" i="3"/>
  <c r="AL78" i="3"/>
  <c r="AL81" i="3"/>
  <c r="AL84" i="3"/>
  <c r="AL87" i="3"/>
  <c r="AL90" i="3"/>
  <c r="AL93" i="3"/>
  <c r="AL96" i="3"/>
  <c r="AL99" i="3"/>
  <c r="AL102" i="3"/>
  <c r="AL105" i="3"/>
  <c r="AL108" i="3"/>
  <c r="AL111" i="3"/>
  <c r="AL114" i="3"/>
  <c r="AL117" i="3"/>
  <c r="AL120" i="3"/>
  <c r="AL123" i="3"/>
  <c r="AL126" i="3"/>
  <c r="AL129" i="3"/>
  <c r="AL132" i="3"/>
  <c r="AL135" i="3"/>
  <c r="AL138" i="3"/>
  <c r="AL141" i="3"/>
  <c r="AL144" i="3"/>
  <c r="AL147" i="3"/>
  <c r="AL150" i="3"/>
  <c r="AL153" i="3"/>
  <c r="AL156" i="3"/>
  <c r="AL159" i="3"/>
  <c r="AL162" i="3"/>
  <c r="AL165" i="3"/>
  <c r="AL168" i="3"/>
  <c r="AL171" i="3"/>
  <c r="AL174" i="3"/>
  <c r="AL177" i="3"/>
  <c r="AL180" i="3"/>
  <c r="AL183" i="3"/>
  <c r="AL186" i="3"/>
  <c r="AL189" i="3"/>
  <c r="AL192" i="3"/>
  <c r="AL195" i="3"/>
  <c r="AL198" i="3"/>
  <c r="AL201" i="3"/>
  <c r="AL204" i="3"/>
  <c r="AL207" i="3"/>
  <c r="AL210" i="3"/>
  <c r="AL213" i="3"/>
  <c r="AL216" i="3"/>
  <c r="AL219" i="3"/>
  <c r="AL222" i="3"/>
  <c r="AL225" i="3"/>
  <c r="AL228" i="3"/>
  <c r="AL231" i="3"/>
  <c r="AL234" i="3"/>
  <c r="AL237" i="3"/>
  <c r="AL240" i="3"/>
  <c r="AL243" i="3"/>
  <c r="AL246" i="3"/>
  <c r="AL249" i="3"/>
  <c r="AL252" i="3"/>
  <c r="AL255" i="3"/>
  <c r="AL258" i="3"/>
  <c r="AL261" i="3"/>
  <c r="AL264" i="3"/>
  <c r="AL267" i="3"/>
  <c r="AL270" i="3"/>
  <c r="AL273" i="3"/>
  <c r="AL276" i="3"/>
  <c r="AL279" i="3"/>
  <c r="AL282" i="3"/>
  <c r="AL285" i="3"/>
  <c r="AL288" i="3"/>
  <c r="AL291" i="3"/>
  <c r="AL294" i="3"/>
  <c r="AL297" i="3"/>
  <c r="AL300" i="3"/>
  <c r="AL303" i="3"/>
  <c r="AL306" i="3"/>
  <c r="AL309" i="3"/>
  <c r="AL312" i="3"/>
  <c r="AL315" i="3"/>
  <c r="AL318" i="3"/>
  <c r="AL321" i="3"/>
  <c r="AL324" i="3"/>
  <c r="AL327" i="3"/>
  <c r="AL330" i="3"/>
  <c r="AL333" i="3"/>
  <c r="AL336" i="3"/>
  <c r="AL339" i="3"/>
  <c r="AL342" i="3"/>
  <c r="AL345" i="3"/>
  <c r="AL348" i="3"/>
  <c r="AL351" i="3"/>
  <c r="AL354" i="3"/>
  <c r="AL357" i="3"/>
  <c r="AL360" i="3"/>
  <c r="AL363" i="3"/>
  <c r="AL366" i="3"/>
  <c r="AL369" i="3"/>
  <c r="AL372" i="3"/>
  <c r="AL375" i="3"/>
  <c r="AL378" i="3"/>
  <c r="AL381" i="3"/>
  <c r="AL384" i="3"/>
  <c r="AL387" i="3"/>
  <c r="AL390" i="3"/>
  <c r="AL393" i="3"/>
  <c r="AL396" i="3"/>
  <c r="AL399" i="3"/>
  <c r="AL402" i="3"/>
  <c r="AL405" i="3"/>
  <c r="AL408" i="3"/>
  <c r="AL411" i="3"/>
  <c r="AL414" i="3"/>
  <c r="AL417" i="3"/>
  <c r="AL420" i="3"/>
  <c r="AL423" i="3"/>
  <c r="AL426" i="3"/>
  <c r="AL429" i="3"/>
  <c r="AL432" i="3"/>
  <c r="AL435" i="3"/>
  <c r="AL438" i="3"/>
  <c r="AL441" i="3"/>
  <c r="AL444" i="3"/>
  <c r="AL447" i="3"/>
  <c r="AL450" i="3"/>
  <c r="AL453" i="3"/>
  <c r="AL456" i="3"/>
  <c r="AL459" i="3"/>
  <c r="AL462" i="3"/>
  <c r="AL465" i="3"/>
  <c r="AL468" i="3"/>
  <c r="AL471" i="3"/>
  <c r="AL474" i="3"/>
  <c r="AL477" i="3"/>
  <c r="AL480" i="3"/>
  <c r="AL483" i="3"/>
  <c r="AL486" i="3"/>
  <c r="AL489" i="3"/>
  <c r="AL492" i="3"/>
  <c r="AL495" i="3"/>
  <c r="AL498" i="3"/>
  <c r="AL501" i="3"/>
  <c r="AL504" i="3"/>
  <c r="AL507" i="3"/>
  <c r="AL510" i="3"/>
  <c r="AL513" i="3"/>
  <c r="AL516" i="3"/>
  <c r="AL519" i="3"/>
  <c r="AL522" i="3"/>
  <c r="AL525" i="3"/>
  <c r="AL528" i="3"/>
  <c r="AL531" i="3"/>
  <c r="AL534" i="3"/>
  <c r="AL537" i="3"/>
  <c r="AL540" i="3"/>
  <c r="AL543" i="3"/>
  <c r="AL546" i="3"/>
  <c r="AL549" i="3"/>
  <c r="AL552" i="3"/>
  <c r="AL555" i="3"/>
  <c r="AL558" i="3"/>
  <c r="AL561" i="3"/>
  <c r="AL564" i="3"/>
  <c r="AL567" i="3"/>
  <c r="AL570" i="3"/>
  <c r="AL573" i="3"/>
  <c r="AL576" i="3"/>
  <c r="AL579" i="3"/>
  <c r="AL582" i="3"/>
  <c r="AL585" i="3"/>
  <c r="AL588" i="3"/>
  <c r="AL591" i="3"/>
  <c r="AL594" i="3"/>
  <c r="AL597" i="3"/>
  <c r="AL600" i="3"/>
  <c r="AL603" i="3"/>
  <c r="AL606" i="3"/>
  <c r="AL609" i="3"/>
  <c r="AL612" i="3"/>
  <c r="AL615" i="3"/>
  <c r="AL618" i="3"/>
  <c r="AL621" i="3"/>
  <c r="AL624" i="3"/>
  <c r="AL627" i="3"/>
  <c r="AL630" i="3"/>
  <c r="AL633" i="3"/>
  <c r="AL636" i="3"/>
  <c r="AL639" i="3"/>
  <c r="AL642" i="3"/>
  <c r="AL645" i="3"/>
  <c r="AL648" i="3"/>
  <c r="AL651" i="3"/>
  <c r="AL654" i="3"/>
  <c r="AL657" i="3"/>
  <c r="AL660" i="3"/>
  <c r="AL663" i="3"/>
  <c r="AL666" i="3"/>
  <c r="AL669" i="3"/>
  <c r="AL672" i="3"/>
  <c r="AL675" i="3"/>
  <c r="AL678" i="3"/>
  <c r="AL681" i="3"/>
  <c r="AL684" i="3"/>
  <c r="AL687" i="3"/>
  <c r="AL690" i="3"/>
  <c r="AL693" i="3"/>
  <c r="AL696" i="3"/>
  <c r="AL699" i="3"/>
  <c r="AL702" i="3"/>
  <c r="AL705" i="3"/>
  <c r="AL708" i="3"/>
  <c r="AL711" i="3"/>
  <c r="AL714" i="3"/>
  <c r="AL717" i="3"/>
  <c r="AL720" i="3"/>
  <c r="AL723" i="3"/>
  <c r="AL726" i="3"/>
  <c r="AL729" i="3"/>
  <c r="AL732" i="3"/>
  <c r="AL735" i="3"/>
  <c r="AL738" i="3"/>
  <c r="AL741" i="3"/>
  <c r="AL744" i="3"/>
  <c r="AL747" i="3"/>
  <c r="AL750" i="3"/>
  <c r="AL753" i="3"/>
  <c r="AL756" i="3"/>
  <c r="AL759" i="3"/>
  <c r="AL762" i="3"/>
  <c r="AL765" i="3"/>
  <c r="AL768" i="3"/>
  <c r="AL771" i="3"/>
  <c r="AL774" i="3"/>
  <c r="AL777" i="3"/>
  <c r="AL780" i="3"/>
  <c r="AL783" i="3"/>
  <c r="AL786" i="3"/>
  <c r="AL789" i="3"/>
  <c r="AL792" i="3"/>
  <c r="AL795" i="3"/>
  <c r="AL798" i="3"/>
  <c r="AL801" i="3"/>
  <c r="AL804" i="3"/>
  <c r="AL807" i="3"/>
  <c r="AL810" i="3"/>
  <c r="AL813" i="3"/>
  <c r="AL816" i="3"/>
  <c r="AL819" i="3"/>
  <c r="AL822" i="3"/>
  <c r="AL825" i="3"/>
  <c r="AL828" i="3"/>
  <c r="AL831" i="3"/>
  <c r="AL834" i="3"/>
  <c r="AL837" i="3"/>
  <c r="AL840" i="3"/>
  <c r="AL843" i="3"/>
  <c r="AL846" i="3"/>
  <c r="AL849" i="3"/>
  <c r="AL852" i="3"/>
  <c r="AL855" i="3"/>
  <c r="AL858" i="3"/>
  <c r="AL861" i="3"/>
  <c r="AL864" i="3"/>
  <c r="AL867" i="3"/>
  <c r="AL870" i="3"/>
  <c r="AL873" i="3"/>
  <c r="AL876" i="3"/>
  <c r="AL879" i="3"/>
  <c r="AL882" i="3"/>
  <c r="AL885" i="3"/>
  <c r="AL888" i="3"/>
  <c r="AL891" i="3"/>
  <c r="AL894" i="3"/>
  <c r="AL897" i="3"/>
  <c r="AL900" i="3"/>
  <c r="AM3" i="3"/>
  <c r="AM6" i="3"/>
  <c r="AM9" i="3"/>
  <c r="AM12" i="3"/>
  <c r="AM15" i="3"/>
  <c r="AM18" i="3"/>
  <c r="AM21" i="3"/>
  <c r="AM24" i="3"/>
  <c r="AM903" i="3" s="1"/>
  <c r="G11" i="8" s="1"/>
  <c r="G14" i="8" s="1"/>
  <c r="G15" i="8" s="1"/>
  <c r="G16" i="8" s="1"/>
  <c r="AM27" i="3"/>
  <c r="AM30" i="3"/>
  <c r="AM33" i="3"/>
  <c r="AM36" i="3"/>
  <c r="AM39" i="3"/>
  <c r="AM42" i="3"/>
  <c r="AM45" i="3"/>
  <c r="AM48" i="3"/>
  <c r="AM51" i="3"/>
  <c r="AM54" i="3"/>
  <c r="AM57" i="3"/>
  <c r="AM60" i="3"/>
  <c r="AM63" i="3"/>
  <c r="AM66" i="3"/>
  <c r="AM69" i="3"/>
  <c r="AM72" i="3"/>
  <c r="AM75" i="3"/>
  <c r="AM78" i="3"/>
  <c r="AM81" i="3"/>
  <c r="AM84" i="3"/>
  <c r="AM87" i="3"/>
  <c r="AM90" i="3"/>
  <c r="AM93" i="3"/>
  <c r="AM96" i="3"/>
  <c r="AM99" i="3"/>
  <c r="AM102" i="3"/>
  <c r="AM105" i="3"/>
  <c r="AM108" i="3"/>
  <c r="AM111" i="3"/>
  <c r="AM114" i="3"/>
  <c r="AM117" i="3"/>
  <c r="AM120" i="3"/>
  <c r="AM123" i="3"/>
  <c r="AM126" i="3"/>
  <c r="AM129" i="3"/>
  <c r="AM132" i="3"/>
  <c r="AM135" i="3"/>
  <c r="AM138" i="3"/>
  <c r="AM141" i="3"/>
  <c r="AM144" i="3"/>
  <c r="AM147" i="3"/>
  <c r="AM150" i="3"/>
  <c r="AM153" i="3"/>
  <c r="AM156" i="3"/>
  <c r="AM159" i="3"/>
  <c r="AM162" i="3"/>
  <c r="AM165" i="3"/>
  <c r="AM168" i="3"/>
  <c r="AM171" i="3"/>
  <c r="AM174" i="3"/>
  <c r="AM177" i="3"/>
  <c r="AM180" i="3"/>
  <c r="AM183" i="3"/>
  <c r="AM186" i="3"/>
  <c r="AM189" i="3"/>
  <c r="AM192" i="3"/>
  <c r="AM195" i="3"/>
  <c r="AM198" i="3"/>
  <c r="AM201" i="3"/>
  <c r="AM204" i="3"/>
  <c r="AM207" i="3"/>
  <c r="AM210" i="3"/>
  <c r="AM213" i="3"/>
  <c r="AM216" i="3"/>
  <c r="AM219" i="3"/>
  <c r="AM222" i="3"/>
  <c r="AM225" i="3"/>
  <c r="AM228" i="3"/>
  <c r="AM231" i="3"/>
  <c r="AM234" i="3"/>
  <c r="AM237" i="3"/>
  <c r="AM240" i="3"/>
  <c r="AM243" i="3"/>
  <c r="AM246" i="3"/>
  <c r="AM249" i="3"/>
  <c r="AM252" i="3"/>
  <c r="AM255" i="3"/>
  <c r="AM258" i="3"/>
  <c r="AM261" i="3"/>
  <c r="AM264" i="3"/>
  <c r="AM267" i="3"/>
  <c r="AM270" i="3"/>
  <c r="AM273" i="3"/>
  <c r="AM276" i="3"/>
  <c r="AM279" i="3"/>
  <c r="AM282" i="3"/>
  <c r="AM285" i="3"/>
  <c r="AM288" i="3"/>
  <c r="AM291" i="3"/>
  <c r="AM294" i="3"/>
  <c r="AM297" i="3"/>
  <c r="AM300" i="3"/>
  <c r="AM303" i="3"/>
  <c r="AM306" i="3"/>
  <c r="AM309" i="3"/>
  <c r="AM312" i="3"/>
  <c r="AM315" i="3"/>
  <c r="AM318" i="3"/>
  <c r="AM321" i="3"/>
  <c r="AM324" i="3"/>
  <c r="AM327" i="3"/>
  <c r="AM330" i="3"/>
  <c r="AM333" i="3"/>
  <c r="AM336" i="3"/>
  <c r="AM339" i="3"/>
  <c r="AM342" i="3"/>
  <c r="AM345" i="3"/>
  <c r="AM348" i="3"/>
  <c r="AM351" i="3"/>
  <c r="AM354" i="3"/>
  <c r="AM357" i="3"/>
  <c r="AM360" i="3"/>
  <c r="AM363" i="3"/>
  <c r="AM366" i="3"/>
  <c r="AM369" i="3"/>
  <c r="AM372" i="3"/>
  <c r="AM375" i="3"/>
  <c r="AM378" i="3"/>
  <c r="AM381" i="3"/>
  <c r="AM384" i="3"/>
  <c r="AM387" i="3"/>
  <c r="AM390" i="3"/>
  <c r="AM393" i="3"/>
  <c r="AM396" i="3"/>
  <c r="AM399" i="3"/>
  <c r="AM402" i="3"/>
  <c r="AM405" i="3"/>
  <c r="AM408" i="3"/>
  <c r="AM411" i="3"/>
  <c r="AM414" i="3"/>
  <c r="AM417" i="3"/>
  <c r="AM420" i="3"/>
  <c r="AM423" i="3"/>
  <c r="AM426" i="3"/>
  <c r="AM429" i="3"/>
  <c r="AM432" i="3"/>
  <c r="AM435" i="3"/>
  <c r="AM438" i="3"/>
  <c r="AM441" i="3"/>
  <c r="AM444" i="3"/>
  <c r="AM447" i="3"/>
  <c r="AM450" i="3"/>
  <c r="AM453" i="3"/>
  <c r="AM456" i="3"/>
  <c r="AM459" i="3"/>
  <c r="AM462" i="3"/>
  <c r="AM465" i="3"/>
  <c r="AM468" i="3"/>
  <c r="AM471" i="3"/>
  <c r="AM474" i="3"/>
  <c r="AM477" i="3"/>
  <c r="AM480" i="3"/>
  <c r="AM483" i="3"/>
  <c r="AM486" i="3"/>
  <c r="AM489" i="3"/>
  <c r="AM492" i="3"/>
  <c r="AM495" i="3"/>
  <c r="AM498" i="3"/>
  <c r="AM501" i="3"/>
  <c r="AM504" i="3"/>
  <c r="AM507" i="3"/>
  <c r="AM510" i="3"/>
  <c r="AM513" i="3"/>
  <c r="AM516" i="3"/>
  <c r="AM519" i="3"/>
  <c r="AM522" i="3"/>
  <c r="AM525" i="3"/>
  <c r="AM528" i="3"/>
  <c r="AM531" i="3"/>
  <c r="AM534" i="3"/>
  <c r="AM537" i="3"/>
  <c r="AM540" i="3"/>
  <c r="AM543" i="3"/>
  <c r="AM546" i="3"/>
  <c r="AM549" i="3"/>
  <c r="AM552" i="3"/>
  <c r="AM555" i="3"/>
  <c r="AM558" i="3"/>
  <c r="AM561" i="3"/>
  <c r="AM564" i="3"/>
  <c r="AM567" i="3"/>
  <c r="AM570" i="3"/>
  <c r="AM573" i="3"/>
  <c r="AM576" i="3"/>
  <c r="AM579" i="3"/>
  <c r="AM582" i="3"/>
  <c r="AM585" i="3"/>
  <c r="AM588" i="3"/>
  <c r="AM591" i="3"/>
  <c r="AM594" i="3"/>
  <c r="AM597" i="3"/>
  <c r="AM600" i="3"/>
  <c r="AM603" i="3"/>
  <c r="AM606" i="3"/>
  <c r="AM609" i="3"/>
  <c r="AM612" i="3"/>
  <c r="AM615" i="3"/>
  <c r="AM618" i="3"/>
  <c r="AM621" i="3"/>
  <c r="AM624" i="3"/>
  <c r="AM627" i="3"/>
  <c r="AM630" i="3"/>
  <c r="AM633" i="3"/>
  <c r="AM636" i="3"/>
  <c r="AM639" i="3"/>
  <c r="AM642" i="3"/>
  <c r="AM645" i="3"/>
  <c r="AM648" i="3"/>
  <c r="AM651" i="3"/>
  <c r="AM654" i="3"/>
  <c r="AM657" i="3"/>
  <c r="AM660" i="3"/>
  <c r="AM663" i="3"/>
  <c r="AM666" i="3"/>
  <c r="AM669" i="3"/>
  <c r="AM672" i="3"/>
  <c r="AM675" i="3"/>
  <c r="AM678" i="3"/>
  <c r="AM681" i="3"/>
  <c r="AM684" i="3"/>
  <c r="AM687" i="3"/>
  <c r="AM690" i="3"/>
  <c r="AM693" i="3"/>
  <c r="AM696" i="3"/>
  <c r="AM699" i="3"/>
  <c r="AM702" i="3"/>
  <c r="AM705" i="3"/>
  <c r="AM708" i="3"/>
  <c r="AM711" i="3"/>
  <c r="AM714" i="3"/>
  <c r="AM717" i="3"/>
  <c r="AM720" i="3"/>
  <c r="AM723" i="3"/>
  <c r="AM726" i="3"/>
  <c r="AM729" i="3"/>
  <c r="AM732" i="3"/>
  <c r="AM735" i="3"/>
  <c r="AM738" i="3"/>
  <c r="AM741" i="3"/>
  <c r="AM744" i="3"/>
  <c r="AM747" i="3"/>
  <c r="AM750" i="3"/>
  <c r="AM753" i="3"/>
  <c r="AM756" i="3"/>
  <c r="AM759" i="3"/>
  <c r="AM762" i="3"/>
  <c r="AM765" i="3"/>
  <c r="AM768" i="3"/>
  <c r="AM771" i="3"/>
  <c r="AM774" i="3"/>
  <c r="AM777" i="3"/>
  <c r="AM780" i="3"/>
  <c r="AM783" i="3"/>
  <c r="AM786" i="3"/>
  <c r="AM789" i="3"/>
  <c r="AM792" i="3"/>
  <c r="AM795" i="3"/>
  <c r="AM798" i="3"/>
  <c r="AM801" i="3"/>
  <c r="AM804" i="3"/>
  <c r="AM807" i="3"/>
  <c r="AM810" i="3"/>
  <c r="AM813" i="3"/>
  <c r="AM816" i="3"/>
  <c r="AM819" i="3"/>
  <c r="AM822" i="3"/>
  <c r="AM825" i="3"/>
  <c r="AM828" i="3"/>
  <c r="AM831" i="3"/>
  <c r="AM834" i="3"/>
  <c r="AM837" i="3"/>
  <c r="AM840" i="3"/>
  <c r="AM843" i="3"/>
  <c r="AM846" i="3"/>
  <c r="AM849" i="3"/>
  <c r="AM852" i="3"/>
  <c r="AM855" i="3"/>
  <c r="AM858" i="3"/>
  <c r="AM861" i="3"/>
  <c r="AM864" i="3"/>
  <c r="AM867" i="3"/>
  <c r="AM870" i="3"/>
  <c r="AM873" i="3"/>
  <c r="AM876" i="3"/>
  <c r="AM879" i="3"/>
  <c r="AM882" i="3"/>
  <c r="AM885" i="3"/>
  <c r="AM888" i="3"/>
  <c r="AM891" i="3"/>
  <c r="AM894" i="3"/>
  <c r="AM897" i="3"/>
  <c r="AM900" i="3"/>
  <c r="AN3" i="3"/>
  <c r="AN6" i="3"/>
  <c r="AN9" i="3"/>
  <c r="AN12" i="3"/>
  <c r="AN15" i="3"/>
  <c r="AN18" i="3"/>
  <c r="AN21" i="3"/>
  <c r="AN24" i="3"/>
  <c r="AN27" i="3"/>
  <c r="AN30" i="3"/>
  <c r="AN33" i="3"/>
  <c r="AN36" i="3"/>
  <c r="AN39" i="3"/>
  <c r="AN42" i="3"/>
  <c r="AN45" i="3"/>
  <c r="AN48" i="3"/>
  <c r="AN51" i="3"/>
  <c r="AN54" i="3"/>
  <c r="AN57" i="3"/>
  <c r="AN60" i="3"/>
  <c r="AN63" i="3"/>
  <c r="AN66" i="3"/>
  <c r="AN69" i="3"/>
  <c r="AN72" i="3"/>
  <c r="AN75" i="3"/>
  <c r="AN78" i="3"/>
  <c r="AN81" i="3"/>
  <c r="AN84" i="3"/>
  <c r="AN87" i="3"/>
  <c r="AN90" i="3"/>
  <c r="AN93" i="3"/>
  <c r="AN96" i="3"/>
  <c r="AN99" i="3"/>
  <c r="AN102" i="3"/>
  <c r="AN105" i="3"/>
  <c r="AN108" i="3"/>
  <c r="AN111" i="3"/>
  <c r="AN114" i="3"/>
  <c r="AN117" i="3"/>
  <c r="AN120" i="3"/>
  <c r="AN123" i="3"/>
  <c r="AN126" i="3"/>
  <c r="AN129" i="3"/>
  <c r="AN132" i="3"/>
  <c r="AN135" i="3"/>
  <c r="AN138" i="3"/>
  <c r="AN141" i="3"/>
  <c r="AN144" i="3"/>
  <c r="AN147" i="3"/>
  <c r="AN150" i="3"/>
  <c r="AN153" i="3"/>
  <c r="AN156" i="3"/>
  <c r="AN159" i="3"/>
  <c r="AN162" i="3"/>
  <c r="AN165" i="3"/>
  <c r="AN168" i="3"/>
  <c r="AN171" i="3"/>
  <c r="AN174" i="3"/>
  <c r="AN177" i="3"/>
  <c r="AN180" i="3"/>
  <c r="AN183" i="3"/>
  <c r="AN186" i="3"/>
  <c r="AN189" i="3"/>
  <c r="AN192" i="3"/>
  <c r="AN195" i="3"/>
  <c r="AN198" i="3"/>
  <c r="AN201" i="3"/>
  <c r="AN204" i="3"/>
  <c r="AN207" i="3"/>
  <c r="AN210" i="3"/>
  <c r="AN213" i="3"/>
  <c r="AN216" i="3"/>
  <c r="AN219" i="3"/>
  <c r="AN222" i="3"/>
  <c r="AN225" i="3"/>
  <c r="AN228" i="3"/>
  <c r="AN231" i="3"/>
  <c r="AN234" i="3"/>
  <c r="AN237" i="3"/>
  <c r="AN240" i="3"/>
  <c r="AN243" i="3"/>
  <c r="AN246" i="3"/>
  <c r="AN249" i="3"/>
  <c r="AN252" i="3"/>
  <c r="AN255" i="3"/>
  <c r="AN258" i="3"/>
  <c r="AN261" i="3"/>
  <c r="AN264" i="3"/>
  <c r="AN267" i="3"/>
  <c r="AN270" i="3"/>
  <c r="AN273" i="3"/>
  <c r="AN276" i="3"/>
  <c r="AN279" i="3"/>
  <c r="AN282" i="3"/>
  <c r="AN285" i="3"/>
  <c r="AN288" i="3"/>
  <c r="AN291" i="3"/>
  <c r="AN294" i="3"/>
  <c r="AN297" i="3"/>
  <c r="AN300" i="3"/>
  <c r="AN303" i="3"/>
  <c r="AN306" i="3"/>
  <c r="AN309" i="3"/>
  <c r="AN312" i="3"/>
  <c r="AN315" i="3"/>
  <c r="AN318" i="3"/>
  <c r="AN321" i="3"/>
  <c r="AN324" i="3"/>
  <c r="AN327" i="3"/>
  <c r="AN330" i="3"/>
  <c r="AN333" i="3"/>
  <c r="AN336" i="3"/>
  <c r="AN339" i="3"/>
  <c r="AN342" i="3"/>
  <c r="AN345" i="3"/>
  <c r="AN348" i="3"/>
  <c r="AN351" i="3"/>
  <c r="AN354" i="3"/>
  <c r="AN357" i="3"/>
  <c r="AN360" i="3"/>
  <c r="AN363" i="3"/>
  <c r="AN366" i="3"/>
  <c r="AN369" i="3"/>
  <c r="AN372" i="3"/>
  <c r="AN375" i="3"/>
  <c r="AN378" i="3"/>
  <c r="AN381" i="3"/>
  <c r="AN384" i="3"/>
  <c r="AN387" i="3"/>
  <c r="AN390" i="3"/>
  <c r="AN393" i="3"/>
  <c r="AN396" i="3"/>
  <c r="AN399" i="3"/>
  <c r="AN402" i="3"/>
  <c r="AN405" i="3"/>
  <c r="AN408" i="3"/>
  <c r="AN411" i="3"/>
  <c r="AN414" i="3"/>
  <c r="AN417" i="3"/>
  <c r="AN420" i="3"/>
  <c r="AN423" i="3"/>
  <c r="AN426" i="3"/>
  <c r="AN429" i="3"/>
  <c r="AN432" i="3"/>
  <c r="AN435" i="3"/>
  <c r="AN438" i="3"/>
  <c r="AN441" i="3"/>
  <c r="AN444" i="3"/>
  <c r="AN447" i="3"/>
  <c r="AN450" i="3"/>
  <c r="AN453" i="3"/>
  <c r="AN456" i="3"/>
  <c r="AN459" i="3"/>
  <c r="AN462" i="3"/>
  <c r="AN465" i="3"/>
  <c r="AN468" i="3"/>
  <c r="AN471" i="3"/>
  <c r="AN474" i="3"/>
  <c r="AN477" i="3"/>
  <c r="AN480" i="3"/>
  <c r="AN483" i="3"/>
  <c r="AN486" i="3"/>
  <c r="AN489" i="3"/>
  <c r="AN492" i="3"/>
  <c r="AN495" i="3"/>
  <c r="AN498" i="3"/>
  <c r="AN501" i="3"/>
  <c r="AN504" i="3"/>
  <c r="AN507" i="3"/>
  <c r="AN510" i="3"/>
  <c r="AN513" i="3"/>
  <c r="AN516" i="3"/>
  <c r="AN519" i="3"/>
  <c r="AN522" i="3"/>
  <c r="AN525" i="3"/>
  <c r="AN528" i="3"/>
  <c r="AN531" i="3"/>
  <c r="AN534" i="3"/>
  <c r="AN537" i="3"/>
  <c r="AN540" i="3"/>
  <c r="AN543" i="3"/>
  <c r="AN546" i="3"/>
  <c r="AN549" i="3"/>
  <c r="AN552" i="3"/>
  <c r="AN555" i="3"/>
  <c r="AN558" i="3"/>
  <c r="AN561" i="3"/>
  <c r="AN564" i="3"/>
  <c r="AN567" i="3"/>
  <c r="AN570" i="3"/>
  <c r="AN573" i="3"/>
  <c r="AN576" i="3"/>
  <c r="AN579" i="3"/>
  <c r="AN582" i="3"/>
  <c r="AN585" i="3"/>
  <c r="AN588" i="3"/>
  <c r="AN591" i="3"/>
  <c r="AN594" i="3"/>
  <c r="AN597" i="3"/>
  <c r="AN600" i="3"/>
  <c r="AN603" i="3"/>
  <c r="AN606" i="3"/>
  <c r="AN609" i="3"/>
  <c r="AN612" i="3"/>
  <c r="AN615" i="3"/>
  <c r="AN618" i="3"/>
  <c r="AN621" i="3"/>
  <c r="AN624" i="3"/>
  <c r="AN627" i="3"/>
  <c r="AN630" i="3"/>
  <c r="AN633" i="3"/>
  <c r="AN636" i="3"/>
  <c r="AN639" i="3"/>
  <c r="AN642" i="3"/>
  <c r="AN645" i="3"/>
  <c r="AN648" i="3"/>
  <c r="AN651" i="3"/>
  <c r="AN654" i="3"/>
  <c r="AN657" i="3"/>
  <c r="AN660" i="3"/>
  <c r="AN663" i="3"/>
  <c r="AN666" i="3"/>
  <c r="AN669" i="3"/>
  <c r="AN672" i="3"/>
  <c r="AN675" i="3"/>
  <c r="AN678" i="3"/>
  <c r="AN681" i="3"/>
  <c r="AN684" i="3"/>
  <c r="AN687" i="3"/>
  <c r="AN690" i="3"/>
  <c r="AN693" i="3"/>
  <c r="AN696" i="3"/>
  <c r="AN699" i="3"/>
  <c r="AN702" i="3"/>
  <c r="AN705" i="3"/>
  <c r="AN708" i="3"/>
  <c r="AN711" i="3"/>
  <c r="AN714" i="3"/>
  <c r="AN717" i="3"/>
  <c r="AN720" i="3"/>
  <c r="AN723" i="3"/>
  <c r="AN726" i="3"/>
  <c r="AN729" i="3"/>
  <c r="AN732" i="3"/>
  <c r="AN735" i="3"/>
  <c r="AN738" i="3"/>
  <c r="AN741" i="3"/>
  <c r="AN744" i="3"/>
  <c r="AN747" i="3"/>
  <c r="AN750" i="3"/>
  <c r="AN753" i="3"/>
  <c r="AN756" i="3"/>
  <c r="AN759" i="3"/>
  <c r="AN762" i="3"/>
  <c r="AN765" i="3"/>
  <c r="AN768" i="3"/>
  <c r="AN771" i="3"/>
  <c r="AN774" i="3"/>
  <c r="AN777" i="3"/>
  <c r="AN780" i="3"/>
  <c r="AN783" i="3"/>
  <c r="AN786" i="3"/>
  <c r="AN789" i="3"/>
  <c r="AN792" i="3"/>
  <c r="AN795" i="3"/>
  <c r="AN798" i="3"/>
  <c r="AN801" i="3"/>
  <c r="AN804" i="3"/>
  <c r="AN807" i="3"/>
  <c r="AN810" i="3"/>
  <c r="AN813" i="3"/>
  <c r="AN816" i="3"/>
  <c r="AN819" i="3"/>
  <c r="AN822" i="3"/>
  <c r="AN825" i="3"/>
  <c r="AN828" i="3"/>
  <c r="AN831" i="3"/>
  <c r="AN834" i="3"/>
  <c r="AN837" i="3"/>
  <c r="AN840" i="3"/>
  <c r="AN843" i="3"/>
  <c r="AN846" i="3"/>
  <c r="AN849" i="3"/>
  <c r="AN852" i="3"/>
  <c r="AN855" i="3"/>
  <c r="AN858" i="3"/>
  <c r="AN861" i="3"/>
  <c r="AN864" i="3"/>
  <c r="AN867" i="3"/>
  <c r="AN870" i="3"/>
  <c r="AN873" i="3"/>
  <c r="AN876" i="3"/>
  <c r="AN879" i="3"/>
  <c r="AN882" i="3"/>
  <c r="AN885" i="3"/>
  <c r="AN888" i="3"/>
  <c r="AN891" i="3"/>
  <c r="AN894" i="3"/>
  <c r="AN897" i="3"/>
  <c r="AN900" i="3"/>
  <c r="AO3" i="3"/>
  <c r="AO6" i="3"/>
  <c r="AO9" i="3"/>
  <c r="AO12" i="3"/>
  <c r="AO15" i="3"/>
  <c r="AO18" i="3"/>
  <c r="AO21" i="3"/>
  <c r="AO24" i="3"/>
  <c r="AO903" i="3" s="1"/>
  <c r="I11" i="8" s="1"/>
  <c r="I14" i="8" s="1"/>
  <c r="I15" i="8" s="1"/>
  <c r="I16" i="8" s="1"/>
  <c r="AO27" i="3"/>
  <c r="AO30" i="3"/>
  <c r="AO33" i="3"/>
  <c r="AO36" i="3"/>
  <c r="AO39" i="3"/>
  <c r="AO42" i="3"/>
  <c r="AO45" i="3"/>
  <c r="AO48" i="3"/>
  <c r="AO51" i="3"/>
  <c r="AO54" i="3"/>
  <c r="AO57" i="3"/>
  <c r="AO60" i="3"/>
  <c r="AO63" i="3"/>
  <c r="AO66" i="3"/>
  <c r="AO69" i="3"/>
  <c r="AO72" i="3"/>
  <c r="AO75" i="3"/>
  <c r="AO78" i="3"/>
  <c r="AO81" i="3"/>
  <c r="AO84" i="3"/>
  <c r="AO87" i="3"/>
  <c r="AO90" i="3"/>
  <c r="AO93" i="3"/>
  <c r="AO96" i="3"/>
  <c r="AO99" i="3"/>
  <c r="AO102" i="3"/>
  <c r="AO105" i="3"/>
  <c r="AO108" i="3"/>
  <c r="AO111" i="3"/>
  <c r="AO114" i="3"/>
  <c r="AO117" i="3"/>
  <c r="AO120" i="3"/>
  <c r="AO123" i="3"/>
  <c r="AO126" i="3"/>
  <c r="AO129" i="3"/>
  <c r="AO132" i="3"/>
  <c r="AO135" i="3"/>
  <c r="AO138" i="3"/>
  <c r="AO141" i="3"/>
  <c r="AO144" i="3"/>
  <c r="AO147" i="3"/>
  <c r="AO150" i="3"/>
  <c r="AO153" i="3"/>
  <c r="AO156" i="3"/>
  <c r="AO159" i="3"/>
  <c r="AO162" i="3"/>
  <c r="AO165" i="3"/>
  <c r="AO168" i="3"/>
  <c r="AO171" i="3"/>
  <c r="AO174" i="3"/>
  <c r="AO177" i="3"/>
  <c r="AO180" i="3"/>
  <c r="AO183" i="3"/>
  <c r="AO186" i="3"/>
  <c r="AO189" i="3"/>
  <c r="AO192" i="3"/>
  <c r="AO195" i="3"/>
  <c r="AO198" i="3"/>
  <c r="AO201" i="3"/>
  <c r="AO204" i="3"/>
  <c r="AO207" i="3"/>
  <c r="AO210" i="3"/>
  <c r="AO213" i="3"/>
  <c r="AO216" i="3"/>
  <c r="AO219" i="3"/>
  <c r="AO222" i="3"/>
  <c r="AO225" i="3"/>
  <c r="AO228" i="3"/>
  <c r="AO231" i="3"/>
  <c r="AO234" i="3"/>
  <c r="AO237" i="3"/>
  <c r="AO240" i="3"/>
  <c r="AO243" i="3"/>
  <c r="AO246" i="3"/>
  <c r="AO249" i="3"/>
  <c r="AO252" i="3"/>
  <c r="AO255" i="3"/>
  <c r="AO258" i="3"/>
  <c r="AO261" i="3"/>
  <c r="AO264" i="3"/>
  <c r="AO267" i="3"/>
  <c r="AO270" i="3"/>
  <c r="AO273" i="3"/>
  <c r="AO276" i="3"/>
  <c r="AO279" i="3"/>
  <c r="AO282" i="3"/>
  <c r="AO285" i="3"/>
  <c r="AO288" i="3"/>
  <c r="AO291" i="3"/>
  <c r="AO294" i="3"/>
  <c r="AO297" i="3"/>
  <c r="AO300" i="3"/>
  <c r="AO303" i="3"/>
  <c r="AO306" i="3"/>
  <c r="AO309" i="3"/>
  <c r="AO312" i="3"/>
  <c r="AO315" i="3"/>
  <c r="AO318" i="3"/>
  <c r="AO321" i="3"/>
  <c r="AO324" i="3"/>
  <c r="AO327" i="3"/>
  <c r="AO330" i="3"/>
  <c r="AO333" i="3"/>
  <c r="AO336" i="3"/>
  <c r="AO339" i="3"/>
  <c r="AO342" i="3"/>
  <c r="AO345" i="3"/>
  <c r="AO348" i="3"/>
  <c r="AO351" i="3"/>
  <c r="AO354" i="3"/>
  <c r="AO357" i="3"/>
  <c r="AO360" i="3"/>
  <c r="AO363" i="3"/>
  <c r="AO366" i="3"/>
  <c r="AO369" i="3"/>
  <c r="AO372" i="3"/>
  <c r="AO375" i="3"/>
  <c r="AO378" i="3"/>
  <c r="AO381" i="3"/>
  <c r="AO384" i="3"/>
  <c r="AO387" i="3"/>
  <c r="AO390" i="3"/>
  <c r="AO393" i="3"/>
  <c r="AO396" i="3"/>
  <c r="AO399" i="3"/>
  <c r="AO402" i="3"/>
  <c r="AO405" i="3"/>
  <c r="AO408" i="3"/>
  <c r="AO411" i="3"/>
  <c r="AO414" i="3"/>
  <c r="AO417" i="3"/>
  <c r="AO420" i="3"/>
  <c r="AO423" i="3"/>
  <c r="AO426" i="3"/>
  <c r="AO429" i="3"/>
  <c r="AO432" i="3"/>
  <c r="AO435" i="3"/>
  <c r="AO438" i="3"/>
  <c r="AO441" i="3"/>
  <c r="AO444" i="3"/>
  <c r="AO447" i="3"/>
  <c r="AO450" i="3"/>
  <c r="AO453" i="3"/>
  <c r="AO456" i="3"/>
  <c r="AO459" i="3"/>
  <c r="AO462" i="3"/>
  <c r="AO465" i="3"/>
  <c r="AO468" i="3"/>
  <c r="AO471" i="3"/>
  <c r="AO474" i="3"/>
  <c r="AO477" i="3"/>
  <c r="AO480" i="3"/>
  <c r="AO483" i="3"/>
  <c r="AO486" i="3"/>
  <c r="AO489" i="3"/>
  <c r="AO492" i="3"/>
  <c r="AO495" i="3"/>
  <c r="AO498" i="3"/>
  <c r="AO501" i="3"/>
  <c r="AO504" i="3"/>
  <c r="AO507" i="3"/>
  <c r="AO510" i="3"/>
  <c r="AO513" i="3"/>
  <c r="AO516" i="3"/>
  <c r="AO519" i="3"/>
  <c r="AO522" i="3"/>
  <c r="AO525" i="3"/>
  <c r="AO528" i="3"/>
  <c r="AO531" i="3"/>
  <c r="AO534" i="3"/>
  <c r="AO537" i="3"/>
  <c r="AO540" i="3"/>
  <c r="AO543" i="3"/>
  <c r="AO546" i="3"/>
  <c r="AO549" i="3"/>
  <c r="AO552" i="3"/>
  <c r="AO555" i="3"/>
  <c r="AO558" i="3"/>
  <c r="AO561" i="3"/>
  <c r="AO564" i="3"/>
  <c r="AO567" i="3"/>
  <c r="AO570" i="3"/>
  <c r="AO573" i="3"/>
  <c r="AO576" i="3"/>
  <c r="AO579" i="3"/>
  <c r="AO582" i="3"/>
  <c r="AO585" i="3"/>
  <c r="AO588" i="3"/>
  <c r="AO591" i="3"/>
  <c r="AO594" i="3"/>
  <c r="AO597" i="3"/>
  <c r="AO600" i="3"/>
  <c r="AO603" i="3"/>
  <c r="AO606" i="3"/>
  <c r="AO609" i="3"/>
  <c r="AO612" i="3"/>
  <c r="AO615" i="3"/>
  <c r="AO618" i="3"/>
  <c r="AO621" i="3"/>
  <c r="AO624" i="3"/>
  <c r="AO627" i="3"/>
  <c r="AO630" i="3"/>
  <c r="AO633" i="3"/>
  <c r="AO636" i="3"/>
  <c r="AO639" i="3"/>
  <c r="AO642" i="3"/>
  <c r="AO645" i="3"/>
  <c r="AO648" i="3"/>
  <c r="AO651" i="3"/>
  <c r="AO654" i="3"/>
  <c r="AO657" i="3"/>
  <c r="AO660" i="3"/>
  <c r="AO663" i="3"/>
  <c r="AO666" i="3"/>
  <c r="AO669" i="3"/>
  <c r="AO672" i="3"/>
  <c r="AO675" i="3"/>
  <c r="AO678" i="3"/>
  <c r="AO681" i="3"/>
  <c r="AO684" i="3"/>
  <c r="AO687" i="3"/>
  <c r="AO690" i="3"/>
  <c r="AO693" i="3"/>
  <c r="AO696" i="3"/>
  <c r="AO699" i="3"/>
  <c r="AO702" i="3"/>
  <c r="AO705" i="3"/>
  <c r="AO708" i="3"/>
  <c r="AO711" i="3"/>
  <c r="AO714" i="3"/>
  <c r="AO717" i="3"/>
  <c r="AO720" i="3"/>
  <c r="AO723" i="3"/>
  <c r="AO726" i="3"/>
  <c r="AO729" i="3"/>
  <c r="AO732" i="3"/>
  <c r="AO735" i="3"/>
  <c r="AO738" i="3"/>
  <c r="AO741" i="3"/>
  <c r="AO744" i="3"/>
  <c r="AO747" i="3"/>
  <c r="AO750" i="3"/>
  <c r="AO753" i="3"/>
  <c r="AO756" i="3"/>
  <c r="AO759" i="3"/>
  <c r="AO762" i="3"/>
  <c r="AO765" i="3"/>
  <c r="AO768" i="3"/>
  <c r="AO771" i="3"/>
  <c r="AO774" i="3"/>
  <c r="AO777" i="3"/>
  <c r="AO780" i="3"/>
  <c r="AO783" i="3"/>
  <c r="AO786" i="3"/>
  <c r="AO789" i="3"/>
  <c r="AO792" i="3"/>
  <c r="AO795" i="3"/>
  <c r="AO798" i="3"/>
  <c r="AO801" i="3"/>
  <c r="AO804" i="3"/>
  <c r="AO807" i="3"/>
  <c r="AO810" i="3"/>
  <c r="AO813" i="3"/>
  <c r="AO816" i="3"/>
  <c r="AO819" i="3"/>
  <c r="AO822" i="3"/>
  <c r="AO825" i="3"/>
  <c r="AO828" i="3"/>
  <c r="AO831" i="3"/>
  <c r="AO834" i="3"/>
  <c r="AO837" i="3"/>
  <c r="AO840" i="3"/>
  <c r="AO843" i="3"/>
  <c r="AO846" i="3"/>
  <c r="AO849" i="3"/>
  <c r="AO852" i="3"/>
  <c r="AO855" i="3"/>
  <c r="AO858" i="3"/>
  <c r="AO861" i="3"/>
  <c r="AO864" i="3"/>
  <c r="AO867" i="3"/>
  <c r="AO870" i="3"/>
  <c r="AO873" i="3"/>
  <c r="AO876" i="3"/>
  <c r="AO879" i="3"/>
  <c r="AO882" i="3"/>
  <c r="AO885" i="3"/>
  <c r="AO888" i="3"/>
  <c r="AO891" i="3"/>
  <c r="AO894" i="3"/>
  <c r="AO897" i="3"/>
  <c r="AO900" i="3"/>
  <c r="AP3" i="3"/>
  <c r="AP6" i="3"/>
  <c r="AP9" i="3"/>
  <c r="AP12" i="3"/>
  <c r="AP903" i="3" s="1"/>
  <c r="J11" i="8" s="1"/>
  <c r="J14" i="8" s="1"/>
  <c r="J15" i="8" s="1"/>
  <c r="J16" i="8" s="1"/>
  <c r="AP15" i="3"/>
  <c r="AP18" i="3"/>
  <c r="AP21" i="3"/>
  <c r="AP24" i="3"/>
  <c r="AP27" i="3"/>
  <c r="AP30" i="3"/>
  <c r="AP33" i="3"/>
  <c r="AP36" i="3"/>
  <c r="AP39" i="3"/>
  <c r="AP42" i="3"/>
  <c r="AP45" i="3"/>
  <c r="AP48" i="3"/>
  <c r="AP51" i="3"/>
  <c r="AP54" i="3"/>
  <c r="AP57" i="3"/>
  <c r="AP60" i="3"/>
  <c r="AP63" i="3"/>
  <c r="AP66" i="3"/>
  <c r="AP69" i="3"/>
  <c r="AP72" i="3"/>
  <c r="AP75" i="3"/>
  <c r="AP78" i="3"/>
  <c r="AP81" i="3"/>
  <c r="AP84" i="3"/>
  <c r="AP87" i="3"/>
  <c r="AP90" i="3"/>
  <c r="AP93" i="3"/>
  <c r="AP96" i="3"/>
  <c r="AP99" i="3"/>
  <c r="AP102" i="3"/>
  <c r="AP105" i="3"/>
  <c r="AP108" i="3"/>
  <c r="AP111" i="3"/>
  <c r="AP114" i="3"/>
  <c r="AP117" i="3"/>
  <c r="AP120" i="3"/>
  <c r="AP123" i="3"/>
  <c r="AP126" i="3"/>
  <c r="AP129" i="3"/>
  <c r="AP132" i="3"/>
  <c r="AP135" i="3"/>
  <c r="AP138" i="3"/>
  <c r="AP141" i="3"/>
  <c r="AP144" i="3"/>
  <c r="AP147" i="3"/>
  <c r="AP150" i="3"/>
  <c r="AP153" i="3"/>
  <c r="AP156" i="3"/>
  <c r="AP159" i="3"/>
  <c r="AP162" i="3"/>
  <c r="AP165" i="3"/>
  <c r="AP168" i="3"/>
  <c r="AP171" i="3"/>
  <c r="AP174" i="3"/>
  <c r="AP177" i="3"/>
  <c r="AP180" i="3"/>
  <c r="AP183" i="3"/>
  <c r="AP186" i="3"/>
  <c r="AP189" i="3"/>
  <c r="AP192" i="3"/>
  <c r="AP195" i="3"/>
  <c r="AP198" i="3"/>
  <c r="AP201" i="3"/>
  <c r="AP204" i="3"/>
  <c r="AP207" i="3"/>
  <c r="AP210" i="3"/>
  <c r="AP213" i="3"/>
  <c r="AP216" i="3"/>
  <c r="AP219" i="3"/>
  <c r="AP222" i="3"/>
  <c r="AP225" i="3"/>
  <c r="AP228" i="3"/>
  <c r="AP231" i="3"/>
  <c r="AP234" i="3"/>
  <c r="AP237" i="3"/>
  <c r="AP240" i="3"/>
  <c r="AP243" i="3"/>
  <c r="AP246" i="3"/>
  <c r="AP249" i="3"/>
  <c r="AP252" i="3"/>
  <c r="AP255" i="3"/>
  <c r="AP258" i="3"/>
  <c r="AP261" i="3"/>
  <c r="AP264" i="3"/>
  <c r="AP267" i="3"/>
  <c r="AP270" i="3"/>
  <c r="AP273" i="3"/>
  <c r="AP276" i="3"/>
  <c r="AP279" i="3"/>
  <c r="AP282" i="3"/>
  <c r="AP285" i="3"/>
  <c r="AP288" i="3"/>
  <c r="AP291" i="3"/>
  <c r="AP294" i="3"/>
  <c r="AP297" i="3"/>
  <c r="AP300" i="3"/>
  <c r="AP303" i="3"/>
  <c r="AP306" i="3"/>
  <c r="AP309" i="3"/>
  <c r="AP312" i="3"/>
  <c r="AP315" i="3"/>
  <c r="AP318" i="3"/>
  <c r="AP321" i="3"/>
  <c r="AP324" i="3"/>
  <c r="AP327" i="3"/>
  <c r="AP330" i="3"/>
  <c r="AP333" i="3"/>
  <c r="AP336" i="3"/>
  <c r="AP339" i="3"/>
  <c r="AP342" i="3"/>
  <c r="AP345" i="3"/>
  <c r="AP348" i="3"/>
  <c r="AP351" i="3"/>
  <c r="AP354" i="3"/>
  <c r="AP357" i="3"/>
  <c r="AP360" i="3"/>
  <c r="AP363" i="3"/>
  <c r="AP366" i="3"/>
  <c r="AP369" i="3"/>
  <c r="AP372" i="3"/>
  <c r="AP375" i="3"/>
  <c r="AP378" i="3"/>
  <c r="AP381" i="3"/>
  <c r="AP384" i="3"/>
  <c r="AP387" i="3"/>
  <c r="AP390" i="3"/>
  <c r="AP393" i="3"/>
  <c r="AP396" i="3"/>
  <c r="AP399" i="3"/>
  <c r="AP402" i="3"/>
  <c r="AP405" i="3"/>
  <c r="AP408" i="3"/>
  <c r="AP411" i="3"/>
  <c r="AP414" i="3"/>
  <c r="AP417" i="3"/>
  <c r="AP420" i="3"/>
  <c r="AP423" i="3"/>
  <c r="AP426" i="3"/>
  <c r="AP429" i="3"/>
  <c r="AP432" i="3"/>
  <c r="AP435" i="3"/>
  <c r="AP438" i="3"/>
  <c r="AP441" i="3"/>
  <c r="AP444" i="3"/>
  <c r="AP447" i="3"/>
  <c r="AP450" i="3"/>
  <c r="AP453" i="3"/>
  <c r="AP456" i="3"/>
  <c r="AP459" i="3"/>
  <c r="AP462" i="3"/>
  <c r="AP465" i="3"/>
  <c r="AP468" i="3"/>
  <c r="AP471" i="3"/>
  <c r="AP474" i="3"/>
  <c r="AP477" i="3"/>
  <c r="AP480" i="3"/>
  <c r="AP483" i="3"/>
  <c r="AP486" i="3"/>
  <c r="AP489" i="3"/>
  <c r="AP492" i="3"/>
  <c r="AP495" i="3"/>
  <c r="AP498" i="3"/>
  <c r="AP501" i="3"/>
  <c r="AP504" i="3"/>
  <c r="AP507" i="3"/>
  <c r="AP510" i="3"/>
  <c r="AP513" i="3"/>
  <c r="AP516" i="3"/>
  <c r="AP519" i="3"/>
  <c r="AP522" i="3"/>
  <c r="AP525" i="3"/>
  <c r="AP528" i="3"/>
  <c r="AP531" i="3"/>
  <c r="AP534" i="3"/>
  <c r="AP537" i="3"/>
  <c r="AP540" i="3"/>
  <c r="AP543" i="3"/>
  <c r="AP546" i="3"/>
  <c r="AP549" i="3"/>
  <c r="AP552" i="3"/>
  <c r="AP555" i="3"/>
  <c r="AP558" i="3"/>
  <c r="AP561" i="3"/>
  <c r="AP564" i="3"/>
  <c r="AP567" i="3"/>
  <c r="AP570" i="3"/>
  <c r="AP573" i="3"/>
  <c r="AP576" i="3"/>
  <c r="AP579" i="3"/>
  <c r="AP582" i="3"/>
  <c r="AP585" i="3"/>
  <c r="AP588" i="3"/>
  <c r="AP591" i="3"/>
  <c r="AP594" i="3"/>
  <c r="AP597" i="3"/>
  <c r="AP600" i="3"/>
  <c r="AP603" i="3"/>
  <c r="AP606" i="3"/>
  <c r="AP609" i="3"/>
  <c r="AP612" i="3"/>
  <c r="AP615" i="3"/>
  <c r="AP618" i="3"/>
  <c r="AP621" i="3"/>
  <c r="AP624" i="3"/>
  <c r="AP627" i="3"/>
  <c r="AP630" i="3"/>
  <c r="AP633" i="3"/>
  <c r="AP636" i="3"/>
  <c r="AP639" i="3"/>
  <c r="AP642" i="3"/>
  <c r="AP645" i="3"/>
  <c r="AP648" i="3"/>
  <c r="AP651" i="3"/>
  <c r="AP654" i="3"/>
  <c r="AP657" i="3"/>
  <c r="AP660" i="3"/>
  <c r="AP663" i="3"/>
  <c r="AP666" i="3"/>
  <c r="AP669" i="3"/>
  <c r="AP672" i="3"/>
  <c r="AP675" i="3"/>
  <c r="AP678" i="3"/>
  <c r="AP681" i="3"/>
  <c r="AP684" i="3"/>
  <c r="AP687" i="3"/>
  <c r="AP690" i="3"/>
  <c r="AP693" i="3"/>
  <c r="AP696" i="3"/>
  <c r="AP699" i="3"/>
  <c r="AP702" i="3"/>
  <c r="AP705" i="3"/>
  <c r="AP708" i="3"/>
  <c r="AP711" i="3"/>
  <c r="AP714" i="3"/>
  <c r="AP717" i="3"/>
  <c r="AP720" i="3"/>
  <c r="AP723" i="3"/>
  <c r="AP726" i="3"/>
  <c r="AP729" i="3"/>
  <c r="AP732" i="3"/>
  <c r="AP735" i="3"/>
  <c r="AP738" i="3"/>
  <c r="AP741" i="3"/>
  <c r="AP744" i="3"/>
  <c r="AP747" i="3"/>
  <c r="AP750" i="3"/>
  <c r="AP753" i="3"/>
  <c r="AP756" i="3"/>
  <c r="AP759" i="3"/>
  <c r="AP762" i="3"/>
  <c r="AP765" i="3"/>
  <c r="AP768" i="3"/>
  <c r="AP771" i="3"/>
  <c r="AP774" i="3"/>
  <c r="AP777" i="3"/>
  <c r="AP780" i="3"/>
  <c r="AP783" i="3"/>
  <c r="AP786" i="3"/>
  <c r="AP789" i="3"/>
  <c r="AP792" i="3"/>
  <c r="AP795" i="3"/>
  <c r="AP798" i="3"/>
  <c r="AP801" i="3"/>
  <c r="AP804" i="3"/>
  <c r="AP807" i="3"/>
  <c r="AP810" i="3"/>
  <c r="AP813" i="3"/>
  <c r="AP816" i="3"/>
  <c r="AP819" i="3"/>
  <c r="AP822" i="3"/>
  <c r="AP825" i="3"/>
  <c r="AP828" i="3"/>
  <c r="AP831" i="3"/>
  <c r="AP834" i="3"/>
  <c r="AP837" i="3"/>
  <c r="AP840" i="3"/>
  <c r="AP843" i="3"/>
  <c r="AP846" i="3"/>
  <c r="AP849" i="3"/>
  <c r="AP852" i="3"/>
  <c r="AP855" i="3"/>
  <c r="AP858" i="3"/>
  <c r="AP861" i="3"/>
  <c r="AP864" i="3"/>
  <c r="AP867" i="3"/>
  <c r="AP870" i="3"/>
  <c r="AP873" i="3"/>
  <c r="AP876" i="3"/>
  <c r="AP879" i="3"/>
  <c r="AP882" i="3"/>
  <c r="AP885" i="3"/>
  <c r="AP888" i="3"/>
  <c r="AP891" i="3"/>
  <c r="AP894" i="3"/>
  <c r="AP897" i="3"/>
  <c r="AP900" i="3"/>
  <c r="AQ3" i="3"/>
  <c r="AQ6" i="3"/>
  <c r="AQ9" i="3"/>
  <c r="AQ12" i="3"/>
  <c r="AQ15" i="3"/>
  <c r="AQ18" i="3"/>
  <c r="AQ21" i="3"/>
  <c r="AQ24" i="3"/>
  <c r="AQ903" i="3" s="1"/>
  <c r="K11" i="8" s="1"/>
  <c r="K14" i="8" s="1"/>
  <c r="K15" i="8" s="1"/>
  <c r="K16" i="8" s="1"/>
  <c r="AQ27" i="3"/>
  <c r="AQ30" i="3"/>
  <c r="AQ33" i="3"/>
  <c r="AQ36" i="3"/>
  <c r="AQ39" i="3"/>
  <c r="AQ42" i="3"/>
  <c r="AQ45" i="3"/>
  <c r="AQ48" i="3"/>
  <c r="AQ51" i="3"/>
  <c r="AQ54" i="3"/>
  <c r="AQ57" i="3"/>
  <c r="AQ60" i="3"/>
  <c r="AQ63" i="3"/>
  <c r="AQ66" i="3"/>
  <c r="AQ69" i="3"/>
  <c r="AQ72" i="3"/>
  <c r="AQ75" i="3"/>
  <c r="AQ78" i="3"/>
  <c r="AQ81" i="3"/>
  <c r="AQ84" i="3"/>
  <c r="AQ87" i="3"/>
  <c r="AQ90" i="3"/>
  <c r="AQ93" i="3"/>
  <c r="AQ96" i="3"/>
  <c r="AQ99" i="3"/>
  <c r="AQ102" i="3"/>
  <c r="AQ105" i="3"/>
  <c r="AQ108" i="3"/>
  <c r="AQ111" i="3"/>
  <c r="AQ114" i="3"/>
  <c r="AQ117" i="3"/>
  <c r="AQ120" i="3"/>
  <c r="AQ123" i="3"/>
  <c r="AQ126" i="3"/>
  <c r="AQ129" i="3"/>
  <c r="AQ132" i="3"/>
  <c r="AQ135" i="3"/>
  <c r="AQ138" i="3"/>
  <c r="AQ141" i="3"/>
  <c r="AQ144" i="3"/>
  <c r="AQ147" i="3"/>
  <c r="AQ150" i="3"/>
  <c r="AQ153" i="3"/>
  <c r="AQ156" i="3"/>
  <c r="AQ159" i="3"/>
  <c r="AQ162" i="3"/>
  <c r="AQ165" i="3"/>
  <c r="AQ168" i="3"/>
  <c r="AQ171" i="3"/>
  <c r="AQ174" i="3"/>
  <c r="AQ177" i="3"/>
  <c r="AQ180" i="3"/>
  <c r="AQ183" i="3"/>
  <c r="AQ186" i="3"/>
  <c r="AQ189" i="3"/>
  <c r="AQ192" i="3"/>
  <c r="AQ195" i="3"/>
  <c r="AQ198" i="3"/>
  <c r="AQ201" i="3"/>
  <c r="AQ204" i="3"/>
  <c r="AQ207" i="3"/>
  <c r="AQ210" i="3"/>
  <c r="AQ213" i="3"/>
  <c r="AQ216" i="3"/>
  <c r="AQ219" i="3"/>
  <c r="AQ222" i="3"/>
  <c r="AQ225" i="3"/>
  <c r="AQ228" i="3"/>
  <c r="AQ231" i="3"/>
  <c r="AQ234" i="3"/>
  <c r="AQ237" i="3"/>
  <c r="AQ240" i="3"/>
  <c r="AQ243" i="3"/>
  <c r="AQ246" i="3"/>
  <c r="AQ249" i="3"/>
  <c r="AQ252" i="3"/>
  <c r="AQ255" i="3"/>
  <c r="AQ258" i="3"/>
  <c r="AQ261" i="3"/>
  <c r="AQ264" i="3"/>
  <c r="AQ267" i="3"/>
  <c r="AQ270" i="3"/>
  <c r="AQ273" i="3"/>
  <c r="AQ276" i="3"/>
  <c r="AQ279" i="3"/>
  <c r="AQ282" i="3"/>
  <c r="AQ285" i="3"/>
  <c r="AQ288" i="3"/>
  <c r="AQ291" i="3"/>
  <c r="AQ294" i="3"/>
  <c r="AQ297" i="3"/>
  <c r="AQ300" i="3"/>
  <c r="AQ303" i="3"/>
  <c r="AQ306" i="3"/>
  <c r="AQ309" i="3"/>
  <c r="AQ312" i="3"/>
  <c r="AQ315" i="3"/>
  <c r="AQ318" i="3"/>
  <c r="AQ321" i="3"/>
  <c r="AQ324" i="3"/>
  <c r="AQ327" i="3"/>
  <c r="AQ330" i="3"/>
  <c r="AQ333" i="3"/>
  <c r="AQ336" i="3"/>
  <c r="AQ339" i="3"/>
  <c r="AQ342" i="3"/>
  <c r="AQ345" i="3"/>
  <c r="AQ348" i="3"/>
  <c r="AQ351" i="3"/>
  <c r="AQ354" i="3"/>
  <c r="AQ357" i="3"/>
  <c r="AQ360" i="3"/>
  <c r="AQ363" i="3"/>
  <c r="AQ366" i="3"/>
  <c r="AQ369" i="3"/>
  <c r="AQ372" i="3"/>
  <c r="AQ375" i="3"/>
  <c r="AQ378" i="3"/>
  <c r="AQ381" i="3"/>
  <c r="AQ384" i="3"/>
  <c r="AQ387" i="3"/>
  <c r="AQ390" i="3"/>
  <c r="AQ393" i="3"/>
  <c r="AQ396" i="3"/>
  <c r="AQ399" i="3"/>
  <c r="AQ402" i="3"/>
  <c r="AQ405" i="3"/>
  <c r="AQ408" i="3"/>
  <c r="AQ411" i="3"/>
  <c r="AQ414" i="3"/>
  <c r="AQ417" i="3"/>
  <c r="AQ420" i="3"/>
  <c r="AQ423" i="3"/>
  <c r="AQ426" i="3"/>
  <c r="AQ429" i="3"/>
  <c r="AQ432" i="3"/>
  <c r="AQ435" i="3"/>
  <c r="AQ438" i="3"/>
  <c r="AQ441" i="3"/>
  <c r="AQ444" i="3"/>
  <c r="AQ447" i="3"/>
  <c r="AQ450" i="3"/>
  <c r="AQ453" i="3"/>
  <c r="AQ456" i="3"/>
  <c r="AQ459" i="3"/>
  <c r="AQ462" i="3"/>
  <c r="AQ465" i="3"/>
  <c r="AQ468" i="3"/>
  <c r="AQ471" i="3"/>
  <c r="AQ474" i="3"/>
  <c r="AQ477" i="3"/>
  <c r="AQ480" i="3"/>
  <c r="AQ483" i="3"/>
  <c r="AQ486" i="3"/>
  <c r="AQ489" i="3"/>
  <c r="AQ492" i="3"/>
  <c r="AQ495" i="3"/>
  <c r="AQ498" i="3"/>
  <c r="AQ501" i="3"/>
  <c r="AQ504" i="3"/>
  <c r="AQ507" i="3"/>
  <c r="AQ510" i="3"/>
  <c r="AQ513" i="3"/>
  <c r="AQ516" i="3"/>
  <c r="AQ519" i="3"/>
  <c r="AQ522" i="3"/>
  <c r="AQ525" i="3"/>
  <c r="AQ528" i="3"/>
  <c r="AQ531" i="3"/>
  <c r="AQ534" i="3"/>
  <c r="AQ537" i="3"/>
  <c r="AQ540" i="3"/>
  <c r="AQ543" i="3"/>
  <c r="AQ546" i="3"/>
  <c r="AQ549" i="3"/>
  <c r="AQ552" i="3"/>
  <c r="AQ555" i="3"/>
  <c r="AQ558" i="3"/>
  <c r="AQ561" i="3"/>
  <c r="AQ564" i="3"/>
  <c r="AQ567" i="3"/>
  <c r="AQ570" i="3"/>
  <c r="AQ573" i="3"/>
  <c r="AQ576" i="3"/>
  <c r="AQ579" i="3"/>
  <c r="AQ582" i="3"/>
  <c r="AQ585" i="3"/>
  <c r="AQ588" i="3"/>
  <c r="AQ591" i="3"/>
  <c r="AQ594" i="3"/>
  <c r="AQ597" i="3"/>
  <c r="AQ600" i="3"/>
  <c r="AQ603" i="3"/>
  <c r="AQ606" i="3"/>
  <c r="AQ609" i="3"/>
  <c r="AQ612" i="3"/>
  <c r="AQ615" i="3"/>
  <c r="AQ618" i="3"/>
  <c r="AQ621" i="3"/>
  <c r="AQ624" i="3"/>
  <c r="AQ627" i="3"/>
  <c r="AQ630" i="3"/>
  <c r="AQ633" i="3"/>
  <c r="AQ636" i="3"/>
  <c r="AQ639" i="3"/>
  <c r="AQ642" i="3"/>
  <c r="AQ645" i="3"/>
  <c r="AQ648" i="3"/>
  <c r="AQ651" i="3"/>
  <c r="AQ654" i="3"/>
  <c r="AQ657" i="3"/>
  <c r="AQ660" i="3"/>
  <c r="AQ663" i="3"/>
  <c r="AQ666" i="3"/>
  <c r="AQ669" i="3"/>
  <c r="AQ672" i="3"/>
  <c r="AQ675" i="3"/>
  <c r="AQ678" i="3"/>
  <c r="AQ681" i="3"/>
  <c r="AQ684" i="3"/>
  <c r="AQ687" i="3"/>
  <c r="AQ690" i="3"/>
  <c r="AQ693" i="3"/>
  <c r="AQ696" i="3"/>
  <c r="AQ699" i="3"/>
  <c r="AQ702" i="3"/>
  <c r="AQ705" i="3"/>
  <c r="AQ708" i="3"/>
  <c r="AQ711" i="3"/>
  <c r="AQ714" i="3"/>
  <c r="AQ717" i="3"/>
  <c r="AQ720" i="3"/>
  <c r="AQ723" i="3"/>
  <c r="AQ726" i="3"/>
  <c r="AQ729" i="3"/>
  <c r="AQ732" i="3"/>
  <c r="AQ735" i="3"/>
  <c r="AQ738" i="3"/>
  <c r="AQ741" i="3"/>
  <c r="AQ744" i="3"/>
  <c r="AQ747" i="3"/>
  <c r="AQ750" i="3"/>
  <c r="AQ753" i="3"/>
  <c r="AQ756" i="3"/>
  <c r="AQ759" i="3"/>
  <c r="AQ762" i="3"/>
  <c r="AQ765" i="3"/>
  <c r="AQ768" i="3"/>
  <c r="AQ771" i="3"/>
  <c r="AQ774" i="3"/>
  <c r="AQ777" i="3"/>
  <c r="AQ780" i="3"/>
  <c r="AQ783" i="3"/>
  <c r="AQ786" i="3"/>
  <c r="AQ789" i="3"/>
  <c r="AQ792" i="3"/>
  <c r="AQ795" i="3"/>
  <c r="AQ798" i="3"/>
  <c r="AQ801" i="3"/>
  <c r="AQ804" i="3"/>
  <c r="AQ807" i="3"/>
  <c r="AQ810" i="3"/>
  <c r="AQ813" i="3"/>
  <c r="AQ816" i="3"/>
  <c r="AQ819" i="3"/>
  <c r="AQ822" i="3"/>
  <c r="AQ825" i="3"/>
  <c r="AQ828" i="3"/>
  <c r="AQ831" i="3"/>
  <c r="AQ834" i="3"/>
  <c r="AQ837" i="3"/>
  <c r="AQ840" i="3"/>
  <c r="AQ843" i="3"/>
  <c r="AQ846" i="3"/>
  <c r="AQ849" i="3"/>
  <c r="AQ852" i="3"/>
  <c r="AQ855" i="3"/>
  <c r="AQ858" i="3"/>
  <c r="AQ861" i="3"/>
  <c r="AQ864" i="3"/>
  <c r="AQ867" i="3"/>
  <c r="AQ870" i="3"/>
  <c r="AQ873" i="3"/>
  <c r="AQ876" i="3"/>
  <c r="AQ879" i="3"/>
  <c r="AQ882" i="3"/>
  <c r="AQ885" i="3"/>
  <c r="AQ888" i="3"/>
  <c r="AQ891" i="3"/>
  <c r="AQ894" i="3"/>
  <c r="AQ897" i="3"/>
  <c r="AQ900" i="3"/>
  <c r="AR3" i="3"/>
  <c r="AR6" i="3"/>
  <c r="AR9" i="3"/>
  <c r="AR12" i="3"/>
  <c r="AR903" i="3" s="1"/>
  <c r="L11" i="8" s="1"/>
  <c r="L14" i="8" s="1"/>
  <c r="L15" i="8" s="1"/>
  <c r="L16" i="8" s="1"/>
  <c r="AR15" i="3"/>
  <c r="AR18" i="3"/>
  <c r="AR21" i="3"/>
  <c r="AR24" i="3"/>
  <c r="AR27" i="3"/>
  <c r="AR30" i="3"/>
  <c r="AR33" i="3"/>
  <c r="AR36" i="3"/>
  <c r="AR39" i="3"/>
  <c r="AR42" i="3"/>
  <c r="AR45" i="3"/>
  <c r="AR48" i="3"/>
  <c r="AR51" i="3"/>
  <c r="AR54" i="3"/>
  <c r="AR57" i="3"/>
  <c r="AR60" i="3"/>
  <c r="AR63" i="3"/>
  <c r="AR66" i="3"/>
  <c r="AR69" i="3"/>
  <c r="AR72" i="3"/>
  <c r="AR75" i="3"/>
  <c r="AR78" i="3"/>
  <c r="AR81" i="3"/>
  <c r="AR84" i="3"/>
  <c r="AR87" i="3"/>
  <c r="AR90" i="3"/>
  <c r="AR93" i="3"/>
  <c r="AR96" i="3"/>
  <c r="AR99" i="3"/>
  <c r="AR102" i="3"/>
  <c r="AR105" i="3"/>
  <c r="AR108" i="3"/>
  <c r="AR111" i="3"/>
  <c r="AR114" i="3"/>
  <c r="AR117" i="3"/>
  <c r="AR120" i="3"/>
  <c r="AR123" i="3"/>
  <c r="AR126" i="3"/>
  <c r="AR129" i="3"/>
  <c r="AR132" i="3"/>
  <c r="AR135" i="3"/>
  <c r="AR138" i="3"/>
  <c r="AR141" i="3"/>
  <c r="AR144" i="3"/>
  <c r="AR147" i="3"/>
  <c r="AR150" i="3"/>
  <c r="AR153" i="3"/>
  <c r="AR156" i="3"/>
  <c r="AR159" i="3"/>
  <c r="AR162" i="3"/>
  <c r="AR165" i="3"/>
  <c r="AR168" i="3"/>
  <c r="AR171" i="3"/>
  <c r="AR174" i="3"/>
  <c r="AR177" i="3"/>
  <c r="AR180" i="3"/>
  <c r="AR183" i="3"/>
  <c r="AR186" i="3"/>
  <c r="AR189" i="3"/>
  <c r="AR192" i="3"/>
  <c r="AR195" i="3"/>
  <c r="AR198" i="3"/>
  <c r="AR201" i="3"/>
  <c r="AR204" i="3"/>
  <c r="AR207" i="3"/>
  <c r="AR210" i="3"/>
  <c r="AR213" i="3"/>
  <c r="AR216" i="3"/>
  <c r="AR219" i="3"/>
  <c r="AR222" i="3"/>
  <c r="AR225" i="3"/>
  <c r="AR228" i="3"/>
  <c r="AR231" i="3"/>
  <c r="AR234" i="3"/>
  <c r="AR237" i="3"/>
  <c r="AR240" i="3"/>
  <c r="AR243" i="3"/>
  <c r="AR246" i="3"/>
  <c r="AR249" i="3"/>
  <c r="AR252" i="3"/>
  <c r="AR255" i="3"/>
  <c r="AR258" i="3"/>
  <c r="AR261" i="3"/>
  <c r="AR264" i="3"/>
  <c r="AR267" i="3"/>
  <c r="AR270" i="3"/>
  <c r="AR273" i="3"/>
  <c r="AR276" i="3"/>
  <c r="AR279" i="3"/>
  <c r="AR282" i="3"/>
  <c r="AR285" i="3"/>
  <c r="AR288" i="3"/>
  <c r="AR291" i="3"/>
  <c r="AR294" i="3"/>
  <c r="AR297" i="3"/>
  <c r="AR300" i="3"/>
  <c r="AR303" i="3"/>
  <c r="AR306" i="3"/>
  <c r="AR309" i="3"/>
  <c r="AR312" i="3"/>
  <c r="AR315" i="3"/>
  <c r="AR318" i="3"/>
  <c r="AR321" i="3"/>
  <c r="AR324" i="3"/>
  <c r="AR327" i="3"/>
  <c r="AR330" i="3"/>
  <c r="AR333" i="3"/>
  <c r="AR336" i="3"/>
  <c r="AR339" i="3"/>
  <c r="AR342" i="3"/>
  <c r="AR345" i="3"/>
  <c r="AR348" i="3"/>
  <c r="AR351" i="3"/>
  <c r="AR354" i="3"/>
  <c r="AR357" i="3"/>
  <c r="AR360" i="3"/>
  <c r="AR363" i="3"/>
  <c r="AR366" i="3"/>
  <c r="AR369" i="3"/>
  <c r="AR372" i="3"/>
  <c r="AR375" i="3"/>
  <c r="AR378" i="3"/>
  <c r="AR381" i="3"/>
  <c r="AR384" i="3"/>
  <c r="AR387" i="3"/>
  <c r="AR390" i="3"/>
  <c r="AR393" i="3"/>
  <c r="AR396" i="3"/>
  <c r="AR399" i="3"/>
  <c r="AR402" i="3"/>
  <c r="AR405" i="3"/>
  <c r="AR408" i="3"/>
  <c r="AR411" i="3"/>
  <c r="AR414" i="3"/>
  <c r="AR417" i="3"/>
  <c r="AR420" i="3"/>
  <c r="AR423" i="3"/>
  <c r="AR426" i="3"/>
  <c r="AR429" i="3"/>
  <c r="AR432" i="3"/>
  <c r="AR435" i="3"/>
  <c r="AR438" i="3"/>
  <c r="AR441" i="3"/>
  <c r="AR444" i="3"/>
  <c r="AR447" i="3"/>
  <c r="AR450" i="3"/>
  <c r="AR453" i="3"/>
  <c r="AR456" i="3"/>
  <c r="AR459" i="3"/>
  <c r="AR462" i="3"/>
  <c r="AR465" i="3"/>
  <c r="AR468" i="3"/>
  <c r="AR471" i="3"/>
  <c r="AR474" i="3"/>
  <c r="AR477" i="3"/>
  <c r="AR480" i="3"/>
  <c r="AR483" i="3"/>
  <c r="AR486" i="3"/>
  <c r="AR489" i="3"/>
  <c r="AR492" i="3"/>
  <c r="AR495" i="3"/>
  <c r="AR498" i="3"/>
  <c r="AR501" i="3"/>
  <c r="AR504" i="3"/>
  <c r="AR507" i="3"/>
  <c r="AR510" i="3"/>
  <c r="AR513" i="3"/>
  <c r="AR516" i="3"/>
  <c r="AR519" i="3"/>
  <c r="AR522" i="3"/>
  <c r="AR525" i="3"/>
  <c r="AR528" i="3"/>
  <c r="AR531" i="3"/>
  <c r="AR534" i="3"/>
  <c r="AR537" i="3"/>
  <c r="AR540" i="3"/>
  <c r="AR543" i="3"/>
  <c r="AR546" i="3"/>
  <c r="AR549" i="3"/>
  <c r="AR552" i="3"/>
  <c r="AR555" i="3"/>
  <c r="AR558" i="3"/>
  <c r="AR561" i="3"/>
  <c r="AR564" i="3"/>
  <c r="AR567" i="3"/>
  <c r="AR570" i="3"/>
  <c r="AR573" i="3"/>
  <c r="AR576" i="3"/>
  <c r="AR579" i="3"/>
  <c r="AR582" i="3"/>
  <c r="AR585" i="3"/>
  <c r="AR588" i="3"/>
  <c r="AR591" i="3"/>
  <c r="AR594" i="3"/>
  <c r="AR597" i="3"/>
  <c r="AR600" i="3"/>
  <c r="AR603" i="3"/>
  <c r="AR606" i="3"/>
  <c r="AR609" i="3"/>
  <c r="AR612" i="3"/>
  <c r="AR615" i="3"/>
  <c r="AR618" i="3"/>
  <c r="AR621" i="3"/>
  <c r="AR624" i="3"/>
  <c r="AR627" i="3"/>
  <c r="AR630" i="3"/>
  <c r="AR633" i="3"/>
  <c r="AR636" i="3"/>
  <c r="AR639" i="3"/>
  <c r="AR642" i="3"/>
  <c r="AR645" i="3"/>
  <c r="AR648" i="3"/>
  <c r="AR651" i="3"/>
  <c r="AR654" i="3"/>
  <c r="AR657" i="3"/>
  <c r="AR660" i="3"/>
  <c r="AR663" i="3"/>
  <c r="AR666" i="3"/>
  <c r="AR669" i="3"/>
  <c r="AR672" i="3"/>
  <c r="AR675" i="3"/>
  <c r="AR678" i="3"/>
  <c r="AR681" i="3"/>
  <c r="AR684" i="3"/>
  <c r="AR687" i="3"/>
  <c r="AR690" i="3"/>
  <c r="AR693" i="3"/>
  <c r="AR696" i="3"/>
  <c r="AR699" i="3"/>
  <c r="AR702" i="3"/>
  <c r="AR705" i="3"/>
  <c r="AR708" i="3"/>
  <c r="AR711" i="3"/>
  <c r="AR714" i="3"/>
  <c r="AR717" i="3"/>
  <c r="AR720" i="3"/>
  <c r="AR723" i="3"/>
  <c r="AR726" i="3"/>
  <c r="AR729" i="3"/>
  <c r="AR732" i="3"/>
  <c r="AR735" i="3"/>
  <c r="AR738" i="3"/>
  <c r="AR741" i="3"/>
  <c r="AR744" i="3"/>
  <c r="AR747" i="3"/>
  <c r="AR750" i="3"/>
  <c r="AR753" i="3"/>
  <c r="AR756" i="3"/>
  <c r="AR759" i="3"/>
  <c r="AR762" i="3"/>
  <c r="AR765" i="3"/>
  <c r="AR768" i="3"/>
  <c r="AR771" i="3"/>
  <c r="AR774" i="3"/>
  <c r="AR777" i="3"/>
  <c r="AR780" i="3"/>
  <c r="AR783" i="3"/>
  <c r="AR786" i="3"/>
  <c r="AR789" i="3"/>
  <c r="AR792" i="3"/>
  <c r="AR795" i="3"/>
  <c r="AR798" i="3"/>
  <c r="AR801" i="3"/>
  <c r="AR804" i="3"/>
  <c r="AR807" i="3"/>
  <c r="AR810" i="3"/>
  <c r="AR813" i="3"/>
  <c r="AR816" i="3"/>
  <c r="AR819" i="3"/>
  <c r="AR822" i="3"/>
  <c r="AR825" i="3"/>
  <c r="AR828" i="3"/>
  <c r="AR831" i="3"/>
  <c r="AR834" i="3"/>
  <c r="AR837" i="3"/>
  <c r="AR840" i="3"/>
  <c r="AR843" i="3"/>
  <c r="AR846" i="3"/>
  <c r="AR849" i="3"/>
  <c r="AR852" i="3"/>
  <c r="AR855" i="3"/>
  <c r="AR858" i="3"/>
  <c r="AR861" i="3"/>
  <c r="AR864" i="3"/>
  <c r="AR867" i="3"/>
  <c r="AR870" i="3"/>
  <c r="AR873" i="3"/>
  <c r="AR876" i="3"/>
  <c r="AR879" i="3"/>
  <c r="AR882" i="3"/>
  <c r="AR885" i="3"/>
  <c r="AR888" i="3"/>
  <c r="AR891" i="3"/>
  <c r="AR894" i="3"/>
  <c r="AR897" i="3"/>
  <c r="AR900" i="3"/>
  <c r="AS3" i="3"/>
  <c r="AS6" i="3"/>
  <c r="AS9" i="3"/>
  <c r="AS12" i="3"/>
  <c r="AS15" i="3"/>
  <c r="AS18" i="3"/>
  <c r="AS21" i="3"/>
  <c r="AS24" i="3"/>
  <c r="AS903" i="3" s="1"/>
  <c r="M11" i="8" s="1"/>
  <c r="M14" i="8" s="1"/>
  <c r="M15" i="8" s="1"/>
  <c r="M16" i="8" s="1"/>
  <c r="AS27" i="3"/>
  <c r="AS30" i="3"/>
  <c r="AS33" i="3"/>
  <c r="AS36" i="3"/>
  <c r="AS39" i="3"/>
  <c r="AS42" i="3"/>
  <c r="AS45" i="3"/>
  <c r="AS48" i="3"/>
  <c r="AS51" i="3"/>
  <c r="AS54" i="3"/>
  <c r="AS57" i="3"/>
  <c r="AS60" i="3"/>
  <c r="AS63" i="3"/>
  <c r="AS66" i="3"/>
  <c r="AS69" i="3"/>
  <c r="AS72" i="3"/>
  <c r="AS75" i="3"/>
  <c r="AS78" i="3"/>
  <c r="AS81" i="3"/>
  <c r="AS84" i="3"/>
  <c r="AS87" i="3"/>
  <c r="AS90" i="3"/>
  <c r="AS93" i="3"/>
  <c r="AS96" i="3"/>
  <c r="AS99" i="3"/>
  <c r="AS102" i="3"/>
  <c r="AS105" i="3"/>
  <c r="AS108" i="3"/>
  <c r="AS111" i="3"/>
  <c r="AS114" i="3"/>
  <c r="AS117" i="3"/>
  <c r="AS120" i="3"/>
  <c r="AS123" i="3"/>
  <c r="AS126" i="3"/>
  <c r="AS129" i="3"/>
  <c r="AS132" i="3"/>
  <c r="AS135" i="3"/>
  <c r="AS138" i="3"/>
  <c r="AS141" i="3"/>
  <c r="AS144" i="3"/>
  <c r="AS147" i="3"/>
  <c r="AS150" i="3"/>
  <c r="AS153" i="3"/>
  <c r="AS156" i="3"/>
  <c r="AS159" i="3"/>
  <c r="AS162" i="3"/>
  <c r="AS165" i="3"/>
  <c r="AS168" i="3"/>
  <c r="AS171" i="3"/>
  <c r="AS174" i="3"/>
  <c r="AS177" i="3"/>
  <c r="AS180" i="3"/>
  <c r="AS183" i="3"/>
  <c r="AS186" i="3"/>
  <c r="AS189" i="3"/>
  <c r="AS192" i="3"/>
  <c r="AS195" i="3"/>
  <c r="AS198" i="3"/>
  <c r="AS201" i="3"/>
  <c r="AS204" i="3"/>
  <c r="AS207" i="3"/>
  <c r="AS210" i="3"/>
  <c r="AS213" i="3"/>
  <c r="AS216" i="3"/>
  <c r="AS219" i="3"/>
  <c r="AS222" i="3"/>
  <c r="AS225" i="3"/>
  <c r="AS228" i="3"/>
  <c r="AS231" i="3"/>
  <c r="AS234" i="3"/>
  <c r="AS237" i="3"/>
  <c r="AS240" i="3"/>
  <c r="AS243" i="3"/>
  <c r="AS246" i="3"/>
  <c r="AS249" i="3"/>
  <c r="AS252" i="3"/>
  <c r="AS255" i="3"/>
  <c r="AS258" i="3"/>
  <c r="AS261" i="3"/>
  <c r="AS264" i="3"/>
  <c r="AS267" i="3"/>
  <c r="AS270" i="3"/>
  <c r="AS273" i="3"/>
  <c r="AS276" i="3"/>
  <c r="AS279" i="3"/>
  <c r="AS282" i="3"/>
  <c r="AS285" i="3"/>
  <c r="AS288" i="3"/>
  <c r="AS291" i="3"/>
  <c r="AS294" i="3"/>
  <c r="AS297" i="3"/>
  <c r="AS300" i="3"/>
  <c r="AS303" i="3"/>
  <c r="AS306" i="3"/>
  <c r="AS309" i="3"/>
  <c r="AS312" i="3"/>
  <c r="AS315" i="3"/>
  <c r="AS318" i="3"/>
  <c r="AS321" i="3"/>
  <c r="AS324" i="3"/>
  <c r="AS327" i="3"/>
  <c r="AS330" i="3"/>
  <c r="AS333" i="3"/>
  <c r="AS336" i="3"/>
  <c r="AS339" i="3"/>
  <c r="AS342" i="3"/>
  <c r="AS345" i="3"/>
  <c r="AS348" i="3"/>
  <c r="AS351" i="3"/>
  <c r="AS354" i="3"/>
  <c r="AS357" i="3"/>
  <c r="AS360" i="3"/>
  <c r="AS363" i="3"/>
  <c r="AS366" i="3"/>
  <c r="AS369" i="3"/>
  <c r="AS372" i="3"/>
  <c r="AS375" i="3"/>
  <c r="AS378" i="3"/>
  <c r="AS381" i="3"/>
  <c r="AS384" i="3"/>
  <c r="AS387" i="3"/>
  <c r="AS390" i="3"/>
  <c r="AS393" i="3"/>
  <c r="AS396" i="3"/>
  <c r="AS399" i="3"/>
  <c r="AS402" i="3"/>
  <c r="AS405" i="3"/>
  <c r="AS408" i="3"/>
  <c r="AS411" i="3"/>
  <c r="AS414" i="3"/>
  <c r="AS417" i="3"/>
  <c r="AS420" i="3"/>
  <c r="AS423" i="3"/>
  <c r="AS426" i="3"/>
  <c r="AS429" i="3"/>
  <c r="AS432" i="3"/>
  <c r="AS435" i="3"/>
  <c r="AS438" i="3"/>
  <c r="AS441" i="3"/>
  <c r="AS444" i="3"/>
  <c r="AS447" i="3"/>
  <c r="AS450" i="3"/>
  <c r="AS453" i="3"/>
  <c r="AS456" i="3"/>
  <c r="AS459" i="3"/>
  <c r="AS462" i="3"/>
  <c r="AS465" i="3"/>
  <c r="AS468" i="3"/>
  <c r="AS471" i="3"/>
  <c r="AS474" i="3"/>
  <c r="AS477" i="3"/>
  <c r="AS480" i="3"/>
  <c r="AS483" i="3"/>
  <c r="AS486" i="3"/>
  <c r="AS489" i="3"/>
  <c r="AS492" i="3"/>
  <c r="AS495" i="3"/>
  <c r="AS498" i="3"/>
  <c r="AS501" i="3"/>
  <c r="AS504" i="3"/>
  <c r="AS507" i="3"/>
  <c r="AS510" i="3"/>
  <c r="AS513" i="3"/>
  <c r="AS516" i="3"/>
  <c r="AS519" i="3"/>
  <c r="AS522" i="3"/>
  <c r="AS525" i="3"/>
  <c r="AS528" i="3"/>
  <c r="AS531" i="3"/>
  <c r="AS534" i="3"/>
  <c r="AS537" i="3"/>
  <c r="AS540" i="3"/>
  <c r="AS543" i="3"/>
  <c r="AS546" i="3"/>
  <c r="AS549" i="3"/>
  <c r="AS552" i="3"/>
  <c r="AS555" i="3"/>
  <c r="AS558" i="3"/>
  <c r="AS561" i="3"/>
  <c r="AS564" i="3"/>
  <c r="AS567" i="3"/>
  <c r="AS570" i="3"/>
  <c r="AS573" i="3"/>
  <c r="AS576" i="3"/>
  <c r="AS579" i="3"/>
  <c r="AS582" i="3"/>
  <c r="AS585" i="3"/>
  <c r="AS588" i="3"/>
  <c r="AS591" i="3"/>
  <c r="AS594" i="3"/>
  <c r="AS597" i="3"/>
  <c r="AS600" i="3"/>
  <c r="AS603" i="3"/>
  <c r="AS606" i="3"/>
  <c r="AS609" i="3"/>
  <c r="AS612" i="3"/>
  <c r="AS615" i="3"/>
  <c r="AS618" i="3"/>
  <c r="AS621" i="3"/>
  <c r="AS624" i="3"/>
  <c r="AS627" i="3"/>
  <c r="AS630" i="3"/>
  <c r="AS633" i="3"/>
  <c r="AS636" i="3"/>
  <c r="AS639" i="3"/>
  <c r="AS642" i="3"/>
  <c r="AS645" i="3"/>
  <c r="AS648" i="3"/>
  <c r="AS651" i="3"/>
  <c r="AS654" i="3"/>
  <c r="AS657" i="3"/>
  <c r="AS660" i="3"/>
  <c r="AS663" i="3"/>
  <c r="AS666" i="3"/>
  <c r="AS669" i="3"/>
  <c r="AS672" i="3"/>
  <c r="AS675" i="3"/>
  <c r="AS678" i="3"/>
  <c r="AS681" i="3"/>
  <c r="AS684" i="3"/>
  <c r="AS687" i="3"/>
  <c r="AS690" i="3"/>
  <c r="AS693" i="3"/>
  <c r="AS696" i="3"/>
  <c r="AS699" i="3"/>
  <c r="AS702" i="3"/>
  <c r="AS705" i="3"/>
  <c r="AS708" i="3"/>
  <c r="AS711" i="3"/>
  <c r="AS714" i="3"/>
  <c r="AS717" i="3"/>
  <c r="AS720" i="3"/>
  <c r="AS723" i="3"/>
  <c r="AS726" i="3"/>
  <c r="AS729" i="3"/>
  <c r="AS732" i="3"/>
  <c r="AS735" i="3"/>
  <c r="AS738" i="3"/>
  <c r="AS741" i="3"/>
  <c r="AS744" i="3"/>
  <c r="AS747" i="3"/>
  <c r="AS750" i="3"/>
  <c r="AS753" i="3"/>
  <c r="AS756" i="3"/>
  <c r="AS759" i="3"/>
  <c r="AS762" i="3"/>
  <c r="AS765" i="3"/>
  <c r="AS768" i="3"/>
  <c r="AS771" i="3"/>
  <c r="AS774" i="3"/>
  <c r="AS777" i="3"/>
  <c r="AS780" i="3"/>
  <c r="AS783" i="3"/>
  <c r="AS786" i="3"/>
  <c r="AS789" i="3"/>
  <c r="AS792" i="3"/>
  <c r="AS795" i="3"/>
  <c r="AS798" i="3"/>
  <c r="AS801" i="3"/>
  <c r="AS804" i="3"/>
  <c r="AS807" i="3"/>
  <c r="AS810" i="3"/>
  <c r="AS813" i="3"/>
  <c r="AS816" i="3"/>
  <c r="AS819" i="3"/>
  <c r="AS822" i="3"/>
  <c r="AS825" i="3"/>
  <c r="AS828" i="3"/>
  <c r="AS831" i="3"/>
  <c r="AS834" i="3"/>
  <c r="AS837" i="3"/>
  <c r="AS840" i="3"/>
  <c r="AS843" i="3"/>
  <c r="AS846" i="3"/>
  <c r="AS849" i="3"/>
  <c r="AS852" i="3"/>
  <c r="AS855" i="3"/>
  <c r="AS858" i="3"/>
  <c r="AS861" i="3"/>
  <c r="AS864" i="3"/>
  <c r="AS867" i="3"/>
  <c r="AS870" i="3"/>
  <c r="AS873" i="3"/>
  <c r="AS876" i="3"/>
  <c r="AS879" i="3"/>
  <c r="AS882" i="3"/>
  <c r="AS885" i="3"/>
  <c r="AS888" i="3"/>
  <c r="AS891" i="3"/>
  <c r="AS894" i="3"/>
  <c r="AS897" i="3"/>
  <c r="AS900" i="3"/>
  <c r="AT3" i="3"/>
  <c r="AT6" i="3"/>
  <c r="AT9" i="3"/>
  <c r="AT12" i="3"/>
  <c r="AT903" i="3" s="1"/>
  <c r="N11" i="8" s="1"/>
  <c r="N14" i="8" s="1"/>
  <c r="N15" i="8" s="1"/>
  <c r="N16" i="8" s="1"/>
  <c r="AT15" i="3"/>
  <c r="AT18" i="3"/>
  <c r="AT21" i="3"/>
  <c r="AT24" i="3"/>
  <c r="AT27" i="3"/>
  <c r="AT30" i="3"/>
  <c r="AT33" i="3"/>
  <c r="AT36" i="3"/>
  <c r="AT39" i="3"/>
  <c r="AT42" i="3"/>
  <c r="AT45" i="3"/>
  <c r="AT48" i="3"/>
  <c r="AT51" i="3"/>
  <c r="AT54" i="3"/>
  <c r="AT57" i="3"/>
  <c r="AT60" i="3"/>
  <c r="AT63" i="3"/>
  <c r="AT66" i="3"/>
  <c r="AT69" i="3"/>
  <c r="AT72" i="3"/>
  <c r="AT75" i="3"/>
  <c r="AT78" i="3"/>
  <c r="AT81" i="3"/>
  <c r="AT84" i="3"/>
  <c r="AT87" i="3"/>
  <c r="AT90" i="3"/>
  <c r="AT93" i="3"/>
  <c r="AT96" i="3"/>
  <c r="AT99" i="3"/>
  <c r="AT102" i="3"/>
  <c r="AT105" i="3"/>
  <c r="AT108" i="3"/>
  <c r="AT111" i="3"/>
  <c r="AT114" i="3"/>
  <c r="AT117" i="3"/>
  <c r="AT120" i="3"/>
  <c r="AT123" i="3"/>
  <c r="AT126" i="3"/>
  <c r="AT129" i="3"/>
  <c r="AT132" i="3"/>
  <c r="AT135" i="3"/>
  <c r="AT138" i="3"/>
  <c r="AT141" i="3"/>
  <c r="AT144" i="3"/>
  <c r="AT147" i="3"/>
  <c r="AT150" i="3"/>
  <c r="AT153" i="3"/>
  <c r="AT156" i="3"/>
  <c r="AT159" i="3"/>
  <c r="AT162" i="3"/>
  <c r="AT165" i="3"/>
  <c r="AT168" i="3"/>
  <c r="AT171" i="3"/>
  <c r="AT174" i="3"/>
  <c r="AT177" i="3"/>
  <c r="AT180" i="3"/>
  <c r="AT183" i="3"/>
  <c r="AT186" i="3"/>
  <c r="AT189" i="3"/>
  <c r="AT192" i="3"/>
  <c r="AT195" i="3"/>
  <c r="AT198" i="3"/>
  <c r="AT201" i="3"/>
  <c r="AT204" i="3"/>
  <c r="AT207" i="3"/>
  <c r="AT210" i="3"/>
  <c r="AT213" i="3"/>
  <c r="AT216" i="3"/>
  <c r="AT219" i="3"/>
  <c r="AT222" i="3"/>
  <c r="AT225" i="3"/>
  <c r="AT228" i="3"/>
  <c r="AT231" i="3"/>
  <c r="AT234" i="3"/>
  <c r="AT237" i="3"/>
  <c r="AT240" i="3"/>
  <c r="AT243" i="3"/>
  <c r="AT246" i="3"/>
  <c r="AT249" i="3"/>
  <c r="AT252" i="3"/>
  <c r="AT255" i="3"/>
  <c r="AT258" i="3"/>
  <c r="AT261" i="3"/>
  <c r="AT264" i="3"/>
  <c r="AT267" i="3"/>
  <c r="AT270" i="3"/>
  <c r="AT273" i="3"/>
  <c r="AT276" i="3"/>
  <c r="AT279" i="3"/>
  <c r="AT282" i="3"/>
  <c r="AT285" i="3"/>
  <c r="AT288" i="3"/>
  <c r="AT291" i="3"/>
  <c r="AT294" i="3"/>
  <c r="AT297" i="3"/>
  <c r="AT300" i="3"/>
  <c r="AT303" i="3"/>
  <c r="AT306" i="3"/>
  <c r="AT309" i="3"/>
  <c r="AT312" i="3"/>
  <c r="AT315" i="3"/>
  <c r="AT318" i="3"/>
  <c r="AT321" i="3"/>
  <c r="AT324" i="3"/>
  <c r="AT327" i="3"/>
  <c r="AT330" i="3"/>
  <c r="AT333" i="3"/>
  <c r="AT336" i="3"/>
  <c r="AT339" i="3"/>
  <c r="AT342" i="3"/>
  <c r="AT345" i="3"/>
  <c r="AT348" i="3"/>
  <c r="AT351" i="3"/>
  <c r="AT354" i="3"/>
  <c r="AT357" i="3"/>
  <c r="AT360" i="3"/>
  <c r="AT363" i="3"/>
  <c r="AT366" i="3"/>
  <c r="AT369" i="3"/>
  <c r="AT372" i="3"/>
  <c r="AT375" i="3"/>
  <c r="AT378" i="3"/>
  <c r="AT381" i="3"/>
  <c r="AT384" i="3"/>
  <c r="AT387" i="3"/>
  <c r="AT390" i="3"/>
  <c r="AT393" i="3"/>
  <c r="AT396" i="3"/>
  <c r="AT399" i="3"/>
  <c r="AT402" i="3"/>
  <c r="AT405" i="3"/>
  <c r="AT408" i="3"/>
  <c r="AT411" i="3"/>
  <c r="AT414" i="3"/>
  <c r="AT417" i="3"/>
  <c r="AT420" i="3"/>
  <c r="AT423" i="3"/>
  <c r="AT426" i="3"/>
  <c r="AT429" i="3"/>
  <c r="AT432" i="3"/>
  <c r="AT435" i="3"/>
  <c r="AT438" i="3"/>
  <c r="AT441" i="3"/>
  <c r="AT444" i="3"/>
  <c r="AT447" i="3"/>
  <c r="AT450" i="3"/>
  <c r="AT453" i="3"/>
  <c r="AT456" i="3"/>
  <c r="AT459" i="3"/>
  <c r="AT462" i="3"/>
  <c r="AT465" i="3"/>
  <c r="AT468" i="3"/>
  <c r="AT471" i="3"/>
  <c r="AT474" i="3"/>
  <c r="AT477" i="3"/>
  <c r="AT480" i="3"/>
  <c r="AT483" i="3"/>
  <c r="AT486" i="3"/>
  <c r="AT489" i="3"/>
  <c r="AT492" i="3"/>
  <c r="AT495" i="3"/>
  <c r="AT498" i="3"/>
  <c r="AT501" i="3"/>
  <c r="AT504" i="3"/>
  <c r="AT507" i="3"/>
  <c r="AT510" i="3"/>
  <c r="AT513" i="3"/>
  <c r="AT516" i="3"/>
  <c r="AT519" i="3"/>
  <c r="AT522" i="3"/>
  <c r="AT525" i="3"/>
  <c r="AT528" i="3"/>
  <c r="AT531" i="3"/>
  <c r="AT534" i="3"/>
  <c r="AT537" i="3"/>
  <c r="AT540" i="3"/>
  <c r="AT543" i="3"/>
  <c r="AT546" i="3"/>
  <c r="AT549" i="3"/>
  <c r="AT552" i="3"/>
  <c r="AT555" i="3"/>
  <c r="AT558" i="3"/>
  <c r="AT561" i="3"/>
  <c r="AT564" i="3"/>
  <c r="AT567" i="3"/>
  <c r="AT570" i="3"/>
  <c r="AT573" i="3"/>
  <c r="AT576" i="3"/>
  <c r="AT579" i="3"/>
  <c r="AT582" i="3"/>
  <c r="AT585" i="3"/>
  <c r="AT588" i="3"/>
  <c r="AT591" i="3"/>
  <c r="AT594" i="3"/>
  <c r="AT597" i="3"/>
  <c r="AT600" i="3"/>
  <c r="AT603" i="3"/>
  <c r="AT606" i="3"/>
  <c r="AT609" i="3"/>
  <c r="AT612" i="3"/>
  <c r="AT615" i="3"/>
  <c r="AT618" i="3"/>
  <c r="AT621" i="3"/>
  <c r="AT624" i="3"/>
  <c r="AT627" i="3"/>
  <c r="AT630" i="3"/>
  <c r="AT633" i="3"/>
  <c r="AT636" i="3"/>
  <c r="AT639" i="3"/>
  <c r="AT642" i="3"/>
  <c r="AT645" i="3"/>
  <c r="AT648" i="3"/>
  <c r="AT651" i="3"/>
  <c r="AT654" i="3"/>
  <c r="AT657" i="3"/>
  <c r="AT660" i="3"/>
  <c r="AT663" i="3"/>
  <c r="AT666" i="3"/>
  <c r="AT669" i="3"/>
  <c r="AT672" i="3"/>
  <c r="AT675" i="3"/>
  <c r="AT678" i="3"/>
  <c r="AT681" i="3"/>
  <c r="AT684" i="3"/>
  <c r="AT687" i="3"/>
  <c r="AT690" i="3"/>
  <c r="AT693" i="3"/>
  <c r="AT696" i="3"/>
  <c r="AT699" i="3"/>
  <c r="AT702" i="3"/>
  <c r="AT705" i="3"/>
  <c r="AT708" i="3"/>
  <c r="AT711" i="3"/>
  <c r="AT714" i="3"/>
  <c r="AT717" i="3"/>
  <c r="AT720" i="3"/>
  <c r="AT723" i="3"/>
  <c r="AT726" i="3"/>
  <c r="AT729" i="3"/>
  <c r="AT732" i="3"/>
  <c r="AT735" i="3"/>
  <c r="AT738" i="3"/>
  <c r="AT741" i="3"/>
  <c r="AT744" i="3"/>
  <c r="AT747" i="3"/>
  <c r="AT750" i="3"/>
  <c r="AT753" i="3"/>
  <c r="AT756" i="3"/>
  <c r="AT759" i="3"/>
  <c r="AT762" i="3"/>
  <c r="AT765" i="3"/>
  <c r="AT768" i="3"/>
  <c r="AT771" i="3"/>
  <c r="AT774" i="3"/>
  <c r="AT777" i="3"/>
  <c r="AT780" i="3"/>
  <c r="AT783" i="3"/>
  <c r="AT786" i="3"/>
  <c r="AT789" i="3"/>
  <c r="AT792" i="3"/>
  <c r="AT795" i="3"/>
  <c r="AT798" i="3"/>
  <c r="AT801" i="3"/>
  <c r="AT804" i="3"/>
  <c r="AT807" i="3"/>
  <c r="AT810" i="3"/>
  <c r="AT813" i="3"/>
  <c r="AT816" i="3"/>
  <c r="AT819" i="3"/>
  <c r="AT822" i="3"/>
  <c r="AT825" i="3"/>
  <c r="AT828" i="3"/>
  <c r="AT831" i="3"/>
  <c r="AT834" i="3"/>
  <c r="AT837" i="3"/>
  <c r="AT840" i="3"/>
  <c r="AT843" i="3"/>
  <c r="AT846" i="3"/>
  <c r="AT849" i="3"/>
  <c r="AT852" i="3"/>
  <c r="AT855" i="3"/>
  <c r="AT858" i="3"/>
  <c r="AT861" i="3"/>
  <c r="AT864" i="3"/>
  <c r="AT867" i="3"/>
  <c r="AT870" i="3"/>
  <c r="AT873" i="3"/>
  <c r="AT876" i="3"/>
  <c r="AT879" i="3"/>
  <c r="AT882" i="3"/>
  <c r="AT885" i="3"/>
  <c r="AT888" i="3"/>
  <c r="AT891" i="3"/>
  <c r="AT894" i="3"/>
  <c r="AT897" i="3"/>
  <c r="AT900" i="3"/>
  <c r="O13" i="8"/>
  <c r="D5" i="8"/>
  <c r="GL1" i="18"/>
  <c r="I54" i="11"/>
  <c r="M41" i="11"/>
  <c r="GG1" i="18" s="1"/>
  <c r="GD1" i="18"/>
  <c r="FS1" i="18"/>
  <c r="FE1" i="18"/>
  <c r="FF1" i="18"/>
  <c r="FG1" i="18"/>
  <c r="FH1" i="18"/>
  <c r="FI1" i="18"/>
  <c r="FJ1" i="18"/>
  <c r="FK1" i="18"/>
  <c r="FL1" i="18"/>
  <c r="FM1" i="18"/>
  <c r="FN1" i="18"/>
  <c r="FQ1" i="18"/>
  <c r="U10" i="3"/>
  <c r="AI10" i="10" s="1"/>
  <c r="U11" i="3"/>
  <c r="U12" i="3"/>
  <c r="AI12" i="10" s="1"/>
  <c r="U13" i="3"/>
  <c r="AI13" i="10" s="1"/>
  <c r="U14" i="3"/>
  <c r="AI14" i="10" s="1"/>
  <c r="U15" i="3"/>
  <c r="AI15" i="10" s="1"/>
  <c r="U16" i="3"/>
  <c r="U17" i="3"/>
  <c r="AI17" i="10" s="1"/>
  <c r="U18" i="3"/>
  <c r="U4" i="3"/>
  <c r="AF5" i="10"/>
  <c r="AC4" i="10"/>
  <c r="AC5" i="10"/>
  <c r="Z4" i="10"/>
  <c r="Z5" i="10"/>
  <c r="W4" i="10"/>
  <c r="W5" i="10"/>
  <c r="T4" i="10"/>
  <c r="T5" i="10"/>
  <c r="Q4" i="10"/>
  <c r="Q5" i="10"/>
  <c r="N4" i="10"/>
  <c r="N5" i="10"/>
  <c r="K4" i="10"/>
  <c r="K5" i="10"/>
  <c r="H4" i="10"/>
  <c r="H5" i="10"/>
  <c r="E4" i="10"/>
  <c r="E5" i="10"/>
  <c r="B4" i="10"/>
  <c r="B5" i="10"/>
  <c r="Z1" i="18"/>
  <c r="Y1" i="18"/>
  <c r="X1" i="18"/>
  <c r="W1" i="18"/>
  <c r="V1" i="18"/>
  <c r="U1" i="18"/>
  <c r="T1" i="18"/>
  <c r="S1" i="18"/>
  <c r="R1" i="18"/>
  <c r="Q1" i="18"/>
  <c r="P1" i="18"/>
  <c r="O1" i="18"/>
  <c r="N1" i="18"/>
  <c r="M1" i="18"/>
  <c r="L1" i="18"/>
  <c r="K1" i="18"/>
  <c r="J1" i="18"/>
  <c r="I1" i="18"/>
  <c r="H1" i="18"/>
  <c r="G1" i="18"/>
  <c r="F1" i="18"/>
  <c r="E1" i="18"/>
  <c r="D1" i="18"/>
  <c r="C1" i="18"/>
  <c r="B1" i="18"/>
  <c r="Q1" i="9"/>
  <c r="Q2" i="9"/>
  <c r="M3" i="17"/>
  <c r="M3" i="16"/>
  <c r="K14" i="12"/>
  <c r="G14" i="12"/>
  <c r="C14" i="12"/>
  <c r="I13" i="12"/>
  <c r="E13" i="12"/>
  <c r="K12" i="12"/>
  <c r="G12" i="12"/>
  <c r="C12" i="12"/>
  <c r="I11" i="12"/>
  <c r="E11" i="12"/>
  <c r="K10" i="12"/>
  <c r="G10" i="12"/>
  <c r="C10" i="12"/>
  <c r="I9" i="12"/>
  <c r="E9" i="12"/>
  <c r="K8" i="12"/>
  <c r="G8" i="12"/>
  <c r="C8" i="12"/>
  <c r="I7" i="12"/>
  <c r="E7" i="12"/>
  <c r="K6" i="12"/>
  <c r="G6" i="12"/>
  <c r="C6" i="12"/>
  <c r="E80" i="11"/>
  <c r="E79" i="11"/>
  <c r="E78" i="11"/>
  <c r="E77" i="11"/>
  <c r="D73" i="11"/>
  <c r="F19" i="11"/>
  <c r="L71" i="11" s="1"/>
  <c r="L70" i="11"/>
  <c r="M66" i="11"/>
  <c r="D66" i="11"/>
  <c r="L64" i="11"/>
  <c r="N54" i="11"/>
  <c r="J54" i="11"/>
  <c r="F54" i="11"/>
  <c r="G54" i="11" s="1"/>
  <c r="E54" i="11"/>
  <c r="N53" i="11"/>
  <c r="D52" i="11"/>
  <c r="D51" i="11"/>
  <c r="N38" i="11"/>
  <c r="D38" i="11"/>
  <c r="N40" i="11"/>
  <c r="D40" i="11"/>
  <c r="N35" i="11"/>
  <c r="D35" i="11"/>
  <c r="N29" i="11"/>
  <c r="D28" i="11"/>
  <c r="D27" i="11"/>
  <c r="A18" i="11"/>
  <c r="K14" i="11"/>
  <c r="E14" i="11"/>
  <c r="D14" i="11"/>
  <c r="D13" i="11"/>
  <c r="D12" i="11"/>
  <c r="K11" i="11"/>
  <c r="D11" i="11"/>
  <c r="K10" i="11"/>
  <c r="K9" i="11"/>
  <c r="K1" i="11"/>
  <c r="K3" i="11"/>
  <c r="K4" i="11"/>
  <c r="K6" i="11"/>
  <c r="B4" i="11"/>
  <c r="B46" i="10"/>
  <c r="B45" i="10"/>
  <c r="T18" i="3"/>
  <c r="A18" i="10" s="1"/>
  <c r="T17" i="3"/>
  <c r="A17" i="10" s="1"/>
  <c r="T16" i="3"/>
  <c r="A16" i="10" s="1"/>
  <c r="T15" i="3"/>
  <c r="A15" i="10" s="1"/>
  <c r="T14" i="3"/>
  <c r="A14" i="10" s="1"/>
  <c r="T13" i="3"/>
  <c r="A13" i="10" s="1"/>
  <c r="T12" i="3"/>
  <c r="A12" i="10" s="1"/>
  <c r="T11" i="3"/>
  <c r="A11" i="10" s="1"/>
  <c r="T10" i="3"/>
  <c r="A10" i="10" s="1"/>
  <c r="T6" i="3"/>
  <c r="A5" i="10" s="1"/>
  <c r="T5" i="3"/>
  <c r="A4" i="10" s="1"/>
  <c r="T4" i="3"/>
  <c r="A3" i="10" s="1"/>
  <c r="AM2" i="10"/>
  <c r="E2" i="10"/>
  <c r="H2" i="10" s="1"/>
  <c r="K2" i="10" s="1"/>
  <c r="N2" i="10" s="1"/>
  <c r="Q2" i="10" s="1"/>
  <c r="T2" i="10" s="1"/>
  <c r="W2" i="10" s="1"/>
  <c r="Z2" i="10" s="1"/>
  <c r="AC2" i="10" s="1"/>
  <c r="AF2" i="10" s="1"/>
  <c r="AI2" i="10" s="1"/>
  <c r="AL2" i="10" s="1"/>
  <c r="G2" i="10"/>
  <c r="J2" i="10"/>
  <c r="M2" i="10" s="1"/>
  <c r="P2" i="10" s="1"/>
  <c r="S2" i="10" s="1"/>
  <c r="V2" i="10" s="1"/>
  <c r="Y2" i="10" s="1"/>
  <c r="AB2" i="10" s="1"/>
  <c r="AE2" i="10" s="1"/>
  <c r="AH2" i="10" s="1"/>
  <c r="AK2" i="10" s="1"/>
  <c r="A1" i="10"/>
  <c r="F77" i="9"/>
  <c r="F76" i="9"/>
  <c r="F75" i="9"/>
  <c r="F74" i="9"/>
  <c r="E70" i="9"/>
  <c r="M69" i="9"/>
  <c r="M68" i="9"/>
  <c r="L1" i="9"/>
  <c r="M67" i="9" s="1"/>
  <c r="N64" i="9"/>
  <c r="E64" i="9"/>
  <c r="L16" i="9"/>
  <c r="L14" i="9"/>
  <c r="U1" i="9"/>
  <c r="U2" i="9"/>
  <c r="T1" i="9"/>
  <c r="T2" i="9"/>
  <c r="E14" i="9" s="1"/>
  <c r="L13" i="9"/>
  <c r="S1" i="9"/>
  <c r="S2" i="9"/>
  <c r="L12" i="9"/>
  <c r="R1" i="9"/>
  <c r="R2" i="9"/>
  <c r="L9" i="9"/>
  <c r="L3" i="9"/>
  <c r="L4" i="9"/>
  <c r="L8" i="9"/>
  <c r="L6" i="9"/>
  <c r="AU3" i="3"/>
  <c r="AU903" i="3" s="1"/>
  <c r="O11" i="8" s="1"/>
  <c r="O14" i="8" s="1"/>
  <c r="O15" i="8" s="1"/>
  <c r="O16" i="8" s="1"/>
  <c r="AU6" i="3"/>
  <c r="AU9" i="3"/>
  <c r="AU12" i="3"/>
  <c r="AU15" i="3"/>
  <c r="AU18" i="3"/>
  <c r="AU21" i="3"/>
  <c r="AU24" i="3"/>
  <c r="AU27" i="3"/>
  <c r="AU30" i="3"/>
  <c r="AU33" i="3"/>
  <c r="AU36" i="3"/>
  <c r="AU39" i="3"/>
  <c r="AU42" i="3"/>
  <c r="AU45" i="3"/>
  <c r="AU48" i="3"/>
  <c r="AU51" i="3"/>
  <c r="AU54" i="3"/>
  <c r="AU57" i="3"/>
  <c r="AU60" i="3"/>
  <c r="AU63" i="3"/>
  <c r="AU66" i="3"/>
  <c r="AU69" i="3"/>
  <c r="AU72" i="3"/>
  <c r="AU75" i="3"/>
  <c r="AU78" i="3"/>
  <c r="AU81" i="3"/>
  <c r="AU84" i="3"/>
  <c r="AU87" i="3"/>
  <c r="AU90" i="3"/>
  <c r="AU93" i="3"/>
  <c r="AU96" i="3"/>
  <c r="AU99" i="3"/>
  <c r="AU102" i="3"/>
  <c r="AU105" i="3"/>
  <c r="AU108" i="3"/>
  <c r="AU111" i="3"/>
  <c r="AU114" i="3"/>
  <c r="AU117" i="3"/>
  <c r="AU120" i="3"/>
  <c r="AU123" i="3"/>
  <c r="AU126" i="3"/>
  <c r="AU129" i="3"/>
  <c r="AU132" i="3"/>
  <c r="AU135" i="3"/>
  <c r="AU138" i="3"/>
  <c r="AU141" i="3"/>
  <c r="AU144" i="3"/>
  <c r="AU147" i="3"/>
  <c r="AU150" i="3"/>
  <c r="AU153" i="3"/>
  <c r="AU156" i="3"/>
  <c r="AU159" i="3"/>
  <c r="AU162" i="3"/>
  <c r="AU165" i="3"/>
  <c r="AU168" i="3"/>
  <c r="AU171" i="3"/>
  <c r="AU174" i="3"/>
  <c r="AU177" i="3"/>
  <c r="AU180" i="3"/>
  <c r="AU183" i="3"/>
  <c r="AU186" i="3"/>
  <c r="AU189" i="3"/>
  <c r="AU192" i="3"/>
  <c r="AU195" i="3"/>
  <c r="AU198" i="3"/>
  <c r="AU201" i="3"/>
  <c r="AU204" i="3"/>
  <c r="AU207" i="3"/>
  <c r="AU210" i="3"/>
  <c r="AU213" i="3"/>
  <c r="AU216" i="3"/>
  <c r="AU219" i="3"/>
  <c r="AU222" i="3"/>
  <c r="AU225" i="3"/>
  <c r="AU228" i="3"/>
  <c r="AU231" i="3"/>
  <c r="AU234" i="3"/>
  <c r="AU237" i="3"/>
  <c r="AU240" i="3"/>
  <c r="AU243" i="3"/>
  <c r="AU246" i="3"/>
  <c r="AU249" i="3"/>
  <c r="AU252" i="3"/>
  <c r="AU255" i="3"/>
  <c r="AU258" i="3"/>
  <c r="AU261" i="3"/>
  <c r="AU264" i="3"/>
  <c r="AU267" i="3"/>
  <c r="AU270" i="3"/>
  <c r="AU273" i="3"/>
  <c r="AU276" i="3"/>
  <c r="AU279" i="3"/>
  <c r="AU282" i="3"/>
  <c r="AU285" i="3"/>
  <c r="AU288" i="3"/>
  <c r="AU291" i="3"/>
  <c r="AU294" i="3"/>
  <c r="AU297" i="3"/>
  <c r="AU300" i="3"/>
  <c r="AU303" i="3"/>
  <c r="AU306" i="3"/>
  <c r="AU309" i="3"/>
  <c r="AU312" i="3"/>
  <c r="AU315" i="3"/>
  <c r="AU318" i="3"/>
  <c r="AU321" i="3"/>
  <c r="AU324" i="3"/>
  <c r="AU327" i="3"/>
  <c r="AU330" i="3"/>
  <c r="AU333" i="3"/>
  <c r="AU336" i="3"/>
  <c r="AU339" i="3"/>
  <c r="AU342" i="3"/>
  <c r="AU345" i="3"/>
  <c r="AU348" i="3"/>
  <c r="AU351" i="3"/>
  <c r="AU354" i="3"/>
  <c r="AU357" i="3"/>
  <c r="AU360" i="3"/>
  <c r="AU363" i="3"/>
  <c r="AU366" i="3"/>
  <c r="AU369" i="3"/>
  <c r="AU372" i="3"/>
  <c r="AU375" i="3"/>
  <c r="AU378" i="3"/>
  <c r="AU381" i="3"/>
  <c r="AU384" i="3"/>
  <c r="AU387" i="3"/>
  <c r="AU390" i="3"/>
  <c r="AU393" i="3"/>
  <c r="AU396" i="3"/>
  <c r="AU399" i="3"/>
  <c r="AU402" i="3"/>
  <c r="AU405" i="3"/>
  <c r="AU408" i="3"/>
  <c r="AU411" i="3"/>
  <c r="AU414" i="3"/>
  <c r="AU417" i="3"/>
  <c r="AU420" i="3"/>
  <c r="AU423" i="3"/>
  <c r="AU426" i="3"/>
  <c r="AU429" i="3"/>
  <c r="AU432" i="3"/>
  <c r="AU435" i="3"/>
  <c r="AU438" i="3"/>
  <c r="AU441" i="3"/>
  <c r="AU444" i="3"/>
  <c r="AU447" i="3"/>
  <c r="AU450" i="3"/>
  <c r="AU453" i="3"/>
  <c r="AU456" i="3"/>
  <c r="AU459" i="3"/>
  <c r="AU462" i="3"/>
  <c r="AU465" i="3"/>
  <c r="AU468" i="3"/>
  <c r="AU471" i="3"/>
  <c r="AU474" i="3"/>
  <c r="AU477" i="3"/>
  <c r="AU480" i="3"/>
  <c r="AU483" i="3"/>
  <c r="AU486" i="3"/>
  <c r="AU489" i="3"/>
  <c r="AU492" i="3"/>
  <c r="AU495" i="3"/>
  <c r="AU498" i="3"/>
  <c r="AU501" i="3"/>
  <c r="AU504" i="3"/>
  <c r="AU507" i="3"/>
  <c r="AU510" i="3"/>
  <c r="AU513" i="3"/>
  <c r="AU516" i="3"/>
  <c r="AU519" i="3"/>
  <c r="AU522" i="3"/>
  <c r="AU525" i="3"/>
  <c r="AU528" i="3"/>
  <c r="AU531" i="3"/>
  <c r="AU534" i="3"/>
  <c r="AU537" i="3"/>
  <c r="AU540" i="3"/>
  <c r="AU543" i="3"/>
  <c r="AU546" i="3"/>
  <c r="AU549" i="3"/>
  <c r="AU552" i="3"/>
  <c r="AU555" i="3"/>
  <c r="AU558" i="3"/>
  <c r="AU561" i="3"/>
  <c r="AU564" i="3"/>
  <c r="AU567" i="3"/>
  <c r="AU570" i="3"/>
  <c r="AU573" i="3"/>
  <c r="AU576" i="3"/>
  <c r="AU579" i="3"/>
  <c r="AU582" i="3"/>
  <c r="AU585" i="3"/>
  <c r="AU588" i="3"/>
  <c r="AU591" i="3"/>
  <c r="AU594" i="3"/>
  <c r="AU597" i="3"/>
  <c r="AU600" i="3"/>
  <c r="AU603" i="3"/>
  <c r="AU606" i="3"/>
  <c r="AU609" i="3"/>
  <c r="AU612" i="3"/>
  <c r="AU615" i="3"/>
  <c r="AU618" i="3"/>
  <c r="AU621" i="3"/>
  <c r="AU624" i="3"/>
  <c r="AU627" i="3"/>
  <c r="AU630" i="3"/>
  <c r="AU633" i="3"/>
  <c r="AU636" i="3"/>
  <c r="AU639" i="3"/>
  <c r="AU642" i="3"/>
  <c r="AU645" i="3"/>
  <c r="AU648" i="3"/>
  <c r="AU651" i="3"/>
  <c r="AU654" i="3"/>
  <c r="AU657" i="3"/>
  <c r="AU660" i="3"/>
  <c r="AU663" i="3"/>
  <c r="AU666" i="3"/>
  <c r="AU669" i="3"/>
  <c r="AU672" i="3"/>
  <c r="AU675" i="3"/>
  <c r="AU678" i="3"/>
  <c r="AU681" i="3"/>
  <c r="AU684" i="3"/>
  <c r="AU687" i="3"/>
  <c r="AU690" i="3"/>
  <c r="AU693" i="3"/>
  <c r="AU696" i="3"/>
  <c r="AU699" i="3"/>
  <c r="AU702" i="3"/>
  <c r="AU705" i="3"/>
  <c r="AU708" i="3"/>
  <c r="AU711" i="3"/>
  <c r="AU714" i="3"/>
  <c r="AU717" i="3"/>
  <c r="AU720" i="3"/>
  <c r="AU723" i="3"/>
  <c r="AU726" i="3"/>
  <c r="AU729" i="3"/>
  <c r="AU732" i="3"/>
  <c r="AU735" i="3"/>
  <c r="AU738" i="3"/>
  <c r="AU741" i="3"/>
  <c r="AU744" i="3"/>
  <c r="AU747" i="3"/>
  <c r="AU750" i="3"/>
  <c r="AU753" i="3"/>
  <c r="AU756" i="3"/>
  <c r="AU759" i="3"/>
  <c r="AU762" i="3"/>
  <c r="AU765" i="3"/>
  <c r="AU768" i="3"/>
  <c r="AU771" i="3"/>
  <c r="AU774" i="3"/>
  <c r="AU777" i="3"/>
  <c r="AU780" i="3"/>
  <c r="AU783" i="3"/>
  <c r="AU786" i="3"/>
  <c r="AU789" i="3"/>
  <c r="AU792" i="3"/>
  <c r="AU795" i="3"/>
  <c r="AU798" i="3"/>
  <c r="AU801" i="3"/>
  <c r="AU804" i="3"/>
  <c r="AU807" i="3"/>
  <c r="AU810" i="3"/>
  <c r="AU813" i="3"/>
  <c r="AU816" i="3"/>
  <c r="AU819" i="3"/>
  <c r="AU822" i="3"/>
  <c r="AU825" i="3"/>
  <c r="AU828" i="3"/>
  <c r="AU831" i="3"/>
  <c r="AU834" i="3"/>
  <c r="AU837" i="3"/>
  <c r="AU840" i="3"/>
  <c r="AU843" i="3"/>
  <c r="AU846" i="3"/>
  <c r="AU849" i="3"/>
  <c r="AU852" i="3"/>
  <c r="AU855" i="3"/>
  <c r="AU858" i="3"/>
  <c r="AU861" i="3"/>
  <c r="AU864" i="3"/>
  <c r="AU867" i="3"/>
  <c r="AU870" i="3"/>
  <c r="AU873" i="3"/>
  <c r="AU876" i="3"/>
  <c r="AU879" i="3"/>
  <c r="AU882" i="3"/>
  <c r="AU885" i="3"/>
  <c r="AU888" i="3"/>
  <c r="AU891" i="3"/>
  <c r="AU894" i="3"/>
  <c r="AU897" i="3"/>
  <c r="AU900" i="3"/>
  <c r="J22" i="8"/>
  <c r="E9" i="8" s="1"/>
  <c r="E22" i="8"/>
  <c r="F18" i="8"/>
  <c r="M5" i="8"/>
  <c r="L5" i="8"/>
  <c r="E6" i="8" s="1"/>
  <c r="E8" i="8" s="1"/>
  <c r="K5" i="8"/>
  <c r="J5" i="8"/>
  <c r="I5" i="8"/>
  <c r="H5" i="8"/>
  <c r="H6" i="8" s="1"/>
  <c r="H8" i="8" s="1"/>
  <c r="G5" i="8"/>
  <c r="F5" i="8"/>
  <c r="E5" i="8"/>
  <c r="J9" i="8"/>
  <c r="Q84" i="6"/>
  <c r="Q82" i="6"/>
  <c r="Q80" i="6"/>
  <c r="Q78" i="6"/>
  <c r="Q76" i="6"/>
  <c r="Q74" i="6"/>
  <c r="Q72" i="6"/>
  <c r="Q70" i="6"/>
  <c r="Q68" i="6"/>
  <c r="Q66" i="6"/>
  <c r="Q64" i="6"/>
  <c r="Q62" i="6"/>
  <c r="Q60" i="6"/>
  <c r="Q58" i="6"/>
  <c r="Q56" i="6"/>
  <c r="Q54" i="6"/>
  <c r="Q52" i="6"/>
  <c r="Q50" i="6"/>
  <c r="Q48" i="6"/>
  <c r="Q46" i="6"/>
  <c r="Q44" i="6"/>
  <c r="Q42" i="6"/>
  <c r="Q40" i="6"/>
  <c r="Q38" i="6"/>
  <c r="Q36" i="6"/>
  <c r="Q34" i="6"/>
  <c r="Q32" i="6"/>
  <c r="Q30" i="6"/>
  <c r="Q28" i="6"/>
  <c r="Q26" i="6"/>
  <c r="Q24" i="6"/>
  <c r="Q22" i="6"/>
  <c r="Q20" i="6"/>
  <c r="Q18" i="6"/>
  <c r="Q16" i="6"/>
  <c r="Q14" i="6"/>
  <c r="Q12" i="6"/>
  <c r="Q10" i="6"/>
  <c r="Q8" i="6"/>
  <c r="Q6" i="6"/>
  <c r="AH3" i="3"/>
  <c r="AH6" i="3"/>
  <c r="AH9" i="3"/>
  <c r="AH12" i="3"/>
  <c r="AH15" i="3"/>
  <c r="AH18" i="3"/>
  <c r="AH21" i="3"/>
  <c r="AH24" i="3"/>
  <c r="AH27" i="3"/>
  <c r="AH30" i="3"/>
  <c r="AH33" i="3"/>
  <c r="AH36" i="3"/>
  <c r="AH39" i="3"/>
  <c r="AH42" i="3"/>
  <c r="AH45" i="3"/>
  <c r="AH48" i="3"/>
  <c r="AH51" i="3"/>
  <c r="AH54" i="3"/>
  <c r="AH57" i="3"/>
  <c r="AH60" i="3"/>
  <c r="AH63" i="3"/>
  <c r="AH66" i="3"/>
  <c r="AH69" i="3"/>
  <c r="AH72" i="3"/>
  <c r="AH75" i="3"/>
  <c r="AH78" i="3"/>
  <c r="AH81" i="3"/>
  <c r="AH84" i="3"/>
  <c r="AH87" i="3"/>
  <c r="AH90" i="3"/>
  <c r="AH93" i="3"/>
  <c r="AH96" i="3"/>
  <c r="AH99" i="3"/>
  <c r="AH102" i="3"/>
  <c r="AH105" i="3"/>
  <c r="AH108" i="3"/>
  <c r="AH111" i="3"/>
  <c r="AH114" i="3"/>
  <c r="AH117" i="3"/>
  <c r="AH120" i="3"/>
  <c r="AH123" i="3"/>
  <c r="AH126" i="3"/>
  <c r="AH129" i="3"/>
  <c r="AH132" i="3"/>
  <c r="AH135" i="3"/>
  <c r="AH138" i="3"/>
  <c r="AH141" i="3"/>
  <c r="AH144" i="3"/>
  <c r="AH147" i="3"/>
  <c r="AH150" i="3"/>
  <c r="AH153" i="3"/>
  <c r="AH156" i="3"/>
  <c r="AH159" i="3"/>
  <c r="AH162" i="3"/>
  <c r="AH165" i="3"/>
  <c r="AH168" i="3"/>
  <c r="AH171" i="3"/>
  <c r="AH174" i="3"/>
  <c r="AH177" i="3"/>
  <c r="AH180" i="3"/>
  <c r="AH183" i="3"/>
  <c r="AH186" i="3"/>
  <c r="AH189" i="3"/>
  <c r="AH192" i="3"/>
  <c r="AH195" i="3"/>
  <c r="AH198" i="3"/>
  <c r="AH201" i="3"/>
  <c r="AH204" i="3"/>
  <c r="AH207" i="3"/>
  <c r="AH210" i="3"/>
  <c r="AH213" i="3"/>
  <c r="AH216" i="3"/>
  <c r="AH219" i="3"/>
  <c r="AH222" i="3"/>
  <c r="AH225" i="3"/>
  <c r="AH228" i="3"/>
  <c r="AH231" i="3"/>
  <c r="AH234" i="3"/>
  <c r="AH237" i="3"/>
  <c r="AH240" i="3"/>
  <c r="AH243" i="3"/>
  <c r="AH246" i="3"/>
  <c r="AH249" i="3"/>
  <c r="AH252" i="3"/>
  <c r="AH255" i="3"/>
  <c r="AH258" i="3"/>
  <c r="AH261" i="3"/>
  <c r="AH264" i="3"/>
  <c r="AH267" i="3"/>
  <c r="AH270" i="3"/>
  <c r="AH273" i="3"/>
  <c r="AH276" i="3"/>
  <c r="AH279" i="3"/>
  <c r="AH282" i="3"/>
  <c r="AH285" i="3"/>
  <c r="AH288" i="3"/>
  <c r="AH291" i="3"/>
  <c r="AH294" i="3"/>
  <c r="AH297" i="3"/>
  <c r="AH300" i="3"/>
  <c r="AH303" i="3"/>
  <c r="AH306" i="3"/>
  <c r="AH309" i="3"/>
  <c r="AH312" i="3"/>
  <c r="AH315" i="3"/>
  <c r="AH318" i="3"/>
  <c r="AH321" i="3"/>
  <c r="AH324" i="3"/>
  <c r="AH327" i="3"/>
  <c r="AH330" i="3"/>
  <c r="AH333" i="3"/>
  <c r="AH336" i="3"/>
  <c r="AH339" i="3"/>
  <c r="AH342" i="3"/>
  <c r="AH345" i="3"/>
  <c r="AH348" i="3"/>
  <c r="AH351" i="3"/>
  <c r="AH354" i="3"/>
  <c r="AH357" i="3"/>
  <c r="AH360" i="3"/>
  <c r="AH363" i="3"/>
  <c r="AH366" i="3"/>
  <c r="AH369" i="3"/>
  <c r="AH372" i="3"/>
  <c r="AH375" i="3"/>
  <c r="AH378" i="3"/>
  <c r="AH381" i="3"/>
  <c r="AH384" i="3"/>
  <c r="AH387" i="3"/>
  <c r="AH390" i="3"/>
  <c r="AH393" i="3"/>
  <c r="AH396" i="3"/>
  <c r="AH399" i="3"/>
  <c r="AH402" i="3"/>
  <c r="AH405" i="3"/>
  <c r="AH408" i="3"/>
  <c r="AH411" i="3"/>
  <c r="AH414" i="3"/>
  <c r="AH417" i="3"/>
  <c r="AH420" i="3"/>
  <c r="AH423" i="3"/>
  <c r="AH426" i="3"/>
  <c r="AH429" i="3"/>
  <c r="AH432" i="3"/>
  <c r="AH435" i="3"/>
  <c r="AH438" i="3"/>
  <c r="AH441" i="3"/>
  <c r="AH444" i="3"/>
  <c r="AH447" i="3"/>
  <c r="AH450" i="3"/>
  <c r="AH453" i="3"/>
  <c r="AH456" i="3"/>
  <c r="AH459" i="3"/>
  <c r="AH462" i="3"/>
  <c r="AH465" i="3"/>
  <c r="AH468" i="3"/>
  <c r="AH471" i="3"/>
  <c r="AH474" i="3"/>
  <c r="AH477" i="3"/>
  <c r="AH480" i="3"/>
  <c r="AH483" i="3"/>
  <c r="AH486" i="3"/>
  <c r="AH489" i="3"/>
  <c r="AH492" i="3"/>
  <c r="AH495" i="3"/>
  <c r="AH498" i="3"/>
  <c r="AH501" i="3"/>
  <c r="AH504" i="3"/>
  <c r="AH507" i="3"/>
  <c r="AH510" i="3"/>
  <c r="AH513" i="3"/>
  <c r="AH516" i="3"/>
  <c r="AH519" i="3"/>
  <c r="AH522" i="3"/>
  <c r="AH525" i="3"/>
  <c r="AH528" i="3"/>
  <c r="AH531" i="3"/>
  <c r="AH534" i="3"/>
  <c r="AH537" i="3"/>
  <c r="AH540" i="3"/>
  <c r="AH543" i="3"/>
  <c r="AH546" i="3"/>
  <c r="AH549" i="3"/>
  <c r="AH552" i="3"/>
  <c r="AH555" i="3"/>
  <c r="AH558" i="3"/>
  <c r="AH561" i="3"/>
  <c r="AH564" i="3"/>
  <c r="AH567" i="3"/>
  <c r="AH570" i="3"/>
  <c r="AH573" i="3"/>
  <c r="AH576" i="3"/>
  <c r="AH579" i="3"/>
  <c r="AH582" i="3"/>
  <c r="AH585" i="3"/>
  <c r="AH588" i="3"/>
  <c r="AH591" i="3"/>
  <c r="AH594" i="3"/>
  <c r="AH597" i="3"/>
  <c r="AH600" i="3"/>
  <c r="AH603" i="3"/>
  <c r="AH606" i="3"/>
  <c r="AH609" i="3"/>
  <c r="AH612" i="3"/>
  <c r="AH615" i="3"/>
  <c r="AH618" i="3"/>
  <c r="AH621" i="3"/>
  <c r="AH624" i="3"/>
  <c r="AH627" i="3"/>
  <c r="AH630" i="3"/>
  <c r="AH633" i="3"/>
  <c r="AH636" i="3"/>
  <c r="AH639" i="3"/>
  <c r="AH642" i="3"/>
  <c r="AH645" i="3"/>
  <c r="AH648" i="3"/>
  <c r="AH651" i="3"/>
  <c r="AH654" i="3"/>
  <c r="AH657" i="3"/>
  <c r="AH660" i="3"/>
  <c r="AH663" i="3"/>
  <c r="AH666" i="3"/>
  <c r="AH669" i="3"/>
  <c r="AH672" i="3"/>
  <c r="AH675" i="3"/>
  <c r="AH678" i="3"/>
  <c r="AH681" i="3"/>
  <c r="AH684" i="3"/>
  <c r="AH687" i="3"/>
  <c r="AH690" i="3"/>
  <c r="AH693" i="3"/>
  <c r="AH696" i="3"/>
  <c r="AH699" i="3"/>
  <c r="AH702" i="3"/>
  <c r="AH705" i="3"/>
  <c r="AH708" i="3"/>
  <c r="AH711" i="3"/>
  <c r="AH714" i="3"/>
  <c r="AH717" i="3"/>
  <c r="AH720" i="3"/>
  <c r="AH723" i="3"/>
  <c r="AH726" i="3"/>
  <c r="AH729" i="3"/>
  <c r="AH732" i="3"/>
  <c r="AH735" i="3"/>
  <c r="AH738" i="3"/>
  <c r="AH741" i="3"/>
  <c r="AH744" i="3"/>
  <c r="AH747" i="3"/>
  <c r="AH750" i="3"/>
  <c r="AH753" i="3"/>
  <c r="AH756" i="3"/>
  <c r="AH759" i="3"/>
  <c r="AH762" i="3"/>
  <c r="AH765" i="3"/>
  <c r="AH768" i="3"/>
  <c r="AH771" i="3"/>
  <c r="AH774" i="3"/>
  <c r="AH777" i="3"/>
  <c r="AH780" i="3"/>
  <c r="AH783" i="3"/>
  <c r="AH786" i="3"/>
  <c r="AH789" i="3"/>
  <c r="AH792" i="3"/>
  <c r="AH795" i="3"/>
  <c r="AH798" i="3"/>
  <c r="AH801" i="3"/>
  <c r="AH804" i="3"/>
  <c r="AH807" i="3"/>
  <c r="AH810" i="3"/>
  <c r="AH813" i="3"/>
  <c r="AH816" i="3"/>
  <c r="AH819" i="3"/>
  <c r="AH822" i="3"/>
  <c r="AH825" i="3"/>
  <c r="AH828" i="3"/>
  <c r="AH831" i="3"/>
  <c r="AH834" i="3"/>
  <c r="AH837" i="3"/>
  <c r="AH840" i="3"/>
  <c r="AH843" i="3"/>
  <c r="AH846" i="3"/>
  <c r="AH849" i="3"/>
  <c r="AH852" i="3"/>
  <c r="AH855" i="3"/>
  <c r="AH858" i="3"/>
  <c r="AH861" i="3"/>
  <c r="AH864" i="3"/>
  <c r="AH867" i="3"/>
  <c r="AH870" i="3"/>
  <c r="AH873" i="3"/>
  <c r="AH876" i="3"/>
  <c r="AH879" i="3"/>
  <c r="AH882" i="3"/>
  <c r="AH885" i="3"/>
  <c r="AH888" i="3"/>
  <c r="AH891" i="3"/>
  <c r="AH894" i="3"/>
  <c r="AH897" i="3"/>
  <c r="AH900" i="3"/>
  <c r="AG3" i="3"/>
  <c r="AG6" i="3"/>
  <c r="AG9" i="3"/>
  <c r="AG12" i="3"/>
  <c r="AG903" i="3" s="1"/>
  <c r="AG15" i="3"/>
  <c r="AG18" i="3"/>
  <c r="AG21" i="3"/>
  <c r="AG24" i="3"/>
  <c r="AG27" i="3"/>
  <c r="AG30" i="3"/>
  <c r="AG33" i="3"/>
  <c r="AG36" i="3"/>
  <c r="AG39" i="3"/>
  <c r="AG42" i="3"/>
  <c r="AG45" i="3"/>
  <c r="AG48" i="3"/>
  <c r="AG51" i="3"/>
  <c r="AG54" i="3"/>
  <c r="AG57" i="3"/>
  <c r="AG60" i="3"/>
  <c r="AG63" i="3"/>
  <c r="AG66" i="3"/>
  <c r="AG69" i="3"/>
  <c r="AG72" i="3"/>
  <c r="AG75" i="3"/>
  <c r="AG78" i="3"/>
  <c r="AG81" i="3"/>
  <c r="AG84" i="3"/>
  <c r="AG87" i="3"/>
  <c r="AG90" i="3"/>
  <c r="AG93" i="3"/>
  <c r="AG96" i="3"/>
  <c r="AG99" i="3"/>
  <c r="AG102" i="3"/>
  <c r="AG105" i="3"/>
  <c r="AG108" i="3"/>
  <c r="AG111" i="3"/>
  <c r="AG114" i="3"/>
  <c r="AG117" i="3"/>
  <c r="AG120" i="3"/>
  <c r="AG123" i="3"/>
  <c r="AG126" i="3"/>
  <c r="AG129" i="3"/>
  <c r="AG132" i="3"/>
  <c r="AG135" i="3"/>
  <c r="AG138" i="3"/>
  <c r="AG141" i="3"/>
  <c r="AG144" i="3"/>
  <c r="AG147" i="3"/>
  <c r="AG150" i="3"/>
  <c r="AG153" i="3"/>
  <c r="AG156" i="3"/>
  <c r="AG159" i="3"/>
  <c r="AG162" i="3"/>
  <c r="AG165" i="3"/>
  <c r="AG168" i="3"/>
  <c r="AG171" i="3"/>
  <c r="AG174" i="3"/>
  <c r="AG177" i="3"/>
  <c r="AG180" i="3"/>
  <c r="AG183" i="3"/>
  <c r="AG186" i="3"/>
  <c r="AG189" i="3"/>
  <c r="AG192" i="3"/>
  <c r="AG195" i="3"/>
  <c r="AG198" i="3"/>
  <c r="AG201" i="3"/>
  <c r="AG204" i="3"/>
  <c r="AG207" i="3"/>
  <c r="AG210" i="3"/>
  <c r="AG213" i="3"/>
  <c r="AG216" i="3"/>
  <c r="AG219" i="3"/>
  <c r="AG222" i="3"/>
  <c r="AG225" i="3"/>
  <c r="AG228" i="3"/>
  <c r="AG231" i="3"/>
  <c r="AG234" i="3"/>
  <c r="AG237" i="3"/>
  <c r="AG240" i="3"/>
  <c r="AG243" i="3"/>
  <c r="AG246" i="3"/>
  <c r="AG249" i="3"/>
  <c r="AG252" i="3"/>
  <c r="AG255" i="3"/>
  <c r="AG258" i="3"/>
  <c r="AG261" i="3"/>
  <c r="AG264" i="3"/>
  <c r="AG267" i="3"/>
  <c r="AG270" i="3"/>
  <c r="AG273" i="3"/>
  <c r="AG276" i="3"/>
  <c r="AG279" i="3"/>
  <c r="AG282" i="3"/>
  <c r="AG285" i="3"/>
  <c r="AG288" i="3"/>
  <c r="AG291" i="3"/>
  <c r="AG294" i="3"/>
  <c r="AG297" i="3"/>
  <c r="AG300" i="3"/>
  <c r="AG303" i="3"/>
  <c r="AG306" i="3"/>
  <c r="AG309" i="3"/>
  <c r="AG312" i="3"/>
  <c r="AG315" i="3"/>
  <c r="AG318" i="3"/>
  <c r="AG321" i="3"/>
  <c r="AG324" i="3"/>
  <c r="AG327" i="3"/>
  <c r="AG330" i="3"/>
  <c r="AG333" i="3"/>
  <c r="AG336" i="3"/>
  <c r="AG339" i="3"/>
  <c r="AG342" i="3"/>
  <c r="AG345" i="3"/>
  <c r="AG348" i="3"/>
  <c r="AG351" i="3"/>
  <c r="AG354" i="3"/>
  <c r="AG357" i="3"/>
  <c r="AG360" i="3"/>
  <c r="AG363" i="3"/>
  <c r="AG366" i="3"/>
  <c r="AG369" i="3"/>
  <c r="AG372" i="3"/>
  <c r="AG375" i="3"/>
  <c r="AG378" i="3"/>
  <c r="AG381" i="3"/>
  <c r="AG384" i="3"/>
  <c r="AG387" i="3"/>
  <c r="AG390" i="3"/>
  <c r="AG393" i="3"/>
  <c r="AG396" i="3"/>
  <c r="AG399" i="3"/>
  <c r="AG402" i="3"/>
  <c r="AG405" i="3"/>
  <c r="AG408" i="3"/>
  <c r="AG411" i="3"/>
  <c r="AG414" i="3"/>
  <c r="AG417" i="3"/>
  <c r="AG420" i="3"/>
  <c r="AG423" i="3"/>
  <c r="AG426" i="3"/>
  <c r="AG429" i="3"/>
  <c r="AG432" i="3"/>
  <c r="AG435" i="3"/>
  <c r="AG438" i="3"/>
  <c r="AG441" i="3"/>
  <c r="AG444" i="3"/>
  <c r="AG447" i="3"/>
  <c r="AG450" i="3"/>
  <c r="AG453" i="3"/>
  <c r="AG456" i="3"/>
  <c r="AG459" i="3"/>
  <c r="AG462" i="3"/>
  <c r="AG465" i="3"/>
  <c r="AG468" i="3"/>
  <c r="AG471" i="3"/>
  <c r="AG474" i="3"/>
  <c r="AG477" i="3"/>
  <c r="AG480" i="3"/>
  <c r="AG483" i="3"/>
  <c r="AG486" i="3"/>
  <c r="AG489" i="3"/>
  <c r="AG492" i="3"/>
  <c r="AG495" i="3"/>
  <c r="AG498" i="3"/>
  <c r="AG501" i="3"/>
  <c r="AG504" i="3"/>
  <c r="AG507" i="3"/>
  <c r="AG510" i="3"/>
  <c r="AG513" i="3"/>
  <c r="AG516" i="3"/>
  <c r="AG519" i="3"/>
  <c r="AG522" i="3"/>
  <c r="AG525" i="3"/>
  <c r="AG528" i="3"/>
  <c r="AG531" i="3"/>
  <c r="AG534" i="3"/>
  <c r="AG537" i="3"/>
  <c r="AG540" i="3"/>
  <c r="AG543" i="3"/>
  <c r="AG546" i="3"/>
  <c r="AG549" i="3"/>
  <c r="AG552" i="3"/>
  <c r="AG555" i="3"/>
  <c r="AG558" i="3"/>
  <c r="AG561" i="3"/>
  <c r="AG564" i="3"/>
  <c r="AG567" i="3"/>
  <c r="AG570" i="3"/>
  <c r="AG573" i="3"/>
  <c r="AG576" i="3"/>
  <c r="AG579" i="3"/>
  <c r="AG582" i="3"/>
  <c r="AG585" i="3"/>
  <c r="AG588" i="3"/>
  <c r="AG591" i="3"/>
  <c r="AG594" i="3"/>
  <c r="AG597" i="3"/>
  <c r="AG600" i="3"/>
  <c r="AG603" i="3"/>
  <c r="AG606" i="3"/>
  <c r="AG609" i="3"/>
  <c r="AG612" i="3"/>
  <c r="AG615" i="3"/>
  <c r="AG618" i="3"/>
  <c r="AG621" i="3"/>
  <c r="AG624" i="3"/>
  <c r="AG627" i="3"/>
  <c r="AG630" i="3"/>
  <c r="AG633" i="3"/>
  <c r="AG636" i="3"/>
  <c r="AG639" i="3"/>
  <c r="AG642" i="3"/>
  <c r="AG645" i="3"/>
  <c r="AG648" i="3"/>
  <c r="AG651" i="3"/>
  <c r="AG654" i="3"/>
  <c r="AG657" i="3"/>
  <c r="AG660" i="3"/>
  <c r="AG663" i="3"/>
  <c r="AG666" i="3"/>
  <c r="AG669" i="3"/>
  <c r="AG672" i="3"/>
  <c r="AG675" i="3"/>
  <c r="AG678" i="3"/>
  <c r="AG681" i="3"/>
  <c r="AG684" i="3"/>
  <c r="AG687" i="3"/>
  <c r="AG690" i="3"/>
  <c r="AG693" i="3"/>
  <c r="AG696" i="3"/>
  <c r="AG699" i="3"/>
  <c r="AG702" i="3"/>
  <c r="AG705" i="3"/>
  <c r="AG708" i="3"/>
  <c r="AG711" i="3"/>
  <c r="AG714" i="3"/>
  <c r="AG717" i="3"/>
  <c r="AG720" i="3"/>
  <c r="AG723" i="3"/>
  <c r="AG726" i="3"/>
  <c r="AG729" i="3"/>
  <c r="AG732" i="3"/>
  <c r="AG735" i="3"/>
  <c r="AG738" i="3"/>
  <c r="AG741" i="3"/>
  <c r="AG744" i="3"/>
  <c r="AG747" i="3"/>
  <c r="AG750" i="3"/>
  <c r="AG753" i="3"/>
  <c r="AG756" i="3"/>
  <c r="AG759" i="3"/>
  <c r="AG762" i="3"/>
  <c r="AG765" i="3"/>
  <c r="AG768" i="3"/>
  <c r="AG771" i="3"/>
  <c r="AG774" i="3"/>
  <c r="AG777" i="3"/>
  <c r="AG780" i="3"/>
  <c r="AG783" i="3"/>
  <c r="AG786" i="3"/>
  <c r="AG789" i="3"/>
  <c r="AG792" i="3"/>
  <c r="AG795" i="3"/>
  <c r="AG798" i="3"/>
  <c r="AG801" i="3"/>
  <c r="AG804" i="3"/>
  <c r="AG807" i="3"/>
  <c r="AG810" i="3"/>
  <c r="AG813" i="3"/>
  <c r="AG816" i="3"/>
  <c r="AG819" i="3"/>
  <c r="AG822" i="3"/>
  <c r="AG825" i="3"/>
  <c r="AG828" i="3"/>
  <c r="AG831" i="3"/>
  <c r="AG834" i="3"/>
  <c r="AG837" i="3"/>
  <c r="AG840" i="3"/>
  <c r="AG843" i="3"/>
  <c r="AG846" i="3"/>
  <c r="AG849" i="3"/>
  <c r="AG852" i="3"/>
  <c r="AG855" i="3"/>
  <c r="AG858" i="3"/>
  <c r="AG861" i="3"/>
  <c r="AG864" i="3"/>
  <c r="AG867" i="3"/>
  <c r="AG870" i="3"/>
  <c r="AG873" i="3"/>
  <c r="AG876" i="3"/>
  <c r="AG879" i="3"/>
  <c r="AG882" i="3"/>
  <c r="AG885" i="3"/>
  <c r="AG888" i="3"/>
  <c r="AG891" i="3"/>
  <c r="AG894" i="3"/>
  <c r="AG897" i="3"/>
  <c r="AG900" i="3"/>
  <c r="AF3" i="3"/>
  <c r="AF6" i="3"/>
  <c r="AF9" i="3"/>
  <c r="AF12" i="3"/>
  <c r="AF15" i="3"/>
  <c r="AF18" i="3"/>
  <c r="AF21" i="3"/>
  <c r="AF24" i="3"/>
  <c r="AF27" i="3"/>
  <c r="AF30" i="3"/>
  <c r="AF33" i="3"/>
  <c r="AF36" i="3"/>
  <c r="AF39" i="3"/>
  <c r="AF42" i="3"/>
  <c r="AF45" i="3"/>
  <c r="AF48" i="3"/>
  <c r="AF51" i="3"/>
  <c r="AF54" i="3"/>
  <c r="AF57" i="3"/>
  <c r="AF60" i="3"/>
  <c r="AF63" i="3"/>
  <c r="AF66" i="3"/>
  <c r="AF69" i="3"/>
  <c r="AF72" i="3"/>
  <c r="AF75" i="3"/>
  <c r="AF78" i="3"/>
  <c r="AF81" i="3"/>
  <c r="AF84" i="3"/>
  <c r="AF87" i="3"/>
  <c r="AF90" i="3"/>
  <c r="AF93" i="3"/>
  <c r="AF96" i="3"/>
  <c r="AF99" i="3"/>
  <c r="AF102" i="3"/>
  <c r="AF105" i="3"/>
  <c r="AF108" i="3"/>
  <c r="AF111" i="3"/>
  <c r="AF114" i="3"/>
  <c r="AF117" i="3"/>
  <c r="AF120" i="3"/>
  <c r="AF123" i="3"/>
  <c r="AF126" i="3"/>
  <c r="AF129" i="3"/>
  <c r="AF132" i="3"/>
  <c r="AF135" i="3"/>
  <c r="AF138" i="3"/>
  <c r="AF141" i="3"/>
  <c r="AF144" i="3"/>
  <c r="AF147" i="3"/>
  <c r="AF150" i="3"/>
  <c r="AF153" i="3"/>
  <c r="AF156" i="3"/>
  <c r="AF159" i="3"/>
  <c r="AF162" i="3"/>
  <c r="AF165" i="3"/>
  <c r="AF168" i="3"/>
  <c r="AF171" i="3"/>
  <c r="AF174" i="3"/>
  <c r="AF177" i="3"/>
  <c r="AF180" i="3"/>
  <c r="AF183" i="3"/>
  <c r="AF186" i="3"/>
  <c r="AF189" i="3"/>
  <c r="AF192" i="3"/>
  <c r="AF195" i="3"/>
  <c r="AF198" i="3"/>
  <c r="AF201" i="3"/>
  <c r="AF204" i="3"/>
  <c r="AF207" i="3"/>
  <c r="AF210" i="3"/>
  <c r="AF213" i="3"/>
  <c r="AF216" i="3"/>
  <c r="AF219" i="3"/>
  <c r="AF222" i="3"/>
  <c r="AF225" i="3"/>
  <c r="AF228" i="3"/>
  <c r="AF231" i="3"/>
  <c r="AF234" i="3"/>
  <c r="AF237" i="3"/>
  <c r="AF240" i="3"/>
  <c r="AF243" i="3"/>
  <c r="AF246" i="3"/>
  <c r="AF249" i="3"/>
  <c r="AF252" i="3"/>
  <c r="AF255" i="3"/>
  <c r="AF258" i="3"/>
  <c r="AF261" i="3"/>
  <c r="AF264" i="3"/>
  <c r="AF267" i="3"/>
  <c r="AF270" i="3"/>
  <c r="AF273" i="3"/>
  <c r="AF276" i="3"/>
  <c r="AF279" i="3"/>
  <c r="AF282" i="3"/>
  <c r="AF285" i="3"/>
  <c r="AF288" i="3"/>
  <c r="AF291" i="3"/>
  <c r="AF294" i="3"/>
  <c r="AF297" i="3"/>
  <c r="AF300" i="3"/>
  <c r="AF303" i="3"/>
  <c r="AF306" i="3"/>
  <c r="AF309" i="3"/>
  <c r="AF312" i="3"/>
  <c r="AF315" i="3"/>
  <c r="AF318" i="3"/>
  <c r="AF321" i="3"/>
  <c r="AF324" i="3"/>
  <c r="AF327" i="3"/>
  <c r="AF330" i="3"/>
  <c r="AF333" i="3"/>
  <c r="AF336" i="3"/>
  <c r="AF339" i="3"/>
  <c r="AF342" i="3"/>
  <c r="AF345" i="3"/>
  <c r="AF348" i="3"/>
  <c r="AF351" i="3"/>
  <c r="AF354" i="3"/>
  <c r="AF357" i="3"/>
  <c r="AF360" i="3"/>
  <c r="AF363" i="3"/>
  <c r="AF366" i="3"/>
  <c r="AF369" i="3"/>
  <c r="AF372" i="3"/>
  <c r="AF375" i="3"/>
  <c r="AF378" i="3"/>
  <c r="AF381" i="3"/>
  <c r="AF384" i="3"/>
  <c r="AF387" i="3"/>
  <c r="AF390" i="3"/>
  <c r="AF393" i="3"/>
  <c r="AF396" i="3"/>
  <c r="AF399" i="3"/>
  <c r="AF402" i="3"/>
  <c r="AF405" i="3"/>
  <c r="AF408" i="3"/>
  <c r="AF411" i="3"/>
  <c r="AF414" i="3"/>
  <c r="AF417" i="3"/>
  <c r="AF420" i="3"/>
  <c r="AF423" i="3"/>
  <c r="AF426" i="3"/>
  <c r="AF429" i="3"/>
  <c r="AF432" i="3"/>
  <c r="AF435" i="3"/>
  <c r="AF438" i="3"/>
  <c r="AF441" i="3"/>
  <c r="AF444" i="3"/>
  <c r="AF447" i="3"/>
  <c r="AF450" i="3"/>
  <c r="AF453" i="3"/>
  <c r="AF456" i="3"/>
  <c r="AF459" i="3"/>
  <c r="AF462" i="3"/>
  <c r="AF465" i="3"/>
  <c r="AF468" i="3"/>
  <c r="AF471" i="3"/>
  <c r="AF474" i="3"/>
  <c r="AF477" i="3"/>
  <c r="AF480" i="3"/>
  <c r="AF483" i="3"/>
  <c r="AF486" i="3"/>
  <c r="AF489" i="3"/>
  <c r="AF492" i="3"/>
  <c r="AF495" i="3"/>
  <c r="AF498" i="3"/>
  <c r="AF501" i="3"/>
  <c r="AF504" i="3"/>
  <c r="AF507" i="3"/>
  <c r="AF510" i="3"/>
  <c r="AF513" i="3"/>
  <c r="AF516" i="3"/>
  <c r="AF519" i="3"/>
  <c r="AF522" i="3"/>
  <c r="AF525" i="3"/>
  <c r="AF528" i="3"/>
  <c r="AF531" i="3"/>
  <c r="AF534" i="3"/>
  <c r="AF537" i="3"/>
  <c r="AF540" i="3"/>
  <c r="AF543" i="3"/>
  <c r="AF546" i="3"/>
  <c r="AF549" i="3"/>
  <c r="AF552" i="3"/>
  <c r="AF555" i="3"/>
  <c r="AF558" i="3"/>
  <c r="AF561" i="3"/>
  <c r="AF564" i="3"/>
  <c r="AF567" i="3"/>
  <c r="AF570" i="3"/>
  <c r="AF573" i="3"/>
  <c r="AF576" i="3"/>
  <c r="AF579" i="3"/>
  <c r="AF582" i="3"/>
  <c r="AF585" i="3"/>
  <c r="AF588" i="3"/>
  <c r="AF591" i="3"/>
  <c r="AF594" i="3"/>
  <c r="AF597" i="3"/>
  <c r="AF600" i="3"/>
  <c r="AF603" i="3"/>
  <c r="AF606" i="3"/>
  <c r="AF609" i="3"/>
  <c r="AF612" i="3"/>
  <c r="AF615" i="3"/>
  <c r="AF618" i="3"/>
  <c r="AF621" i="3"/>
  <c r="AF624" i="3"/>
  <c r="AF627" i="3"/>
  <c r="AF630" i="3"/>
  <c r="AF633" i="3"/>
  <c r="AF636" i="3"/>
  <c r="AF639" i="3"/>
  <c r="AF642" i="3"/>
  <c r="AF645" i="3"/>
  <c r="AF648" i="3"/>
  <c r="AF651" i="3"/>
  <c r="AF654" i="3"/>
  <c r="AF657" i="3"/>
  <c r="AF660" i="3"/>
  <c r="AF663" i="3"/>
  <c r="AF666" i="3"/>
  <c r="AF669" i="3"/>
  <c r="AF672" i="3"/>
  <c r="AF675" i="3"/>
  <c r="AF678" i="3"/>
  <c r="AF681" i="3"/>
  <c r="AF684" i="3"/>
  <c r="AF687" i="3"/>
  <c r="AF690" i="3"/>
  <c r="AF693" i="3"/>
  <c r="AF696" i="3"/>
  <c r="AF699" i="3"/>
  <c r="AF702" i="3"/>
  <c r="AF705" i="3"/>
  <c r="AF708" i="3"/>
  <c r="AF711" i="3"/>
  <c r="AF714" i="3"/>
  <c r="AF717" i="3"/>
  <c r="AF720" i="3"/>
  <c r="AF723" i="3"/>
  <c r="AF726" i="3"/>
  <c r="AF729" i="3"/>
  <c r="AF732" i="3"/>
  <c r="AF735" i="3"/>
  <c r="AF738" i="3"/>
  <c r="AF741" i="3"/>
  <c r="AF744" i="3"/>
  <c r="AF747" i="3"/>
  <c r="AF750" i="3"/>
  <c r="AF753" i="3"/>
  <c r="AF756" i="3"/>
  <c r="AF759" i="3"/>
  <c r="AF762" i="3"/>
  <c r="AF765" i="3"/>
  <c r="AF768" i="3"/>
  <c r="AF771" i="3"/>
  <c r="AF774" i="3"/>
  <c r="AF777" i="3"/>
  <c r="AF780" i="3"/>
  <c r="AF783" i="3"/>
  <c r="AF786" i="3"/>
  <c r="AF789" i="3"/>
  <c r="AF792" i="3"/>
  <c r="AF795" i="3"/>
  <c r="AF798" i="3"/>
  <c r="AF801" i="3"/>
  <c r="AF804" i="3"/>
  <c r="AF807" i="3"/>
  <c r="AF810" i="3"/>
  <c r="AF813" i="3"/>
  <c r="AF816" i="3"/>
  <c r="AF819" i="3"/>
  <c r="AF822" i="3"/>
  <c r="AF825" i="3"/>
  <c r="AF828" i="3"/>
  <c r="AF831" i="3"/>
  <c r="AF834" i="3"/>
  <c r="AF837" i="3"/>
  <c r="AF840" i="3"/>
  <c r="AF843" i="3"/>
  <c r="AF846" i="3"/>
  <c r="AF849" i="3"/>
  <c r="AF852" i="3"/>
  <c r="AF855" i="3"/>
  <c r="AF858" i="3"/>
  <c r="AF861" i="3"/>
  <c r="AF864" i="3"/>
  <c r="AF867" i="3"/>
  <c r="AF870" i="3"/>
  <c r="AF873" i="3"/>
  <c r="AF876" i="3"/>
  <c r="AF879" i="3"/>
  <c r="AF882" i="3"/>
  <c r="AF885" i="3"/>
  <c r="AF888" i="3"/>
  <c r="AF891" i="3"/>
  <c r="AF894" i="3"/>
  <c r="AF897" i="3"/>
  <c r="AF900" i="3"/>
  <c r="AE3" i="3"/>
  <c r="AE6" i="3"/>
  <c r="AE9" i="3"/>
  <c r="AE12" i="3"/>
  <c r="AE903" i="3" s="1"/>
  <c r="AE15" i="3"/>
  <c r="AE18" i="3"/>
  <c r="AE21" i="3"/>
  <c r="AE24" i="3"/>
  <c r="AE27" i="3"/>
  <c r="AE30" i="3"/>
  <c r="AE33" i="3"/>
  <c r="AE36" i="3"/>
  <c r="AE39" i="3"/>
  <c r="AE42" i="3"/>
  <c r="AE45" i="3"/>
  <c r="AE48" i="3"/>
  <c r="AE51" i="3"/>
  <c r="AE54" i="3"/>
  <c r="AE57" i="3"/>
  <c r="AE60" i="3"/>
  <c r="AE63" i="3"/>
  <c r="AE66" i="3"/>
  <c r="AE69" i="3"/>
  <c r="AE72" i="3"/>
  <c r="AE75" i="3"/>
  <c r="AE78" i="3"/>
  <c r="AE81" i="3"/>
  <c r="AE84" i="3"/>
  <c r="AE87" i="3"/>
  <c r="AE90" i="3"/>
  <c r="AE93" i="3"/>
  <c r="AE96" i="3"/>
  <c r="AE99" i="3"/>
  <c r="AE102" i="3"/>
  <c r="AE105" i="3"/>
  <c r="AE108" i="3"/>
  <c r="AE111" i="3"/>
  <c r="AE114" i="3"/>
  <c r="AE117" i="3"/>
  <c r="AE120" i="3"/>
  <c r="AE123" i="3"/>
  <c r="AE126" i="3"/>
  <c r="AE129" i="3"/>
  <c r="AE132" i="3"/>
  <c r="AE135" i="3"/>
  <c r="AE138" i="3"/>
  <c r="AE141" i="3"/>
  <c r="AE144" i="3"/>
  <c r="AE147" i="3"/>
  <c r="AE150" i="3"/>
  <c r="AE153" i="3"/>
  <c r="AE156" i="3"/>
  <c r="AE159" i="3"/>
  <c r="AE162" i="3"/>
  <c r="AE165" i="3"/>
  <c r="AE168" i="3"/>
  <c r="AE171" i="3"/>
  <c r="AE174" i="3"/>
  <c r="AE177" i="3"/>
  <c r="AE180" i="3"/>
  <c r="AE183" i="3"/>
  <c r="AE186" i="3"/>
  <c r="AE189" i="3"/>
  <c r="AE192" i="3"/>
  <c r="AE195" i="3"/>
  <c r="AE198" i="3"/>
  <c r="AE201" i="3"/>
  <c r="AE204" i="3"/>
  <c r="AE207" i="3"/>
  <c r="AE210" i="3"/>
  <c r="AE213" i="3"/>
  <c r="AE216" i="3"/>
  <c r="AE219" i="3"/>
  <c r="AE222" i="3"/>
  <c r="AE225" i="3"/>
  <c r="AE228" i="3"/>
  <c r="AE231" i="3"/>
  <c r="AE234" i="3"/>
  <c r="AE237" i="3"/>
  <c r="AE240" i="3"/>
  <c r="AE243" i="3"/>
  <c r="AE246" i="3"/>
  <c r="AE249" i="3"/>
  <c r="AE252" i="3"/>
  <c r="AE255" i="3"/>
  <c r="AE258" i="3"/>
  <c r="AE261" i="3"/>
  <c r="AE264" i="3"/>
  <c r="AE267" i="3"/>
  <c r="AE270" i="3"/>
  <c r="AE273" i="3"/>
  <c r="AE276" i="3"/>
  <c r="AE279" i="3"/>
  <c r="AE282" i="3"/>
  <c r="AE285" i="3"/>
  <c r="AE288" i="3"/>
  <c r="AE291" i="3"/>
  <c r="AE294" i="3"/>
  <c r="AE297" i="3"/>
  <c r="AE300" i="3"/>
  <c r="AE303" i="3"/>
  <c r="AE306" i="3"/>
  <c r="AE309" i="3"/>
  <c r="AE312" i="3"/>
  <c r="AE315" i="3"/>
  <c r="AE318" i="3"/>
  <c r="AE321" i="3"/>
  <c r="AE324" i="3"/>
  <c r="AE327" i="3"/>
  <c r="AE330" i="3"/>
  <c r="AE333" i="3"/>
  <c r="AE336" i="3"/>
  <c r="AE339" i="3"/>
  <c r="AE342" i="3"/>
  <c r="AE345" i="3"/>
  <c r="AE348" i="3"/>
  <c r="AE351" i="3"/>
  <c r="AE354" i="3"/>
  <c r="AE357" i="3"/>
  <c r="AE360" i="3"/>
  <c r="AE363" i="3"/>
  <c r="AE366" i="3"/>
  <c r="AE369" i="3"/>
  <c r="AE372" i="3"/>
  <c r="AE375" i="3"/>
  <c r="AE378" i="3"/>
  <c r="AE381" i="3"/>
  <c r="AE384" i="3"/>
  <c r="AE387" i="3"/>
  <c r="AE390" i="3"/>
  <c r="AE393" i="3"/>
  <c r="AE396" i="3"/>
  <c r="AE399" i="3"/>
  <c r="AE402" i="3"/>
  <c r="AE405" i="3"/>
  <c r="AE408" i="3"/>
  <c r="AE411" i="3"/>
  <c r="AE414" i="3"/>
  <c r="AE417" i="3"/>
  <c r="AE420" i="3"/>
  <c r="AE423" i="3"/>
  <c r="AE426" i="3"/>
  <c r="AE429" i="3"/>
  <c r="AE432" i="3"/>
  <c r="AE435" i="3"/>
  <c r="AE438" i="3"/>
  <c r="AE441" i="3"/>
  <c r="AE444" i="3"/>
  <c r="AE447" i="3"/>
  <c r="AE450" i="3"/>
  <c r="AE453" i="3"/>
  <c r="AE456" i="3"/>
  <c r="AE459" i="3"/>
  <c r="AE462" i="3"/>
  <c r="AE465" i="3"/>
  <c r="AE468" i="3"/>
  <c r="AE471" i="3"/>
  <c r="AE474" i="3"/>
  <c r="AE477" i="3"/>
  <c r="AE480" i="3"/>
  <c r="AE483" i="3"/>
  <c r="AE486" i="3"/>
  <c r="AE489" i="3"/>
  <c r="AE492" i="3"/>
  <c r="AE495" i="3"/>
  <c r="AE498" i="3"/>
  <c r="AE501" i="3"/>
  <c r="AE504" i="3"/>
  <c r="AE507" i="3"/>
  <c r="AE510" i="3"/>
  <c r="AE513" i="3"/>
  <c r="AE516" i="3"/>
  <c r="AE519" i="3"/>
  <c r="AE522" i="3"/>
  <c r="AE525" i="3"/>
  <c r="AE528" i="3"/>
  <c r="AE531" i="3"/>
  <c r="AE534" i="3"/>
  <c r="AE537" i="3"/>
  <c r="AE540" i="3"/>
  <c r="AE543" i="3"/>
  <c r="AE546" i="3"/>
  <c r="AE549" i="3"/>
  <c r="AE552" i="3"/>
  <c r="AE555" i="3"/>
  <c r="AE558" i="3"/>
  <c r="AE561" i="3"/>
  <c r="AE564" i="3"/>
  <c r="AE567" i="3"/>
  <c r="AE570" i="3"/>
  <c r="AE573" i="3"/>
  <c r="AE576" i="3"/>
  <c r="AE579" i="3"/>
  <c r="AE582" i="3"/>
  <c r="AE585" i="3"/>
  <c r="AE588" i="3"/>
  <c r="AE591" i="3"/>
  <c r="AE594" i="3"/>
  <c r="AE597" i="3"/>
  <c r="AE600" i="3"/>
  <c r="AE603" i="3"/>
  <c r="AE606" i="3"/>
  <c r="AE609" i="3"/>
  <c r="AE612" i="3"/>
  <c r="AE615" i="3"/>
  <c r="AE618" i="3"/>
  <c r="AE621" i="3"/>
  <c r="AE624" i="3"/>
  <c r="AE627" i="3"/>
  <c r="AE630" i="3"/>
  <c r="AE633" i="3"/>
  <c r="AE636" i="3"/>
  <c r="AE639" i="3"/>
  <c r="AE642" i="3"/>
  <c r="AE645" i="3"/>
  <c r="AE648" i="3"/>
  <c r="AE651" i="3"/>
  <c r="AE654" i="3"/>
  <c r="AE657" i="3"/>
  <c r="AE660" i="3"/>
  <c r="AE663" i="3"/>
  <c r="AE666" i="3"/>
  <c r="AE669" i="3"/>
  <c r="AE672" i="3"/>
  <c r="AE675" i="3"/>
  <c r="AE678" i="3"/>
  <c r="AE681" i="3"/>
  <c r="AE684" i="3"/>
  <c r="AE687" i="3"/>
  <c r="AE690" i="3"/>
  <c r="AE693" i="3"/>
  <c r="AE696" i="3"/>
  <c r="AE699" i="3"/>
  <c r="AE702" i="3"/>
  <c r="AE705" i="3"/>
  <c r="AE708" i="3"/>
  <c r="AE711" i="3"/>
  <c r="AE714" i="3"/>
  <c r="AE717" i="3"/>
  <c r="AE720" i="3"/>
  <c r="AE723" i="3"/>
  <c r="AE726" i="3"/>
  <c r="AE729" i="3"/>
  <c r="AE732" i="3"/>
  <c r="AE735" i="3"/>
  <c r="AE738" i="3"/>
  <c r="AE741" i="3"/>
  <c r="AE744" i="3"/>
  <c r="AE747" i="3"/>
  <c r="AE750" i="3"/>
  <c r="AE753" i="3"/>
  <c r="AE756" i="3"/>
  <c r="AE759" i="3"/>
  <c r="AE762" i="3"/>
  <c r="AE765" i="3"/>
  <c r="AE768" i="3"/>
  <c r="AE771" i="3"/>
  <c r="AE774" i="3"/>
  <c r="AE777" i="3"/>
  <c r="AE780" i="3"/>
  <c r="AE783" i="3"/>
  <c r="AE786" i="3"/>
  <c r="AE789" i="3"/>
  <c r="AE792" i="3"/>
  <c r="AE795" i="3"/>
  <c r="AE798" i="3"/>
  <c r="AE801" i="3"/>
  <c r="AE804" i="3"/>
  <c r="AE807" i="3"/>
  <c r="AE810" i="3"/>
  <c r="AE813" i="3"/>
  <c r="AE816" i="3"/>
  <c r="AE819" i="3"/>
  <c r="AE822" i="3"/>
  <c r="AE825" i="3"/>
  <c r="AE828" i="3"/>
  <c r="AE831" i="3"/>
  <c r="AE834" i="3"/>
  <c r="AE837" i="3"/>
  <c r="AE840" i="3"/>
  <c r="AE843" i="3"/>
  <c r="AE846" i="3"/>
  <c r="AE849" i="3"/>
  <c r="AE852" i="3"/>
  <c r="AE855" i="3"/>
  <c r="AE858" i="3"/>
  <c r="AE861" i="3"/>
  <c r="AE864" i="3"/>
  <c r="AE867" i="3"/>
  <c r="AE870" i="3"/>
  <c r="AE873" i="3"/>
  <c r="AE876" i="3"/>
  <c r="AE879" i="3"/>
  <c r="AE882" i="3"/>
  <c r="AE885" i="3"/>
  <c r="AE888" i="3"/>
  <c r="AE891" i="3"/>
  <c r="AE894" i="3"/>
  <c r="AE897" i="3"/>
  <c r="AE900" i="3"/>
  <c r="AD3" i="3"/>
  <c r="AD6" i="3"/>
  <c r="AD9" i="3"/>
  <c r="AD12" i="3"/>
  <c r="AD903" i="3" s="1"/>
  <c r="AD15" i="3"/>
  <c r="AD18" i="3"/>
  <c r="AD21" i="3"/>
  <c r="AD24" i="3"/>
  <c r="AD27" i="3"/>
  <c r="AD30" i="3"/>
  <c r="AD33" i="3"/>
  <c r="AD36" i="3"/>
  <c r="AD39" i="3"/>
  <c r="AD42" i="3"/>
  <c r="AD45" i="3"/>
  <c r="AD48" i="3"/>
  <c r="AD51" i="3"/>
  <c r="AD54" i="3"/>
  <c r="AD57" i="3"/>
  <c r="AD60" i="3"/>
  <c r="AD63" i="3"/>
  <c r="AD66" i="3"/>
  <c r="AD69" i="3"/>
  <c r="AD72" i="3"/>
  <c r="AD75" i="3"/>
  <c r="AD78" i="3"/>
  <c r="AD81" i="3"/>
  <c r="AD84" i="3"/>
  <c r="AD87" i="3"/>
  <c r="AD90" i="3"/>
  <c r="AD93" i="3"/>
  <c r="AD96" i="3"/>
  <c r="AD99" i="3"/>
  <c r="AD102" i="3"/>
  <c r="AD105" i="3"/>
  <c r="AD108" i="3"/>
  <c r="AD111" i="3"/>
  <c r="AD114" i="3"/>
  <c r="AD117" i="3"/>
  <c r="AD120" i="3"/>
  <c r="AD123" i="3"/>
  <c r="AD126" i="3"/>
  <c r="AD129" i="3"/>
  <c r="AD132" i="3"/>
  <c r="AD135" i="3"/>
  <c r="AD138" i="3"/>
  <c r="AD141" i="3"/>
  <c r="AD144" i="3"/>
  <c r="AD147" i="3"/>
  <c r="AD150" i="3"/>
  <c r="AD153" i="3"/>
  <c r="AD156" i="3"/>
  <c r="AD159" i="3"/>
  <c r="AD162" i="3"/>
  <c r="AD165" i="3"/>
  <c r="AD168" i="3"/>
  <c r="AD171" i="3"/>
  <c r="AD174" i="3"/>
  <c r="AD177" i="3"/>
  <c r="AD180" i="3"/>
  <c r="AD183" i="3"/>
  <c r="AD186" i="3"/>
  <c r="AD189" i="3"/>
  <c r="AD192" i="3"/>
  <c r="AD195" i="3"/>
  <c r="AD198" i="3"/>
  <c r="AD201" i="3"/>
  <c r="AD204" i="3"/>
  <c r="AD207" i="3"/>
  <c r="AD210" i="3"/>
  <c r="AD213" i="3"/>
  <c r="AD216" i="3"/>
  <c r="AD219" i="3"/>
  <c r="AD222" i="3"/>
  <c r="AD225" i="3"/>
  <c r="AD228" i="3"/>
  <c r="AD231" i="3"/>
  <c r="AD234" i="3"/>
  <c r="AD237" i="3"/>
  <c r="AD240" i="3"/>
  <c r="AD243" i="3"/>
  <c r="AD246" i="3"/>
  <c r="AD249" i="3"/>
  <c r="AD252" i="3"/>
  <c r="AD255" i="3"/>
  <c r="AD258" i="3"/>
  <c r="AD261" i="3"/>
  <c r="AD264" i="3"/>
  <c r="AD267" i="3"/>
  <c r="AD270" i="3"/>
  <c r="AD273" i="3"/>
  <c r="AD276" i="3"/>
  <c r="AD279" i="3"/>
  <c r="AD282" i="3"/>
  <c r="AD285" i="3"/>
  <c r="AD288" i="3"/>
  <c r="AD291" i="3"/>
  <c r="AD294" i="3"/>
  <c r="AD297" i="3"/>
  <c r="AD300" i="3"/>
  <c r="AD303" i="3"/>
  <c r="AD306" i="3"/>
  <c r="AD309" i="3"/>
  <c r="AD312" i="3"/>
  <c r="AD315" i="3"/>
  <c r="AD318" i="3"/>
  <c r="AD321" i="3"/>
  <c r="AD324" i="3"/>
  <c r="AD327" i="3"/>
  <c r="AD330" i="3"/>
  <c r="AD333" i="3"/>
  <c r="AD336" i="3"/>
  <c r="AD339" i="3"/>
  <c r="AD342" i="3"/>
  <c r="AD345" i="3"/>
  <c r="AD348" i="3"/>
  <c r="AD351" i="3"/>
  <c r="AD354" i="3"/>
  <c r="AD357" i="3"/>
  <c r="AD360" i="3"/>
  <c r="AD363" i="3"/>
  <c r="AD366" i="3"/>
  <c r="AD369" i="3"/>
  <c r="AD372" i="3"/>
  <c r="AD375" i="3"/>
  <c r="AD378" i="3"/>
  <c r="AD381" i="3"/>
  <c r="AD384" i="3"/>
  <c r="AD387" i="3"/>
  <c r="AD390" i="3"/>
  <c r="AD393" i="3"/>
  <c r="AD396" i="3"/>
  <c r="AD399" i="3"/>
  <c r="AD402" i="3"/>
  <c r="AD405" i="3"/>
  <c r="AD408" i="3"/>
  <c r="AD411" i="3"/>
  <c r="AD414" i="3"/>
  <c r="AD417" i="3"/>
  <c r="AD420" i="3"/>
  <c r="AD423" i="3"/>
  <c r="AD426" i="3"/>
  <c r="AD429" i="3"/>
  <c r="AD432" i="3"/>
  <c r="AD435" i="3"/>
  <c r="AD438" i="3"/>
  <c r="AD441" i="3"/>
  <c r="AD444" i="3"/>
  <c r="AD447" i="3"/>
  <c r="AD450" i="3"/>
  <c r="AD453" i="3"/>
  <c r="AD456" i="3"/>
  <c r="AD459" i="3"/>
  <c r="AD462" i="3"/>
  <c r="AD465" i="3"/>
  <c r="AD468" i="3"/>
  <c r="AD471" i="3"/>
  <c r="AD474" i="3"/>
  <c r="AD477" i="3"/>
  <c r="AD480" i="3"/>
  <c r="AD483" i="3"/>
  <c r="AD486" i="3"/>
  <c r="AD489" i="3"/>
  <c r="AD492" i="3"/>
  <c r="AD495" i="3"/>
  <c r="AD498" i="3"/>
  <c r="AD501" i="3"/>
  <c r="AD504" i="3"/>
  <c r="AD507" i="3"/>
  <c r="AD510" i="3"/>
  <c r="AD513" i="3"/>
  <c r="AD516" i="3"/>
  <c r="AD519" i="3"/>
  <c r="AD522" i="3"/>
  <c r="AD525" i="3"/>
  <c r="AD528" i="3"/>
  <c r="AD531" i="3"/>
  <c r="AD534" i="3"/>
  <c r="AD537" i="3"/>
  <c r="AD540" i="3"/>
  <c r="AD543" i="3"/>
  <c r="AD546" i="3"/>
  <c r="AD549" i="3"/>
  <c r="AD552" i="3"/>
  <c r="AD555" i="3"/>
  <c r="AD558" i="3"/>
  <c r="AD561" i="3"/>
  <c r="AD564" i="3"/>
  <c r="AD567" i="3"/>
  <c r="AD570" i="3"/>
  <c r="AD573" i="3"/>
  <c r="AD576" i="3"/>
  <c r="AD579" i="3"/>
  <c r="AD582" i="3"/>
  <c r="AD585" i="3"/>
  <c r="AD588" i="3"/>
  <c r="AD591" i="3"/>
  <c r="AD594" i="3"/>
  <c r="AD597" i="3"/>
  <c r="AD600" i="3"/>
  <c r="AD603" i="3"/>
  <c r="AD606" i="3"/>
  <c r="AD609" i="3"/>
  <c r="AD612" i="3"/>
  <c r="AD615" i="3"/>
  <c r="AD618" i="3"/>
  <c r="AD621" i="3"/>
  <c r="AD624" i="3"/>
  <c r="AD627" i="3"/>
  <c r="AD630" i="3"/>
  <c r="AD633" i="3"/>
  <c r="AD636" i="3"/>
  <c r="AD639" i="3"/>
  <c r="AD642" i="3"/>
  <c r="AD645" i="3"/>
  <c r="AD648" i="3"/>
  <c r="AD651" i="3"/>
  <c r="AD654" i="3"/>
  <c r="AD657" i="3"/>
  <c r="AD660" i="3"/>
  <c r="AD663" i="3"/>
  <c r="AD666" i="3"/>
  <c r="AD669" i="3"/>
  <c r="AD672" i="3"/>
  <c r="AD675" i="3"/>
  <c r="AD678" i="3"/>
  <c r="AD681" i="3"/>
  <c r="AD684" i="3"/>
  <c r="AD687" i="3"/>
  <c r="AD690" i="3"/>
  <c r="AD693" i="3"/>
  <c r="AD696" i="3"/>
  <c r="AD699" i="3"/>
  <c r="AD702" i="3"/>
  <c r="AD705" i="3"/>
  <c r="AD708" i="3"/>
  <c r="AD711" i="3"/>
  <c r="AD714" i="3"/>
  <c r="AD717" i="3"/>
  <c r="AD720" i="3"/>
  <c r="AD723" i="3"/>
  <c r="AD726" i="3"/>
  <c r="AD729" i="3"/>
  <c r="AD732" i="3"/>
  <c r="AD735" i="3"/>
  <c r="AD738" i="3"/>
  <c r="AD741" i="3"/>
  <c r="AD744" i="3"/>
  <c r="AD747" i="3"/>
  <c r="AD750" i="3"/>
  <c r="AD753" i="3"/>
  <c r="AD756" i="3"/>
  <c r="AD759" i="3"/>
  <c r="AD762" i="3"/>
  <c r="AD765" i="3"/>
  <c r="AD768" i="3"/>
  <c r="AD771" i="3"/>
  <c r="AD774" i="3"/>
  <c r="AD777" i="3"/>
  <c r="AD780" i="3"/>
  <c r="AD783" i="3"/>
  <c r="AD786" i="3"/>
  <c r="AD789" i="3"/>
  <c r="AD792" i="3"/>
  <c r="AD795" i="3"/>
  <c r="AD798" i="3"/>
  <c r="AD801" i="3"/>
  <c r="AD804" i="3"/>
  <c r="AD807" i="3"/>
  <c r="AD810" i="3"/>
  <c r="AD813" i="3"/>
  <c r="AD816" i="3"/>
  <c r="AD819" i="3"/>
  <c r="AD822" i="3"/>
  <c r="AD825" i="3"/>
  <c r="AD828" i="3"/>
  <c r="AD831" i="3"/>
  <c r="AD834" i="3"/>
  <c r="AD837" i="3"/>
  <c r="AD840" i="3"/>
  <c r="AD843" i="3"/>
  <c r="AD846" i="3"/>
  <c r="AD849" i="3"/>
  <c r="AD852" i="3"/>
  <c r="AD855" i="3"/>
  <c r="AD858" i="3"/>
  <c r="AD861" i="3"/>
  <c r="AD864" i="3"/>
  <c r="AD867" i="3"/>
  <c r="AD870" i="3"/>
  <c r="AD873" i="3"/>
  <c r="AD876" i="3"/>
  <c r="AD879" i="3"/>
  <c r="AD882" i="3"/>
  <c r="AD885" i="3"/>
  <c r="AD888" i="3"/>
  <c r="AD891" i="3"/>
  <c r="AD894" i="3"/>
  <c r="AD897" i="3"/>
  <c r="AD900" i="3"/>
  <c r="AC3" i="3"/>
  <c r="AC6" i="3"/>
  <c r="AC9" i="3"/>
  <c r="AC12" i="3"/>
  <c r="AC903" i="3" s="1"/>
  <c r="AC15" i="3"/>
  <c r="AC18" i="3"/>
  <c r="AC21" i="3"/>
  <c r="AC24" i="3"/>
  <c r="AC27" i="3"/>
  <c r="AC30" i="3"/>
  <c r="AC33" i="3"/>
  <c r="AC36" i="3"/>
  <c r="AC39" i="3"/>
  <c r="AC42" i="3"/>
  <c r="AC45" i="3"/>
  <c r="AC48" i="3"/>
  <c r="AC51" i="3"/>
  <c r="AC54" i="3"/>
  <c r="AC57" i="3"/>
  <c r="AC60" i="3"/>
  <c r="AC63" i="3"/>
  <c r="AC66" i="3"/>
  <c r="AC69" i="3"/>
  <c r="AC72" i="3"/>
  <c r="AC75" i="3"/>
  <c r="AC78" i="3"/>
  <c r="AC81" i="3"/>
  <c r="AC84" i="3"/>
  <c r="AC87" i="3"/>
  <c r="AC90" i="3"/>
  <c r="AC93" i="3"/>
  <c r="AC96" i="3"/>
  <c r="AC99" i="3"/>
  <c r="AC102" i="3"/>
  <c r="AC105" i="3"/>
  <c r="AC108" i="3"/>
  <c r="AC111" i="3"/>
  <c r="AC114" i="3"/>
  <c r="AC117" i="3"/>
  <c r="AC120" i="3"/>
  <c r="AC123" i="3"/>
  <c r="AC126" i="3"/>
  <c r="AC129" i="3"/>
  <c r="AC132" i="3"/>
  <c r="AC135" i="3"/>
  <c r="AC138" i="3"/>
  <c r="AC141" i="3"/>
  <c r="AC144" i="3"/>
  <c r="AC147" i="3"/>
  <c r="AC150" i="3"/>
  <c r="AC153" i="3"/>
  <c r="AC156" i="3"/>
  <c r="AC159" i="3"/>
  <c r="AC162" i="3"/>
  <c r="AC165" i="3"/>
  <c r="AC168" i="3"/>
  <c r="AC171" i="3"/>
  <c r="AC174" i="3"/>
  <c r="AC177" i="3"/>
  <c r="AC180" i="3"/>
  <c r="AC183" i="3"/>
  <c r="AC186" i="3"/>
  <c r="AC189" i="3"/>
  <c r="AC192" i="3"/>
  <c r="AC195" i="3"/>
  <c r="AC198" i="3"/>
  <c r="AC201" i="3"/>
  <c r="AC204" i="3"/>
  <c r="AC207" i="3"/>
  <c r="AC210" i="3"/>
  <c r="AC213" i="3"/>
  <c r="AC216" i="3"/>
  <c r="AC219" i="3"/>
  <c r="AC222" i="3"/>
  <c r="AC225" i="3"/>
  <c r="AC228" i="3"/>
  <c r="AC231" i="3"/>
  <c r="AC234" i="3"/>
  <c r="AC237" i="3"/>
  <c r="AC240" i="3"/>
  <c r="AC243" i="3"/>
  <c r="AC246" i="3"/>
  <c r="AC249" i="3"/>
  <c r="AC252" i="3"/>
  <c r="AC255" i="3"/>
  <c r="AC258" i="3"/>
  <c r="AC261" i="3"/>
  <c r="AC264" i="3"/>
  <c r="AC267" i="3"/>
  <c r="AC270" i="3"/>
  <c r="AC273" i="3"/>
  <c r="AC276" i="3"/>
  <c r="AC279" i="3"/>
  <c r="AC282" i="3"/>
  <c r="AC285" i="3"/>
  <c r="AC288" i="3"/>
  <c r="AC291" i="3"/>
  <c r="AC294" i="3"/>
  <c r="AC297" i="3"/>
  <c r="AC300" i="3"/>
  <c r="AC303" i="3"/>
  <c r="AC306" i="3"/>
  <c r="AC309" i="3"/>
  <c r="AC312" i="3"/>
  <c r="AC315" i="3"/>
  <c r="AC318" i="3"/>
  <c r="AC321" i="3"/>
  <c r="AC324" i="3"/>
  <c r="AC327" i="3"/>
  <c r="AC330" i="3"/>
  <c r="AC333" i="3"/>
  <c r="AC336" i="3"/>
  <c r="AC339" i="3"/>
  <c r="AC342" i="3"/>
  <c r="AC345" i="3"/>
  <c r="AC348" i="3"/>
  <c r="AC351" i="3"/>
  <c r="AC354" i="3"/>
  <c r="AC357" i="3"/>
  <c r="AC360" i="3"/>
  <c r="AC363" i="3"/>
  <c r="AC366" i="3"/>
  <c r="AC369" i="3"/>
  <c r="AC372" i="3"/>
  <c r="AC375" i="3"/>
  <c r="AC378" i="3"/>
  <c r="AC381" i="3"/>
  <c r="AC384" i="3"/>
  <c r="AC387" i="3"/>
  <c r="AC390" i="3"/>
  <c r="AC393" i="3"/>
  <c r="AC396" i="3"/>
  <c r="AC399" i="3"/>
  <c r="AC402" i="3"/>
  <c r="AC405" i="3"/>
  <c r="AC408" i="3"/>
  <c r="AC411" i="3"/>
  <c r="AC414" i="3"/>
  <c r="AC417" i="3"/>
  <c r="AC420" i="3"/>
  <c r="AC423" i="3"/>
  <c r="AC426" i="3"/>
  <c r="AC429" i="3"/>
  <c r="AC432" i="3"/>
  <c r="AC435" i="3"/>
  <c r="AC438" i="3"/>
  <c r="AC441" i="3"/>
  <c r="AC444" i="3"/>
  <c r="AC447" i="3"/>
  <c r="AC450" i="3"/>
  <c r="AC453" i="3"/>
  <c r="AC456" i="3"/>
  <c r="AC459" i="3"/>
  <c r="AC462" i="3"/>
  <c r="AC465" i="3"/>
  <c r="AC468" i="3"/>
  <c r="AC471" i="3"/>
  <c r="AC474" i="3"/>
  <c r="AC477" i="3"/>
  <c r="AC480" i="3"/>
  <c r="AC483" i="3"/>
  <c r="AC486" i="3"/>
  <c r="AC489" i="3"/>
  <c r="AC492" i="3"/>
  <c r="AC495" i="3"/>
  <c r="AC498" i="3"/>
  <c r="AC501" i="3"/>
  <c r="AC504" i="3"/>
  <c r="AC507" i="3"/>
  <c r="AC510" i="3"/>
  <c r="AC513" i="3"/>
  <c r="AC516" i="3"/>
  <c r="AC519" i="3"/>
  <c r="AC522" i="3"/>
  <c r="AC525" i="3"/>
  <c r="AC528" i="3"/>
  <c r="AC531" i="3"/>
  <c r="AC534" i="3"/>
  <c r="AC537" i="3"/>
  <c r="AC540" i="3"/>
  <c r="AC543" i="3"/>
  <c r="AC546" i="3"/>
  <c r="AC549" i="3"/>
  <c r="AC552" i="3"/>
  <c r="AC555" i="3"/>
  <c r="AC558" i="3"/>
  <c r="AC561" i="3"/>
  <c r="AC564" i="3"/>
  <c r="AC567" i="3"/>
  <c r="AC570" i="3"/>
  <c r="AC573" i="3"/>
  <c r="AC576" i="3"/>
  <c r="AC579" i="3"/>
  <c r="AC582" i="3"/>
  <c r="AC585" i="3"/>
  <c r="AC588" i="3"/>
  <c r="AC591" i="3"/>
  <c r="AC594" i="3"/>
  <c r="AC597" i="3"/>
  <c r="AC600" i="3"/>
  <c r="AC603" i="3"/>
  <c r="AC606" i="3"/>
  <c r="AC609" i="3"/>
  <c r="AC612" i="3"/>
  <c r="AC615" i="3"/>
  <c r="AC618" i="3"/>
  <c r="AC621" i="3"/>
  <c r="AC624" i="3"/>
  <c r="AC627" i="3"/>
  <c r="AC630" i="3"/>
  <c r="AC633" i="3"/>
  <c r="AC636" i="3"/>
  <c r="AC639" i="3"/>
  <c r="AC642" i="3"/>
  <c r="AC645" i="3"/>
  <c r="AC648" i="3"/>
  <c r="AC651" i="3"/>
  <c r="AC654" i="3"/>
  <c r="AC657" i="3"/>
  <c r="AC660" i="3"/>
  <c r="AC663" i="3"/>
  <c r="AC666" i="3"/>
  <c r="AC669" i="3"/>
  <c r="AC672" i="3"/>
  <c r="AC675" i="3"/>
  <c r="AC678" i="3"/>
  <c r="AC681" i="3"/>
  <c r="AC684" i="3"/>
  <c r="AC687" i="3"/>
  <c r="AC690" i="3"/>
  <c r="AC693" i="3"/>
  <c r="AC696" i="3"/>
  <c r="AC699" i="3"/>
  <c r="AC702" i="3"/>
  <c r="AC705" i="3"/>
  <c r="AC708" i="3"/>
  <c r="AC711" i="3"/>
  <c r="AC714" i="3"/>
  <c r="AC717" i="3"/>
  <c r="AC720" i="3"/>
  <c r="AC723" i="3"/>
  <c r="AC726" i="3"/>
  <c r="AC729" i="3"/>
  <c r="AC732" i="3"/>
  <c r="AC735" i="3"/>
  <c r="AC738" i="3"/>
  <c r="AC741" i="3"/>
  <c r="AC744" i="3"/>
  <c r="AC747" i="3"/>
  <c r="AC750" i="3"/>
  <c r="AC753" i="3"/>
  <c r="AC756" i="3"/>
  <c r="AC759" i="3"/>
  <c r="AC762" i="3"/>
  <c r="AC765" i="3"/>
  <c r="AC768" i="3"/>
  <c r="AC771" i="3"/>
  <c r="AC774" i="3"/>
  <c r="AC777" i="3"/>
  <c r="AC780" i="3"/>
  <c r="AC783" i="3"/>
  <c r="AC786" i="3"/>
  <c r="AC789" i="3"/>
  <c r="AC792" i="3"/>
  <c r="AC795" i="3"/>
  <c r="AC798" i="3"/>
  <c r="AC801" i="3"/>
  <c r="AC804" i="3"/>
  <c r="AC807" i="3"/>
  <c r="AC810" i="3"/>
  <c r="AC813" i="3"/>
  <c r="AC816" i="3"/>
  <c r="AC819" i="3"/>
  <c r="AC822" i="3"/>
  <c r="AC825" i="3"/>
  <c r="AC828" i="3"/>
  <c r="AC831" i="3"/>
  <c r="AC834" i="3"/>
  <c r="AC837" i="3"/>
  <c r="AC840" i="3"/>
  <c r="AC843" i="3"/>
  <c r="AC846" i="3"/>
  <c r="AC849" i="3"/>
  <c r="AC852" i="3"/>
  <c r="AC855" i="3"/>
  <c r="AC858" i="3"/>
  <c r="AC861" i="3"/>
  <c r="AC864" i="3"/>
  <c r="AC867" i="3"/>
  <c r="AC870" i="3"/>
  <c r="AC873" i="3"/>
  <c r="AC876" i="3"/>
  <c r="AC879" i="3"/>
  <c r="AC882" i="3"/>
  <c r="AC885" i="3"/>
  <c r="AC888" i="3"/>
  <c r="AC891" i="3"/>
  <c r="AC894" i="3"/>
  <c r="AC897" i="3"/>
  <c r="AC900" i="3"/>
  <c r="AB3" i="3"/>
  <c r="AB6" i="3"/>
  <c r="AB9" i="3"/>
  <c r="AB12" i="3"/>
  <c r="AB903" i="3" s="1"/>
  <c r="AB15" i="3"/>
  <c r="AB18" i="3"/>
  <c r="AB21" i="3"/>
  <c r="AB24" i="3"/>
  <c r="AB27" i="3"/>
  <c r="AB30" i="3"/>
  <c r="AB33" i="3"/>
  <c r="AB36" i="3"/>
  <c r="AB39" i="3"/>
  <c r="AB42" i="3"/>
  <c r="AB45" i="3"/>
  <c r="AB48" i="3"/>
  <c r="AB51" i="3"/>
  <c r="AB54" i="3"/>
  <c r="AB57" i="3"/>
  <c r="AB60" i="3"/>
  <c r="AB63" i="3"/>
  <c r="AB66" i="3"/>
  <c r="AB69" i="3"/>
  <c r="AB72" i="3"/>
  <c r="AB75" i="3"/>
  <c r="AB78" i="3"/>
  <c r="AB81" i="3"/>
  <c r="AB84" i="3"/>
  <c r="AB87" i="3"/>
  <c r="AB90" i="3"/>
  <c r="AB93" i="3"/>
  <c r="AB96" i="3"/>
  <c r="AB99" i="3"/>
  <c r="AB102" i="3"/>
  <c r="AB105" i="3"/>
  <c r="AB108" i="3"/>
  <c r="AB111" i="3"/>
  <c r="AB114" i="3"/>
  <c r="AB117" i="3"/>
  <c r="AB120" i="3"/>
  <c r="AB123" i="3"/>
  <c r="AB126" i="3"/>
  <c r="AB129" i="3"/>
  <c r="AB132" i="3"/>
  <c r="AB135" i="3"/>
  <c r="AB138" i="3"/>
  <c r="AB141" i="3"/>
  <c r="AB144" i="3"/>
  <c r="AB147" i="3"/>
  <c r="AB150" i="3"/>
  <c r="AB153" i="3"/>
  <c r="AB156" i="3"/>
  <c r="AB159" i="3"/>
  <c r="AB162" i="3"/>
  <c r="AB165" i="3"/>
  <c r="AB168" i="3"/>
  <c r="AB171" i="3"/>
  <c r="AB174" i="3"/>
  <c r="AB177" i="3"/>
  <c r="AB180" i="3"/>
  <c r="AB183" i="3"/>
  <c r="AB186" i="3"/>
  <c r="AB189" i="3"/>
  <c r="AB192" i="3"/>
  <c r="AB195" i="3"/>
  <c r="AB198" i="3"/>
  <c r="AB201" i="3"/>
  <c r="AB204" i="3"/>
  <c r="AB207" i="3"/>
  <c r="AB210" i="3"/>
  <c r="AB213" i="3"/>
  <c r="AB216" i="3"/>
  <c r="AB219" i="3"/>
  <c r="AB222" i="3"/>
  <c r="AB225" i="3"/>
  <c r="AB228" i="3"/>
  <c r="AB231" i="3"/>
  <c r="AB234" i="3"/>
  <c r="AB237" i="3"/>
  <c r="AB240" i="3"/>
  <c r="AB243" i="3"/>
  <c r="AB246" i="3"/>
  <c r="AB249" i="3"/>
  <c r="AB252" i="3"/>
  <c r="AB255" i="3"/>
  <c r="AB258" i="3"/>
  <c r="AB261" i="3"/>
  <c r="AB264" i="3"/>
  <c r="AB267" i="3"/>
  <c r="AB270" i="3"/>
  <c r="AB273" i="3"/>
  <c r="AB276" i="3"/>
  <c r="AB279" i="3"/>
  <c r="AB282" i="3"/>
  <c r="AB285" i="3"/>
  <c r="AB288" i="3"/>
  <c r="AB291" i="3"/>
  <c r="AB294" i="3"/>
  <c r="AB297" i="3"/>
  <c r="AB300" i="3"/>
  <c r="AB303" i="3"/>
  <c r="AB306" i="3"/>
  <c r="AB309" i="3"/>
  <c r="AB312" i="3"/>
  <c r="AB315" i="3"/>
  <c r="AB318" i="3"/>
  <c r="AB321" i="3"/>
  <c r="AB324" i="3"/>
  <c r="AB327" i="3"/>
  <c r="AB330" i="3"/>
  <c r="AB333" i="3"/>
  <c r="AB336" i="3"/>
  <c r="AB339" i="3"/>
  <c r="AB342" i="3"/>
  <c r="AB345" i="3"/>
  <c r="AB348" i="3"/>
  <c r="AB351" i="3"/>
  <c r="AB354" i="3"/>
  <c r="AB357" i="3"/>
  <c r="AB360" i="3"/>
  <c r="AB363" i="3"/>
  <c r="AB366" i="3"/>
  <c r="AB369" i="3"/>
  <c r="AB372" i="3"/>
  <c r="AB375" i="3"/>
  <c r="AB378" i="3"/>
  <c r="AB381" i="3"/>
  <c r="AB384" i="3"/>
  <c r="AB387" i="3"/>
  <c r="AB390" i="3"/>
  <c r="AB393" i="3"/>
  <c r="AB396" i="3"/>
  <c r="AB399" i="3"/>
  <c r="AB402" i="3"/>
  <c r="AB405" i="3"/>
  <c r="AB408" i="3"/>
  <c r="AB411" i="3"/>
  <c r="AB414" i="3"/>
  <c r="AB417" i="3"/>
  <c r="AB420" i="3"/>
  <c r="AB423" i="3"/>
  <c r="AB426" i="3"/>
  <c r="AB429" i="3"/>
  <c r="AB432" i="3"/>
  <c r="AB435" i="3"/>
  <c r="AB438" i="3"/>
  <c r="AB441" i="3"/>
  <c r="AB444" i="3"/>
  <c r="AB447" i="3"/>
  <c r="AB450" i="3"/>
  <c r="AB453" i="3"/>
  <c r="AB456" i="3"/>
  <c r="AB459" i="3"/>
  <c r="AB462" i="3"/>
  <c r="AB465" i="3"/>
  <c r="AB468" i="3"/>
  <c r="AB471" i="3"/>
  <c r="AB474" i="3"/>
  <c r="AB477" i="3"/>
  <c r="AB480" i="3"/>
  <c r="AB483" i="3"/>
  <c r="AB486" i="3"/>
  <c r="AB489" i="3"/>
  <c r="AB492" i="3"/>
  <c r="AB495" i="3"/>
  <c r="AB498" i="3"/>
  <c r="AB501" i="3"/>
  <c r="AB504" i="3"/>
  <c r="AB507" i="3"/>
  <c r="AB510" i="3"/>
  <c r="AB513" i="3"/>
  <c r="AB516" i="3"/>
  <c r="AB519" i="3"/>
  <c r="AB522" i="3"/>
  <c r="AB525" i="3"/>
  <c r="AB528" i="3"/>
  <c r="AB531" i="3"/>
  <c r="AB534" i="3"/>
  <c r="AB537" i="3"/>
  <c r="AB540" i="3"/>
  <c r="AB543" i="3"/>
  <c r="AB546" i="3"/>
  <c r="AB549" i="3"/>
  <c r="AB552" i="3"/>
  <c r="AB555" i="3"/>
  <c r="AB558" i="3"/>
  <c r="AB561" i="3"/>
  <c r="AB564" i="3"/>
  <c r="AB567" i="3"/>
  <c r="AB570" i="3"/>
  <c r="AB573" i="3"/>
  <c r="AB576" i="3"/>
  <c r="AB579" i="3"/>
  <c r="AB582" i="3"/>
  <c r="AB585" i="3"/>
  <c r="AB588" i="3"/>
  <c r="AB591" i="3"/>
  <c r="AB594" i="3"/>
  <c r="AB597" i="3"/>
  <c r="AB600" i="3"/>
  <c r="AB603" i="3"/>
  <c r="AB606" i="3"/>
  <c r="AB609" i="3"/>
  <c r="AB612" i="3"/>
  <c r="AB615" i="3"/>
  <c r="AB618" i="3"/>
  <c r="AB621" i="3"/>
  <c r="AB624" i="3"/>
  <c r="AB627" i="3"/>
  <c r="AB630" i="3"/>
  <c r="AB633" i="3"/>
  <c r="AB636" i="3"/>
  <c r="AB639" i="3"/>
  <c r="AB642" i="3"/>
  <c r="AB645" i="3"/>
  <c r="AB648" i="3"/>
  <c r="AB651" i="3"/>
  <c r="AB654" i="3"/>
  <c r="AB657" i="3"/>
  <c r="AB660" i="3"/>
  <c r="AB663" i="3"/>
  <c r="AB666" i="3"/>
  <c r="AB669" i="3"/>
  <c r="AB672" i="3"/>
  <c r="AB675" i="3"/>
  <c r="AB678" i="3"/>
  <c r="AB681" i="3"/>
  <c r="AB684" i="3"/>
  <c r="AB687" i="3"/>
  <c r="AB690" i="3"/>
  <c r="AB693" i="3"/>
  <c r="AB696" i="3"/>
  <c r="AB699" i="3"/>
  <c r="AB702" i="3"/>
  <c r="AB705" i="3"/>
  <c r="AB708" i="3"/>
  <c r="AB711" i="3"/>
  <c r="AB714" i="3"/>
  <c r="AB717" i="3"/>
  <c r="AB720" i="3"/>
  <c r="AB723" i="3"/>
  <c r="AB726" i="3"/>
  <c r="AB729" i="3"/>
  <c r="AB732" i="3"/>
  <c r="AB735" i="3"/>
  <c r="AB738" i="3"/>
  <c r="AB741" i="3"/>
  <c r="AB744" i="3"/>
  <c r="AB747" i="3"/>
  <c r="AB750" i="3"/>
  <c r="AB753" i="3"/>
  <c r="AB756" i="3"/>
  <c r="AB759" i="3"/>
  <c r="AB762" i="3"/>
  <c r="AB765" i="3"/>
  <c r="AB768" i="3"/>
  <c r="AB771" i="3"/>
  <c r="AB774" i="3"/>
  <c r="AB777" i="3"/>
  <c r="AB780" i="3"/>
  <c r="AB783" i="3"/>
  <c r="AB786" i="3"/>
  <c r="AB789" i="3"/>
  <c r="AB792" i="3"/>
  <c r="AB795" i="3"/>
  <c r="AB798" i="3"/>
  <c r="AB801" i="3"/>
  <c r="AB804" i="3"/>
  <c r="AB807" i="3"/>
  <c r="AB810" i="3"/>
  <c r="AB813" i="3"/>
  <c r="AB816" i="3"/>
  <c r="AB819" i="3"/>
  <c r="AB822" i="3"/>
  <c r="AB825" i="3"/>
  <c r="AB828" i="3"/>
  <c r="AB831" i="3"/>
  <c r="AB834" i="3"/>
  <c r="AB837" i="3"/>
  <c r="AB840" i="3"/>
  <c r="AB843" i="3"/>
  <c r="AB846" i="3"/>
  <c r="AB849" i="3"/>
  <c r="AB852" i="3"/>
  <c r="AB855" i="3"/>
  <c r="AB858" i="3"/>
  <c r="AB861" i="3"/>
  <c r="AB864" i="3"/>
  <c r="AB867" i="3"/>
  <c r="AB870" i="3"/>
  <c r="AB873" i="3"/>
  <c r="AB876" i="3"/>
  <c r="AB879" i="3"/>
  <c r="AB882" i="3"/>
  <c r="AB885" i="3"/>
  <c r="AB888" i="3"/>
  <c r="AB891" i="3"/>
  <c r="AB894" i="3"/>
  <c r="AB897" i="3"/>
  <c r="AB900" i="3"/>
  <c r="AA3" i="3"/>
  <c r="AA6" i="3"/>
  <c r="AA9" i="3"/>
  <c r="AA12" i="3"/>
  <c r="AA903" i="3" s="1"/>
  <c r="AA15" i="3"/>
  <c r="AA18" i="3"/>
  <c r="AA21" i="3"/>
  <c r="AA24" i="3"/>
  <c r="AA27" i="3"/>
  <c r="AA30" i="3"/>
  <c r="AA33" i="3"/>
  <c r="AA36" i="3"/>
  <c r="AA39" i="3"/>
  <c r="AA42" i="3"/>
  <c r="AA45" i="3"/>
  <c r="AA48" i="3"/>
  <c r="AA51" i="3"/>
  <c r="AA54" i="3"/>
  <c r="AA57" i="3"/>
  <c r="AA60" i="3"/>
  <c r="AA63" i="3"/>
  <c r="AA66" i="3"/>
  <c r="AA69" i="3"/>
  <c r="AA72" i="3"/>
  <c r="AA75" i="3"/>
  <c r="AA78" i="3"/>
  <c r="AA81" i="3"/>
  <c r="AA84" i="3"/>
  <c r="AA87" i="3"/>
  <c r="AA90" i="3"/>
  <c r="AA93" i="3"/>
  <c r="AA96" i="3"/>
  <c r="AA99" i="3"/>
  <c r="AA102" i="3"/>
  <c r="AA105" i="3"/>
  <c r="AA108" i="3"/>
  <c r="AA111" i="3"/>
  <c r="AA114" i="3"/>
  <c r="AA117" i="3"/>
  <c r="AA120" i="3"/>
  <c r="AA123" i="3"/>
  <c r="AA126" i="3"/>
  <c r="AA129" i="3"/>
  <c r="AA132" i="3"/>
  <c r="AA135" i="3"/>
  <c r="AA138" i="3"/>
  <c r="AA141" i="3"/>
  <c r="AA144" i="3"/>
  <c r="AA147" i="3"/>
  <c r="AA150" i="3"/>
  <c r="AA153" i="3"/>
  <c r="AA156" i="3"/>
  <c r="AA159" i="3"/>
  <c r="AA162" i="3"/>
  <c r="AA165" i="3"/>
  <c r="AA168" i="3"/>
  <c r="AA171" i="3"/>
  <c r="AA174" i="3"/>
  <c r="AA177" i="3"/>
  <c r="AA180" i="3"/>
  <c r="AA183" i="3"/>
  <c r="AA186" i="3"/>
  <c r="AA189" i="3"/>
  <c r="AA192" i="3"/>
  <c r="AA195" i="3"/>
  <c r="AA198" i="3"/>
  <c r="AA201" i="3"/>
  <c r="AA204" i="3"/>
  <c r="AA207" i="3"/>
  <c r="AA210" i="3"/>
  <c r="AA213" i="3"/>
  <c r="AA216" i="3"/>
  <c r="AA219" i="3"/>
  <c r="AA222" i="3"/>
  <c r="AA225" i="3"/>
  <c r="AA228" i="3"/>
  <c r="AA231" i="3"/>
  <c r="AA234" i="3"/>
  <c r="AA237" i="3"/>
  <c r="AA240" i="3"/>
  <c r="AA243" i="3"/>
  <c r="AA246" i="3"/>
  <c r="AA249" i="3"/>
  <c r="AA252" i="3"/>
  <c r="AA255" i="3"/>
  <c r="AA258" i="3"/>
  <c r="AA261" i="3"/>
  <c r="AA264" i="3"/>
  <c r="AA267" i="3"/>
  <c r="AA270" i="3"/>
  <c r="AA273" i="3"/>
  <c r="AA276" i="3"/>
  <c r="AA279" i="3"/>
  <c r="AA282" i="3"/>
  <c r="AA285" i="3"/>
  <c r="AA288" i="3"/>
  <c r="AA291" i="3"/>
  <c r="AA294" i="3"/>
  <c r="AA297" i="3"/>
  <c r="AA300" i="3"/>
  <c r="AA303" i="3"/>
  <c r="AA306" i="3"/>
  <c r="AA309" i="3"/>
  <c r="AA312" i="3"/>
  <c r="AA315" i="3"/>
  <c r="AA318" i="3"/>
  <c r="AA321" i="3"/>
  <c r="AA324" i="3"/>
  <c r="AA327" i="3"/>
  <c r="AA330" i="3"/>
  <c r="AA333" i="3"/>
  <c r="AA336" i="3"/>
  <c r="AA339" i="3"/>
  <c r="AA342" i="3"/>
  <c r="AA345" i="3"/>
  <c r="AA348" i="3"/>
  <c r="AA351" i="3"/>
  <c r="AA354" i="3"/>
  <c r="AA357" i="3"/>
  <c r="AA360" i="3"/>
  <c r="AA363" i="3"/>
  <c r="AA366" i="3"/>
  <c r="AA369" i="3"/>
  <c r="AA372" i="3"/>
  <c r="AA375" i="3"/>
  <c r="AA378" i="3"/>
  <c r="AA381" i="3"/>
  <c r="AA384" i="3"/>
  <c r="AA387" i="3"/>
  <c r="AA390" i="3"/>
  <c r="AA393" i="3"/>
  <c r="AA396" i="3"/>
  <c r="AA399" i="3"/>
  <c r="AA402" i="3"/>
  <c r="AA405" i="3"/>
  <c r="AA408" i="3"/>
  <c r="AA411" i="3"/>
  <c r="AA414" i="3"/>
  <c r="AA417" i="3"/>
  <c r="AA420" i="3"/>
  <c r="AA423" i="3"/>
  <c r="AA426" i="3"/>
  <c r="AA429" i="3"/>
  <c r="AA432" i="3"/>
  <c r="AA435" i="3"/>
  <c r="AA438" i="3"/>
  <c r="AA441" i="3"/>
  <c r="AA444" i="3"/>
  <c r="AA447" i="3"/>
  <c r="AA450" i="3"/>
  <c r="AA453" i="3"/>
  <c r="AA456" i="3"/>
  <c r="AA459" i="3"/>
  <c r="AA462" i="3"/>
  <c r="AA465" i="3"/>
  <c r="AA468" i="3"/>
  <c r="AA471" i="3"/>
  <c r="AA474" i="3"/>
  <c r="AA477" i="3"/>
  <c r="AA480" i="3"/>
  <c r="AA483" i="3"/>
  <c r="AA486" i="3"/>
  <c r="AA489" i="3"/>
  <c r="AA492" i="3"/>
  <c r="AA495" i="3"/>
  <c r="AA498" i="3"/>
  <c r="AA501" i="3"/>
  <c r="AA504" i="3"/>
  <c r="AA507" i="3"/>
  <c r="AA510" i="3"/>
  <c r="AA513" i="3"/>
  <c r="AA516" i="3"/>
  <c r="AA519" i="3"/>
  <c r="AA522" i="3"/>
  <c r="AA525" i="3"/>
  <c r="AA528" i="3"/>
  <c r="AA531" i="3"/>
  <c r="AA534" i="3"/>
  <c r="AA537" i="3"/>
  <c r="AA540" i="3"/>
  <c r="AA543" i="3"/>
  <c r="AA546" i="3"/>
  <c r="AA549" i="3"/>
  <c r="AA552" i="3"/>
  <c r="AA555" i="3"/>
  <c r="AA558" i="3"/>
  <c r="AA561" i="3"/>
  <c r="AA564" i="3"/>
  <c r="AA567" i="3"/>
  <c r="AA570" i="3"/>
  <c r="AA573" i="3"/>
  <c r="AA576" i="3"/>
  <c r="AA579" i="3"/>
  <c r="AA582" i="3"/>
  <c r="AA585" i="3"/>
  <c r="AA588" i="3"/>
  <c r="AA591" i="3"/>
  <c r="AA594" i="3"/>
  <c r="AA597" i="3"/>
  <c r="AA600" i="3"/>
  <c r="AA603" i="3"/>
  <c r="AA606" i="3"/>
  <c r="AA609" i="3"/>
  <c r="AA612" i="3"/>
  <c r="AA615" i="3"/>
  <c r="AA618" i="3"/>
  <c r="AA621" i="3"/>
  <c r="AA624" i="3"/>
  <c r="AA627" i="3"/>
  <c r="AA630" i="3"/>
  <c r="AA633" i="3"/>
  <c r="AA636" i="3"/>
  <c r="AA639" i="3"/>
  <c r="AA642" i="3"/>
  <c r="AA645" i="3"/>
  <c r="AA648" i="3"/>
  <c r="AA651" i="3"/>
  <c r="AA654" i="3"/>
  <c r="AA657" i="3"/>
  <c r="AA660" i="3"/>
  <c r="AA663" i="3"/>
  <c r="AA666" i="3"/>
  <c r="AA669" i="3"/>
  <c r="AA672" i="3"/>
  <c r="AA675" i="3"/>
  <c r="AA678" i="3"/>
  <c r="AA681" i="3"/>
  <c r="AA684" i="3"/>
  <c r="AA687" i="3"/>
  <c r="AA690" i="3"/>
  <c r="AA693" i="3"/>
  <c r="AA696" i="3"/>
  <c r="AA699" i="3"/>
  <c r="AA702" i="3"/>
  <c r="AA705" i="3"/>
  <c r="AA708" i="3"/>
  <c r="AA711" i="3"/>
  <c r="AA714" i="3"/>
  <c r="AA717" i="3"/>
  <c r="AA720" i="3"/>
  <c r="AA723" i="3"/>
  <c r="AA726" i="3"/>
  <c r="AA729" i="3"/>
  <c r="AA732" i="3"/>
  <c r="AA735" i="3"/>
  <c r="AA738" i="3"/>
  <c r="AA741" i="3"/>
  <c r="AA744" i="3"/>
  <c r="AA747" i="3"/>
  <c r="AA750" i="3"/>
  <c r="AA753" i="3"/>
  <c r="AA756" i="3"/>
  <c r="AA759" i="3"/>
  <c r="AA762" i="3"/>
  <c r="AA765" i="3"/>
  <c r="AA768" i="3"/>
  <c r="AA771" i="3"/>
  <c r="AA774" i="3"/>
  <c r="AA777" i="3"/>
  <c r="AA780" i="3"/>
  <c r="AA783" i="3"/>
  <c r="AA786" i="3"/>
  <c r="AA789" i="3"/>
  <c r="AA792" i="3"/>
  <c r="AA795" i="3"/>
  <c r="AA798" i="3"/>
  <c r="AA801" i="3"/>
  <c r="AA804" i="3"/>
  <c r="AA807" i="3"/>
  <c r="AA810" i="3"/>
  <c r="AA813" i="3"/>
  <c r="AA816" i="3"/>
  <c r="AA819" i="3"/>
  <c r="AA822" i="3"/>
  <c r="AA825" i="3"/>
  <c r="AA828" i="3"/>
  <c r="AA831" i="3"/>
  <c r="AA834" i="3"/>
  <c r="AA837" i="3"/>
  <c r="AA840" i="3"/>
  <c r="AA843" i="3"/>
  <c r="AA846" i="3"/>
  <c r="AA849" i="3"/>
  <c r="AA852" i="3"/>
  <c r="AA855" i="3"/>
  <c r="AA858" i="3"/>
  <c r="AA861" i="3"/>
  <c r="AA864" i="3"/>
  <c r="AA867" i="3"/>
  <c r="AA870" i="3"/>
  <c r="AA873" i="3"/>
  <c r="AA876" i="3"/>
  <c r="AA879" i="3"/>
  <c r="AA882" i="3"/>
  <c r="AA885" i="3"/>
  <c r="AA888" i="3"/>
  <c r="AA891" i="3"/>
  <c r="AA894" i="3"/>
  <c r="AA897" i="3"/>
  <c r="AA900" i="3"/>
  <c r="Z3" i="3"/>
  <c r="Z6" i="3"/>
  <c r="Z9" i="3"/>
  <c r="Z12" i="3"/>
  <c r="Z903" i="3" s="1"/>
  <c r="Z15" i="3"/>
  <c r="Z18" i="3"/>
  <c r="Z21" i="3"/>
  <c r="Z24" i="3"/>
  <c r="Z27" i="3"/>
  <c r="Z30" i="3"/>
  <c r="Z33" i="3"/>
  <c r="Z36" i="3"/>
  <c r="Z39" i="3"/>
  <c r="Z42" i="3"/>
  <c r="Z45" i="3"/>
  <c r="Z48" i="3"/>
  <c r="Z51" i="3"/>
  <c r="Z54" i="3"/>
  <c r="Z57" i="3"/>
  <c r="Z60" i="3"/>
  <c r="Z63" i="3"/>
  <c r="Z66" i="3"/>
  <c r="Z69" i="3"/>
  <c r="Z72" i="3"/>
  <c r="Z75" i="3"/>
  <c r="Z78" i="3"/>
  <c r="Z81" i="3"/>
  <c r="Z84" i="3"/>
  <c r="Z87" i="3"/>
  <c r="Z90" i="3"/>
  <c r="Z93" i="3"/>
  <c r="Z96" i="3"/>
  <c r="Z99" i="3"/>
  <c r="Z102" i="3"/>
  <c r="Z105" i="3"/>
  <c r="Z108" i="3"/>
  <c r="Z111" i="3"/>
  <c r="Z114" i="3"/>
  <c r="Z117" i="3"/>
  <c r="Z120" i="3"/>
  <c r="Z123" i="3"/>
  <c r="Z126" i="3"/>
  <c r="Z129" i="3"/>
  <c r="Z132" i="3"/>
  <c r="Z135" i="3"/>
  <c r="Z138" i="3"/>
  <c r="Z141" i="3"/>
  <c r="Z144" i="3"/>
  <c r="Z147" i="3"/>
  <c r="Z150" i="3"/>
  <c r="Z153" i="3"/>
  <c r="Z156" i="3"/>
  <c r="Z159" i="3"/>
  <c r="Z162" i="3"/>
  <c r="Z165" i="3"/>
  <c r="Z168" i="3"/>
  <c r="Z171" i="3"/>
  <c r="Z174" i="3"/>
  <c r="Z177" i="3"/>
  <c r="Z180" i="3"/>
  <c r="Z183" i="3"/>
  <c r="Z186" i="3"/>
  <c r="Z189" i="3"/>
  <c r="Z192" i="3"/>
  <c r="Z195" i="3"/>
  <c r="Z198" i="3"/>
  <c r="Z201" i="3"/>
  <c r="Z204" i="3"/>
  <c r="Z207" i="3"/>
  <c r="Z210" i="3"/>
  <c r="Z213" i="3"/>
  <c r="Z216" i="3"/>
  <c r="Z219" i="3"/>
  <c r="Z222" i="3"/>
  <c r="Z225" i="3"/>
  <c r="Z228" i="3"/>
  <c r="Z231" i="3"/>
  <c r="Z234" i="3"/>
  <c r="Z237" i="3"/>
  <c r="Z240" i="3"/>
  <c r="Z243" i="3"/>
  <c r="Z246" i="3"/>
  <c r="Z249" i="3"/>
  <c r="Z252" i="3"/>
  <c r="Z255" i="3"/>
  <c r="Z258" i="3"/>
  <c r="Z261" i="3"/>
  <c r="Z264" i="3"/>
  <c r="Z267" i="3"/>
  <c r="Z270" i="3"/>
  <c r="Z273" i="3"/>
  <c r="Z276" i="3"/>
  <c r="Z279" i="3"/>
  <c r="Z282" i="3"/>
  <c r="Z285" i="3"/>
  <c r="Z288" i="3"/>
  <c r="Z291" i="3"/>
  <c r="Z294" i="3"/>
  <c r="Z297" i="3"/>
  <c r="Z300" i="3"/>
  <c r="Z303" i="3"/>
  <c r="Z306" i="3"/>
  <c r="Z309" i="3"/>
  <c r="Z312" i="3"/>
  <c r="Z315" i="3"/>
  <c r="Z318" i="3"/>
  <c r="Z321" i="3"/>
  <c r="Z324" i="3"/>
  <c r="Z327" i="3"/>
  <c r="Z330" i="3"/>
  <c r="Z333" i="3"/>
  <c r="Z336" i="3"/>
  <c r="Z339" i="3"/>
  <c r="Z342" i="3"/>
  <c r="Z345" i="3"/>
  <c r="Z348" i="3"/>
  <c r="Z351" i="3"/>
  <c r="Z354" i="3"/>
  <c r="Z357" i="3"/>
  <c r="Z360" i="3"/>
  <c r="Z363" i="3"/>
  <c r="Z366" i="3"/>
  <c r="Z369" i="3"/>
  <c r="Z372" i="3"/>
  <c r="Z375" i="3"/>
  <c r="Z378" i="3"/>
  <c r="Z381" i="3"/>
  <c r="Z384" i="3"/>
  <c r="Z387" i="3"/>
  <c r="Z390" i="3"/>
  <c r="Z393" i="3"/>
  <c r="Z396" i="3"/>
  <c r="Z399" i="3"/>
  <c r="Z402" i="3"/>
  <c r="Z405" i="3"/>
  <c r="Z408" i="3"/>
  <c r="Z411" i="3"/>
  <c r="Z414" i="3"/>
  <c r="Z417" i="3"/>
  <c r="Z420" i="3"/>
  <c r="Z423" i="3"/>
  <c r="Z426" i="3"/>
  <c r="Z429" i="3"/>
  <c r="Z432" i="3"/>
  <c r="Z435" i="3"/>
  <c r="Z438" i="3"/>
  <c r="Z441" i="3"/>
  <c r="Z444" i="3"/>
  <c r="Z447" i="3"/>
  <c r="Z450" i="3"/>
  <c r="Z453" i="3"/>
  <c r="Z456" i="3"/>
  <c r="Z459" i="3"/>
  <c r="Z462" i="3"/>
  <c r="Z465" i="3"/>
  <c r="Z468" i="3"/>
  <c r="Z471" i="3"/>
  <c r="Z474" i="3"/>
  <c r="Z477" i="3"/>
  <c r="Z480" i="3"/>
  <c r="Z483" i="3"/>
  <c r="Z486" i="3"/>
  <c r="Z489" i="3"/>
  <c r="Z492" i="3"/>
  <c r="Z495" i="3"/>
  <c r="Z498" i="3"/>
  <c r="Z501" i="3"/>
  <c r="Z504" i="3"/>
  <c r="Z507" i="3"/>
  <c r="Z510" i="3"/>
  <c r="Z513" i="3"/>
  <c r="Z516" i="3"/>
  <c r="Z519" i="3"/>
  <c r="Z522" i="3"/>
  <c r="Z525" i="3"/>
  <c r="Z528" i="3"/>
  <c r="Z531" i="3"/>
  <c r="Z534" i="3"/>
  <c r="Z537" i="3"/>
  <c r="Z540" i="3"/>
  <c r="Z543" i="3"/>
  <c r="Z546" i="3"/>
  <c r="Z549" i="3"/>
  <c r="Z552" i="3"/>
  <c r="Z555" i="3"/>
  <c r="Z558" i="3"/>
  <c r="Z561" i="3"/>
  <c r="Z564" i="3"/>
  <c r="Z567" i="3"/>
  <c r="Z570" i="3"/>
  <c r="Z573" i="3"/>
  <c r="Z576" i="3"/>
  <c r="Z579" i="3"/>
  <c r="Z582" i="3"/>
  <c r="Z585" i="3"/>
  <c r="Z588" i="3"/>
  <c r="Z591" i="3"/>
  <c r="Z594" i="3"/>
  <c r="Z597" i="3"/>
  <c r="Z600" i="3"/>
  <c r="Z603" i="3"/>
  <c r="Z606" i="3"/>
  <c r="Z609" i="3"/>
  <c r="Z612" i="3"/>
  <c r="Z615" i="3"/>
  <c r="Z618" i="3"/>
  <c r="Z621" i="3"/>
  <c r="Z624" i="3"/>
  <c r="Z627" i="3"/>
  <c r="Z630" i="3"/>
  <c r="Z633" i="3"/>
  <c r="Z636" i="3"/>
  <c r="Z639" i="3"/>
  <c r="Z642" i="3"/>
  <c r="Z645" i="3"/>
  <c r="Z648" i="3"/>
  <c r="Z651" i="3"/>
  <c r="Z654" i="3"/>
  <c r="Z657" i="3"/>
  <c r="Z660" i="3"/>
  <c r="Z663" i="3"/>
  <c r="Z666" i="3"/>
  <c r="Z669" i="3"/>
  <c r="Z672" i="3"/>
  <c r="Z675" i="3"/>
  <c r="Z678" i="3"/>
  <c r="Z681" i="3"/>
  <c r="Z684" i="3"/>
  <c r="Z687" i="3"/>
  <c r="Z690" i="3"/>
  <c r="Z693" i="3"/>
  <c r="Z696" i="3"/>
  <c r="Z699" i="3"/>
  <c r="Z702" i="3"/>
  <c r="Z705" i="3"/>
  <c r="Z708" i="3"/>
  <c r="Z711" i="3"/>
  <c r="Z714" i="3"/>
  <c r="Z717" i="3"/>
  <c r="Z720" i="3"/>
  <c r="Z723" i="3"/>
  <c r="Z726" i="3"/>
  <c r="Z729" i="3"/>
  <c r="Z732" i="3"/>
  <c r="Z735" i="3"/>
  <c r="Z738" i="3"/>
  <c r="Z741" i="3"/>
  <c r="Z744" i="3"/>
  <c r="Z747" i="3"/>
  <c r="Z750" i="3"/>
  <c r="Z753" i="3"/>
  <c r="Z756" i="3"/>
  <c r="Z759" i="3"/>
  <c r="Z762" i="3"/>
  <c r="Z765" i="3"/>
  <c r="Z768" i="3"/>
  <c r="Z771" i="3"/>
  <c r="Z774" i="3"/>
  <c r="Z777" i="3"/>
  <c r="Z780" i="3"/>
  <c r="Z783" i="3"/>
  <c r="Z786" i="3"/>
  <c r="Z789" i="3"/>
  <c r="Z792" i="3"/>
  <c r="Z795" i="3"/>
  <c r="Z798" i="3"/>
  <c r="Z801" i="3"/>
  <c r="Z804" i="3"/>
  <c r="Z807" i="3"/>
  <c r="Z810" i="3"/>
  <c r="Z813" i="3"/>
  <c r="Z816" i="3"/>
  <c r="Z819" i="3"/>
  <c r="Z822" i="3"/>
  <c r="Z825" i="3"/>
  <c r="Z828" i="3"/>
  <c r="Z831" i="3"/>
  <c r="Z834" i="3"/>
  <c r="Z837" i="3"/>
  <c r="Z840" i="3"/>
  <c r="Z843" i="3"/>
  <c r="Z846" i="3"/>
  <c r="Z849" i="3"/>
  <c r="Z852" i="3"/>
  <c r="Z855" i="3"/>
  <c r="Z858" i="3"/>
  <c r="Z861" i="3"/>
  <c r="Z864" i="3"/>
  <c r="Z867" i="3"/>
  <c r="Z870" i="3"/>
  <c r="Z873" i="3"/>
  <c r="Z876" i="3"/>
  <c r="Z879" i="3"/>
  <c r="Z882" i="3"/>
  <c r="Z885" i="3"/>
  <c r="Z888" i="3"/>
  <c r="Z891" i="3"/>
  <c r="Z894" i="3"/>
  <c r="Z897" i="3"/>
  <c r="Z900" i="3"/>
  <c r="Y3" i="3"/>
  <c r="Y6" i="3"/>
  <c r="Y9" i="3"/>
  <c r="Y12" i="3"/>
  <c r="Y903" i="3" s="1"/>
  <c r="Y15" i="3"/>
  <c r="Y18" i="3"/>
  <c r="Y21" i="3"/>
  <c r="Y24" i="3"/>
  <c r="Y27" i="3"/>
  <c r="Y30" i="3"/>
  <c r="Y33" i="3"/>
  <c r="Y36" i="3"/>
  <c r="Y39" i="3"/>
  <c r="Y42" i="3"/>
  <c r="Y45" i="3"/>
  <c r="Y48" i="3"/>
  <c r="Y51" i="3"/>
  <c r="Y54" i="3"/>
  <c r="Y57" i="3"/>
  <c r="Y60" i="3"/>
  <c r="Y63" i="3"/>
  <c r="Y66" i="3"/>
  <c r="Y69" i="3"/>
  <c r="Y72" i="3"/>
  <c r="Y75" i="3"/>
  <c r="Y78" i="3"/>
  <c r="Y81" i="3"/>
  <c r="Y84" i="3"/>
  <c r="Y87" i="3"/>
  <c r="Y90" i="3"/>
  <c r="Y93" i="3"/>
  <c r="Y96" i="3"/>
  <c r="Y99" i="3"/>
  <c r="Y102" i="3"/>
  <c r="Y105" i="3"/>
  <c r="Y108" i="3"/>
  <c r="Y111" i="3"/>
  <c r="Y114" i="3"/>
  <c r="Y117" i="3"/>
  <c r="Y120" i="3"/>
  <c r="Y123" i="3"/>
  <c r="Y126" i="3"/>
  <c r="Y129" i="3"/>
  <c r="Y132" i="3"/>
  <c r="Y135" i="3"/>
  <c r="Y138" i="3"/>
  <c r="Y141" i="3"/>
  <c r="Y144" i="3"/>
  <c r="Y147" i="3"/>
  <c r="Y150" i="3"/>
  <c r="Y153" i="3"/>
  <c r="Y156" i="3"/>
  <c r="Y159" i="3"/>
  <c r="Y162" i="3"/>
  <c r="Y165" i="3"/>
  <c r="Y168" i="3"/>
  <c r="Y171" i="3"/>
  <c r="Y174" i="3"/>
  <c r="Y177" i="3"/>
  <c r="Y180" i="3"/>
  <c r="Y183" i="3"/>
  <c r="Y186" i="3"/>
  <c r="Y189" i="3"/>
  <c r="Y192" i="3"/>
  <c r="Y195" i="3"/>
  <c r="Y198" i="3"/>
  <c r="Y201" i="3"/>
  <c r="Y204" i="3"/>
  <c r="Y207" i="3"/>
  <c r="Y210" i="3"/>
  <c r="Y213" i="3"/>
  <c r="Y216" i="3"/>
  <c r="Y219" i="3"/>
  <c r="Y222" i="3"/>
  <c r="Y225" i="3"/>
  <c r="Y228" i="3"/>
  <c r="Y231" i="3"/>
  <c r="Y234" i="3"/>
  <c r="Y237" i="3"/>
  <c r="Y240" i="3"/>
  <c r="Y243" i="3"/>
  <c r="Y246" i="3"/>
  <c r="Y249" i="3"/>
  <c r="Y252" i="3"/>
  <c r="Y255" i="3"/>
  <c r="Y258" i="3"/>
  <c r="Y261" i="3"/>
  <c r="Y264" i="3"/>
  <c r="Y267" i="3"/>
  <c r="Y270" i="3"/>
  <c r="Y273" i="3"/>
  <c r="Y276" i="3"/>
  <c r="Y279" i="3"/>
  <c r="Y282" i="3"/>
  <c r="Y285" i="3"/>
  <c r="Y288" i="3"/>
  <c r="Y291" i="3"/>
  <c r="Y294" i="3"/>
  <c r="Y297" i="3"/>
  <c r="Y300" i="3"/>
  <c r="Y303" i="3"/>
  <c r="Y306" i="3"/>
  <c r="Y309" i="3"/>
  <c r="Y312" i="3"/>
  <c r="Y315" i="3"/>
  <c r="Y318" i="3"/>
  <c r="Y321" i="3"/>
  <c r="Y324" i="3"/>
  <c r="Y327" i="3"/>
  <c r="Y330" i="3"/>
  <c r="Y333" i="3"/>
  <c r="Y336" i="3"/>
  <c r="Y339" i="3"/>
  <c r="Y342" i="3"/>
  <c r="Y345" i="3"/>
  <c r="Y348" i="3"/>
  <c r="Y351" i="3"/>
  <c r="Y354" i="3"/>
  <c r="Y357" i="3"/>
  <c r="Y360" i="3"/>
  <c r="Y363" i="3"/>
  <c r="Y366" i="3"/>
  <c r="Y369" i="3"/>
  <c r="Y372" i="3"/>
  <c r="Y375" i="3"/>
  <c r="Y378" i="3"/>
  <c r="Y381" i="3"/>
  <c r="Y384" i="3"/>
  <c r="Y387" i="3"/>
  <c r="Y390" i="3"/>
  <c r="Y393" i="3"/>
  <c r="Y396" i="3"/>
  <c r="Y399" i="3"/>
  <c r="Y402" i="3"/>
  <c r="Y405" i="3"/>
  <c r="Y408" i="3"/>
  <c r="Y411" i="3"/>
  <c r="Y414" i="3"/>
  <c r="Y417" i="3"/>
  <c r="Y420" i="3"/>
  <c r="Y423" i="3"/>
  <c r="Y426" i="3"/>
  <c r="Y429" i="3"/>
  <c r="Y432" i="3"/>
  <c r="Y435" i="3"/>
  <c r="Y438" i="3"/>
  <c r="Y441" i="3"/>
  <c r="Y444" i="3"/>
  <c r="Y447" i="3"/>
  <c r="Y450" i="3"/>
  <c r="Y453" i="3"/>
  <c r="Y456" i="3"/>
  <c r="Y459" i="3"/>
  <c r="Y462" i="3"/>
  <c r="Y465" i="3"/>
  <c r="Y468" i="3"/>
  <c r="Y471" i="3"/>
  <c r="Y474" i="3"/>
  <c r="Y477" i="3"/>
  <c r="Y480" i="3"/>
  <c r="Y483" i="3"/>
  <c r="Y486" i="3"/>
  <c r="Y489" i="3"/>
  <c r="Y492" i="3"/>
  <c r="Y495" i="3"/>
  <c r="Y498" i="3"/>
  <c r="Y501" i="3"/>
  <c r="Y504" i="3"/>
  <c r="Y507" i="3"/>
  <c r="Y510" i="3"/>
  <c r="Y513" i="3"/>
  <c r="Y516" i="3"/>
  <c r="Y519" i="3"/>
  <c r="Y522" i="3"/>
  <c r="Y525" i="3"/>
  <c r="Y528" i="3"/>
  <c r="Y531" i="3"/>
  <c r="Y534" i="3"/>
  <c r="Y537" i="3"/>
  <c r="Y540" i="3"/>
  <c r="Y543" i="3"/>
  <c r="Y546" i="3"/>
  <c r="Y549" i="3"/>
  <c r="Y552" i="3"/>
  <c r="Y555" i="3"/>
  <c r="Y558" i="3"/>
  <c r="Y561" i="3"/>
  <c r="Y564" i="3"/>
  <c r="Y567" i="3"/>
  <c r="Y570" i="3"/>
  <c r="Y573" i="3"/>
  <c r="Y576" i="3"/>
  <c r="Y579" i="3"/>
  <c r="Y582" i="3"/>
  <c r="Y585" i="3"/>
  <c r="Y588" i="3"/>
  <c r="Y591" i="3"/>
  <c r="Y594" i="3"/>
  <c r="Y597" i="3"/>
  <c r="Y600" i="3"/>
  <c r="Y603" i="3"/>
  <c r="Y606" i="3"/>
  <c r="Y609" i="3"/>
  <c r="Y612" i="3"/>
  <c r="Y615" i="3"/>
  <c r="Y618" i="3"/>
  <c r="Y621" i="3"/>
  <c r="Y624" i="3"/>
  <c r="Y627" i="3"/>
  <c r="Y630" i="3"/>
  <c r="Y633" i="3"/>
  <c r="Y636" i="3"/>
  <c r="Y639" i="3"/>
  <c r="Y642" i="3"/>
  <c r="Y645" i="3"/>
  <c r="Y648" i="3"/>
  <c r="Y651" i="3"/>
  <c r="Y654" i="3"/>
  <c r="Y657" i="3"/>
  <c r="Y660" i="3"/>
  <c r="Y663" i="3"/>
  <c r="Y666" i="3"/>
  <c r="Y669" i="3"/>
  <c r="Y672" i="3"/>
  <c r="Y675" i="3"/>
  <c r="Y678" i="3"/>
  <c r="Y681" i="3"/>
  <c r="Y684" i="3"/>
  <c r="Y687" i="3"/>
  <c r="Y690" i="3"/>
  <c r="Y693" i="3"/>
  <c r="Y696" i="3"/>
  <c r="Y699" i="3"/>
  <c r="Y702" i="3"/>
  <c r="Y705" i="3"/>
  <c r="Y708" i="3"/>
  <c r="Y711" i="3"/>
  <c r="Y714" i="3"/>
  <c r="Y717" i="3"/>
  <c r="Y720" i="3"/>
  <c r="Y723" i="3"/>
  <c r="Y726" i="3"/>
  <c r="Y729" i="3"/>
  <c r="Y732" i="3"/>
  <c r="Y735" i="3"/>
  <c r="Y738" i="3"/>
  <c r="Y741" i="3"/>
  <c r="Y744" i="3"/>
  <c r="Y747" i="3"/>
  <c r="Y750" i="3"/>
  <c r="Y753" i="3"/>
  <c r="Y756" i="3"/>
  <c r="Y759" i="3"/>
  <c r="Y762" i="3"/>
  <c r="Y765" i="3"/>
  <c r="Y768" i="3"/>
  <c r="Y771" i="3"/>
  <c r="Y774" i="3"/>
  <c r="Y777" i="3"/>
  <c r="Y780" i="3"/>
  <c r="Y783" i="3"/>
  <c r="Y786" i="3"/>
  <c r="Y789" i="3"/>
  <c r="Y792" i="3"/>
  <c r="Y795" i="3"/>
  <c r="Y798" i="3"/>
  <c r="Y801" i="3"/>
  <c r="Y804" i="3"/>
  <c r="Y807" i="3"/>
  <c r="Y810" i="3"/>
  <c r="Y813" i="3"/>
  <c r="Y816" i="3"/>
  <c r="Y819" i="3"/>
  <c r="Y822" i="3"/>
  <c r="Y825" i="3"/>
  <c r="Y828" i="3"/>
  <c r="Y831" i="3"/>
  <c r="Y834" i="3"/>
  <c r="Y837" i="3"/>
  <c r="Y840" i="3"/>
  <c r="Y843" i="3"/>
  <c r="Y846" i="3"/>
  <c r="Y849" i="3"/>
  <c r="Y852" i="3"/>
  <c r="Y855" i="3"/>
  <c r="Y858" i="3"/>
  <c r="Y861" i="3"/>
  <c r="Y864" i="3"/>
  <c r="Y867" i="3"/>
  <c r="Y870" i="3"/>
  <c r="Y873" i="3"/>
  <c r="Y876" i="3"/>
  <c r="Y879" i="3"/>
  <c r="Y882" i="3"/>
  <c r="Y885" i="3"/>
  <c r="Y888" i="3"/>
  <c r="Y891" i="3"/>
  <c r="Y894" i="3"/>
  <c r="Y897" i="3"/>
  <c r="Y900" i="3"/>
  <c r="X3" i="3"/>
  <c r="X6" i="3"/>
  <c r="X9" i="3"/>
  <c r="X12" i="3"/>
  <c r="X903" i="3" s="1"/>
  <c r="X15" i="3"/>
  <c r="X18" i="3"/>
  <c r="X21" i="3"/>
  <c r="X24" i="3"/>
  <c r="X27" i="3"/>
  <c r="X30" i="3"/>
  <c r="X33" i="3"/>
  <c r="X36" i="3"/>
  <c r="X39" i="3"/>
  <c r="X42" i="3"/>
  <c r="X45" i="3"/>
  <c r="X48" i="3"/>
  <c r="X51" i="3"/>
  <c r="X54" i="3"/>
  <c r="X57" i="3"/>
  <c r="X60" i="3"/>
  <c r="X63" i="3"/>
  <c r="X66" i="3"/>
  <c r="X69" i="3"/>
  <c r="X72" i="3"/>
  <c r="X75" i="3"/>
  <c r="X78" i="3"/>
  <c r="X81" i="3"/>
  <c r="X84" i="3"/>
  <c r="X87" i="3"/>
  <c r="X90" i="3"/>
  <c r="X93" i="3"/>
  <c r="X96" i="3"/>
  <c r="X99" i="3"/>
  <c r="X102" i="3"/>
  <c r="X105" i="3"/>
  <c r="X108" i="3"/>
  <c r="X111" i="3"/>
  <c r="X114" i="3"/>
  <c r="X117" i="3"/>
  <c r="X120" i="3"/>
  <c r="X123" i="3"/>
  <c r="X126" i="3"/>
  <c r="X129" i="3"/>
  <c r="X132" i="3"/>
  <c r="X135" i="3"/>
  <c r="X138" i="3"/>
  <c r="X141" i="3"/>
  <c r="X144" i="3"/>
  <c r="X147" i="3"/>
  <c r="X150" i="3"/>
  <c r="X153" i="3"/>
  <c r="X156" i="3"/>
  <c r="X159" i="3"/>
  <c r="X162" i="3"/>
  <c r="X165" i="3"/>
  <c r="X168" i="3"/>
  <c r="X171" i="3"/>
  <c r="X174" i="3"/>
  <c r="X177" i="3"/>
  <c r="X180" i="3"/>
  <c r="X183" i="3"/>
  <c r="X186" i="3"/>
  <c r="X189" i="3"/>
  <c r="X192" i="3"/>
  <c r="X195" i="3"/>
  <c r="X198" i="3"/>
  <c r="X201" i="3"/>
  <c r="X204" i="3"/>
  <c r="X207" i="3"/>
  <c r="X210" i="3"/>
  <c r="X213" i="3"/>
  <c r="X216" i="3"/>
  <c r="X219" i="3"/>
  <c r="X222" i="3"/>
  <c r="X225" i="3"/>
  <c r="X228" i="3"/>
  <c r="X231" i="3"/>
  <c r="X234" i="3"/>
  <c r="X237" i="3"/>
  <c r="X240" i="3"/>
  <c r="X243" i="3"/>
  <c r="X246" i="3"/>
  <c r="X249" i="3"/>
  <c r="X252" i="3"/>
  <c r="X255" i="3"/>
  <c r="X258" i="3"/>
  <c r="X261" i="3"/>
  <c r="X264" i="3"/>
  <c r="X267" i="3"/>
  <c r="X270" i="3"/>
  <c r="X273" i="3"/>
  <c r="X276" i="3"/>
  <c r="X279" i="3"/>
  <c r="X282" i="3"/>
  <c r="X285" i="3"/>
  <c r="X288" i="3"/>
  <c r="X291" i="3"/>
  <c r="X294" i="3"/>
  <c r="X297" i="3"/>
  <c r="X300" i="3"/>
  <c r="X303" i="3"/>
  <c r="X306" i="3"/>
  <c r="X309" i="3"/>
  <c r="X312" i="3"/>
  <c r="X315" i="3"/>
  <c r="X318" i="3"/>
  <c r="X321" i="3"/>
  <c r="X324" i="3"/>
  <c r="X327" i="3"/>
  <c r="X330" i="3"/>
  <c r="X333" i="3"/>
  <c r="X336" i="3"/>
  <c r="X339" i="3"/>
  <c r="X342" i="3"/>
  <c r="X345" i="3"/>
  <c r="X348" i="3"/>
  <c r="X351" i="3"/>
  <c r="X354" i="3"/>
  <c r="X357" i="3"/>
  <c r="X360" i="3"/>
  <c r="X363" i="3"/>
  <c r="X366" i="3"/>
  <c r="X369" i="3"/>
  <c r="X372" i="3"/>
  <c r="X375" i="3"/>
  <c r="X378" i="3"/>
  <c r="X381" i="3"/>
  <c r="X384" i="3"/>
  <c r="X387" i="3"/>
  <c r="X390" i="3"/>
  <c r="X393" i="3"/>
  <c r="X396" i="3"/>
  <c r="X399" i="3"/>
  <c r="X402" i="3"/>
  <c r="X405" i="3"/>
  <c r="X408" i="3"/>
  <c r="X411" i="3"/>
  <c r="X414" i="3"/>
  <c r="X417" i="3"/>
  <c r="X420" i="3"/>
  <c r="X423" i="3"/>
  <c r="X426" i="3"/>
  <c r="X429" i="3"/>
  <c r="X432" i="3"/>
  <c r="X435" i="3"/>
  <c r="X438" i="3"/>
  <c r="X441" i="3"/>
  <c r="X444" i="3"/>
  <c r="X447" i="3"/>
  <c r="X450" i="3"/>
  <c r="X453" i="3"/>
  <c r="X456" i="3"/>
  <c r="X459" i="3"/>
  <c r="X462" i="3"/>
  <c r="X465" i="3"/>
  <c r="X468" i="3"/>
  <c r="X471" i="3"/>
  <c r="X474" i="3"/>
  <c r="X477" i="3"/>
  <c r="X480" i="3"/>
  <c r="X483" i="3"/>
  <c r="X486" i="3"/>
  <c r="X489" i="3"/>
  <c r="X492" i="3"/>
  <c r="X495" i="3"/>
  <c r="X498" i="3"/>
  <c r="X501" i="3"/>
  <c r="X504" i="3"/>
  <c r="X507" i="3"/>
  <c r="X510" i="3"/>
  <c r="X513" i="3"/>
  <c r="X516" i="3"/>
  <c r="X519" i="3"/>
  <c r="X522" i="3"/>
  <c r="X525" i="3"/>
  <c r="X528" i="3"/>
  <c r="X531" i="3"/>
  <c r="X534" i="3"/>
  <c r="X537" i="3"/>
  <c r="X540" i="3"/>
  <c r="X543" i="3"/>
  <c r="X546" i="3"/>
  <c r="X549" i="3"/>
  <c r="X552" i="3"/>
  <c r="X555" i="3"/>
  <c r="X558" i="3"/>
  <c r="X561" i="3"/>
  <c r="X564" i="3"/>
  <c r="X567" i="3"/>
  <c r="X570" i="3"/>
  <c r="X573" i="3"/>
  <c r="X576" i="3"/>
  <c r="X579" i="3"/>
  <c r="X582" i="3"/>
  <c r="X585" i="3"/>
  <c r="X588" i="3"/>
  <c r="X591" i="3"/>
  <c r="X594" i="3"/>
  <c r="X597" i="3"/>
  <c r="X600" i="3"/>
  <c r="X603" i="3"/>
  <c r="X606" i="3"/>
  <c r="X609" i="3"/>
  <c r="X612" i="3"/>
  <c r="X615" i="3"/>
  <c r="X618" i="3"/>
  <c r="X621" i="3"/>
  <c r="X624" i="3"/>
  <c r="X627" i="3"/>
  <c r="X630" i="3"/>
  <c r="X633" i="3"/>
  <c r="X636" i="3"/>
  <c r="X639" i="3"/>
  <c r="X642" i="3"/>
  <c r="X645" i="3"/>
  <c r="X648" i="3"/>
  <c r="X651" i="3"/>
  <c r="X654" i="3"/>
  <c r="X657" i="3"/>
  <c r="X660" i="3"/>
  <c r="X663" i="3"/>
  <c r="X666" i="3"/>
  <c r="X669" i="3"/>
  <c r="X672" i="3"/>
  <c r="X675" i="3"/>
  <c r="X678" i="3"/>
  <c r="X681" i="3"/>
  <c r="X684" i="3"/>
  <c r="X687" i="3"/>
  <c r="X690" i="3"/>
  <c r="X693" i="3"/>
  <c r="X696" i="3"/>
  <c r="X699" i="3"/>
  <c r="X702" i="3"/>
  <c r="X705" i="3"/>
  <c r="X708" i="3"/>
  <c r="X711" i="3"/>
  <c r="X714" i="3"/>
  <c r="X717" i="3"/>
  <c r="X720" i="3"/>
  <c r="X723" i="3"/>
  <c r="X726" i="3"/>
  <c r="X729" i="3"/>
  <c r="X732" i="3"/>
  <c r="X735" i="3"/>
  <c r="X738" i="3"/>
  <c r="X741" i="3"/>
  <c r="X744" i="3"/>
  <c r="X747" i="3"/>
  <c r="X750" i="3"/>
  <c r="X753" i="3"/>
  <c r="X756" i="3"/>
  <c r="X759" i="3"/>
  <c r="X762" i="3"/>
  <c r="X765" i="3"/>
  <c r="X768" i="3"/>
  <c r="X771" i="3"/>
  <c r="X774" i="3"/>
  <c r="X777" i="3"/>
  <c r="X780" i="3"/>
  <c r="X783" i="3"/>
  <c r="X786" i="3"/>
  <c r="X789" i="3"/>
  <c r="X792" i="3"/>
  <c r="X795" i="3"/>
  <c r="X798" i="3"/>
  <c r="X801" i="3"/>
  <c r="X804" i="3"/>
  <c r="X807" i="3"/>
  <c r="X810" i="3"/>
  <c r="X813" i="3"/>
  <c r="X816" i="3"/>
  <c r="X819" i="3"/>
  <c r="X822" i="3"/>
  <c r="X825" i="3"/>
  <c r="X828" i="3"/>
  <c r="X831" i="3"/>
  <c r="X834" i="3"/>
  <c r="X837" i="3"/>
  <c r="X840" i="3"/>
  <c r="X843" i="3"/>
  <c r="X846" i="3"/>
  <c r="X849" i="3"/>
  <c r="X852" i="3"/>
  <c r="X855" i="3"/>
  <c r="X858" i="3"/>
  <c r="X861" i="3"/>
  <c r="X864" i="3"/>
  <c r="X867" i="3"/>
  <c r="X870" i="3"/>
  <c r="X873" i="3"/>
  <c r="X876" i="3"/>
  <c r="X879" i="3"/>
  <c r="X882" i="3"/>
  <c r="X885" i="3"/>
  <c r="X888" i="3"/>
  <c r="X891" i="3"/>
  <c r="X894" i="3"/>
  <c r="X897" i="3"/>
  <c r="X900" i="3"/>
  <c r="W3" i="3"/>
  <c r="W6" i="3"/>
  <c r="W9" i="3"/>
  <c r="W12" i="3"/>
  <c r="W15" i="3"/>
  <c r="W18" i="3"/>
  <c r="W21" i="3"/>
  <c r="W24" i="3"/>
  <c r="W27" i="3"/>
  <c r="W30" i="3"/>
  <c r="W33" i="3"/>
  <c r="W36" i="3"/>
  <c r="W39" i="3"/>
  <c r="W42" i="3"/>
  <c r="W45" i="3"/>
  <c r="W48" i="3"/>
  <c r="W51" i="3"/>
  <c r="W54" i="3"/>
  <c r="W57" i="3"/>
  <c r="W60" i="3"/>
  <c r="W63" i="3"/>
  <c r="W66" i="3"/>
  <c r="W69" i="3"/>
  <c r="W72" i="3"/>
  <c r="W75" i="3"/>
  <c r="W78" i="3"/>
  <c r="W81" i="3"/>
  <c r="W84" i="3"/>
  <c r="W87" i="3"/>
  <c r="W90" i="3"/>
  <c r="W93" i="3"/>
  <c r="W96" i="3"/>
  <c r="W99" i="3"/>
  <c r="W102" i="3"/>
  <c r="W105" i="3"/>
  <c r="W108" i="3"/>
  <c r="W111" i="3"/>
  <c r="W114" i="3"/>
  <c r="W117" i="3"/>
  <c r="W120" i="3"/>
  <c r="W123" i="3"/>
  <c r="W126" i="3"/>
  <c r="W129" i="3"/>
  <c r="W132" i="3"/>
  <c r="W135" i="3"/>
  <c r="W138" i="3"/>
  <c r="W141" i="3"/>
  <c r="W144" i="3"/>
  <c r="W147" i="3"/>
  <c r="W150" i="3"/>
  <c r="W153" i="3"/>
  <c r="W156" i="3"/>
  <c r="W159" i="3"/>
  <c r="W162" i="3"/>
  <c r="W165" i="3"/>
  <c r="W168" i="3"/>
  <c r="W171" i="3"/>
  <c r="W174" i="3"/>
  <c r="W177" i="3"/>
  <c r="W180" i="3"/>
  <c r="W183" i="3"/>
  <c r="W186" i="3"/>
  <c r="W189" i="3"/>
  <c r="W192" i="3"/>
  <c r="W195" i="3"/>
  <c r="W198" i="3"/>
  <c r="W201" i="3"/>
  <c r="W204" i="3"/>
  <c r="W207" i="3"/>
  <c r="W210" i="3"/>
  <c r="W213" i="3"/>
  <c r="W216" i="3"/>
  <c r="W219" i="3"/>
  <c r="W222" i="3"/>
  <c r="W225" i="3"/>
  <c r="W228" i="3"/>
  <c r="W231" i="3"/>
  <c r="W234" i="3"/>
  <c r="W237" i="3"/>
  <c r="W240" i="3"/>
  <c r="W243" i="3"/>
  <c r="W246" i="3"/>
  <c r="W249" i="3"/>
  <c r="W252" i="3"/>
  <c r="W255" i="3"/>
  <c r="W258" i="3"/>
  <c r="W261" i="3"/>
  <c r="W264" i="3"/>
  <c r="W267" i="3"/>
  <c r="W270" i="3"/>
  <c r="W273" i="3"/>
  <c r="W276" i="3"/>
  <c r="W279" i="3"/>
  <c r="W282" i="3"/>
  <c r="W285" i="3"/>
  <c r="W288" i="3"/>
  <c r="W291" i="3"/>
  <c r="W294" i="3"/>
  <c r="W297" i="3"/>
  <c r="W300" i="3"/>
  <c r="W303" i="3"/>
  <c r="W306" i="3"/>
  <c r="W309" i="3"/>
  <c r="W312" i="3"/>
  <c r="W315" i="3"/>
  <c r="W318" i="3"/>
  <c r="W321" i="3"/>
  <c r="W324" i="3"/>
  <c r="W327" i="3"/>
  <c r="W330" i="3"/>
  <c r="W333" i="3"/>
  <c r="W336" i="3"/>
  <c r="W339" i="3"/>
  <c r="W342" i="3"/>
  <c r="W345" i="3"/>
  <c r="W348" i="3"/>
  <c r="W351" i="3"/>
  <c r="W354" i="3"/>
  <c r="W357" i="3"/>
  <c r="W360" i="3"/>
  <c r="W363" i="3"/>
  <c r="W366" i="3"/>
  <c r="W369" i="3"/>
  <c r="W372" i="3"/>
  <c r="W375" i="3"/>
  <c r="W378" i="3"/>
  <c r="W381" i="3"/>
  <c r="W384" i="3"/>
  <c r="W387" i="3"/>
  <c r="W390" i="3"/>
  <c r="W393" i="3"/>
  <c r="W396" i="3"/>
  <c r="W399" i="3"/>
  <c r="W402" i="3"/>
  <c r="W405" i="3"/>
  <c r="W408" i="3"/>
  <c r="W411" i="3"/>
  <c r="W414" i="3"/>
  <c r="W417" i="3"/>
  <c r="W420" i="3"/>
  <c r="W423" i="3"/>
  <c r="W426" i="3"/>
  <c r="W429" i="3"/>
  <c r="W432" i="3"/>
  <c r="W435" i="3"/>
  <c r="W438" i="3"/>
  <c r="W441" i="3"/>
  <c r="W444" i="3"/>
  <c r="W447" i="3"/>
  <c r="W450" i="3"/>
  <c r="W453" i="3"/>
  <c r="W456" i="3"/>
  <c r="W459" i="3"/>
  <c r="W462" i="3"/>
  <c r="W465" i="3"/>
  <c r="W468" i="3"/>
  <c r="W471" i="3"/>
  <c r="W474" i="3"/>
  <c r="W477" i="3"/>
  <c r="W480" i="3"/>
  <c r="W483" i="3"/>
  <c r="W486" i="3"/>
  <c r="W489" i="3"/>
  <c r="W492" i="3"/>
  <c r="W495" i="3"/>
  <c r="W498" i="3"/>
  <c r="W501" i="3"/>
  <c r="W504" i="3"/>
  <c r="W507" i="3"/>
  <c r="W510" i="3"/>
  <c r="W513" i="3"/>
  <c r="W516" i="3"/>
  <c r="W519" i="3"/>
  <c r="W522" i="3"/>
  <c r="W525" i="3"/>
  <c r="W528" i="3"/>
  <c r="W531" i="3"/>
  <c r="W534" i="3"/>
  <c r="W537" i="3"/>
  <c r="W540" i="3"/>
  <c r="W543" i="3"/>
  <c r="W546" i="3"/>
  <c r="W549" i="3"/>
  <c r="W552" i="3"/>
  <c r="W555" i="3"/>
  <c r="W558" i="3"/>
  <c r="W561" i="3"/>
  <c r="W564" i="3"/>
  <c r="W567" i="3"/>
  <c r="W570" i="3"/>
  <c r="W573" i="3"/>
  <c r="W576" i="3"/>
  <c r="W579" i="3"/>
  <c r="W582" i="3"/>
  <c r="W585" i="3"/>
  <c r="W588" i="3"/>
  <c r="W591" i="3"/>
  <c r="W594" i="3"/>
  <c r="W597" i="3"/>
  <c r="W600" i="3"/>
  <c r="W603" i="3"/>
  <c r="W606" i="3"/>
  <c r="W609" i="3"/>
  <c r="W612" i="3"/>
  <c r="W615" i="3"/>
  <c r="W618" i="3"/>
  <c r="W621" i="3"/>
  <c r="W624" i="3"/>
  <c r="W627" i="3"/>
  <c r="W630" i="3"/>
  <c r="W633" i="3"/>
  <c r="W636" i="3"/>
  <c r="W639" i="3"/>
  <c r="W642" i="3"/>
  <c r="W645" i="3"/>
  <c r="W648" i="3"/>
  <c r="W651" i="3"/>
  <c r="W654" i="3"/>
  <c r="W657" i="3"/>
  <c r="W660" i="3"/>
  <c r="W663" i="3"/>
  <c r="W666" i="3"/>
  <c r="W669" i="3"/>
  <c r="W672" i="3"/>
  <c r="W675" i="3"/>
  <c r="W678" i="3"/>
  <c r="W681" i="3"/>
  <c r="W684" i="3"/>
  <c r="W687" i="3"/>
  <c r="W690" i="3"/>
  <c r="W693" i="3"/>
  <c r="W696" i="3"/>
  <c r="W699" i="3"/>
  <c r="W702" i="3"/>
  <c r="W705" i="3"/>
  <c r="W708" i="3"/>
  <c r="W711" i="3"/>
  <c r="W714" i="3"/>
  <c r="W717" i="3"/>
  <c r="W720" i="3"/>
  <c r="W723" i="3"/>
  <c r="W726" i="3"/>
  <c r="W729" i="3"/>
  <c r="W732" i="3"/>
  <c r="W735" i="3"/>
  <c r="W738" i="3"/>
  <c r="W741" i="3"/>
  <c r="W744" i="3"/>
  <c r="W747" i="3"/>
  <c r="W750" i="3"/>
  <c r="W753" i="3"/>
  <c r="W756" i="3"/>
  <c r="W759" i="3"/>
  <c r="W762" i="3"/>
  <c r="W765" i="3"/>
  <c r="W768" i="3"/>
  <c r="W771" i="3"/>
  <c r="W774" i="3"/>
  <c r="W777" i="3"/>
  <c r="W780" i="3"/>
  <c r="W783" i="3"/>
  <c r="W786" i="3"/>
  <c r="W789" i="3"/>
  <c r="W792" i="3"/>
  <c r="W795" i="3"/>
  <c r="W798" i="3"/>
  <c r="W801" i="3"/>
  <c r="W804" i="3"/>
  <c r="W807" i="3"/>
  <c r="W810" i="3"/>
  <c r="W813" i="3"/>
  <c r="W816" i="3"/>
  <c r="W819" i="3"/>
  <c r="W822" i="3"/>
  <c r="W825" i="3"/>
  <c r="W828" i="3"/>
  <c r="W831" i="3"/>
  <c r="W834" i="3"/>
  <c r="W837" i="3"/>
  <c r="W840" i="3"/>
  <c r="W843" i="3"/>
  <c r="W846" i="3"/>
  <c r="W849" i="3"/>
  <c r="W852" i="3"/>
  <c r="W855" i="3"/>
  <c r="W858" i="3"/>
  <c r="W861" i="3"/>
  <c r="W864" i="3"/>
  <c r="W867" i="3"/>
  <c r="W870" i="3"/>
  <c r="W873" i="3"/>
  <c r="W876" i="3"/>
  <c r="W879" i="3"/>
  <c r="W882" i="3"/>
  <c r="W885" i="3"/>
  <c r="W888" i="3"/>
  <c r="W891" i="3"/>
  <c r="W894" i="3"/>
  <c r="W897" i="3"/>
  <c r="W900" i="3"/>
  <c r="BX900" i="3"/>
  <c r="BX901" i="3" s="1"/>
  <c r="BX902" i="3" s="1"/>
  <c r="BX897" i="3"/>
  <c r="BX898" i="3" s="1"/>
  <c r="BX899" i="3" s="1"/>
  <c r="BX894" i="3"/>
  <c r="BX895" i="3" s="1"/>
  <c r="BX896" i="3" s="1"/>
  <c r="BX891" i="3"/>
  <c r="BX892" i="3" s="1"/>
  <c r="BX893" i="3" s="1"/>
  <c r="BX888" i="3"/>
  <c r="BX889" i="3" s="1"/>
  <c r="BX890" i="3" s="1"/>
  <c r="BX885" i="3"/>
  <c r="BX886" i="3" s="1"/>
  <c r="BX887" i="3" s="1"/>
  <c r="BX882" i="3"/>
  <c r="BX883" i="3" s="1"/>
  <c r="BX884" i="3" s="1"/>
  <c r="BX879" i="3"/>
  <c r="BX880" i="3" s="1"/>
  <c r="BX881" i="3" s="1"/>
  <c r="BX876" i="3"/>
  <c r="BX877" i="3" s="1"/>
  <c r="BX878" i="3" s="1"/>
  <c r="BX873" i="3"/>
  <c r="BX874" i="3" s="1"/>
  <c r="BX875" i="3" s="1"/>
  <c r="BX870" i="3"/>
  <c r="BX871" i="3" s="1"/>
  <c r="BX872" i="3" s="1"/>
  <c r="BX867" i="3"/>
  <c r="BX868" i="3" s="1"/>
  <c r="BX869" i="3" s="1"/>
  <c r="BX864" i="3"/>
  <c r="BX865" i="3" s="1"/>
  <c r="BX866" i="3" s="1"/>
  <c r="BX861" i="3"/>
  <c r="BX862" i="3" s="1"/>
  <c r="BX863" i="3" s="1"/>
  <c r="BX858" i="3"/>
  <c r="BX859" i="3" s="1"/>
  <c r="BX860" i="3" s="1"/>
  <c r="BX855" i="3"/>
  <c r="BX856" i="3" s="1"/>
  <c r="BX857" i="3" s="1"/>
  <c r="BX852" i="3"/>
  <c r="BX853" i="3" s="1"/>
  <c r="BX854" i="3" s="1"/>
  <c r="BX849" i="3"/>
  <c r="BX850" i="3" s="1"/>
  <c r="BX851" i="3" s="1"/>
  <c r="BX846" i="3"/>
  <c r="BX847" i="3" s="1"/>
  <c r="BX848" i="3" s="1"/>
  <c r="BX843" i="3"/>
  <c r="BX844" i="3" s="1"/>
  <c r="BX845" i="3" s="1"/>
  <c r="BX840" i="3"/>
  <c r="BX841" i="3" s="1"/>
  <c r="BX842" i="3" s="1"/>
  <c r="BX837" i="3"/>
  <c r="BX838" i="3" s="1"/>
  <c r="BX839" i="3" s="1"/>
  <c r="BX834" i="3"/>
  <c r="BX835" i="3" s="1"/>
  <c r="BX836" i="3" s="1"/>
  <c r="BX831" i="3"/>
  <c r="BX832" i="3" s="1"/>
  <c r="BX833" i="3" s="1"/>
  <c r="BX828" i="3"/>
  <c r="BX829" i="3" s="1"/>
  <c r="BX830" i="3" s="1"/>
  <c r="BX825" i="3"/>
  <c r="BX826" i="3" s="1"/>
  <c r="BX827" i="3" s="1"/>
  <c r="BX822" i="3"/>
  <c r="BX823" i="3" s="1"/>
  <c r="BX824" i="3" s="1"/>
  <c r="BX819" i="3"/>
  <c r="BX820" i="3" s="1"/>
  <c r="BX821" i="3" s="1"/>
  <c r="BX816" i="3"/>
  <c r="BX817" i="3" s="1"/>
  <c r="BX818" i="3" s="1"/>
  <c r="BX813" i="3"/>
  <c r="BX814" i="3" s="1"/>
  <c r="BX815" i="3" s="1"/>
  <c r="BX810" i="3"/>
  <c r="BX811" i="3" s="1"/>
  <c r="BX812" i="3" s="1"/>
  <c r="BX807" i="3"/>
  <c r="BX808" i="3" s="1"/>
  <c r="BX809" i="3" s="1"/>
  <c r="BX804" i="3"/>
  <c r="BX805" i="3" s="1"/>
  <c r="BX806" i="3" s="1"/>
  <c r="BX801" i="3"/>
  <c r="BX802" i="3" s="1"/>
  <c r="BX803" i="3" s="1"/>
  <c r="BX798" i="3"/>
  <c r="BX799" i="3" s="1"/>
  <c r="BX800" i="3" s="1"/>
  <c r="BX795" i="3"/>
  <c r="BX796" i="3" s="1"/>
  <c r="BX797" i="3" s="1"/>
  <c r="BX792" i="3"/>
  <c r="BX793" i="3" s="1"/>
  <c r="BX794" i="3" s="1"/>
  <c r="BX789" i="3"/>
  <c r="BX790" i="3" s="1"/>
  <c r="BX791" i="3" s="1"/>
  <c r="BX786" i="3"/>
  <c r="BX787" i="3" s="1"/>
  <c r="BX788" i="3" s="1"/>
  <c r="BX783" i="3"/>
  <c r="BX784" i="3" s="1"/>
  <c r="BX785" i="3" s="1"/>
  <c r="BX780" i="3"/>
  <c r="BX781" i="3" s="1"/>
  <c r="BX782" i="3" s="1"/>
  <c r="BX777" i="3"/>
  <c r="BX778" i="3" s="1"/>
  <c r="BX779" i="3" s="1"/>
  <c r="BX774" i="3"/>
  <c r="BX775" i="3" s="1"/>
  <c r="BX776" i="3" s="1"/>
  <c r="BX771" i="3"/>
  <c r="BX772" i="3" s="1"/>
  <c r="BX773" i="3" s="1"/>
  <c r="BX768" i="3"/>
  <c r="BX769" i="3" s="1"/>
  <c r="BX770" i="3" s="1"/>
  <c r="BX765" i="3"/>
  <c r="BX766" i="3" s="1"/>
  <c r="BX767" i="3" s="1"/>
  <c r="BX762" i="3"/>
  <c r="BX763" i="3" s="1"/>
  <c r="BX764" i="3" s="1"/>
  <c r="BX759" i="3"/>
  <c r="BX760" i="3" s="1"/>
  <c r="BX761" i="3" s="1"/>
  <c r="BX756" i="3"/>
  <c r="BX757" i="3" s="1"/>
  <c r="BX758" i="3" s="1"/>
  <c r="BX753" i="3"/>
  <c r="BX754" i="3" s="1"/>
  <c r="BX755" i="3" s="1"/>
  <c r="BX750" i="3"/>
  <c r="BX751" i="3" s="1"/>
  <c r="BX752" i="3" s="1"/>
  <c r="BX747" i="3"/>
  <c r="BX748" i="3" s="1"/>
  <c r="BX749" i="3" s="1"/>
  <c r="BX744" i="3"/>
  <c r="BX745" i="3" s="1"/>
  <c r="BX746" i="3" s="1"/>
  <c r="BX741" i="3"/>
  <c r="BX742" i="3" s="1"/>
  <c r="BX743" i="3" s="1"/>
  <c r="BX738" i="3"/>
  <c r="BX739" i="3" s="1"/>
  <c r="BX740" i="3" s="1"/>
  <c r="BX735" i="3"/>
  <c r="BX736" i="3" s="1"/>
  <c r="BX737" i="3" s="1"/>
  <c r="BX732" i="3"/>
  <c r="BX733" i="3" s="1"/>
  <c r="BX734" i="3" s="1"/>
  <c r="BX729" i="3"/>
  <c r="BX730" i="3" s="1"/>
  <c r="BX731" i="3" s="1"/>
  <c r="BX726" i="3"/>
  <c r="BX727" i="3" s="1"/>
  <c r="BX728" i="3" s="1"/>
  <c r="BX723" i="3"/>
  <c r="BX724" i="3" s="1"/>
  <c r="BX725" i="3" s="1"/>
  <c r="BX720" i="3"/>
  <c r="BX721" i="3" s="1"/>
  <c r="BX722" i="3" s="1"/>
  <c r="BX717" i="3"/>
  <c r="BX718" i="3" s="1"/>
  <c r="BX719" i="3" s="1"/>
  <c r="BX714" i="3"/>
  <c r="BX715" i="3" s="1"/>
  <c r="BX716" i="3" s="1"/>
  <c r="BX711" i="3"/>
  <c r="BX712" i="3" s="1"/>
  <c r="BX713" i="3" s="1"/>
  <c r="BX708" i="3"/>
  <c r="BX709" i="3" s="1"/>
  <c r="BX710" i="3" s="1"/>
  <c r="BX705" i="3"/>
  <c r="BX706" i="3" s="1"/>
  <c r="BX707" i="3" s="1"/>
  <c r="BX702" i="3"/>
  <c r="BX703" i="3" s="1"/>
  <c r="BX704" i="3" s="1"/>
  <c r="BX699" i="3"/>
  <c r="BX700" i="3" s="1"/>
  <c r="BX701" i="3" s="1"/>
  <c r="BX696" i="3"/>
  <c r="BX697" i="3" s="1"/>
  <c r="BX698" i="3" s="1"/>
  <c r="BX693" i="3"/>
  <c r="BX694" i="3" s="1"/>
  <c r="BX695" i="3" s="1"/>
  <c r="BX690" i="3"/>
  <c r="BX691" i="3" s="1"/>
  <c r="BX692" i="3" s="1"/>
  <c r="BX687" i="3"/>
  <c r="BX688" i="3" s="1"/>
  <c r="BX689" i="3" s="1"/>
  <c r="BX684" i="3"/>
  <c r="BX685" i="3" s="1"/>
  <c r="BX686" i="3" s="1"/>
  <c r="BX681" i="3"/>
  <c r="BX682" i="3" s="1"/>
  <c r="BX683" i="3" s="1"/>
  <c r="BX678" i="3"/>
  <c r="BX679" i="3" s="1"/>
  <c r="BX680" i="3" s="1"/>
  <c r="BX675" i="3"/>
  <c r="BX676" i="3" s="1"/>
  <c r="BX677" i="3" s="1"/>
  <c r="BX672" i="3"/>
  <c r="BX673" i="3" s="1"/>
  <c r="BX674" i="3" s="1"/>
  <c r="BX669" i="3"/>
  <c r="BX670" i="3" s="1"/>
  <c r="BX671" i="3" s="1"/>
  <c r="BX666" i="3"/>
  <c r="BX667" i="3" s="1"/>
  <c r="BX668" i="3" s="1"/>
  <c r="BX663" i="3"/>
  <c r="BX664" i="3" s="1"/>
  <c r="BX665" i="3" s="1"/>
  <c r="BX660" i="3"/>
  <c r="BX661" i="3" s="1"/>
  <c r="BX662" i="3" s="1"/>
  <c r="BX657" i="3"/>
  <c r="BX658" i="3" s="1"/>
  <c r="BX659" i="3" s="1"/>
  <c r="BX654" i="3"/>
  <c r="BX655" i="3" s="1"/>
  <c r="BX656" i="3" s="1"/>
  <c r="BX651" i="3"/>
  <c r="BX652" i="3" s="1"/>
  <c r="BX653" i="3" s="1"/>
  <c r="BX648" i="3"/>
  <c r="BX649" i="3" s="1"/>
  <c r="BX650" i="3" s="1"/>
  <c r="BX645" i="3"/>
  <c r="BX646" i="3" s="1"/>
  <c r="BX647" i="3" s="1"/>
  <c r="BX642" i="3"/>
  <c r="BX643" i="3" s="1"/>
  <c r="BX644" i="3" s="1"/>
  <c r="BX639" i="3"/>
  <c r="BX640" i="3" s="1"/>
  <c r="BX641" i="3" s="1"/>
  <c r="BX636" i="3"/>
  <c r="BX637" i="3" s="1"/>
  <c r="BX638" i="3" s="1"/>
  <c r="BX633" i="3"/>
  <c r="BX634" i="3" s="1"/>
  <c r="BX635" i="3" s="1"/>
  <c r="BX630" i="3"/>
  <c r="BX631" i="3" s="1"/>
  <c r="BX632" i="3" s="1"/>
  <c r="BX627" i="3"/>
  <c r="BX628" i="3" s="1"/>
  <c r="BX629" i="3" s="1"/>
  <c r="BX624" i="3"/>
  <c r="BX625" i="3" s="1"/>
  <c r="BX626" i="3" s="1"/>
  <c r="BX621" i="3"/>
  <c r="BX622" i="3" s="1"/>
  <c r="BX623" i="3" s="1"/>
  <c r="BX618" i="3"/>
  <c r="BX619" i="3" s="1"/>
  <c r="BX620" i="3" s="1"/>
  <c r="BX615" i="3"/>
  <c r="BX616" i="3" s="1"/>
  <c r="BX617" i="3" s="1"/>
  <c r="BX612" i="3"/>
  <c r="BX613" i="3" s="1"/>
  <c r="BX614" i="3" s="1"/>
  <c r="BX609" i="3"/>
  <c r="BX610" i="3" s="1"/>
  <c r="BX611" i="3" s="1"/>
  <c r="BX606" i="3"/>
  <c r="BX607" i="3" s="1"/>
  <c r="BX608" i="3" s="1"/>
  <c r="BX603" i="3"/>
  <c r="BX604" i="3" s="1"/>
  <c r="BX605" i="3" s="1"/>
  <c r="BX600" i="3"/>
  <c r="BX601" i="3" s="1"/>
  <c r="BX602" i="3" s="1"/>
  <c r="BX597" i="3"/>
  <c r="BX598" i="3" s="1"/>
  <c r="BX599" i="3" s="1"/>
  <c r="BX594" i="3"/>
  <c r="BX595" i="3" s="1"/>
  <c r="BX596" i="3" s="1"/>
  <c r="BX591" i="3"/>
  <c r="BX592" i="3" s="1"/>
  <c r="BX593" i="3" s="1"/>
  <c r="BX588" i="3"/>
  <c r="BX589" i="3" s="1"/>
  <c r="BX590" i="3" s="1"/>
  <c r="BX585" i="3"/>
  <c r="BX586" i="3" s="1"/>
  <c r="BX587" i="3" s="1"/>
  <c r="BX582" i="3"/>
  <c r="BX583" i="3" s="1"/>
  <c r="BX584" i="3" s="1"/>
  <c r="BX579" i="3"/>
  <c r="BX580" i="3" s="1"/>
  <c r="BX581" i="3" s="1"/>
  <c r="BX576" i="3"/>
  <c r="BX577" i="3" s="1"/>
  <c r="BX578" i="3" s="1"/>
  <c r="BX573" i="3"/>
  <c r="BX574" i="3" s="1"/>
  <c r="BX575" i="3" s="1"/>
  <c r="BX570" i="3"/>
  <c r="BX571" i="3" s="1"/>
  <c r="BX572" i="3" s="1"/>
  <c r="BX567" i="3"/>
  <c r="BX568" i="3" s="1"/>
  <c r="BX569" i="3" s="1"/>
  <c r="BX564" i="3"/>
  <c r="BX565" i="3" s="1"/>
  <c r="BX566" i="3" s="1"/>
  <c r="BX561" i="3"/>
  <c r="BX562" i="3" s="1"/>
  <c r="BX563" i="3" s="1"/>
  <c r="BX558" i="3"/>
  <c r="BX559" i="3" s="1"/>
  <c r="BX560" i="3" s="1"/>
  <c r="BX555" i="3"/>
  <c r="BX556" i="3" s="1"/>
  <c r="BX557" i="3" s="1"/>
  <c r="BX552" i="3"/>
  <c r="BX553" i="3" s="1"/>
  <c r="BX554" i="3" s="1"/>
  <c r="BX549" i="3"/>
  <c r="BX550" i="3" s="1"/>
  <c r="BX551" i="3" s="1"/>
  <c r="BX546" i="3"/>
  <c r="BX547" i="3" s="1"/>
  <c r="BX548" i="3" s="1"/>
  <c r="BX543" i="3"/>
  <c r="BX544" i="3" s="1"/>
  <c r="BX545" i="3" s="1"/>
  <c r="BX540" i="3"/>
  <c r="BX541" i="3" s="1"/>
  <c r="BX542" i="3" s="1"/>
  <c r="BX537" i="3"/>
  <c r="BX538" i="3" s="1"/>
  <c r="BX539" i="3" s="1"/>
  <c r="BX534" i="3"/>
  <c r="BX535" i="3" s="1"/>
  <c r="BX536" i="3" s="1"/>
  <c r="BX531" i="3"/>
  <c r="BX532" i="3" s="1"/>
  <c r="BX533" i="3" s="1"/>
  <c r="BX528" i="3"/>
  <c r="BX529" i="3" s="1"/>
  <c r="BX530" i="3" s="1"/>
  <c r="BX525" i="3"/>
  <c r="BX526" i="3" s="1"/>
  <c r="BX527" i="3" s="1"/>
  <c r="BX522" i="3"/>
  <c r="BX523" i="3" s="1"/>
  <c r="BX524" i="3" s="1"/>
  <c r="BX519" i="3"/>
  <c r="BX520" i="3" s="1"/>
  <c r="BX521" i="3" s="1"/>
  <c r="BX516" i="3"/>
  <c r="BX517" i="3" s="1"/>
  <c r="BX518" i="3" s="1"/>
  <c r="BX513" i="3"/>
  <c r="BX514" i="3" s="1"/>
  <c r="BX515" i="3" s="1"/>
  <c r="BX510" i="3"/>
  <c r="BX511" i="3" s="1"/>
  <c r="BX512" i="3" s="1"/>
  <c r="BX507" i="3"/>
  <c r="BX508" i="3" s="1"/>
  <c r="BX509" i="3" s="1"/>
  <c r="BX504" i="3"/>
  <c r="BX505" i="3" s="1"/>
  <c r="BX506" i="3" s="1"/>
  <c r="BX501" i="3"/>
  <c r="BX502" i="3" s="1"/>
  <c r="BX503" i="3" s="1"/>
  <c r="BX498" i="3"/>
  <c r="BX499" i="3" s="1"/>
  <c r="BX500" i="3" s="1"/>
  <c r="BX495" i="3"/>
  <c r="BX496" i="3" s="1"/>
  <c r="BX497" i="3" s="1"/>
  <c r="BX492" i="3"/>
  <c r="BX493" i="3" s="1"/>
  <c r="BX494" i="3" s="1"/>
  <c r="BX489" i="3"/>
  <c r="BX490" i="3" s="1"/>
  <c r="BX491" i="3" s="1"/>
  <c r="BX486" i="3"/>
  <c r="BX487" i="3" s="1"/>
  <c r="BX488" i="3" s="1"/>
  <c r="BX483" i="3"/>
  <c r="BX484" i="3" s="1"/>
  <c r="BX485" i="3" s="1"/>
  <c r="BX480" i="3"/>
  <c r="BX481" i="3" s="1"/>
  <c r="BX482" i="3" s="1"/>
  <c r="BX477" i="3"/>
  <c r="BX478" i="3" s="1"/>
  <c r="BX479" i="3" s="1"/>
  <c r="BX474" i="3"/>
  <c r="BX475" i="3" s="1"/>
  <c r="BX476" i="3" s="1"/>
  <c r="BX471" i="3"/>
  <c r="BX472" i="3" s="1"/>
  <c r="BX473" i="3" s="1"/>
  <c r="BX468" i="3"/>
  <c r="BX469" i="3" s="1"/>
  <c r="BX470" i="3" s="1"/>
  <c r="BX465" i="3"/>
  <c r="BX466" i="3" s="1"/>
  <c r="BX467" i="3" s="1"/>
  <c r="BX462" i="3"/>
  <c r="BX463" i="3" s="1"/>
  <c r="BX464" i="3" s="1"/>
  <c r="BX459" i="3"/>
  <c r="BX460" i="3" s="1"/>
  <c r="BX461" i="3" s="1"/>
  <c r="BX456" i="3"/>
  <c r="BX457" i="3" s="1"/>
  <c r="BX458" i="3" s="1"/>
  <c r="BX453" i="3"/>
  <c r="BX454" i="3" s="1"/>
  <c r="BX455" i="3" s="1"/>
  <c r="BX450" i="3"/>
  <c r="BX451" i="3" s="1"/>
  <c r="BX452" i="3" s="1"/>
  <c r="BX447" i="3"/>
  <c r="BX448" i="3" s="1"/>
  <c r="BX449" i="3" s="1"/>
  <c r="BX444" i="3"/>
  <c r="BX445" i="3" s="1"/>
  <c r="BX446" i="3" s="1"/>
  <c r="BX441" i="3"/>
  <c r="BX442" i="3" s="1"/>
  <c r="BX443" i="3" s="1"/>
  <c r="BX438" i="3"/>
  <c r="BX439" i="3" s="1"/>
  <c r="BX440" i="3" s="1"/>
  <c r="BX435" i="3"/>
  <c r="BX436" i="3" s="1"/>
  <c r="BX437" i="3" s="1"/>
  <c r="BX432" i="3"/>
  <c r="BX433" i="3" s="1"/>
  <c r="BX434" i="3" s="1"/>
  <c r="BX429" i="3"/>
  <c r="BX430" i="3" s="1"/>
  <c r="BX431" i="3" s="1"/>
  <c r="BX426" i="3"/>
  <c r="BX427" i="3" s="1"/>
  <c r="BX428" i="3" s="1"/>
  <c r="BX423" i="3"/>
  <c r="BX424" i="3" s="1"/>
  <c r="BX425" i="3" s="1"/>
  <c r="BX420" i="3"/>
  <c r="BX421" i="3" s="1"/>
  <c r="BX422" i="3" s="1"/>
  <c r="BX417" i="3"/>
  <c r="BX418" i="3" s="1"/>
  <c r="BX419" i="3" s="1"/>
  <c r="BX414" i="3"/>
  <c r="BX415" i="3" s="1"/>
  <c r="BX416" i="3" s="1"/>
  <c r="BX411" i="3"/>
  <c r="BX412" i="3" s="1"/>
  <c r="BX413" i="3" s="1"/>
  <c r="BX408" i="3"/>
  <c r="BX409" i="3" s="1"/>
  <c r="BX410" i="3" s="1"/>
  <c r="BX405" i="3"/>
  <c r="BX406" i="3" s="1"/>
  <c r="BX407" i="3" s="1"/>
  <c r="BX402" i="3"/>
  <c r="BX403" i="3" s="1"/>
  <c r="BX404" i="3" s="1"/>
  <c r="BX399" i="3"/>
  <c r="BX400" i="3" s="1"/>
  <c r="BX401" i="3" s="1"/>
  <c r="BX396" i="3"/>
  <c r="BX397" i="3" s="1"/>
  <c r="BX398" i="3" s="1"/>
  <c r="BX393" i="3"/>
  <c r="BX394" i="3" s="1"/>
  <c r="BX395" i="3" s="1"/>
  <c r="BX390" i="3"/>
  <c r="BX391" i="3" s="1"/>
  <c r="BX392" i="3" s="1"/>
  <c r="BX387" i="3"/>
  <c r="BX388" i="3" s="1"/>
  <c r="BX389" i="3" s="1"/>
  <c r="BX384" i="3"/>
  <c r="BX385" i="3" s="1"/>
  <c r="BX386" i="3" s="1"/>
  <c r="BX381" i="3"/>
  <c r="BX382" i="3" s="1"/>
  <c r="BX383" i="3" s="1"/>
  <c r="BX378" i="3"/>
  <c r="BX379" i="3" s="1"/>
  <c r="BX380" i="3" s="1"/>
  <c r="BX375" i="3"/>
  <c r="BX376" i="3" s="1"/>
  <c r="BX377" i="3" s="1"/>
  <c r="BX372" i="3"/>
  <c r="BX373" i="3" s="1"/>
  <c r="BX374" i="3" s="1"/>
  <c r="BX369" i="3"/>
  <c r="BX370" i="3" s="1"/>
  <c r="BX371" i="3" s="1"/>
  <c r="BX366" i="3"/>
  <c r="BX367" i="3" s="1"/>
  <c r="BX368" i="3" s="1"/>
  <c r="BX363" i="3"/>
  <c r="BX364" i="3" s="1"/>
  <c r="BX365" i="3" s="1"/>
  <c r="BX360" i="3"/>
  <c r="BX361" i="3" s="1"/>
  <c r="BX362" i="3" s="1"/>
  <c r="BX357" i="3"/>
  <c r="BX358" i="3" s="1"/>
  <c r="BX359" i="3" s="1"/>
  <c r="BX354" i="3"/>
  <c r="BX355" i="3" s="1"/>
  <c r="BX356" i="3" s="1"/>
  <c r="BX351" i="3"/>
  <c r="BX352" i="3" s="1"/>
  <c r="BX353" i="3" s="1"/>
  <c r="BX348" i="3"/>
  <c r="BX349" i="3" s="1"/>
  <c r="BX350" i="3" s="1"/>
  <c r="BX345" i="3"/>
  <c r="BX346" i="3" s="1"/>
  <c r="BX347" i="3" s="1"/>
  <c r="BX342" i="3"/>
  <c r="BX343" i="3" s="1"/>
  <c r="BX344" i="3" s="1"/>
  <c r="BX339" i="3"/>
  <c r="BX340" i="3" s="1"/>
  <c r="BX341" i="3" s="1"/>
  <c r="BX336" i="3"/>
  <c r="BX337" i="3" s="1"/>
  <c r="BX338" i="3" s="1"/>
  <c r="BX333" i="3"/>
  <c r="BX334" i="3" s="1"/>
  <c r="BX335" i="3" s="1"/>
  <c r="BX330" i="3"/>
  <c r="BX331" i="3" s="1"/>
  <c r="BX332" i="3" s="1"/>
  <c r="BX327" i="3"/>
  <c r="BX328" i="3" s="1"/>
  <c r="BX329" i="3" s="1"/>
  <c r="BX324" i="3"/>
  <c r="BX325" i="3" s="1"/>
  <c r="BX326" i="3" s="1"/>
  <c r="BX321" i="3"/>
  <c r="BX322" i="3" s="1"/>
  <c r="BX323" i="3" s="1"/>
  <c r="BX318" i="3"/>
  <c r="BX319" i="3" s="1"/>
  <c r="BX320" i="3" s="1"/>
  <c r="BX315" i="3"/>
  <c r="BX316" i="3" s="1"/>
  <c r="BX317" i="3" s="1"/>
  <c r="BX312" i="3"/>
  <c r="BX313" i="3" s="1"/>
  <c r="BX314" i="3" s="1"/>
  <c r="BX309" i="3"/>
  <c r="BX310" i="3" s="1"/>
  <c r="BX311" i="3" s="1"/>
  <c r="BX306" i="3"/>
  <c r="BX307" i="3" s="1"/>
  <c r="BX308" i="3" s="1"/>
  <c r="BX303" i="3"/>
  <c r="BX304" i="3" s="1"/>
  <c r="BX305" i="3" s="1"/>
  <c r="BX300" i="3"/>
  <c r="BX301" i="3" s="1"/>
  <c r="BX302" i="3" s="1"/>
  <c r="BX297" i="3"/>
  <c r="BX298" i="3" s="1"/>
  <c r="BX299" i="3" s="1"/>
  <c r="BX294" i="3"/>
  <c r="BX295" i="3" s="1"/>
  <c r="BX296" i="3" s="1"/>
  <c r="BX291" i="3"/>
  <c r="BX292" i="3" s="1"/>
  <c r="BX293" i="3" s="1"/>
  <c r="BX288" i="3"/>
  <c r="BX289" i="3" s="1"/>
  <c r="BX290" i="3" s="1"/>
  <c r="BX285" i="3"/>
  <c r="BX286" i="3" s="1"/>
  <c r="BX287" i="3" s="1"/>
  <c r="BX282" i="3"/>
  <c r="BX283" i="3" s="1"/>
  <c r="BX284" i="3" s="1"/>
  <c r="BX279" i="3"/>
  <c r="BX280" i="3" s="1"/>
  <c r="BX281" i="3" s="1"/>
  <c r="BX276" i="3"/>
  <c r="BX277" i="3" s="1"/>
  <c r="BX278" i="3" s="1"/>
  <c r="BX273" i="3"/>
  <c r="BX274" i="3" s="1"/>
  <c r="BX275" i="3" s="1"/>
  <c r="BX270" i="3"/>
  <c r="BX271" i="3" s="1"/>
  <c r="BX272" i="3" s="1"/>
  <c r="BX267" i="3"/>
  <c r="BX268" i="3" s="1"/>
  <c r="BX269" i="3" s="1"/>
  <c r="BX264" i="3"/>
  <c r="BX265" i="3" s="1"/>
  <c r="BX266" i="3" s="1"/>
  <c r="BX261" i="3"/>
  <c r="BX262" i="3" s="1"/>
  <c r="BX263" i="3" s="1"/>
  <c r="BX258" i="3"/>
  <c r="BX259" i="3" s="1"/>
  <c r="BX260" i="3" s="1"/>
  <c r="BX255" i="3"/>
  <c r="BX256" i="3" s="1"/>
  <c r="BX257" i="3" s="1"/>
  <c r="BX252" i="3"/>
  <c r="BX253" i="3" s="1"/>
  <c r="BX254" i="3" s="1"/>
  <c r="BX249" i="3"/>
  <c r="BX250" i="3" s="1"/>
  <c r="BX251" i="3" s="1"/>
  <c r="BX246" i="3"/>
  <c r="BX247" i="3" s="1"/>
  <c r="BX248" i="3" s="1"/>
  <c r="BX243" i="3"/>
  <c r="BX244" i="3" s="1"/>
  <c r="BX245" i="3" s="1"/>
  <c r="BX240" i="3"/>
  <c r="BX241" i="3" s="1"/>
  <c r="BX242" i="3" s="1"/>
  <c r="BX237" i="3"/>
  <c r="BX238" i="3" s="1"/>
  <c r="BX239" i="3" s="1"/>
  <c r="BX234" i="3"/>
  <c r="BX235" i="3" s="1"/>
  <c r="BX236" i="3" s="1"/>
  <c r="BX231" i="3"/>
  <c r="BX232" i="3" s="1"/>
  <c r="BX233" i="3" s="1"/>
  <c r="BX228" i="3"/>
  <c r="BX229" i="3" s="1"/>
  <c r="BX230" i="3" s="1"/>
  <c r="BX225" i="3"/>
  <c r="BX226" i="3" s="1"/>
  <c r="BX227" i="3" s="1"/>
  <c r="BX222" i="3"/>
  <c r="BX223" i="3" s="1"/>
  <c r="BX224" i="3" s="1"/>
  <c r="BX219" i="3"/>
  <c r="BX220" i="3" s="1"/>
  <c r="BX221" i="3" s="1"/>
  <c r="BX216" i="3"/>
  <c r="BX217" i="3" s="1"/>
  <c r="BX218" i="3" s="1"/>
  <c r="BX213" i="3"/>
  <c r="BX214" i="3" s="1"/>
  <c r="BX215" i="3" s="1"/>
  <c r="BX210" i="3"/>
  <c r="BX211" i="3" s="1"/>
  <c r="BX212" i="3" s="1"/>
  <c r="BX207" i="3"/>
  <c r="BX208" i="3" s="1"/>
  <c r="BX209" i="3" s="1"/>
  <c r="BX204" i="3"/>
  <c r="BX205" i="3" s="1"/>
  <c r="BX206" i="3" s="1"/>
  <c r="BX201" i="3"/>
  <c r="BX202" i="3" s="1"/>
  <c r="BX203" i="3" s="1"/>
  <c r="BX198" i="3"/>
  <c r="BX199" i="3" s="1"/>
  <c r="BX200" i="3" s="1"/>
  <c r="BX195" i="3"/>
  <c r="BX196" i="3" s="1"/>
  <c r="BX197" i="3" s="1"/>
  <c r="BX192" i="3"/>
  <c r="BX193" i="3" s="1"/>
  <c r="BX194" i="3" s="1"/>
  <c r="BX189" i="3"/>
  <c r="BX190" i="3" s="1"/>
  <c r="BX191" i="3" s="1"/>
  <c r="BX186" i="3"/>
  <c r="BX187" i="3" s="1"/>
  <c r="BX188" i="3" s="1"/>
  <c r="BX183" i="3"/>
  <c r="BX184" i="3" s="1"/>
  <c r="BX185" i="3" s="1"/>
  <c r="BX180" i="3"/>
  <c r="BX181" i="3" s="1"/>
  <c r="BX182" i="3" s="1"/>
  <c r="BX177" i="3"/>
  <c r="BX178" i="3" s="1"/>
  <c r="BX179" i="3" s="1"/>
  <c r="BX174" i="3"/>
  <c r="BX175" i="3" s="1"/>
  <c r="BX176" i="3" s="1"/>
  <c r="BX171" i="3"/>
  <c r="BX172" i="3" s="1"/>
  <c r="BX173" i="3" s="1"/>
  <c r="BX168" i="3"/>
  <c r="BX169" i="3" s="1"/>
  <c r="BX170" i="3" s="1"/>
  <c r="BX165" i="3"/>
  <c r="BX166" i="3" s="1"/>
  <c r="BX162" i="3"/>
  <c r="BX163" i="3" s="1"/>
  <c r="BX164" i="3" s="1"/>
  <c r="BX159" i="3"/>
  <c r="BX160" i="3" s="1"/>
  <c r="BX161" i="3" s="1"/>
  <c r="BX156" i="3"/>
  <c r="BX157" i="3" s="1"/>
  <c r="BX158" i="3" s="1"/>
  <c r="BX153" i="3"/>
  <c r="BX154" i="3" s="1"/>
  <c r="BX155" i="3" s="1"/>
  <c r="BX150" i="3"/>
  <c r="BX151" i="3" s="1"/>
  <c r="BX152" i="3" s="1"/>
  <c r="BX147" i="3"/>
  <c r="BX148" i="3" s="1"/>
  <c r="BX149" i="3" s="1"/>
  <c r="BX144" i="3"/>
  <c r="BX145" i="3" s="1"/>
  <c r="BX146" i="3" s="1"/>
  <c r="BX141" i="3"/>
  <c r="BX142" i="3" s="1"/>
  <c r="BX138" i="3"/>
  <c r="BX139" i="3" s="1"/>
  <c r="BX140" i="3" s="1"/>
  <c r="BX135" i="3"/>
  <c r="BX136" i="3" s="1"/>
  <c r="BX137" i="3" s="1"/>
  <c r="BX132" i="3"/>
  <c r="BX133" i="3" s="1"/>
  <c r="BX134" i="3" s="1"/>
  <c r="BX129" i="3"/>
  <c r="BX130" i="3" s="1"/>
  <c r="BX131" i="3" s="1"/>
  <c r="BX126" i="3"/>
  <c r="BX127" i="3" s="1"/>
  <c r="BX128" i="3" s="1"/>
  <c r="BX123" i="3"/>
  <c r="BX124" i="3" s="1"/>
  <c r="BX125" i="3" s="1"/>
  <c r="BX120" i="3"/>
  <c r="BX121" i="3" s="1"/>
  <c r="BX122" i="3" s="1"/>
  <c r="BX117" i="3"/>
  <c r="BX118" i="3" s="1"/>
  <c r="BX119" i="3" s="1"/>
  <c r="BX114" i="3"/>
  <c r="BX115" i="3" s="1"/>
  <c r="BX116" i="3" s="1"/>
  <c r="BX111" i="3"/>
  <c r="BX112" i="3" s="1"/>
  <c r="BX108" i="3"/>
  <c r="BX109" i="3" s="1"/>
  <c r="BX110" i="3" s="1"/>
  <c r="BX105" i="3"/>
  <c r="BX106" i="3" s="1"/>
  <c r="BX107" i="3" s="1"/>
  <c r="BX102" i="3"/>
  <c r="BX103" i="3" s="1"/>
  <c r="BX104" i="3" s="1"/>
  <c r="BX99" i="3"/>
  <c r="BX100" i="3" s="1"/>
  <c r="BX101" i="3" s="1"/>
  <c r="BX96" i="3"/>
  <c r="BX97" i="3" s="1"/>
  <c r="BX98" i="3" s="1"/>
  <c r="BX93" i="3"/>
  <c r="BX94" i="3" s="1"/>
  <c r="BX95" i="3" s="1"/>
  <c r="BX90" i="3"/>
  <c r="BX91" i="3" s="1"/>
  <c r="BX92" i="3" s="1"/>
  <c r="BX87" i="3"/>
  <c r="BX88" i="3" s="1"/>
  <c r="BX84" i="3"/>
  <c r="BX85" i="3" s="1"/>
  <c r="BX86" i="3" s="1"/>
  <c r="BX81" i="3"/>
  <c r="BX82" i="3" s="1"/>
  <c r="BX83" i="3" s="1"/>
  <c r="BX78" i="3"/>
  <c r="BX79" i="3" s="1"/>
  <c r="BX80" i="3" s="1"/>
  <c r="BX75" i="3"/>
  <c r="BX76" i="3" s="1"/>
  <c r="BX77" i="3" s="1"/>
  <c r="BX72" i="3"/>
  <c r="BX73" i="3" s="1"/>
  <c r="BX74" i="3" s="1"/>
  <c r="BX69" i="3"/>
  <c r="BX70" i="3" s="1"/>
  <c r="BX71" i="3" s="1"/>
  <c r="BX66" i="3"/>
  <c r="BX67" i="3" s="1"/>
  <c r="BX68" i="3" s="1"/>
  <c r="BX63" i="3"/>
  <c r="BX64" i="3" s="1"/>
  <c r="BX65" i="3" s="1"/>
  <c r="BX60" i="3"/>
  <c r="BX61" i="3" s="1"/>
  <c r="BX57" i="3"/>
  <c r="BX58" i="3" s="1"/>
  <c r="BX59" i="3" s="1"/>
  <c r="BX54" i="3"/>
  <c r="BX55" i="3" s="1"/>
  <c r="BX51" i="3"/>
  <c r="BX52" i="3" s="1"/>
  <c r="BX53" i="3" s="1"/>
  <c r="BX48" i="3"/>
  <c r="BX49" i="3" s="1"/>
  <c r="BX45" i="3"/>
  <c r="BX46" i="3" s="1"/>
  <c r="BX47" i="3" s="1"/>
  <c r="BX42" i="3"/>
  <c r="BX43" i="3" s="1"/>
  <c r="BX39" i="3"/>
  <c r="BX40" i="3" s="1"/>
  <c r="BX41" i="3" s="1"/>
  <c r="BX36" i="3"/>
  <c r="BX37" i="3" s="1"/>
  <c r="BX33" i="3"/>
  <c r="BX34" i="3" s="1"/>
  <c r="BX35" i="3" s="1"/>
  <c r="BX30" i="3"/>
  <c r="BX31" i="3" s="1"/>
  <c r="BX32" i="3" s="1"/>
  <c r="BX27" i="3"/>
  <c r="BX28" i="3" s="1"/>
  <c r="BX29" i="3" s="1"/>
  <c r="BX24" i="3"/>
  <c r="BX25" i="3" s="1"/>
  <c r="BX26" i="3" s="1"/>
  <c r="BX21" i="3"/>
  <c r="BX22" i="3" s="1"/>
  <c r="BX23" i="3" s="1"/>
  <c r="BX18" i="3"/>
  <c r="BX19" i="3" s="1"/>
  <c r="BX20" i="3" s="1"/>
  <c r="BX15" i="3"/>
  <c r="BX16" i="3" s="1"/>
  <c r="BX17" i="3" s="1"/>
  <c r="BX12" i="3"/>
  <c r="BX13" i="3" s="1"/>
  <c r="BX14" i="3" s="1"/>
  <c r="BX9" i="3"/>
  <c r="BX10" i="3" s="1"/>
  <c r="BX11" i="3" s="1"/>
  <c r="BX6" i="3"/>
  <c r="BX7" i="3" s="1"/>
  <c r="BX8" i="3" s="1"/>
  <c r="U6" i="3"/>
  <c r="BX3" i="3"/>
  <c r="BX4" i="3" s="1"/>
  <c r="BX5" i="3" s="1"/>
  <c r="W18" i="10"/>
  <c r="W16" i="10"/>
  <c r="D9" i="8"/>
  <c r="Z18" i="10"/>
  <c r="Z16" i="10"/>
  <c r="Z10" i="10"/>
  <c r="AC16" i="10"/>
  <c r="AN903" i="3"/>
  <c r="H11" i="8" s="1"/>
  <c r="H14" i="8" s="1"/>
  <c r="H15" i="8" s="1"/>
  <c r="H16" i="8" s="1"/>
  <c r="M9" i="8"/>
  <c r="H9" i="8"/>
  <c r="B16" i="10"/>
  <c r="E18" i="10"/>
  <c r="E10" i="10"/>
  <c r="H16" i="10"/>
  <c r="K18" i="10"/>
  <c r="K10" i="10"/>
  <c r="N16" i="10"/>
  <c r="Q18" i="10"/>
  <c r="Q10" i="10"/>
  <c r="T16" i="10"/>
  <c r="W10" i="10"/>
  <c r="FD1" i="18"/>
  <c r="B11" i="10"/>
  <c r="E11" i="10"/>
  <c r="H11" i="10"/>
  <c r="K11" i="10"/>
  <c r="N11" i="10"/>
  <c r="Q11" i="10"/>
  <c r="T11" i="10"/>
  <c r="W11" i="10"/>
  <c r="FC1" i="18"/>
  <c r="E9" i="9"/>
  <c r="F14" i="9"/>
  <c r="AU1" i="18"/>
  <c r="B18" i="10"/>
  <c r="B10" i="10"/>
  <c r="K16" i="10"/>
  <c r="N18" i="10"/>
  <c r="N10" i="10"/>
  <c r="T18" i="10"/>
  <c r="E16" i="10"/>
  <c r="H10" i="10"/>
  <c r="H18" i="10"/>
  <c r="Q16" i="10"/>
  <c r="Z11" i="10"/>
  <c r="AI11" i="10"/>
  <c r="AI16" i="10"/>
  <c r="AI18" i="10"/>
  <c r="AF903" i="3"/>
  <c r="AW1" i="18"/>
  <c r="E32" i="8"/>
  <c r="E31" i="8" s="1"/>
  <c r="U7" i="3" s="1"/>
  <c r="E13" i="9"/>
  <c r="AN1" i="18"/>
  <c r="AO1" i="18"/>
  <c r="F9" i="8"/>
  <c r="AM1" i="18"/>
  <c r="AP1" i="18"/>
  <c r="AX1" i="18"/>
  <c r="T10" i="10"/>
  <c r="E12" i="9"/>
  <c r="W17" i="10"/>
  <c r="Q17" i="10"/>
  <c r="K17" i="10"/>
  <c r="E17" i="10"/>
  <c r="E15" i="10"/>
  <c r="W14" i="10"/>
  <c r="Q14" i="10"/>
  <c r="K14" i="10"/>
  <c r="E14" i="10"/>
  <c r="W13" i="10"/>
  <c r="Q13" i="10"/>
  <c r="K13" i="10"/>
  <c r="E13" i="10"/>
  <c r="W12" i="10"/>
  <c r="Q12" i="10"/>
  <c r="K12" i="10"/>
  <c r="E12" i="10"/>
  <c r="AW236" i="14"/>
  <c r="AW860" i="14"/>
  <c r="AX633" i="14"/>
  <c r="AX634" i="14"/>
  <c r="AX895" i="14"/>
  <c r="AX889" i="14"/>
  <c r="AX883" i="14"/>
  <c r="AX871" i="14"/>
  <c r="AX865" i="14"/>
  <c r="AX859" i="14"/>
  <c r="AX847" i="14"/>
  <c r="AX841" i="14"/>
  <c r="AX835" i="14"/>
  <c r="AX823" i="14"/>
  <c r="AX817" i="14"/>
  <c r="AX811" i="14"/>
  <c r="AX799" i="14"/>
  <c r="AX793" i="14"/>
  <c r="AX787" i="14"/>
  <c r="AX775" i="14"/>
  <c r="AX769" i="14"/>
  <c r="AX763" i="14"/>
  <c r="AX751" i="14"/>
  <c r="AX745" i="14"/>
  <c r="AX739" i="14"/>
  <c r="AX727" i="14"/>
  <c r="AX721" i="14"/>
  <c r="AX715" i="14"/>
  <c r="AX709" i="14"/>
  <c r="AX703" i="14"/>
  <c r="AX697" i="14"/>
  <c r="AX691" i="14"/>
  <c r="AX685" i="14"/>
  <c r="AX679" i="14"/>
  <c r="AX673" i="14"/>
  <c r="AX667" i="14"/>
  <c r="AX661" i="14"/>
  <c r="AX639" i="14"/>
  <c r="AX640" i="14"/>
  <c r="AX402" i="14"/>
  <c r="AX403" i="14"/>
  <c r="AX390" i="14"/>
  <c r="AX391" i="14"/>
  <c r="AX628" i="14"/>
  <c r="AX622" i="14"/>
  <c r="AX616" i="14"/>
  <c r="AX610" i="14"/>
  <c r="AX604" i="14"/>
  <c r="AX598" i="14"/>
  <c r="AX592" i="14"/>
  <c r="AX586" i="14"/>
  <c r="AX580" i="14"/>
  <c r="AX574" i="14"/>
  <c r="AX562" i="14"/>
  <c r="AX556" i="14"/>
  <c r="AX550" i="14"/>
  <c r="AX544" i="14"/>
  <c r="AX538" i="14"/>
  <c r="AX532" i="14"/>
  <c r="AX526" i="14"/>
  <c r="AX520" i="14"/>
  <c r="AX514" i="14"/>
  <c r="AX508" i="14"/>
  <c r="AX502" i="14"/>
  <c r="AX496" i="14"/>
  <c r="AX490" i="14"/>
  <c r="AX478" i="14"/>
  <c r="AX472" i="14"/>
  <c r="AX466" i="14"/>
  <c r="AX460" i="14"/>
  <c r="AX448" i="14"/>
  <c r="AX442" i="14"/>
  <c r="AX436" i="14"/>
  <c r="AX396" i="14"/>
  <c r="AX397" i="14"/>
  <c r="AX384" i="14"/>
  <c r="AX385" i="14"/>
  <c r="AX168" i="14"/>
  <c r="AX169" i="14"/>
  <c r="AX379" i="14"/>
  <c r="AX367" i="14"/>
  <c r="AX361" i="14"/>
  <c r="AX355" i="14"/>
  <c r="AX343" i="14"/>
  <c r="AX337" i="14"/>
  <c r="AX331" i="14"/>
  <c r="AX319" i="14"/>
  <c r="AX313" i="14"/>
  <c r="AX307" i="14"/>
  <c r="AX295" i="14"/>
  <c r="AX289" i="14"/>
  <c r="AX283" i="14"/>
  <c r="AX277" i="14"/>
  <c r="AX271" i="14"/>
  <c r="AX265" i="14"/>
  <c r="AX259" i="14"/>
  <c r="AX253" i="14"/>
  <c r="AX247" i="14"/>
  <c r="AX235" i="14"/>
  <c r="AX229" i="14"/>
  <c r="AX223" i="14"/>
  <c r="AX217" i="14"/>
  <c r="AX211" i="14"/>
  <c r="AX205" i="14"/>
  <c r="AX199" i="14"/>
  <c r="AX193" i="14"/>
  <c r="AX187" i="14"/>
  <c r="AX181" i="14"/>
  <c r="AT1" i="18"/>
  <c r="AQ1" i="18"/>
  <c r="D12" i="8"/>
  <c r="AW146" i="14"/>
  <c r="AW242" i="14"/>
  <c r="AC3" i="10"/>
  <c r="AC6" i="10" s="1"/>
  <c r="AC7" i="10" s="1"/>
  <c r="W3" i="10"/>
  <c r="W6" i="10" s="1"/>
  <c r="W7" i="10" s="1"/>
  <c r="Q3" i="10"/>
  <c r="Q6" i="10" s="1"/>
  <c r="Q7" i="10" s="1"/>
  <c r="K3" i="10"/>
  <c r="K6" i="10" s="1"/>
  <c r="K7" i="10" s="1"/>
  <c r="E3" i="10"/>
  <c r="E6" i="10" s="1"/>
  <c r="E7" i="10" s="1"/>
  <c r="T17" i="10"/>
  <c r="H17" i="10"/>
  <c r="T15" i="10"/>
  <c r="T14" i="10"/>
  <c r="H14" i="10"/>
  <c r="T13" i="10"/>
  <c r="H13" i="10"/>
  <c r="AF12" i="10"/>
  <c r="T12" i="10"/>
  <c r="H12" i="10"/>
  <c r="AX450" i="14"/>
  <c r="AX451" i="14"/>
  <c r="AX462" i="14"/>
  <c r="AX463" i="14"/>
  <c r="AX892" i="14"/>
  <c r="AX880" i="14"/>
  <c r="AX868" i="14"/>
  <c r="AX856" i="14"/>
  <c r="AX844" i="14"/>
  <c r="AX832" i="14"/>
  <c r="AX820" i="14"/>
  <c r="AX808" i="14"/>
  <c r="AX796" i="14"/>
  <c r="AX784" i="14"/>
  <c r="AX772" i="14"/>
  <c r="AX760" i="14"/>
  <c r="AX748" i="14"/>
  <c r="AX736" i="14"/>
  <c r="AX724" i="14"/>
  <c r="AX712" i="14"/>
  <c r="AX700" i="14"/>
  <c r="AX688" i="14"/>
  <c r="AX676" i="14"/>
  <c r="AX664" i="14"/>
  <c r="AX655" i="14"/>
  <c r="AX649" i="14"/>
  <c r="AX643" i="14"/>
  <c r="AX637" i="14"/>
  <c r="AX631" i="14"/>
  <c r="AX619" i="14"/>
  <c r="AX607" i="14"/>
  <c r="AX595" i="14"/>
  <c r="AX583" i="14"/>
  <c r="AX571" i="14"/>
  <c r="AX559" i="14"/>
  <c r="AX547" i="14"/>
  <c r="AX535" i="14"/>
  <c r="AX523" i="14"/>
  <c r="AX499" i="14"/>
  <c r="AX213" i="14"/>
  <c r="AX214" i="14"/>
  <c r="AX225" i="14"/>
  <c r="AX226" i="14"/>
  <c r="AX439" i="14"/>
  <c r="AX424" i="14"/>
  <c r="AX418" i="14"/>
  <c r="AX412" i="14"/>
  <c r="AX406" i="14"/>
  <c r="AX394" i="14"/>
  <c r="AX388" i="14"/>
  <c r="AX382" i="14"/>
  <c r="AX370" i="14"/>
  <c r="AX358" i="14"/>
  <c r="AX346" i="14"/>
  <c r="AX334" i="14"/>
  <c r="AX322" i="14"/>
  <c r="AX310" i="14"/>
  <c r="AX286" i="14"/>
  <c r="AX274" i="14"/>
  <c r="AX262" i="14"/>
  <c r="AX250" i="14"/>
  <c r="AX190" i="14"/>
  <c r="AX178" i="14"/>
  <c r="AX172" i="14"/>
  <c r="CL3" i="14"/>
  <c r="CM3" i="14"/>
  <c r="AV1" i="18"/>
  <c r="N17" i="10"/>
  <c r="N14" i="10"/>
  <c r="N12" i="10"/>
  <c r="T3" i="10"/>
  <c r="H3" i="10"/>
  <c r="N13" i="10"/>
  <c r="CM9" i="14"/>
  <c r="CL9" i="14"/>
  <c r="CL6" i="14"/>
  <c r="CK6" i="14" s="1"/>
  <c r="N3" i="10"/>
  <c r="N6" i="10" s="1"/>
  <c r="N7" i="10" s="1"/>
  <c r="Z17" i="10"/>
  <c r="Z14" i="10"/>
  <c r="Z13" i="10"/>
  <c r="Z12" i="10"/>
  <c r="BX143" i="3"/>
  <c r="BX38" i="3"/>
  <c r="BX44" i="3"/>
  <c r="BX50" i="3"/>
  <c r="BX56" i="3"/>
  <c r="BX62" i="3"/>
  <c r="BX89" i="3"/>
  <c r="CL156" i="14"/>
  <c r="CM153" i="14"/>
  <c r="BX167" i="3"/>
  <c r="AW158" i="14"/>
  <c r="BM159" i="3"/>
  <c r="AY160" i="14" s="1"/>
  <c r="BN159" i="3"/>
  <c r="AZ160" i="14" s="1"/>
  <c r="BO159" i="3"/>
  <c r="BA160" i="14" s="1"/>
  <c r="BP159" i="3"/>
  <c r="BB160" i="14" s="1"/>
  <c r="BQ159" i="3"/>
  <c r="BC160" i="14" s="1"/>
  <c r="BR159" i="3"/>
  <c r="BD160" i="14" s="1"/>
  <c r="BS159" i="3"/>
  <c r="BE160" i="14" s="1"/>
  <c r="BT159" i="3"/>
  <c r="BF160" i="14" s="1"/>
  <c r="BU159" i="3"/>
  <c r="BG160" i="14" s="1"/>
  <c r="BV159" i="3"/>
  <c r="BH160" i="14" s="1"/>
  <c r="BW159" i="3"/>
  <c r="BI160" i="14" s="1"/>
  <c r="BL159" i="3"/>
  <c r="AX160" i="14" s="1"/>
  <c r="BM135" i="3"/>
  <c r="AY136" i="14" s="1"/>
  <c r="BN135" i="3"/>
  <c r="BO135" i="3"/>
  <c r="BA136" i="14" s="1"/>
  <c r="BP135" i="3"/>
  <c r="BB136" i="14" s="1"/>
  <c r="BQ135" i="3"/>
  <c r="BC136" i="14" s="1"/>
  <c r="BR135" i="3"/>
  <c r="BS135" i="3"/>
  <c r="BE136" i="14" s="1"/>
  <c r="BT135" i="3"/>
  <c r="BF136" i="14" s="1"/>
  <c r="BU135" i="3"/>
  <c r="BG136" i="14" s="1"/>
  <c r="BV135" i="3"/>
  <c r="BH136" i="14" s="1"/>
  <c r="BW135" i="3"/>
  <c r="BI136" i="14" s="1"/>
  <c r="BL135" i="3"/>
  <c r="AX136" i="14" s="1"/>
  <c r="BL147" i="3"/>
  <c r="BM147" i="3"/>
  <c r="AY148" i="14" s="1"/>
  <c r="BN147" i="3"/>
  <c r="AZ148" i="14" s="1"/>
  <c r="BO147" i="3"/>
  <c r="BP147" i="3"/>
  <c r="BQ147" i="3"/>
  <c r="BC148" i="14" s="1"/>
  <c r="BR147" i="3"/>
  <c r="BD148" i="14" s="1"/>
  <c r="BS147" i="3"/>
  <c r="BE148" i="14" s="1"/>
  <c r="BT147" i="3"/>
  <c r="BF148" i="14" s="1"/>
  <c r="BU147" i="3"/>
  <c r="BG148" i="14" s="1"/>
  <c r="BV147" i="3"/>
  <c r="BH148" i="14" s="1"/>
  <c r="BW147" i="3"/>
  <c r="BI148" i="14" s="1"/>
  <c r="BL150" i="3"/>
  <c r="BM150" i="3"/>
  <c r="BN150" i="3"/>
  <c r="AZ151" i="14" s="1"/>
  <c r="BO150" i="3"/>
  <c r="BA151" i="14" s="1"/>
  <c r="BP150" i="3"/>
  <c r="BQ150" i="3"/>
  <c r="BR150" i="3"/>
  <c r="BD151" i="14" s="1"/>
  <c r="BS150" i="3"/>
  <c r="BE151" i="14" s="1"/>
  <c r="BT150" i="3"/>
  <c r="BF151" i="14" s="1"/>
  <c r="BU150" i="3"/>
  <c r="BV150" i="3"/>
  <c r="BH151" i="14" s="1"/>
  <c r="BW150" i="3"/>
  <c r="BI151" i="14" s="1"/>
  <c r="BL165" i="3"/>
  <c r="AX165" i="14" s="1"/>
  <c r="BM165" i="3"/>
  <c r="BN165" i="3"/>
  <c r="AZ166" i="14" s="1"/>
  <c r="BO165" i="3"/>
  <c r="BA166" i="14" s="1"/>
  <c r="BP165" i="3"/>
  <c r="BB166" i="14" s="1"/>
  <c r="BQ165" i="3"/>
  <c r="BR165" i="3"/>
  <c r="BD166" i="14" s="1"/>
  <c r="BS165" i="3"/>
  <c r="BE166" i="14" s="1"/>
  <c r="BT165" i="3"/>
  <c r="BF166" i="14" s="1"/>
  <c r="BU165" i="3"/>
  <c r="BV165" i="3"/>
  <c r="BH166" i="14" s="1"/>
  <c r="BW165" i="3"/>
  <c r="BI166" i="14" s="1"/>
  <c r="BL144" i="3"/>
  <c r="AX145" i="14" s="1"/>
  <c r="BM144" i="3"/>
  <c r="AY145" i="14" s="1"/>
  <c r="BN144" i="3"/>
  <c r="AZ145" i="14" s="1"/>
  <c r="BO144" i="3"/>
  <c r="BA145" i="14" s="1"/>
  <c r="BP144" i="3"/>
  <c r="BB145" i="14" s="1"/>
  <c r="BQ144" i="3"/>
  <c r="BR144" i="3"/>
  <c r="BD145" i="14" s="1"/>
  <c r="BS144" i="3"/>
  <c r="BE145" i="14" s="1"/>
  <c r="BT144" i="3"/>
  <c r="BU144" i="3"/>
  <c r="BV144" i="3"/>
  <c r="BH145" i="14" s="1"/>
  <c r="BW144" i="3"/>
  <c r="BI145" i="14" s="1"/>
  <c r="BM138" i="3"/>
  <c r="AY139" i="14" s="1"/>
  <c r="BN138" i="3"/>
  <c r="BO138" i="3"/>
  <c r="BA139" i="14" s="1"/>
  <c r="BP138" i="3"/>
  <c r="BB139" i="14" s="1"/>
  <c r="BQ138" i="3"/>
  <c r="BC139" i="14" s="1"/>
  <c r="BR138" i="3"/>
  <c r="BD139" i="14" s="1"/>
  <c r="BS138" i="3"/>
  <c r="BE139" i="14" s="1"/>
  <c r="BT138" i="3"/>
  <c r="BU138" i="3"/>
  <c r="BV138" i="3"/>
  <c r="BW138" i="3"/>
  <c r="BI139" i="14" s="1"/>
  <c r="BL138" i="3"/>
  <c r="AX138" i="14" s="1"/>
  <c r="CL165" i="14"/>
  <c r="CK165" i="14" s="1"/>
  <c r="CL159" i="14"/>
  <c r="CK159" i="14" s="1"/>
  <c r="CL153" i="14"/>
  <c r="CL147" i="14"/>
  <c r="CK147" i="14" s="1"/>
  <c r="CL141" i="14"/>
  <c r="CK141" i="14" s="1"/>
  <c r="CL135" i="14"/>
  <c r="CK135" i="14" s="1"/>
  <c r="CM162" i="14"/>
  <c r="CK162" i="14" s="1"/>
  <c r="CM156" i="14"/>
  <c r="CM150" i="14"/>
  <c r="CK150" i="14" s="1"/>
  <c r="CM144" i="14"/>
  <c r="CK144" i="14" s="1"/>
  <c r="CM138" i="14"/>
  <c r="CK138" i="14" s="1"/>
  <c r="BM123" i="3"/>
  <c r="AY124" i="14" s="1"/>
  <c r="BN123" i="3"/>
  <c r="BO123" i="3"/>
  <c r="BA124" i="14" s="1"/>
  <c r="BP123" i="3"/>
  <c r="BQ123" i="3"/>
  <c r="BC124" i="14" s="1"/>
  <c r="BR123" i="3"/>
  <c r="BD124" i="14" s="1"/>
  <c r="BS123" i="3"/>
  <c r="BE124" i="14" s="1"/>
  <c r="BT123" i="3"/>
  <c r="BF124" i="14" s="1"/>
  <c r="BU123" i="3"/>
  <c r="BG124" i="14" s="1"/>
  <c r="BV123" i="3"/>
  <c r="BW123" i="3"/>
  <c r="BI124" i="14" s="1"/>
  <c r="BL123" i="3"/>
  <c r="AX123" i="14" s="1"/>
  <c r="BL111" i="3"/>
  <c r="BM111" i="3"/>
  <c r="AY112" i="14" s="1"/>
  <c r="BN111" i="3"/>
  <c r="AZ112" i="14" s="1"/>
  <c r="BO111" i="3"/>
  <c r="BA112" i="14" s="1"/>
  <c r="BP111" i="3"/>
  <c r="BB112" i="14" s="1"/>
  <c r="BQ111" i="3"/>
  <c r="BR111" i="3"/>
  <c r="BS111" i="3"/>
  <c r="BE112" i="14" s="1"/>
  <c r="BT111" i="3"/>
  <c r="BF112" i="14" s="1"/>
  <c r="BU111" i="3"/>
  <c r="BG112" i="14" s="1"/>
  <c r="BV111" i="3"/>
  <c r="BH112" i="14" s="1"/>
  <c r="BW111" i="3"/>
  <c r="BL108" i="3"/>
  <c r="BM108" i="3"/>
  <c r="BN108" i="3"/>
  <c r="AZ109" i="14" s="1"/>
  <c r="BO108" i="3"/>
  <c r="BA109" i="14" s="1"/>
  <c r="BP108" i="3"/>
  <c r="BB109" i="14" s="1"/>
  <c r="BQ108" i="3"/>
  <c r="BC109" i="14" s="1"/>
  <c r="BR108" i="3"/>
  <c r="BD109" i="14" s="1"/>
  <c r="BS108" i="3"/>
  <c r="BE109" i="14" s="1"/>
  <c r="BT108" i="3"/>
  <c r="BU108" i="3"/>
  <c r="BV108" i="3"/>
  <c r="BH109" i="14" s="1"/>
  <c r="BW108" i="3"/>
  <c r="BI109" i="14" s="1"/>
  <c r="BM102" i="3"/>
  <c r="AY103" i="14" s="1"/>
  <c r="BN102" i="3"/>
  <c r="AZ103" i="14" s="1"/>
  <c r="BO102" i="3"/>
  <c r="BA103" i="14" s="1"/>
  <c r="BP102" i="3"/>
  <c r="BQ102" i="3"/>
  <c r="BC103" i="14" s="1"/>
  <c r="BR102" i="3"/>
  <c r="BS102" i="3"/>
  <c r="BE103" i="14" s="1"/>
  <c r="BT102" i="3"/>
  <c r="BF103" i="14" s="1"/>
  <c r="BU102" i="3"/>
  <c r="BG103" i="14" s="1"/>
  <c r="BV102" i="3"/>
  <c r="BH103" i="14" s="1"/>
  <c r="BW102" i="3"/>
  <c r="BI103" i="14" s="1"/>
  <c r="BL102" i="3"/>
  <c r="AX103" i="14" s="1"/>
  <c r="BM120" i="3"/>
  <c r="BN120" i="3"/>
  <c r="BO120" i="3"/>
  <c r="BA121" i="14" s="1"/>
  <c r="BP120" i="3"/>
  <c r="BB121" i="14" s="1"/>
  <c r="BQ120" i="3"/>
  <c r="BC121" i="14" s="1"/>
  <c r="BR120" i="3"/>
  <c r="BS120" i="3"/>
  <c r="BE121" i="14" s="1"/>
  <c r="BT120" i="3"/>
  <c r="BF121" i="14" s="1"/>
  <c r="BU120" i="3"/>
  <c r="BG121" i="14" s="1"/>
  <c r="BV120" i="3"/>
  <c r="BW120" i="3"/>
  <c r="BI121" i="14" s="1"/>
  <c r="BL120" i="3"/>
  <c r="AX121" i="14" s="1"/>
  <c r="BL132" i="3"/>
  <c r="AX133" i="14" s="1"/>
  <c r="BM132" i="3"/>
  <c r="BN132" i="3"/>
  <c r="AZ133" i="14" s="1"/>
  <c r="BO132" i="3"/>
  <c r="BA133" i="14" s="1"/>
  <c r="BP132" i="3"/>
  <c r="BB133" i="14" s="1"/>
  <c r="BQ132" i="3"/>
  <c r="BR132" i="3"/>
  <c r="BD133" i="14" s="1"/>
  <c r="BS132" i="3"/>
  <c r="BT132" i="3"/>
  <c r="BF133" i="14" s="1"/>
  <c r="BU132" i="3"/>
  <c r="BG133" i="14" s="1"/>
  <c r="BV132" i="3"/>
  <c r="BH133" i="14" s="1"/>
  <c r="BW132" i="3"/>
  <c r="BI133" i="14" s="1"/>
  <c r="BM126" i="3"/>
  <c r="AY127" i="14" s="1"/>
  <c r="BN126" i="3"/>
  <c r="BO126" i="3"/>
  <c r="BA127" i="14" s="1"/>
  <c r="BP126" i="3"/>
  <c r="BQ126" i="3"/>
  <c r="BC127" i="14" s="1"/>
  <c r="BR126" i="3"/>
  <c r="BS126" i="3"/>
  <c r="BE127" i="14" s="1"/>
  <c r="BT126" i="3"/>
  <c r="BF127" i="14" s="1"/>
  <c r="BU126" i="3"/>
  <c r="BG127" i="14" s="1"/>
  <c r="BV126" i="3"/>
  <c r="BW126" i="3"/>
  <c r="BI127" i="14" s="1"/>
  <c r="BL126" i="3"/>
  <c r="AX126" i="14" s="1"/>
  <c r="BL114" i="3"/>
  <c r="BM114" i="3"/>
  <c r="AY115" i="14" s="1"/>
  <c r="BN114" i="3"/>
  <c r="AZ115" i="14" s="1"/>
  <c r="BO114" i="3"/>
  <c r="BA115" i="14" s="1"/>
  <c r="BP114" i="3"/>
  <c r="BB115" i="14" s="1"/>
  <c r="BQ114" i="3"/>
  <c r="BR114" i="3"/>
  <c r="BS114" i="3"/>
  <c r="BE115" i="14" s="1"/>
  <c r="BT114" i="3"/>
  <c r="BF115" i="14" s="1"/>
  <c r="BU114" i="3"/>
  <c r="BV114" i="3"/>
  <c r="BH115" i="14" s="1"/>
  <c r="BW114" i="3"/>
  <c r="BI115" i="14" s="1"/>
  <c r="BL105" i="3"/>
  <c r="BM105" i="3"/>
  <c r="AY106" i="14" s="1"/>
  <c r="BN105" i="3"/>
  <c r="AZ106" i="14" s="1"/>
  <c r="BO105" i="3"/>
  <c r="BA106" i="14" s="1"/>
  <c r="BP105" i="3"/>
  <c r="BB106" i="14" s="1"/>
  <c r="BQ105" i="3"/>
  <c r="BC106" i="14" s="1"/>
  <c r="BR105" i="3"/>
  <c r="BD106" i="14" s="1"/>
  <c r="BS105" i="3"/>
  <c r="BE106" i="14" s="1"/>
  <c r="BT105" i="3"/>
  <c r="BF106" i="14" s="1"/>
  <c r="BU105" i="3"/>
  <c r="BG106" i="14" s="1"/>
  <c r="BV105" i="3"/>
  <c r="BH106" i="14" s="1"/>
  <c r="BW105" i="3"/>
  <c r="BI106" i="14" s="1"/>
  <c r="CL129" i="14"/>
  <c r="CK129" i="14" s="1"/>
  <c r="CL123" i="14"/>
  <c r="CK123" i="14" s="1"/>
  <c r="CL117" i="14"/>
  <c r="CK117" i="14" s="1"/>
  <c r="CL111" i="14"/>
  <c r="CK111" i="14" s="1"/>
  <c r="CL105" i="14"/>
  <c r="CK105" i="14" s="1"/>
  <c r="CL132" i="14"/>
  <c r="CK132" i="14" s="1"/>
  <c r="CL126" i="14"/>
  <c r="CK126" i="14" s="1"/>
  <c r="CL120" i="14"/>
  <c r="CK120" i="14" s="1"/>
  <c r="CL114" i="14"/>
  <c r="CL108" i="14"/>
  <c r="CK108" i="14" s="1"/>
  <c r="CL102" i="14"/>
  <c r="CK102" i="14" s="1"/>
  <c r="BM81" i="3"/>
  <c r="BN81" i="3"/>
  <c r="AZ82" i="14" s="1"/>
  <c r="BO81" i="3"/>
  <c r="BA82" i="14" s="1"/>
  <c r="BP81" i="3"/>
  <c r="BB82" i="14" s="1"/>
  <c r="BQ81" i="3"/>
  <c r="BR81" i="3"/>
  <c r="BD82" i="14" s="1"/>
  <c r="BS81" i="3"/>
  <c r="BE82" i="14" s="1"/>
  <c r="BT81" i="3"/>
  <c r="BF82" i="14" s="1"/>
  <c r="BU81" i="3"/>
  <c r="BV81" i="3"/>
  <c r="BH82" i="14" s="1"/>
  <c r="BW81" i="3"/>
  <c r="BI82" i="14" s="1"/>
  <c r="BL81" i="3"/>
  <c r="AX82" i="14" s="1"/>
  <c r="BM78" i="3"/>
  <c r="AY79" i="14" s="1"/>
  <c r="BN78" i="3"/>
  <c r="AZ79" i="14" s="1"/>
  <c r="BO78" i="3"/>
  <c r="BA79" i="14" s="1"/>
  <c r="BP78" i="3"/>
  <c r="BB79" i="14" s="1"/>
  <c r="BQ78" i="3"/>
  <c r="BR78" i="3"/>
  <c r="BD79" i="14" s="1"/>
  <c r="BS78" i="3"/>
  <c r="BE79" i="14" s="1"/>
  <c r="BT78" i="3"/>
  <c r="BF79" i="14" s="1"/>
  <c r="BU78" i="3"/>
  <c r="BV78" i="3"/>
  <c r="BH79" i="14" s="1"/>
  <c r="BW78" i="3"/>
  <c r="BI79" i="14" s="1"/>
  <c r="BL78" i="3"/>
  <c r="AX78" i="14" s="1"/>
  <c r="BL69" i="3"/>
  <c r="AX70" i="14" s="1"/>
  <c r="BM69" i="3"/>
  <c r="BN69" i="3"/>
  <c r="AZ70" i="14" s="1"/>
  <c r="BO69" i="3"/>
  <c r="BA70" i="14" s="1"/>
  <c r="BP69" i="3"/>
  <c r="BQ69" i="3"/>
  <c r="BC70" i="14" s="1"/>
  <c r="BR69" i="3"/>
  <c r="BD70" i="14" s="1"/>
  <c r="BS69" i="3"/>
  <c r="BE70" i="14" s="1"/>
  <c r="BT69" i="3"/>
  <c r="BU69" i="3"/>
  <c r="BV69" i="3"/>
  <c r="BH70" i="14" s="1"/>
  <c r="BW69" i="3"/>
  <c r="BI70" i="14" s="1"/>
  <c r="BL93" i="3"/>
  <c r="AX93" i="14" s="1"/>
  <c r="BM93" i="3"/>
  <c r="AY94" i="14" s="1"/>
  <c r="BN93" i="3"/>
  <c r="AZ94" i="14" s="1"/>
  <c r="BO93" i="3"/>
  <c r="BA94" i="14" s="1"/>
  <c r="BP93" i="3"/>
  <c r="BB94" i="14" s="1"/>
  <c r="BQ93" i="3"/>
  <c r="BR93" i="3"/>
  <c r="BD94" i="14" s="1"/>
  <c r="BS93" i="3"/>
  <c r="BE94" i="14" s="1"/>
  <c r="BT93" i="3"/>
  <c r="BF94" i="14" s="1"/>
  <c r="BU93" i="3"/>
  <c r="BG94" i="14" s="1"/>
  <c r="BV93" i="3"/>
  <c r="BH94" i="14" s="1"/>
  <c r="BW93" i="3"/>
  <c r="BI94" i="14" s="1"/>
  <c r="BL99" i="3"/>
  <c r="AX100" i="14" s="1"/>
  <c r="BM99" i="3"/>
  <c r="BN99" i="3"/>
  <c r="AZ100" i="14" s="1"/>
  <c r="BO99" i="3"/>
  <c r="BA100" i="14" s="1"/>
  <c r="BP99" i="3"/>
  <c r="BQ99" i="3"/>
  <c r="BC100" i="14" s="1"/>
  <c r="BR99" i="3"/>
  <c r="BD100" i="14" s="1"/>
  <c r="BS99" i="3"/>
  <c r="BE100" i="14" s="1"/>
  <c r="BT99" i="3"/>
  <c r="BU99" i="3"/>
  <c r="BV99" i="3"/>
  <c r="BH100" i="14" s="1"/>
  <c r="BW99" i="3"/>
  <c r="BI100" i="14" s="1"/>
  <c r="BM84" i="3"/>
  <c r="BN84" i="3"/>
  <c r="AZ85" i="14" s="1"/>
  <c r="BO84" i="3"/>
  <c r="BA85" i="14" s="1"/>
  <c r="BP84" i="3"/>
  <c r="BB85" i="14" s="1"/>
  <c r="BQ84" i="3"/>
  <c r="BR84" i="3"/>
  <c r="BD85" i="14" s="1"/>
  <c r="BS84" i="3"/>
  <c r="BE85" i="14" s="1"/>
  <c r="BT84" i="3"/>
  <c r="BF85" i="14" s="1"/>
  <c r="BU84" i="3"/>
  <c r="BV84" i="3"/>
  <c r="BH85" i="14" s="1"/>
  <c r="BW84" i="3"/>
  <c r="BI85" i="14" s="1"/>
  <c r="BL84" i="3"/>
  <c r="AX85" i="14" s="1"/>
  <c r="BL72" i="3"/>
  <c r="AX72" i="14" s="1"/>
  <c r="BM72" i="3"/>
  <c r="AY73" i="14" s="1"/>
  <c r="BN72" i="3"/>
  <c r="AZ73" i="14" s="1"/>
  <c r="BO72" i="3"/>
  <c r="BA73" i="14" s="1"/>
  <c r="BP72" i="3"/>
  <c r="BB73" i="14" s="1"/>
  <c r="BQ72" i="3"/>
  <c r="BC73" i="14" s="1"/>
  <c r="BR72" i="3"/>
  <c r="BD73" i="14" s="1"/>
  <c r="BS72" i="3"/>
  <c r="BE73" i="14" s="1"/>
  <c r="BT72" i="3"/>
  <c r="BF73" i="14" s="1"/>
  <c r="BU72" i="3"/>
  <c r="BG73" i="14" s="1"/>
  <c r="BV72" i="3"/>
  <c r="BW72" i="3"/>
  <c r="BI73" i="14" s="1"/>
  <c r="BL90" i="3"/>
  <c r="AX91" i="14" s="1"/>
  <c r="BM90" i="3"/>
  <c r="AY91" i="14" s="1"/>
  <c r="BN90" i="3"/>
  <c r="AZ91" i="14" s="1"/>
  <c r="BO90" i="3"/>
  <c r="BP90" i="3"/>
  <c r="BB91" i="14" s="1"/>
  <c r="BQ90" i="3"/>
  <c r="BC91" i="14" s="1"/>
  <c r="BR90" i="3"/>
  <c r="BD91" i="14" s="1"/>
  <c r="BS90" i="3"/>
  <c r="BE91" i="14" s="1"/>
  <c r="BT90" i="3"/>
  <c r="BU90" i="3"/>
  <c r="BG91" i="14" s="1"/>
  <c r="BV90" i="3"/>
  <c r="BH91" i="14" s="1"/>
  <c r="BW90" i="3"/>
  <c r="BI91" i="14" s="1"/>
  <c r="CL99" i="14"/>
  <c r="CK99" i="14" s="1"/>
  <c r="CL93" i="14"/>
  <c r="CK93" i="14" s="1"/>
  <c r="CL87" i="14"/>
  <c r="CL81" i="14"/>
  <c r="CK81" i="14" s="1"/>
  <c r="CL75" i="14"/>
  <c r="CK75" i="14" s="1"/>
  <c r="CL69" i="14"/>
  <c r="CK69" i="14" s="1"/>
  <c r="CM96" i="14"/>
  <c r="CM90" i="14"/>
  <c r="CK90" i="14" s="1"/>
  <c r="CM84" i="14"/>
  <c r="CK84" i="14" s="1"/>
  <c r="CM78" i="14"/>
  <c r="CK78" i="14" s="1"/>
  <c r="CM72" i="14"/>
  <c r="CK72" i="14" s="1"/>
  <c r="CL96" i="14"/>
  <c r="BL39" i="3"/>
  <c r="AX39" i="14" s="1"/>
  <c r="BM39" i="3"/>
  <c r="AY40" i="14" s="1"/>
  <c r="BN39" i="3"/>
  <c r="BO39" i="3"/>
  <c r="BP39" i="3"/>
  <c r="BB40" i="14" s="1"/>
  <c r="BQ39" i="3"/>
  <c r="BC40" i="14" s="1"/>
  <c r="BR39" i="3"/>
  <c r="BD40" i="14" s="1"/>
  <c r="BS39" i="3"/>
  <c r="BE40" i="14" s="1"/>
  <c r="BT39" i="3"/>
  <c r="BF40" i="14" s="1"/>
  <c r="BU39" i="3"/>
  <c r="BG40" i="14" s="1"/>
  <c r="BM57" i="3"/>
  <c r="BN57" i="3"/>
  <c r="BO57" i="3"/>
  <c r="BA58" i="14" s="1"/>
  <c r="BP57" i="3"/>
  <c r="BB58" i="14" s="1"/>
  <c r="BQ57" i="3"/>
  <c r="BR57" i="3"/>
  <c r="BD58" i="14" s="1"/>
  <c r="BS57" i="3"/>
  <c r="BE58" i="14" s="1"/>
  <c r="BT57" i="3"/>
  <c r="BF58" i="14" s="1"/>
  <c r="BU57" i="3"/>
  <c r="BV57" i="3"/>
  <c r="BW57" i="3"/>
  <c r="BI58" i="14" s="1"/>
  <c r="BL57" i="3"/>
  <c r="AX58" i="14" s="1"/>
  <c r="BM60" i="3"/>
  <c r="BN60" i="3"/>
  <c r="AZ61" i="14" s="1"/>
  <c r="BO60" i="3"/>
  <c r="BA61" i="14" s="1"/>
  <c r="BP60" i="3"/>
  <c r="BB61" i="14" s="1"/>
  <c r="BQ60" i="3"/>
  <c r="BR60" i="3"/>
  <c r="BD61" i="14" s="1"/>
  <c r="BS60" i="3"/>
  <c r="BE61" i="14" s="1"/>
  <c r="BT60" i="3"/>
  <c r="BU60" i="3"/>
  <c r="BV60" i="3"/>
  <c r="BH61" i="14" s="1"/>
  <c r="BW60" i="3"/>
  <c r="BI61" i="14" s="1"/>
  <c r="BL60" i="3"/>
  <c r="AX60" i="14" s="1"/>
  <c r="BL42" i="3"/>
  <c r="AX42" i="14" s="1"/>
  <c r="BM42" i="3"/>
  <c r="BN42" i="3"/>
  <c r="BO42" i="3"/>
  <c r="BA43" i="14" s="1"/>
  <c r="BP42" i="3"/>
  <c r="BB43" i="14" s="1"/>
  <c r="BQ42" i="3"/>
  <c r="BC43" i="14" s="1"/>
  <c r="BR42" i="3"/>
  <c r="BD43" i="14" s="1"/>
  <c r="BS42" i="3"/>
  <c r="BE43" i="14" s="1"/>
  <c r="BT42" i="3"/>
  <c r="BF43" i="14" s="1"/>
  <c r="BU42" i="3"/>
  <c r="BL66" i="3"/>
  <c r="AX66" i="14" s="1"/>
  <c r="BM66" i="3"/>
  <c r="AY67" i="14" s="1"/>
  <c r="BN66" i="3"/>
  <c r="BO66" i="3"/>
  <c r="BA67" i="14" s="1"/>
  <c r="BP66" i="3"/>
  <c r="BB67" i="14" s="1"/>
  <c r="BQ66" i="3"/>
  <c r="BC67" i="14" s="1"/>
  <c r="BR66" i="3"/>
  <c r="BS66" i="3"/>
  <c r="BT66" i="3"/>
  <c r="BF67" i="14" s="1"/>
  <c r="BU66" i="3"/>
  <c r="BG67" i="14" s="1"/>
  <c r="BV66" i="3"/>
  <c r="BW66" i="3"/>
  <c r="BI67" i="14" s="1"/>
  <c r="BM54" i="3"/>
  <c r="BN54" i="3"/>
  <c r="AZ55" i="14" s="1"/>
  <c r="BO54" i="3"/>
  <c r="BA55" i="14" s="1"/>
  <c r="BP54" i="3"/>
  <c r="BQ54" i="3"/>
  <c r="BR54" i="3"/>
  <c r="BD55" i="14" s="1"/>
  <c r="BS54" i="3"/>
  <c r="BE55" i="14" s="1"/>
  <c r="BT54" i="3"/>
  <c r="BU54" i="3"/>
  <c r="BG55" i="14" s="1"/>
  <c r="BV54" i="3"/>
  <c r="BH55" i="14" s="1"/>
  <c r="BW54" i="3"/>
  <c r="BI55" i="14" s="1"/>
  <c r="BL54" i="3"/>
  <c r="AX54" i="14" s="1"/>
  <c r="BL36" i="3"/>
  <c r="AX36" i="14" s="1"/>
  <c r="BM36" i="3"/>
  <c r="AY37" i="14" s="1"/>
  <c r="BN36" i="3"/>
  <c r="AZ37" i="14" s="1"/>
  <c r="BO36" i="3"/>
  <c r="BA37" i="14" s="1"/>
  <c r="BP36" i="3"/>
  <c r="BB37" i="14" s="1"/>
  <c r="BQ36" i="3"/>
  <c r="BC37" i="14" s="1"/>
  <c r="BR36" i="3"/>
  <c r="BD37" i="14" s="1"/>
  <c r="BS36" i="3"/>
  <c r="BE37" i="14" s="1"/>
  <c r="BT36" i="3"/>
  <c r="BF37" i="14" s="1"/>
  <c r="BU36" i="3"/>
  <c r="BG37" i="14" s="1"/>
  <c r="BL45" i="3"/>
  <c r="AX45" i="14" s="1"/>
  <c r="BM45" i="3"/>
  <c r="AY46" i="14" s="1"/>
  <c r="BN45" i="3"/>
  <c r="BO45" i="3"/>
  <c r="BA46" i="14" s="1"/>
  <c r="BP45" i="3"/>
  <c r="BB46" i="14" s="1"/>
  <c r="BQ45" i="3"/>
  <c r="BC46" i="14" s="1"/>
  <c r="BR45" i="3"/>
  <c r="BS45" i="3"/>
  <c r="BE46" i="14" s="1"/>
  <c r="BT45" i="3"/>
  <c r="BF46" i="14" s="1"/>
  <c r="BU45" i="3"/>
  <c r="BG46" i="14" s="1"/>
  <c r="BL51" i="3"/>
  <c r="AX51" i="14" s="1"/>
  <c r="BM51" i="3"/>
  <c r="AY52" i="14" s="1"/>
  <c r="BN51" i="3"/>
  <c r="AZ52" i="14" s="1"/>
  <c r="BO51" i="3"/>
  <c r="BA52" i="14" s="1"/>
  <c r="BP51" i="3"/>
  <c r="BB52" i="14" s="1"/>
  <c r="BQ51" i="3"/>
  <c r="BC52" i="14" s="1"/>
  <c r="BR51" i="3"/>
  <c r="BD52" i="14" s="1"/>
  <c r="BS51" i="3"/>
  <c r="BE52" i="14" s="1"/>
  <c r="BT51" i="3"/>
  <c r="BF52" i="14" s="1"/>
  <c r="BU51" i="3"/>
  <c r="BG52" i="14" s="1"/>
  <c r="BV51" i="3"/>
  <c r="BH52" i="14" s="1"/>
  <c r="BW51" i="3"/>
  <c r="BI52" i="14" s="1"/>
  <c r="CL63" i="14"/>
  <c r="CL57" i="14"/>
  <c r="CK57" i="14" s="1"/>
  <c r="CL51" i="14"/>
  <c r="CK51" i="14" s="1"/>
  <c r="CL45" i="14"/>
  <c r="CK45" i="14" s="1"/>
  <c r="CL39" i="14"/>
  <c r="CK39" i="14" s="1"/>
  <c r="CL66" i="14"/>
  <c r="CK66" i="14" s="1"/>
  <c r="CL60" i="14"/>
  <c r="CL54" i="14"/>
  <c r="CK54" i="14" s="1"/>
  <c r="CL48" i="14"/>
  <c r="CK48" i="14" s="1"/>
  <c r="CL42" i="14"/>
  <c r="CK42" i="14" s="1"/>
  <c r="CL36" i="14"/>
  <c r="CM60" i="14"/>
  <c r="CL12" i="14"/>
  <c r="CK12" i="14" s="1"/>
  <c r="CL30" i="14"/>
  <c r="CK30" i="14" s="1"/>
  <c r="CL24" i="14"/>
  <c r="CK24" i="14" s="1"/>
  <c r="CL18" i="14"/>
  <c r="CK18" i="14" s="1"/>
  <c r="CM33" i="14"/>
  <c r="CK33" i="14" s="1"/>
  <c r="CM27" i="14"/>
  <c r="CK27" i="14" s="1"/>
  <c r="CM21" i="14"/>
  <c r="CK21" i="14" s="1"/>
  <c r="CM15" i="14"/>
  <c r="CL480" i="14"/>
  <c r="CK480" i="14" s="1"/>
  <c r="BG139" i="14"/>
  <c r="BF145" i="14"/>
  <c r="AX144" i="14"/>
  <c r="AX166" i="14"/>
  <c r="BB151" i="14"/>
  <c r="BA148" i="14"/>
  <c r="BD136" i="14"/>
  <c r="AZ136" i="14"/>
  <c r="BH139" i="14"/>
  <c r="BF139" i="14"/>
  <c r="AZ139" i="14"/>
  <c r="BL141" i="3"/>
  <c r="AX142" i="14" s="1"/>
  <c r="BM141" i="3"/>
  <c r="AY142" i="14" s="1"/>
  <c r="BN141" i="3"/>
  <c r="AZ142" i="14" s="1"/>
  <c r="BO141" i="3"/>
  <c r="BA142" i="14" s="1"/>
  <c r="BP141" i="3"/>
  <c r="BB142" i="14" s="1"/>
  <c r="BQ141" i="3"/>
  <c r="BC142" i="14" s="1"/>
  <c r="BR141" i="3"/>
  <c r="BD142" i="14" s="1"/>
  <c r="BS141" i="3"/>
  <c r="BE142" i="14" s="1"/>
  <c r="BT141" i="3"/>
  <c r="BF142" i="14" s="1"/>
  <c r="BU141" i="3"/>
  <c r="BG142" i="14" s="1"/>
  <c r="BV141" i="3"/>
  <c r="BH142" i="14" s="1"/>
  <c r="BW141" i="3"/>
  <c r="BI142" i="14" s="1"/>
  <c r="BG145" i="14"/>
  <c r="BC145" i="14"/>
  <c r="BG166" i="14"/>
  <c r="BC166" i="14"/>
  <c r="AY166" i="14"/>
  <c r="BG151" i="14"/>
  <c r="BC151" i="14"/>
  <c r="AY151" i="14"/>
  <c r="BB148" i="14"/>
  <c r="AX159" i="14"/>
  <c r="BG115" i="14"/>
  <c r="BC115" i="14"/>
  <c r="AX127" i="14"/>
  <c r="BH127" i="14"/>
  <c r="BD127" i="14"/>
  <c r="BB127" i="14"/>
  <c r="AZ127" i="14"/>
  <c r="BE133" i="14"/>
  <c r="BC133" i="14"/>
  <c r="AY133" i="14"/>
  <c r="BL129" i="3"/>
  <c r="AX130" i="14" s="1"/>
  <c r="BM129" i="3"/>
  <c r="AY130" i="14" s="1"/>
  <c r="BN129" i="3"/>
  <c r="AZ130" i="14" s="1"/>
  <c r="BO129" i="3"/>
  <c r="BA130" i="14" s="1"/>
  <c r="BP129" i="3"/>
  <c r="BB130" i="14" s="1"/>
  <c r="BQ129" i="3"/>
  <c r="BC130" i="14" s="1"/>
  <c r="BR129" i="3"/>
  <c r="BD130" i="14" s="1"/>
  <c r="BS129" i="3"/>
  <c r="BE130" i="14" s="1"/>
  <c r="BT129" i="3"/>
  <c r="BF130" i="14" s="1"/>
  <c r="BU129" i="3"/>
  <c r="BG130" i="14" s="1"/>
  <c r="BV129" i="3"/>
  <c r="BH130" i="14" s="1"/>
  <c r="BW129" i="3"/>
  <c r="BI130" i="14" s="1"/>
  <c r="AY121" i="14"/>
  <c r="BF109" i="14"/>
  <c r="BD112" i="14"/>
  <c r="AX124" i="14"/>
  <c r="BH124" i="14"/>
  <c r="BB124" i="14"/>
  <c r="AZ124" i="14"/>
  <c r="BL117" i="3"/>
  <c r="AX118" i="14" s="1"/>
  <c r="BM117" i="3"/>
  <c r="AY118" i="14" s="1"/>
  <c r="BN117" i="3"/>
  <c r="AZ118" i="14" s="1"/>
  <c r="BO117" i="3"/>
  <c r="BA118" i="14" s="1"/>
  <c r="BP117" i="3"/>
  <c r="BB118" i="14" s="1"/>
  <c r="BQ117" i="3"/>
  <c r="BC118" i="14" s="1"/>
  <c r="BR117" i="3"/>
  <c r="BD118" i="14" s="1"/>
  <c r="BS117" i="3"/>
  <c r="BE118" i="14" s="1"/>
  <c r="BT117" i="3"/>
  <c r="BF118" i="14" s="1"/>
  <c r="BU117" i="3"/>
  <c r="BG118" i="14" s="1"/>
  <c r="BV117" i="3"/>
  <c r="BH118" i="14" s="1"/>
  <c r="BW117" i="3"/>
  <c r="BI118" i="14" s="1"/>
  <c r="BD115" i="14"/>
  <c r="AX132" i="14"/>
  <c r="AX120" i="14"/>
  <c r="BH121" i="14"/>
  <c r="BD121" i="14"/>
  <c r="AZ121" i="14"/>
  <c r="BD103" i="14"/>
  <c r="BB103" i="14"/>
  <c r="BG109" i="14"/>
  <c r="AY109" i="14"/>
  <c r="BI112" i="14"/>
  <c r="BC112" i="14"/>
  <c r="BA91" i="14"/>
  <c r="AX84" i="14"/>
  <c r="BG100" i="14"/>
  <c r="AY100" i="14"/>
  <c r="BC94" i="14"/>
  <c r="BG70" i="14"/>
  <c r="AY70" i="14"/>
  <c r="AX81" i="14"/>
  <c r="BF91" i="14"/>
  <c r="AX90" i="14"/>
  <c r="BH73" i="14"/>
  <c r="AX73" i="14"/>
  <c r="BG85" i="14"/>
  <c r="BC85" i="14"/>
  <c r="AY85" i="14"/>
  <c r="BF100" i="14"/>
  <c r="BB100" i="14"/>
  <c r="AX99" i="14"/>
  <c r="BF70" i="14"/>
  <c r="BB70" i="14"/>
  <c r="AX69" i="14"/>
  <c r="BL75" i="3"/>
  <c r="AX76" i="14" s="1"/>
  <c r="BM75" i="3"/>
  <c r="AY76" i="14" s="1"/>
  <c r="BN75" i="3"/>
  <c r="AZ76" i="14" s="1"/>
  <c r="BO75" i="3"/>
  <c r="BA76" i="14" s="1"/>
  <c r="BP75" i="3"/>
  <c r="BB76" i="14" s="1"/>
  <c r="BQ75" i="3"/>
  <c r="BC76" i="14" s="1"/>
  <c r="BR75" i="3"/>
  <c r="BD76" i="14" s="1"/>
  <c r="BS75" i="3"/>
  <c r="BE76" i="14" s="1"/>
  <c r="BT75" i="3"/>
  <c r="BF76" i="14" s="1"/>
  <c r="BU75" i="3"/>
  <c r="BG76" i="14" s="1"/>
  <c r="BV75" i="3"/>
  <c r="BH76" i="14" s="1"/>
  <c r="BW75" i="3"/>
  <c r="BI76" i="14" s="1"/>
  <c r="BG79" i="14"/>
  <c r="BC79" i="14"/>
  <c r="BG82" i="14"/>
  <c r="BC82" i="14"/>
  <c r="AY82" i="14"/>
  <c r="AX55" i="14"/>
  <c r="BF55" i="14"/>
  <c r="BB55" i="14"/>
  <c r="BE67" i="14"/>
  <c r="BG43" i="14"/>
  <c r="AY43" i="14"/>
  <c r="BF61" i="14"/>
  <c r="BG58" i="14"/>
  <c r="BC58" i="14"/>
  <c r="AY58" i="14"/>
  <c r="BA40" i="14"/>
  <c r="BL63" i="3"/>
  <c r="AX63" i="14" s="1"/>
  <c r="BM63" i="3"/>
  <c r="AY64" i="14" s="1"/>
  <c r="BN63" i="3"/>
  <c r="AZ64" i="14" s="1"/>
  <c r="BO63" i="3"/>
  <c r="BA64" i="14" s="1"/>
  <c r="BP63" i="3"/>
  <c r="BB64" i="14" s="1"/>
  <c r="BQ63" i="3"/>
  <c r="BC64" i="14" s="1"/>
  <c r="BR63" i="3"/>
  <c r="BD64" i="14" s="1"/>
  <c r="BS63" i="3"/>
  <c r="BE64" i="14" s="1"/>
  <c r="BT63" i="3"/>
  <c r="BF64" i="14" s="1"/>
  <c r="BU63" i="3"/>
  <c r="BG64" i="14" s="1"/>
  <c r="BV63" i="3"/>
  <c r="BH64" i="14" s="1"/>
  <c r="BW63" i="3"/>
  <c r="BI64" i="14" s="1"/>
  <c r="BD46" i="14"/>
  <c r="AZ46" i="14"/>
  <c r="AX46" i="14"/>
  <c r="BC55" i="14"/>
  <c r="AY55" i="14"/>
  <c r="BH67" i="14"/>
  <c r="BD67" i="14"/>
  <c r="AZ67" i="14"/>
  <c r="AX67" i="14"/>
  <c r="AZ43" i="14"/>
  <c r="AX43" i="14"/>
  <c r="BG61" i="14"/>
  <c r="BC61" i="14"/>
  <c r="AY61" i="14"/>
  <c r="BH58" i="14"/>
  <c r="AZ58" i="14"/>
  <c r="AZ40" i="14"/>
  <c r="BL162" i="3"/>
  <c r="AX163" i="14" s="1"/>
  <c r="BM162" i="3"/>
  <c r="AY163" i="14" s="1"/>
  <c r="BN162" i="3"/>
  <c r="AZ163" i="14" s="1"/>
  <c r="BO162" i="3"/>
  <c r="BA163" i="14" s="1"/>
  <c r="BP162" i="3"/>
  <c r="BB163" i="14" s="1"/>
  <c r="BQ162" i="3"/>
  <c r="BC163" i="14" s="1"/>
  <c r="BR162" i="3"/>
  <c r="BD163" i="14" s="1"/>
  <c r="BS162" i="3"/>
  <c r="BE163" i="14" s="1"/>
  <c r="BT162" i="3"/>
  <c r="BF163" i="14" s="1"/>
  <c r="BU162" i="3"/>
  <c r="BG163" i="14" s="1"/>
  <c r="BV162" i="3"/>
  <c r="BH163" i="14" s="1"/>
  <c r="BW162" i="3"/>
  <c r="BI163" i="14" s="1"/>
  <c r="AX117" i="14"/>
  <c r="BL96" i="3"/>
  <c r="AX97" i="14" s="1"/>
  <c r="BM96" i="3"/>
  <c r="AY97" i="14" s="1"/>
  <c r="BN96" i="3"/>
  <c r="AZ97" i="14" s="1"/>
  <c r="BO96" i="3"/>
  <c r="BA97" i="14" s="1"/>
  <c r="BP96" i="3"/>
  <c r="BB97" i="14" s="1"/>
  <c r="BQ96" i="3"/>
  <c r="BC97" i="14" s="1"/>
  <c r="BR96" i="3"/>
  <c r="BD97" i="14" s="1"/>
  <c r="BS96" i="3"/>
  <c r="BE97" i="14" s="1"/>
  <c r="BT96" i="3"/>
  <c r="BF97" i="14" s="1"/>
  <c r="BU96" i="3"/>
  <c r="BG97" i="14" s="1"/>
  <c r="BV96" i="3"/>
  <c r="BH97" i="14" s="1"/>
  <c r="BW96" i="3"/>
  <c r="BI97" i="14" s="1"/>
  <c r="AX75" i="14"/>
  <c r="BL87" i="3"/>
  <c r="AX88" i="14" s="1"/>
  <c r="BM87" i="3"/>
  <c r="AY88" i="14" s="1"/>
  <c r="BN87" i="3"/>
  <c r="AZ88" i="14" s="1"/>
  <c r="BO87" i="3"/>
  <c r="BA88" i="14" s="1"/>
  <c r="BP87" i="3"/>
  <c r="BB88" i="14" s="1"/>
  <c r="BQ87" i="3"/>
  <c r="BC88" i="14" s="1"/>
  <c r="BR87" i="3"/>
  <c r="BD88" i="14" s="1"/>
  <c r="BS87" i="3"/>
  <c r="BE88" i="14" s="1"/>
  <c r="BT87" i="3"/>
  <c r="BF88" i="14" s="1"/>
  <c r="BU87" i="3"/>
  <c r="BG88" i="14" s="1"/>
  <c r="BV87" i="3"/>
  <c r="BH88" i="14" s="1"/>
  <c r="BW87" i="3"/>
  <c r="BI88" i="14" s="1"/>
  <c r="AX64" i="14"/>
  <c r="BL486" i="3"/>
  <c r="AX486" i="14" s="1"/>
  <c r="BL483" i="3"/>
  <c r="AX483" i="14" s="1"/>
  <c r="BS9" i="3"/>
  <c r="BE10" i="14" s="1"/>
  <c r="BU9" i="3"/>
  <c r="BG10" i="14" s="1"/>
  <c r="BN9" i="3"/>
  <c r="AZ10" i="14" s="1"/>
  <c r="BO9" i="3"/>
  <c r="BA10" i="14" s="1"/>
  <c r="BM9" i="3"/>
  <c r="AY10" i="14" s="1"/>
  <c r="BR9" i="3"/>
  <c r="BD10" i="14" s="1"/>
  <c r="BT9" i="3"/>
  <c r="BF10" i="14" s="1"/>
  <c r="BP9" i="3"/>
  <c r="BB10" i="14" s="1"/>
  <c r="BQ9" i="3"/>
  <c r="BC10" i="14" s="1"/>
  <c r="BL9" i="3"/>
  <c r="AX10" i="14" s="1"/>
  <c r="BN24" i="3"/>
  <c r="AZ25" i="14" s="1"/>
  <c r="BP24" i="3"/>
  <c r="BB25" i="14" s="1"/>
  <c r="BR24" i="3"/>
  <c r="BD25" i="14" s="1"/>
  <c r="BT24" i="3"/>
  <c r="BF25" i="14" s="1"/>
  <c r="BM24" i="3"/>
  <c r="AY25" i="14" s="1"/>
  <c r="BO24" i="3"/>
  <c r="BA25" i="14" s="1"/>
  <c r="BQ24" i="3"/>
  <c r="BC25" i="14" s="1"/>
  <c r="BS24" i="3"/>
  <c r="BE25" i="14" s="1"/>
  <c r="BU24" i="3"/>
  <c r="BG25" i="14" s="1"/>
  <c r="BL24" i="3"/>
  <c r="AX24" i="14" s="1"/>
  <c r="BL48" i="3"/>
  <c r="AX49" i="14" s="1"/>
  <c r="BM48" i="3"/>
  <c r="AY49" i="14" s="1"/>
  <c r="BN48" i="3"/>
  <c r="AZ49" i="14" s="1"/>
  <c r="BO48" i="3"/>
  <c r="BA49" i="14" s="1"/>
  <c r="BP48" i="3"/>
  <c r="BB49" i="14" s="1"/>
  <c r="BQ48" i="3"/>
  <c r="BC49" i="14" s="1"/>
  <c r="BR48" i="3"/>
  <c r="BD49" i="14" s="1"/>
  <c r="BS48" i="3"/>
  <c r="BE49" i="14" s="1"/>
  <c r="BT48" i="3"/>
  <c r="BF49" i="14" s="1"/>
  <c r="BU48" i="3"/>
  <c r="BG49" i="14" s="1"/>
  <c r="BM33" i="3"/>
  <c r="AY34" i="14" s="1"/>
  <c r="BO33" i="3"/>
  <c r="BA34" i="14" s="1"/>
  <c r="BQ33" i="3"/>
  <c r="BC34" i="14" s="1"/>
  <c r="BS33" i="3"/>
  <c r="BE34" i="14" s="1"/>
  <c r="BU33" i="3"/>
  <c r="BG34" i="14" s="1"/>
  <c r="BN33" i="3"/>
  <c r="AZ34" i="14" s="1"/>
  <c r="BP33" i="3"/>
  <c r="BB34" i="14" s="1"/>
  <c r="BR33" i="3"/>
  <c r="BD34" i="14" s="1"/>
  <c r="BT33" i="3"/>
  <c r="BF34" i="14" s="1"/>
  <c r="BL33" i="3"/>
  <c r="AX33" i="14" s="1"/>
  <c r="AX25" i="14"/>
  <c r="BN30" i="3"/>
  <c r="AZ31" i="14" s="1"/>
  <c r="BP30" i="3"/>
  <c r="BB31" i="14" s="1"/>
  <c r="BR30" i="3"/>
  <c r="BD31" i="14" s="1"/>
  <c r="BT30" i="3"/>
  <c r="BF31" i="14" s="1"/>
  <c r="BM30" i="3"/>
  <c r="AY31" i="14" s="1"/>
  <c r="BO30" i="3"/>
  <c r="BA31" i="14" s="1"/>
  <c r="BQ30" i="3"/>
  <c r="BC31" i="14" s="1"/>
  <c r="BS30" i="3"/>
  <c r="BE31" i="14" s="1"/>
  <c r="BU30" i="3"/>
  <c r="BG31" i="14" s="1"/>
  <c r="BL30" i="3"/>
  <c r="AX31" i="14" s="1"/>
  <c r="BM15" i="3"/>
  <c r="AY16" i="14" s="1"/>
  <c r="BO15" i="3"/>
  <c r="BA16" i="14" s="1"/>
  <c r="BQ15" i="3"/>
  <c r="BC16" i="14" s="1"/>
  <c r="BS15" i="3"/>
  <c r="BE16" i="14" s="1"/>
  <c r="BU15" i="3"/>
  <c r="BG16" i="14" s="1"/>
  <c r="BN15" i="3"/>
  <c r="AZ16" i="14" s="1"/>
  <c r="BP15" i="3"/>
  <c r="BB16" i="14" s="1"/>
  <c r="BR15" i="3"/>
  <c r="BD16" i="14" s="1"/>
  <c r="BT15" i="3"/>
  <c r="BF16" i="14" s="1"/>
  <c r="BL15" i="3"/>
  <c r="AX15" i="14" s="1"/>
  <c r="BM27" i="3"/>
  <c r="AY28" i="14" s="1"/>
  <c r="BO27" i="3"/>
  <c r="BA28" i="14" s="1"/>
  <c r="BQ27" i="3"/>
  <c r="BC28" i="14" s="1"/>
  <c r="BS27" i="3"/>
  <c r="BE28" i="14" s="1"/>
  <c r="BU27" i="3"/>
  <c r="BG28" i="14" s="1"/>
  <c r="BN27" i="3"/>
  <c r="AZ28" i="14" s="1"/>
  <c r="BP27" i="3"/>
  <c r="BB28" i="14" s="1"/>
  <c r="BR27" i="3"/>
  <c r="BD28" i="14" s="1"/>
  <c r="BT27" i="3"/>
  <c r="BF28" i="14" s="1"/>
  <c r="BL27" i="3"/>
  <c r="AX27" i="14" s="1"/>
  <c r="BM21" i="3"/>
  <c r="AY22" i="14" s="1"/>
  <c r="BO21" i="3"/>
  <c r="BA22" i="14" s="1"/>
  <c r="BQ21" i="3"/>
  <c r="BC22" i="14" s="1"/>
  <c r="BS21" i="3"/>
  <c r="BE22" i="14" s="1"/>
  <c r="BU21" i="3"/>
  <c r="BG22" i="14" s="1"/>
  <c r="BN21" i="3"/>
  <c r="AZ22" i="14" s="1"/>
  <c r="BP21" i="3"/>
  <c r="BB22" i="14" s="1"/>
  <c r="BR21" i="3"/>
  <c r="BD22" i="14" s="1"/>
  <c r="BT21" i="3"/>
  <c r="BF22" i="14" s="1"/>
  <c r="BL21" i="3"/>
  <c r="AX21" i="14" s="1"/>
  <c r="BN12" i="3"/>
  <c r="AZ13" i="14" s="1"/>
  <c r="BP12" i="3"/>
  <c r="BB13" i="14" s="1"/>
  <c r="BR12" i="3"/>
  <c r="BD13" i="14" s="1"/>
  <c r="BT12" i="3"/>
  <c r="BF13" i="14" s="1"/>
  <c r="BM12" i="3"/>
  <c r="AY13" i="14" s="1"/>
  <c r="BO12" i="3"/>
  <c r="BA13" i="14" s="1"/>
  <c r="BQ12" i="3"/>
  <c r="BC13" i="14" s="1"/>
  <c r="BS12" i="3"/>
  <c r="BE13" i="14" s="1"/>
  <c r="BU12" i="3"/>
  <c r="BG13" i="14" s="1"/>
  <c r="BL12" i="3"/>
  <c r="AX12" i="14" s="1"/>
  <c r="BM480" i="3"/>
  <c r="AY481" i="14" s="1"/>
  <c r="BL480" i="3"/>
  <c r="AX481" i="14" s="1"/>
  <c r="AX13" i="14"/>
  <c r="AX480" i="14"/>
  <c r="BM156" i="3"/>
  <c r="AY157" i="14" s="1"/>
  <c r="BO156" i="3"/>
  <c r="BA157" i="14" s="1"/>
  <c r="BQ156" i="3"/>
  <c r="BC157" i="14" s="1"/>
  <c r="BS156" i="3"/>
  <c r="BE157" i="14" s="1"/>
  <c r="BU156" i="3"/>
  <c r="BG157" i="14" s="1"/>
  <c r="BW156" i="3"/>
  <c r="BI157" i="14" s="1"/>
  <c r="BN156" i="3"/>
  <c r="AZ157" i="14" s="1"/>
  <c r="BP156" i="3"/>
  <c r="BB157" i="14" s="1"/>
  <c r="BR156" i="3"/>
  <c r="BD157" i="14" s="1"/>
  <c r="BT156" i="3"/>
  <c r="BF157" i="14" s="1"/>
  <c r="BV156" i="3"/>
  <c r="BH157" i="14" s="1"/>
  <c r="BL156" i="3"/>
  <c r="AX157" i="14" s="1"/>
  <c r="BL153" i="3"/>
  <c r="AX153" i="14" s="1"/>
  <c r="BN153" i="3"/>
  <c r="AZ154" i="14" s="1"/>
  <c r="BP153" i="3"/>
  <c r="BB154" i="14" s="1"/>
  <c r="BR153" i="3"/>
  <c r="BD154" i="14" s="1"/>
  <c r="BT153" i="3"/>
  <c r="BF154" i="14" s="1"/>
  <c r="BV153" i="3"/>
  <c r="BH154" i="14" s="1"/>
  <c r="BM153" i="3"/>
  <c r="AY154" i="14" s="1"/>
  <c r="BO153" i="3"/>
  <c r="BA154" i="14" s="1"/>
  <c r="BQ153" i="3"/>
  <c r="BC154" i="14" s="1"/>
  <c r="BS153" i="3"/>
  <c r="BE154" i="14" s="1"/>
  <c r="BU153" i="3"/>
  <c r="BG154" i="14" s="1"/>
  <c r="BW153" i="3"/>
  <c r="BI154" i="14" s="1"/>
  <c r="BN18" i="3"/>
  <c r="AZ19" i="14" s="1"/>
  <c r="BP18" i="3"/>
  <c r="BB19" i="14" s="1"/>
  <c r="BR18" i="3"/>
  <c r="BD19" i="14" s="1"/>
  <c r="BT18" i="3"/>
  <c r="BF19" i="14" s="1"/>
  <c r="BM18" i="3"/>
  <c r="AY19" i="14" s="1"/>
  <c r="BO18" i="3"/>
  <c r="BA19" i="14" s="1"/>
  <c r="BQ18" i="3"/>
  <c r="BC19" i="14" s="1"/>
  <c r="BS18" i="3"/>
  <c r="BE19" i="14" s="1"/>
  <c r="BU18" i="3"/>
  <c r="BG19" i="14" s="1"/>
  <c r="BL18" i="3"/>
  <c r="AX19" i="14" s="1"/>
  <c r="G9" i="8"/>
  <c r="H10" i="8" l="1"/>
  <c r="AW86" i="14"/>
  <c r="AW266" i="14"/>
  <c r="AW278" i="14"/>
  <c r="AW122" i="14"/>
  <c r="AW74" i="14"/>
  <c r="AW38" i="14"/>
  <c r="AW890" i="14"/>
  <c r="AX733" i="14"/>
  <c r="AX781" i="14"/>
  <c r="AX829" i="14"/>
  <c r="AX877" i="14"/>
  <c r="K15" i="10"/>
  <c r="AL15" i="10" s="1"/>
  <c r="AC17" i="10"/>
  <c r="F6" i="8"/>
  <c r="F8" i="8" s="1"/>
  <c r="K6" i="8"/>
  <c r="K8" i="8" s="1"/>
  <c r="N9" i="8"/>
  <c r="AC18" i="10"/>
  <c r="AF4" i="10"/>
  <c r="AL4" i="10" s="1"/>
  <c r="AV866" i="14"/>
  <c r="AI893" i="14"/>
  <c r="AI869" i="14"/>
  <c r="AI845" i="14"/>
  <c r="AU641" i="14"/>
  <c r="AU449" i="14"/>
  <c r="AU257" i="14"/>
  <c r="AI44" i="14"/>
  <c r="AW44" i="14" s="1"/>
  <c r="AI32" i="14"/>
  <c r="AI20" i="14"/>
  <c r="AI8" i="14"/>
  <c r="AX87" i="14"/>
  <c r="AX202" i="14"/>
  <c r="AX454" i="14"/>
  <c r="AC13" i="10"/>
  <c r="Q15" i="10"/>
  <c r="D6" i="8"/>
  <c r="D8" i="8" s="1"/>
  <c r="AI5" i="10"/>
  <c r="AL5" i="10" s="1"/>
  <c r="AI881" i="14"/>
  <c r="CK114" i="14"/>
  <c r="AX400" i="14"/>
  <c r="AF15" i="10"/>
  <c r="AX139" i="14"/>
  <c r="CK15" i="14"/>
  <c r="AX94" i="14"/>
  <c r="CK36" i="14"/>
  <c r="CK87" i="14"/>
  <c r="AF13" i="10"/>
  <c r="AX301" i="14"/>
  <c r="AX349" i="14"/>
  <c r="W15" i="10"/>
  <c r="N6" i="8"/>
  <c r="N8" i="8" s="1"/>
  <c r="L6" i="8"/>
  <c r="L8" i="8" s="1"/>
  <c r="W903" i="3"/>
  <c r="AJ903" i="3"/>
  <c r="D11" i="8" s="1"/>
  <c r="D14" i="8" s="1"/>
  <c r="D15" i="8" s="1"/>
  <c r="D16" i="8" s="1"/>
  <c r="AV863" i="14"/>
  <c r="AJ227" i="14"/>
  <c r="AJ131" i="14"/>
  <c r="AJ119" i="14"/>
  <c r="AJ107" i="14"/>
  <c r="AV95" i="14"/>
  <c r="AJ35" i="14"/>
  <c r="AJ23" i="14"/>
  <c r="AJ11" i="14"/>
  <c r="AC15" i="10"/>
  <c r="AI3" i="10"/>
  <c r="AF11" i="10"/>
  <c r="AX730" i="14"/>
  <c r="AX18" i="14"/>
  <c r="AX9" i="14"/>
  <c r="AX40" i="14"/>
  <c r="AX102" i="14"/>
  <c r="CK63" i="14"/>
  <c r="H6" i="10"/>
  <c r="H7" i="10" s="1"/>
  <c r="AX511" i="14"/>
  <c r="AX474" i="14"/>
  <c r="AX757" i="14"/>
  <c r="AX805" i="14"/>
  <c r="AX853" i="14"/>
  <c r="AX901" i="14"/>
  <c r="AC12" i="10"/>
  <c r="M6" i="8"/>
  <c r="M8" i="8" s="1"/>
  <c r="M10" i="8" s="1"/>
  <c r="AC11" i="10"/>
  <c r="AC24" i="10" s="1"/>
  <c r="E24" i="8"/>
  <c r="AF16" i="10"/>
  <c r="O9" i="8"/>
  <c r="O10" i="8" s="1"/>
  <c r="AX376" i="14"/>
  <c r="Z15" i="10"/>
  <c r="AX568" i="14"/>
  <c r="AF10" i="10"/>
  <c r="AX154" i="14"/>
  <c r="T6" i="10"/>
  <c r="T7" i="10" s="1"/>
  <c r="AX430" i="14"/>
  <c r="AF14" i="10"/>
  <c r="AF26" i="10" s="1"/>
  <c r="O6" i="8"/>
  <c r="O8" i="8" s="1"/>
  <c r="I6" i="8"/>
  <c r="I8" i="8" s="1"/>
  <c r="AF18" i="10"/>
  <c r="L9" i="8"/>
  <c r="N15" i="10"/>
  <c r="AX48" i="14"/>
  <c r="AX129" i="14"/>
  <c r="AX52" i="14"/>
  <c r="AX135" i="14"/>
  <c r="BX113" i="3"/>
  <c r="G6" i="8"/>
  <c r="G8" i="8" s="1"/>
  <c r="AF3" i="10"/>
  <c r="AF6" i="10" s="1"/>
  <c r="AF7" i="10" s="1"/>
  <c r="AX298" i="14"/>
  <c r="H15" i="10"/>
  <c r="AX325" i="14"/>
  <c r="AX373" i="14"/>
  <c r="AC14" i="10"/>
  <c r="I9" i="8"/>
  <c r="K9" i="8"/>
  <c r="K10" i="8" s="1"/>
  <c r="AH903" i="3"/>
  <c r="AJ233" i="14"/>
  <c r="AJ221" i="14"/>
  <c r="AI173" i="14"/>
  <c r="AI161" i="14"/>
  <c r="AI149" i="14"/>
  <c r="AI137" i="14"/>
  <c r="AI125" i="14"/>
  <c r="AI113" i="14"/>
  <c r="AI101" i="14"/>
  <c r="AI89" i="14"/>
  <c r="AI77" i="14"/>
  <c r="AH893" i="14"/>
  <c r="AH881" i="14"/>
  <c r="AH869" i="14"/>
  <c r="AH857" i="14"/>
  <c r="AH845" i="14"/>
  <c r="AH833" i="14"/>
  <c r="AH821" i="14"/>
  <c r="AH809" i="14"/>
  <c r="AH797" i="14"/>
  <c r="AH785" i="14"/>
  <c r="AH773" i="14"/>
  <c r="AH761" i="14"/>
  <c r="AH749" i="14"/>
  <c r="AH737" i="14"/>
  <c r="AH725" i="14"/>
  <c r="AH713" i="14"/>
  <c r="AH701" i="14"/>
  <c r="AH689" i="14"/>
  <c r="AH677" i="14"/>
  <c r="AH665" i="14"/>
  <c r="AH653" i="14"/>
  <c r="AH641" i="14"/>
  <c r="AH629" i="14"/>
  <c r="AH617" i="14"/>
  <c r="AH605" i="14"/>
  <c r="AH593" i="14"/>
  <c r="AH581" i="14"/>
  <c r="AH569" i="14"/>
  <c r="AH557" i="14"/>
  <c r="AH545" i="14"/>
  <c r="AH533" i="14"/>
  <c r="AH521" i="14"/>
  <c r="AH509" i="14"/>
  <c r="AH497" i="14"/>
  <c r="AH485" i="14"/>
  <c r="AH473" i="14"/>
  <c r="AH461" i="14"/>
  <c r="AH449" i="14"/>
  <c r="AH437" i="14"/>
  <c r="AH425" i="14"/>
  <c r="AH413" i="14"/>
  <c r="AH401" i="14"/>
  <c r="AH389" i="14"/>
  <c r="AH377" i="14"/>
  <c r="AH365" i="14"/>
  <c r="AH353" i="14"/>
  <c r="AH341" i="14"/>
  <c r="AH329" i="14"/>
  <c r="AH317" i="14"/>
  <c r="AH305" i="14"/>
  <c r="AH293" i="14"/>
  <c r="AH281" i="14"/>
  <c r="AH269" i="14"/>
  <c r="AH257" i="14"/>
  <c r="AH245" i="14"/>
  <c r="AH233" i="14"/>
  <c r="AH221" i="14"/>
  <c r="AH209" i="14"/>
  <c r="AH197" i="14"/>
  <c r="AH185" i="14"/>
  <c r="AH173" i="14"/>
  <c r="AH161" i="14"/>
  <c r="AH149" i="14"/>
  <c r="AH137" i="14"/>
  <c r="AH125" i="14"/>
  <c r="AH113" i="14"/>
  <c r="AH101" i="14"/>
  <c r="AH89" i="14"/>
  <c r="AH77" i="14"/>
  <c r="AH65" i="14"/>
  <c r="AH53" i="14"/>
  <c r="AH41" i="14"/>
  <c r="AH29" i="14"/>
  <c r="AH17" i="14"/>
  <c r="AT842" i="14"/>
  <c r="AH842" i="14"/>
  <c r="AW842" i="14" s="1"/>
  <c r="AH230" i="14"/>
  <c r="AW230" i="14" s="1"/>
  <c r="AV98" i="14"/>
  <c r="AS872" i="14"/>
  <c r="AS824" i="14"/>
  <c r="AS536" i="14"/>
  <c r="AS248" i="14"/>
  <c r="AS200" i="14"/>
  <c r="AG143" i="14"/>
  <c r="AF572" i="14"/>
  <c r="AF380" i="14"/>
  <c r="AQ26" i="14"/>
  <c r="AE26" i="14"/>
  <c r="AW26" i="14" s="1"/>
  <c r="AI5" i="14"/>
  <c r="AF28" i="10" s="1"/>
  <c r="AG152" i="14"/>
  <c r="AG140" i="14"/>
  <c r="AW140" i="14" s="1"/>
  <c r="AG128" i="14"/>
  <c r="AW128" i="14" s="1"/>
  <c r="AG116" i="14"/>
  <c r="AW116" i="14" s="1"/>
  <c r="AG104" i="14"/>
  <c r="AW104" i="14" s="1"/>
  <c r="AF8" i="14"/>
  <c r="W28" i="10" s="1"/>
  <c r="AU839" i="14"/>
  <c r="AT227" i="14"/>
  <c r="AE797" i="14"/>
  <c r="AU836" i="14"/>
  <c r="AT884" i="14"/>
  <c r="AT860" i="14"/>
  <c r="AT848" i="14"/>
  <c r="AT836" i="14"/>
  <c r="AT728" i="14"/>
  <c r="AT680" i="14"/>
  <c r="AT656" i="14"/>
  <c r="AT644" i="14"/>
  <c r="AT632" i="14"/>
  <c r="AT536" i="14"/>
  <c r="AT440" i="14"/>
  <c r="AT344" i="14"/>
  <c r="AT296" i="14"/>
  <c r="AT272" i="14"/>
  <c r="AT260" i="14"/>
  <c r="AT248" i="14"/>
  <c r="AT236" i="14"/>
  <c r="AT224" i="14"/>
  <c r="AT212" i="14"/>
  <c r="AT200" i="14"/>
  <c r="AT176" i="14"/>
  <c r="AT152" i="14"/>
  <c r="AT56" i="14"/>
  <c r="AF200" i="14"/>
  <c r="AW200" i="14" s="1"/>
  <c r="AF152" i="14"/>
  <c r="AW152" i="14" s="1"/>
  <c r="AU68" i="14"/>
  <c r="AS155" i="14"/>
  <c r="AQ881" i="14"/>
  <c r="AE881" i="14"/>
  <c r="AQ857" i="14"/>
  <c r="AE857" i="14"/>
  <c r="AQ785" i="14"/>
  <c r="AE785" i="14"/>
  <c r="AC902" i="14"/>
  <c r="AW902" i="14" s="1"/>
  <c r="AC878" i="14"/>
  <c r="AC854" i="14"/>
  <c r="AW854" i="14" s="1"/>
  <c r="AC830" i="14"/>
  <c r="AW830" i="14" s="1"/>
  <c r="AR194" i="14"/>
  <c r="AR146" i="14"/>
  <c r="AQ863" i="14"/>
  <c r="AQ851" i="14"/>
  <c r="AQ815" i="14"/>
  <c r="AQ791" i="14"/>
  <c r="AQ23" i="14"/>
  <c r="AC818" i="14"/>
  <c r="AW818" i="14" s="1"/>
  <c r="AC815" i="14"/>
  <c r="AQ788" i="14"/>
  <c r="AQ704" i="14"/>
  <c r="AQ656" i="14"/>
  <c r="AQ596" i="14"/>
  <c r="AQ404" i="14"/>
  <c r="AQ308" i="14"/>
  <c r="AQ260" i="14"/>
  <c r="AQ236" i="14"/>
  <c r="AQ212" i="14"/>
  <c r="AQ116" i="14"/>
  <c r="AQ68" i="14"/>
  <c r="AQ44" i="14"/>
  <c r="AQ32" i="14"/>
  <c r="AP38" i="14"/>
  <c r="AC809" i="14"/>
  <c r="AC797" i="14"/>
  <c r="AC785" i="14"/>
  <c r="AC773" i="14"/>
  <c r="AC761" i="14"/>
  <c r="AC749" i="14"/>
  <c r="AC737" i="14"/>
  <c r="AC725" i="14"/>
  <c r="AC713" i="14"/>
  <c r="AC701" i="14"/>
  <c r="AC689" i="14"/>
  <c r="AC677" i="14"/>
  <c r="AC665" i="14"/>
  <c r="AC653" i="14"/>
  <c r="AC641" i="14"/>
  <c r="AC629" i="14"/>
  <c r="AC617" i="14"/>
  <c r="AC605" i="14"/>
  <c r="AC593" i="14"/>
  <c r="AC581" i="14"/>
  <c r="AC569" i="14"/>
  <c r="AC557" i="14"/>
  <c r="AC545" i="14"/>
  <c r="AC533" i="14"/>
  <c r="AC521" i="14"/>
  <c r="AC509" i="14"/>
  <c r="AC497" i="14"/>
  <c r="AC485" i="14"/>
  <c r="AC473" i="14"/>
  <c r="AC461" i="14"/>
  <c r="AC449" i="14"/>
  <c r="AC437" i="14"/>
  <c r="AC425" i="14"/>
  <c r="AC413" i="14"/>
  <c r="AC401" i="14"/>
  <c r="AC389" i="14"/>
  <c r="AC377" i="14"/>
  <c r="AC365" i="14"/>
  <c r="AC353" i="14"/>
  <c r="AC341" i="14"/>
  <c r="AC329" i="14"/>
  <c r="AC317" i="14"/>
  <c r="AC305" i="14"/>
  <c r="AC293" i="14"/>
  <c r="AC281" i="14"/>
  <c r="AC269" i="14"/>
  <c r="AC257" i="14"/>
  <c r="AC245" i="14"/>
  <c r="AC233" i="14"/>
  <c r="AC221" i="14"/>
  <c r="AC209" i="14"/>
  <c r="AC197" i="14"/>
  <c r="AC185" i="14"/>
  <c r="AC173" i="14"/>
  <c r="AC161" i="14"/>
  <c r="AC149" i="14"/>
  <c r="AC137" i="14"/>
  <c r="AC125" i="14"/>
  <c r="AC113" i="14"/>
  <c r="AC101" i="14"/>
  <c r="AC89" i="14"/>
  <c r="AC77" i="14"/>
  <c r="AC65" i="14"/>
  <c r="N28" i="10" s="1"/>
  <c r="AC53" i="14"/>
  <c r="AC41" i="14"/>
  <c r="AC29" i="14"/>
  <c r="AC17" i="14"/>
  <c r="AL869" i="14"/>
  <c r="Z869" i="14"/>
  <c r="AL845" i="14"/>
  <c r="Z845" i="14"/>
  <c r="E28" i="10" s="1"/>
  <c r="AL773" i="14"/>
  <c r="Z773" i="14"/>
  <c r="AK752" i="14"/>
  <c r="Y752" i="14"/>
  <c r="B32" i="10"/>
  <c r="AO26" i="14"/>
  <c r="AK761" i="14"/>
  <c r="Y761" i="14"/>
  <c r="AK221" i="14"/>
  <c r="Y221" i="14"/>
  <c r="AK209" i="14"/>
  <c r="Y209" i="14"/>
  <c r="AK197" i="14"/>
  <c r="Y197" i="14"/>
  <c r="AK137" i="14"/>
  <c r="Y137" i="14"/>
  <c r="AK125" i="14"/>
  <c r="Y125" i="14"/>
  <c r="AK101" i="14"/>
  <c r="Y101" i="14"/>
  <c r="AK53" i="14"/>
  <c r="Y53" i="14"/>
  <c r="AK41" i="14"/>
  <c r="Y41" i="14"/>
  <c r="AK29" i="14"/>
  <c r="Y29" i="14"/>
  <c r="AK17" i="14"/>
  <c r="Y17" i="14"/>
  <c r="AB815" i="14"/>
  <c r="Y863" i="14"/>
  <c r="AK863" i="14"/>
  <c r="AK839" i="14"/>
  <c r="Y839" i="14"/>
  <c r="AK827" i="14"/>
  <c r="Y827" i="14"/>
  <c r="AK815" i="14"/>
  <c r="Y815" i="14"/>
  <c r="AK482" i="14"/>
  <c r="Y482" i="14"/>
  <c r="B28" i="10" s="1"/>
  <c r="AN50" i="14"/>
  <c r="AA899" i="14"/>
  <c r="AA875" i="14"/>
  <c r="AA851" i="14"/>
  <c r="AA827" i="14"/>
  <c r="AA803" i="14"/>
  <c r="AA779" i="14"/>
  <c r="AA755" i="14"/>
  <c r="AA731" i="14"/>
  <c r="AA707" i="14"/>
  <c r="AA683" i="14"/>
  <c r="AA659" i="14"/>
  <c r="AA635" i="14"/>
  <c r="AA611" i="14"/>
  <c r="AA587" i="14"/>
  <c r="AA563" i="14"/>
  <c r="AA539" i="14"/>
  <c r="AA515" i="14"/>
  <c r="AA491" i="14"/>
  <c r="AA467" i="14"/>
  <c r="AK878" i="14"/>
  <c r="Y878" i="14"/>
  <c r="AW878" i="14" s="1"/>
  <c r="AK896" i="14"/>
  <c r="Y896" i="14"/>
  <c r="AW896" i="14" s="1"/>
  <c r="AK695" i="14"/>
  <c r="Y695" i="14"/>
  <c r="AK686" i="14"/>
  <c r="Y686" i="14"/>
  <c r="AK677" i="14"/>
  <c r="Y677" i="14"/>
  <c r="AB539" i="14"/>
  <c r="AB515" i="14"/>
  <c r="AB491" i="14"/>
  <c r="AB467" i="14"/>
  <c r="AB443" i="14"/>
  <c r="AP704" i="14"/>
  <c r="AP512" i="14"/>
  <c r="AP416" i="14"/>
  <c r="AP368" i="14"/>
  <c r="AP344" i="14"/>
  <c r="AP224" i="14"/>
  <c r="AP176" i="14"/>
  <c r="AP152" i="14"/>
  <c r="AP140" i="14"/>
  <c r="AP128" i="14"/>
  <c r="AP80" i="14"/>
  <c r="AP56" i="14"/>
  <c r="AP44" i="14"/>
  <c r="AP32" i="14"/>
  <c r="AO821" i="14"/>
  <c r="E33" i="10"/>
  <c r="AK704" i="14"/>
  <c r="Y704" i="14"/>
  <c r="AL164" i="14"/>
  <c r="Z164" i="14"/>
  <c r="AK737" i="14"/>
  <c r="Y737" i="14"/>
  <c r="AL665" i="14"/>
  <c r="AL653" i="14"/>
  <c r="AK860" i="14"/>
  <c r="AK266" i="14"/>
  <c r="AK242" i="14"/>
  <c r="AK230" i="14"/>
  <c r="AK809" i="14"/>
  <c r="AM866" i="14"/>
  <c r="AA14" i="14"/>
  <c r="AW14" i="14" s="1"/>
  <c r="AL896" i="14"/>
  <c r="AL848" i="14"/>
  <c r="AL800" i="14"/>
  <c r="AL776" i="14"/>
  <c r="AL227" i="14"/>
  <c r="AL203" i="14"/>
  <c r="AL167" i="14"/>
  <c r="AL71" i="14"/>
  <c r="AL47" i="14"/>
  <c r="AL35" i="14"/>
  <c r="AL23" i="14"/>
  <c r="AL11" i="14"/>
  <c r="AN818" i="14"/>
  <c r="AN434" i="14"/>
  <c r="AL692" i="14"/>
  <c r="AL656" i="14"/>
  <c r="AK887" i="14"/>
  <c r="AK794" i="14"/>
  <c r="AK770" i="14"/>
  <c r="AK713" i="14"/>
  <c r="AK668" i="14"/>
  <c r="AK644" i="14"/>
  <c r="AK632" i="14"/>
  <c r="AK620" i="14"/>
  <c r="AK608" i="14"/>
  <c r="AK596" i="14"/>
  <c r="AK584" i="14"/>
  <c r="AK563" i="14"/>
  <c r="AK506" i="14"/>
  <c r="AK413" i="14"/>
  <c r="AK389" i="14"/>
  <c r="AK377" i="14"/>
  <c r="AK365" i="14"/>
  <c r="AK353" i="14"/>
  <c r="AK341" i="14"/>
  <c r="AK329" i="14"/>
  <c r="AK317" i="14"/>
  <c r="AK305" i="14"/>
  <c r="AK293" i="14"/>
  <c r="AK281" i="14"/>
  <c r="AK269" i="14"/>
  <c r="AK257" i="14"/>
  <c r="AK245" i="14"/>
  <c r="AK233" i="14"/>
  <c r="B33" i="10"/>
  <c r="N10" i="8"/>
  <c r="D9" i="11"/>
  <c r="AD5" i="14"/>
  <c r="Q28" i="10" s="1"/>
  <c r="AH5" i="14"/>
  <c r="AZ536" i="3"/>
  <c r="AZ535" i="3" s="1"/>
  <c r="AP320" i="14"/>
  <c r="AK830" i="14"/>
  <c r="AK734" i="14"/>
  <c r="AK659" i="14"/>
  <c r="AK656" i="14"/>
  <c r="AK653" i="14"/>
  <c r="AK545" i="14"/>
  <c r="AK455" i="14"/>
  <c r="AX484" i="14"/>
  <c r="AZ728" i="3"/>
  <c r="AZ727" i="3" s="1"/>
  <c r="AV812" i="14"/>
  <c r="AJ782" i="14"/>
  <c r="AW782" i="14" s="1"/>
  <c r="AV767" i="14"/>
  <c r="AJ764" i="14"/>
  <c r="AW764" i="14" s="1"/>
  <c r="AJ758" i="14"/>
  <c r="AW758" i="14" s="1"/>
  <c r="AJ752" i="14"/>
  <c r="AS344" i="14"/>
  <c r="AQ620" i="14"/>
  <c r="AQ608" i="14"/>
  <c r="AQ602" i="14"/>
  <c r="AQ599" i="14"/>
  <c r="AK851" i="14"/>
  <c r="AK788" i="14"/>
  <c r="AX241" i="14"/>
  <c r="CK96" i="14"/>
  <c r="AX37" i="14"/>
  <c r="AZ632" i="3"/>
  <c r="AZ631" i="3" s="1"/>
  <c r="AZ440" i="3"/>
  <c r="AZ439" i="3" s="1"/>
  <c r="AV572" i="14"/>
  <c r="AJ518" i="14"/>
  <c r="AW518" i="14" s="1"/>
  <c r="AJ512" i="14"/>
  <c r="AW512" i="14" s="1"/>
  <c r="AJ506" i="14"/>
  <c r="AW506" i="14" s="1"/>
  <c r="AJ494" i="14"/>
  <c r="AW494" i="14" s="1"/>
  <c r="AV479" i="14"/>
  <c r="AJ476" i="14"/>
  <c r="AW476" i="14" s="1"/>
  <c r="AJ470" i="14"/>
  <c r="AW470" i="14" s="1"/>
  <c r="AJ464" i="14"/>
  <c r="AW464" i="14" s="1"/>
  <c r="AJ458" i="14"/>
  <c r="AW458" i="14" s="1"/>
  <c r="AJ452" i="14"/>
  <c r="AW452" i="14" s="1"/>
  <c r="AJ446" i="14"/>
  <c r="AW446" i="14" s="1"/>
  <c r="AJ440" i="14"/>
  <c r="AW440" i="14" s="1"/>
  <c r="AJ434" i="14"/>
  <c r="AW434" i="14" s="1"/>
  <c r="AU545" i="14"/>
  <c r="AU497" i="14"/>
  <c r="AU473" i="14"/>
  <c r="AU461" i="14"/>
  <c r="AU455" i="14"/>
  <c r="AU452" i="14"/>
  <c r="AX16" i="14"/>
  <c r="AS776" i="14"/>
  <c r="AG92" i="14"/>
  <c r="AW92" i="14" s="1"/>
  <c r="AR68" i="14"/>
  <c r="AL533" i="14"/>
  <c r="AL452" i="14"/>
  <c r="AL422" i="14"/>
  <c r="AL407" i="14"/>
  <c r="AL401" i="14"/>
  <c r="AL395" i="14"/>
  <c r="AL392" i="14"/>
  <c r="AK647" i="14"/>
  <c r="AS632" i="14"/>
  <c r="AS584" i="14"/>
  <c r="AS560" i="14"/>
  <c r="AS548" i="14"/>
  <c r="AG545" i="14"/>
  <c r="AS542" i="14"/>
  <c r="AS539" i="14"/>
  <c r="AG533" i="14"/>
  <c r="AG527" i="14"/>
  <c r="AG32" i="14"/>
  <c r="AW32" i="14" s="1"/>
  <c r="AR764" i="14"/>
  <c r="AR668" i="14"/>
  <c r="AR620" i="14"/>
  <c r="AR596" i="14"/>
  <c r="AR584" i="14"/>
  <c r="AF581" i="14"/>
  <c r="AR578" i="14"/>
  <c r="AR575" i="14"/>
  <c r="AF569" i="14"/>
  <c r="AF563" i="14"/>
  <c r="AQ20" i="14"/>
  <c r="AP896" i="14"/>
  <c r="AP800" i="14"/>
  <c r="AP752" i="14"/>
  <c r="AP728" i="14"/>
  <c r="AP716" i="14"/>
  <c r="AP710" i="14"/>
  <c r="AP707" i="14"/>
  <c r="AO767" i="14"/>
  <c r="AO719" i="14"/>
  <c r="AO692" i="14"/>
  <c r="AO680" i="14"/>
  <c r="AO674" i="14"/>
  <c r="AO671" i="14"/>
  <c r="AM767" i="14"/>
  <c r="AM719" i="14"/>
  <c r="AM695" i="14"/>
  <c r="AM683" i="14"/>
  <c r="AM677" i="14"/>
  <c r="AM674" i="14"/>
  <c r="AK824" i="14"/>
  <c r="AK782" i="14"/>
  <c r="AK551" i="14"/>
  <c r="AK539" i="14"/>
  <c r="AK521" i="14"/>
  <c r="AK515" i="14"/>
  <c r="AK494" i="14"/>
  <c r="AK491" i="14"/>
  <c r="AK470" i="14"/>
  <c r="AK467" i="14"/>
  <c r="AK446" i="14"/>
  <c r="AK443" i="14"/>
  <c r="AK185" i="14"/>
  <c r="AK179" i="14"/>
  <c r="AK176" i="14"/>
  <c r="AK173" i="14"/>
  <c r="AK170" i="14"/>
  <c r="T26" i="10"/>
  <c r="T24" i="10"/>
  <c r="H26" i="10"/>
  <c r="H24" i="10"/>
  <c r="AC26" i="10"/>
  <c r="AT488" i="14"/>
  <c r="AT464" i="14"/>
  <c r="AT452" i="14"/>
  <c r="AT446" i="14"/>
  <c r="AT443" i="14"/>
  <c r="AG80" i="14"/>
  <c r="AW80" i="14" s="1"/>
  <c r="AG68" i="14"/>
  <c r="AW68" i="14" s="1"/>
  <c r="AR44" i="14"/>
  <c r="AQ224" i="14"/>
  <c r="AQ218" i="14"/>
  <c r="AQ215" i="14"/>
  <c r="AX487" i="14"/>
  <c r="N26" i="10"/>
  <c r="N24" i="10"/>
  <c r="W26" i="10"/>
  <c r="W24" i="10"/>
  <c r="Q26" i="10"/>
  <c r="Q24" i="10"/>
  <c r="E26" i="10"/>
  <c r="E24" i="10"/>
  <c r="Z26" i="10"/>
  <c r="Z24" i="10"/>
  <c r="B13" i="10"/>
  <c r="AL13" i="10" s="1"/>
  <c r="AI26" i="10"/>
  <c r="AI24" i="10"/>
  <c r="AZ680" i="3"/>
  <c r="AZ679" i="3" s="1"/>
  <c r="AZ584" i="3"/>
  <c r="AZ583" i="3" s="1"/>
  <c r="AZ488" i="3"/>
  <c r="AZ487" i="3" s="1"/>
  <c r="AZ392" i="3"/>
  <c r="AZ391" i="3" s="1"/>
  <c r="AJ710" i="14"/>
  <c r="AW710" i="14" s="1"/>
  <c r="AJ704" i="14"/>
  <c r="AW704" i="14" s="1"/>
  <c r="AJ698" i="14"/>
  <c r="AW698" i="14" s="1"/>
  <c r="AJ686" i="14"/>
  <c r="AW686" i="14" s="1"/>
  <c r="AV671" i="14"/>
  <c r="AJ668" i="14"/>
  <c r="AW668" i="14" s="1"/>
  <c r="AJ662" i="14"/>
  <c r="AW662" i="14" s="1"/>
  <c r="AJ656" i="14"/>
  <c r="AW656" i="14" s="1"/>
  <c r="AJ650" i="14"/>
  <c r="AW650" i="14" s="1"/>
  <c r="AJ644" i="14"/>
  <c r="AW644" i="14" s="1"/>
  <c r="AJ638" i="14"/>
  <c r="AW638" i="14" s="1"/>
  <c r="AJ632" i="14"/>
  <c r="AW632" i="14" s="1"/>
  <c r="AJ626" i="14"/>
  <c r="AW626" i="14" s="1"/>
  <c r="AV380" i="14"/>
  <c r="AV332" i="14"/>
  <c r="AJ323" i="14"/>
  <c r="AJ311" i="14"/>
  <c r="AV308" i="14"/>
  <c r="AJ302" i="14"/>
  <c r="AW302" i="14" s="1"/>
  <c r="AJ299" i="14"/>
  <c r="AV296" i="14"/>
  <c r="AV290" i="14"/>
  <c r="AJ281" i="14"/>
  <c r="AJ275" i="14"/>
  <c r="AJ269" i="14"/>
  <c r="AJ263" i="14"/>
  <c r="AU737" i="14"/>
  <c r="AU689" i="14"/>
  <c r="AU665" i="14"/>
  <c r="AU653" i="14"/>
  <c r="AU647" i="14"/>
  <c r="AU644" i="14"/>
  <c r="AU353" i="14"/>
  <c r="AU305" i="14"/>
  <c r="AU281" i="14"/>
  <c r="AU269" i="14"/>
  <c r="AU263" i="14"/>
  <c r="AU260" i="14"/>
  <c r="AT638" i="14"/>
  <c r="AT635" i="14"/>
  <c r="AT164" i="14"/>
  <c r="AT158" i="14"/>
  <c r="AT155" i="14"/>
  <c r="AS800" i="14"/>
  <c r="AS788" i="14"/>
  <c r="AG785" i="14"/>
  <c r="AS782" i="14"/>
  <c r="AS779" i="14"/>
  <c r="AG773" i="14"/>
  <c r="AG767" i="14"/>
  <c r="AS440" i="14"/>
  <c r="AS392" i="14"/>
  <c r="AS368" i="14"/>
  <c r="AS356" i="14"/>
  <c r="AG353" i="14"/>
  <c r="AS350" i="14"/>
  <c r="AS347" i="14"/>
  <c r="AG341" i="14"/>
  <c r="AG335" i="14"/>
  <c r="AG20" i="14"/>
  <c r="AR860" i="14"/>
  <c r="AR812" i="14"/>
  <c r="AR788" i="14"/>
  <c r="AR776" i="14"/>
  <c r="AF773" i="14"/>
  <c r="AR770" i="14"/>
  <c r="AR767" i="14"/>
  <c r="AF761" i="14"/>
  <c r="AF755" i="14"/>
  <c r="AR476" i="14"/>
  <c r="AR428" i="14"/>
  <c r="AR404" i="14"/>
  <c r="AR392" i="14"/>
  <c r="AF389" i="14"/>
  <c r="AR386" i="14"/>
  <c r="AR383" i="14"/>
  <c r="AF377" i="14"/>
  <c r="AF371" i="14"/>
  <c r="AQ500" i="14"/>
  <c r="AQ452" i="14"/>
  <c r="AQ428" i="14"/>
  <c r="AQ416" i="14"/>
  <c r="AQ410" i="14"/>
  <c r="AQ407" i="14"/>
  <c r="AE8" i="14"/>
  <c r="T28" i="10" s="1"/>
  <c r="AP902" i="14"/>
  <c r="AP899" i="14"/>
  <c r="AP608" i="14"/>
  <c r="AP560" i="14"/>
  <c r="AP536" i="14"/>
  <c r="AP524" i="14"/>
  <c r="AP518" i="14"/>
  <c r="AP515" i="14"/>
  <c r="AO572" i="14"/>
  <c r="AO524" i="14"/>
  <c r="AO500" i="14"/>
  <c r="AO488" i="14"/>
  <c r="AO482" i="14"/>
  <c r="AO479" i="14"/>
  <c r="AM305" i="14"/>
  <c r="AM293" i="14"/>
  <c r="AM287" i="14"/>
  <c r="AM284" i="14"/>
  <c r="AL149" i="14"/>
  <c r="AL143" i="14"/>
  <c r="AL140" i="14"/>
  <c r="AL137" i="14"/>
  <c r="AP332" i="14"/>
  <c r="AP326" i="14"/>
  <c r="AP323" i="14"/>
  <c r="AN644" i="14"/>
  <c r="AN632" i="14"/>
  <c r="AN626" i="14"/>
  <c r="AN623" i="14"/>
  <c r="AN332" i="14"/>
  <c r="AN284" i="14"/>
  <c r="AN260" i="14"/>
  <c r="AN248" i="14"/>
  <c r="AN242" i="14"/>
  <c r="AN239" i="14"/>
  <c r="AB8" i="14"/>
  <c r="K28" i="10" s="1"/>
  <c r="AM575" i="14"/>
  <c r="AM527" i="14"/>
  <c r="AM497" i="14"/>
  <c r="AM485" i="14"/>
  <c r="AM479" i="14"/>
  <c r="AM476" i="14"/>
  <c r="AL602" i="14"/>
  <c r="AL566" i="14"/>
  <c r="AL551" i="14"/>
  <c r="AL542" i="14"/>
  <c r="AL539" i="14"/>
  <c r="AL536" i="14"/>
  <c r="AL356" i="14"/>
  <c r="AL338" i="14"/>
  <c r="AL326" i="14"/>
  <c r="AL320" i="14"/>
  <c r="AL317" i="14"/>
  <c r="AK725" i="14"/>
  <c r="AK524" i="14"/>
  <c r="AK509" i="14"/>
  <c r="AK497" i="14"/>
  <c r="AK485" i="14"/>
  <c r="AK473" i="14"/>
  <c r="AK461" i="14"/>
  <c r="AK449" i="14"/>
  <c r="AK434" i="14"/>
  <c r="AK431" i="14"/>
  <c r="AK428" i="14"/>
  <c r="AK425" i="14"/>
  <c r="AK422" i="14"/>
  <c r="AK419" i="14"/>
  <c r="AK416" i="14"/>
  <c r="AK218" i="14"/>
  <c r="AK215" i="14"/>
  <c r="AK212" i="14"/>
  <c r="AK98" i="14"/>
  <c r="AK95" i="14"/>
  <c r="AK92" i="14"/>
  <c r="AK89" i="14"/>
  <c r="AK86" i="14"/>
  <c r="AK83" i="14"/>
  <c r="F10" i="8"/>
  <c r="G10" i="8"/>
  <c r="AX106" i="14"/>
  <c r="AX105" i="14"/>
  <c r="AX114" i="14"/>
  <c r="AX115" i="14"/>
  <c r="AX109" i="14"/>
  <c r="AX108" i="14"/>
  <c r="AX111" i="14"/>
  <c r="AX112" i="14"/>
  <c r="AX151" i="14"/>
  <c r="AX150" i="14"/>
  <c r="AX148" i="14"/>
  <c r="AX147" i="14"/>
  <c r="AX162" i="14"/>
  <c r="AX141" i="14"/>
  <c r="AX57" i="14"/>
  <c r="AX61" i="14"/>
  <c r="CK60" i="14"/>
  <c r="AX304" i="14"/>
  <c r="AZ704" i="3"/>
  <c r="AZ703" i="3" s="1"/>
  <c r="AZ656" i="3"/>
  <c r="AZ655" i="3" s="1"/>
  <c r="AZ608" i="3"/>
  <c r="AZ607" i="3" s="1"/>
  <c r="AZ560" i="3"/>
  <c r="AZ559" i="3" s="1"/>
  <c r="AZ512" i="3"/>
  <c r="AZ511" i="3" s="1"/>
  <c r="AZ464" i="3"/>
  <c r="AZ463" i="3" s="1"/>
  <c r="AZ416" i="3"/>
  <c r="AZ368" i="3"/>
  <c r="AZ367" i="3" s="1"/>
  <c r="AJ746" i="14"/>
  <c r="AW746" i="14" s="1"/>
  <c r="AJ740" i="14"/>
  <c r="AW740" i="14" s="1"/>
  <c r="AJ734" i="14"/>
  <c r="AW734" i="14" s="1"/>
  <c r="AJ728" i="14"/>
  <c r="AW728" i="14" s="1"/>
  <c r="AJ722" i="14"/>
  <c r="AW722" i="14" s="1"/>
  <c r="AJ614" i="14"/>
  <c r="AW614" i="14" s="1"/>
  <c r="AJ608" i="14"/>
  <c r="AW608" i="14" s="1"/>
  <c r="AJ602" i="14"/>
  <c r="AW602" i="14" s="1"/>
  <c r="AJ590" i="14"/>
  <c r="AW590" i="14" s="1"/>
  <c r="AV575" i="14"/>
  <c r="AJ572" i="14"/>
  <c r="AW572" i="14" s="1"/>
  <c r="AJ566" i="14"/>
  <c r="AW566" i="14" s="1"/>
  <c r="AJ560" i="14"/>
  <c r="AW560" i="14" s="1"/>
  <c r="AJ554" i="14"/>
  <c r="AW554" i="14" s="1"/>
  <c r="AJ548" i="14"/>
  <c r="AW548" i="14" s="1"/>
  <c r="AJ542" i="14"/>
  <c r="AW542" i="14" s="1"/>
  <c r="AJ536" i="14"/>
  <c r="AW536" i="14" s="1"/>
  <c r="AJ530" i="14"/>
  <c r="AW530" i="14" s="1"/>
  <c r="AJ422" i="14"/>
  <c r="AW422" i="14" s="1"/>
  <c r="AJ416" i="14"/>
  <c r="AW416" i="14" s="1"/>
  <c r="AJ410" i="14"/>
  <c r="AW410" i="14" s="1"/>
  <c r="AJ398" i="14"/>
  <c r="AW398" i="14" s="1"/>
  <c r="AJ380" i="14"/>
  <c r="AW380" i="14" s="1"/>
  <c r="AJ374" i="14"/>
  <c r="AW374" i="14" s="1"/>
  <c r="AJ371" i="14"/>
  <c r="AJ368" i="14"/>
  <c r="AW368" i="14" s="1"/>
  <c r="AJ362" i="14"/>
  <c r="AW362" i="14" s="1"/>
  <c r="AJ359" i="14"/>
  <c r="AJ347" i="14"/>
  <c r="AJ335" i="14"/>
  <c r="AJ215" i="14"/>
  <c r="AV212" i="14"/>
  <c r="AJ209" i="14"/>
  <c r="AJ203" i="14"/>
  <c r="AV200" i="14"/>
  <c r="AJ197" i="14"/>
  <c r="AV194" i="14"/>
  <c r="AV191" i="14"/>
  <c r="AJ185" i="14"/>
  <c r="AJ179" i="14"/>
  <c r="AJ173" i="14"/>
  <c r="AJ167" i="14"/>
  <c r="AJ161" i="14"/>
  <c r="AJ155" i="14"/>
  <c r="AJ149" i="14"/>
  <c r="AW149" i="14" s="1"/>
  <c r="AJ143" i="14"/>
  <c r="AW143" i="14" s="1"/>
  <c r="AT776" i="14"/>
  <c r="AT752" i="14"/>
  <c r="AT740" i="14"/>
  <c r="AT734" i="14"/>
  <c r="AT731" i="14"/>
  <c r="AT584" i="14"/>
  <c r="AT560" i="14"/>
  <c r="AT548" i="14"/>
  <c r="AT542" i="14"/>
  <c r="AT539" i="14"/>
  <c r="AT392" i="14"/>
  <c r="AT368" i="14"/>
  <c r="AT356" i="14"/>
  <c r="AT350" i="14"/>
  <c r="AT347" i="14"/>
  <c r="AT104" i="14"/>
  <c r="AT80" i="14"/>
  <c r="AT68" i="14"/>
  <c r="AT62" i="14"/>
  <c r="AT59" i="14"/>
  <c r="AS56" i="14"/>
  <c r="AG56" i="14"/>
  <c r="AW56" i="14" s="1"/>
  <c r="CK9" i="14"/>
  <c r="AL16" i="10"/>
  <c r="AX826" i="14"/>
  <c r="AJ257" i="14"/>
  <c r="AJ251" i="14"/>
  <c r="AJ245" i="14"/>
  <c r="AJ239" i="14"/>
  <c r="AJ89" i="14"/>
  <c r="AJ83" i="14"/>
  <c r="AJ77" i="14"/>
  <c r="AJ71" i="14"/>
  <c r="AJ65" i="14"/>
  <c r="AJ59" i="14"/>
  <c r="AJ53" i="14"/>
  <c r="AJ47" i="14"/>
  <c r="AU785" i="14"/>
  <c r="AU761" i="14"/>
  <c r="AU749" i="14"/>
  <c r="AU743" i="14"/>
  <c r="AU740" i="14"/>
  <c r="AU593" i="14"/>
  <c r="AU569" i="14"/>
  <c r="AU557" i="14"/>
  <c r="AU551" i="14"/>
  <c r="AU548" i="14"/>
  <c r="AU401" i="14"/>
  <c r="AU377" i="14"/>
  <c r="AU365" i="14"/>
  <c r="AU359" i="14"/>
  <c r="AU356" i="14"/>
  <c r="AU209" i="14"/>
  <c r="AU185" i="14"/>
  <c r="AU173" i="14"/>
  <c r="AU167" i="14"/>
  <c r="AU164" i="14"/>
  <c r="AT839" i="14"/>
  <c r="AS176" i="14"/>
  <c r="AG176" i="14"/>
  <c r="AW176" i="14" s="1"/>
  <c r="AS164" i="14"/>
  <c r="AG164" i="14"/>
  <c r="AW164" i="14" s="1"/>
  <c r="AS893" i="14"/>
  <c r="AS884" i="14"/>
  <c r="AG881" i="14"/>
  <c r="AS878" i="14"/>
  <c r="AS875" i="14"/>
  <c r="AG869" i="14"/>
  <c r="AG863" i="14"/>
  <c r="AS728" i="14"/>
  <c r="AS704" i="14"/>
  <c r="AS692" i="14"/>
  <c r="AG689" i="14"/>
  <c r="AS680" i="14"/>
  <c r="AS656" i="14"/>
  <c r="AS644" i="14"/>
  <c r="AG641" i="14"/>
  <c r="AS638" i="14"/>
  <c r="AS635" i="14"/>
  <c r="AG629" i="14"/>
  <c r="AG623" i="14"/>
  <c r="AS488" i="14"/>
  <c r="AS464" i="14"/>
  <c r="AS452" i="14"/>
  <c r="AG449" i="14"/>
  <c r="AS446" i="14"/>
  <c r="AS443" i="14"/>
  <c r="AG437" i="14"/>
  <c r="AG431" i="14"/>
  <c r="AS296" i="14"/>
  <c r="AS272" i="14"/>
  <c r="AS260" i="14"/>
  <c r="AG257" i="14"/>
  <c r="AS254" i="14"/>
  <c r="AS251" i="14"/>
  <c r="AG245" i="14"/>
  <c r="AG239" i="14"/>
  <c r="AW239" i="14" s="1"/>
  <c r="AS104" i="14"/>
  <c r="AS80" i="14"/>
  <c r="AS68" i="14"/>
  <c r="AG65" i="14"/>
  <c r="AS62" i="14"/>
  <c r="AS59" i="14"/>
  <c r="AG53" i="14"/>
  <c r="AG47" i="14"/>
  <c r="AW47" i="14" s="1"/>
  <c r="AG8" i="14"/>
  <c r="AR20" i="14"/>
  <c r="AP134" i="14"/>
  <c r="AP131" i="14"/>
  <c r="AO296" i="14"/>
  <c r="AO290" i="14"/>
  <c r="AO287" i="14"/>
  <c r="AO104" i="14"/>
  <c r="AO98" i="14"/>
  <c r="AO95" i="14"/>
  <c r="AN47" i="14"/>
  <c r="AN44" i="14"/>
  <c r="AN20" i="14"/>
  <c r="AA89" i="14"/>
  <c r="AA83" i="14"/>
  <c r="AA77" i="14"/>
  <c r="AA71" i="14"/>
  <c r="AR884" i="14"/>
  <c r="AR872" i="14"/>
  <c r="AF869" i="14"/>
  <c r="AR866" i="14"/>
  <c r="AR863" i="14"/>
  <c r="AF857" i="14"/>
  <c r="AF851" i="14"/>
  <c r="AR716" i="14"/>
  <c r="AR692" i="14"/>
  <c r="AR680" i="14"/>
  <c r="AF677" i="14"/>
  <c r="AR674" i="14"/>
  <c r="AR671" i="14"/>
  <c r="AF665" i="14"/>
  <c r="AF659" i="14"/>
  <c r="AR524" i="14"/>
  <c r="AR500" i="14"/>
  <c r="AR488" i="14"/>
  <c r="AF485" i="14"/>
  <c r="AR482" i="14"/>
  <c r="AR479" i="14"/>
  <c r="AF473" i="14"/>
  <c r="AF467" i="14"/>
  <c r="AR332" i="14"/>
  <c r="AR308" i="14"/>
  <c r="AR296" i="14"/>
  <c r="AF293" i="14"/>
  <c r="AR290" i="14"/>
  <c r="AR287" i="14"/>
  <c r="AQ752" i="14"/>
  <c r="AQ728" i="14"/>
  <c r="AQ716" i="14"/>
  <c r="AQ710" i="14"/>
  <c r="AQ707" i="14"/>
  <c r="AQ548" i="14"/>
  <c r="AQ524" i="14"/>
  <c r="AQ512" i="14"/>
  <c r="AQ506" i="14"/>
  <c r="AQ503" i="14"/>
  <c r="AQ356" i="14"/>
  <c r="AQ332" i="14"/>
  <c r="AQ320" i="14"/>
  <c r="AQ314" i="14"/>
  <c r="AQ311" i="14"/>
  <c r="AQ164" i="14"/>
  <c r="AQ140" i="14"/>
  <c r="AQ128" i="14"/>
  <c r="AQ122" i="14"/>
  <c r="AQ119" i="14"/>
  <c r="AP848" i="14"/>
  <c r="AP824" i="14"/>
  <c r="AP812" i="14"/>
  <c r="AP806" i="14"/>
  <c r="AP803" i="14"/>
  <c r="AP656" i="14"/>
  <c r="AP632" i="14"/>
  <c r="AP620" i="14"/>
  <c r="AP614" i="14"/>
  <c r="AP611" i="14"/>
  <c r="AP464" i="14"/>
  <c r="AP440" i="14"/>
  <c r="AP428" i="14"/>
  <c r="AP422" i="14"/>
  <c r="AP419" i="14"/>
  <c r="AP272" i="14"/>
  <c r="AP248" i="14"/>
  <c r="AP236" i="14"/>
  <c r="AP230" i="14"/>
  <c r="AP227" i="14"/>
  <c r="AP20" i="14"/>
  <c r="AO620" i="14"/>
  <c r="AO596" i="14"/>
  <c r="AO584" i="14"/>
  <c r="AO578" i="14"/>
  <c r="AO575" i="14"/>
  <c r="AO428" i="14"/>
  <c r="AO404" i="14"/>
  <c r="AO392" i="14"/>
  <c r="AO386" i="14"/>
  <c r="AO383" i="14"/>
  <c r="AO194" i="14"/>
  <c r="AO191" i="14"/>
  <c r="AN764" i="14"/>
  <c r="AN740" i="14"/>
  <c r="AN728" i="14"/>
  <c r="AN722" i="14"/>
  <c r="AN719" i="14"/>
  <c r="AN572" i="14"/>
  <c r="AN548" i="14"/>
  <c r="AN536" i="14"/>
  <c r="AN530" i="14"/>
  <c r="AN527" i="14"/>
  <c r="AN380" i="14"/>
  <c r="AN356" i="14"/>
  <c r="AN344" i="14"/>
  <c r="AN338" i="14"/>
  <c r="AN335" i="14"/>
  <c r="AN188" i="14"/>
  <c r="AN164" i="14"/>
  <c r="AN152" i="14"/>
  <c r="AN146" i="14"/>
  <c r="AN143" i="14"/>
  <c r="AM791" i="14"/>
  <c r="AM779" i="14"/>
  <c r="AM773" i="14"/>
  <c r="AM770" i="14"/>
  <c r="AM623" i="14"/>
  <c r="AM599" i="14"/>
  <c r="AM587" i="14"/>
  <c r="AM581" i="14"/>
  <c r="AM578" i="14"/>
  <c r="AM425" i="14"/>
  <c r="AM401" i="14"/>
  <c r="AM389" i="14"/>
  <c r="AM383" i="14"/>
  <c r="AM380" i="14"/>
  <c r="AM233" i="14"/>
  <c r="AM209" i="14"/>
  <c r="AM197" i="14"/>
  <c r="AM191" i="14"/>
  <c r="AM188" i="14"/>
  <c r="AL899" i="14"/>
  <c r="AL836" i="14"/>
  <c r="AL833" i="14"/>
  <c r="AL743" i="14"/>
  <c r="AL716" i="14"/>
  <c r="AL710" i="14"/>
  <c r="AL701" i="14"/>
  <c r="AL695" i="14"/>
  <c r="AL626" i="14"/>
  <c r="AL620" i="14"/>
  <c r="AL611" i="14"/>
  <c r="AL608" i="14"/>
  <c r="AL605" i="14"/>
  <c r="AL497" i="14"/>
  <c r="AL470" i="14"/>
  <c r="AL461" i="14"/>
  <c r="AL455" i="14"/>
  <c r="AL371" i="14"/>
  <c r="AL365" i="14"/>
  <c r="AL362" i="14"/>
  <c r="AL359" i="14"/>
  <c r="AL278" i="14"/>
  <c r="AL269" i="14"/>
  <c r="AL254" i="14"/>
  <c r="AL248" i="14"/>
  <c r="AL245" i="14"/>
  <c r="AL242" i="14"/>
  <c r="AL239" i="14"/>
  <c r="AL236" i="14"/>
  <c r="AL233" i="14"/>
  <c r="AL230" i="14"/>
  <c r="AL131" i="14"/>
  <c r="AK518" i="14"/>
  <c r="AK437" i="14"/>
  <c r="AK407" i="14"/>
  <c r="AK404" i="14"/>
  <c r="AK401" i="14"/>
  <c r="AK398" i="14"/>
  <c r="AK224" i="14"/>
  <c r="AK206" i="14"/>
  <c r="AK203" i="14"/>
  <c r="AK200" i="14"/>
  <c r="AK164" i="14"/>
  <c r="AK161" i="14"/>
  <c r="AK158" i="14"/>
  <c r="AK155" i="14"/>
  <c r="AK152" i="14"/>
  <c r="AK149" i="14"/>
  <c r="AK146" i="14"/>
  <c r="AK143" i="14"/>
  <c r="AK140" i="14"/>
  <c r="AK74" i="14"/>
  <c r="AK71" i="14"/>
  <c r="T19" i="10"/>
  <c r="T20" i="10" s="1"/>
  <c r="BQ1" i="18" s="1"/>
  <c r="AL10" i="10"/>
  <c r="AJ8" i="14"/>
  <c r="AH8" i="14"/>
  <c r="AS8" i="14"/>
  <c r="AR8" i="14"/>
  <c r="AC8" i="14"/>
  <c r="BH6" i="14"/>
  <c r="BF6" i="14"/>
  <c r="BD6" i="14"/>
  <c r="BB6" i="14"/>
  <c r="AZ6" i="14"/>
  <c r="BI6" i="14"/>
  <c r="BG6" i="14"/>
  <c r="BE6" i="14"/>
  <c r="BC6" i="14"/>
  <c r="BA6" i="14"/>
  <c r="AY6" i="14"/>
  <c r="AV8" i="14"/>
  <c r="AT8" i="14"/>
  <c r="AQ8" i="14"/>
  <c r="AP8" i="14"/>
  <c r="AO8" i="14"/>
  <c r="AN8" i="14"/>
  <c r="H19" i="10"/>
  <c r="H25" i="10" s="1"/>
  <c r="AJ5" i="14"/>
  <c r="AL18" i="10"/>
  <c r="N19" i="10"/>
  <c r="N25" i="10" s="1"/>
  <c r="AC19" i="10"/>
  <c r="AC27" i="10" s="1"/>
  <c r="W19" i="10"/>
  <c r="W25" i="10" s="1"/>
  <c r="AX22" i="14"/>
  <c r="AX30" i="14"/>
  <c r="AX28" i="14"/>
  <c r="AX79" i="14"/>
  <c r="K19" i="10"/>
  <c r="K25" i="10" s="1"/>
  <c r="E19" i="10"/>
  <c r="E25" i="10" s="1"/>
  <c r="Q19" i="10"/>
  <c r="Q25" i="10" s="1"/>
  <c r="AX433" i="14"/>
  <c r="AZ101" i="3"/>
  <c r="AZ100" i="3" s="1"/>
  <c r="AZ77" i="3"/>
  <c r="AZ76" i="3" s="1"/>
  <c r="AZ53" i="3"/>
  <c r="AZ52" i="3" s="1"/>
  <c r="AZ29" i="3"/>
  <c r="AZ28" i="3" s="1"/>
  <c r="AV716" i="14"/>
  <c r="AJ716" i="14"/>
  <c r="AW716" i="14" s="1"/>
  <c r="AV692" i="14"/>
  <c r="AJ692" i="14"/>
  <c r="AW692" i="14" s="1"/>
  <c r="AV680" i="14"/>
  <c r="AJ680" i="14"/>
  <c r="AW680" i="14" s="1"/>
  <c r="AV674" i="14"/>
  <c r="AJ674" i="14"/>
  <c r="AW674" i="14" s="1"/>
  <c r="AV524" i="14"/>
  <c r="AJ524" i="14"/>
  <c r="AW524" i="14" s="1"/>
  <c r="AV500" i="14"/>
  <c r="AJ500" i="14"/>
  <c r="AW500" i="14" s="1"/>
  <c r="AV488" i="14"/>
  <c r="AJ488" i="14"/>
  <c r="AW488" i="14" s="1"/>
  <c r="AV482" i="14"/>
  <c r="AJ482" i="14"/>
  <c r="AV287" i="14"/>
  <c r="AJ287" i="14"/>
  <c r="B3" i="10"/>
  <c r="B6" i="10" s="1"/>
  <c r="B7" i="10" s="1"/>
  <c r="AZ740" i="3"/>
  <c r="AZ739" i="3" s="1"/>
  <c r="AZ716" i="3"/>
  <c r="AZ715" i="3" s="1"/>
  <c r="AZ692" i="3"/>
  <c r="AZ691" i="3" s="1"/>
  <c r="AZ668" i="3"/>
  <c r="AZ667" i="3" s="1"/>
  <c r="AZ644" i="3"/>
  <c r="AZ643" i="3" s="1"/>
  <c r="AZ620" i="3"/>
  <c r="AZ619" i="3" s="1"/>
  <c r="AZ596" i="3"/>
  <c r="AZ595" i="3" s="1"/>
  <c r="AZ572" i="3"/>
  <c r="AZ571" i="3" s="1"/>
  <c r="AZ548" i="3"/>
  <c r="AZ547" i="3" s="1"/>
  <c r="AZ524" i="3"/>
  <c r="AZ523" i="3" s="1"/>
  <c r="AZ500" i="3"/>
  <c r="AZ499" i="3" s="1"/>
  <c r="AZ476" i="3"/>
  <c r="AZ475" i="3" s="1"/>
  <c r="AZ452" i="3"/>
  <c r="AZ451" i="3" s="1"/>
  <c r="AZ428" i="3"/>
  <c r="AZ427" i="3" s="1"/>
  <c r="AZ404" i="3"/>
  <c r="AZ380" i="3"/>
  <c r="AZ379" i="3" s="1"/>
  <c r="AZ326" i="3"/>
  <c r="AZ325" i="3" s="1"/>
  <c r="AZ89" i="3"/>
  <c r="AZ88" i="3" s="1"/>
  <c r="AZ65" i="3"/>
  <c r="AZ64" i="3" s="1"/>
  <c r="AZ41" i="3"/>
  <c r="AZ40" i="3" s="1"/>
  <c r="AZ17" i="3"/>
  <c r="AZ16" i="3" s="1"/>
  <c r="AV788" i="14"/>
  <c r="AJ788" i="14"/>
  <c r="AW788" i="14" s="1"/>
  <c r="AV776" i="14"/>
  <c r="AJ776" i="14"/>
  <c r="AW776" i="14" s="1"/>
  <c r="AV770" i="14"/>
  <c r="AJ770" i="14"/>
  <c r="AW770" i="14" s="1"/>
  <c r="AV620" i="14"/>
  <c r="AJ620" i="14"/>
  <c r="AW620" i="14" s="1"/>
  <c r="AV596" i="14"/>
  <c r="AJ596" i="14"/>
  <c r="AW596" i="14" s="1"/>
  <c r="AV584" i="14"/>
  <c r="AJ584" i="14"/>
  <c r="AW584" i="14" s="1"/>
  <c r="AV578" i="14"/>
  <c r="AJ578" i="14"/>
  <c r="AW578" i="14" s="1"/>
  <c r="AV428" i="14"/>
  <c r="AJ428" i="14"/>
  <c r="AW428" i="14" s="1"/>
  <c r="AV404" i="14"/>
  <c r="AJ404" i="14"/>
  <c r="AW404" i="14" s="1"/>
  <c r="AV392" i="14"/>
  <c r="AJ392" i="14"/>
  <c r="AW392" i="14" s="1"/>
  <c r="AV383" i="14"/>
  <c r="AJ383" i="14"/>
  <c r="AJ191" i="14"/>
  <c r="AJ95" i="14"/>
  <c r="AV836" i="14"/>
  <c r="AV824" i="14"/>
  <c r="AV818" i="14"/>
  <c r="AV815" i="14"/>
  <c r="AV740" i="14"/>
  <c r="AV728" i="14"/>
  <c r="AV722" i="14"/>
  <c r="AV719" i="14"/>
  <c r="AV644" i="14"/>
  <c r="AV632" i="14"/>
  <c r="AV626" i="14"/>
  <c r="AV623" i="14"/>
  <c r="AV548" i="14"/>
  <c r="AV536" i="14"/>
  <c r="AV530" i="14"/>
  <c r="AV527" i="14"/>
  <c r="AV452" i="14"/>
  <c r="AV440" i="14"/>
  <c r="AV434" i="14"/>
  <c r="AV431" i="14"/>
  <c r="AJ350" i="14"/>
  <c r="AW350" i="14" s="1"/>
  <c r="AV335" i="14"/>
  <c r="AJ332" i="14"/>
  <c r="AW332" i="14" s="1"/>
  <c r="AJ326" i="14"/>
  <c r="AW326" i="14" s="1"/>
  <c r="AJ320" i="14"/>
  <c r="AW320" i="14" s="1"/>
  <c r="AJ314" i="14"/>
  <c r="AW314" i="14" s="1"/>
  <c r="AV260" i="14"/>
  <c r="AV248" i="14"/>
  <c r="AV242" i="14"/>
  <c r="AV239" i="14"/>
  <c r="AV164" i="14"/>
  <c r="AV152" i="14"/>
  <c r="AV146" i="14"/>
  <c r="AV143" i="14"/>
  <c r="AV68" i="14"/>
  <c r="AV56" i="14"/>
  <c r="AV50" i="14"/>
  <c r="AV47" i="14"/>
  <c r="AU893" i="14"/>
  <c r="AU887" i="14"/>
  <c r="AU884" i="14"/>
  <c r="AU809" i="14"/>
  <c r="AU797" i="14"/>
  <c r="AU791" i="14"/>
  <c r="AU788" i="14"/>
  <c r="AU713" i="14"/>
  <c r="AU701" i="14"/>
  <c r="AU695" i="14"/>
  <c r="AU692" i="14"/>
  <c r="AU617" i="14"/>
  <c r="AU605" i="14"/>
  <c r="AU599" i="14"/>
  <c r="AU596" i="14"/>
  <c r="AU521" i="14"/>
  <c r="AU509" i="14"/>
  <c r="AU503" i="14"/>
  <c r="AU500" i="14"/>
  <c r="AU425" i="14"/>
  <c r="AU413" i="14"/>
  <c r="AU407" i="14"/>
  <c r="AU404" i="14"/>
  <c r="AU329" i="14"/>
  <c r="AU317" i="14"/>
  <c r="AU311" i="14"/>
  <c r="AU308" i="14"/>
  <c r="AU233" i="14"/>
  <c r="AU221" i="14"/>
  <c r="AU215" i="14"/>
  <c r="AU212" i="14"/>
  <c r="AU137" i="14"/>
  <c r="AU125" i="14"/>
  <c r="AU119" i="14"/>
  <c r="AU116" i="14"/>
  <c r="AU41" i="14"/>
  <c r="AU29" i="14"/>
  <c r="AU23" i="14"/>
  <c r="AU17" i="14"/>
  <c r="AU5" i="14"/>
  <c r="AT896" i="14"/>
  <c r="AT890" i="14"/>
  <c r="AT887" i="14"/>
  <c r="AT812" i="14"/>
  <c r="AT800" i="14"/>
  <c r="AT788" i="14"/>
  <c r="AT782" i="14"/>
  <c r="AT779" i="14"/>
  <c r="AT704" i="14"/>
  <c r="AT692" i="14"/>
  <c r="AT686" i="14"/>
  <c r="AT683" i="14"/>
  <c r="AT608" i="14"/>
  <c r="AT596" i="14"/>
  <c r="AT590" i="14"/>
  <c r="AT587" i="14"/>
  <c r="AT512" i="14"/>
  <c r="AT500" i="14"/>
  <c r="AT494" i="14"/>
  <c r="AT491" i="14"/>
  <c r="AT416" i="14"/>
  <c r="AT404" i="14"/>
  <c r="AT398" i="14"/>
  <c r="AT395" i="14"/>
  <c r="AT320" i="14"/>
  <c r="AT308" i="14"/>
  <c r="AT302" i="14"/>
  <c r="AT299" i="14"/>
  <c r="AT128" i="14"/>
  <c r="AT116" i="14"/>
  <c r="AT110" i="14"/>
  <c r="AT107" i="14"/>
  <c r="AT32" i="14"/>
  <c r="AT20" i="14"/>
  <c r="AT14" i="14"/>
  <c r="AT11" i="14"/>
  <c r="AS848" i="14"/>
  <c r="AS836" i="14"/>
  <c r="AG833" i="14"/>
  <c r="AS830" i="14"/>
  <c r="AS827" i="14"/>
  <c r="AG821" i="14"/>
  <c r="AG815" i="14"/>
  <c r="AS752" i="14"/>
  <c r="AS740" i="14"/>
  <c r="AG737" i="14"/>
  <c r="AS734" i="14"/>
  <c r="AS731" i="14"/>
  <c r="AG725" i="14"/>
  <c r="AG719" i="14"/>
  <c r="AR191" i="14"/>
  <c r="AR104" i="14"/>
  <c r="AR98" i="14"/>
  <c r="AR95" i="14"/>
  <c r="AP872" i="14"/>
  <c r="AP860" i="14"/>
  <c r="AP854" i="14"/>
  <c r="AP851" i="14"/>
  <c r="AP776" i="14"/>
  <c r="AP764" i="14"/>
  <c r="AP758" i="14"/>
  <c r="AP755" i="14"/>
  <c r="AP680" i="14"/>
  <c r="AP668" i="14"/>
  <c r="AP662" i="14"/>
  <c r="AP659" i="14"/>
  <c r="AP584" i="14"/>
  <c r="AP572" i="14"/>
  <c r="AP566" i="14"/>
  <c r="AP563" i="14"/>
  <c r="AP488" i="14"/>
  <c r="AP476" i="14"/>
  <c r="AP470" i="14"/>
  <c r="AP467" i="14"/>
  <c r="AP392" i="14"/>
  <c r="AP380" i="14"/>
  <c r="AP374" i="14"/>
  <c r="AP371" i="14"/>
  <c r="AP296" i="14"/>
  <c r="AP284" i="14"/>
  <c r="AP278" i="14"/>
  <c r="AP275" i="14"/>
  <c r="AP200" i="14"/>
  <c r="AP188" i="14"/>
  <c r="AP182" i="14"/>
  <c r="AP179" i="14"/>
  <c r="AP104" i="14"/>
  <c r="AP92" i="14"/>
  <c r="AP86" i="14"/>
  <c r="AP83" i="14"/>
  <c r="AO887" i="14"/>
  <c r="AO875" i="14"/>
  <c r="AO869" i="14"/>
  <c r="AO866" i="14"/>
  <c r="AO791" i="14"/>
  <c r="AO779" i="14"/>
  <c r="AO773" i="14"/>
  <c r="AO770" i="14"/>
  <c r="AS686" i="14"/>
  <c r="AS683" i="14"/>
  <c r="AG677" i="14"/>
  <c r="AW677" i="14" s="1"/>
  <c r="AG671" i="14"/>
  <c r="AS608" i="14"/>
  <c r="AS596" i="14"/>
  <c r="AG593" i="14"/>
  <c r="AS590" i="14"/>
  <c r="AS587" i="14"/>
  <c r="AG581" i="14"/>
  <c r="AW581" i="14" s="1"/>
  <c r="AG575" i="14"/>
  <c r="AS512" i="14"/>
  <c r="AS500" i="14"/>
  <c r="AG497" i="14"/>
  <c r="AS494" i="14"/>
  <c r="AS491" i="14"/>
  <c r="AG485" i="14"/>
  <c r="AW485" i="14" s="1"/>
  <c r="AG479" i="14"/>
  <c r="AS416" i="14"/>
  <c r="AS404" i="14"/>
  <c r="AG401" i="14"/>
  <c r="AS398" i="14"/>
  <c r="AS395" i="14"/>
  <c r="AG389" i="14"/>
  <c r="AG383" i="14"/>
  <c r="AS320" i="14"/>
  <c r="AS308" i="14"/>
  <c r="AG305" i="14"/>
  <c r="AS302" i="14"/>
  <c r="AS299" i="14"/>
  <c r="AG293" i="14"/>
  <c r="AW293" i="14" s="1"/>
  <c r="AG287" i="14"/>
  <c r="AW287" i="14" s="1"/>
  <c r="AS224" i="14"/>
  <c r="AS212" i="14"/>
  <c r="AG209" i="14"/>
  <c r="AW209" i="14" s="1"/>
  <c r="AS206" i="14"/>
  <c r="AS203" i="14"/>
  <c r="AG197" i="14"/>
  <c r="AW197" i="14" s="1"/>
  <c r="AG191" i="14"/>
  <c r="AW191" i="14" s="1"/>
  <c r="AS128" i="14"/>
  <c r="AS116" i="14"/>
  <c r="AG113" i="14"/>
  <c r="AW113" i="14" s="1"/>
  <c r="AS110" i="14"/>
  <c r="AS107" i="14"/>
  <c r="AG101" i="14"/>
  <c r="AW101" i="14" s="1"/>
  <c r="AG95" i="14"/>
  <c r="AW95" i="14" s="1"/>
  <c r="AS32" i="14"/>
  <c r="AS20" i="14"/>
  <c r="AG17" i="14"/>
  <c r="AW17" i="14" s="1"/>
  <c r="AS14" i="14"/>
  <c r="AS11" i="14"/>
  <c r="AG5" i="14"/>
  <c r="AF899" i="14"/>
  <c r="AR836" i="14"/>
  <c r="AR824" i="14"/>
  <c r="AF821" i="14"/>
  <c r="AW821" i="14" s="1"/>
  <c r="AR818" i="14"/>
  <c r="AR815" i="14"/>
  <c r="AF809" i="14"/>
  <c r="AF803" i="14"/>
  <c r="AR740" i="14"/>
  <c r="AR728" i="14"/>
  <c r="AF725" i="14"/>
  <c r="AW725" i="14" s="1"/>
  <c r="AR722" i="14"/>
  <c r="AR719" i="14"/>
  <c r="AF713" i="14"/>
  <c r="AF707" i="14"/>
  <c r="AR644" i="14"/>
  <c r="AR632" i="14"/>
  <c r="AF629" i="14"/>
  <c r="AW629" i="14" s="1"/>
  <c r="AR626" i="14"/>
  <c r="AR623" i="14"/>
  <c r="AF617" i="14"/>
  <c r="AF611" i="14"/>
  <c r="AR548" i="14"/>
  <c r="AR536" i="14"/>
  <c r="AF533" i="14"/>
  <c r="AW533" i="14" s="1"/>
  <c r="AR530" i="14"/>
  <c r="AR527" i="14"/>
  <c r="AF521" i="14"/>
  <c r="AF515" i="14"/>
  <c r="AR452" i="14"/>
  <c r="AR440" i="14"/>
  <c r="AF437" i="14"/>
  <c r="AW437" i="14" s="1"/>
  <c r="AR434" i="14"/>
  <c r="AR431" i="14"/>
  <c r="AF425" i="14"/>
  <c r="AF419" i="14"/>
  <c r="AR356" i="14"/>
  <c r="AR344" i="14"/>
  <c r="AF341" i="14"/>
  <c r="AR338" i="14"/>
  <c r="AR335" i="14"/>
  <c r="AF329" i="14"/>
  <c r="AF323" i="14"/>
  <c r="AR260" i="14"/>
  <c r="AR248" i="14"/>
  <c r="AR242" i="14"/>
  <c r="AR239" i="14"/>
  <c r="AR143" i="14"/>
  <c r="AR56" i="14"/>
  <c r="AR50" i="14"/>
  <c r="AR47" i="14"/>
  <c r="AQ899" i="14"/>
  <c r="AQ893" i="14"/>
  <c r="AQ887" i="14"/>
  <c r="AQ884" i="14"/>
  <c r="AQ830" i="14"/>
  <c r="AQ824" i="14"/>
  <c r="AQ821" i="14"/>
  <c r="AQ818" i="14"/>
  <c r="AQ767" i="14"/>
  <c r="AQ761" i="14"/>
  <c r="AQ758" i="14"/>
  <c r="AQ755" i="14"/>
  <c r="AQ680" i="14"/>
  <c r="AQ668" i="14"/>
  <c r="AQ662" i="14"/>
  <c r="AQ659" i="14"/>
  <c r="AQ572" i="14"/>
  <c r="AQ560" i="14"/>
  <c r="AQ554" i="14"/>
  <c r="AQ551" i="14"/>
  <c r="AQ476" i="14"/>
  <c r="AQ464" i="14"/>
  <c r="AQ458" i="14"/>
  <c r="AQ455" i="14"/>
  <c r="AQ380" i="14"/>
  <c r="AQ368" i="14"/>
  <c r="AQ362" i="14"/>
  <c r="AQ359" i="14"/>
  <c r="AQ284" i="14"/>
  <c r="AQ272" i="14"/>
  <c r="AQ266" i="14"/>
  <c r="AQ263" i="14"/>
  <c r="AQ188" i="14"/>
  <c r="AQ176" i="14"/>
  <c r="AQ170" i="14"/>
  <c r="AQ167" i="14"/>
  <c r="AQ92" i="14"/>
  <c r="AQ80" i="14"/>
  <c r="AQ74" i="14"/>
  <c r="AQ71" i="14"/>
  <c r="AO743" i="14"/>
  <c r="AO731" i="14"/>
  <c r="AO725" i="14"/>
  <c r="AO722" i="14"/>
  <c r="AO644" i="14"/>
  <c r="AO632" i="14"/>
  <c r="AO626" i="14"/>
  <c r="AO623" i="14"/>
  <c r="AO548" i="14"/>
  <c r="AO536" i="14"/>
  <c r="AO530" i="14"/>
  <c r="AO527" i="14"/>
  <c r="AO452" i="14"/>
  <c r="AO440" i="14"/>
  <c r="AO434" i="14"/>
  <c r="AO431" i="14"/>
  <c r="AO356" i="14"/>
  <c r="AO344" i="14"/>
  <c r="AO338" i="14"/>
  <c r="AO335" i="14"/>
  <c r="AO260" i="14"/>
  <c r="AO248" i="14"/>
  <c r="AO242" i="14"/>
  <c r="AO239" i="14"/>
  <c r="AO164" i="14"/>
  <c r="AO152" i="14"/>
  <c r="AO146" i="14"/>
  <c r="AO143" i="14"/>
  <c r="AO68" i="14"/>
  <c r="AO56" i="14"/>
  <c r="AO50" i="14"/>
  <c r="AO47" i="14"/>
  <c r="AN884" i="14"/>
  <c r="AN872" i="14"/>
  <c r="AN866" i="14"/>
  <c r="AN863" i="14"/>
  <c r="AN788" i="14"/>
  <c r="AN776" i="14"/>
  <c r="AN770" i="14"/>
  <c r="AN767" i="14"/>
  <c r="AN692" i="14"/>
  <c r="AN680" i="14"/>
  <c r="AN674" i="14"/>
  <c r="AN671" i="14"/>
  <c r="AN596" i="14"/>
  <c r="AN584" i="14"/>
  <c r="AN578" i="14"/>
  <c r="AN575" i="14"/>
  <c r="AN500" i="14"/>
  <c r="AN488" i="14"/>
  <c r="AN482" i="14"/>
  <c r="AN479" i="14"/>
  <c r="AN404" i="14"/>
  <c r="AN392" i="14"/>
  <c r="AN386" i="14"/>
  <c r="AN383" i="14"/>
  <c r="AN308" i="14"/>
  <c r="AN296" i="14"/>
  <c r="AN290" i="14"/>
  <c r="AN287" i="14"/>
  <c r="AN212" i="14"/>
  <c r="AN200" i="14"/>
  <c r="AN194" i="14"/>
  <c r="AN191" i="14"/>
  <c r="AN116" i="14"/>
  <c r="AN104" i="14"/>
  <c r="AN98" i="14"/>
  <c r="AN95" i="14"/>
  <c r="AM839" i="14"/>
  <c r="AM827" i="14"/>
  <c r="AM821" i="14"/>
  <c r="AM818" i="14"/>
  <c r="AM743" i="14"/>
  <c r="AM731" i="14"/>
  <c r="AM725" i="14"/>
  <c r="AM722" i="14"/>
  <c r="AM647" i="14"/>
  <c r="AM635" i="14"/>
  <c r="AM629" i="14"/>
  <c r="AM626" i="14"/>
  <c r="AM551" i="14"/>
  <c r="AM539" i="14"/>
  <c r="AM533" i="14"/>
  <c r="AM530" i="14"/>
  <c r="AM449" i="14"/>
  <c r="AM437" i="14"/>
  <c r="AM431" i="14"/>
  <c r="AM428" i="14"/>
  <c r="AM353" i="14"/>
  <c r="AM341" i="14"/>
  <c r="AM335" i="14"/>
  <c r="AM332" i="14"/>
  <c r="AM257" i="14"/>
  <c r="AM245" i="14"/>
  <c r="AM239" i="14"/>
  <c r="AM236" i="14"/>
  <c r="AM161" i="14"/>
  <c r="AM149" i="14"/>
  <c r="AM143" i="14"/>
  <c r="AM140" i="14"/>
  <c r="AM65" i="14"/>
  <c r="AA59" i="14"/>
  <c r="AM53" i="14"/>
  <c r="AM47" i="14"/>
  <c r="AM44" i="14"/>
  <c r="AL122" i="14"/>
  <c r="AL119" i="14"/>
  <c r="AL116" i="14"/>
  <c r="AL110" i="14"/>
  <c r="AL101" i="14"/>
  <c r="AL83" i="14"/>
  <c r="AL80" i="14"/>
  <c r="AL77" i="14"/>
  <c r="AL74" i="14"/>
  <c r="AK302" i="14"/>
  <c r="AK182" i="14"/>
  <c r="AK131" i="14"/>
  <c r="AK77" i="14"/>
  <c r="AK65" i="14"/>
  <c r="AK62" i="14"/>
  <c r="AK59" i="14"/>
  <c r="AL887" i="14"/>
  <c r="AL872" i="14"/>
  <c r="AL812" i="14"/>
  <c r="AL803" i="14"/>
  <c r="AL752" i="14"/>
  <c r="AL746" i="14"/>
  <c r="AL683" i="14"/>
  <c r="AL668" i="14"/>
  <c r="AL641" i="14"/>
  <c r="AL635" i="14"/>
  <c r="AL632" i="14"/>
  <c r="AL629" i="14"/>
  <c r="AL590" i="14"/>
  <c r="AL578" i="14"/>
  <c r="AL572" i="14"/>
  <c r="AL569" i="14"/>
  <c r="AL518" i="14"/>
  <c r="AL509" i="14"/>
  <c r="AL503" i="14"/>
  <c r="AL500" i="14"/>
  <c r="AL437" i="14"/>
  <c r="AL431" i="14"/>
  <c r="AL428" i="14"/>
  <c r="AL425" i="14"/>
  <c r="AL377" i="14"/>
  <c r="AL374" i="14"/>
  <c r="AL347" i="14"/>
  <c r="AL344" i="14"/>
  <c r="AL341" i="14"/>
  <c r="AL293" i="14"/>
  <c r="AL287" i="14"/>
  <c r="AL284" i="14"/>
  <c r="AL281" i="14"/>
  <c r="AL218" i="14"/>
  <c r="AL212" i="14"/>
  <c r="AL209" i="14"/>
  <c r="AL206" i="14"/>
  <c r="AK626" i="14"/>
  <c r="AK410" i="14"/>
  <c r="AK392" i="14"/>
  <c r="AK359" i="14"/>
  <c r="AK356" i="14"/>
  <c r="AK278" i="14"/>
  <c r="AK254" i="14"/>
  <c r="AK194" i="14"/>
  <c r="AE1" i="18"/>
  <c r="BC1" i="18"/>
  <c r="N27" i="10"/>
  <c r="N20" i="10"/>
  <c r="BO1" i="18" s="1"/>
  <c r="Z3" i="10"/>
  <c r="B17" i="10"/>
  <c r="AL17" i="10" s="1"/>
  <c r="AX874" i="14"/>
  <c r="AX778" i="14"/>
  <c r="AX682" i="14"/>
  <c r="AX577" i="14"/>
  <c r="AX505" i="14"/>
  <c r="AZ107" i="3"/>
  <c r="AZ106" i="3" s="1"/>
  <c r="AZ95" i="3"/>
  <c r="AZ94" i="3" s="1"/>
  <c r="AZ83" i="3"/>
  <c r="AZ82" i="3" s="1"/>
  <c r="AZ71" i="3"/>
  <c r="AZ70" i="3" s="1"/>
  <c r="AZ59" i="3"/>
  <c r="AZ58" i="3" s="1"/>
  <c r="AZ47" i="3"/>
  <c r="AZ46" i="3" s="1"/>
  <c r="AZ35" i="3"/>
  <c r="AZ34" i="3" s="1"/>
  <c r="AZ23" i="3"/>
  <c r="AZ22" i="3" s="1"/>
  <c r="AZ11" i="3"/>
  <c r="AZ10" i="3" s="1"/>
  <c r="AZ8" i="3"/>
  <c r="AZ7" i="3" s="1"/>
  <c r="AZ5" i="3"/>
  <c r="AZ4" i="3" s="1"/>
  <c r="AV386" i="14"/>
  <c r="AJ386" i="14"/>
  <c r="AW386" i="14" s="1"/>
  <c r="AX156" i="14"/>
  <c r="AX34" i="14"/>
  <c r="AX96" i="14"/>
  <c r="AX352" i="14"/>
  <c r="AX256" i="14"/>
  <c r="AX196" i="14"/>
  <c r="AZ734" i="3"/>
  <c r="AZ733" i="3" s="1"/>
  <c r="AZ722" i="3"/>
  <c r="AZ721" i="3" s="1"/>
  <c r="AZ710" i="3"/>
  <c r="AZ709" i="3" s="1"/>
  <c r="AZ698" i="3"/>
  <c r="AZ697" i="3" s="1"/>
  <c r="AZ686" i="3"/>
  <c r="AZ685" i="3" s="1"/>
  <c r="AZ674" i="3"/>
  <c r="AZ673" i="3" s="1"/>
  <c r="AZ662" i="3"/>
  <c r="AZ661" i="3" s="1"/>
  <c r="AZ650" i="3"/>
  <c r="AZ649" i="3" s="1"/>
  <c r="AZ638" i="3"/>
  <c r="AZ637" i="3" s="1"/>
  <c r="AZ626" i="3"/>
  <c r="AZ625" i="3" s="1"/>
  <c r="AZ614" i="3"/>
  <c r="AZ613" i="3" s="1"/>
  <c r="AZ602" i="3"/>
  <c r="AZ601" i="3" s="1"/>
  <c r="AZ590" i="3"/>
  <c r="AZ589" i="3" s="1"/>
  <c r="AZ578" i="3"/>
  <c r="AZ577" i="3" s="1"/>
  <c r="AZ566" i="3"/>
  <c r="AZ565" i="3" s="1"/>
  <c r="AZ554" i="3"/>
  <c r="AZ553" i="3" s="1"/>
  <c r="AZ542" i="3"/>
  <c r="AZ541" i="3" s="1"/>
  <c r="AZ530" i="3"/>
  <c r="AZ529" i="3" s="1"/>
  <c r="AZ518" i="3"/>
  <c r="AZ517" i="3" s="1"/>
  <c r="AZ506" i="3"/>
  <c r="AZ505" i="3" s="1"/>
  <c r="AZ494" i="3"/>
  <c r="AZ493" i="3" s="1"/>
  <c r="AZ482" i="3"/>
  <c r="AZ481" i="3" s="1"/>
  <c r="AZ470" i="3"/>
  <c r="AZ469" i="3" s="1"/>
  <c r="AZ458" i="3"/>
  <c r="AZ457" i="3" s="1"/>
  <c r="AZ446" i="3"/>
  <c r="AZ445" i="3" s="1"/>
  <c r="AZ434" i="3"/>
  <c r="AZ422" i="3"/>
  <c r="AZ410" i="3"/>
  <c r="AZ398" i="3"/>
  <c r="AZ397" i="3" s="1"/>
  <c r="AZ386" i="3"/>
  <c r="AZ385" i="3" s="1"/>
  <c r="AZ374" i="3"/>
  <c r="AZ373" i="3" s="1"/>
  <c r="AZ362" i="3"/>
  <c r="AZ361" i="3" s="1"/>
  <c r="AZ320" i="3"/>
  <c r="AZ319" i="3" s="1"/>
  <c r="AV356" i="14"/>
  <c r="AJ356" i="14"/>
  <c r="AW356" i="14" s="1"/>
  <c r="AV344" i="14"/>
  <c r="AJ344" i="14"/>
  <c r="AW344" i="14" s="1"/>
  <c r="AV338" i="14"/>
  <c r="AJ338" i="14"/>
  <c r="AW338" i="14" s="1"/>
  <c r="AJ308" i="14"/>
  <c r="AW308" i="14" s="1"/>
  <c r="AJ296" i="14"/>
  <c r="AW296" i="14" s="1"/>
  <c r="AJ290" i="14"/>
  <c r="AW290" i="14" s="1"/>
  <c r="AV896" i="14"/>
  <c r="AV890" i="14"/>
  <c r="AV887" i="14"/>
  <c r="AV848" i="14"/>
  <c r="AV842" i="14"/>
  <c r="AV839" i="14"/>
  <c r="AV800" i="14"/>
  <c r="AV794" i="14"/>
  <c r="AV791" i="14"/>
  <c r="AV752" i="14"/>
  <c r="AV746" i="14"/>
  <c r="AV743" i="14"/>
  <c r="AV704" i="14"/>
  <c r="AV698" i="14"/>
  <c r="AV695" i="14"/>
  <c r="AV656" i="14"/>
  <c r="AV650" i="14"/>
  <c r="AV647" i="14"/>
  <c r="AV608" i="14"/>
  <c r="AV602" i="14"/>
  <c r="AV599" i="14"/>
  <c r="AV560" i="14"/>
  <c r="AV554" i="14"/>
  <c r="AV551" i="14"/>
  <c r="AV512" i="14"/>
  <c r="AV506" i="14"/>
  <c r="AV503" i="14"/>
  <c r="AV464" i="14"/>
  <c r="AV458" i="14"/>
  <c r="AV455" i="14"/>
  <c r="AV416" i="14"/>
  <c r="AV410" i="14"/>
  <c r="AV407" i="14"/>
  <c r="AV368" i="14"/>
  <c r="AV362" i="14"/>
  <c r="AV359" i="14"/>
  <c r="AV320" i="14"/>
  <c r="AV314" i="14"/>
  <c r="AV311" i="14"/>
  <c r="AV272" i="14"/>
  <c r="AV266" i="14"/>
  <c r="AV263" i="14"/>
  <c r="AV224" i="14"/>
  <c r="AV218" i="14"/>
  <c r="AV215" i="14"/>
  <c r="AV176" i="14"/>
  <c r="AV170" i="14"/>
  <c r="AV167" i="14"/>
  <c r="AV128" i="14"/>
  <c r="AV122" i="14"/>
  <c r="AV119" i="14"/>
  <c r="AV80" i="14"/>
  <c r="AV74" i="14"/>
  <c r="AV71" i="14"/>
  <c r="AV32" i="14"/>
  <c r="AV26" i="14"/>
  <c r="AV23" i="14"/>
  <c r="AU869" i="14"/>
  <c r="AU863" i="14"/>
  <c r="AU860" i="14"/>
  <c r="AU821" i="14"/>
  <c r="AU815" i="14"/>
  <c r="AU812" i="14"/>
  <c r="AU773" i="14"/>
  <c r="AU767" i="14"/>
  <c r="AU764" i="14"/>
  <c r="AU725" i="14"/>
  <c r="AU719" i="14"/>
  <c r="AU716" i="14"/>
  <c r="AU677" i="14"/>
  <c r="AU671" i="14"/>
  <c r="AU668" i="14"/>
  <c r="AU629" i="14"/>
  <c r="AU623" i="14"/>
  <c r="AU620" i="14"/>
  <c r="AU581" i="14"/>
  <c r="AU575" i="14"/>
  <c r="AU572" i="14"/>
  <c r="AU533" i="14"/>
  <c r="AU527" i="14"/>
  <c r="AU524" i="14"/>
  <c r="AU485" i="14"/>
  <c r="AU479" i="14"/>
  <c r="AU476" i="14"/>
  <c r="AU437" i="14"/>
  <c r="AU431" i="14"/>
  <c r="AU428" i="14"/>
  <c r="AU389" i="14"/>
  <c r="AU383" i="14"/>
  <c r="AU380" i="14"/>
  <c r="AU341" i="14"/>
  <c r="AU335" i="14"/>
  <c r="AU332" i="14"/>
  <c r="AU293" i="14"/>
  <c r="AU287" i="14"/>
  <c r="AU284" i="14"/>
  <c r="AU245" i="14"/>
  <c r="AU239" i="14"/>
  <c r="AU236" i="14"/>
  <c r="AU197" i="14"/>
  <c r="AU191" i="14"/>
  <c r="AU188" i="14"/>
  <c r="AU149" i="14"/>
  <c r="AU143" i="14"/>
  <c r="AU140" i="14"/>
  <c r="AU101" i="14"/>
  <c r="AU95" i="14"/>
  <c r="AU92" i="14"/>
  <c r="AU53" i="14"/>
  <c r="AU47" i="14"/>
  <c r="AU44" i="14"/>
  <c r="AT251" i="14"/>
  <c r="AT206" i="14"/>
  <c r="AT203" i="14"/>
  <c r="AU20" i="14"/>
  <c r="AT872" i="14"/>
  <c r="AT866" i="14"/>
  <c r="AT863" i="14"/>
  <c r="AT824" i="14"/>
  <c r="AT818" i="14"/>
  <c r="AT815" i="14"/>
  <c r="AT764" i="14"/>
  <c r="AT758" i="14"/>
  <c r="AT755" i="14"/>
  <c r="AT716" i="14"/>
  <c r="AT710" i="14"/>
  <c r="AT707" i="14"/>
  <c r="AT668" i="14"/>
  <c r="AT662" i="14"/>
  <c r="AT659" i="14"/>
  <c r="AT620" i="14"/>
  <c r="AT614" i="14"/>
  <c r="AT611" i="14"/>
  <c r="AT572" i="14"/>
  <c r="AT566" i="14"/>
  <c r="AT563" i="14"/>
  <c r="AT524" i="14"/>
  <c r="AT518" i="14"/>
  <c r="AT515" i="14"/>
  <c r="AT476" i="14"/>
  <c r="AT470" i="14"/>
  <c r="AT467" i="14"/>
  <c r="AT428" i="14"/>
  <c r="AT422" i="14"/>
  <c r="AT419" i="14"/>
  <c r="AT380" i="14"/>
  <c r="AT374" i="14"/>
  <c r="AT371" i="14"/>
  <c r="AT332" i="14"/>
  <c r="AT326" i="14"/>
  <c r="AT323" i="14"/>
  <c r="AT284" i="14"/>
  <c r="AT278" i="14"/>
  <c r="AT275" i="14"/>
  <c r="AP884" i="14"/>
  <c r="AP878" i="14"/>
  <c r="AP875" i="14"/>
  <c r="AP836" i="14"/>
  <c r="AP830" i="14"/>
  <c r="AP827" i="14"/>
  <c r="AP788" i="14"/>
  <c r="AP782" i="14"/>
  <c r="AP779" i="14"/>
  <c r="AP740" i="14"/>
  <c r="AP734" i="14"/>
  <c r="AP731" i="14"/>
  <c r="AP692" i="14"/>
  <c r="AP686" i="14"/>
  <c r="AP683" i="14"/>
  <c r="AP644" i="14"/>
  <c r="AP638" i="14"/>
  <c r="AP635" i="14"/>
  <c r="AP596" i="14"/>
  <c r="AP590" i="14"/>
  <c r="AP587" i="14"/>
  <c r="AP548" i="14"/>
  <c r="AP542" i="14"/>
  <c r="AP539" i="14"/>
  <c r="AP500" i="14"/>
  <c r="AP494" i="14"/>
  <c r="AP491" i="14"/>
  <c r="AP452" i="14"/>
  <c r="AP446" i="14"/>
  <c r="AP443" i="14"/>
  <c r="AP404" i="14"/>
  <c r="AP398" i="14"/>
  <c r="AP395" i="14"/>
  <c r="AP356" i="14"/>
  <c r="AP350" i="14"/>
  <c r="AP347" i="14"/>
  <c r="AP308" i="14"/>
  <c r="AP302" i="14"/>
  <c r="AP299" i="14"/>
  <c r="AP260" i="14"/>
  <c r="AP254" i="14"/>
  <c r="AP251" i="14"/>
  <c r="AT188" i="14"/>
  <c r="AT182" i="14"/>
  <c r="AT179" i="14"/>
  <c r="AT140" i="14"/>
  <c r="AT134" i="14"/>
  <c r="AT131" i="14"/>
  <c r="AT92" i="14"/>
  <c r="AT86" i="14"/>
  <c r="AT83" i="14"/>
  <c r="AT44" i="14"/>
  <c r="AT38" i="14"/>
  <c r="AT35" i="14"/>
  <c r="AS899" i="14"/>
  <c r="AS896" i="14"/>
  <c r="AG893" i="14"/>
  <c r="AG887" i="14"/>
  <c r="AS860" i="14"/>
  <c r="AG857" i="14"/>
  <c r="AW857" i="14" s="1"/>
  <c r="AS854" i="14"/>
  <c r="AS851" i="14"/>
  <c r="AG845" i="14"/>
  <c r="AG839" i="14"/>
  <c r="AS812" i="14"/>
  <c r="AG809" i="14"/>
  <c r="AS806" i="14"/>
  <c r="AS803" i="14"/>
  <c r="AG797" i="14"/>
  <c r="AG791" i="14"/>
  <c r="AS764" i="14"/>
  <c r="AG761" i="14"/>
  <c r="AW761" i="14" s="1"/>
  <c r="AS758" i="14"/>
  <c r="AS755" i="14"/>
  <c r="AG749" i="14"/>
  <c r="AG743" i="14"/>
  <c r="AS716" i="14"/>
  <c r="AG713" i="14"/>
  <c r="AW713" i="14" s="1"/>
  <c r="AS710" i="14"/>
  <c r="AS707" i="14"/>
  <c r="AG701" i="14"/>
  <c r="AG695" i="14"/>
  <c r="AS668" i="14"/>
  <c r="AG665" i="14"/>
  <c r="AW665" i="14" s="1"/>
  <c r="AS662" i="14"/>
  <c r="AS659" i="14"/>
  <c r="AG653" i="14"/>
  <c r="AG647" i="14"/>
  <c r="AS620" i="14"/>
  <c r="AG617" i="14"/>
  <c r="AS614" i="14"/>
  <c r="AS611" i="14"/>
  <c r="AG605" i="14"/>
  <c r="AG599" i="14"/>
  <c r="AS572" i="14"/>
  <c r="AG569" i="14"/>
  <c r="AW569" i="14" s="1"/>
  <c r="AS566" i="14"/>
  <c r="AS563" i="14"/>
  <c r="AG557" i="14"/>
  <c r="AG551" i="14"/>
  <c r="AS524" i="14"/>
  <c r="AG521" i="14"/>
  <c r="AW521" i="14" s="1"/>
  <c r="AS518" i="14"/>
  <c r="AS515" i="14"/>
  <c r="AG509" i="14"/>
  <c r="AG503" i="14"/>
  <c r="AS476" i="14"/>
  <c r="AG473" i="14"/>
  <c r="AW473" i="14" s="1"/>
  <c r="AS470" i="14"/>
  <c r="AS467" i="14"/>
  <c r="AG461" i="14"/>
  <c r="AG455" i="14"/>
  <c r="AS428" i="14"/>
  <c r="AG425" i="14"/>
  <c r="AW425" i="14" s="1"/>
  <c r="AS422" i="14"/>
  <c r="AS419" i="14"/>
  <c r="AG413" i="14"/>
  <c r="AG407" i="14"/>
  <c r="AS380" i="14"/>
  <c r="AG377" i="14"/>
  <c r="AW377" i="14" s="1"/>
  <c r="AS374" i="14"/>
  <c r="AS371" i="14"/>
  <c r="AG365" i="14"/>
  <c r="AG359" i="14"/>
  <c r="AS332" i="14"/>
  <c r="AG329" i="14"/>
  <c r="AW329" i="14" s="1"/>
  <c r="AS326" i="14"/>
  <c r="AS323" i="14"/>
  <c r="AG317" i="14"/>
  <c r="AG311" i="14"/>
  <c r="AS284" i="14"/>
  <c r="AG281" i="14"/>
  <c r="AW281" i="14" s="1"/>
  <c r="AS278" i="14"/>
  <c r="AS275" i="14"/>
  <c r="AG269" i="14"/>
  <c r="AW269" i="14" s="1"/>
  <c r="AG263" i="14"/>
  <c r="AS236" i="14"/>
  <c r="AG233" i="14"/>
  <c r="AW233" i="14" s="1"/>
  <c r="AS230" i="14"/>
  <c r="AS227" i="14"/>
  <c r="AG221" i="14"/>
  <c r="AG215" i="14"/>
  <c r="AW215" i="14" s="1"/>
  <c r="AS188" i="14"/>
  <c r="AG185" i="14"/>
  <c r="AW185" i="14" s="1"/>
  <c r="AS182" i="14"/>
  <c r="AS179" i="14"/>
  <c r="AG173" i="14"/>
  <c r="AW173" i="14" s="1"/>
  <c r="AG167" i="14"/>
  <c r="AS140" i="14"/>
  <c r="AG137" i="14"/>
  <c r="AW137" i="14" s="1"/>
  <c r="AS134" i="14"/>
  <c r="AS131" i="14"/>
  <c r="AG125" i="14"/>
  <c r="AW125" i="14" s="1"/>
  <c r="AG119" i="14"/>
  <c r="AW119" i="14" s="1"/>
  <c r="AS92" i="14"/>
  <c r="AG89" i="14"/>
  <c r="AW89" i="14" s="1"/>
  <c r="AS86" i="14"/>
  <c r="AS83" i="14"/>
  <c r="AG77" i="14"/>
  <c r="AW77" i="14" s="1"/>
  <c r="AG71" i="14"/>
  <c r="AW71" i="14" s="1"/>
  <c r="AS44" i="14"/>
  <c r="AG41" i="14"/>
  <c r="AW41" i="14" s="1"/>
  <c r="AS38" i="14"/>
  <c r="AS35" i="14"/>
  <c r="AG29" i="14"/>
  <c r="AG23" i="14"/>
  <c r="AW23" i="14" s="1"/>
  <c r="AR896" i="14"/>
  <c r="AF893" i="14"/>
  <c r="AR890" i="14"/>
  <c r="AR887" i="14"/>
  <c r="AF881" i="14"/>
  <c r="AF875" i="14"/>
  <c r="AR848" i="14"/>
  <c r="AF845" i="14"/>
  <c r="AR842" i="14"/>
  <c r="AR839" i="14"/>
  <c r="AF833" i="14"/>
  <c r="AW833" i="14" s="1"/>
  <c r="AF827" i="14"/>
  <c r="AR800" i="14"/>
  <c r="AF797" i="14"/>
  <c r="AR794" i="14"/>
  <c r="AR791" i="14"/>
  <c r="AF785" i="14"/>
  <c r="AW785" i="14" s="1"/>
  <c r="AF779" i="14"/>
  <c r="AR752" i="14"/>
  <c r="AF749" i="14"/>
  <c r="AR746" i="14"/>
  <c r="AR743" i="14"/>
  <c r="AF737" i="14"/>
  <c r="AF731" i="14"/>
  <c r="AR704" i="14"/>
  <c r="AF701" i="14"/>
  <c r="AR698" i="14"/>
  <c r="AR695" i="14"/>
  <c r="AF689" i="14"/>
  <c r="AW689" i="14" s="1"/>
  <c r="AF683" i="14"/>
  <c r="AR656" i="14"/>
  <c r="AF653" i="14"/>
  <c r="AR650" i="14"/>
  <c r="AR647" i="14"/>
  <c r="AF641" i="14"/>
  <c r="AW641" i="14" s="1"/>
  <c r="AF635" i="14"/>
  <c r="AR608" i="14"/>
  <c r="AF605" i="14"/>
  <c r="AR602" i="14"/>
  <c r="AR599" i="14"/>
  <c r="AF593" i="14"/>
  <c r="AW593" i="14" s="1"/>
  <c r="AF587" i="14"/>
  <c r="AR560" i="14"/>
  <c r="AF557" i="14"/>
  <c r="AR554" i="14"/>
  <c r="AR551" i="14"/>
  <c r="AF545" i="14"/>
  <c r="AF539" i="14"/>
  <c r="AR512" i="14"/>
  <c r="AF509" i="14"/>
  <c r="AR506" i="14"/>
  <c r="AR503" i="14"/>
  <c r="AF497" i="14"/>
  <c r="AW497" i="14" s="1"/>
  <c r="AF491" i="14"/>
  <c r="AR464" i="14"/>
  <c r="AF461" i="14"/>
  <c r="AR458" i="14"/>
  <c r="AR455" i="14"/>
  <c r="AF449" i="14"/>
  <c r="AW449" i="14" s="1"/>
  <c r="AF443" i="14"/>
  <c r="AR416" i="14"/>
  <c r="AF413" i="14"/>
  <c r="AR410" i="14"/>
  <c r="AR407" i="14"/>
  <c r="AF401" i="14"/>
  <c r="AW401" i="14" s="1"/>
  <c r="AF395" i="14"/>
  <c r="AR368" i="14"/>
  <c r="AF365" i="14"/>
  <c r="AR362" i="14"/>
  <c r="AR359" i="14"/>
  <c r="AF353" i="14"/>
  <c r="AF347" i="14"/>
  <c r="AR320" i="14"/>
  <c r="AF317" i="14"/>
  <c r="AR314" i="14"/>
  <c r="AR311" i="14"/>
  <c r="AF305" i="14"/>
  <c r="AW305" i="14" s="1"/>
  <c r="AF299" i="14"/>
  <c r="AR272" i="14"/>
  <c r="AR266" i="14"/>
  <c r="AR263" i="14"/>
  <c r="AR224" i="14"/>
  <c r="AR218" i="14"/>
  <c r="AR215" i="14"/>
  <c r="AR176" i="14"/>
  <c r="AR170" i="14"/>
  <c r="AR167" i="14"/>
  <c r="AR128" i="14"/>
  <c r="AR122" i="14"/>
  <c r="AR119" i="14"/>
  <c r="AR80" i="14"/>
  <c r="AR74" i="14"/>
  <c r="AR71" i="14"/>
  <c r="AR32" i="14"/>
  <c r="AR26" i="14"/>
  <c r="AR23" i="14"/>
  <c r="AQ902" i="14"/>
  <c r="AQ872" i="14"/>
  <c r="AQ869" i="14"/>
  <c r="AQ866" i="14"/>
  <c r="AQ839" i="14"/>
  <c r="AQ836" i="14"/>
  <c r="AQ833" i="14"/>
  <c r="AQ803" i="14"/>
  <c r="AQ800" i="14"/>
  <c r="AQ776" i="14"/>
  <c r="AQ773" i="14"/>
  <c r="AQ770" i="14"/>
  <c r="AQ740" i="14"/>
  <c r="AQ734" i="14"/>
  <c r="AQ731" i="14"/>
  <c r="AQ692" i="14"/>
  <c r="AQ686" i="14"/>
  <c r="AQ683" i="14"/>
  <c r="AQ644" i="14"/>
  <c r="AQ638" i="14"/>
  <c r="AQ632" i="14"/>
  <c r="AQ626" i="14"/>
  <c r="AQ623" i="14"/>
  <c r="AQ584" i="14"/>
  <c r="AQ578" i="14"/>
  <c r="AQ575" i="14"/>
  <c r="AQ536" i="14"/>
  <c r="AQ530" i="14"/>
  <c r="AQ527" i="14"/>
  <c r="AQ488" i="14"/>
  <c r="AQ482" i="14"/>
  <c r="AQ479" i="14"/>
  <c r="AQ440" i="14"/>
  <c r="AQ434" i="14"/>
  <c r="AQ431" i="14"/>
  <c r="AQ392" i="14"/>
  <c r="AQ386" i="14"/>
  <c r="AQ383" i="14"/>
  <c r="AQ344" i="14"/>
  <c r="AQ338" i="14"/>
  <c r="AQ335" i="14"/>
  <c r="AQ296" i="14"/>
  <c r="AQ290" i="14"/>
  <c r="AQ287" i="14"/>
  <c r="AQ248" i="14"/>
  <c r="AQ242" i="14"/>
  <c r="AQ239" i="14"/>
  <c r="AQ200" i="14"/>
  <c r="AQ194" i="14"/>
  <c r="AQ191" i="14"/>
  <c r="AQ152" i="14"/>
  <c r="AQ146" i="14"/>
  <c r="AQ143" i="14"/>
  <c r="AQ104" i="14"/>
  <c r="AQ98" i="14"/>
  <c r="AQ95" i="14"/>
  <c r="AQ56" i="14"/>
  <c r="AQ50" i="14"/>
  <c r="AQ47" i="14"/>
  <c r="AP212" i="14"/>
  <c r="AP206" i="14"/>
  <c r="AP203" i="14"/>
  <c r="AP164" i="14"/>
  <c r="AP158" i="14"/>
  <c r="AP155" i="14"/>
  <c r="AP116" i="14"/>
  <c r="AP110" i="14"/>
  <c r="AP107" i="14"/>
  <c r="AP68" i="14"/>
  <c r="AP62" i="14"/>
  <c r="AP59" i="14"/>
  <c r="AP14" i="14"/>
  <c r="AP11" i="14"/>
  <c r="AO899" i="14"/>
  <c r="AO893" i="14"/>
  <c r="AO890" i="14"/>
  <c r="AO851" i="14"/>
  <c r="AO845" i="14"/>
  <c r="AO842" i="14"/>
  <c r="AO803" i="14"/>
  <c r="AO797" i="14"/>
  <c r="AO794" i="14"/>
  <c r="AO755" i="14"/>
  <c r="AO749" i="14"/>
  <c r="AO746" i="14"/>
  <c r="AO707" i="14"/>
  <c r="AO701" i="14"/>
  <c r="AO698" i="14"/>
  <c r="AO695" i="14"/>
  <c r="AO656" i="14"/>
  <c r="AO650" i="14"/>
  <c r="AO647" i="14"/>
  <c r="AO608" i="14"/>
  <c r="AO602" i="14"/>
  <c r="AO599" i="14"/>
  <c r="AO560" i="14"/>
  <c r="AO554" i="14"/>
  <c r="AO551" i="14"/>
  <c r="AO512" i="14"/>
  <c r="AO506" i="14"/>
  <c r="AO503" i="14"/>
  <c r="AO464" i="14"/>
  <c r="AO458" i="14"/>
  <c r="AO455" i="14"/>
  <c r="AO416" i="14"/>
  <c r="AO410" i="14"/>
  <c r="AO407" i="14"/>
  <c r="AO368" i="14"/>
  <c r="AO362" i="14"/>
  <c r="AO359" i="14"/>
  <c r="AO320" i="14"/>
  <c r="AO314" i="14"/>
  <c r="AO311" i="14"/>
  <c r="AO272" i="14"/>
  <c r="AO266" i="14"/>
  <c r="AO263" i="14"/>
  <c r="AO224" i="14"/>
  <c r="AO218" i="14"/>
  <c r="AO215" i="14"/>
  <c r="AO176" i="14"/>
  <c r="AO170" i="14"/>
  <c r="AO167" i="14"/>
  <c r="AO128" i="14"/>
  <c r="AO122" i="14"/>
  <c r="AO119" i="14"/>
  <c r="AO80" i="14"/>
  <c r="AO74" i="14"/>
  <c r="AO71" i="14"/>
  <c r="AO23" i="14"/>
  <c r="AN896" i="14"/>
  <c r="AN890" i="14"/>
  <c r="AN887" i="14"/>
  <c r="AN848" i="14"/>
  <c r="AN842" i="14"/>
  <c r="AN839" i="14"/>
  <c r="AN800" i="14"/>
  <c r="AN794" i="14"/>
  <c r="AN791" i="14"/>
  <c r="AN752" i="14"/>
  <c r="AN746" i="14"/>
  <c r="AN743" i="14"/>
  <c r="AN704" i="14"/>
  <c r="AN698" i="14"/>
  <c r="AN695" i="14"/>
  <c r="AN656" i="14"/>
  <c r="AN650" i="14"/>
  <c r="AN647" i="14"/>
  <c r="AN608" i="14"/>
  <c r="AN602" i="14"/>
  <c r="AN599" i="14"/>
  <c r="AN560" i="14"/>
  <c r="AN554" i="14"/>
  <c r="AN551" i="14"/>
  <c r="AN512" i="14"/>
  <c r="AN506" i="14"/>
  <c r="AN503" i="14"/>
  <c r="AN464" i="14"/>
  <c r="AN458" i="14"/>
  <c r="AN455" i="14"/>
  <c r="AN416" i="14"/>
  <c r="AN410" i="14"/>
  <c r="AN407" i="14"/>
  <c r="AN368" i="14"/>
  <c r="AN362" i="14"/>
  <c r="AN359" i="14"/>
  <c r="AN320" i="14"/>
  <c r="AN314" i="14"/>
  <c r="AN311" i="14"/>
  <c r="AN272" i="14"/>
  <c r="AN266" i="14"/>
  <c r="AN263" i="14"/>
  <c r="AN224" i="14"/>
  <c r="AN218" i="14"/>
  <c r="AN215" i="14"/>
  <c r="AN176" i="14"/>
  <c r="AN170" i="14"/>
  <c r="AN167" i="14"/>
  <c r="AN128" i="14"/>
  <c r="AN122" i="14"/>
  <c r="AN119" i="14"/>
  <c r="AN80" i="14"/>
  <c r="AN74" i="14"/>
  <c r="AN71" i="14"/>
  <c r="AN32" i="14"/>
  <c r="AN26" i="14"/>
  <c r="AN23" i="14"/>
  <c r="AA65" i="14"/>
  <c r="AW65" i="14" s="1"/>
  <c r="AA53" i="14"/>
  <c r="H28" i="10" s="1"/>
  <c r="AM899" i="14"/>
  <c r="AM893" i="14"/>
  <c r="AM890" i="14"/>
  <c r="AM851" i="14"/>
  <c r="AM845" i="14"/>
  <c r="AM842" i="14"/>
  <c r="AM803" i="14"/>
  <c r="AM797" i="14"/>
  <c r="AM794" i="14"/>
  <c r="AM755" i="14"/>
  <c r="AM749" i="14"/>
  <c r="AM746" i="14"/>
  <c r="AM707" i="14"/>
  <c r="AM701" i="14"/>
  <c r="AM698" i="14"/>
  <c r="AM659" i="14"/>
  <c r="AM653" i="14"/>
  <c r="AM650" i="14"/>
  <c r="AM611" i="14"/>
  <c r="AM605" i="14"/>
  <c r="AM602" i="14"/>
  <c r="AM563" i="14"/>
  <c r="AM557" i="14"/>
  <c r="AM554" i="14"/>
  <c r="AM515" i="14"/>
  <c r="AM509" i="14"/>
  <c r="AM503" i="14"/>
  <c r="AM500" i="14"/>
  <c r="AM461" i="14"/>
  <c r="AM455" i="14"/>
  <c r="AM452" i="14"/>
  <c r="AM413" i="14"/>
  <c r="AM407" i="14"/>
  <c r="AM404" i="14"/>
  <c r="AM365" i="14"/>
  <c r="AM359" i="14"/>
  <c r="AM356" i="14"/>
  <c r="AM317" i="14"/>
  <c r="AM311" i="14"/>
  <c r="AM308" i="14"/>
  <c r="AM269" i="14"/>
  <c r="AM263" i="14"/>
  <c r="AM260" i="14"/>
  <c r="AM221" i="14"/>
  <c r="AM215" i="14"/>
  <c r="AM212" i="14"/>
  <c r="AM173" i="14"/>
  <c r="AM167" i="14"/>
  <c r="AM164" i="14"/>
  <c r="AM125" i="14"/>
  <c r="AM119" i="14"/>
  <c r="AM116" i="14"/>
  <c r="AM77" i="14"/>
  <c r="AM71" i="14"/>
  <c r="AM68" i="14"/>
  <c r="AM29" i="14"/>
  <c r="AM23" i="14"/>
  <c r="AM20" i="14"/>
  <c r="AL707" i="14"/>
  <c r="AL893" i="14"/>
  <c r="AL890" i="14"/>
  <c r="AL863" i="14"/>
  <c r="AL860" i="14"/>
  <c r="AL857" i="14"/>
  <c r="AL818" i="14"/>
  <c r="AL815" i="14"/>
  <c r="AL797" i="14"/>
  <c r="AL758" i="14"/>
  <c r="AL755" i="14"/>
  <c r="AL722" i="14"/>
  <c r="AL719" i="14"/>
  <c r="AL158" i="14"/>
  <c r="AL155" i="14"/>
  <c r="AL152" i="14"/>
  <c r="AL26" i="14"/>
  <c r="AL704" i="14"/>
  <c r="AL689" i="14"/>
  <c r="AL686" i="14"/>
  <c r="AL662" i="14"/>
  <c r="AL644" i="14"/>
  <c r="AL623" i="14"/>
  <c r="AL596" i="14"/>
  <c r="AL593" i="14"/>
  <c r="AL560" i="14"/>
  <c r="AL554" i="14"/>
  <c r="AL524" i="14"/>
  <c r="AL521" i="14"/>
  <c r="AL491" i="14"/>
  <c r="AL482" i="14"/>
  <c r="AL476" i="14"/>
  <c r="AL473" i="14"/>
  <c r="AL446" i="14"/>
  <c r="AL440" i="14"/>
  <c r="AL416" i="14"/>
  <c r="AL413" i="14"/>
  <c r="AL410" i="14"/>
  <c r="AL380" i="14"/>
  <c r="AL368" i="14"/>
  <c r="AL350" i="14"/>
  <c r="AL332" i="14"/>
  <c r="AL329" i="14"/>
  <c r="AL305" i="14"/>
  <c r="AL299" i="14"/>
  <c r="AL296" i="14"/>
  <c r="AL272" i="14"/>
  <c r="AL224" i="14"/>
  <c r="AL221" i="14"/>
  <c r="AL194" i="14"/>
  <c r="AL188" i="14"/>
  <c r="AL185" i="14"/>
  <c r="AL107" i="14"/>
  <c r="AL104" i="14"/>
  <c r="AL59" i="14"/>
  <c r="AL53" i="14"/>
  <c r="AL50" i="14"/>
  <c r="AK113" i="14"/>
  <c r="E11" i="9"/>
  <c r="A1" i="18" s="1"/>
  <c r="D10" i="8"/>
  <c r="D29" i="11"/>
  <c r="E6" i="12"/>
  <c r="I6" i="12"/>
  <c r="C7" i="12"/>
  <c r="G7" i="12"/>
  <c r="K7" i="12"/>
  <c r="E8" i="12"/>
  <c r="I8" i="12"/>
  <c r="C9" i="12"/>
  <c r="G9" i="12"/>
  <c r="K9" i="12"/>
  <c r="E10" i="12"/>
  <c r="I10" i="12"/>
  <c r="C11" i="12"/>
  <c r="G11" i="12"/>
  <c r="K11" i="12"/>
  <c r="E12" i="12"/>
  <c r="I12" i="12"/>
  <c r="C13" i="12"/>
  <c r="G13" i="12"/>
  <c r="K13" i="12"/>
  <c r="E14" i="12"/>
  <c r="K13" i="8"/>
  <c r="J13" i="8"/>
  <c r="F13" i="8"/>
  <c r="H13" i="8"/>
  <c r="I13" i="8"/>
  <c r="L13" i="8"/>
  <c r="M13" i="8"/>
  <c r="F14" i="8"/>
  <c r="F15" i="8" s="1"/>
  <c r="F16" i="8" s="1"/>
  <c r="Q16" i="8" s="1"/>
  <c r="E29" i="8" s="1"/>
  <c r="G13" i="8"/>
  <c r="N13" i="8"/>
  <c r="CK153" i="14"/>
  <c r="CK156" i="14"/>
  <c r="CK3" i="14"/>
  <c r="H27" i="10"/>
  <c r="W20" i="10"/>
  <c r="BR1" i="18" s="1"/>
  <c r="AS1" i="18"/>
  <c r="I10" i="8"/>
  <c r="J6" i="8"/>
  <c r="J8" i="8" s="1"/>
  <c r="J10" i="8" s="1"/>
  <c r="B15" i="10"/>
  <c r="B12" i="10"/>
  <c r="AL12" i="10" s="1"/>
  <c r="AX898" i="14"/>
  <c r="AX850" i="14"/>
  <c r="AX802" i="14"/>
  <c r="AX754" i="14"/>
  <c r="AX706" i="14"/>
  <c r="AX658" i="14"/>
  <c r="AX625" i="14"/>
  <c r="AX552" i="14"/>
  <c r="AX553" i="14"/>
  <c r="AX600" i="14"/>
  <c r="AX601" i="14"/>
  <c r="AZ743" i="3"/>
  <c r="AZ742" i="3" s="1"/>
  <c r="AZ737" i="3"/>
  <c r="AZ736" i="3" s="1"/>
  <c r="AZ731" i="3"/>
  <c r="AZ730" i="3" s="1"/>
  <c r="AZ725" i="3"/>
  <c r="AZ724" i="3" s="1"/>
  <c r="AZ719" i="3"/>
  <c r="AZ718" i="3" s="1"/>
  <c r="AZ713" i="3"/>
  <c r="AZ712" i="3" s="1"/>
  <c r="AZ707" i="3"/>
  <c r="AZ706" i="3" s="1"/>
  <c r="AZ701" i="3"/>
  <c r="AZ700" i="3" s="1"/>
  <c r="AZ695" i="3"/>
  <c r="AZ694" i="3" s="1"/>
  <c r="AZ689" i="3"/>
  <c r="AZ688" i="3" s="1"/>
  <c r="AZ683" i="3"/>
  <c r="AZ682" i="3" s="1"/>
  <c r="AZ677" i="3"/>
  <c r="AZ676" i="3" s="1"/>
  <c r="AZ671" i="3"/>
  <c r="AZ670" i="3" s="1"/>
  <c r="AZ665" i="3"/>
  <c r="AZ664" i="3" s="1"/>
  <c r="AZ659" i="3"/>
  <c r="AZ658" i="3" s="1"/>
  <c r="AZ653" i="3"/>
  <c r="AZ652" i="3" s="1"/>
  <c r="AZ647" i="3"/>
  <c r="AZ646" i="3" s="1"/>
  <c r="AZ641" i="3"/>
  <c r="AZ640" i="3" s="1"/>
  <c r="AZ635" i="3"/>
  <c r="AZ634" i="3" s="1"/>
  <c r="AZ629" i="3"/>
  <c r="BA626" i="3"/>
  <c r="AZ623" i="3"/>
  <c r="AZ617" i="3"/>
  <c r="BA614" i="3"/>
  <c r="AZ611" i="3"/>
  <c r="BA608" i="3"/>
  <c r="AZ605" i="3"/>
  <c r="BA602" i="3"/>
  <c r="AZ599" i="3"/>
  <c r="BA596" i="3"/>
  <c r="AZ593" i="3"/>
  <c r="BA590" i="3"/>
  <c r="AZ587" i="3"/>
  <c r="BA584" i="3"/>
  <c r="AZ581" i="3"/>
  <c r="BA578" i="3"/>
  <c r="AZ575" i="3"/>
  <c r="BA572" i="3"/>
  <c r="AZ569" i="3"/>
  <c r="BA566" i="3"/>
  <c r="AZ563" i="3"/>
  <c r="BA560" i="3"/>
  <c r="AZ557" i="3"/>
  <c r="BA554" i="3"/>
  <c r="AZ551" i="3"/>
  <c r="BA548" i="3"/>
  <c r="AZ545" i="3"/>
  <c r="BA542" i="3"/>
  <c r="AZ539" i="3"/>
  <c r="BA536" i="3"/>
  <c r="AZ533" i="3"/>
  <c r="BA530" i="3"/>
  <c r="AZ527" i="3"/>
  <c r="BA524" i="3"/>
  <c r="AZ521" i="3"/>
  <c r="BA518" i="3"/>
  <c r="AZ515" i="3"/>
  <c r="BA512" i="3"/>
  <c r="AZ509" i="3"/>
  <c r="BA506" i="3"/>
  <c r="AZ503" i="3"/>
  <c r="BA500" i="3"/>
  <c r="AZ497" i="3"/>
  <c r="BA494" i="3"/>
  <c r="AZ491" i="3"/>
  <c r="BA488" i="3"/>
  <c r="AZ485" i="3"/>
  <c r="BA482" i="3"/>
  <c r="AZ479" i="3"/>
  <c r="BA476" i="3"/>
  <c r="AZ473" i="3"/>
  <c r="BA470" i="3"/>
  <c r="AZ467" i="3"/>
  <c r="BA464" i="3"/>
  <c r="AZ461" i="3"/>
  <c r="BA458" i="3"/>
  <c r="AZ455" i="3"/>
  <c r="BA452" i="3"/>
  <c r="AZ449" i="3"/>
  <c r="BA446" i="3"/>
  <c r="AZ443" i="3"/>
  <c r="BA440" i="3"/>
  <c r="AY436" i="3"/>
  <c r="AZ437" i="3"/>
  <c r="AY424" i="3"/>
  <c r="AZ425" i="3"/>
  <c r="AZ415" i="3"/>
  <c r="BA416" i="3"/>
  <c r="AY412" i="3"/>
  <c r="AZ413" i="3"/>
  <c r="AZ403" i="3"/>
  <c r="BA404" i="3"/>
  <c r="AY400" i="3"/>
  <c r="AZ401" i="3"/>
  <c r="AX328" i="14"/>
  <c r="AX280" i="14"/>
  <c r="AX238" i="14"/>
  <c r="AZ433" i="3"/>
  <c r="BA434" i="3"/>
  <c r="AY430" i="3"/>
  <c r="AZ431" i="3"/>
  <c r="AZ421" i="3"/>
  <c r="BA422" i="3"/>
  <c r="AY418" i="3"/>
  <c r="AZ419" i="3"/>
  <c r="AZ409" i="3"/>
  <c r="BA410" i="3"/>
  <c r="AY406" i="3"/>
  <c r="AZ407" i="3"/>
  <c r="BA107" i="3"/>
  <c r="AZ104" i="3"/>
  <c r="BA101" i="3"/>
  <c r="AZ98" i="3"/>
  <c r="BA95" i="3"/>
  <c r="AZ92" i="3"/>
  <c r="BA89" i="3"/>
  <c r="AZ86" i="3"/>
  <c r="BA83" i="3"/>
  <c r="AZ80" i="3"/>
  <c r="BA77" i="3"/>
  <c r="AZ74" i="3"/>
  <c r="BA71" i="3"/>
  <c r="AZ68" i="3"/>
  <c r="BA65" i="3"/>
  <c r="AZ62" i="3"/>
  <c r="BA59" i="3"/>
  <c r="AZ56" i="3"/>
  <c r="BA53" i="3"/>
  <c r="AZ50" i="3"/>
  <c r="BA47" i="3"/>
  <c r="AZ44" i="3"/>
  <c r="BA41" i="3"/>
  <c r="AZ38" i="3"/>
  <c r="BA35" i="3"/>
  <c r="AZ32" i="3"/>
  <c r="BA29" i="3"/>
  <c r="AZ26" i="3"/>
  <c r="AZ20" i="3"/>
  <c r="BA17" i="3"/>
  <c r="AZ14" i="3"/>
  <c r="BA11" i="3"/>
  <c r="BA5" i="3"/>
  <c r="AV902" i="14"/>
  <c r="AV899" i="14"/>
  <c r="AV878" i="14"/>
  <c r="AV875" i="14"/>
  <c r="AV854" i="14"/>
  <c r="AV851" i="14"/>
  <c r="AV830" i="14"/>
  <c r="AV827" i="14"/>
  <c r="AV806" i="14"/>
  <c r="AV803" i="14"/>
  <c r="AV782" i="14"/>
  <c r="AV779" i="14"/>
  <c r="AV758" i="14"/>
  <c r="AV755" i="14"/>
  <c r="AV734" i="14"/>
  <c r="AV731" i="14"/>
  <c r="AV710" i="14"/>
  <c r="AV707" i="14"/>
  <c r="AV686" i="14"/>
  <c r="AV683" i="14"/>
  <c r="AV662" i="14"/>
  <c r="AV659" i="14"/>
  <c r="AV638" i="14"/>
  <c r="AV635" i="14"/>
  <c r="AV614" i="14"/>
  <c r="AV611" i="14"/>
  <c r="AV590" i="14"/>
  <c r="AV587" i="14"/>
  <c r="AV566" i="14"/>
  <c r="AV563" i="14"/>
  <c r="AV542" i="14"/>
  <c r="AV539" i="14"/>
  <c r="AV518" i="14"/>
  <c r="AV515" i="14"/>
  <c r="AV494" i="14"/>
  <c r="AV491" i="14"/>
  <c r="AV470" i="14"/>
  <c r="AV467" i="14"/>
  <c r="AV446" i="14"/>
  <c r="AV443" i="14"/>
  <c r="AV422" i="14"/>
  <c r="AV419" i="14"/>
  <c r="AV398" i="14"/>
  <c r="AV395" i="14"/>
  <c r="AV374" i="14"/>
  <c r="AV371" i="14"/>
  <c r="AV350" i="14"/>
  <c r="AV347" i="14"/>
  <c r="AV326" i="14"/>
  <c r="AV323" i="14"/>
  <c r="AV302" i="14"/>
  <c r="AV299" i="14"/>
  <c r="AV278" i="14"/>
  <c r="AV275" i="14"/>
  <c r="AV254" i="14"/>
  <c r="AV251" i="14"/>
  <c r="AV230" i="14"/>
  <c r="AV227" i="14"/>
  <c r="AV206" i="14"/>
  <c r="AV203" i="14"/>
  <c r="AV182" i="14"/>
  <c r="AV179" i="14"/>
  <c r="AV158" i="14"/>
  <c r="AV155" i="14"/>
  <c r="AV134" i="14"/>
  <c r="AV131" i="14"/>
  <c r="AV110" i="14"/>
  <c r="AV107" i="14"/>
  <c r="AV86" i="14"/>
  <c r="AV83" i="14"/>
  <c r="AV62" i="14"/>
  <c r="AV59" i="14"/>
  <c r="AV38" i="14"/>
  <c r="AV35" i="14"/>
  <c r="AV14" i="14"/>
  <c r="AV11" i="14"/>
  <c r="AU899" i="14"/>
  <c r="AU896" i="14"/>
  <c r="AU875" i="14"/>
  <c r="AU872" i="14"/>
  <c r="AU851" i="14"/>
  <c r="AU848" i="14"/>
  <c r="AU827" i="14"/>
  <c r="AU824" i="14"/>
  <c r="AU803" i="14"/>
  <c r="AU800" i="14"/>
  <c r="AU779" i="14"/>
  <c r="AU776" i="14"/>
  <c r="AU755" i="14"/>
  <c r="AU752" i="14"/>
  <c r="AU731" i="14"/>
  <c r="AU728" i="14"/>
  <c r="AU707" i="14"/>
  <c r="AU704" i="14"/>
  <c r="AU683" i="14"/>
  <c r="AU680" i="14"/>
  <c r="AU659" i="14"/>
  <c r="AU656" i="14"/>
  <c r="AU635" i="14"/>
  <c r="AU632" i="14"/>
  <c r="AU611" i="14"/>
  <c r="AU608" i="14"/>
  <c r="AU587" i="14"/>
  <c r="AU584" i="14"/>
  <c r="AU563" i="14"/>
  <c r="AU560" i="14"/>
  <c r="AU539" i="14"/>
  <c r="AU536" i="14"/>
  <c r="AU515" i="14"/>
  <c r="AU512" i="14"/>
  <c r="AU491" i="14"/>
  <c r="AU488" i="14"/>
  <c r="AU467" i="14"/>
  <c r="AU464" i="14"/>
  <c r="AU443" i="14"/>
  <c r="AU440" i="14"/>
  <c r="AU419" i="14"/>
  <c r="AU416" i="14"/>
  <c r="AU395" i="14"/>
  <c r="AU392" i="14"/>
  <c r="AU371" i="14"/>
  <c r="AU368" i="14"/>
  <c r="AU347" i="14"/>
  <c r="AU344" i="14"/>
  <c r="AU323" i="14"/>
  <c r="AU320" i="14"/>
  <c r="AU299" i="14"/>
  <c r="AU296" i="14"/>
  <c r="AU275" i="14"/>
  <c r="AU272" i="14"/>
  <c r="AU251" i="14"/>
  <c r="AU248" i="14"/>
  <c r="AU227" i="14"/>
  <c r="AU224" i="14"/>
  <c r="AU203" i="14"/>
  <c r="AU200" i="14"/>
  <c r="AU179" i="14"/>
  <c r="AU176" i="14"/>
  <c r="AU155" i="14"/>
  <c r="AU152" i="14"/>
  <c r="AU131" i="14"/>
  <c r="AU128" i="14"/>
  <c r="AU107" i="14"/>
  <c r="AU104" i="14"/>
  <c r="AU83" i="14"/>
  <c r="AU80" i="14"/>
  <c r="AU59" i="14"/>
  <c r="AU56" i="14"/>
  <c r="AU35" i="14"/>
  <c r="AU32" i="14"/>
  <c r="AU11" i="14"/>
  <c r="AU8" i="14"/>
  <c r="AT902" i="14"/>
  <c r="AT899" i="14"/>
  <c r="AT878" i="14"/>
  <c r="AT875" i="14"/>
  <c r="AT854" i="14"/>
  <c r="AT851" i="14"/>
  <c r="AT830" i="14"/>
  <c r="AT827" i="14"/>
  <c r="AT806" i="14"/>
  <c r="AT803" i="14"/>
  <c r="AZ395" i="3"/>
  <c r="BA392" i="3"/>
  <c r="AZ389" i="3"/>
  <c r="BA386" i="3"/>
  <c r="AZ383" i="3"/>
  <c r="BA380" i="3"/>
  <c r="AZ377" i="3"/>
  <c r="BA374" i="3"/>
  <c r="AZ371" i="3"/>
  <c r="BA368" i="3"/>
  <c r="AZ365" i="3"/>
  <c r="BA362" i="3"/>
  <c r="AZ359" i="3"/>
  <c r="AZ323" i="3"/>
  <c r="AZ322" i="3" s="1"/>
  <c r="BA320" i="3"/>
  <c r="AZ317" i="3"/>
  <c r="AI32" i="10"/>
  <c r="AF33" i="10"/>
  <c r="AT794" i="14"/>
  <c r="AT791" i="14"/>
  <c r="AT770" i="14"/>
  <c r="AT767" i="14"/>
  <c r="AT746" i="14"/>
  <c r="AT743" i="14"/>
  <c r="AT722" i="14"/>
  <c r="AT719" i="14"/>
  <c r="AT698" i="14"/>
  <c r="AT695" i="14"/>
  <c r="AT674" i="14"/>
  <c r="AT671" i="14"/>
  <c r="AT650" i="14"/>
  <c r="AT647" i="14"/>
  <c r="AT626" i="14"/>
  <c r="AT623" i="14"/>
  <c r="AT602" i="14"/>
  <c r="AT599" i="14"/>
  <c r="AT578" i="14"/>
  <c r="AT575" i="14"/>
  <c r="AT554" i="14"/>
  <c r="AT551" i="14"/>
  <c r="AT530" i="14"/>
  <c r="AT527" i="14"/>
  <c r="AT506" i="14"/>
  <c r="AT503" i="14"/>
  <c r="AT482" i="14"/>
  <c r="AT479" i="14"/>
  <c r="AT458" i="14"/>
  <c r="AT455" i="14"/>
  <c r="AT434" i="14"/>
  <c r="AT431" i="14"/>
  <c r="AT410" i="14"/>
  <c r="AT407" i="14"/>
  <c r="AT386" i="14"/>
  <c r="AT383" i="14"/>
  <c r="AT362" i="14"/>
  <c r="AT359" i="14"/>
  <c r="AT338" i="14"/>
  <c r="AT335" i="14"/>
  <c r="AT314" i="14"/>
  <c r="AT311" i="14"/>
  <c r="AT290" i="14"/>
  <c r="AT287" i="14"/>
  <c r="AT266" i="14"/>
  <c r="AT263" i="14"/>
  <c r="AT242" i="14"/>
  <c r="AT239" i="14"/>
  <c r="AT218" i="14"/>
  <c r="AT215" i="14"/>
  <c r="AT194" i="14"/>
  <c r="AT191" i="14"/>
  <c r="AT170" i="14"/>
  <c r="AT167" i="14"/>
  <c r="AT146" i="14"/>
  <c r="AT143" i="14"/>
  <c r="AT122" i="14"/>
  <c r="AT119" i="14"/>
  <c r="AT98" i="14"/>
  <c r="AT95" i="14"/>
  <c r="AT74" i="14"/>
  <c r="AT71" i="14"/>
  <c r="AT50" i="14"/>
  <c r="AT47" i="14"/>
  <c r="AT26" i="14"/>
  <c r="AT23" i="14"/>
  <c r="AC32" i="10"/>
  <c r="AG899" i="14"/>
  <c r="AW899" i="14" s="1"/>
  <c r="AG875" i="14"/>
  <c r="AW875" i="14" s="1"/>
  <c r="AG851" i="14"/>
  <c r="AW851" i="14" s="1"/>
  <c r="AG827" i="14"/>
  <c r="AW827" i="14" s="1"/>
  <c r="AG803" i="14"/>
  <c r="AW803" i="14" s="1"/>
  <c r="AG779" i="14"/>
  <c r="AW779" i="14" s="1"/>
  <c r="AG755" i="14"/>
  <c r="AW755" i="14" s="1"/>
  <c r="AG731" i="14"/>
  <c r="AW731" i="14" s="1"/>
  <c r="AG707" i="14"/>
  <c r="AW707" i="14" s="1"/>
  <c r="AG683" i="14"/>
  <c r="AW683" i="14" s="1"/>
  <c r="AG659" i="14"/>
  <c r="AW659" i="14" s="1"/>
  <c r="AG635" i="14"/>
  <c r="AW635" i="14" s="1"/>
  <c r="AG611" i="14"/>
  <c r="AW611" i="14" s="1"/>
  <c r="AG587" i="14"/>
  <c r="AW587" i="14" s="1"/>
  <c r="AG563" i="14"/>
  <c r="AW563" i="14" s="1"/>
  <c r="AG539" i="14"/>
  <c r="AW539" i="14" s="1"/>
  <c r="AG515" i="14"/>
  <c r="AG491" i="14"/>
  <c r="AW491" i="14" s="1"/>
  <c r="AG467" i="14"/>
  <c r="AW467" i="14" s="1"/>
  <c r="AG443" i="14"/>
  <c r="AW443" i="14" s="1"/>
  <c r="AG419" i="14"/>
  <c r="AW419" i="14" s="1"/>
  <c r="AG395" i="14"/>
  <c r="AW395" i="14" s="1"/>
  <c r="AG371" i="14"/>
  <c r="AW371" i="14" s="1"/>
  <c r="AG347" i="14"/>
  <c r="AW347" i="14" s="1"/>
  <c r="AG323" i="14"/>
  <c r="AW323" i="14" s="1"/>
  <c r="AG299" i="14"/>
  <c r="AW299" i="14" s="1"/>
  <c r="AG275" i="14"/>
  <c r="AW275" i="14" s="1"/>
  <c r="AG251" i="14"/>
  <c r="AW251" i="14" s="1"/>
  <c r="AG227" i="14"/>
  <c r="AW227" i="14" s="1"/>
  <c r="AG203" i="14"/>
  <c r="AG179" i="14"/>
  <c r="AW179" i="14" s="1"/>
  <c r="AG155" i="14"/>
  <c r="AW155" i="14" s="1"/>
  <c r="AG131" i="14"/>
  <c r="AW131" i="14" s="1"/>
  <c r="AG107" i="14"/>
  <c r="AW107" i="14" s="1"/>
  <c r="AG83" i="14"/>
  <c r="AW83" i="14" s="1"/>
  <c r="AG59" i="14"/>
  <c r="AW59" i="14" s="1"/>
  <c r="AG35" i="14"/>
  <c r="AG11" i="14"/>
  <c r="AW11" i="14" s="1"/>
  <c r="AS902" i="14"/>
  <c r="AS890" i="14"/>
  <c r="AS887" i="14"/>
  <c r="AS866" i="14"/>
  <c r="AS863" i="14"/>
  <c r="AS842" i="14"/>
  <c r="AS839" i="14"/>
  <c r="AS818" i="14"/>
  <c r="AS815" i="14"/>
  <c r="AS794" i="14"/>
  <c r="AS791" i="14"/>
  <c r="AS770" i="14"/>
  <c r="AS767" i="14"/>
  <c r="AS746" i="14"/>
  <c r="AS743" i="14"/>
  <c r="AS722" i="14"/>
  <c r="AS719" i="14"/>
  <c r="AS698" i="14"/>
  <c r="AS695" i="14"/>
  <c r="AS674" i="14"/>
  <c r="AS671" i="14"/>
  <c r="AS650" i="14"/>
  <c r="AS647" i="14"/>
  <c r="AS626" i="14"/>
  <c r="AS623" i="14"/>
  <c r="AS602" i="14"/>
  <c r="AS599" i="14"/>
  <c r="AS578" i="14"/>
  <c r="AS575" i="14"/>
  <c r="AS554" i="14"/>
  <c r="AS551" i="14"/>
  <c r="AS530" i="14"/>
  <c r="AS527" i="14"/>
  <c r="AS506" i="14"/>
  <c r="AS503" i="14"/>
  <c r="AS482" i="14"/>
  <c r="AS479" i="14"/>
  <c r="AS458" i="14"/>
  <c r="AS455" i="14"/>
  <c r="AS434" i="14"/>
  <c r="AS431" i="14"/>
  <c r="AS410" i="14"/>
  <c r="AS407" i="14"/>
  <c r="AS386" i="14"/>
  <c r="AS383" i="14"/>
  <c r="AS362" i="14"/>
  <c r="AS359" i="14"/>
  <c r="AS338" i="14"/>
  <c r="AS335" i="14"/>
  <c r="AS314" i="14"/>
  <c r="AS311" i="14"/>
  <c r="AS290" i="14"/>
  <c r="AS287" i="14"/>
  <c r="AS266" i="14"/>
  <c r="AS263" i="14"/>
  <c r="AS242" i="14"/>
  <c r="AS239" i="14"/>
  <c r="AS218" i="14"/>
  <c r="AS215" i="14"/>
  <c r="AS194" i="14"/>
  <c r="AS191" i="14"/>
  <c r="AS170" i="14"/>
  <c r="AS167" i="14"/>
  <c r="AS146" i="14"/>
  <c r="AS143" i="14"/>
  <c r="AS122" i="14"/>
  <c r="AS119" i="14"/>
  <c r="AS98" i="14"/>
  <c r="AS95" i="14"/>
  <c r="AS74" i="14"/>
  <c r="AS71" i="14"/>
  <c r="AS50" i="14"/>
  <c r="AS47" i="14"/>
  <c r="AS26" i="14"/>
  <c r="AS23" i="14"/>
  <c r="Z32" i="10"/>
  <c r="AF887" i="14"/>
  <c r="AW887" i="14" s="1"/>
  <c r="AF863" i="14"/>
  <c r="AW863" i="14" s="1"/>
  <c r="AF839" i="14"/>
  <c r="AW839" i="14" s="1"/>
  <c r="AF815" i="14"/>
  <c r="AF791" i="14"/>
  <c r="AW791" i="14" s="1"/>
  <c r="AF767" i="14"/>
  <c r="AF743" i="14"/>
  <c r="AW743" i="14" s="1"/>
  <c r="AF719" i="14"/>
  <c r="AW719" i="14" s="1"/>
  <c r="AF695" i="14"/>
  <c r="AW695" i="14" s="1"/>
  <c r="AF671" i="14"/>
  <c r="AW671" i="14" s="1"/>
  <c r="AF647" i="14"/>
  <c r="AW647" i="14" s="1"/>
  <c r="AF623" i="14"/>
  <c r="AW623" i="14" s="1"/>
  <c r="AF599" i="14"/>
  <c r="AW599" i="14" s="1"/>
  <c r="AF575" i="14"/>
  <c r="AW575" i="14" s="1"/>
  <c r="AF551" i="14"/>
  <c r="AW551" i="14" s="1"/>
  <c r="AF527" i="14"/>
  <c r="AW527" i="14" s="1"/>
  <c r="AF503" i="14"/>
  <c r="AW503" i="14" s="1"/>
  <c r="AF479" i="14"/>
  <c r="AW479" i="14" s="1"/>
  <c r="AF455" i="14"/>
  <c r="AW455" i="14" s="1"/>
  <c r="AF431" i="14"/>
  <c r="AW431" i="14" s="1"/>
  <c r="AF407" i="14"/>
  <c r="AW407" i="14" s="1"/>
  <c r="AF383" i="14"/>
  <c r="AF359" i="14"/>
  <c r="AW359" i="14" s="1"/>
  <c r="AF335" i="14"/>
  <c r="AW335" i="14" s="1"/>
  <c r="AF311" i="14"/>
  <c r="AW311" i="14" s="1"/>
  <c r="AR902" i="14"/>
  <c r="AR899" i="14"/>
  <c r="AR878" i="14"/>
  <c r="AR875" i="14"/>
  <c r="AR854" i="14"/>
  <c r="AR851" i="14"/>
  <c r="AR830" i="14"/>
  <c r="AR827" i="14"/>
  <c r="AR806" i="14"/>
  <c r="AR803" i="14"/>
  <c r="AR782" i="14"/>
  <c r="AR779" i="14"/>
  <c r="AR758" i="14"/>
  <c r="AR755" i="14"/>
  <c r="AR734" i="14"/>
  <c r="AR731" i="14"/>
  <c r="AR710" i="14"/>
  <c r="AR707" i="14"/>
  <c r="AR686" i="14"/>
  <c r="AR683" i="14"/>
  <c r="AR662" i="14"/>
  <c r="AR659" i="14"/>
  <c r="AR638" i="14"/>
  <c r="AR635" i="14"/>
  <c r="AR614" i="14"/>
  <c r="AR611" i="14"/>
  <c r="AR590" i="14"/>
  <c r="AR587" i="14"/>
  <c r="AR566" i="14"/>
  <c r="AR563" i="14"/>
  <c r="AR542" i="14"/>
  <c r="AR539" i="14"/>
  <c r="AR518" i="14"/>
  <c r="AR515" i="14"/>
  <c r="AR494" i="14"/>
  <c r="AR491" i="14"/>
  <c r="AR470" i="14"/>
  <c r="AR467" i="14"/>
  <c r="AR446" i="14"/>
  <c r="AR443" i="14"/>
  <c r="AR422" i="14"/>
  <c r="AR419" i="14"/>
  <c r="AR398" i="14"/>
  <c r="AR395" i="14"/>
  <c r="AR374" i="14"/>
  <c r="AR371" i="14"/>
  <c r="AR350" i="14"/>
  <c r="AR347" i="14"/>
  <c r="AR326" i="14"/>
  <c r="AR323" i="14"/>
  <c r="AR302" i="14"/>
  <c r="AR299" i="14"/>
  <c r="AR278" i="14"/>
  <c r="AR275" i="14"/>
  <c r="AR254" i="14"/>
  <c r="AR251" i="14"/>
  <c r="AR230" i="14"/>
  <c r="AR227" i="14"/>
  <c r="AR206" i="14"/>
  <c r="AR203" i="14"/>
  <c r="AR182" i="14"/>
  <c r="AR179" i="14"/>
  <c r="AR158" i="14"/>
  <c r="AR155" i="14"/>
  <c r="AR134" i="14"/>
  <c r="AR131" i="14"/>
  <c r="AR110" i="14"/>
  <c r="AR107" i="14"/>
  <c r="AR86" i="14"/>
  <c r="AR83" i="14"/>
  <c r="AR62" i="14"/>
  <c r="AR59" i="14"/>
  <c r="AR38" i="14"/>
  <c r="AR35" i="14"/>
  <c r="AR14" i="14"/>
  <c r="AR11" i="14"/>
  <c r="AQ896" i="14"/>
  <c r="AQ875" i="14"/>
  <c r="AQ860" i="14"/>
  <c r="AQ845" i="14"/>
  <c r="AQ842" i="14"/>
  <c r="AQ827" i="14"/>
  <c r="AQ809" i="14"/>
  <c r="AQ806" i="14"/>
  <c r="AQ794" i="14"/>
  <c r="AQ779" i="14"/>
  <c r="AQ764" i="14"/>
  <c r="AQ746" i="14"/>
  <c r="AQ743" i="14"/>
  <c r="AQ722" i="14"/>
  <c r="AQ719" i="14"/>
  <c r="AQ698" i="14"/>
  <c r="AQ695" i="14"/>
  <c r="AQ674" i="14"/>
  <c r="AQ671" i="14"/>
  <c r="AQ650" i="14"/>
  <c r="AQ647" i="14"/>
  <c r="W32" i="10"/>
  <c r="T32" i="10"/>
  <c r="AQ635" i="14"/>
  <c r="AQ614" i="14"/>
  <c r="AQ611" i="14"/>
  <c r="AQ590" i="14"/>
  <c r="AQ587" i="14"/>
  <c r="AQ566" i="14"/>
  <c r="AQ563" i="14"/>
  <c r="AQ542" i="14"/>
  <c r="AQ539" i="14"/>
  <c r="AQ518" i="14"/>
  <c r="AQ515" i="14"/>
  <c r="AQ494" i="14"/>
  <c r="AQ491" i="14"/>
  <c r="AQ470" i="14"/>
  <c r="AQ467" i="14"/>
  <c r="AQ446" i="14"/>
  <c r="AQ443" i="14"/>
  <c r="AQ422" i="14"/>
  <c r="AQ419" i="14"/>
  <c r="AQ398" i="14"/>
  <c r="AQ395" i="14"/>
  <c r="AQ374" i="14"/>
  <c r="AQ371" i="14"/>
  <c r="AQ350" i="14"/>
  <c r="AQ347" i="14"/>
  <c r="AQ326" i="14"/>
  <c r="AQ323" i="14"/>
  <c r="AQ302" i="14"/>
  <c r="AQ299" i="14"/>
  <c r="AQ278" i="14"/>
  <c r="AQ275" i="14"/>
  <c r="AQ254" i="14"/>
  <c r="AQ251" i="14"/>
  <c r="AQ230" i="14"/>
  <c r="AQ227" i="14"/>
  <c r="AQ206" i="14"/>
  <c r="AQ203" i="14"/>
  <c r="AQ182" i="14"/>
  <c r="AQ179" i="14"/>
  <c r="AQ158" i="14"/>
  <c r="AQ155" i="14"/>
  <c r="AQ134" i="14"/>
  <c r="AQ131" i="14"/>
  <c r="AQ110" i="14"/>
  <c r="AQ107" i="14"/>
  <c r="AQ86" i="14"/>
  <c r="AQ83" i="14"/>
  <c r="AQ62" i="14"/>
  <c r="AQ59" i="14"/>
  <c r="AQ38" i="14"/>
  <c r="AQ35" i="14"/>
  <c r="AQ14" i="14"/>
  <c r="AQ11" i="14"/>
  <c r="AP890" i="14"/>
  <c r="AP887" i="14"/>
  <c r="AP866" i="14"/>
  <c r="AP863" i="14"/>
  <c r="AP842" i="14"/>
  <c r="AP839" i="14"/>
  <c r="AP818" i="14"/>
  <c r="AP815" i="14"/>
  <c r="AP794" i="14"/>
  <c r="AP791" i="14"/>
  <c r="AP770" i="14"/>
  <c r="AP767" i="14"/>
  <c r="AP746" i="14"/>
  <c r="AP743" i="14"/>
  <c r="AP722" i="14"/>
  <c r="AP719" i="14"/>
  <c r="AP698" i="14"/>
  <c r="AP695" i="14"/>
  <c r="AP674" i="14"/>
  <c r="AP671" i="14"/>
  <c r="AP650" i="14"/>
  <c r="AP647" i="14"/>
  <c r="AP626" i="14"/>
  <c r="AP623" i="14"/>
  <c r="AP602" i="14"/>
  <c r="AP599" i="14"/>
  <c r="AP578" i="14"/>
  <c r="AP575" i="14"/>
  <c r="AP554" i="14"/>
  <c r="AP551" i="14"/>
  <c r="AP530" i="14"/>
  <c r="AP527" i="14"/>
  <c r="AP506" i="14"/>
  <c r="AP503" i="14"/>
  <c r="AP482" i="14"/>
  <c r="AP479" i="14"/>
  <c r="AP458" i="14"/>
  <c r="AP455" i="14"/>
  <c r="AP434" i="14"/>
  <c r="AP431" i="14"/>
  <c r="AP410" i="14"/>
  <c r="AP407" i="14"/>
  <c r="AP386" i="14"/>
  <c r="AP383" i="14"/>
  <c r="AP362" i="14"/>
  <c r="AP359" i="14"/>
  <c r="AP338" i="14"/>
  <c r="AP335" i="14"/>
  <c r="AP314" i="14"/>
  <c r="AP311" i="14"/>
  <c r="AP290" i="14"/>
  <c r="AP287" i="14"/>
  <c r="AP266" i="14"/>
  <c r="AP263" i="14"/>
  <c r="AP242" i="14"/>
  <c r="AP239" i="14"/>
  <c r="AP218" i="14"/>
  <c r="AP215" i="14"/>
  <c r="AP194" i="14"/>
  <c r="AP191" i="14"/>
  <c r="AP170" i="14"/>
  <c r="AP167" i="14"/>
  <c r="AP146" i="14"/>
  <c r="AP143" i="14"/>
  <c r="AP122" i="14"/>
  <c r="AP119" i="14"/>
  <c r="AP98" i="14"/>
  <c r="AP95" i="14"/>
  <c r="AP74" i="14"/>
  <c r="AP71" i="14"/>
  <c r="AP50" i="14"/>
  <c r="AP47" i="14"/>
  <c r="AP26" i="14"/>
  <c r="AP23" i="14"/>
  <c r="Q32" i="10"/>
  <c r="AO902" i="14"/>
  <c r="AO881" i="14"/>
  <c r="AO878" i="14"/>
  <c r="AO857" i="14"/>
  <c r="AO854" i="14"/>
  <c r="AO833" i="14"/>
  <c r="AO830" i="14"/>
  <c r="AO809" i="14"/>
  <c r="AO806" i="14"/>
  <c r="AO785" i="14"/>
  <c r="AO782" i="14"/>
  <c r="AO761" i="14"/>
  <c r="AO758" i="14"/>
  <c r="AO737" i="14"/>
  <c r="AO734" i="14"/>
  <c r="AO713" i="14"/>
  <c r="AO710" i="14"/>
  <c r="AO686" i="14"/>
  <c r="AO683" i="14"/>
  <c r="AO662" i="14"/>
  <c r="AO659" i="14"/>
  <c r="AO638" i="14"/>
  <c r="AO635" i="14"/>
  <c r="AO614" i="14"/>
  <c r="AO611" i="14"/>
  <c r="AO590" i="14"/>
  <c r="AO587" i="14"/>
  <c r="AO566" i="14"/>
  <c r="AO563" i="14"/>
  <c r="AO542" i="14"/>
  <c r="AO539" i="14"/>
  <c r="AO518" i="14"/>
  <c r="AO515" i="14"/>
  <c r="AO494" i="14"/>
  <c r="AO491" i="14"/>
  <c r="AO470" i="14"/>
  <c r="AO467" i="14"/>
  <c r="AO446" i="14"/>
  <c r="AO443" i="14"/>
  <c r="AO422" i="14"/>
  <c r="AO419" i="14"/>
  <c r="AO398" i="14"/>
  <c r="AO395" i="14"/>
  <c r="AO374" i="14"/>
  <c r="AO371" i="14"/>
  <c r="AO350" i="14"/>
  <c r="AO347" i="14"/>
  <c r="AO326" i="14"/>
  <c r="AO323" i="14"/>
  <c r="AO302" i="14"/>
  <c r="AO299" i="14"/>
  <c r="AO278" i="14"/>
  <c r="AO275" i="14"/>
  <c r="AO254" i="14"/>
  <c r="AO251" i="14"/>
  <c r="AO230" i="14"/>
  <c r="AO227" i="14"/>
  <c r="AO206" i="14"/>
  <c r="AO203" i="14"/>
  <c r="AO182" i="14"/>
  <c r="AO179" i="14"/>
  <c r="AO158" i="14"/>
  <c r="AO155" i="14"/>
  <c r="AO134" i="14"/>
  <c r="AO131" i="14"/>
  <c r="AO110" i="14"/>
  <c r="AO107" i="14"/>
  <c r="AO86" i="14"/>
  <c r="AO83" i="14"/>
  <c r="AO62" i="14"/>
  <c r="AO59" i="14"/>
  <c r="AO38" i="14"/>
  <c r="AO35" i="14"/>
  <c r="AO14" i="14"/>
  <c r="AO11" i="14"/>
  <c r="N32" i="10"/>
  <c r="AN902" i="14"/>
  <c r="AN899" i="14"/>
  <c r="AN878" i="14"/>
  <c r="AN875" i="14"/>
  <c r="AN854" i="14"/>
  <c r="AN851" i="14"/>
  <c r="AN830" i="14"/>
  <c r="AN827" i="14"/>
  <c r="AN806" i="14"/>
  <c r="AN803" i="14"/>
  <c r="AN782" i="14"/>
  <c r="AN779" i="14"/>
  <c r="AN758" i="14"/>
  <c r="AN755" i="14"/>
  <c r="AN734" i="14"/>
  <c r="AN731" i="14"/>
  <c r="AN710" i="14"/>
  <c r="AN707" i="14"/>
  <c r="AN686" i="14"/>
  <c r="AN683" i="14"/>
  <c r="AN662" i="14"/>
  <c r="AN659" i="14"/>
  <c r="AN638" i="14"/>
  <c r="AN635" i="14"/>
  <c r="AN614" i="14"/>
  <c r="AN611" i="14"/>
  <c r="AN590" i="14"/>
  <c r="AN587" i="14"/>
  <c r="AN566" i="14"/>
  <c r="AN563" i="14"/>
  <c r="AN542" i="14"/>
  <c r="AN539" i="14"/>
  <c r="AN518" i="14"/>
  <c r="AN515" i="14"/>
  <c r="AN494" i="14"/>
  <c r="AN491" i="14"/>
  <c r="AN470" i="14"/>
  <c r="AN467" i="14"/>
  <c r="AN446" i="14"/>
  <c r="AN443" i="14"/>
  <c r="AN422" i="14"/>
  <c r="AN419" i="14"/>
  <c r="AN398" i="14"/>
  <c r="AN395" i="14"/>
  <c r="AN374" i="14"/>
  <c r="AN371" i="14"/>
  <c r="AN350" i="14"/>
  <c r="AN347" i="14"/>
  <c r="AN326" i="14"/>
  <c r="AN323" i="14"/>
  <c r="AN302" i="14"/>
  <c r="AN299" i="14"/>
  <c r="AN278" i="14"/>
  <c r="AN275" i="14"/>
  <c r="AN254" i="14"/>
  <c r="AN251" i="14"/>
  <c r="AN230" i="14"/>
  <c r="AN227" i="14"/>
  <c r="AN206" i="14"/>
  <c r="AN203" i="14"/>
  <c r="AN182" i="14"/>
  <c r="AN179" i="14"/>
  <c r="AN158" i="14"/>
  <c r="AN155" i="14"/>
  <c r="AN134" i="14"/>
  <c r="AN131" i="14"/>
  <c r="AN110" i="14"/>
  <c r="AN107" i="14"/>
  <c r="AN86" i="14"/>
  <c r="AN83" i="14"/>
  <c r="AN62" i="14"/>
  <c r="AN59" i="14"/>
  <c r="AN38" i="14"/>
  <c r="AN35" i="14"/>
  <c r="AN14" i="14"/>
  <c r="AN11" i="14"/>
  <c r="K32" i="10"/>
  <c r="AM902" i="14"/>
  <c r="AM881" i="14"/>
  <c r="AM878" i="14"/>
  <c r="AM857" i="14"/>
  <c r="AM854" i="14"/>
  <c r="AM833" i="14"/>
  <c r="AM830" i="14"/>
  <c r="AM809" i="14"/>
  <c r="AM806" i="14"/>
  <c r="AM785" i="14"/>
  <c r="AM782" i="14"/>
  <c r="AM761" i="14"/>
  <c r="AM758" i="14"/>
  <c r="AM737" i="14"/>
  <c r="AM734" i="14"/>
  <c r="AM713" i="14"/>
  <c r="AM710" i="14"/>
  <c r="AM689" i="14"/>
  <c r="AM686" i="14"/>
  <c r="AM665" i="14"/>
  <c r="AM662" i="14"/>
  <c r="AM641" i="14"/>
  <c r="AM638" i="14"/>
  <c r="AM617" i="14"/>
  <c r="AM614" i="14"/>
  <c r="AM593" i="14"/>
  <c r="AM590" i="14"/>
  <c r="AM569" i="14"/>
  <c r="AM566" i="14"/>
  <c r="AM545" i="14"/>
  <c r="AM542" i="14"/>
  <c r="AM521" i="14"/>
  <c r="AM518" i="14"/>
  <c r="AM491" i="14"/>
  <c r="AM488" i="14"/>
  <c r="AM467" i="14"/>
  <c r="AM464" i="14"/>
  <c r="AM443" i="14"/>
  <c r="AM440" i="14"/>
  <c r="AM419" i="14"/>
  <c r="AM416" i="14"/>
  <c r="AM395" i="14"/>
  <c r="AM392" i="14"/>
  <c r="AM371" i="14"/>
  <c r="AM368" i="14"/>
  <c r="AM347" i="14"/>
  <c r="AM344" i="14"/>
  <c r="AM323" i="14"/>
  <c r="AM320" i="14"/>
  <c r="AM299" i="14"/>
  <c r="AM296" i="14"/>
  <c r="AM275" i="14"/>
  <c r="AM272" i="14"/>
  <c r="AM251" i="14"/>
  <c r="AM248" i="14"/>
  <c r="AM227" i="14"/>
  <c r="AM224" i="14"/>
  <c r="AM203" i="14"/>
  <c r="AM200" i="14"/>
  <c r="AM179" i="14"/>
  <c r="AM176" i="14"/>
  <c r="AM155" i="14"/>
  <c r="AM152" i="14"/>
  <c r="AM131" i="14"/>
  <c r="AM128" i="14"/>
  <c r="AM107" i="14"/>
  <c r="AM104" i="14"/>
  <c r="AM83" i="14"/>
  <c r="AM80" i="14"/>
  <c r="AM59" i="14"/>
  <c r="AM56" i="14"/>
  <c r="AM35" i="14"/>
  <c r="AM32" i="14"/>
  <c r="AM11" i="14"/>
  <c r="AM8" i="14"/>
  <c r="H31" i="10" s="1"/>
  <c r="AL902" i="14"/>
  <c r="AL884" i="14"/>
  <c r="AL881" i="14"/>
  <c r="AL878" i="14"/>
  <c r="AL875" i="14"/>
  <c r="AL866" i="14"/>
  <c r="AL851" i="14"/>
  <c r="AL827" i="14"/>
  <c r="AL824" i="14"/>
  <c r="AL821" i="14"/>
  <c r="AL809" i="14"/>
  <c r="AL806" i="14"/>
  <c r="AL788" i="14"/>
  <c r="AL785" i="14"/>
  <c r="AL764" i="14"/>
  <c r="AL761" i="14"/>
  <c r="AL749" i="14"/>
  <c r="AL740" i="14"/>
  <c r="AL737" i="14"/>
  <c r="AL734" i="14"/>
  <c r="AL731" i="14"/>
  <c r="AL728" i="14"/>
  <c r="AL725" i="14"/>
  <c r="AL713" i="14"/>
  <c r="AL698" i="14"/>
  <c r="AL680" i="14"/>
  <c r="AL677" i="14"/>
  <c r="AL674" i="14"/>
  <c r="AL671" i="14"/>
  <c r="AL638" i="14"/>
  <c r="AL614" i="14"/>
  <c r="AL599" i="14"/>
  <c r="AL584" i="14"/>
  <c r="AL581" i="14"/>
  <c r="AL563" i="14"/>
  <c r="AL548" i="14"/>
  <c r="AL545" i="14"/>
  <c r="AL530" i="14"/>
  <c r="AL527" i="14"/>
  <c r="AL515" i="14"/>
  <c r="AL512" i="14"/>
  <c r="AL494" i="14"/>
  <c r="AL488" i="14"/>
  <c r="AL485" i="14"/>
  <c r="AL467" i="14"/>
  <c r="AL464" i="14"/>
  <c r="AL449" i="14"/>
  <c r="AL434" i="14"/>
  <c r="AL419" i="14"/>
  <c r="AL404" i="14"/>
  <c r="AL386" i="14"/>
  <c r="AL383" i="14"/>
  <c r="AL353" i="14"/>
  <c r="AL335" i="14"/>
  <c r="AL323" i="14"/>
  <c r="AL311" i="14"/>
  <c r="AL308" i="14"/>
  <c r="AL290" i="14"/>
  <c r="AL275" i="14"/>
  <c r="AL266" i="14"/>
  <c r="AL263" i="14"/>
  <c r="AL260" i="14"/>
  <c r="AL257" i="14"/>
  <c r="AL215" i="14"/>
  <c r="AL197" i="14"/>
  <c r="AL179" i="14"/>
  <c r="AL176" i="14"/>
  <c r="AL173" i="14"/>
  <c r="AL146" i="14"/>
  <c r="AL113" i="14"/>
  <c r="AL98" i="14"/>
  <c r="AL95" i="14"/>
  <c r="AL92" i="14"/>
  <c r="AL89" i="14"/>
  <c r="AL86" i="14"/>
  <c r="AL65" i="14"/>
  <c r="AL62" i="14"/>
  <c r="AL41" i="14"/>
  <c r="AL38" i="14"/>
  <c r="AL17" i="14"/>
  <c r="AL14" i="14"/>
  <c r="AK134" i="14"/>
  <c r="AK8" i="14"/>
  <c r="AK5" i="14"/>
  <c r="BB1" i="18"/>
  <c r="AD1" i="18"/>
  <c r="AB1" i="18"/>
  <c r="AZ1" i="18"/>
  <c r="E27" i="10"/>
  <c r="E20" i="10"/>
  <c r="BL1" i="18" s="1"/>
  <c r="Q20" i="10"/>
  <c r="BP1" i="18" s="1"/>
  <c r="Q27" i="10"/>
  <c r="AR1" i="18"/>
  <c r="AI19" i="10"/>
  <c r="AI25" i="10" s="1"/>
  <c r="E10" i="8"/>
  <c r="B14" i="10"/>
  <c r="AV893" i="14"/>
  <c r="AV881" i="14"/>
  <c r="AV869" i="14"/>
  <c r="AV857" i="14"/>
  <c r="AV845" i="14"/>
  <c r="AV833" i="14"/>
  <c r="AV821" i="14"/>
  <c r="AV809" i="14"/>
  <c r="AV797" i="14"/>
  <c r="AV785" i="14"/>
  <c r="AV773" i="14"/>
  <c r="AV761" i="14"/>
  <c r="AV749" i="14"/>
  <c r="AV737" i="14"/>
  <c r="AV725" i="14"/>
  <c r="AV713" i="14"/>
  <c r="AV701" i="14"/>
  <c r="AV689" i="14"/>
  <c r="AV677" i="14"/>
  <c r="AV665" i="14"/>
  <c r="AV653" i="14"/>
  <c r="AV641" i="14"/>
  <c r="AV629" i="14"/>
  <c r="AV617" i="14"/>
  <c r="AV605" i="14"/>
  <c r="AV593" i="14"/>
  <c r="AV581" i="14"/>
  <c r="AV569" i="14"/>
  <c r="AV557" i="14"/>
  <c r="AV545" i="14"/>
  <c r="AV533" i="14"/>
  <c r="AV521" i="14"/>
  <c r="AV509" i="14"/>
  <c r="AV497" i="14"/>
  <c r="AV485" i="14"/>
  <c r="AV473" i="14"/>
  <c r="AV461" i="14"/>
  <c r="AV449" i="14"/>
  <c r="AV437" i="14"/>
  <c r="AV425" i="14"/>
  <c r="AV413" i="14"/>
  <c r="AV401" i="14"/>
  <c r="AV389" i="14"/>
  <c r="AV377" i="14"/>
  <c r="AV365" i="14"/>
  <c r="AV353" i="14"/>
  <c r="AV341" i="14"/>
  <c r="AV329" i="14"/>
  <c r="AV317" i="14"/>
  <c r="AV305" i="14"/>
  <c r="AV293" i="14"/>
  <c r="AV281" i="14"/>
  <c r="AV269" i="14"/>
  <c r="AV257" i="14"/>
  <c r="AV245" i="14"/>
  <c r="AV233" i="14"/>
  <c r="AV221" i="14"/>
  <c r="AV209" i="14"/>
  <c r="AV197" i="14"/>
  <c r="AV185" i="14"/>
  <c r="AV173" i="14"/>
  <c r="AV161" i="14"/>
  <c r="AV149" i="14"/>
  <c r="AV137" i="14"/>
  <c r="AV125" i="14"/>
  <c r="AV113" i="14"/>
  <c r="AV101" i="14"/>
  <c r="AV89" i="14"/>
  <c r="AV77" i="14"/>
  <c r="AV65" i="14"/>
  <c r="AV53" i="14"/>
  <c r="AV41" i="14"/>
  <c r="AV29" i="14"/>
  <c r="AV17" i="14"/>
  <c r="AV5" i="14"/>
  <c r="AI31" i="10" s="1"/>
  <c r="AI33" i="10"/>
  <c r="AI34" i="10" s="1"/>
  <c r="AU902" i="14"/>
  <c r="AU890" i="14"/>
  <c r="AU878" i="14"/>
  <c r="AU866" i="14"/>
  <c r="AU854" i="14"/>
  <c r="AU842" i="14"/>
  <c r="AU830" i="14"/>
  <c r="AU818" i="14"/>
  <c r="AU806" i="14"/>
  <c r="AU794" i="14"/>
  <c r="AU782" i="14"/>
  <c r="AU770" i="14"/>
  <c r="AU758" i="14"/>
  <c r="AU746" i="14"/>
  <c r="AU734" i="14"/>
  <c r="AU722" i="14"/>
  <c r="AU710" i="14"/>
  <c r="AU698" i="14"/>
  <c r="AU686" i="14"/>
  <c r="AU674" i="14"/>
  <c r="AU662" i="14"/>
  <c r="AU650" i="14"/>
  <c r="AU638" i="14"/>
  <c r="AU626" i="14"/>
  <c r="AU614" i="14"/>
  <c r="AU602" i="14"/>
  <c r="AU590" i="14"/>
  <c r="AU578" i="14"/>
  <c r="AU566" i="14"/>
  <c r="AU554" i="14"/>
  <c r="AU542" i="14"/>
  <c r="AU530" i="14"/>
  <c r="AU518" i="14"/>
  <c r="AU506" i="14"/>
  <c r="AU494" i="14"/>
  <c r="AU482" i="14"/>
  <c r="AU470" i="14"/>
  <c r="AU458" i="14"/>
  <c r="AU446" i="14"/>
  <c r="AU434" i="14"/>
  <c r="AU422" i="14"/>
  <c r="AU410" i="14"/>
  <c r="AU398" i="14"/>
  <c r="AU386" i="14"/>
  <c r="AU374" i="14"/>
  <c r="AU362" i="14"/>
  <c r="AU350" i="14"/>
  <c r="AU338" i="14"/>
  <c r="AU326" i="14"/>
  <c r="AU314" i="14"/>
  <c r="AU302" i="14"/>
  <c r="AU290" i="14"/>
  <c r="AU278" i="14"/>
  <c r="AU266" i="14"/>
  <c r="AU254" i="14"/>
  <c r="AU242" i="14"/>
  <c r="AU230" i="14"/>
  <c r="AU218" i="14"/>
  <c r="AU206" i="14"/>
  <c r="AU194" i="14"/>
  <c r="AU182" i="14"/>
  <c r="AU170" i="14"/>
  <c r="AU158" i="14"/>
  <c r="AU146" i="14"/>
  <c r="AU134" i="14"/>
  <c r="AU122" i="14"/>
  <c r="AU110" i="14"/>
  <c r="AU98" i="14"/>
  <c r="AU86" i="14"/>
  <c r="AU74" i="14"/>
  <c r="AU62" i="14"/>
  <c r="AU50" i="14"/>
  <c r="AU38" i="14"/>
  <c r="AU26" i="14"/>
  <c r="AU14" i="14"/>
  <c r="AT893" i="14"/>
  <c r="AT881" i="14"/>
  <c r="AT869" i="14"/>
  <c r="AT857" i="14"/>
  <c r="AT845" i="14"/>
  <c r="AT833" i="14"/>
  <c r="AT821" i="14"/>
  <c r="AT809" i="14"/>
  <c r="AT797" i="14"/>
  <c r="AT785" i="14"/>
  <c r="AT773" i="14"/>
  <c r="AT761" i="14"/>
  <c r="AT749" i="14"/>
  <c r="AT737" i="14"/>
  <c r="AT725" i="14"/>
  <c r="AT713" i="14"/>
  <c r="AT701" i="14"/>
  <c r="AT689" i="14"/>
  <c r="AT677" i="14"/>
  <c r="AT665" i="14"/>
  <c r="AT653" i="14"/>
  <c r="AT641" i="14"/>
  <c r="AT629" i="14"/>
  <c r="AT617" i="14"/>
  <c r="AT605" i="14"/>
  <c r="AT593" i="14"/>
  <c r="AT581" i="14"/>
  <c r="AT569" i="14"/>
  <c r="AT557" i="14"/>
  <c r="AT545" i="14"/>
  <c r="AT533" i="14"/>
  <c r="AT521" i="14"/>
  <c r="AT509" i="14"/>
  <c r="AT497" i="14"/>
  <c r="AT485" i="14"/>
  <c r="AT473" i="14"/>
  <c r="AT461" i="14"/>
  <c r="AT449" i="14"/>
  <c r="AT437" i="14"/>
  <c r="AT425" i="14"/>
  <c r="AT413" i="14"/>
  <c r="AT401" i="14"/>
  <c r="AT389" i="14"/>
  <c r="AT377" i="14"/>
  <c r="AT365" i="14"/>
  <c r="AT353" i="14"/>
  <c r="AT341" i="14"/>
  <c r="AT329" i="14"/>
  <c r="AT317" i="14"/>
  <c r="AT305" i="14"/>
  <c r="AT293" i="14"/>
  <c r="AT281" i="14"/>
  <c r="AT269" i="14"/>
  <c r="AT257" i="14"/>
  <c r="AT245" i="14"/>
  <c r="AT233" i="14"/>
  <c r="AT221" i="14"/>
  <c r="AT209" i="14"/>
  <c r="AT197" i="14"/>
  <c r="AT185" i="14"/>
  <c r="AT173" i="14"/>
  <c r="AT161" i="14"/>
  <c r="AT149" i="14"/>
  <c r="AT137" i="14"/>
  <c r="AT125" i="14"/>
  <c r="AT113" i="14"/>
  <c r="AT101" i="14"/>
  <c r="AT89" i="14"/>
  <c r="AT77" i="14"/>
  <c r="AT65" i="14"/>
  <c r="AT53" i="14"/>
  <c r="AT41" i="14"/>
  <c r="AT29" i="14"/>
  <c r="AT17" i="14"/>
  <c r="AT5" i="14"/>
  <c r="AC33" i="10"/>
  <c r="AL11" i="10"/>
  <c r="AF32" i="10"/>
  <c r="AF34" i="10" s="1"/>
  <c r="AS881" i="14"/>
  <c r="AS869" i="14"/>
  <c r="AS857" i="14"/>
  <c r="AS845" i="14"/>
  <c r="AS833" i="14"/>
  <c r="AS821" i="14"/>
  <c r="AS809" i="14"/>
  <c r="AS797" i="14"/>
  <c r="AS785" i="14"/>
  <c r="AS773" i="14"/>
  <c r="AS761" i="14"/>
  <c r="AS749" i="14"/>
  <c r="AS737" i="14"/>
  <c r="AS725" i="14"/>
  <c r="AS713" i="14"/>
  <c r="AS701" i="14"/>
  <c r="AS689" i="14"/>
  <c r="AS677" i="14"/>
  <c r="AS665" i="14"/>
  <c r="AS653" i="14"/>
  <c r="AS641" i="14"/>
  <c r="AS629" i="14"/>
  <c r="AS617" i="14"/>
  <c r="AS605" i="14"/>
  <c r="AS593" i="14"/>
  <c r="AS581" i="14"/>
  <c r="AS569" i="14"/>
  <c r="AS557" i="14"/>
  <c r="AS545" i="14"/>
  <c r="AS533" i="14"/>
  <c r="AS521" i="14"/>
  <c r="AS509" i="14"/>
  <c r="AS497" i="14"/>
  <c r="AS485" i="14"/>
  <c r="AS473" i="14"/>
  <c r="AS461" i="14"/>
  <c r="AS449" i="14"/>
  <c r="AS437" i="14"/>
  <c r="AS425" i="14"/>
  <c r="AS413" i="14"/>
  <c r="AS401" i="14"/>
  <c r="AS389" i="14"/>
  <c r="AS377" i="14"/>
  <c r="AS365" i="14"/>
  <c r="AS353" i="14"/>
  <c r="AS341" i="14"/>
  <c r="AS329" i="14"/>
  <c r="AS317" i="14"/>
  <c r="AS305" i="14"/>
  <c r="AS293" i="14"/>
  <c r="AS281" i="14"/>
  <c r="AS269" i="14"/>
  <c r="AS257" i="14"/>
  <c r="AS245" i="14"/>
  <c r="AS233" i="14"/>
  <c r="AS221" i="14"/>
  <c r="AS209" i="14"/>
  <c r="AS197" i="14"/>
  <c r="AS185" i="14"/>
  <c r="AS173" i="14"/>
  <c r="AS161" i="14"/>
  <c r="AS149" i="14"/>
  <c r="AS137" i="14"/>
  <c r="AS125" i="14"/>
  <c r="AS113" i="14"/>
  <c r="AS101" i="14"/>
  <c r="AS89" i="14"/>
  <c r="AS77" i="14"/>
  <c r="AS65" i="14"/>
  <c r="AS53" i="14"/>
  <c r="AS41" i="14"/>
  <c r="AS29" i="14"/>
  <c r="AS17" i="14"/>
  <c r="AS5" i="14"/>
  <c r="Z33" i="10"/>
  <c r="AR893" i="14"/>
  <c r="AR881" i="14"/>
  <c r="AR869" i="14"/>
  <c r="AR857" i="14"/>
  <c r="AR845" i="14"/>
  <c r="AR833" i="14"/>
  <c r="AR821" i="14"/>
  <c r="AR809" i="14"/>
  <c r="AR797" i="14"/>
  <c r="AR785" i="14"/>
  <c r="AR773" i="14"/>
  <c r="AR761" i="14"/>
  <c r="AR749" i="14"/>
  <c r="AR737" i="14"/>
  <c r="AR725" i="14"/>
  <c r="AR713" i="14"/>
  <c r="AR701" i="14"/>
  <c r="AR689" i="14"/>
  <c r="AR677" i="14"/>
  <c r="AR665" i="14"/>
  <c r="AR653" i="14"/>
  <c r="AR641" i="14"/>
  <c r="AR629" i="14"/>
  <c r="AR617" i="14"/>
  <c r="AR605" i="14"/>
  <c r="AR593" i="14"/>
  <c r="AR581" i="14"/>
  <c r="AR569" i="14"/>
  <c r="AR557" i="14"/>
  <c r="AR545" i="14"/>
  <c r="AR533" i="14"/>
  <c r="AR521" i="14"/>
  <c r="AR509" i="14"/>
  <c r="AR497" i="14"/>
  <c r="AR485" i="14"/>
  <c r="AR473" i="14"/>
  <c r="AR461" i="14"/>
  <c r="AR449" i="14"/>
  <c r="AR437" i="14"/>
  <c r="AR425" i="14"/>
  <c r="AR413" i="14"/>
  <c r="AR401" i="14"/>
  <c r="AR389" i="14"/>
  <c r="AR377" i="14"/>
  <c r="AR365" i="14"/>
  <c r="AR353" i="14"/>
  <c r="AR341" i="14"/>
  <c r="AR329" i="14"/>
  <c r="AR317" i="14"/>
  <c r="AR305" i="14"/>
  <c r="AR293" i="14"/>
  <c r="AR281" i="14"/>
  <c r="AR269" i="14"/>
  <c r="AR257" i="14"/>
  <c r="AR245" i="14"/>
  <c r="AR233" i="14"/>
  <c r="AR221" i="14"/>
  <c r="AR209" i="14"/>
  <c r="AR197" i="14"/>
  <c r="AR185" i="14"/>
  <c r="AR173" i="14"/>
  <c r="AR161" i="14"/>
  <c r="AR149" i="14"/>
  <c r="AR137" i="14"/>
  <c r="AR125" i="14"/>
  <c r="AR113" i="14"/>
  <c r="AR101" i="14"/>
  <c r="AR89" i="14"/>
  <c r="AR77" i="14"/>
  <c r="AR65" i="14"/>
  <c r="AR53" i="14"/>
  <c r="AR41" i="14"/>
  <c r="AR29" i="14"/>
  <c r="AR17" i="14"/>
  <c r="AR5" i="14"/>
  <c r="W33" i="10"/>
  <c r="W34" i="10" s="1"/>
  <c r="AO896" i="14"/>
  <c r="AO884" i="14"/>
  <c r="AO872" i="14"/>
  <c r="AO860" i="14"/>
  <c r="AO848" i="14"/>
  <c r="AO836" i="14"/>
  <c r="AO824" i="14"/>
  <c r="AO812" i="14"/>
  <c r="AO800" i="14"/>
  <c r="AO788" i="14"/>
  <c r="AO776" i="14"/>
  <c r="AO764" i="14"/>
  <c r="AO752" i="14"/>
  <c r="AO740" i="14"/>
  <c r="AO728" i="14"/>
  <c r="AO716" i="14"/>
  <c r="AO704" i="14"/>
  <c r="AO689" i="14"/>
  <c r="AO677" i="14"/>
  <c r="AO665" i="14"/>
  <c r="AO653" i="14"/>
  <c r="AO641" i="14"/>
  <c r="AO629" i="14"/>
  <c r="AO617" i="14"/>
  <c r="AO605" i="14"/>
  <c r="AO593" i="14"/>
  <c r="AO581" i="14"/>
  <c r="AO569" i="14"/>
  <c r="AO557" i="14"/>
  <c r="AO545" i="14"/>
  <c r="AO533" i="14"/>
  <c r="AO521" i="14"/>
  <c r="AO509" i="14"/>
  <c r="AO497" i="14"/>
  <c r="AO485" i="14"/>
  <c r="AO473" i="14"/>
  <c r="AO461" i="14"/>
  <c r="AO449" i="14"/>
  <c r="AO437" i="14"/>
  <c r="AO425" i="14"/>
  <c r="AO413" i="14"/>
  <c r="AO401" i="14"/>
  <c r="AO389" i="14"/>
  <c r="AO377" i="14"/>
  <c r="AO365" i="14"/>
  <c r="AO353" i="14"/>
  <c r="AO341" i="14"/>
  <c r="AO329" i="14"/>
  <c r="AO317" i="14"/>
  <c r="AO305" i="14"/>
  <c r="AO293" i="14"/>
  <c r="AO281" i="14"/>
  <c r="AO269" i="14"/>
  <c r="AO257" i="14"/>
  <c r="AO245" i="14"/>
  <c r="AO233" i="14"/>
  <c r="AO221" i="14"/>
  <c r="AO209" i="14"/>
  <c r="AO197" i="14"/>
  <c r="AO185" i="14"/>
  <c r="AO173" i="14"/>
  <c r="AO161" i="14"/>
  <c r="AO149" i="14"/>
  <c r="AO137" i="14"/>
  <c r="AO125" i="14"/>
  <c r="AO113" i="14"/>
  <c r="AO101" i="14"/>
  <c r="AO89" i="14"/>
  <c r="AO77" i="14"/>
  <c r="AO65" i="14"/>
  <c r="AO53" i="14"/>
  <c r="AO41" i="14"/>
  <c r="AO29" i="14"/>
  <c r="AO17" i="14"/>
  <c r="AO5" i="14"/>
  <c r="N33" i="10"/>
  <c r="AQ890" i="14"/>
  <c r="AQ878" i="14"/>
  <c r="AQ848" i="14"/>
  <c r="AQ812" i="14"/>
  <c r="AQ782" i="14"/>
  <c r="AQ749" i="14"/>
  <c r="AQ737" i="14"/>
  <c r="AQ725" i="14"/>
  <c r="AQ713" i="14"/>
  <c r="AQ701" i="14"/>
  <c r="AQ689" i="14"/>
  <c r="AQ677" i="14"/>
  <c r="AQ665" i="14"/>
  <c r="AQ653" i="14"/>
  <c r="AQ641" i="14"/>
  <c r="AQ629" i="14"/>
  <c r="AQ617" i="14"/>
  <c r="AQ605" i="14"/>
  <c r="AQ593" i="14"/>
  <c r="AQ581" i="14"/>
  <c r="AQ569" i="14"/>
  <c r="AQ557" i="14"/>
  <c r="AQ545" i="14"/>
  <c r="AQ533" i="14"/>
  <c r="AQ521" i="14"/>
  <c r="AQ509" i="14"/>
  <c r="AQ497" i="14"/>
  <c r="AQ485" i="14"/>
  <c r="AQ473" i="14"/>
  <c r="AQ461" i="14"/>
  <c r="AQ449" i="14"/>
  <c r="AQ437" i="14"/>
  <c r="AQ425" i="14"/>
  <c r="AQ413" i="14"/>
  <c r="AQ401" i="14"/>
  <c r="AQ389" i="14"/>
  <c r="AQ377" i="14"/>
  <c r="AQ365" i="14"/>
  <c r="AQ353" i="14"/>
  <c r="AQ341" i="14"/>
  <c r="AQ329" i="14"/>
  <c r="AQ317" i="14"/>
  <c r="AQ305" i="14"/>
  <c r="AQ293" i="14"/>
  <c r="AQ281" i="14"/>
  <c r="AQ269" i="14"/>
  <c r="AQ257" i="14"/>
  <c r="AQ245" i="14"/>
  <c r="AQ233" i="14"/>
  <c r="AQ221" i="14"/>
  <c r="AQ209" i="14"/>
  <c r="AQ197" i="14"/>
  <c r="AQ185" i="14"/>
  <c r="AQ173" i="14"/>
  <c r="AQ161" i="14"/>
  <c r="AQ149" i="14"/>
  <c r="AQ137" i="14"/>
  <c r="AQ125" i="14"/>
  <c r="AQ113" i="14"/>
  <c r="AQ101" i="14"/>
  <c r="AQ89" i="14"/>
  <c r="AQ77" i="14"/>
  <c r="AQ65" i="14"/>
  <c r="AQ53" i="14"/>
  <c r="AQ41" i="14"/>
  <c r="AQ29" i="14"/>
  <c r="AQ17" i="14"/>
  <c r="AQ5" i="14"/>
  <c r="T33" i="10"/>
  <c r="T34" i="10" s="1"/>
  <c r="AP893" i="14"/>
  <c r="AP881" i="14"/>
  <c r="AP869" i="14"/>
  <c r="AP857" i="14"/>
  <c r="AP845" i="14"/>
  <c r="AP833" i="14"/>
  <c r="AP821" i="14"/>
  <c r="AP809" i="14"/>
  <c r="AP797" i="14"/>
  <c r="AP785" i="14"/>
  <c r="AP773" i="14"/>
  <c r="AP761" i="14"/>
  <c r="AP749" i="14"/>
  <c r="AP737" i="14"/>
  <c r="AP725" i="14"/>
  <c r="AP713" i="14"/>
  <c r="AP701" i="14"/>
  <c r="AP689" i="14"/>
  <c r="AP677" i="14"/>
  <c r="AP665" i="14"/>
  <c r="AP653" i="14"/>
  <c r="AP641" i="14"/>
  <c r="AP629" i="14"/>
  <c r="AP617" i="14"/>
  <c r="AP605" i="14"/>
  <c r="AP593" i="14"/>
  <c r="AP581" i="14"/>
  <c r="AP569" i="14"/>
  <c r="AP557" i="14"/>
  <c r="AP545" i="14"/>
  <c r="AP533" i="14"/>
  <c r="AP521" i="14"/>
  <c r="AP509" i="14"/>
  <c r="AP497" i="14"/>
  <c r="AP485" i="14"/>
  <c r="AP473" i="14"/>
  <c r="AP461" i="14"/>
  <c r="AP449" i="14"/>
  <c r="AP437" i="14"/>
  <c r="AP425" i="14"/>
  <c r="AP413" i="14"/>
  <c r="AP401" i="14"/>
  <c r="AP389" i="14"/>
  <c r="AP377" i="14"/>
  <c r="AP365" i="14"/>
  <c r="AP353" i="14"/>
  <c r="AP341" i="14"/>
  <c r="AP329" i="14"/>
  <c r="AP317" i="14"/>
  <c r="AP305" i="14"/>
  <c r="AP293" i="14"/>
  <c r="AP281" i="14"/>
  <c r="AP269" i="14"/>
  <c r="AP257" i="14"/>
  <c r="AP245" i="14"/>
  <c r="AP233" i="14"/>
  <c r="AP221" i="14"/>
  <c r="AP209" i="14"/>
  <c r="AP197" i="14"/>
  <c r="AP185" i="14"/>
  <c r="AP173" i="14"/>
  <c r="AP161" i="14"/>
  <c r="AP149" i="14"/>
  <c r="AP137" i="14"/>
  <c r="AP125" i="14"/>
  <c r="AP113" i="14"/>
  <c r="AP101" i="14"/>
  <c r="AP89" i="14"/>
  <c r="AP77" i="14"/>
  <c r="AP65" i="14"/>
  <c r="AP53" i="14"/>
  <c r="AP41" i="14"/>
  <c r="AP29" i="14"/>
  <c r="AP17" i="14"/>
  <c r="AP5" i="14"/>
  <c r="Q33" i="10"/>
  <c r="Q34" i="10" s="1"/>
  <c r="AM896" i="14"/>
  <c r="AM884" i="14"/>
  <c r="AM872" i="14"/>
  <c r="AM860" i="14"/>
  <c r="AM848" i="14"/>
  <c r="AM836" i="14"/>
  <c r="AM824" i="14"/>
  <c r="AM812" i="14"/>
  <c r="AM800" i="14"/>
  <c r="AM788" i="14"/>
  <c r="AM776" i="14"/>
  <c r="AM764" i="14"/>
  <c r="AM752" i="14"/>
  <c r="AM740" i="14"/>
  <c r="AM728" i="14"/>
  <c r="AM716" i="14"/>
  <c r="AM704" i="14"/>
  <c r="AM692" i="14"/>
  <c r="AM680" i="14"/>
  <c r="AM668" i="14"/>
  <c r="AM656" i="14"/>
  <c r="AM644" i="14"/>
  <c r="AM632" i="14"/>
  <c r="AM620" i="14"/>
  <c r="AM608" i="14"/>
  <c r="AM596" i="14"/>
  <c r="AM584" i="14"/>
  <c r="AM572" i="14"/>
  <c r="AM560" i="14"/>
  <c r="AM548" i="14"/>
  <c r="AM536" i="14"/>
  <c r="AM524" i="14"/>
  <c r="AM512" i="14"/>
  <c r="AN893" i="14"/>
  <c r="AN881" i="14"/>
  <c r="AN869" i="14"/>
  <c r="AN857" i="14"/>
  <c r="AN845" i="14"/>
  <c r="AN833" i="14"/>
  <c r="AN821" i="14"/>
  <c r="AN809" i="14"/>
  <c r="AN797" i="14"/>
  <c r="AN785" i="14"/>
  <c r="AN773" i="14"/>
  <c r="AN761" i="14"/>
  <c r="AN749" i="14"/>
  <c r="AN737" i="14"/>
  <c r="AN725" i="14"/>
  <c r="AN713" i="14"/>
  <c r="AN701" i="14"/>
  <c r="AN689" i="14"/>
  <c r="AN677" i="14"/>
  <c r="AN665" i="14"/>
  <c r="AN653" i="14"/>
  <c r="AN641" i="14"/>
  <c r="AN629" i="14"/>
  <c r="AN617" i="14"/>
  <c r="AN605" i="14"/>
  <c r="AN593" i="14"/>
  <c r="AN581" i="14"/>
  <c r="AN569" i="14"/>
  <c r="AN557" i="14"/>
  <c r="AN545" i="14"/>
  <c r="AN533" i="14"/>
  <c r="AN521" i="14"/>
  <c r="AN509" i="14"/>
  <c r="AN497" i="14"/>
  <c r="AN485" i="14"/>
  <c r="AN473" i="14"/>
  <c r="AN461" i="14"/>
  <c r="AN449" i="14"/>
  <c r="AN437" i="14"/>
  <c r="AN425" i="14"/>
  <c r="AN413" i="14"/>
  <c r="AN401" i="14"/>
  <c r="AN389" i="14"/>
  <c r="AN377" i="14"/>
  <c r="AN365" i="14"/>
  <c r="AN353" i="14"/>
  <c r="AN341" i="14"/>
  <c r="AN329" i="14"/>
  <c r="AN317" i="14"/>
  <c r="AN305" i="14"/>
  <c r="AN293" i="14"/>
  <c r="AN281" i="14"/>
  <c r="AN269" i="14"/>
  <c r="AN257" i="14"/>
  <c r="AN245" i="14"/>
  <c r="AN233" i="14"/>
  <c r="AN221" i="14"/>
  <c r="AN209" i="14"/>
  <c r="AN197" i="14"/>
  <c r="AN185" i="14"/>
  <c r="AN173" i="14"/>
  <c r="AN161" i="14"/>
  <c r="AN149" i="14"/>
  <c r="AN137" i="14"/>
  <c r="AN125" i="14"/>
  <c r="AN113" i="14"/>
  <c r="AN101" i="14"/>
  <c r="AN89" i="14"/>
  <c r="AN77" i="14"/>
  <c r="AN65" i="14"/>
  <c r="AN53" i="14"/>
  <c r="AN41" i="14"/>
  <c r="AN29" i="14"/>
  <c r="AN17" i="14"/>
  <c r="AN5" i="14"/>
  <c r="K33" i="10"/>
  <c r="H33" i="10"/>
  <c r="H32" i="10"/>
  <c r="AM506" i="14"/>
  <c r="AM494" i="14"/>
  <c r="AM482" i="14"/>
  <c r="AM470" i="14"/>
  <c r="AM458" i="14"/>
  <c r="AM446" i="14"/>
  <c r="AM434" i="14"/>
  <c r="AM422" i="14"/>
  <c r="AM410" i="14"/>
  <c r="AM398" i="14"/>
  <c r="AM386" i="14"/>
  <c r="AM374" i="14"/>
  <c r="AM362" i="14"/>
  <c r="AM350" i="14"/>
  <c r="AM338" i="14"/>
  <c r="AM326" i="14"/>
  <c r="AM314" i="14"/>
  <c r="AM302" i="14"/>
  <c r="AM290" i="14"/>
  <c r="AM278" i="14"/>
  <c r="AM266" i="14"/>
  <c r="AM254" i="14"/>
  <c r="AM242" i="14"/>
  <c r="AM230" i="14"/>
  <c r="AM218" i="14"/>
  <c r="AM206" i="14"/>
  <c r="AM194" i="14"/>
  <c r="AM182" i="14"/>
  <c r="AM170" i="14"/>
  <c r="AM158" i="14"/>
  <c r="AM146" i="14"/>
  <c r="AM134" i="14"/>
  <c r="AM122" i="14"/>
  <c r="AM110" i="14"/>
  <c r="AM98" i="14"/>
  <c r="AM86" i="14"/>
  <c r="AM74" i="14"/>
  <c r="AM62" i="14"/>
  <c r="AM50" i="14"/>
  <c r="AM38" i="14"/>
  <c r="AM26" i="14"/>
  <c r="AM14" i="14"/>
  <c r="AL647" i="14"/>
  <c r="AL617" i="14"/>
  <c r="AL587" i="14"/>
  <c r="AL575" i="14"/>
  <c r="AL557" i="14"/>
  <c r="AL506" i="14"/>
  <c r="AL479" i="14"/>
  <c r="AL458" i="14"/>
  <c r="AL443" i="14"/>
  <c r="AL398" i="14"/>
  <c r="AL302" i="14"/>
  <c r="AL68" i="14"/>
  <c r="AL56" i="14"/>
  <c r="AL44" i="14"/>
  <c r="AL32" i="14"/>
  <c r="AL20" i="14"/>
  <c r="AL8" i="14"/>
  <c r="E31" i="10" s="1"/>
  <c r="E32" i="10"/>
  <c r="AL791" i="14"/>
  <c r="AL779" i="14"/>
  <c r="AL767" i="14"/>
  <c r="AL251" i="14"/>
  <c r="AL200" i="14"/>
  <c r="AL191" i="14"/>
  <c r="AC1" i="18"/>
  <c r="BI1" i="18"/>
  <c r="AK1" i="18"/>
  <c r="BD1" i="18"/>
  <c r="AF1" i="18"/>
  <c r="BH1" i="18"/>
  <c r="AJ1" i="18"/>
  <c r="BE1" i="18"/>
  <c r="AG1" i="18"/>
  <c r="BF1" i="18"/>
  <c r="AH1" i="18"/>
  <c r="Z19" i="10"/>
  <c r="Z25" i="10" s="1"/>
  <c r="AX886" i="14"/>
  <c r="AX862" i="14"/>
  <c r="AX838" i="14"/>
  <c r="AX814" i="14"/>
  <c r="AX790" i="14"/>
  <c r="AX766" i="14"/>
  <c r="AX742" i="14"/>
  <c r="AX718" i="14"/>
  <c r="AX694" i="14"/>
  <c r="AX670" i="14"/>
  <c r="AX652" i="14"/>
  <c r="AX613" i="14"/>
  <c r="AX589" i="14"/>
  <c r="AX565" i="14"/>
  <c r="AX541" i="14"/>
  <c r="AX517" i="14"/>
  <c r="AX493" i="14"/>
  <c r="AX469" i="14"/>
  <c r="AX457" i="14"/>
  <c r="AX445" i="14"/>
  <c r="AX427" i="14"/>
  <c r="AX415" i="14"/>
  <c r="AX364" i="14"/>
  <c r="AX340" i="14"/>
  <c r="AX316" i="14"/>
  <c r="AX292" i="14"/>
  <c r="AX268" i="14"/>
  <c r="AX244" i="14"/>
  <c r="AX232" i="14"/>
  <c r="AX220" i="14"/>
  <c r="AX208" i="14"/>
  <c r="AX184" i="14"/>
  <c r="AX175" i="14"/>
  <c r="AZ902" i="3"/>
  <c r="AZ899" i="3"/>
  <c r="AZ896" i="3"/>
  <c r="AZ893" i="3"/>
  <c r="AZ890" i="3"/>
  <c r="AZ887" i="3"/>
  <c r="AZ884" i="3"/>
  <c r="AZ881" i="3"/>
  <c r="AZ878" i="3"/>
  <c r="AZ875" i="3"/>
  <c r="AZ872" i="3"/>
  <c r="AZ869" i="3"/>
  <c r="AZ866" i="3"/>
  <c r="AZ863" i="3"/>
  <c r="AZ860" i="3"/>
  <c r="AZ857" i="3"/>
  <c r="AZ854" i="3"/>
  <c r="AZ851" i="3"/>
  <c r="AZ848" i="3"/>
  <c r="AZ845" i="3"/>
  <c r="AZ842" i="3"/>
  <c r="AZ839" i="3"/>
  <c r="AZ836" i="3"/>
  <c r="AZ833" i="3"/>
  <c r="AZ830" i="3"/>
  <c r="AZ827" i="3"/>
  <c r="AZ824" i="3"/>
  <c r="AZ821" i="3"/>
  <c r="AZ818" i="3"/>
  <c r="AZ815" i="3"/>
  <c r="AZ812" i="3"/>
  <c r="AZ809" i="3"/>
  <c r="AZ806" i="3"/>
  <c r="AZ803" i="3"/>
  <c r="AZ800" i="3"/>
  <c r="AZ797" i="3"/>
  <c r="AZ794" i="3"/>
  <c r="AZ791" i="3"/>
  <c r="AZ788" i="3"/>
  <c r="AZ785" i="3"/>
  <c r="AZ782" i="3"/>
  <c r="AZ779" i="3"/>
  <c r="AZ776" i="3"/>
  <c r="AZ773" i="3"/>
  <c r="AZ770" i="3"/>
  <c r="AZ767" i="3"/>
  <c r="AZ764" i="3"/>
  <c r="AZ761" i="3"/>
  <c r="AZ758" i="3"/>
  <c r="AZ755" i="3"/>
  <c r="AZ752" i="3"/>
  <c r="AZ749" i="3"/>
  <c r="AZ746" i="3"/>
  <c r="BA740" i="3"/>
  <c r="BA737" i="3"/>
  <c r="BA734" i="3"/>
  <c r="BA731" i="3"/>
  <c r="BA728" i="3"/>
  <c r="BA725" i="3"/>
  <c r="BA722" i="3"/>
  <c r="BA719" i="3"/>
  <c r="BA716" i="3"/>
  <c r="BA713" i="3"/>
  <c r="BA710" i="3"/>
  <c r="BA707" i="3"/>
  <c r="BA704" i="3"/>
  <c r="BA701" i="3"/>
  <c r="BA698" i="3"/>
  <c r="BA692" i="3"/>
  <c r="BA689" i="3"/>
  <c r="BA683" i="3"/>
  <c r="BA680" i="3"/>
  <c r="BA677" i="3"/>
  <c r="BA674" i="3"/>
  <c r="BA671" i="3"/>
  <c r="BA668" i="3"/>
  <c r="BA665" i="3"/>
  <c r="BA662" i="3"/>
  <c r="BA659" i="3"/>
  <c r="BA653" i="3"/>
  <c r="BA650" i="3"/>
  <c r="BA644" i="3"/>
  <c r="BA641" i="3"/>
  <c r="BA638" i="3"/>
  <c r="BA635" i="3"/>
  <c r="BA632" i="3"/>
  <c r="AZ356" i="3"/>
  <c r="AZ353" i="3"/>
  <c r="AZ350" i="3"/>
  <c r="AZ347" i="3"/>
  <c r="AZ344" i="3"/>
  <c r="AZ341" i="3"/>
  <c r="AZ338" i="3"/>
  <c r="AZ335" i="3"/>
  <c r="AZ332" i="3"/>
  <c r="AZ329" i="3"/>
  <c r="BA326" i="3"/>
  <c r="BA323" i="3"/>
  <c r="AZ314" i="3"/>
  <c r="AZ311" i="3"/>
  <c r="AZ308" i="3"/>
  <c r="AZ305" i="3"/>
  <c r="AZ302" i="3"/>
  <c r="AZ299" i="3"/>
  <c r="AZ296" i="3"/>
  <c r="AZ293" i="3"/>
  <c r="AZ290" i="3"/>
  <c r="AZ287" i="3"/>
  <c r="AZ284" i="3"/>
  <c r="AZ281" i="3"/>
  <c r="AZ278" i="3"/>
  <c r="AZ275" i="3"/>
  <c r="AZ272" i="3"/>
  <c r="AZ269" i="3"/>
  <c r="AZ266" i="3"/>
  <c r="AZ263" i="3"/>
  <c r="AZ260" i="3"/>
  <c r="AZ257" i="3"/>
  <c r="AZ254" i="3"/>
  <c r="AZ251" i="3"/>
  <c r="AZ248" i="3"/>
  <c r="AZ245" i="3"/>
  <c r="AZ242" i="3"/>
  <c r="AZ239" i="3"/>
  <c r="AZ236" i="3"/>
  <c r="AZ233" i="3"/>
  <c r="AZ230" i="3"/>
  <c r="AZ227" i="3"/>
  <c r="AZ224" i="3"/>
  <c r="AZ221" i="3"/>
  <c r="AZ218" i="3"/>
  <c r="AZ215" i="3"/>
  <c r="AZ212" i="3"/>
  <c r="AZ209" i="3"/>
  <c r="AZ206" i="3"/>
  <c r="AZ203" i="3"/>
  <c r="AZ200" i="3"/>
  <c r="AZ197" i="3"/>
  <c r="AZ194" i="3"/>
  <c r="AZ191" i="3"/>
  <c r="AZ188" i="3"/>
  <c r="AZ185" i="3"/>
  <c r="AZ182" i="3"/>
  <c r="AZ179" i="3"/>
  <c r="AZ176" i="3"/>
  <c r="AZ173" i="3"/>
  <c r="AZ170" i="3"/>
  <c r="AZ167" i="3"/>
  <c r="AZ164" i="3"/>
  <c r="AZ161" i="3"/>
  <c r="AZ158" i="3"/>
  <c r="AZ155" i="3"/>
  <c r="AZ152" i="3"/>
  <c r="AZ149" i="3"/>
  <c r="AZ146" i="3"/>
  <c r="AZ143" i="3"/>
  <c r="AZ140" i="3"/>
  <c r="AZ137" i="3"/>
  <c r="AZ134" i="3"/>
  <c r="AZ131" i="3"/>
  <c r="AZ128" i="3"/>
  <c r="AZ125" i="3"/>
  <c r="AZ122" i="3"/>
  <c r="AZ119" i="3"/>
  <c r="AZ116" i="3"/>
  <c r="AZ113" i="3"/>
  <c r="AZ110" i="3"/>
  <c r="E34" i="10"/>
  <c r="BA686" i="3" l="1"/>
  <c r="AC31" i="10"/>
  <c r="B31" i="10"/>
  <c r="AW815" i="14"/>
  <c r="AW203" i="14"/>
  <c r="AW263" i="14"/>
  <c r="AW389" i="14"/>
  <c r="AW482" i="14"/>
  <c r="AI28" i="10"/>
  <c r="P5" i="6" s="1"/>
  <c r="AW773" i="14"/>
  <c r="L10" i="8"/>
  <c r="Q31" i="10"/>
  <c r="N34" i="10"/>
  <c r="Z34" i="10"/>
  <c r="AW35" i="14"/>
  <c r="BA428" i="3"/>
  <c r="BB428" i="3" s="1"/>
  <c r="BC428" i="3" s="1"/>
  <c r="BC427" i="3" s="1"/>
  <c r="BA620" i="3"/>
  <c r="N31" i="10"/>
  <c r="Z31" i="10"/>
  <c r="AL38" i="10" s="1"/>
  <c r="K27" i="10"/>
  <c r="AF19" i="10"/>
  <c r="AI6" i="10"/>
  <c r="AI7" i="10" s="1"/>
  <c r="AF31" i="10"/>
  <c r="AF24" i="10"/>
  <c r="K24" i="10"/>
  <c r="BA647" i="3"/>
  <c r="BA695" i="3"/>
  <c r="BA743" i="3"/>
  <c r="K34" i="10"/>
  <c r="K20" i="10"/>
  <c r="BN1" i="18" s="1"/>
  <c r="BA398" i="3"/>
  <c r="BA397" i="3" s="1"/>
  <c r="BA23" i="3"/>
  <c r="BB23" i="3" s="1"/>
  <c r="AW353" i="14"/>
  <c r="AW545" i="14"/>
  <c r="AW737" i="14"/>
  <c r="AW29" i="14"/>
  <c r="AW221" i="14"/>
  <c r="AW245" i="14"/>
  <c r="K26" i="10"/>
  <c r="O5" i="6"/>
  <c r="AW167" i="14"/>
  <c r="Z28" i="10"/>
  <c r="B34" i="10"/>
  <c r="B35" i="10" s="1"/>
  <c r="AW515" i="14"/>
  <c r="AW881" i="14"/>
  <c r="AW341" i="14"/>
  <c r="AW20" i="14"/>
  <c r="AW752" i="14"/>
  <c r="K31" i="10"/>
  <c r="T31" i="10"/>
  <c r="BA656" i="3"/>
  <c r="W31" i="10"/>
  <c r="AW383" i="14"/>
  <c r="AW767" i="14"/>
  <c r="AW617" i="14"/>
  <c r="AW809" i="14"/>
  <c r="AW869" i="14"/>
  <c r="AW161" i="14"/>
  <c r="AC28" i="10"/>
  <c r="AC34" i="10"/>
  <c r="AL32" i="10"/>
  <c r="AN32" i="10" s="1"/>
  <c r="AL3" i="10"/>
  <c r="H5" i="6"/>
  <c r="AF27" i="10"/>
  <c r="B26" i="10"/>
  <c r="H20" i="10"/>
  <c r="BM1" i="18" s="1"/>
  <c r="AW257" i="14"/>
  <c r="B24" i="10"/>
  <c r="F4" i="6"/>
  <c r="K38" i="10"/>
  <c r="W27" i="10"/>
  <c r="AW8" i="14"/>
  <c r="H34" i="10"/>
  <c r="K5" i="6" s="1"/>
  <c r="AC20" i="10"/>
  <c r="BT1" i="18" s="1"/>
  <c r="AC25" i="10"/>
  <c r="T27" i="10"/>
  <c r="T25" i="10"/>
  <c r="AW5" i="14"/>
  <c r="BA8" i="3"/>
  <c r="B38" i="10"/>
  <c r="B3" i="7" s="1"/>
  <c r="E30" i="8"/>
  <c r="E26" i="8"/>
  <c r="Z6" i="10"/>
  <c r="Z7" i="10" s="1"/>
  <c r="AA1" i="18"/>
  <c r="AY1" i="18"/>
  <c r="AW53" i="14"/>
  <c r="AW317" i="14"/>
  <c r="AW365" i="14"/>
  <c r="AW413" i="14"/>
  <c r="AW461" i="14"/>
  <c r="AW509" i="14"/>
  <c r="AW557" i="14"/>
  <c r="AW605" i="14"/>
  <c r="AW653" i="14"/>
  <c r="AW701" i="14"/>
  <c r="AW749" i="14"/>
  <c r="AW797" i="14"/>
  <c r="AW845" i="14"/>
  <c r="AW893" i="14"/>
  <c r="AL1" i="18"/>
  <c r="BJ1" i="18"/>
  <c r="FP1" i="18"/>
  <c r="FO1" i="18"/>
  <c r="AZ364" i="3"/>
  <c r="BA365" i="3"/>
  <c r="BA364" i="3" s="1"/>
  <c r="BA367" i="3"/>
  <c r="BB368" i="3"/>
  <c r="BB367" i="3" s="1"/>
  <c r="AZ376" i="3"/>
  <c r="BA377" i="3"/>
  <c r="BA376" i="3" s="1"/>
  <c r="BA379" i="3"/>
  <c r="BB380" i="3"/>
  <c r="BB379" i="3" s="1"/>
  <c r="AZ388" i="3"/>
  <c r="BA389" i="3"/>
  <c r="BA388" i="3" s="1"/>
  <c r="BA391" i="3"/>
  <c r="BB392" i="3"/>
  <c r="BB391" i="3" s="1"/>
  <c r="BA4" i="3"/>
  <c r="BB5" i="3"/>
  <c r="BB4" i="3" s="1"/>
  <c r="BA10" i="3"/>
  <c r="BB11" i="3"/>
  <c r="BB10" i="3" s="1"/>
  <c r="AZ19" i="3"/>
  <c r="BA20" i="3"/>
  <c r="BA19" i="3" s="1"/>
  <c r="BA22" i="3"/>
  <c r="AZ31" i="3"/>
  <c r="BA32" i="3"/>
  <c r="BA31" i="3" s="1"/>
  <c r="BA34" i="3"/>
  <c r="BB35" i="3"/>
  <c r="BB34" i="3" s="1"/>
  <c r="AZ43" i="3"/>
  <c r="BA44" i="3"/>
  <c r="BA43" i="3" s="1"/>
  <c r="BA46" i="3"/>
  <c r="BB47" i="3"/>
  <c r="BB46" i="3" s="1"/>
  <c r="AZ55" i="3"/>
  <c r="BA56" i="3"/>
  <c r="BA55" i="3" s="1"/>
  <c r="BA58" i="3"/>
  <c r="BB59" i="3"/>
  <c r="BB58" i="3" s="1"/>
  <c r="AZ67" i="3"/>
  <c r="BA68" i="3"/>
  <c r="BA67" i="3" s="1"/>
  <c r="BA70" i="3"/>
  <c r="BB71" i="3"/>
  <c r="BB70" i="3" s="1"/>
  <c r="AZ79" i="3"/>
  <c r="BA80" i="3"/>
  <c r="BA79" i="3" s="1"/>
  <c r="BA82" i="3"/>
  <c r="BB83" i="3"/>
  <c r="BB82" i="3" s="1"/>
  <c r="AZ91" i="3"/>
  <c r="BA92" i="3"/>
  <c r="BA91" i="3" s="1"/>
  <c r="BA94" i="3"/>
  <c r="BB95" i="3"/>
  <c r="BB94" i="3" s="1"/>
  <c r="AZ103" i="3"/>
  <c r="BA104" i="3"/>
  <c r="BA103" i="3" s="1"/>
  <c r="BA106" i="3"/>
  <c r="BB107" i="3"/>
  <c r="AZ406" i="3"/>
  <c r="BA409" i="3"/>
  <c r="AZ430" i="3"/>
  <c r="BA433" i="3"/>
  <c r="AZ400" i="3"/>
  <c r="BA401" i="3"/>
  <c r="BB401" i="3" s="1"/>
  <c r="BB400" i="3" s="1"/>
  <c r="BA403" i="3"/>
  <c r="BB404" i="3"/>
  <c r="BC404" i="3" s="1"/>
  <c r="BC403" i="3" s="1"/>
  <c r="AZ424" i="3"/>
  <c r="BA425" i="3"/>
  <c r="BB425" i="3" s="1"/>
  <c r="BB424" i="3" s="1"/>
  <c r="BA427" i="3"/>
  <c r="AZ436" i="3"/>
  <c r="BA437" i="3"/>
  <c r="BB437" i="3" s="1"/>
  <c r="BB436" i="3" s="1"/>
  <c r="BA439" i="3"/>
  <c r="BB440" i="3"/>
  <c r="BB439" i="3" s="1"/>
  <c r="AZ448" i="3"/>
  <c r="BA449" i="3"/>
  <c r="BA448" i="3" s="1"/>
  <c r="BA451" i="3"/>
  <c r="BB452" i="3"/>
  <c r="BB451" i="3" s="1"/>
  <c r="AZ460" i="3"/>
  <c r="BA461" i="3"/>
  <c r="BA460" i="3" s="1"/>
  <c r="BA463" i="3"/>
  <c r="BB464" i="3"/>
  <c r="BB463" i="3" s="1"/>
  <c r="AZ472" i="3"/>
  <c r="BA473" i="3"/>
  <c r="BA472" i="3" s="1"/>
  <c r="BA475" i="3"/>
  <c r="BB476" i="3"/>
  <c r="BB475" i="3" s="1"/>
  <c r="AZ484" i="3"/>
  <c r="BA485" i="3"/>
  <c r="BA484" i="3" s="1"/>
  <c r="BA487" i="3"/>
  <c r="BB488" i="3"/>
  <c r="BB487" i="3" s="1"/>
  <c r="AZ496" i="3"/>
  <c r="BA497" i="3"/>
  <c r="BA496" i="3" s="1"/>
  <c r="BA499" i="3"/>
  <c r="BB500" i="3"/>
  <c r="BB499" i="3" s="1"/>
  <c r="AZ508" i="3"/>
  <c r="BA509" i="3"/>
  <c r="BA508" i="3" s="1"/>
  <c r="BA511" i="3"/>
  <c r="BB512" i="3"/>
  <c r="BB511" i="3" s="1"/>
  <c r="AZ520" i="3"/>
  <c r="BA521" i="3"/>
  <c r="BA520" i="3" s="1"/>
  <c r="BA523" i="3"/>
  <c r="BB524" i="3"/>
  <c r="BB523" i="3" s="1"/>
  <c r="AZ532" i="3"/>
  <c r="BA533" i="3"/>
  <c r="BA532" i="3" s="1"/>
  <c r="BA535" i="3"/>
  <c r="BB536" i="3"/>
  <c r="BB535" i="3" s="1"/>
  <c r="AZ544" i="3"/>
  <c r="BA545" i="3"/>
  <c r="BA544" i="3" s="1"/>
  <c r="BA547" i="3"/>
  <c r="BB548" i="3"/>
  <c r="BB547" i="3" s="1"/>
  <c r="AZ556" i="3"/>
  <c r="BA557" i="3"/>
  <c r="BA556" i="3" s="1"/>
  <c r="BA559" i="3"/>
  <c r="BB560" i="3"/>
  <c r="BB559" i="3" s="1"/>
  <c r="AZ568" i="3"/>
  <c r="BA569" i="3"/>
  <c r="BA568" i="3" s="1"/>
  <c r="BA571" i="3"/>
  <c r="BB572" i="3"/>
  <c r="BB571" i="3" s="1"/>
  <c r="AZ580" i="3"/>
  <c r="BA581" i="3"/>
  <c r="BA580" i="3" s="1"/>
  <c r="BA583" i="3"/>
  <c r="BB584" i="3"/>
  <c r="BB583" i="3" s="1"/>
  <c r="AZ592" i="3"/>
  <c r="BA593" i="3"/>
  <c r="BA592" i="3" s="1"/>
  <c r="BA595" i="3"/>
  <c r="BB596" i="3"/>
  <c r="BB595" i="3" s="1"/>
  <c r="AZ604" i="3"/>
  <c r="BA605" i="3"/>
  <c r="BA604" i="3" s="1"/>
  <c r="BA607" i="3"/>
  <c r="BB608" i="3"/>
  <c r="BB607" i="3" s="1"/>
  <c r="AZ616" i="3"/>
  <c r="BA617" i="3"/>
  <c r="BA616" i="3" s="1"/>
  <c r="BA619" i="3"/>
  <c r="BB620" i="3"/>
  <c r="AZ628" i="3"/>
  <c r="BA629" i="3"/>
  <c r="BB410" i="3"/>
  <c r="BB434" i="3"/>
  <c r="BC434" i="3" s="1"/>
  <c r="BC433" i="3" s="1"/>
  <c r="BA407" i="3"/>
  <c r="BA431" i="3"/>
  <c r="BB431" i="3" s="1"/>
  <c r="BB430" i="3" s="1"/>
  <c r="D13" i="8"/>
  <c r="AZ316" i="3"/>
  <c r="BA317" i="3"/>
  <c r="BA319" i="3"/>
  <c r="BB320" i="3"/>
  <c r="AZ358" i="3"/>
  <c r="BA359" i="3"/>
  <c r="BA361" i="3"/>
  <c r="BB362" i="3"/>
  <c r="BB365" i="3"/>
  <c r="BB364" i="3" s="1"/>
  <c r="BC368" i="3"/>
  <c r="BC367" i="3" s="1"/>
  <c r="AZ370" i="3"/>
  <c r="BA371" i="3"/>
  <c r="BA373" i="3"/>
  <c r="BB374" i="3"/>
  <c r="BC380" i="3"/>
  <c r="BC379" i="3" s="1"/>
  <c r="AZ382" i="3"/>
  <c r="BA383" i="3"/>
  <c r="BA385" i="3"/>
  <c r="BB386" i="3"/>
  <c r="BB389" i="3"/>
  <c r="BB388" i="3" s="1"/>
  <c r="BC392" i="3"/>
  <c r="BC391" i="3" s="1"/>
  <c r="AZ394" i="3"/>
  <c r="BA395" i="3"/>
  <c r="BA7" i="3"/>
  <c r="BB8" i="3"/>
  <c r="BC11" i="3"/>
  <c r="BC10" i="3" s="1"/>
  <c r="AZ13" i="3"/>
  <c r="BA14" i="3"/>
  <c r="BA16" i="3"/>
  <c r="BB17" i="3"/>
  <c r="AZ25" i="3"/>
  <c r="BA26" i="3"/>
  <c r="BA28" i="3"/>
  <c r="BB29" i="3"/>
  <c r="BC35" i="3"/>
  <c r="BC34" i="3" s="1"/>
  <c r="AZ37" i="3"/>
  <c r="BA38" i="3"/>
  <c r="BA40" i="3"/>
  <c r="BB41" i="3"/>
  <c r="BC47" i="3"/>
  <c r="BC46" i="3" s="1"/>
  <c r="AZ49" i="3"/>
  <c r="BA50" i="3"/>
  <c r="BA52" i="3"/>
  <c r="BB53" i="3"/>
  <c r="AZ61" i="3"/>
  <c r="BA62" i="3"/>
  <c r="BA64" i="3"/>
  <c r="BB65" i="3"/>
  <c r="BC71" i="3"/>
  <c r="BC70" i="3" s="1"/>
  <c r="AZ73" i="3"/>
  <c r="BA74" i="3"/>
  <c r="BA76" i="3"/>
  <c r="BB77" i="3"/>
  <c r="BC83" i="3"/>
  <c r="BC82" i="3" s="1"/>
  <c r="AZ85" i="3"/>
  <c r="BA86" i="3"/>
  <c r="BA88" i="3"/>
  <c r="BB89" i="3"/>
  <c r="BC95" i="3"/>
  <c r="BC94" i="3" s="1"/>
  <c r="AZ97" i="3"/>
  <c r="BA98" i="3"/>
  <c r="BA100" i="3"/>
  <c r="BB101" i="3"/>
  <c r="BC107" i="3"/>
  <c r="BC106" i="3" s="1"/>
  <c r="BB407" i="3"/>
  <c r="BB406" i="3" s="1"/>
  <c r="BC410" i="3"/>
  <c r="BC409" i="3" s="1"/>
  <c r="AZ418" i="3"/>
  <c r="BA421" i="3"/>
  <c r="AZ412" i="3"/>
  <c r="BA413" i="3"/>
  <c r="BA415" i="3"/>
  <c r="BB416" i="3"/>
  <c r="BC440" i="3"/>
  <c r="BC439" i="3" s="1"/>
  <c r="AZ442" i="3"/>
  <c r="BA443" i="3"/>
  <c r="BA442" i="3" s="1"/>
  <c r="BA445" i="3"/>
  <c r="BB446" i="3"/>
  <c r="BB445" i="3" s="1"/>
  <c r="BC452" i="3"/>
  <c r="BC451" i="3" s="1"/>
  <c r="AZ454" i="3"/>
  <c r="BA455" i="3"/>
  <c r="BA454" i="3" s="1"/>
  <c r="BA457" i="3"/>
  <c r="BB458" i="3"/>
  <c r="BB457" i="3" s="1"/>
  <c r="AZ466" i="3"/>
  <c r="BA467" i="3"/>
  <c r="BA466" i="3" s="1"/>
  <c r="BA469" i="3"/>
  <c r="BB470" i="3"/>
  <c r="BB469" i="3" s="1"/>
  <c r="BC476" i="3"/>
  <c r="BC475" i="3" s="1"/>
  <c r="AZ478" i="3"/>
  <c r="BA479" i="3"/>
  <c r="BA478" i="3" s="1"/>
  <c r="BA481" i="3"/>
  <c r="BB482" i="3"/>
  <c r="BB481" i="3" s="1"/>
  <c r="BC488" i="3"/>
  <c r="BC487" i="3" s="1"/>
  <c r="AZ490" i="3"/>
  <c r="BA491" i="3"/>
  <c r="BA490" i="3" s="1"/>
  <c r="BA493" i="3"/>
  <c r="BB494" i="3"/>
  <c r="BB493" i="3" s="1"/>
  <c r="BC500" i="3"/>
  <c r="BC499" i="3" s="1"/>
  <c r="AZ502" i="3"/>
  <c r="BA503" i="3"/>
  <c r="BA502" i="3" s="1"/>
  <c r="BA505" i="3"/>
  <c r="BB506" i="3"/>
  <c r="BB505" i="3" s="1"/>
  <c r="BC512" i="3"/>
  <c r="BC511" i="3" s="1"/>
  <c r="AZ514" i="3"/>
  <c r="BA515" i="3"/>
  <c r="BA514" i="3" s="1"/>
  <c r="BA517" i="3"/>
  <c r="BB518" i="3"/>
  <c r="BB517" i="3" s="1"/>
  <c r="BC524" i="3"/>
  <c r="BC523" i="3" s="1"/>
  <c r="AZ526" i="3"/>
  <c r="BA527" i="3"/>
  <c r="BA526" i="3" s="1"/>
  <c r="BA529" i="3"/>
  <c r="BB530" i="3"/>
  <c r="BB529" i="3" s="1"/>
  <c r="BC536" i="3"/>
  <c r="BC535" i="3" s="1"/>
  <c r="AZ538" i="3"/>
  <c r="BA539" i="3"/>
  <c r="BA538" i="3" s="1"/>
  <c r="BA541" i="3"/>
  <c r="BB542" i="3"/>
  <c r="BB541" i="3" s="1"/>
  <c r="BC548" i="3"/>
  <c r="BC547" i="3" s="1"/>
  <c r="AZ550" i="3"/>
  <c r="BA551" i="3"/>
  <c r="BA550" i="3" s="1"/>
  <c r="BA553" i="3"/>
  <c r="BB554" i="3"/>
  <c r="BB553" i="3" s="1"/>
  <c r="AZ562" i="3"/>
  <c r="BA563" i="3"/>
  <c r="BA562" i="3" s="1"/>
  <c r="BA565" i="3"/>
  <c r="BB566" i="3"/>
  <c r="BB565" i="3" s="1"/>
  <c r="BC572" i="3"/>
  <c r="BC571" i="3" s="1"/>
  <c r="AZ574" i="3"/>
  <c r="BA575" i="3"/>
  <c r="BA574" i="3" s="1"/>
  <c r="BA577" i="3"/>
  <c r="BB578" i="3"/>
  <c r="BB577" i="3" s="1"/>
  <c r="AZ586" i="3"/>
  <c r="BA587" i="3"/>
  <c r="BA586" i="3" s="1"/>
  <c r="BA589" i="3"/>
  <c r="BB590" i="3"/>
  <c r="BB589" i="3" s="1"/>
  <c r="BC596" i="3"/>
  <c r="BC595" i="3" s="1"/>
  <c r="AZ598" i="3"/>
  <c r="BA599" i="3"/>
  <c r="BA598" i="3" s="1"/>
  <c r="BA601" i="3"/>
  <c r="BB602" i="3"/>
  <c r="BB601" i="3" s="1"/>
  <c r="BC608" i="3"/>
  <c r="BC607" i="3" s="1"/>
  <c r="AZ610" i="3"/>
  <c r="BA611" i="3"/>
  <c r="BA610" i="3" s="1"/>
  <c r="BA613" i="3"/>
  <c r="BB614" i="3"/>
  <c r="BB613" i="3" s="1"/>
  <c r="AZ622" i="3"/>
  <c r="BA623" i="3"/>
  <c r="BA622" i="3" s="1"/>
  <c r="BA625" i="3"/>
  <c r="BB626" i="3"/>
  <c r="BB625" i="3" s="1"/>
  <c r="BB422" i="3"/>
  <c r="BA419" i="3"/>
  <c r="Q35" i="10"/>
  <c r="Z35" i="10"/>
  <c r="AL33" i="10"/>
  <c r="AN33" i="10" s="1"/>
  <c r="H35" i="10"/>
  <c r="K35" i="10"/>
  <c r="T35" i="10"/>
  <c r="N35" i="10"/>
  <c r="W35" i="10"/>
  <c r="AC35" i="10"/>
  <c r="AI35" i="10"/>
  <c r="AI37" i="10" s="1"/>
  <c r="AL26" i="10"/>
  <c r="B19" i="10"/>
  <c r="B25" i="10" s="1"/>
  <c r="AL24" i="10"/>
  <c r="AI20" i="10"/>
  <c r="BV1" i="18" s="1"/>
  <c r="AI27" i="10"/>
  <c r="AL14" i="10"/>
  <c r="E35" i="10"/>
  <c r="AL34" i="10"/>
  <c r="AN34" i="10" s="1"/>
  <c r="AZ109" i="3"/>
  <c r="BA110" i="3"/>
  <c r="BA109" i="3" s="1"/>
  <c r="AZ115" i="3"/>
  <c r="BA116" i="3"/>
  <c r="BA115" i="3" s="1"/>
  <c r="AF35" i="10"/>
  <c r="AF37" i="10" s="1"/>
  <c r="BA322" i="3"/>
  <c r="BB323" i="3"/>
  <c r="BB322" i="3" s="1"/>
  <c r="AZ331" i="3"/>
  <c r="BA332" i="3"/>
  <c r="BA331" i="3" s="1"/>
  <c r="BA634" i="3"/>
  <c r="BB635" i="3"/>
  <c r="BB634" i="3" s="1"/>
  <c r="BA640" i="3"/>
  <c r="BB641" i="3"/>
  <c r="BB640" i="3" s="1"/>
  <c r="BA646" i="3"/>
  <c r="BB647" i="3"/>
  <c r="BB646" i="3" s="1"/>
  <c r="BA652" i="3"/>
  <c r="BB653" i="3"/>
  <c r="BB652" i="3" s="1"/>
  <c r="BA658" i="3"/>
  <c r="BB659" i="3"/>
  <c r="BB658" i="3" s="1"/>
  <c r="BA664" i="3"/>
  <c r="BB665" i="3"/>
  <c r="BB664" i="3" s="1"/>
  <c r="BA670" i="3"/>
  <c r="BB671" i="3"/>
  <c r="BB670" i="3" s="1"/>
  <c r="BA676" i="3"/>
  <c r="BB677" i="3"/>
  <c r="BB676" i="3" s="1"/>
  <c r="BA682" i="3"/>
  <c r="BB683" i="3"/>
  <c r="BB682" i="3" s="1"/>
  <c r="BA688" i="3"/>
  <c r="BB689" i="3"/>
  <c r="BB688" i="3" s="1"/>
  <c r="BA694" i="3"/>
  <c r="BB695" i="3"/>
  <c r="BB694" i="3" s="1"/>
  <c r="BA700" i="3"/>
  <c r="BB701" i="3"/>
  <c r="BB700" i="3" s="1"/>
  <c r="BA706" i="3"/>
  <c r="BB707" i="3"/>
  <c r="BB706" i="3" s="1"/>
  <c r="BA712" i="3"/>
  <c r="BB713" i="3"/>
  <c r="BB712" i="3" s="1"/>
  <c r="BA718" i="3"/>
  <c r="BB719" i="3"/>
  <c r="BB718" i="3" s="1"/>
  <c r="BA724" i="3"/>
  <c r="BB725" i="3"/>
  <c r="BB724" i="3" s="1"/>
  <c r="BA730" i="3"/>
  <c r="BB731" i="3"/>
  <c r="BB730" i="3" s="1"/>
  <c r="BA736" i="3"/>
  <c r="BB737" i="3"/>
  <c r="BB736" i="3" s="1"/>
  <c r="BA739" i="3"/>
  <c r="BB740" i="3"/>
  <c r="BB739" i="3" s="1"/>
  <c r="BA742" i="3"/>
  <c r="BB743" i="3"/>
  <c r="BB742" i="3" s="1"/>
  <c r="AZ748" i="3"/>
  <c r="BA749" i="3"/>
  <c r="BA748" i="3" s="1"/>
  <c r="AZ751" i="3"/>
  <c r="BA752" i="3"/>
  <c r="BA751" i="3" s="1"/>
  <c r="AZ757" i="3"/>
  <c r="BA758" i="3"/>
  <c r="BA757" i="3" s="1"/>
  <c r="AZ760" i="3"/>
  <c r="BA761" i="3"/>
  <c r="BA760" i="3" s="1"/>
  <c r="AZ763" i="3"/>
  <c r="BA764" i="3"/>
  <c r="BA763" i="3" s="1"/>
  <c r="AZ766" i="3"/>
  <c r="BA767" i="3"/>
  <c r="BA766" i="3" s="1"/>
  <c r="AZ769" i="3"/>
  <c r="BA770" i="3"/>
  <c r="BA769" i="3" s="1"/>
  <c r="AZ772" i="3"/>
  <c r="BA773" i="3"/>
  <c r="BA772" i="3" s="1"/>
  <c r="AZ775" i="3"/>
  <c r="BA776" i="3"/>
  <c r="BA775" i="3" s="1"/>
  <c r="AZ778" i="3"/>
  <c r="BA779" i="3"/>
  <c r="BA778" i="3" s="1"/>
  <c r="AZ781" i="3"/>
  <c r="BA782" i="3"/>
  <c r="BA781" i="3" s="1"/>
  <c r="AZ784" i="3"/>
  <c r="BA785" i="3"/>
  <c r="BA784" i="3" s="1"/>
  <c r="AZ787" i="3"/>
  <c r="BA788" i="3"/>
  <c r="BA787" i="3" s="1"/>
  <c r="AZ790" i="3"/>
  <c r="BA791" i="3"/>
  <c r="BA790" i="3" s="1"/>
  <c r="AZ793" i="3"/>
  <c r="BA794" i="3"/>
  <c r="BA793" i="3" s="1"/>
  <c r="AZ796" i="3"/>
  <c r="BA797" i="3"/>
  <c r="BA796" i="3" s="1"/>
  <c r="AZ799" i="3"/>
  <c r="BA800" i="3"/>
  <c r="BA799" i="3" s="1"/>
  <c r="AZ802" i="3"/>
  <c r="BA803" i="3"/>
  <c r="BA802" i="3" s="1"/>
  <c r="AZ805" i="3"/>
  <c r="BA806" i="3"/>
  <c r="BA805" i="3" s="1"/>
  <c r="AZ808" i="3"/>
  <c r="BA809" i="3"/>
  <c r="BA808" i="3" s="1"/>
  <c r="AZ811" i="3"/>
  <c r="BA812" i="3"/>
  <c r="BA811" i="3" s="1"/>
  <c r="AZ814" i="3"/>
  <c r="BA815" i="3"/>
  <c r="BA814" i="3" s="1"/>
  <c r="AZ817" i="3"/>
  <c r="BA818" i="3"/>
  <c r="BA817" i="3" s="1"/>
  <c r="AZ820" i="3"/>
  <c r="BA821" i="3"/>
  <c r="BA820" i="3" s="1"/>
  <c r="AZ823" i="3"/>
  <c r="BA824" i="3"/>
  <c r="BA823" i="3" s="1"/>
  <c r="AZ826" i="3"/>
  <c r="BA827" i="3"/>
  <c r="BA826" i="3" s="1"/>
  <c r="AZ829" i="3"/>
  <c r="BA830" i="3"/>
  <c r="BA829" i="3" s="1"/>
  <c r="AZ832" i="3"/>
  <c r="BA833" i="3"/>
  <c r="BA832" i="3" s="1"/>
  <c r="AZ835" i="3"/>
  <c r="BA836" i="3"/>
  <c r="BA835" i="3" s="1"/>
  <c r="AZ838" i="3"/>
  <c r="BA839" i="3"/>
  <c r="BA838" i="3" s="1"/>
  <c r="AZ841" i="3"/>
  <c r="BA842" i="3"/>
  <c r="BA841" i="3" s="1"/>
  <c r="AZ844" i="3"/>
  <c r="BA845" i="3"/>
  <c r="BA844" i="3" s="1"/>
  <c r="AZ847" i="3"/>
  <c r="BA848" i="3"/>
  <c r="BA847" i="3" s="1"/>
  <c r="AZ850" i="3"/>
  <c r="BA851" i="3"/>
  <c r="BA850" i="3" s="1"/>
  <c r="AZ853" i="3"/>
  <c r="BA854" i="3"/>
  <c r="BA853" i="3" s="1"/>
  <c r="AZ856" i="3"/>
  <c r="BA857" i="3"/>
  <c r="BA856" i="3" s="1"/>
  <c r="AZ859" i="3"/>
  <c r="BA860" i="3"/>
  <c r="BA859" i="3" s="1"/>
  <c r="AZ862" i="3"/>
  <c r="BA863" i="3"/>
  <c r="BA862" i="3" s="1"/>
  <c r="AZ865" i="3"/>
  <c r="BA866" i="3"/>
  <c r="BA865" i="3" s="1"/>
  <c r="AZ868" i="3"/>
  <c r="BA869" i="3"/>
  <c r="BA868" i="3" s="1"/>
  <c r="AZ871" i="3"/>
  <c r="BA872" i="3"/>
  <c r="BA871" i="3" s="1"/>
  <c r="AZ874" i="3"/>
  <c r="BA875" i="3"/>
  <c r="BA874" i="3" s="1"/>
  <c r="AZ877" i="3"/>
  <c r="BA878" i="3"/>
  <c r="BA877" i="3" s="1"/>
  <c r="AZ880" i="3"/>
  <c r="BA881" i="3"/>
  <c r="BA880" i="3" s="1"/>
  <c r="AZ883" i="3"/>
  <c r="BA884" i="3"/>
  <c r="BA883" i="3" s="1"/>
  <c r="AZ886" i="3"/>
  <c r="BA887" i="3"/>
  <c r="BA886" i="3" s="1"/>
  <c r="AZ889" i="3"/>
  <c r="BA890" i="3"/>
  <c r="BA889" i="3" s="1"/>
  <c r="AZ892" i="3"/>
  <c r="BA893" i="3"/>
  <c r="BA892" i="3" s="1"/>
  <c r="AZ895" i="3"/>
  <c r="BA896" i="3"/>
  <c r="BA895" i="3" s="1"/>
  <c r="AZ898" i="3"/>
  <c r="BA899" i="3"/>
  <c r="BA898" i="3" s="1"/>
  <c r="AZ901" i="3"/>
  <c r="BA902" i="3"/>
  <c r="BA901" i="3" s="1"/>
  <c r="GM1" i="18"/>
  <c r="BA1" i="18"/>
  <c r="H38" i="10"/>
  <c r="G4" i="6"/>
  <c r="AZ112" i="3"/>
  <c r="BA113" i="3"/>
  <c r="BA112" i="3" s="1"/>
  <c r="AZ118" i="3"/>
  <c r="BA119" i="3"/>
  <c r="BA118" i="3" s="1"/>
  <c r="AZ121" i="3"/>
  <c r="BA122" i="3"/>
  <c r="BA121" i="3" s="1"/>
  <c r="AZ124" i="3"/>
  <c r="BA125" i="3"/>
  <c r="BA124" i="3" s="1"/>
  <c r="AZ127" i="3"/>
  <c r="BA128" i="3"/>
  <c r="BA127" i="3" s="1"/>
  <c r="AZ130" i="3"/>
  <c r="BA131" i="3"/>
  <c r="BA130" i="3" s="1"/>
  <c r="AZ133" i="3"/>
  <c r="BA134" i="3"/>
  <c r="BA133" i="3" s="1"/>
  <c r="AZ136" i="3"/>
  <c r="BA137" i="3"/>
  <c r="BA136" i="3" s="1"/>
  <c r="AZ139" i="3"/>
  <c r="BA140" i="3"/>
  <c r="BA139" i="3" s="1"/>
  <c r="AZ142" i="3"/>
  <c r="BA143" i="3"/>
  <c r="BA142" i="3" s="1"/>
  <c r="AZ145" i="3"/>
  <c r="BA146" i="3"/>
  <c r="BA145" i="3" s="1"/>
  <c r="AZ148" i="3"/>
  <c r="BA149" i="3"/>
  <c r="BA148" i="3" s="1"/>
  <c r="AZ151" i="3"/>
  <c r="BA152" i="3"/>
  <c r="BA151" i="3" s="1"/>
  <c r="AZ154" i="3"/>
  <c r="BA155" i="3"/>
  <c r="BA154" i="3" s="1"/>
  <c r="AZ157" i="3"/>
  <c r="BA158" i="3"/>
  <c r="BA157" i="3" s="1"/>
  <c r="AZ160" i="3"/>
  <c r="BA161" i="3"/>
  <c r="BA160" i="3" s="1"/>
  <c r="AZ163" i="3"/>
  <c r="BA164" i="3"/>
  <c r="BA163" i="3" s="1"/>
  <c r="AZ166" i="3"/>
  <c r="BA167" i="3"/>
  <c r="BA166" i="3" s="1"/>
  <c r="AZ169" i="3"/>
  <c r="BA170" i="3"/>
  <c r="BA169" i="3" s="1"/>
  <c r="AZ172" i="3"/>
  <c r="BA173" i="3"/>
  <c r="BA172" i="3" s="1"/>
  <c r="AZ175" i="3"/>
  <c r="BA176" i="3"/>
  <c r="BA175" i="3" s="1"/>
  <c r="AZ178" i="3"/>
  <c r="BA179" i="3"/>
  <c r="BA178" i="3" s="1"/>
  <c r="AZ181" i="3"/>
  <c r="BA182" i="3"/>
  <c r="BA181" i="3" s="1"/>
  <c r="AZ184" i="3"/>
  <c r="BA185" i="3"/>
  <c r="BA184" i="3" s="1"/>
  <c r="AZ187" i="3"/>
  <c r="BA188" i="3"/>
  <c r="BA187" i="3" s="1"/>
  <c r="AZ190" i="3"/>
  <c r="BA191" i="3"/>
  <c r="BA190" i="3" s="1"/>
  <c r="AZ193" i="3"/>
  <c r="BA194" i="3"/>
  <c r="BA193" i="3" s="1"/>
  <c r="AZ196" i="3"/>
  <c r="BA197" i="3"/>
  <c r="BA196" i="3" s="1"/>
  <c r="AZ199" i="3"/>
  <c r="BA200" i="3"/>
  <c r="BA199" i="3" s="1"/>
  <c r="AZ202" i="3"/>
  <c r="BA203" i="3"/>
  <c r="BA202" i="3" s="1"/>
  <c r="AZ205" i="3"/>
  <c r="BA206" i="3"/>
  <c r="BA205" i="3" s="1"/>
  <c r="AZ208" i="3"/>
  <c r="BA209" i="3"/>
  <c r="BA208" i="3" s="1"/>
  <c r="AZ211" i="3"/>
  <c r="BA212" i="3"/>
  <c r="BA211" i="3" s="1"/>
  <c r="AZ214" i="3"/>
  <c r="BA215" i="3"/>
  <c r="BA214" i="3" s="1"/>
  <c r="AZ217" i="3"/>
  <c r="BA218" i="3"/>
  <c r="BA217" i="3" s="1"/>
  <c r="AZ220" i="3"/>
  <c r="BA221" i="3"/>
  <c r="BA220" i="3" s="1"/>
  <c r="AZ223" i="3"/>
  <c r="BA224" i="3"/>
  <c r="BA223" i="3" s="1"/>
  <c r="AZ226" i="3"/>
  <c r="BA227" i="3"/>
  <c r="BA226" i="3" s="1"/>
  <c r="AZ229" i="3"/>
  <c r="BA230" i="3"/>
  <c r="BA229" i="3" s="1"/>
  <c r="AZ232" i="3"/>
  <c r="BA233" i="3"/>
  <c r="BA232" i="3" s="1"/>
  <c r="AZ235" i="3"/>
  <c r="BA236" i="3"/>
  <c r="BA235" i="3" s="1"/>
  <c r="AZ238" i="3"/>
  <c r="BA239" i="3"/>
  <c r="BA238" i="3" s="1"/>
  <c r="AZ241" i="3"/>
  <c r="BA242" i="3"/>
  <c r="BA241" i="3" s="1"/>
  <c r="AZ244" i="3"/>
  <c r="BA245" i="3"/>
  <c r="BA244" i="3" s="1"/>
  <c r="AZ247" i="3"/>
  <c r="BA248" i="3"/>
  <c r="BA247" i="3" s="1"/>
  <c r="AZ250" i="3"/>
  <c r="BA251" i="3"/>
  <c r="BA250" i="3" s="1"/>
  <c r="AZ253" i="3"/>
  <c r="BA254" i="3"/>
  <c r="BA253" i="3" s="1"/>
  <c r="AZ256" i="3"/>
  <c r="BA257" i="3"/>
  <c r="BA256" i="3" s="1"/>
  <c r="AZ259" i="3"/>
  <c r="BA260" i="3"/>
  <c r="BA259" i="3" s="1"/>
  <c r="AZ262" i="3"/>
  <c r="BA263" i="3"/>
  <c r="BA262" i="3" s="1"/>
  <c r="AZ265" i="3"/>
  <c r="BA266" i="3"/>
  <c r="BA265" i="3" s="1"/>
  <c r="AZ268" i="3"/>
  <c r="BA269" i="3"/>
  <c r="BA268" i="3" s="1"/>
  <c r="AZ271" i="3"/>
  <c r="BA272" i="3"/>
  <c r="BA271" i="3" s="1"/>
  <c r="AZ274" i="3"/>
  <c r="BA275" i="3"/>
  <c r="BA274" i="3" s="1"/>
  <c r="AZ277" i="3"/>
  <c r="BA278" i="3"/>
  <c r="BA277" i="3" s="1"/>
  <c r="AZ280" i="3"/>
  <c r="BA281" i="3"/>
  <c r="BA280" i="3" s="1"/>
  <c r="AZ283" i="3"/>
  <c r="BA284" i="3"/>
  <c r="BA283" i="3" s="1"/>
  <c r="AZ286" i="3"/>
  <c r="BA287" i="3"/>
  <c r="BA286" i="3" s="1"/>
  <c r="AZ289" i="3"/>
  <c r="BA290" i="3"/>
  <c r="BA289" i="3" s="1"/>
  <c r="AZ292" i="3"/>
  <c r="BA293" i="3"/>
  <c r="BA292" i="3" s="1"/>
  <c r="AZ295" i="3"/>
  <c r="BA296" i="3"/>
  <c r="BA295" i="3" s="1"/>
  <c r="AZ298" i="3"/>
  <c r="BA299" i="3"/>
  <c r="BA298" i="3" s="1"/>
  <c r="AZ301" i="3"/>
  <c r="BA302" i="3"/>
  <c r="BA301" i="3" s="1"/>
  <c r="AZ304" i="3"/>
  <c r="BA305" i="3"/>
  <c r="BA304" i="3" s="1"/>
  <c r="AZ307" i="3"/>
  <c r="BA308" i="3"/>
  <c r="BA307" i="3" s="1"/>
  <c r="AZ310" i="3"/>
  <c r="BA311" i="3"/>
  <c r="BA310" i="3" s="1"/>
  <c r="AZ313" i="3"/>
  <c r="BA314" i="3"/>
  <c r="BA313" i="3" s="1"/>
  <c r="BA325" i="3"/>
  <c r="BB326" i="3"/>
  <c r="BB325" i="3" s="1"/>
  <c r="AZ328" i="3"/>
  <c r="BA329" i="3"/>
  <c r="BA328" i="3" s="1"/>
  <c r="AZ334" i="3"/>
  <c r="BA335" i="3"/>
  <c r="BA334" i="3" s="1"/>
  <c r="AZ337" i="3"/>
  <c r="BA338" i="3"/>
  <c r="BA337" i="3" s="1"/>
  <c r="AZ340" i="3"/>
  <c r="BA341" i="3"/>
  <c r="BA340" i="3" s="1"/>
  <c r="AZ343" i="3"/>
  <c r="BA344" i="3"/>
  <c r="BA343" i="3" s="1"/>
  <c r="AZ346" i="3"/>
  <c r="BA347" i="3"/>
  <c r="BA346" i="3" s="1"/>
  <c r="AZ349" i="3"/>
  <c r="BA350" i="3"/>
  <c r="BA349" i="3" s="1"/>
  <c r="AZ352" i="3"/>
  <c r="BA353" i="3"/>
  <c r="BA352" i="3" s="1"/>
  <c r="AZ355" i="3"/>
  <c r="BA356" i="3"/>
  <c r="BA631" i="3"/>
  <c r="BB632" i="3"/>
  <c r="BB631" i="3" s="1"/>
  <c r="BA637" i="3"/>
  <c r="BB638" i="3"/>
  <c r="BB637" i="3" s="1"/>
  <c r="BA643" i="3"/>
  <c r="BB644" i="3"/>
  <c r="BB643" i="3" s="1"/>
  <c r="BA649" i="3"/>
  <c r="BB650" i="3"/>
  <c r="BB649" i="3" s="1"/>
  <c r="BA655" i="3"/>
  <c r="BB656" i="3"/>
  <c r="BB655" i="3" s="1"/>
  <c r="BA661" i="3"/>
  <c r="BB662" i="3"/>
  <c r="BB661" i="3" s="1"/>
  <c r="BA667" i="3"/>
  <c r="BB668" i="3"/>
  <c r="BB667" i="3" s="1"/>
  <c r="BA673" i="3"/>
  <c r="BB674" i="3"/>
  <c r="BB673" i="3" s="1"/>
  <c r="BA679" i="3"/>
  <c r="BB680" i="3"/>
  <c r="BB679" i="3" s="1"/>
  <c r="BA685" i="3"/>
  <c r="BB686" i="3"/>
  <c r="BB685" i="3" s="1"/>
  <c r="BA691" i="3"/>
  <c r="BB692" i="3"/>
  <c r="BB691" i="3" s="1"/>
  <c r="BA697" i="3"/>
  <c r="BB698" i="3"/>
  <c r="BB697" i="3" s="1"/>
  <c r="BA703" i="3"/>
  <c r="BB704" i="3"/>
  <c r="BB703" i="3" s="1"/>
  <c r="BA709" i="3"/>
  <c r="BB710" i="3"/>
  <c r="BB709" i="3" s="1"/>
  <c r="BA715" i="3"/>
  <c r="BB716" i="3"/>
  <c r="BB715" i="3" s="1"/>
  <c r="BA721" i="3"/>
  <c r="BB722" i="3"/>
  <c r="BB721" i="3" s="1"/>
  <c r="BA727" i="3"/>
  <c r="BB728" i="3"/>
  <c r="BB727" i="3" s="1"/>
  <c r="BA733" i="3"/>
  <c r="BB734" i="3"/>
  <c r="BB733" i="3" s="1"/>
  <c r="AZ745" i="3"/>
  <c r="BA746" i="3"/>
  <c r="BA745" i="3" s="1"/>
  <c r="AZ754" i="3"/>
  <c r="BA755" i="3"/>
  <c r="BA754" i="3" s="1"/>
  <c r="Z27" i="10"/>
  <c r="Z20" i="10"/>
  <c r="BS1" i="18" s="1"/>
  <c r="E38" i="10"/>
  <c r="BB332" i="3"/>
  <c r="BB331" i="3" s="1"/>
  <c r="BC641" i="3"/>
  <c r="BC640" i="3" s="1"/>
  <c r="BC653" i="3"/>
  <c r="BC652" i="3" s="1"/>
  <c r="BC665" i="3"/>
  <c r="BC664" i="3" s="1"/>
  <c r="BC677" i="3"/>
  <c r="BC676" i="3" s="1"/>
  <c r="BC689" i="3"/>
  <c r="BC688" i="3" s="1"/>
  <c r="BC701" i="3"/>
  <c r="BC700" i="3" s="1"/>
  <c r="BC713" i="3"/>
  <c r="BC712" i="3" s="1"/>
  <c r="BC725" i="3"/>
  <c r="BC724" i="3" s="1"/>
  <c r="BC737" i="3"/>
  <c r="BC736" i="3" s="1"/>
  <c r="BB758" i="3"/>
  <c r="BB757" i="3" s="1"/>
  <c r="BB806" i="3"/>
  <c r="BB805" i="3" s="1"/>
  <c r="BB830" i="3"/>
  <c r="BB829" i="3" s="1"/>
  <c r="BB842" i="3"/>
  <c r="BB841" i="3" s="1"/>
  <c r="BB866" i="3"/>
  <c r="BB865" i="3" s="1"/>
  <c r="BB22" i="3" l="1"/>
  <c r="BC23" i="3"/>
  <c r="BC22" i="3" s="1"/>
  <c r="BB794" i="3"/>
  <c r="BB793" i="3" s="1"/>
  <c r="BC560" i="3"/>
  <c r="BC559" i="3" s="1"/>
  <c r="BC464" i="3"/>
  <c r="BC463" i="3" s="1"/>
  <c r="BB398" i="3"/>
  <c r="M5" i="6"/>
  <c r="BC59" i="3"/>
  <c r="BC58" i="3" s="1"/>
  <c r="N5" i="6"/>
  <c r="AF25" i="10"/>
  <c r="AF20" i="10"/>
  <c r="BU1" i="18" s="1"/>
  <c r="BB782" i="3"/>
  <c r="BB781" i="3" s="1"/>
  <c r="BB902" i="3"/>
  <c r="BB901" i="3" s="1"/>
  <c r="BB770" i="3"/>
  <c r="BB769" i="3" s="1"/>
  <c r="BB377" i="3"/>
  <c r="BB376" i="3" s="1"/>
  <c r="BW1" i="18"/>
  <c r="B37" i="10"/>
  <c r="CU1" i="18" s="1"/>
  <c r="B36" i="10"/>
  <c r="B4" i="7"/>
  <c r="BB818" i="3"/>
  <c r="BB817" i="3" s="1"/>
  <c r="BC584" i="3"/>
  <c r="BC583" i="3" s="1"/>
  <c r="E5" i="6"/>
  <c r="AL37" i="10"/>
  <c r="AL36" i="10"/>
  <c r="AL19" i="10"/>
  <c r="H4" i="6"/>
  <c r="BB878" i="3"/>
  <c r="BB877" i="3" s="1"/>
  <c r="BB854" i="3"/>
  <c r="BB853" i="3" s="1"/>
  <c r="BB836" i="3"/>
  <c r="BB835" i="3" s="1"/>
  <c r="BB824" i="3"/>
  <c r="BB823" i="3" s="1"/>
  <c r="BB812" i="3"/>
  <c r="BB811" i="3" s="1"/>
  <c r="BB800" i="3"/>
  <c r="BB799" i="3" s="1"/>
  <c r="BB788" i="3"/>
  <c r="BB787" i="3" s="1"/>
  <c r="BB776" i="3"/>
  <c r="BB775" i="3" s="1"/>
  <c r="BB764" i="3"/>
  <c r="BB763" i="3" s="1"/>
  <c r="BB749" i="3"/>
  <c r="BB748" i="3" s="1"/>
  <c r="BB890" i="3"/>
  <c r="BB889" i="3" s="1"/>
  <c r="BB872" i="3"/>
  <c r="BB871" i="3" s="1"/>
  <c r="BB860" i="3"/>
  <c r="BB859" i="3" s="1"/>
  <c r="BB848" i="3"/>
  <c r="BB847" i="3" s="1"/>
  <c r="BB896" i="3"/>
  <c r="BB895" i="3" s="1"/>
  <c r="BB884" i="3"/>
  <c r="BB883" i="3" s="1"/>
  <c r="N37" i="10"/>
  <c r="N36" i="10"/>
  <c r="K36" i="10"/>
  <c r="K37" i="10"/>
  <c r="Q36" i="10"/>
  <c r="Q37" i="10"/>
  <c r="E36" i="10"/>
  <c r="E37" i="10"/>
  <c r="W36" i="10"/>
  <c r="W37" i="10"/>
  <c r="T37" i="10"/>
  <c r="T36" i="10"/>
  <c r="H37" i="10"/>
  <c r="H36" i="10"/>
  <c r="Z37" i="10"/>
  <c r="Z36" i="10"/>
  <c r="AC37" i="10"/>
  <c r="DD1" i="18" s="1"/>
  <c r="AF36" i="10"/>
  <c r="AI36" i="10"/>
  <c r="AC36" i="10"/>
  <c r="E4" i="6"/>
  <c r="FR1" i="18"/>
  <c r="AI1" i="18"/>
  <c r="AL6" i="10"/>
  <c r="BD107" i="3"/>
  <c r="BD106" i="3" s="1"/>
  <c r="BB899" i="3"/>
  <c r="BB898" i="3" s="1"/>
  <c r="BB893" i="3"/>
  <c r="BB892" i="3" s="1"/>
  <c r="BB887" i="3"/>
  <c r="BB886" i="3" s="1"/>
  <c r="BB881" i="3"/>
  <c r="BB880" i="3" s="1"/>
  <c r="BB875" i="3"/>
  <c r="BB874" i="3" s="1"/>
  <c r="BB869" i="3"/>
  <c r="BB868" i="3" s="1"/>
  <c r="BB863" i="3"/>
  <c r="BB862" i="3" s="1"/>
  <c r="BB857" i="3"/>
  <c r="BB856" i="3" s="1"/>
  <c r="BB851" i="3"/>
  <c r="BB850" i="3" s="1"/>
  <c r="BB845" i="3"/>
  <c r="BB844" i="3" s="1"/>
  <c r="BB839" i="3"/>
  <c r="BB838" i="3" s="1"/>
  <c r="BB833" i="3"/>
  <c r="BB832" i="3" s="1"/>
  <c r="BB827" i="3"/>
  <c r="BB826" i="3" s="1"/>
  <c r="BB821" i="3"/>
  <c r="BB820" i="3" s="1"/>
  <c r="BB815" i="3"/>
  <c r="BB814" i="3" s="1"/>
  <c r="BB809" i="3"/>
  <c r="BB808" i="3" s="1"/>
  <c r="BB803" i="3"/>
  <c r="BB802" i="3" s="1"/>
  <c r="BB797" i="3"/>
  <c r="BB796" i="3" s="1"/>
  <c r="BB791" i="3"/>
  <c r="BB790" i="3" s="1"/>
  <c r="BB785" i="3"/>
  <c r="BB784" i="3" s="1"/>
  <c r="BB779" i="3"/>
  <c r="BB778" i="3" s="1"/>
  <c r="BB773" i="3"/>
  <c r="BB772" i="3" s="1"/>
  <c r="BB767" i="3"/>
  <c r="BB766" i="3" s="1"/>
  <c r="BB761" i="3"/>
  <c r="BB760" i="3" s="1"/>
  <c r="BB752" i="3"/>
  <c r="BB751" i="3" s="1"/>
  <c r="BC740" i="3"/>
  <c r="BC739" i="3" s="1"/>
  <c r="BC731" i="3"/>
  <c r="BC730" i="3" s="1"/>
  <c r="BC719" i="3"/>
  <c r="BC718" i="3" s="1"/>
  <c r="BC707" i="3"/>
  <c r="BC706" i="3" s="1"/>
  <c r="BC695" i="3"/>
  <c r="BC694" i="3" s="1"/>
  <c r="BC683" i="3"/>
  <c r="BC682" i="3" s="1"/>
  <c r="BC671" i="3"/>
  <c r="BC670" i="3" s="1"/>
  <c r="BC659" i="3"/>
  <c r="BC658" i="3" s="1"/>
  <c r="BC647" i="3"/>
  <c r="BC646" i="3" s="1"/>
  <c r="BC635" i="3"/>
  <c r="BC634" i="3" s="1"/>
  <c r="BB617" i="3"/>
  <c r="BB616" i="3" s="1"/>
  <c r="BB605" i="3"/>
  <c r="BB604" i="3" s="1"/>
  <c r="BB593" i="3"/>
  <c r="BB592" i="3" s="1"/>
  <c r="BB581" i="3"/>
  <c r="BB580" i="3" s="1"/>
  <c r="BB569" i="3"/>
  <c r="BB568" i="3" s="1"/>
  <c r="BB557" i="3"/>
  <c r="BB556" i="3" s="1"/>
  <c r="BB545" i="3"/>
  <c r="BB544" i="3" s="1"/>
  <c r="BB533" i="3"/>
  <c r="BB532" i="3" s="1"/>
  <c r="BB521" i="3"/>
  <c r="BB520" i="3" s="1"/>
  <c r="BB509" i="3"/>
  <c r="BB508" i="3" s="1"/>
  <c r="BB497" i="3"/>
  <c r="BB496" i="3" s="1"/>
  <c r="BB485" i="3"/>
  <c r="BB484" i="3" s="1"/>
  <c r="BB473" i="3"/>
  <c r="BB472" i="3" s="1"/>
  <c r="BB461" i="3"/>
  <c r="BB460" i="3" s="1"/>
  <c r="BB449" i="3"/>
  <c r="BB448" i="3" s="1"/>
  <c r="BB104" i="3"/>
  <c r="BB103" i="3" s="1"/>
  <c r="BB92" i="3"/>
  <c r="BB91" i="3" s="1"/>
  <c r="BB80" i="3"/>
  <c r="BB79" i="3" s="1"/>
  <c r="BB68" i="3"/>
  <c r="BB67" i="3" s="1"/>
  <c r="BB56" i="3"/>
  <c r="BB55" i="3" s="1"/>
  <c r="BB44" i="3"/>
  <c r="BB43" i="3" s="1"/>
  <c r="BB32" i="3"/>
  <c r="BB31" i="3" s="1"/>
  <c r="BB20" i="3"/>
  <c r="BB19" i="3" s="1"/>
  <c r="BC5" i="3"/>
  <c r="BC4" i="3" s="1"/>
  <c r="BC407" i="3"/>
  <c r="BC406" i="3" s="1"/>
  <c r="BB746" i="3"/>
  <c r="BB745" i="3" s="1"/>
  <c r="BB421" i="3"/>
  <c r="BC422" i="3"/>
  <c r="BC421" i="3" s="1"/>
  <c r="BB100" i="3"/>
  <c r="BC101" i="3"/>
  <c r="BD101" i="3" s="1"/>
  <c r="BD100" i="3" s="1"/>
  <c r="BA97" i="3"/>
  <c r="BB98" i="3"/>
  <c r="BB76" i="3"/>
  <c r="BC77" i="3"/>
  <c r="BA73" i="3"/>
  <c r="BB74" i="3"/>
  <c r="BC74" i="3" s="1"/>
  <c r="BC73" i="3" s="1"/>
  <c r="BB52" i="3"/>
  <c r="BC53" i="3"/>
  <c r="BD53" i="3" s="1"/>
  <c r="BD52" i="3" s="1"/>
  <c r="BA49" i="3"/>
  <c r="BB50" i="3"/>
  <c r="BB28" i="3"/>
  <c r="BC29" i="3"/>
  <c r="BA25" i="3"/>
  <c r="BB26" i="3"/>
  <c r="BC26" i="3" s="1"/>
  <c r="BC25" i="3" s="1"/>
  <c r="BB385" i="3"/>
  <c r="BC386" i="3"/>
  <c r="BA382" i="3"/>
  <c r="BB383" i="3"/>
  <c r="BB361" i="3"/>
  <c r="BC362" i="3"/>
  <c r="BA358" i="3"/>
  <c r="BB359" i="3"/>
  <c r="BB319" i="3"/>
  <c r="BC320" i="3"/>
  <c r="BA316" i="3"/>
  <c r="BB317" i="3"/>
  <c r="BA430" i="3"/>
  <c r="BB433" i="3"/>
  <c r="BB619" i="3"/>
  <c r="BC620" i="3"/>
  <c r="BC614" i="3"/>
  <c r="BB611" i="3"/>
  <c r="BD608" i="3"/>
  <c r="BC605" i="3"/>
  <c r="BC590" i="3"/>
  <c r="BB587" i="3"/>
  <c r="BD584" i="3"/>
  <c r="BC581" i="3"/>
  <c r="BC566" i="3"/>
  <c r="BB563" i="3"/>
  <c r="BD560" i="3"/>
  <c r="BC557" i="3"/>
  <c r="BC542" i="3"/>
  <c r="BB539" i="3"/>
  <c r="BD536" i="3"/>
  <c r="BC533" i="3"/>
  <c r="BC518" i="3"/>
  <c r="BB515" i="3"/>
  <c r="BD512" i="3"/>
  <c r="BC509" i="3"/>
  <c r="BC494" i="3"/>
  <c r="BB491" i="3"/>
  <c r="BD488" i="3"/>
  <c r="BC485" i="3"/>
  <c r="BC470" i="3"/>
  <c r="BB467" i="3"/>
  <c r="BC467" i="3" s="1"/>
  <c r="BC466" i="3" s="1"/>
  <c r="BD464" i="3"/>
  <c r="BC461" i="3"/>
  <c r="BC446" i="3"/>
  <c r="BB443" i="3"/>
  <c r="BD440" i="3"/>
  <c r="BC437" i="3"/>
  <c r="BC436" i="3" s="1"/>
  <c r="BA436" i="3"/>
  <c r="BD437" i="3"/>
  <c r="BD436" i="3" s="1"/>
  <c r="BB427" i="3"/>
  <c r="BA424" i="3"/>
  <c r="BB403" i="3"/>
  <c r="BA400" i="3"/>
  <c r="BC431" i="3"/>
  <c r="BD431" i="3" s="1"/>
  <c r="BE107" i="3"/>
  <c r="BE106" i="3" s="1"/>
  <c r="BC104" i="3"/>
  <c r="BD95" i="3"/>
  <c r="BD83" i="3"/>
  <c r="BC80" i="3"/>
  <c r="BD71" i="3"/>
  <c r="BD59" i="3"/>
  <c r="BC56" i="3"/>
  <c r="BD47" i="3"/>
  <c r="BD35" i="3"/>
  <c r="BD34" i="3" s="1"/>
  <c r="BC32" i="3"/>
  <c r="BD23" i="3"/>
  <c r="BD11" i="3"/>
  <c r="BD10" i="3" s="1"/>
  <c r="BD5" i="3"/>
  <c r="BB110" i="3"/>
  <c r="BB109" i="3" s="1"/>
  <c r="BA418" i="3"/>
  <c r="BB419" i="3"/>
  <c r="BB418" i="3" s="1"/>
  <c r="BD614" i="3"/>
  <c r="BD613" i="3" s="1"/>
  <c r="BC611" i="3"/>
  <c r="BC610" i="3" s="1"/>
  <c r="BD590" i="3"/>
  <c r="BD589" i="3" s="1"/>
  <c r="BC587" i="3"/>
  <c r="BC586" i="3" s="1"/>
  <c r="BD566" i="3"/>
  <c r="BD565" i="3" s="1"/>
  <c r="BC563" i="3"/>
  <c r="BC562" i="3" s="1"/>
  <c r="BD542" i="3"/>
  <c r="BD541" i="3" s="1"/>
  <c r="BC539" i="3"/>
  <c r="BC538" i="3" s="1"/>
  <c r="BD518" i="3"/>
  <c r="BD517" i="3" s="1"/>
  <c r="BC515" i="3"/>
  <c r="BC514" i="3" s="1"/>
  <c r="BD494" i="3"/>
  <c r="BD493" i="3" s="1"/>
  <c r="BC491" i="3"/>
  <c r="BC490" i="3" s="1"/>
  <c r="BD470" i="3"/>
  <c r="BD469" i="3" s="1"/>
  <c r="BC443" i="3"/>
  <c r="BC442" i="3" s="1"/>
  <c r="BB415" i="3"/>
  <c r="BC416" i="3"/>
  <c r="BA412" i="3"/>
  <c r="BD422" i="3"/>
  <c r="BD421" i="3" s="1"/>
  <c r="BC98" i="3"/>
  <c r="BC97" i="3" s="1"/>
  <c r="BB88" i="3"/>
  <c r="BC89" i="3"/>
  <c r="BA85" i="3"/>
  <c r="BB86" i="3"/>
  <c r="BD77" i="3"/>
  <c r="BD76" i="3" s="1"/>
  <c r="BB64" i="3"/>
  <c r="BC65" i="3"/>
  <c r="BA61" i="3"/>
  <c r="BB62" i="3"/>
  <c r="BC50" i="3"/>
  <c r="BC49" i="3" s="1"/>
  <c r="BB40" i="3"/>
  <c r="BC41" i="3"/>
  <c r="BA37" i="3"/>
  <c r="BB38" i="3"/>
  <c r="BD29" i="3"/>
  <c r="BD28" i="3" s="1"/>
  <c r="BB16" i="3"/>
  <c r="BC17" i="3"/>
  <c r="BA13" i="3"/>
  <c r="BB14" i="3"/>
  <c r="BB7" i="3"/>
  <c r="BC8" i="3"/>
  <c r="BB397" i="3"/>
  <c r="BC398" i="3"/>
  <c r="BA394" i="3"/>
  <c r="BB395" i="3"/>
  <c r="BB373" i="3"/>
  <c r="BC374" i="3"/>
  <c r="BA370" i="3"/>
  <c r="BB371" i="3"/>
  <c r="BA406" i="3"/>
  <c r="BD407" i="3"/>
  <c r="BD406" i="3" s="1"/>
  <c r="BB409" i="3"/>
  <c r="BA628" i="3"/>
  <c r="BB629" i="3"/>
  <c r="BC626" i="3"/>
  <c r="BB623" i="3"/>
  <c r="BD620" i="3"/>
  <c r="BD619" i="3" s="1"/>
  <c r="BC617" i="3"/>
  <c r="BC602" i="3"/>
  <c r="BB599" i="3"/>
  <c r="BD596" i="3"/>
  <c r="BD595" i="3" s="1"/>
  <c r="BC593" i="3"/>
  <c r="BC578" i="3"/>
  <c r="BB575" i="3"/>
  <c r="BD572" i="3"/>
  <c r="BD571" i="3" s="1"/>
  <c r="BC569" i="3"/>
  <c r="BC554" i="3"/>
  <c r="BB551" i="3"/>
  <c r="BD548" i="3"/>
  <c r="BD547" i="3" s="1"/>
  <c r="BC545" i="3"/>
  <c r="BC530" i="3"/>
  <c r="BB527" i="3"/>
  <c r="BD524" i="3"/>
  <c r="BD523" i="3" s="1"/>
  <c r="BC521" i="3"/>
  <c r="BC506" i="3"/>
  <c r="BB503" i="3"/>
  <c r="BD500" i="3"/>
  <c r="BD499" i="3" s="1"/>
  <c r="BC497" i="3"/>
  <c r="BC482" i="3"/>
  <c r="BB479" i="3"/>
  <c r="BD476" i="3"/>
  <c r="BD475" i="3" s="1"/>
  <c r="BC473" i="3"/>
  <c r="BC458" i="3"/>
  <c r="BB455" i="3"/>
  <c r="BD452" i="3"/>
  <c r="BD451" i="3" s="1"/>
  <c r="BC449" i="3"/>
  <c r="BE437" i="3"/>
  <c r="BE436" i="3" s="1"/>
  <c r="BD428" i="3"/>
  <c r="BD427" i="3" s="1"/>
  <c r="BC425" i="3"/>
  <c r="BC424" i="3" s="1"/>
  <c r="BD404" i="3"/>
  <c r="BD403" i="3" s="1"/>
  <c r="BC401" i="3"/>
  <c r="BC400" i="3" s="1"/>
  <c r="BD434" i="3"/>
  <c r="BD410" i="3"/>
  <c r="BE410" i="3" s="1"/>
  <c r="BE409" i="3" s="1"/>
  <c r="BB106" i="3"/>
  <c r="BD392" i="3"/>
  <c r="BC389" i="3"/>
  <c r="BD380" i="3"/>
  <c r="BC377" i="3"/>
  <c r="BD368" i="3"/>
  <c r="BC365" i="3"/>
  <c r="BB413" i="3"/>
  <c r="CH1" i="18"/>
  <c r="O12" i="8"/>
  <c r="DF1" i="18"/>
  <c r="M4" i="7"/>
  <c r="M12" i="8"/>
  <c r="CF1" i="18"/>
  <c r="K4" i="7"/>
  <c r="CD1" i="18"/>
  <c r="DB1" i="18"/>
  <c r="K12" i="8"/>
  <c r="I4" i="7"/>
  <c r="CA1" i="18"/>
  <c r="H12" i="8"/>
  <c r="CY1" i="18"/>
  <c r="F4" i="7"/>
  <c r="DA1" i="18"/>
  <c r="CC1" i="18"/>
  <c r="J12" i="8"/>
  <c r="H4" i="7"/>
  <c r="G12" i="8"/>
  <c r="BZ1" i="18"/>
  <c r="CX1" i="18"/>
  <c r="E4" i="7"/>
  <c r="BY1" i="18"/>
  <c r="F12" i="8"/>
  <c r="CW1" i="18"/>
  <c r="D4" i="7"/>
  <c r="B20" i="10"/>
  <c r="BK1" i="18" s="1"/>
  <c r="B27" i="10"/>
  <c r="L12" i="8"/>
  <c r="DC1" i="18"/>
  <c r="CE1" i="18"/>
  <c r="J4" i="7"/>
  <c r="CZ1" i="18"/>
  <c r="CB1" i="18"/>
  <c r="I12" i="8"/>
  <c r="G4" i="7"/>
  <c r="C3" i="7"/>
  <c r="DH1" i="18"/>
  <c r="AL27" i="10"/>
  <c r="BA355" i="3"/>
  <c r="BB356" i="3"/>
  <c r="L4" i="7"/>
  <c r="CG1" i="18"/>
  <c r="DE1" i="18"/>
  <c r="N12" i="8"/>
  <c r="BC746" i="3"/>
  <c r="BB113" i="3"/>
  <c r="BC113" i="3" s="1"/>
  <c r="BC112" i="3" s="1"/>
  <c r="BC734" i="3"/>
  <c r="BC722" i="3"/>
  <c r="BC710" i="3"/>
  <c r="BC698" i="3"/>
  <c r="BC686" i="3"/>
  <c r="BC674" i="3"/>
  <c r="BC662" i="3"/>
  <c r="BC650" i="3"/>
  <c r="BC638" i="3"/>
  <c r="BB314" i="3"/>
  <c r="BB311" i="3"/>
  <c r="BB308" i="3"/>
  <c r="BB305" i="3"/>
  <c r="BB302" i="3"/>
  <c r="BB299" i="3"/>
  <c r="BB296" i="3"/>
  <c r="BB293" i="3"/>
  <c r="BB290" i="3"/>
  <c r="BB287" i="3"/>
  <c r="BB284" i="3"/>
  <c r="BB281" i="3"/>
  <c r="BB278" i="3"/>
  <c r="BB275" i="3"/>
  <c r="BB272" i="3"/>
  <c r="BB269" i="3"/>
  <c r="BB266" i="3"/>
  <c r="BB263" i="3"/>
  <c r="BB260" i="3"/>
  <c r="BB257" i="3"/>
  <c r="BB254" i="3"/>
  <c r="BB251" i="3"/>
  <c r="BB248" i="3"/>
  <c r="BB245" i="3"/>
  <c r="BB242" i="3"/>
  <c r="BB239" i="3"/>
  <c r="BB236" i="3"/>
  <c r="BB233" i="3"/>
  <c r="BB230" i="3"/>
  <c r="BB227" i="3"/>
  <c r="BB224" i="3"/>
  <c r="BB221" i="3"/>
  <c r="BB218" i="3"/>
  <c r="BB215" i="3"/>
  <c r="BB212" i="3"/>
  <c r="BB209" i="3"/>
  <c r="BB206" i="3"/>
  <c r="BB203" i="3"/>
  <c r="BB200" i="3"/>
  <c r="BB197" i="3"/>
  <c r="BB194" i="3"/>
  <c r="BB191" i="3"/>
  <c r="BB188" i="3"/>
  <c r="BB185" i="3"/>
  <c r="BB182" i="3"/>
  <c r="BB179" i="3"/>
  <c r="BB176" i="3"/>
  <c r="BB173" i="3"/>
  <c r="BB170" i="3"/>
  <c r="BB167" i="3"/>
  <c r="BB164" i="3"/>
  <c r="BB161" i="3"/>
  <c r="BB158" i="3"/>
  <c r="BB155" i="3"/>
  <c r="BB152" i="3"/>
  <c r="BB149" i="3"/>
  <c r="BB146" i="3"/>
  <c r="BB143" i="3"/>
  <c r="BB140" i="3"/>
  <c r="BB137" i="3"/>
  <c r="BB134" i="3"/>
  <c r="BB131" i="3"/>
  <c r="BB128" i="3"/>
  <c r="BB125" i="3"/>
  <c r="BB122" i="3"/>
  <c r="BB119" i="3"/>
  <c r="BC902" i="3"/>
  <c r="BC899" i="3"/>
  <c r="BC896" i="3"/>
  <c r="BC893" i="3"/>
  <c r="BC890" i="3"/>
  <c r="BC887" i="3"/>
  <c r="BC884" i="3"/>
  <c r="BC881" i="3"/>
  <c r="BC878" i="3"/>
  <c r="BC875" i="3"/>
  <c r="BC872" i="3"/>
  <c r="BC869" i="3"/>
  <c r="BC866" i="3"/>
  <c r="BC863" i="3"/>
  <c r="BC860" i="3"/>
  <c r="BC857" i="3"/>
  <c r="BC854" i="3"/>
  <c r="BC851" i="3"/>
  <c r="BC848" i="3"/>
  <c r="BC845" i="3"/>
  <c r="BC842" i="3"/>
  <c r="BC839" i="3"/>
  <c r="BC836" i="3"/>
  <c r="BC833" i="3"/>
  <c r="BC830" i="3"/>
  <c r="BC827" i="3"/>
  <c r="BC824" i="3"/>
  <c r="BC821" i="3"/>
  <c r="BC818" i="3"/>
  <c r="BC815" i="3"/>
  <c r="BC812" i="3"/>
  <c r="BC809" i="3"/>
  <c r="BC806" i="3"/>
  <c r="BC803" i="3"/>
  <c r="BC800" i="3"/>
  <c r="BC797" i="3"/>
  <c r="BC794" i="3"/>
  <c r="BC791" i="3"/>
  <c r="BC788" i="3"/>
  <c r="BC785" i="3"/>
  <c r="BC782" i="3"/>
  <c r="BC779" i="3"/>
  <c r="BC776" i="3"/>
  <c r="BC773" i="3"/>
  <c r="BC770" i="3"/>
  <c r="BC767" i="3"/>
  <c r="BC764" i="3"/>
  <c r="BC761" i="3"/>
  <c r="BC758" i="3"/>
  <c r="BD740" i="3"/>
  <c r="BD739" i="3" s="1"/>
  <c r="BD731" i="3"/>
  <c r="BD725" i="3"/>
  <c r="BD719" i="3"/>
  <c r="BD713" i="3"/>
  <c r="BD707" i="3"/>
  <c r="BD701" i="3"/>
  <c r="BD695" i="3"/>
  <c r="BD689" i="3"/>
  <c r="BD683" i="3"/>
  <c r="BD677" i="3"/>
  <c r="BD671" i="3"/>
  <c r="BD665" i="3"/>
  <c r="BD659" i="3"/>
  <c r="BD653" i="3"/>
  <c r="BD647" i="3"/>
  <c r="BD641" i="3"/>
  <c r="BD635" i="3"/>
  <c r="BC110" i="3"/>
  <c r="E3" i="7"/>
  <c r="DJ1" i="18"/>
  <c r="D3" i="7"/>
  <c r="DI1" i="18"/>
  <c r="DG1" i="18"/>
  <c r="C4" i="7"/>
  <c r="E12" i="8"/>
  <c r="CV1" i="18"/>
  <c r="BX1" i="18"/>
  <c r="AL35" i="10"/>
  <c r="O40" i="9"/>
  <c r="FW1" i="18"/>
  <c r="BD746" i="3"/>
  <c r="BE746" i="3" s="1"/>
  <c r="BE745" i="3" s="1"/>
  <c r="BC326" i="3"/>
  <c r="BB755" i="3"/>
  <c r="BC728" i="3"/>
  <c r="BE725" i="3"/>
  <c r="BE724" i="3" s="1"/>
  <c r="BC716" i="3"/>
  <c r="BE713" i="3"/>
  <c r="BC704" i="3"/>
  <c r="BE701" i="3"/>
  <c r="BE700" i="3" s="1"/>
  <c r="BC692" i="3"/>
  <c r="BE689" i="3"/>
  <c r="BC680" i="3"/>
  <c r="BE677" i="3"/>
  <c r="BE676" i="3" s="1"/>
  <c r="BC668" i="3"/>
  <c r="BE665" i="3"/>
  <c r="BC656" i="3"/>
  <c r="BE653" i="3"/>
  <c r="BE652" i="3" s="1"/>
  <c r="BC644" i="3"/>
  <c r="BE641" i="3"/>
  <c r="BC632" i="3"/>
  <c r="BB353" i="3"/>
  <c r="BB350" i="3"/>
  <c r="BB347" i="3"/>
  <c r="BB344" i="3"/>
  <c r="BB341" i="3"/>
  <c r="BB338" i="3"/>
  <c r="BB335" i="3"/>
  <c r="BC752" i="3"/>
  <c r="BD752" i="3" s="1"/>
  <c r="BD751" i="3" s="1"/>
  <c r="BC749" i="3"/>
  <c r="BC743" i="3"/>
  <c r="BD737" i="3"/>
  <c r="BC332" i="3"/>
  <c r="BC323" i="3"/>
  <c r="BB116" i="3"/>
  <c r="BC116" i="3" s="1"/>
  <c r="BC115" i="3" s="1"/>
  <c r="BD110" i="3"/>
  <c r="BE110" i="3" s="1"/>
  <c r="BE109" i="3" s="1"/>
  <c r="BB329" i="3"/>
  <c r="B7" i="7" l="1"/>
  <c r="B2" i="7"/>
  <c r="CI1" i="18"/>
  <c r="AL25" i="10"/>
  <c r="BF107" i="3"/>
  <c r="BF106" i="3" s="1"/>
  <c r="BC92" i="3"/>
  <c r="BC91" i="3" s="1"/>
  <c r="BC68" i="3"/>
  <c r="BD68" i="3" s="1"/>
  <c r="BE68" i="3" s="1"/>
  <c r="BE67" i="3" s="1"/>
  <c r="BC44" i="3"/>
  <c r="BD44" i="3" s="1"/>
  <c r="BE44" i="3" s="1"/>
  <c r="BE43" i="3" s="1"/>
  <c r="BC20" i="3"/>
  <c r="BC19" i="3" s="1"/>
  <c r="BF677" i="3"/>
  <c r="BF676" i="3" s="1"/>
  <c r="BF725" i="3"/>
  <c r="BF724" i="3" s="1"/>
  <c r="N38" i="10"/>
  <c r="I4" i="6"/>
  <c r="BG1" i="18"/>
  <c r="AL7" i="10"/>
  <c r="BD430" i="3"/>
  <c r="BE431" i="3"/>
  <c r="BE430" i="3" s="1"/>
  <c r="BE428" i="3"/>
  <c r="BE664" i="3"/>
  <c r="BF665" i="3"/>
  <c r="BF664" i="3" s="1"/>
  <c r="BF653" i="3"/>
  <c r="BF652" i="3" s="1"/>
  <c r="BF701" i="3"/>
  <c r="BF700" i="3" s="1"/>
  <c r="BE640" i="3"/>
  <c r="BF641" i="3"/>
  <c r="BF640" i="3" s="1"/>
  <c r="BE688" i="3"/>
  <c r="BF689" i="3"/>
  <c r="BF688" i="3" s="1"/>
  <c r="BE712" i="3"/>
  <c r="BF713" i="3"/>
  <c r="BF712" i="3" s="1"/>
  <c r="BC364" i="3"/>
  <c r="BD365" i="3"/>
  <c r="BD364" i="3" s="1"/>
  <c r="BD367" i="3"/>
  <c r="BE368" i="3"/>
  <c r="BE367" i="3" s="1"/>
  <c r="BC376" i="3"/>
  <c r="BD377" i="3"/>
  <c r="BD376" i="3" s="1"/>
  <c r="BD379" i="3"/>
  <c r="BE380" i="3"/>
  <c r="BE379" i="3" s="1"/>
  <c r="BC388" i="3"/>
  <c r="BD389" i="3"/>
  <c r="BD388" i="3" s="1"/>
  <c r="BD391" i="3"/>
  <c r="BE392" i="3"/>
  <c r="BE391" i="3" s="1"/>
  <c r="BD433" i="3"/>
  <c r="BF437" i="3"/>
  <c r="BF436" i="3" s="1"/>
  <c r="BB454" i="3"/>
  <c r="BC455" i="3"/>
  <c r="BC454" i="3" s="1"/>
  <c r="BC472" i="3"/>
  <c r="BD473" i="3"/>
  <c r="BD472" i="3" s="1"/>
  <c r="BE476" i="3"/>
  <c r="BE475" i="3" s="1"/>
  <c r="BC481" i="3"/>
  <c r="BD482" i="3"/>
  <c r="BD481" i="3" s="1"/>
  <c r="BB502" i="3"/>
  <c r="BC503" i="3"/>
  <c r="BC502" i="3" s="1"/>
  <c r="BC520" i="3"/>
  <c r="BD521" i="3"/>
  <c r="BD520" i="3" s="1"/>
  <c r="BE524" i="3"/>
  <c r="BE523" i="3" s="1"/>
  <c r="BC529" i="3"/>
  <c r="BD530" i="3"/>
  <c r="BD529" i="3" s="1"/>
  <c r="BB550" i="3"/>
  <c r="BC551" i="3"/>
  <c r="BC550" i="3" s="1"/>
  <c r="BC568" i="3"/>
  <c r="BD569" i="3"/>
  <c r="BD568" i="3" s="1"/>
  <c r="BE572" i="3"/>
  <c r="BC577" i="3"/>
  <c r="BD578" i="3"/>
  <c r="BD577" i="3" s="1"/>
  <c r="BB598" i="3"/>
  <c r="BC599" i="3"/>
  <c r="BC598" i="3" s="1"/>
  <c r="BC616" i="3"/>
  <c r="BD617" i="3"/>
  <c r="BD616" i="3" s="1"/>
  <c r="BC625" i="3"/>
  <c r="BD626" i="3"/>
  <c r="BD625" i="3" s="1"/>
  <c r="BB628" i="3"/>
  <c r="BC629" i="3"/>
  <c r="BC628" i="3" s="1"/>
  <c r="BC7" i="3"/>
  <c r="BD8" i="3"/>
  <c r="BD7" i="3" s="1"/>
  <c r="BB13" i="3"/>
  <c r="BC14" i="3"/>
  <c r="BC13" i="3" s="1"/>
  <c r="BC16" i="3"/>
  <c r="BD17" i="3"/>
  <c r="BD16" i="3" s="1"/>
  <c r="BB85" i="3"/>
  <c r="BC86" i="3"/>
  <c r="BC85" i="3" s="1"/>
  <c r="BC88" i="3"/>
  <c r="BD89" i="3"/>
  <c r="BD88" i="3" s="1"/>
  <c r="BF431" i="3"/>
  <c r="BF430" i="3" s="1"/>
  <c r="BE494" i="3"/>
  <c r="BE493" i="3" s="1"/>
  <c r="BE542" i="3"/>
  <c r="BE541" i="3" s="1"/>
  <c r="BF368" i="3"/>
  <c r="BF367" i="3" s="1"/>
  <c r="BF392" i="3"/>
  <c r="BF391" i="3" s="1"/>
  <c r="BD4" i="3"/>
  <c r="BE5" i="3"/>
  <c r="BE11" i="3"/>
  <c r="BD20" i="3"/>
  <c r="BD22" i="3"/>
  <c r="BE23" i="3"/>
  <c r="BC31" i="3"/>
  <c r="BD32" i="3"/>
  <c r="BE35" i="3"/>
  <c r="BC43" i="3"/>
  <c r="BD46" i="3"/>
  <c r="BE47" i="3"/>
  <c r="BC55" i="3"/>
  <c r="BD56" i="3"/>
  <c r="BE56" i="3" s="1"/>
  <c r="BD58" i="3"/>
  <c r="BE59" i="3"/>
  <c r="BC67" i="3"/>
  <c r="BD70" i="3"/>
  <c r="BE71" i="3"/>
  <c r="BC79" i="3"/>
  <c r="BD80" i="3"/>
  <c r="BE80" i="3" s="1"/>
  <c r="BE79" i="3" s="1"/>
  <c r="BD82" i="3"/>
  <c r="BE83" i="3"/>
  <c r="BD92" i="3"/>
  <c r="BD94" i="3"/>
  <c r="BE95" i="3"/>
  <c r="BC103" i="3"/>
  <c r="BD104" i="3"/>
  <c r="BE404" i="3"/>
  <c r="BE403" i="3" s="1"/>
  <c r="BG437" i="3"/>
  <c r="BG436" i="3" s="1"/>
  <c r="BD439" i="3"/>
  <c r="BE440" i="3"/>
  <c r="BC445" i="3"/>
  <c r="BB466" i="3"/>
  <c r="BD467" i="3"/>
  <c r="BE473" i="3"/>
  <c r="BE472" i="3" s="1"/>
  <c r="BC484" i="3"/>
  <c r="BD485" i="3"/>
  <c r="BD487" i="3"/>
  <c r="BE488" i="3"/>
  <c r="BC493" i="3"/>
  <c r="BF494" i="3"/>
  <c r="BF493" i="3" s="1"/>
  <c r="BB514" i="3"/>
  <c r="BD515" i="3"/>
  <c r="BE515" i="3" s="1"/>
  <c r="BE514" i="3" s="1"/>
  <c r="BE521" i="3"/>
  <c r="BE520" i="3" s="1"/>
  <c r="BC532" i="3"/>
  <c r="BD533" i="3"/>
  <c r="BD535" i="3"/>
  <c r="BE536" i="3"/>
  <c r="BC541" i="3"/>
  <c r="BB562" i="3"/>
  <c r="BD563" i="3"/>
  <c r="BE740" i="3"/>
  <c r="BB412" i="3"/>
  <c r="BC413" i="3"/>
  <c r="BF5" i="3"/>
  <c r="BF4" i="3" s="1"/>
  <c r="BE20" i="3"/>
  <c r="BE19" i="3" s="1"/>
  <c r="BE32" i="3"/>
  <c r="BE31" i="3" s="1"/>
  <c r="BE104" i="3"/>
  <c r="BE103" i="3" s="1"/>
  <c r="BD409" i="3"/>
  <c r="BG431" i="3"/>
  <c r="BG430" i="3" s="1"/>
  <c r="BE407" i="3"/>
  <c r="BC448" i="3"/>
  <c r="BD449" i="3"/>
  <c r="BE452" i="3"/>
  <c r="BC457" i="3"/>
  <c r="BD458" i="3"/>
  <c r="BE458" i="3" s="1"/>
  <c r="BE457" i="3" s="1"/>
  <c r="BB478" i="3"/>
  <c r="BC479" i="3"/>
  <c r="BD479" i="3" s="1"/>
  <c r="BD478" i="3" s="1"/>
  <c r="BE485" i="3"/>
  <c r="BE484" i="3" s="1"/>
  <c r="BC496" i="3"/>
  <c r="BD497" i="3"/>
  <c r="BE500" i="3"/>
  <c r="BC505" i="3"/>
  <c r="BD506" i="3"/>
  <c r="BE506" i="3" s="1"/>
  <c r="BE505" i="3" s="1"/>
  <c r="BB526" i="3"/>
  <c r="BC527" i="3"/>
  <c r="BE533" i="3"/>
  <c r="BE532" i="3" s="1"/>
  <c r="BC544" i="3"/>
  <c r="BD545" i="3"/>
  <c r="BE548" i="3"/>
  <c r="BC553" i="3"/>
  <c r="BD554" i="3"/>
  <c r="BE554" i="3" s="1"/>
  <c r="BE553" i="3" s="1"/>
  <c r="BB574" i="3"/>
  <c r="BC575" i="3"/>
  <c r="BD575" i="3" s="1"/>
  <c r="BD574" i="3" s="1"/>
  <c r="BC592" i="3"/>
  <c r="BD593" i="3"/>
  <c r="BE596" i="3"/>
  <c r="BC601" i="3"/>
  <c r="BD602" i="3"/>
  <c r="BB622" i="3"/>
  <c r="BC623" i="3"/>
  <c r="BB370" i="3"/>
  <c r="BC371" i="3"/>
  <c r="BD371" i="3" s="1"/>
  <c r="BD370" i="3" s="1"/>
  <c r="BC373" i="3"/>
  <c r="BD374" i="3"/>
  <c r="BE374" i="3" s="1"/>
  <c r="BE373" i="3" s="1"/>
  <c r="BB394" i="3"/>
  <c r="BC397" i="3"/>
  <c r="BB37" i="3"/>
  <c r="BC38" i="3"/>
  <c r="BD38" i="3" s="1"/>
  <c r="BD37" i="3" s="1"/>
  <c r="BC40" i="3"/>
  <c r="BD41" i="3"/>
  <c r="BE41" i="3" s="1"/>
  <c r="BE40" i="3" s="1"/>
  <c r="BB61" i="3"/>
  <c r="BC62" i="3"/>
  <c r="BC64" i="3"/>
  <c r="BD65" i="3"/>
  <c r="BC415" i="3"/>
  <c r="BD416" i="3"/>
  <c r="BD446" i="3"/>
  <c r="BE470" i="3"/>
  <c r="BF485" i="3"/>
  <c r="BF484" i="3" s="1"/>
  <c r="BF533" i="3"/>
  <c r="BF532" i="3" s="1"/>
  <c r="BE365" i="3"/>
  <c r="BE364" i="3" s="1"/>
  <c r="BE377" i="3"/>
  <c r="BE376" i="3" s="1"/>
  <c r="BE389" i="3"/>
  <c r="BE388" i="3" s="1"/>
  <c r="BC430" i="3"/>
  <c r="BD401" i="3"/>
  <c r="BF410" i="3"/>
  <c r="BF409" i="3" s="1"/>
  <c r="BD425" i="3"/>
  <c r="BD424" i="3" s="1"/>
  <c r="BB442" i="3"/>
  <c r="BD443" i="3"/>
  <c r="BE449" i="3"/>
  <c r="BE448" i="3" s="1"/>
  <c r="BC460" i="3"/>
  <c r="BD461" i="3"/>
  <c r="BD463" i="3"/>
  <c r="BE464" i="3"/>
  <c r="BC469" i="3"/>
  <c r="BF470" i="3"/>
  <c r="BF469" i="3" s="1"/>
  <c r="BF476" i="3"/>
  <c r="BF475" i="3" s="1"/>
  <c r="BB490" i="3"/>
  <c r="BD491" i="3"/>
  <c r="BE497" i="3"/>
  <c r="BE496" i="3" s="1"/>
  <c r="BC508" i="3"/>
  <c r="BD509" i="3"/>
  <c r="BD511" i="3"/>
  <c r="BE512" i="3"/>
  <c r="BC517" i="3"/>
  <c r="BE518" i="3"/>
  <c r="BE517" i="3" s="1"/>
  <c r="BF524" i="3"/>
  <c r="BF523" i="3" s="1"/>
  <c r="BB538" i="3"/>
  <c r="BD539" i="3"/>
  <c r="BE539" i="3" s="1"/>
  <c r="BE538" i="3" s="1"/>
  <c r="BE545" i="3"/>
  <c r="BE544" i="3" s="1"/>
  <c r="BC556" i="3"/>
  <c r="BD557" i="3"/>
  <c r="BD559" i="3"/>
  <c r="BE560" i="3"/>
  <c r="BC565" i="3"/>
  <c r="BE566" i="3"/>
  <c r="BE565" i="3" s="1"/>
  <c r="BF572" i="3"/>
  <c r="BF571" i="3" s="1"/>
  <c r="BB586" i="3"/>
  <c r="BD587" i="3"/>
  <c r="BE587" i="3" s="1"/>
  <c r="BE586" i="3" s="1"/>
  <c r="BE593" i="3"/>
  <c r="BE592" i="3" s="1"/>
  <c r="BC604" i="3"/>
  <c r="BD605" i="3"/>
  <c r="BD607" i="3"/>
  <c r="BE608" i="3"/>
  <c r="BC613" i="3"/>
  <c r="BE614" i="3"/>
  <c r="BC619" i="3"/>
  <c r="BE620" i="3"/>
  <c r="BE619" i="3" s="1"/>
  <c r="BH431" i="3"/>
  <c r="BH430" i="3" s="1"/>
  <c r="BB316" i="3"/>
  <c r="BC317" i="3"/>
  <c r="BD317" i="3" s="1"/>
  <c r="BD316" i="3" s="1"/>
  <c r="BC319" i="3"/>
  <c r="BD320" i="3"/>
  <c r="BE320" i="3" s="1"/>
  <c r="BE319" i="3" s="1"/>
  <c r="BF365" i="3"/>
  <c r="BF364" i="3" s="1"/>
  <c r="BF389" i="3"/>
  <c r="BF388" i="3" s="1"/>
  <c r="BB25" i="3"/>
  <c r="BD26" i="3"/>
  <c r="BE26" i="3" s="1"/>
  <c r="BC28" i="3"/>
  <c r="BE29" i="3"/>
  <c r="BE28" i="3" s="1"/>
  <c r="BB97" i="3"/>
  <c r="BD98" i="3"/>
  <c r="BE98" i="3" s="1"/>
  <c r="BC100" i="3"/>
  <c r="BE101" i="3"/>
  <c r="BE100" i="3" s="1"/>
  <c r="BC419" i="3"/>
  <c r="BG107" i="3"/>
  <c r="BC395" i="3"/>
  <c r="BC580" i="3"/>
  <c r="BD581" i="3"/>
  <c r="BD583" i="3"/>
  <c r="BE584" i="3"/>
  <c r="BC589" i="3"/>
  <c r="BE590" i="3"/>
  <c r="BF590" i="3" s="1"/>
  <c r="BF589" i="3" s="1"/>
  <c r="BF596" i="3"/>
  <c r="BF595" i="3" s="1"/>
  <c r="BB610" i="3"/>
  <c r="BD611" i="3"/>
  <c r="BE617" i="3"/>
  <c r="BE616" i="3" s="1"/>
  <c r="BE434" i="3"/>
  <c r="BE433" i="3" s="1"/>
  <c r="BB358" i="3"/>
  <c r="BC359" i="3"/>
  <c r="BC358" i="3" s="1"/>
  <c r="BC361" i="3"/>
  <c r="BD362" i="3"/>
  <c r="BD361" i="3" s="1"/>
  <c r="BB382" i="3"/>
  <c r="BC383" i="3"/>
  <c r="BC382" i="3" s="1"/>
  <c r="BC385" i="3"/>
  <c r="BD386" i="3"/>
  <c r="BD385" i="3" s="1"/>
  <c r="BB49" i="3"/>
  <c r="BD50" i="3"/>
  <c r="BD49" i="3" s="1"/>
  <c r="BC52" i="3"/>
  <c r="BE53" i="3"/>
  <c r="BE52" i="3" s="1"/>
  <c r="BB73" i="3"/>
  <c r="BD74" i="3"/>
  <c r="BD73" i="3" s="1"/>
  <c r="BC76" i="3"/>
  <c r="BE77" i="3"/>
  <c r="BE76" i="3" s="1"/>
  <c r="BF407" i="3"/>
  <c r="BF406" i="3" s="1"/>
  <c r="BE422" i="3"/>
  <c r="BD398" i="3"/>
  <c r="G2" i="7"/>
  <c r="CN1" i="18"/>
  <c r="J2" i="7"/>
  <c r="CQ1" i="18"/>
  <c r="CK1" i="18"/>
  <c r="D2" i="7"/>
  <c r="D7" i="7" s="1"/>
  <c r="E2" i="7"/>
  <c r="E7" i="7" s="1"/>
  <c r="CL1" i="18"/>
  <c r="H2" i="7"/>
  <c r="CO1" i="18"/>
  <c r="F2" i="7"/>
  <c r="CM1" i="18"/>
  <c r="I2" i="7"/>
  <c r="CP1" i="18"/>
  <c r="CT1" i="18"/>
  <c r="M2" i="7"/>
  <c r="K2" i="7"/>
  <c r="CR1" i="18"/>
  <c r="BB328" i="3"/>
  <c r="BC329" i="3"/>
  <c r="BC328" i="3" s="1"/>
  <c r="BD109" i="3"/>
  <c r="BC322" i="3"/>
  <c r="BD323" i="3"/>
  <c r="BD322" i="3" s="1"/>
  <c r="BC331" i="3"/>
  <c r="BD736" i="3"/>
  <c r="BC742" i="3"/>
  <c r="BD743" i="3"/>
  <c r="BD742" i="3" s="1"/>
  <c r="BB334" i="3"/>
  <c r="BC335" i="3"/>
  <c r="BC334" i="3" s="1"/>
  <c r="BB340" i="3"/>
  <c r="BC341" i="3"/>
  <c r="BB346" i="3"/>
  <c r="BC347" i="3"/>
  <c r="BC346" i="3" s="1"/>
  <c r="BB352" i="3"/>
  <c r="BC353" i="3"/>
  <c r="BD353" i="3" s="1"/>
  <c r="BD352" i="3" s="1"/>
  <c r="BC643" i="3"/>
  <c r="BD644" i="3"/>
  <c r="BD643" i="3" s="1"/>
  <c r="BC667" i="3"/>
  <c r="BD668" i="3"/>
  <c r="BD667" i="3" s="1"/>
  <c r="BC691" i="3"/>
  <c r="BD692" i="3"/>
  <c r="BD691" i="3" s="1"/>
  <c r="BC715" i="3"/>
  <c r="BD716" i="3"/>
  <c r="BD715" i="3" s="1"/>
  <c r="BC325" i="3"/>
  <c r="BD326" i="3"/>
  <c r="BD325" i="3" s="1"/>
  <c r="C2" i="7"/>
  <c r="C7" i="7" s="1"/>
  <c r="CJ1" i="18"/>
  <c r="BC755" i="3"/>
  <c r="BC754" i="3" s="1"/>
  <c r="BB115" i="3"/>
  <c r="BD116" i="3"/>
  <c r="BD115" i="3" s="1"/>
  <c r="BC748" i="3"/>
  <c r="BD749" i="3"/>
  <c r="BD748" i="3" s="1"/>
  <c r="BC751" i="3"/>
  <c r="BE752" i="3"/>
  <c r="BE751" i="3" s="1"/>
  <c r="BB337" i="3"/>
  <c r="BC338" i="3"/>
  <c r="BB343" i="3"/>
  <c r="BC344" i="3"/>
  <c r="BC343" i="3" s="1"/>
  <c r="BB349" i="3"/>
  <c r="BC350" i="3"/>
  <c r="BD350" i="3" s="1"/>
  <c r="BD349" i="3" s="1"/>
  <c r="BC631" i="3"/>
  <c r="BD632" i="3"/>
  <c r="BD631" i="3" s="1"/>
  <c r="BC655" i="3"/>
  <c r="BD656" i="3"/>
  <c r="BD655" i="3" s="1"/>
  <c r="BC679" i="3"/>
  <c r="BD680" i="3"/>
  <c r="BD679" i="3" s="1"/>
  <c r="BC703" i="3"/>
  <c r="BD704" i="3"/>
  <c r="BD703" i="3" s="1"/>
  <c r="BC727" i="3"/>
  <c r="BD728" i="3"/>
  <c r="BD727" i="3" s="1"/>
  <c r="BB754" i="3"/>
  <c r="BD755" i="3"/>
  <c r="BD754" i="3" s="1"/>
  <c r="BD745" i="3"/>
  <c r="BD332" i="3"/>
  <c r="BE737" i="3"/>
  <c r="BE736" i="3" s="1"/>
  <c r="BG641" i="3"/>
  <c r="BG640" i="3" s="1"/>
  <c r="BG653" i="3"/>
  <c r="BG652" i="3" s="1"/>
  <c r="BG665" i="3"/>
  <c r="BG664" i="3" s="1"/>
  <c r="BG677" i="3"/>
  <c r="BG676" i="3" s="1"/>
  <c r="BG689" i="3"/>
  <c r="BG688" i="3" s="1"/>
  <c r="BG701" i="3"/>
  <c r="BG700" i="3" s="1"/>
  <c r="BG713" i="3"/>
  <c r="BG712" i="3" s="1"/>
  <c r="BG725" i="3"/>
  <c r="BD640" i="3"/>
  <c r="BD652" i="3"/>
  <c r="BD664" i="3"/>
  <c r="BD676" i="3"/>
  <c r="BD688" i="3"/>
  <c r="BD700" i="3"/>
  <c r="BD712" i="3"/>
  <c r="BD724" i="3"/>
  <c r="BC760" i="3"/>
  <c r="BD761" i="3"/>
  <c r="BC766" i="3"/>
  <c r="BD767" i="3"/>
  <c r="BC772" i="3"/>
  <c r="BD773" i="3"/>
  <c r="BC778" i="3"/>
  <c r="BD779" i="3"/>
  <c r="BC784" i="3"/>
  <c r="BD785" i="3"/>
  <c r="BC790" i="3"/>
  <c r="BD791" i="3"/>
  <c r="BC796" i="3"/>
  <c r="BD797" i="3"/>
  <c r="BC802" i="3"/>
  <c r="BD803" i="3"/>
  <c r="BC808" i="3"/>
  <c r="BD809" i="3"/>
  <c r="BC814" i="3"/>
  <c r="BD815" i="3"/>
  <c r="BC820" i="3"/>
  <c r="BD821" i="3"/>
  <c r="BC826" i="3"/>
  <c r="BD827" i="3"/>
  <c r="BC832" i="3"/>
  <c r="BD833" i="3"/>
  <c r="BC838" i="3"/>
  <c r="BD839" i="3"/>
  <c r="BC844" i="3"/>
  <c r="BD845" i="3"/>
  <c r="BC850" i="3"/>
  <c r="BD851" i="3"/>
  <c r="BC856" i="3"/>
  <c r="BD857" i="3"/>
  <c r="BC862" i="3"/>
  <c r="BD863" i="3"/>
  <c r="BC868" i="3"/>
  <c r="BD869" i="3"/>
  <c r="BC874" i="3"/>
  <c r="BD875" i="3"/>
  <c r="BC880" i="3"/>
  <c r="BD881" i="3"/>
  <c r="BC886" i="3"/>
  <c r="BD887" i="3"/>
  <c r="BC892" i="3"/>
  <c r="BD893" i="3"/>
  <c r="BC898" i="3"/>
  <c r="BD899" i="3"/>
  <c r="BB121" i="3"/>
  <c r="BC122" i="3"/>
  <c r="BD122" i="3" s="1"/>
  <c r="BB127" i="3"/>
  <c r="BC128" i="3"/>
  <c r="BD128" i="3" s="1"/>
  <c r="BD127" i="3" s="1"/>
  <c r="BB133" i="3"/>
  <c r="BC134" i="3"/>
  <c r="BD134" i="3" s="1"/>
  <c r="BD133" i="3" s="1"/>
  <c r="BB139" i="3"/>
  <c r="BC140" i="3"/>
  <c r="BD140" i="3" s="1"/>
  <c r="BD139" i="3" s="1"/>
  <c r="BB145" i="3"/>
  <c r="BC146" i="3"/>
  <c r="BD146" i="3" s="1"/>
  <c r="BB151" i="3"/>
  <c r="BC152" i="3"/>
  <c r="BD152" i="3" s="1"/>
  <c r="BD151" i="3" s="1"/>
  <c r="BB157" i="3"/>
  <c r="BC158" i="3"/>
  <c r="BD158" i="3" s="1"/>
  <c r="BD157" i="3" s="1"/>
  <c r="BB163" i="3"/>
  <c r="BC164" i="3"/>
  <c r="BD164" i="3" s="1"/>
  <c r="BD163" i="3" s="1"/>
  <c r="BB169" i="3"/>
  <c r="BC170" i="3"/>
  <c r="BD170" i="3" s="1"/>
  <c r="BB175" i="3"/>
  <c r="BC176" i="3"/>
  <c r="BD176" i="3" s="1"/>
  <c r="BD175" i="3" s="1"/>
  <c r="BB181" i="3"/>
  <c r="BC182" i="3"/>
  <c r="BD182" i="3" s="1"/>
  <c r="BD181" i="3" s="1"/>
  <c r="BB187" i="3"/>
  <c r="BC188" i="3"/>
  <c r="BD188" i="3" s="1"/>
  <c r="BD187" i="3" s="1"/>
  <c r="BB193" i="3"/>
  <c r="BC194" i="3"/>
  <c r="BD194" i="3" s="1"/>
  <c r="BB199" i="3"/>
  <c r="BC200" i="3"/>
  <c r="BD200" i="3" s="1"/>
  <c r="BD199" i="3" s="1"/>
  <c r="BB205" i="3"/>
  <c r="BC206" i="3"/>
  <c r="BD206" i="3" s="1"/>
  <c r="BD205" i="3" s="1"/>
  <c r="BB211" i="3"/>
  <c r="BC212" i="3"/>
  <c r="BD212" i="3" s="1"/>
  <c r="BD211" i="3" s="1"/>
  <c r="BB217" i="3"/>
  <c r="BC218" i="3"/>
  <c r="BD218" i="3" s="1"/>
  <c r="BB223" i="3"/>
  <c r="BC224" i="3"/>
  <c r="BD224" i="3" s="1"/>
  <c r="BD223" i="3" s="1"/>
  <c r="BB229" i="3"/>
  <c r="BC230" i="3"/>
  <c r="BD230" i="3" s="1"/>
  <c r="BD229" i="3" s="1"/>
  <c r="BB235" i="3"/>
  <c r="BC236" i="3"/>
  <c r="BD236" i="3" s="1"/>
  <c r="BD235" i="3" s="1"/>
  <c r="BB241" i="3"/>
  <c r="BC242" i="3"/>
  <c r="BD242" i="3" s="1"/>
  <c r="BB247" i="3"/>
  <c r="BC248" i="3"/>
  <c r="BD248" i="3" s="1"/>
  <c r="BD247" i="3" s="1"/>
  <c r="BB253" i="3"/>
  <c r="BC254" i="3"/>
  <c r="BD254" i="3" s="1"/>
  <c r="BD253" i="3" s="1"/>
  <c r="BB259" i="3"/>
  <c r="BC260" i="3"/>
  <c r="BD260" i="3" s="1"/>
  <c r="BD259" i="3" s="1"/>
  <c r="BB265" i="3"/>
  <c r="BC266" i="3"/>
  <c r="BD266" i="3" s="1"/>
  <c r="BB271" i="3"/>
  <c r="BC272" i="3"/>
  <c r="BD272" i="3" s="1"/>
  <c r="BD271" i="3" s="1"/>
  <c r="BB277" i="3"/>
  <c r="BC278" i="3"/>
  <c r="BD278" i="3" s="1"/>
  <c r="BD277" i="3" s="1"/>
  <c r="BB283" i="3"/>
  <c r="BC284" i="3"/>
  <c r="BD284" i="3" s="1"/>
  <c r="BD283" i="3" s="1"/>
  <c r="BB289" i="3"/>
  <c r="BC290" i="3"/>
  <c r="BD290" i="3" s="1"/>
  <c r="BB295" i="3"/>
  <c r="BC296" i="3"/>
  <c r="BD296" i="3" s="1"/>
  <c r="BD295" i="3" s="1"/>
  <c r="BB301" i="3"/>
  <c r="BC302" i="3"/>
  <c r="BD302" i="3" s="1"/>
  <c r="BD301" i="3" s="1"/>
  <c r="BB307" i="3"/>
  <c r="BC308" i="3"/>
  <c r="BD308" i="3" s="1"/>
  <c r="BD307" i="3" s="1"/>
  <c r="BC109" i="3"/>
  <c r="BF110" i="3"/>
  <c r="BD634" i="3"/>
  <c r="BE635" i="3"/>
  <c r="BD646" i="3"/>
  <c r="BE647" i="3"/>
  <c r="BD658" i="3"/>
  <c r="BE659" i="3"/>
  <c r="BD670" i="3"/>
  <c r="BE671" i="3"/>
  <c r="BD682" i="3"/>
  <c r="BE683" i="3"/>
  <c r="BD694" i="3"/>
  <c r="BE695" i="3"/>
  <c r="BD706" i="3"/>
  <c r="BE707" i="3"/>
  <c r="BD718" i="3"/>
  <c r="BE719" i="3"/>
  <c r="BD730" i="3"/>
  <c r="BE731" i="3"/>
  <c r="BC757" i="3"/>
  <c r="BD758" i="3"/>
  <c r="BC763" i="3"/>
  <c r="BD764" i="3"/>
  <c r="BC769" i="3"/>
  <c r="BD770" i="3"/>
  <c r="BC775" i="3"/>
  <c r="BD776" i="3"/>
  <c r="BC781" i="3"/>
  <c r="BD782" i="3"/>
  <c r="BC787" i="3"/>
  <c r="BD788" i="3"/>
  <c r="BC793" i="3"/>
  <c r="BD794" i="3"/>
  <c r="BC799" i="3"/>
  <c r="BD800" i="3"/>
  <c r="BC805" i="3"/>
  <c r="BD806" i="3"/>
  <c r="BC811" i="3"/>
  <c r="BD812" i="3"/>
  <c r="BC817" i="3"/>
  <c r="BD818" i="3"/>
  <c r="BC823" i="3"/>
  <c r="BD824" i="3"/>
  <c r="BC829" i="3"/>
  <c r="BD830" i="3"/>
  <c r="BC835" i="3"/>
  <c r="BD836" i="3"/>
  <c r="BC841" i="3"/>
  <c r="BD842" i="3"/>
  <c r="BC847" i="3"/>
  <c r="BD848" i="3"/>
  <c r="BC853" i="3"/>
  <c r="BD854" i="3"/>
  <c r="BC859" i="3"/>
  <c r="BD860" i="3"/>
  <c r="BC865" i="3"/>
  <c r="BD866" i="3"/>
  <c r="BC871" i="3"/>
  <c r="BD872" i="3"/>
  <c r="BC877" i="3"/>
  <c r="BD878" i="3"/>
  <c r="BC883" i="3"/>
  <c r="BD884" i="3"/>
  <c r="BC889" i="3"/>
  <c r="BD890" i="3"/>
  <c r="BC895" i="3"/>
  <c r="BD896" i="3"/>
  <c r="BC901" i="3"/>
  <c r="BD902" i="3"/>
  <c r="BB118" i="3"/>
  <c r="BC119" i="3"/>
  <c r="BD119" i="3" s="1"/>
  <c r="BB124" i="3"/>
  <c r="BC125" i="3"/>
  <c r="BD125" i="3" s="1"/>
  <c r="BD124" i="3" s="1"/>
  <c r="BB130" i="3"/>
  <c r="BC131" i="3"/>
  <c r="BD131" i="3" s="1"/>
  <c r="BD130" i="3" s="1"/>
  <c r="BB136" i="3"/>
  <c r="BC137" i="3"/>
  <c r="BD137" i="3" s="1"/>
  <c r="BD136" i="3" s="1"/>
  <c r="BB142" i="3"/>
  <c r="BC143" i="3"/>
  <c r="BD143" i="3" s="1"/>
  <c r="BB148" i="3"/>
  <c r="BC149" i="3"/>
  <c r="BD149" i="3" s="1"/>
  <c r="BD148" i="3" s="1"/>
  <c r="BB154" i="3"/>
  <c r="BC155" i="3"/>
  <c r="BD155" i="3" s="1"/>
  <c r="BD154" i="3" s="1"/>
  <c r="BB160" i="3"/>
  <c r="BC161" i="3"/>
  <c r="BD161" i="3" s="1"/>
  <c r="BD160" i="3" s="1"/>
  <c r="BB166" i="3"/>
  <c r="BC167" i="3"/>
  <c r="BD167" i="3" s="1"/>
  <c r="BB172" i="3"/>
  <c r="BC173" i="3"/>
  <c r="BD173" i="3" s="1"/>
  <c r="BD172" i="3" s="1"/>
  <c r="BB178" i="3"/>
  <c r="BC179" i="3"/>
  <c r="BD179" i="3" s="1"/>
  <c r="BD178" i="3" s="1"/>
  <c r="BB184" i="3"/>
  <c r="BC185" i="3"/>
  <c r="BD185" i="3" s="1"/>
  <c r="BD184" i="3" s="1"/>
  <c r="BB190" i="3"/>
  <c r="BC191" i="3"/>
  <c r="BD191" i="3" s="1"/>
  <c r="BB196" i="3"/>
  <c r="BC197" i="3"/>
  <c r="BD197" i="3" s="1"/>
  <c r="BD196" i="3" s="1"/>
  <c r="BB202" i="3"/>
  <c r="BC203" i="3"/>
  <c r="BD203" i="3" s="1"/>
  <c r="BD202" i="3" s="1"/>
  <c r="BB208" i="3"/>
  <c r="BC209" i="3"/>
  <c r="BD209" i="3" s="1"/>
  <c r="BD208" i="3" s="1"/>
  <c r="BB214" i="3"/>
  <c r="BC215" i="3"/>
  <c r="BD215" i="3" s="1"/>
  <c r="BB220" i="3"/>
  <c r="BC221" i="3"/>
  <c r="BD221" i="3" s="1"/>
  <c r="BD220" i="3" s="1"/>
  <c r="BB226" i="3"/>
  <c r="BC227" i="3"/>
  <c r="BD227" i="3" s="1"/>
  <c r="BD226" i="3" s="1"/>
  <c r="BB232" i="3"/>
  <c r="BC233" i="3"/>
  <c r="BD233" i="3" s="1"/>
  <c r="BD232" i="3" s="1"/>
  <c r="BB238" i="3"/>
  <c r="BC239" i="3"/>
  <c r="BD239" i="3" s="1"/>
  <c r="BB244" i="3"/>
  <c r="BC245" i="3"/>
  <c r="BD245" i="3" s="1"/>
  <c r="BD244" i="3" s="1"/>
  <c r="BB250" i="3"/>
  <c r="BC251" i="3"/>
  <c r="BD251" i="3" s="1"/>
  <c r="BD250" i="3" s="1"/>
  <c r="BB256" i="3"/>
  <c r="BC257" i="3"/>
  <c r="BD257" i="3" s="1"/>
  <c r="BD256" i="3" s="1"/>
  <c r="BB262" i="3"/>
  <c r="BC263" i="3"/>
  <c r="BD263" i="3" s="1"/>
  <c r="BB268" i="3"/>
  <c r="BC269" i="3"/>
  <c r="BD269" i="3" s="1"/>
  <c r="BD268" i="3" s="1"/>
  <c r="BB274" i="3"/>
  <c r="BC275" i="3"/>
  <c r="BD275" i="3" s="1"/>
  <c r="BD274" i="3" s="1"/>
  <c r="BB280" i="3"/>
  <c r="BC281" i="3"/>
  <c r="BD281" i="3" s="1"/>
  <c r="BD280" i="3" s="1"/>
  <c r="BB286" i="3"/>
  <c r="BC287" i="3"/>
  <c r="BD287" i="3" s="1"/>
  <c r="BB292" i="3"/>
  <c r="BC293" i="3"/>
  <c r="BD293" i="3" s="1"/>
  <c r="BD292" i="3" s="1"/>
  <c r="BB298" i="3"/>
  <c r="BC299" i="3"/>
  <c r="BD299" i="3" s="1"/>
  <c r="BD298" i="3" s="1"/>
  <c r="BB304" i="3"/>
  <c r="BC305" i="3"/>
  <c r="BD305" i="3" s="1"/>
  <c r="BD304" i="3" s="1"/>
  <c r="BH641" i="3"/>
  <c r="BH640" i="3" s="1"/>
  <c r="BH653" i="3"/>
  <c r="BH652" i="3" s="1"/>
  <c r="BH665" i="3"/>
  <c r="BH664" i="3" s="1"/>
  <c r="BH677" i="3"/>
  <c r="BH676" i="3" s="1"/>
  <c r="BH689" i="3"/>
  <c r="BH688" i="3" s="1"/>
  <c r="BH701" i="3"/>
  <c r="BH700" i="3" s="1"/>
  <c r="BH713" i="3"/>
  <c r="BH712" i="3" s="1"/>
  <c r="BH725" i="3"/>
  <c r="BH724" i="3" s="1"/>
  <c r="BB313" i="3"/>
  <c r="BC314" i="3"/>
  <c r="BC637" i="3"/>
  <c r="BD638" i="3"/>
  <c r="BE638" i="3" s="1"/>
  <c r="BE637" i="3" s="1"/>
  <c r="BC661" i="3"/>
  <c r="BD662" i="3"/>
  <c r="BE662" i="3" s="1"/>
  <c r="BE661" i="3" s="1"/>
  <c r="BC685" i="3"/>
  <c r="BD686" i="3"/>
  <c r="BE686" i="3" s="1"/>
  <c r="BE685" i="3" s="1"/>
  <c r="BC709" i="3"/>
  <c r="BD710" i="3"/>
  <c r="BE710" i="3" s="1"/>
  <c r="BE709" i="3" s="1"/>
  <c r="BC733" i="3"/>
  <c r="BD734" i="3"/>
  <c r="BE734" i="3" s="1"/>
  <c r="BE733" i="3" s="1"/>
  <c r="BC745" i="3"/>
  <c r="BF746" i="3"/>
  <c r="BF745" i="3" s="1"/>
  <c r="L2" i="7"/>
  <c r="CS1" i="18"/>
  <c r="BB355" i="3"/>
  <c r="BC356" i="3"/>
  <c r="BD356" i="3" s="1"/>
  <c r="BD355" i="3" s="1"/>
  <c r="BB310" i="3"/>
  <c r="BC311" i="3"/>
  <c r="BD311" i="3" s="1"/>
  <c r="BD310" i="3" s="1"/>
  <c r="BC649" i="3"/>
  <c r="BD650" i="3"/>
  <c r="BE650" i="3" s="1"/>
  <c r="BE649" i="3" s="1"/>
  <c r="BC673" i="3"/>
  <c r="BD674" i="3"/>
  <c r="BC697" i="3"/>
  <c r="BD698" i="3"/>
  <c r="BE698" i="3" s="1"/>
  <c r="BE697" i="3" s="1"/>
  <c r="BC721" i="3"/>
  <c r="BD722" i="3"/>
  <c r="BB112" i="3"/>
  <c r="BD113" i="3"/>
  <c r="BF542" i="3" l="1"/>
  <c r="BF541" i="3" s="1"/>
  <c r="BG533" i="3"/>
  <c r="BG532" i="3" s="1"/>
  <c r="BG404" i="3"/>
  <c r="BG403" i="3" s="1"/>
  <c r="BF404" i="3"/>
  <c r="BF403" i="3" s="1"/>
  <c r="BG485" i="3"/>
  <c r="BG484" i="3" s="1"/>
  <c r="BF380" i="3"/>
  <c r="BF379" i="3" s="1"/>
  <c r="BE569" i="3"/>
  <c r="BE568" i="3" s="1"/>
  <c r="BE92" i="3"/>
  <c r="BD86" i="3"/>
  <c r="BD85" i="3" s="1"/>
  <c r="BE55" i="3"/>
  <c r="BF56" i="3"/>
  <c r="BF55" i="3" s="1"/>
  <c r="BF20" i="3"/>
  <c r="DK1" i="18"/>
  <c r="F3" i="7"/>
  <c r="F7" i="7" s="1"/>
  <c r="BE8" i="3"/>
  <c r="BE7" i="3" s="1"/>
  <c r="BE25" i="3"/>
  <c r="BF26" i="3"/>
  <c r="BF25" i="3" s="1"/>
  <c r="BF620" i="3"/>
  <c r="BE89" i="3"/>
  <c r="BE88" i="3" s="1"/>
  <c r="BE17" i="3"/>
  <c r="BE16" i="3" s="1"/>
  <c r="BE626" i="3"/>
  <c r="BE625" i="3" s="1"/>
  <c r="BE530" i="3"/>
  <c r="BE529" i="3" s="1"/>
  <c r="BE680" i="3"/>
  <c r="BE679" i="3" s="1"/>
  <c r="BE362" i="3"/>
  <c r="BE361" i="3" s="1"/>
  <c r="BE97" i="3"/>
  <c r="BF98" i="3"/>
  <c r="BF97" i="3" s="1"/>
  <c r="BE728" i="3"/>
  <c r="BE727" i="3" s="1"/>
  <c r="BE632" i="3"/>
  <c r="BE631" i="3" s="1"/>
  <c r="BE326" i="3"/>
  <c r="BE325" i="3" s="1"/>
  <c r="BE644" i="3"/>
  <c r="BE643" i="3" s="1"/>
  <c r="BE74" i="3"/>
  <c r="BE73" i="3" s="1"/>
  <c r="BF29" i="3"/>
  <c r="BF518" i="3"/>
  <c r="BF517" i="3" s="1"/>
  <c r="BE65" i="3"/>
  <c r="BE64" i="3" s="1"/>
  <c r="BD62" i="3"/>
  <c r="BD61" i="3" s="1"/>
  <c r="BD623" i="3"/>
  <c r="BE623" i="3" s="1"/>
  <c r="BE602" i="3"/>
  <c r="BE601" i="3" s="1"/>
  <c r="BD527" i="3"/>
  <c r="BD526" i="3" s="1"/>
  <c r="BH437" i="3"/>
  <c r="BD14" i="3"/>
  <c r="BD13" i="3" s="1"/>
  <c r="BD599" i="3"/>
  <c r="BE578" i="3"/>
  <c r="BE577" i="3" s="1"/>
  <c r="BD551" i="3"/>
  <c r="BD550" i="3" s="1"/>
  <c r="BD503" i="3"/>
  <c r="BE482" i="3"/>
  <c r="BE481" i="3" s="1"/>
  <c r="BD455" i="3"/>
  <c r="BD454" i="3" s="1"/>
  <c r="BE692" i="3"/>
  <c r="BE691" i="3" s="1"/>
  <c r="BD335" i="3"/>
  <c r="BD334" i="3" s="1"/>
  <c r="BE50" i="3"/>
  <c r="BE49" i="3" s="1"/>
  <c r="BE386" i="3"/>
  <c r="BD383" i="3"/>
  <c r="BD359" i="3"/>
  <c r="BD358" i="3" s="1"/>
  <c r="BE575" i="3"/>
  <c r="BE479" i="3"/>
  <c r="BE478" i="3" s="1"/>
  <c r="BF89" i="3"/>
  <c r="BF8" i="3"/>
  <c r="BF530" i="3"/>
  <c r="BE427" i="3"/>
  <c r="BF428" i="3"/>
  <c r="BD286" i="3"/>
  <c r="BE287" i="3"/>
  <c r="BE286" i="3" s="1"/>
  <c r="BD262" i="3"/>
  <c r="BE263" i="3"/>
  <c r="BE262" i="3" s="1"/>
  <c r="BD238" i="3"/>
  <c r="BE239" i="3"/>
  <c r="BE238" i="3" s="1"/>
  <c r="BD214" i="3"/>
  <c r="BE215" i="3"/>
  <c r="BE214" i="3" s="1"/>
  <c r="BD190" i="3"/>
  <c r="BE191" i="3"/>
  <c r="BE190" i="3" s="1"/>
  <c r="BD166" i="3"/>
  <c r="BE167" i="3"/>
  <c r="BE166" i="3" s="1"/>
  <c r="BD142" i="3"/>
  <c r="BE143" i="3"/>
  <c r="BE142" i="3" s="1"/>
  <c r="BD118" i="3"/>
  <c r="BE119" i="3"/>
  <c r="BE118" i="3" s="1"/>
  <c r="BD289" i="3"/>
  <c r="BE290" i="3"/>
  <c r="BE289" i="3" s="1"/>
  <c r="BD265" i="3"/>
  <c r="BE266" i="3"/>
  <c r="BE265" i="3" s="1"/>
  <c r="BD241" i="3"/>
  <c r="BE242" i="3"/>
  <c r="BE241" i="3" s="1"/>
  <c r="BD217" i="3"/>
  <c r="BE218" i="3"/>
  <c r="BE217" i="3" s="1"/>
  <c r="BD193" i="3"/>
  <c r="BE194" i="3"/>
  <c r="BE193" i="3" s="1"/>
  <c r="BD169" i="3"/>
  <c r="BE170" i="3"/>
  <c r="BE169" i="3" s="1"/>
  <c r="BD145" i="3"/>
  <c r="BE146" i="3"/>
  <c r="BE145" i="3" s="1"/>
  <c r="BD121" i="3"/>
  <c r="BE122" i="3"/>
  <c r="BE121" i="3" s="1"/>
  <c r="BE299" i="3"/>
  <c r="BE298" i="3" s="1"/>
  <c r="BE275" i="3"/>
  <c r="BE274" i="3" s="1"/>
  <c r="BE251" i="3"/>
  <c r="BE250" i="3" s="1"/>
  <c r="BE227" i="3"/>
  <c r="BE226" i="3" s="1"/>
  <c r="BE203" i="3"/>
  <c r="BE202" i="3" s="1"/>
  <c r="BE179" i="3"/>
  <c r="BE178" i="3" s="1"/>
  <c r="BE155" i="3"/>
  <c r="BE154" i="3" s="1"/>
  <c r="BE131" i="3"/>
  <c r="BE130" i="3" s="1"/>
  <c r="BE302" i="3"/>
  <c r="BE301" i="3" s="1"/>
  <c r="BE278" i="3"/>
  <c r="BE277" i="3" s="1"/>
  <c r="BE254" i="3"/>
  <c r="BE253" i="3" s="1"/>
  <c r="BE230" i="3"/>
  <c r="BE229" i="3" s="1"/>
  <c r="BE206" i="3"/>
  <c r="BE205" i="3" s="1"/>
  <c r="BE182" i="3"/>
  <c r="BE181" i="3" s="1"/>
  <c r="BE158" i="3"/>
  <c r="BE157" i="3" s="1"/>
  <c r="BE134" i="3"/>
  <c r="BE133" i="3" s="1"/>
  <c r="BE722" i="3"/>
  <c r="BE721" i="3" s="1"/>
  <c r="BE674" i="3"/>
  <c r="BE673" i="3" s="1"/>
  <c r="BF734" i="3"/>
  <c r="BF733" i="3" s="1"/>
  <c r="BF686" i="3"/>
  <c r="BF685" i="3" s="1"/>
  <c r="BF638" i="3"/>
  <c r="BF637" i="3" s="1"/>
  <c r="BE755" i="3"/>
  <c r="BE754" i="3" s="1"/>
  <c r="BE704" i="3"/>
  <c r="BE703" i="3" s="1"/>
  <c r="BE656" i="3"/>
  <c r="BE655" i="3" s="1"/>
  <c r="BD397" i="3"/>
  <c r="BE421" i="3"/>
  <c r="BD610" i="3"/>
  <c r="BE583" i="3"/>
  <c r="BF584" i="3"/>
  <c r="BF583" i="3" s="1"/>
  <c r="BC394" i="3"/>
  <c r="BC418" i="3"/>
  <c r="BD319" i="3"/>
  <c r="BC316" i="3"/>
  <c r="BE613" i="3"/>
  <c r="BE607" i="3"/>
  <c r="BF608" i="3"/>
  <c r="BF607" i="3" s="1"/>
  <c r="BE559" i="3"/>
  <c r="BF560" i="3"/>
  <c r="BF559" i="3" s="1"/>
  <c r="BD508" i="3"/>
  <c r="BE509" i="3"/>
  <c r="BE508" i="3" s="1"/>
  <c r="BD490" i="3"/>
  <c r="BD460" i="3"/>
  <c r="BE461" i="3"/>
  <c r="BE460" i="3" s="1"/>
  <c r="BD442" i="3"/>
  <c r="BF434" i="3"/>
  <c r="BF433" i="3" s="1"/>
  <c r="BG470" i="3"/>
  <c r="BH470" i="3" s="1"/>
  <c r="BH469" i="3" s="1"/>
  <c r="BE469" i="3"/>
  <c r="BF422" i="3"/>
  <c r="BF421" i="3" s="1"/>
  <c r="BD415" i="3"/>
  <c r="BD40" i="3"/>
  <c r="BC37" i="3"/>
  <c r="BD395" i="3"/>
  <c r="BD394" i="3" s="1"/>
  <c r="BD373" i="3"/>
  <c r="BC370" i="3"/>
  <c r="BE595" i="3"/>
  <c r="BG596" i="3"/>
  <c r="BG595" i="3" s="1"/>
  <c r="BF593" i="3"/>
  <c r="BD553" i="3"/>
  <c r="BD544" i="3"/>
  <c r="BD505" i="3"/>
  <c r="BD496" i="3"/>
  <c r="BD457" i="3"/>
  <c r="BD448" i="3"/>
  <c r="BE406" i="3"/>
  <c r="BG407" i="3"/>
  <c r="BG406" i="3" s="1"/>
  <c r="BG389" i="3"/>
  <c r="BG388" i="3" s="1"/>
  <c r="BG365" i="3"/>
  <c r="BG364" i="3" s="1"/>
  <c r="BE739" i="3"/>
  <c r="BF740" i="3"/>
  <c r="BD562" i="3"/>
  <c r="BD532" i="3"/>
  <c r="BE487" i="3"/>
  <c r="BF488" i="3"/>
  <c r="BD466" i="3"/>
  <c r="BH404" i="3"/>
  <c r="BD103" i="3"/>
  <c r="BE94" i="3"/>
  <c r="BF95" i="3"/>
  <c r="BE82" i="3"/>
  <c r="BF83" i="3"/>
  <c r="BF80" i="3"/>
  <c r="BD67" i="3"/>
  <c r="BF68" i="3"/>
  <c r="BD55" i="3"/>
  <c r="BD43" i="3"/>
  <c r="BF44" i="3"/>
  <c r="BD31" i="3"/>
  <c r="BE22" i="3"/>
  <c r="BF23" i="3"/>
  <c r="BG23" i="3" s="1"/>
  <c r="BG22" i="3" s="1"/>
  <c r="BE10" i="3"/>
  <c r="BF11" i="3"/>
  <c r="BG5" i="3"/>
  <c r="BG494" i="3"/>
  <c r="BF377" i="3"/>
  <c r="BF617" i="3"/>
  <c r="BF616" i="3" s="1"/>
  <c r="BF521" i="3"/>
  <c r="BE749" i="3"/>
  <c r="BE748" i="3" s="1"/>
  <c r="BE716" i="3"/>
  <c r="BE715" i="3" s="1"/>
  <c r="BE668" i="3"/>
  <c r="BE667" i="3" s="1"/>
  <c r="BF77" i="3"/>
  <c r="BF53" i="3"/>
  <c r="BF362" i="3"/>
  <c r="BE359" i="3"/>
  <c r="BE611" i="3"/>
  <c r="BF611" i="3" s="1"/>
  <c r="BF610" i="3" s="1"/>
  <c r="BE589" i="3"/>
  <c r="BG590" i="3"/>
  <c r="BD580" i="3"/>
  <c r="BE581" i="3"/>
  <c r="BG106" i="3"/>
  <c r="BH107" i="3"/>
  <c r="BF101" i="3"/>
  <c r="BD97" i="3"/>
  <c r="BG98" i="3"/>
  <c r="BG97" i="3" s="1"/>
  <c r="BD25" i="3"/>
  <c r="BG26" i="3"/>
  <c r="BG25" i="3" s="1"/>
  <c r="BF320" i="3"/>
  <c r="BE317" i="3"/>
  <c r="BF614" i="3"/>
  <c r="BG608" i="3"/>
  <c r="BG607" i="3" s="1"/>
  <c r="BD604" i="3"/>
  <c r="BE605" i="3"/>
  <c r="BF605" i="3" s="1"/>
  <c r="BF604" i="3" s="1"/>
  <c r="BD586" i="3"/>
  <c r="BF587" i="3"/>
  <c r="BF566" i="3"/>
  <c r="BG560" i="3"/>
  <c r="BG559" i="3" s="1"/>
  <c r="BD556" i="3"/>
  <c r="BE557" i="3"/>
  <c r="BD538" i="3"/>
  <c r="BF539" i="3"/>
  <c r="BG539" i="3" s="1"/>
  <c r="BG538" i="3" s="1"/>
  <c r="BE511" i="3"/>
  <c r="BF512" i="3"/>
  <c r="BE491" i="3"/>
  <c r="BE463" i="3"/>
  <c r="BF464" i="3"/>
  <c r="BE443" i="3"/>
  <c r="BF443" i="3" s="1"/>
  <c r="BD400" i="3"/>
  <c r="BE401" i="3"/>
  <c r="BI431" i="3"/>
  <c r="BG56" i="3"/>
  <c r="BG55" i="3" s="1"/>
  <c r="BH389" i="3"/>
  <c r="BH388" i="3" s="1"/>
  <c r="BH365" i="3"/>
  <c r="BH364" i="3" s="1"/>
  <c r="BD419" i="3"/>
  <c r="BD445" i="3"/>
  <c r="BE416" i="3"/>
  <c r="BE415" i="3" s="1"/>
  <c r="BD64" i="3"/>
  <c r="BC61" i="3"/>
  <c r="BF41" i="3"/>
  <c r="BF40" i="3" s="1"/>
  <c r="BE38" i="3"/>
  <c r="BE37" i="3" s="1"/>
  <c r="BE398" i="3"/>
  <c r="BE397" i="3" s="1"/>
  <c r="BF374" i="3"/>
  <c r="BF373" i="3" s="1"/>
  <c r="BE371" i="3"/>
  <c r="BE370" i="3" s="1"/>
  <c r="BG410" i="3"/>
  <c r="BC622" i="3"/>
  <c r="BD601" i="3"/>
  <c r="BD592" i="3"/>
  <c r="BG593" i="3"/>
  <c r="BG592" i="3" s="1"/>
  <c r="BC574" i="3"/>
  <c r="BF554" i="3"/>
  <c r="BF553" i="3" s="1"/>
  <c r="BE547" i="3"/>
  <c r="BF548" i="3"/>
  <c r="BF545" i="3"/>
  <c r="BH533" i="3"/>
  <c r="BH532" i="3" s="1"/>
  <c r="BC526" i="3"/>
  <c r="BF506" i="3"/>
  <c r="BF505" i="3" s="1"/>
  <c r="BE499" i="3"/>
  <c r="BF500" i="3"/>
  <c r="BF497" i="3"/>
  <c r="BF496" i="3" s="1"/>
  <c r="BH485" i="3"/>
  <c r="BH484" i="3" s="1"/>
  <c r="BC478" i="3"/>
  <c r="BF479" i="3"/>
  <c r="BF458" i="3"/>
  <c r="BF457" i="3" s="1"/>
  <c r="BE451" i="3"/>
  <c r="BF452" i="3"/>
  <c r="BF449" i="3"/>
  <c r="BF448" i="3" s="1"/>
  <c r="BE425" i="3"/>
  <c r="BC412" i="3"/>
  <c r="BD413" i="3"/>
  <c r="BE563" i="3"/>
  <c r="BE535" i="3"/>
  <c r="BF536" i="3"/>
  <c r="BD514" i="3"/>
  <c r="BF515" i="3"/>
  <c r="BG488" i="3"/>
  <c r="BG487" i="3" s="1"/>
  <c r="BD484" i="3"/>
  <c r="BI485" i="3"/>
  <c r="BI484" i="3" s="1"/>
  <c r="BE467" i="3"/>
  <c r="BE446" i="3"/>
  <c r="BE445" i="3" s="1"/>
  <c r="BE439" i="3"/>
  <c r="BF440" i="3"/>
  <c r="BF104" i="3"/>
  <c r="BG95" i="3"/>
  <c r="BG94" i="3" s="1"/>
  <c r="BD91" i="3"/>
  <c r="BG83" i="3"/>
  <c r="BG82" i="3" s="1"/>
  <c r="BD79" i="3"/>
  <c r="BE70" i="3"/>
  <c r="BF71" i="3"/>
  <c r="BE58" i="3"/>
  <c r="BF59" i="3"/>
  <c r="BE46" i="3"/>
  <c r="BF47" i="3"/>
  <c r="BE34" i="3"/>
  <c r="BF35" i="3"/>
  <c r="BF32" i="3"/>
  <c r="BD19" i="3"/>
  <c r="BE4" i="3"/>
  <c r="BG542" i="3"/>
  <c r="BG572" i="3"/>
  <c r="BG524" i="3"/>
  <c r="BG523" i="3" s="1"/>
  <c r="BG476" i="3"/>
  <c r="BF17" i="3"/>
  <c r="BE14" i="3"/>
  <c r="BD629" i="3"/>
  <c r="BE629" i="3" s="1"/>
  <c r="BE628" i="3" s="1"/>
  <c r="BF626" i="3"/>
  <c r="BF578" i="3"/>
  <c r="BE571" i="3"/>
  <c r="BF569" i="3"/>
  <c r="BE551" i="3"/>
  <c r="BF482" i="3"/>
  <c r="BF473" i="3"/>
  <c r="BE455" i="3"/>
  <c r="BG392" i="3"/>
  <c r="BG380" i="3"/>
  <c r="BG368" i="3"/>
  <c r="BF74" i="3"/>
  <c r="BF50" i="3"/>
  <c r="BG50" i="3" s="1"/>
  <c r="BG49" i="3" s="1"/>
  <c r="BF359" i="3"/>
  <c r="BF358" i="3" s="1"/>
  <c r="BD697" i="3"/>
  <c r="BD649" i="3"/>
  <c r="BC310" i="3"/>
  <c r="BD709" i="3"/>
  <c r="BD661" i="3"/>
  <c r="BC313" i="3"/>
  <c r="BC304" i="3"/>
  <c r="BC292" i="3"/>
  <c r="BC280" i="3"/>
  <c r="BC268" i="3"/>
  <c r="BC256" i="3"/>
  <c r="BC244" i="3"/>
  <c r="BC232" i="3"/>
  <c r="BC220" i="3"/>
  <c r="BC208" i="3"/>
  <c r="BC196" i="3"/>
  <c r="BC184" i="3"/>
  <c r="BC172" i="3"/>
  <c r="BC160" i="3"/>
  <c r="BC148" i="3"/>
  <c r="BC136" i="3"/>
  <c r="BC124" i="3"/>
  <c r="BF109" i="3"/>
  <c r="BC301" i="3"/>
  <c r="BC289" i="3"/>
  <c r="BF290" i="3"/>
  <c r="BG290" i="3" s="1"/>
  <c r="BG289" i="3" s="1"/>
  <c r="BC277" i="3"/>
  <c r="BF278" i="3"/>
  <c r="BC265" i="3"/>
  <c r="BF266" i="3"/>
  <c r="BG266" i="3" s="1"/>
  <c r="BG265" i="3" s="1"/>
  <c r="BC253" i="3"/>
  <c r="BF254" i="3"/>
  <c r="BC241" i="3"/>
  <c r="BF242" i="3"/>
  <c r="BG242" i="3" s="1"/>
  <c r="BG241" i="3" s="1"/>
  <c r="BC229" i="3"/>
  <c r="BF230" i="3"/>
  <c r="BC217" i="3"/>
  <c r="BF218" i="3"/>
  <c r="BG218" i="3" s="1"/>
  <c r="BG217" i="3" s="1"/>
  <c r="BC205" i="3"/>
  <c r="BC193" i="3"/>
  <c r="BF194" i="3"/>
  <c r="BG194" i="3" s="1"/>
  <c r="BG193" i="3" s="1"/>
  <c r="BC181" i="3"/>
  <c r="BF182" i="3"/>
  <c r="BC169" i="3"/>
  <c r="BF170" i="3"/>
  <c r="BG170" i="3" s="1"/>
  <c r="BG169" i="3" s="1"/>
  <c r="BC157" i="3"/>
  <c r="BF158" i="3"/>
  <c r="BC145" i="3"/>
  <c r="BF146" i="3"/>
  <c r="BG146" i="3" s="1"/>
  <c r="BG145" i="3" s="1"/>
  <c r="BC133" i="3"/>
  <c r="BF134" i="3"/>
  <c r="BC121" i="3"/>
  <c r="BF122" i="3"/>
  <c r="BG122" i="3" s="1"/>
  <c r="BG121" i="3" s="1"/>
  <c r="BD898" i="3"/>
  <c r="BE899" i="3"/>
  <c r="BD892" i="3"/>
  <c r="BE893" i="3"/>
  <c r="BD874" i="3"/>
  <c r="BE875" i="3"/>
  <c r="BD856" i="3"/>
  <c r="BE857" i="3"/>
  <c r="BD844" i="3"/>
  <c r="BE845" i="3"/>
  <c r="BD832" i="3"/>
  <c r="BE833" i="3"/>
  <c r="BD820" i="3"/>
  <c r="BE821" i="3"/>
  <c r="BD808" i="3"/>
  <c r="BE809" i="3"/>
  <c r="BD796" i="3"/>
  <c r="BE797" i="3"/>
  <c r="BD784" i="3"/>
  <c r="BE785" i="3"/>
  <c r="BD772" i="3"/>
  <c r="BE773" i="3"/>
  <c r="BD760" i="3"/>
  <c r="BE761" i="3"/>
  <c r="BC349" i="3"/>
  <c r="BC340" i="3"/>
  <c r="BE356" i="3"/>
  <c r="BE355" i="3" s="1"/>
  <c r="BE308" i="3"/>
  <c r="BF308" i="3" s="1"/>
  <c r="BF307" i="3" s="1"/>
  <c r="BE296" i="3"/>
  <c r="BE284" i="3"/>
  <c r="BF284" i="3" s="1"/>
  <c r="BF283" i="3" s="1"/>
  <c r="BE272" i="3"/>
  <c r="BE260" i="3"/>
  <c r="BE248" i="3"/>
  <c r="BE236" i="3"/>
  <c r="BE224" i="3"/>
  <c r="BE212" i="3"/>
  <c r="BE200" i="3"/>
  <c r="BE188" i="3"/>
  <c r="BE176" i="3"/>
  <c r="BE164" i="3"/>
  <c r="BE152" i="3"/>
  <c r="BE140" i="3"/>
  <c r="BE128" i="3"/>
  <c r="BF755" i="3"/>
  <c r="BF728" i="3"/>
  <c r="BF704" i="3"/>
  <c r="BF680" i="3"/>
  <c r="BF656" i="3"/>
  <c r="BF632" i="3"/>
  <c r="BD344" i="3"/>
  <c r="BD338" i="3"/>
  <c r="BF752" i="3"/>
  <c r="BF749" i="3"/>
  <c r="BE353" i="3"/>
  <c r="BE352" i="3" s="1"/>
  <c r="BE335" i="3"/>
  <c r="BE334" i="3" s="1"/>
  <c r="BF737" i="3"/>
  <c r="BE323" i="3"/>
  <c r="BF323" i="3" s="1"/>
  <c r="BF322" i="3" s="1"/>
  <c r="BG110" i="3"/>
  <c r="BG109" i="3" s="1"/>
  <c r="BD329" i="3"/>
  <c r="BG749" i="3"/>
  <c r="BG748" i="3" s="1"/>
  <c r="BD112" i="3"/>
  <c r="BD721" i="3"/>
  <c r="BD673" i="3"/>
  <c r="BC355" i="3"/>
  <c r="BF356" i="3"/>
  <c r="BF355" i="3" s="1"/>
  <c r="BD733" i="3"/>
  <c r="BG734" i="3"/>
  <c r="BG733" i="3" s="1"/>
  <c r="BD685" i="3"/>
  <c r="BG686" i="3"/>
  <c r="BG685" i="3" s="1"/>
  <c r="BD637" i="3"/>
  <c r="BG638" i="3"/>
  <c r="BG637" i="3" s="1"/>
  <c r="BC298" i="3"/>
  <c r="BF299" i="3"/>
  <c r="BC286" i="3"/>
  <c r="BF287" i="3"/>
  <c r="BC274" i="3"/>
  <c r="BF275" i="3"/>
  <c r="BC262" i="3"/>
  <c r="BF263" i="3"/>
  <c r="BC250" i="3"/>
  <c r="BF251" i="3"/>
  <c r="BC238" i="3"/>
  <c r="BF239" i="3"/>
  <c r="BC226" i="3"/>
  <c r="BF227" i="3"/>
  <c r="BC214" i="3"/>
  <c r="BF215" i="3"/>
  <c r="BC202" i="3"/>
  <c r="BF203" i="3"/>
  <c r="BC190" i="3"/>
  <c r="BF191" i="3"/>
  <c r="BC178" i="3"/>
  <c r="BF179" i="3"/>
  <c r="BC166" i="3"/>
  <c r="BF167" i="3"/>
  <c r="BC154" i="3"/>
  <c r="BF155" i="3"/>
  <c r="BC142" i="3"/>
  <c r="BF143" i="3"/>
  <c r="BC130" i="3"/>
  <c r="BF131" i="3"/>
  <c r="BC118" i="3"/>
  <c r="BF119" i="3"/>
  <c r="BD901" i="3"/>
  <c r="BE902" i="3"/>
  <c r="BD895" i="3"/>
  <c r="BE896" i="3"/>
  <c r="BD889" i="3"/>
  <c r="BE890" i="3"/>
  <c r="BD883" i="3"/>
  <c r="BE884" i="3"/>
  <c r="BD877" i="3"/>
  <c r="BE878" i="3"/>
  <c r="BD871" i="3"/>
  <c r="BE872" i="3"/>
  <c r="BD865" i="3"/>
  <c r="BE866" i="3"/>
  <c r="BD859" i="3"/>
  <c r="BE860" i="3"/>
  <c r="BD853" i="3"/>
  <c r="BE854" i="3"/>
  <c r="BD847" i="3"/>
  <c r="BE848" i="3"/>
  <c r="BD841" i="3"/>
  <c r="BE842" i="3"/>
  <c r="BD835" i="3"/>
  <c r="BE836" i="3"/>
  <c r="BD829" i="3"/>
  <c r="BE830" i="3"/>
  <c r="BD823" i="3"/>
  <c r="BE824" i="3"/>
  <c r="BD817" i="3"/>
  <c r="BE818" i="3"/>
  <c r="BD811" i="3"/>
  <c r="BE812" i="3"/>
  <c r="BD805" i="3"/>
  <c r="BE806" i="3"/>
  <c r="BD799" i="3"/>
  <c r="BE800" i="3"/>
  <c r="BD793" i="3"/>
  <c r="BE794" i="3"/>
  <c r="BD787" i="3"/>
  <c r="BE788" i="3"/>
  <c r="BD781" i="3"/>
  <c r="BE782" i="3"/>
  <c r="BD775" i="3"/>
  <c r="BE776" i="3"/>
  <c r="BD769" i="3"/>
  <c r="BE770" i="3"/>
  <c r="BD763" i="3"/>
  <c r="BE764" i="3"/>
  <c r="BD757" i="3"/>
  <c r="BE758" i="3"/>
  <c r="BE730" i="3"/>
  <c r="BF731" i="3"/>
  <c r="BF730" i="3" s="1"/>
  <c r="BE718" i="3"/>
  <c r="BF719" i="3"/>
  <c r="BF718" i="3" s="1"/>
  <c r="BE706" i="3"/>
  <c r="BF707" i="3"/>
  <c r="BF706" i="3" s="1"/>
  <c r="BE694" i="3"/>
  <c r="BF695" i="3"/>
  <c r="BF694" i="3" s="1"/>
  <c r="BE682" i="3"/>
  <c r="BF683" i="3"/>
  <c r="BF682" i="3" s="1"/>
  <c r="BE670" i="3"/>
  <c r="BF671" i="3"/>
  <c r="BF670" i="3" s="1"/>
  <c r="BE658" i="3"/>
  <c r="BF659" i="3"/>
  <c r="BF658" i="3" s="1"/>
  <c r="BE646" i="3"/>
  <c r="BF647" i="3"/>
  <c r="BF646" i="3" s="1"/>
  <c r="BE634" i="3"/>
  <c r="BF635" i="3"/>
  <c r="BF634" i="3" s="1"/>
  <c r="BC307" i="3"/>
  <c r="BC295" i="3"/>
  <c r="BF296" i="3"/>
  <c r="BF295" i="3" s="1"/>
  <c r="BC283" i="3"/>
  <c r="BC271" i="3"/>
  <c r="BF272" i="3"/>
  <c r="BF271" i="3" s="1"/>
  <c r="BC259" i="3"/>
  <c r="BF260" i="3"/>
  <c r="BF259" i="3" s="1"/>
  <c r="BC247" i="3"/>
  <c r="BF248" i="3"/>
  <c r="BF247" i="3" s="1"/>
  <c r="BC235" i="3"/>
  <c r="BF236" i="3"/>
  <c r="BF235" i="3" s="1"/>
  <c r="BC223" i="3"/>
  <c r="BF224" i="3"/>
  <c r="BF223" i="3" s="1"/>
  <c r="BC211" i="3"/>
  <c r="BF212" i="3"/>
  <c r="BF211" i="3" s="1"/>
  <c r="BC199" i="3"/>
  <c r="BF200" i="3"/>
  <c r="BF199" i="3" s="1"/>
  <c r="BC187" i="3"/>
  <c r="BF188" i="3"/>
  <c r="BF187" i="3" s="1"/>
  <c r="BC175" i="3"/>
  <c r="BF176" i="3"/>
  <c r="BF175" i="3" s="1"/>
  <c r="BC163" i="3"/>
  <c r="BF164" i="3"/>
  <c r="BF163" i="3" s="1"/>
  <c r="BC151" i="3"/>
  <c r="BF152" i="3"/>
  <c r="BF151" i="3" s="1"/>
  <c r="BC139" i="3"/>
  <c r="BF140" i="3"/>
  <c r="BF139" i="3" s="1"/>
  <c r="BC127" i="3"/>
  <c r="BF128" i="3"/>
  <c r="BF127" i="3" s="1"/>
  <c r="BD886" i="3"/>
  <c r="BE887" i="3"/>
  <c r="BD880" i="3"/>
  <c r="BE881" i="3"/>
  <c r="BF881" i="3" s="1"/>
  <c r="BF880" i="3" s="1"/>
  <c r="BD868" i="3"/>
  <c r="BE869" i="3"/>
  <c r="BF869" i="3" s="1"/>
  <c r="BF868" i="3" s="1"/>
  <c r="BD862" i="3"/>
  <c r="BE863" i="3"/>
  <c r="BD850" i="3"/>
  <c r="BE851" i="3"/>
  <c r="BF851" i="3" s="1"/>
  <c r="BF850" i="3" s="1"/>
  <c r="BD838" i="3"/>
  <c r="BE839" i="3"/>
  <c r="BD826" i="3"/>
  <c r="BE827" i="3"/>
  <c r="BF827" i="3" s="1"/>
  <c r="BF826" i="3" s="1"/>
  <c r="BD814" i="3"/>
  <c r="BE815" i="3"/>
  <c r="BD802" i="3"/>
  <c r="BE803" i="3"/>
  <c r="BF803" i="3" s="1"/>
  <c r="BF802" i="3" s="1"/>
  <c r="BD790" i="3"/>
  <c r="BE791" i="3"/>
  <c r="BD778" i="3"/>
  <c r="BE779" i="3"/>
  <c r="BF779" i="3" s="1"/>
  <c r="BF778" i="3" s="1"/>
  <c r="BD766" i="3"/>
  <c r="BE767" i="3"/>
  <c r="BG724" i="3"/>
  <c r="BD331" i="3"/>
  <c r="BC337" i="3"/>
  <c r="BC352" i="3"/>
  <c r="BE113" i="3"/>
  <c r="BF698" i="3"/>
  <c r="BF697" i="3" s="1"/>
  <c r="BF650" i="3"/>
  <c r="BF649" i="3" s="1"/>
  <c r="BE311" i="3"/>
  <c r="BF710" i="3"/>
  <c r="BF709" i="3" s="1"/>
  <c r="BF662" i="3"/>
  <c r="BF661" i="3" s="1"/>
  <c r="BD314" i="3"/>
  <c r="BE305" i="3"/>
  <c r="BF305" i="3" s="1"/>
  <c r="BE293" i="3"/>
  <c r="BE281" i="3"/>
  <c r="BF281" i="3" s="1"/>
  <c r="BE269" i="3"/>
  <c r="BE257" i="3"/>
  <c r="BF257" i="3" s="1"/>
  <c r="BE245" i="3"/>
  <c r="BE233" i="3"/>
  <c r="BF233" i="3" s="1"/>
  <c r="BE221" i="3"/>
  <c r="BE209" i="3"/>
  <c r="BF209" i="3" s="1"/>
  <c r="BE197" i="3"/>
  <c r="BE185" i="3"/>
  <c r="BF185" i="3" s="1"/>
  <c r="BE173" i="3"/>
  <c r="BE161" i="3"/>
  <c r="BF161" i="3" s="1"/>
  <c r="BE149" i="3"/>
  <c r="BE137" i="3"/>
  <c r="BF137" i="3" s="1"/>
  <c r="BE125" i="3"/>
  <c r="BG278" i="3"/>
  <c r="BG277" i="3" s="1"/>
  <c r="BG254" i="3"/>
  <c r="BG253" i="3" s="1"/>
  <c r="BG230" i="3"/>
  <c r="BG229" i="3" s="1"/>
  <c r="BG182" i="3"/>
  <c r="BG181" i="3" s="1"/>
  <c r="BG158" i="3"/>
  <c r="BG157" i="3" s="1"/>
  <c r="BG134" i="3"/>
  <c r="BG133" i="3" s="1"/>
  <c r="BI725" i="3"/>
  <c r="BI724" i="3" s="1"/>
  <c r="BI713" i="3"/>
  <c r="BI712" i="3" s="1"/>
  <c r="BI701" i="3"/>
  <c r="BI700" i="3" s="1"/>
  <c r="BI689" i="3"/>
  <c r="BI688" i="3" s="1"/>
  <c r="BI677" i="3"/>
  <c r="BI676" i="3" s="1"/>
  <c r="BI665" i="3"/>
  <c r="BI664" i="3" s="1"/>
  <c r="BI653" i="3"/>
  <c r="BI652" i="3" s="1"/>
  <c r="BI641" i="3"/>
  <c r="BI640" i="3" s="1"/>
  <c r="BH110" i="3"/>
  <c r="BH109" i="3" s="1"/>
  <c r="BG746" i="3"/>
  <c r="BG745" i="3" s="1"/>
  <c r="BE350" i="3"/>
  <c r="BE349" i="3" s="1"/>
  <c r="BE116" i="3"/>
  <c r="BF116" i="3" s="1"/>
  <c r="BF115" i="3" s="1"/>
  <c r="BF326" i="3"/>
  <c r="BF716" i="3"/>
  <c r="BF692" i="3"/>
  <c r="BF668" i="3"/>
  <c r="BF644" i="3"/>
  <c r="BF353" i="3"/>
  <c r="BF352" i="3" s="1"/>
  <c r="BD347" i="3"/>
  <c r="BD341" i="3"/>
  <c r="BF335" i="3"/>
  <c r="BF334" i="3" s="1"/>
  <c r="BE743" i="3"/>
  <c r="BE332" i="3"/>
  <c r="BE329" i="3"/>
  <c r="BE328" i="3" s="1"/>
  <c r="BG584" i="3" l="1"/>
  <c r="BG583" i="3" s="1"/>
  <c r="BE86" i="3"/>
  <c r="BF86" i="3" s="1"/>
  <c r="BH56" i="3"/>
  <c r="BH55" i="3" s="1"/>
  <c r="BG518" i="3"/>
  <c r="BF206" i="3"/>
  <c r="BG206" i="3" s="1"/>
  <c r="BG205" i="3" s="1"/>
  <c r="BF302" i="3"/>
  <c r="BG302" i="3" s="1"/>
  <c r="BG301" i="3" s="1"/>
  <c r="BE91" i="3"/>
  <c r="BF92" i="3"/>
  <c r="BF19" i="3"/>
  <c r="BG20" i="3"/>
  <c r="BJ641" i="3"/>
  <c r="BJ640" i="3" s="1"/>
  <c r="BK639" i="3" s="1"/>
  <c r="BJ689" i="3"/>
  <c r="BJ688" i="3" s="1"/>
  <c r="BK687" i="3" s="1"/>
  <c r="BG659" i="3"/>
  <c r="BG658" i="3" s="1"/>
  <c r="BF619" i="3"/>
  <c r="BG620" i="3"/>
  <c r="BE622" i="3"/>
  <c r="BJ665" i="3"/>
  <c r="BJ664" i="3" s="1"/>
  <c r="BK663" i="3" s="1"/>
  <c r="BJ713" i="3"/>
  <c r="BJ712" i="3" s="1"/>
  <c r="BK711" i="3" s="1"/>
  <c r="Q713" i="3" s="1"/>
  <c r="BG707" i="3"/>
  <c r="BG706" i="3" s="1"/>
  <c r="BE395" i="3"/>
  <c r="BE394" i="3" s="1"/>
  <c r="BF7" i="3"/>
  <c r="BG8" i="3"/>
  <c r="BF88" i="3"/>
  <c r="BG89" i="3"/>
  <c r="BE574" i="3"/>
  <c r="BF575" i="3"/>
  <c r="BD382" i="3"/>
  <c r="BE383" i="3"/>
  <c r="BD502" i="3"/>
  <c r="BD598" i="3"/>
  <c r="BH436" i="3"/>
  <c r="BI437" i="3"/>
  <c r="BE62" i="3"/>
  <c r="BF427" i="3"/>
  <c r="BG428" i="3"/>
  <c r="BF529" i="3"/>
  <c r="BG530" i="3"/>
  <c r="BE85" i="3"/>
  <c r="BE385" i="3"/>
  <c r="BF386" i="3"/>
  <c r="BE503" i="3"/>
  <c r="BE599" i="3"/>
  <c r="BF599" i="3" s="1"/>
  <c r="BD622" i="3"/>
  <c r="BF623" i="3"/>
  <c r="BF622" i="3" s="1"/>
  <c r="BF28" i="3"/>
  <c r="BG29" i="3"/>
  <c r="BF602" i="3"/>
  <c r="BE527" i="3"/>
  <c r="BF65" i="3"/>
  <c r="BF442" i="3"/>
  <c r="BG443" i="3"/>
  <c r="BG442" i="3" s="1"/>
  <c r="BG116" i="3"/>
  <c r="BG115" i="3" s="1"/>
  <c r="BG635" i="3"/>
  <c r="BG634" i="3" s="1"/>
  <c r="BG683" i="3"/>
  <c r="BG682" i="3" s="1"/>
  <c r="BG731" i="3"/>
  <c r="BG730" i="3" s="1"/>
  <c r="BF73" i="3"/>
  <c r="BG367" i="3"/>
  <c r="BH368" i="3"/>
  <c r="BH367" i="3" s="1"/>
  <c r="BG379" i="3"/>
  <c r="BH380" i="3"/>
  <c r="BG391" i="3"/>
  <c r="BH392" i="3"/>
  <c r="BH391" i="3" s="1"/>
  <c r="BE454" i="3"/>
  <c r="BF455" i="3"/>
  <c r="BF454" i="3" s="1"/>
  <c r="BF472" i="3"/>
  <c r="BG473" i="3"/>
  <c r="BF577" i="3"/>
  <c r="BG578" i="3"/>
  <c r="BG577" i="3" s="1"/>
  <c r="BF625" i="3"/>
  <c r="BG626" i="3"/>
  <c r="BG625" i="3" s="1"/>
  <c r="BG475" i="3"/>
  <c r="BG571" i="3"/>
  <c r="BF31" i="3"/>
  <c r="BG32" i="3"/>
  <c r="BF58" i="3"/>
  <c r="BG59" i="3"/>
  <c r="BH59" i="3" s="1"/>
  <c r="BH58" i="3" s="1"/>
  <c r="BF439" i="3"/>
  <c r="BG440" i="3"/>
  <c r="BG439" i="3" s="1"/>
  <c r="BE466" i="3"/>
  <c r="BF514" i="3"/>
  <c r="BF535" i="3"/>
  <c r="BG536" i="3"/>
  <c r="BG535" i="3" s="1"/>
  <c r="BE562" i="3"/>
  <c r="BF451" i="3"/>
  <c r="BG452" i="3"/>
  <c r="BF544" i="3"/>
  <c r="BF547" i="3"/>
  <c r="BG548" i="3"/>
  <c r="BD418" i="3"/>
  <c r="BE419" i="3"/>
  <c r="BE418" i="3" s="1"/>
  <c r="BE400" i="3"/>
  <c r="BF401" i="3"/>
  <c r="BF400" i="3" s="1"/>
  <c r="BF463" i="3"/>
  <c r="BG464" i="3"/>
  <c r="BE490" i="3"/>
  <c r="BF538" i="3"/>
  <c r="BH539" i="3"/>
  <c r="BH538" i="3" s="1"/>
  <c r="BE556" i="3"/>
  <c r="BF557" i="3"/>
  <c r="BF556" i="3" s="1"/>
  <c r="BF565" i="3"/>
  <c r="BG566" i="3"/>
  <c r="BG565" i="3" s="1"/>
  <c r="BF586" i="3"/>
  <c r="BE316" i="3"/>
  <c r="BF319" i="3"/>
  <c r="BF100" i="3"/>
  <c r="BG101" i="3"/>
  <c r="BG100" i="3" s="1"/>
  <c r="BH106" i="3"/>
  <c r="BI107" i="3"/>
  <c r="BI106" i="3" s="1"/>
  <c r="BE580" i="3"/>
  <c r="BF581" i="3"/>
  <c r="BG589" i="3"/>
  <c r="BG611" i="3"/>
  <c r="BG610" i="3" s="1"/>
  <c r="BE358" i="3"/>
  <c r="BF361" i="3"/>
  <c r="BF76" i="3"/>
  <c r="BH584" i="3"/>
  <c r="BH583" i="3" s="1"/>
  <c r="BG77" i="3"/>
  <c r="BF520" i="3"/>
  <c r="BG521" i="3"/>
  <c r="BH521" i="3"/>
  <c r="BH520" i="3" s="1"/>
  <c r="BI365" i="3"/>
  <c r="BI364" i="3" s="1"/>
  <c r="BG4" i="3"/>
  <c r="BH5" i="3"/>
  <c r="BF22" i="3"/>
  <c r="BH23" i="3"/>
  <c r="BH22" i="3" s="1"/>
  <c r="BF43" i="3"/>
  <c r="BG44" i="3"/>
  <c r="BH44" i="3" s="1"/>
  <c r="BF79" i="3"/>
  <c r="BG80" i="3"/>
  <c r="BF82" i="3"/>
  <c r="BH83" i="3"/>
  <c r="BH82" i="3" s="1"/>
  <c r="BF467" i="3"/>
  <c r="BF466" i="3" s="1"/>
  <c r="BG515" i="3"/>
  <c r="BG514" i="3" s="1"/>
  <c r="BI533" i="3"/>
  <c r="BF563" i="3"/>
  <c r="BF739" i="3"/>
  <c r="BG740" i="3"/>
  <c r="BH740" i="3" s="1"/>
  <c r="BH739" i="3" s="1"/>
  <c r="BG449" i="3"/>
  <c r="BG506" i="3"/>
  <c r="BG505" i="3" s="1"/>
  <c r="BH524" i="3"/>
  <c r="BG545" i="3"/>
  <c r="BG544" i="3" s="1"/>
  <c r="BH596" i="3"/>
  <c r="BG374" i="3"/>
  <c r="BF398" i="3"/>
  <c r="BG398" i="3" s="1"/>
  <c r="BG397" i="3" s="1"/>
  <c r="BF38" i="3"/>
  <c r="BG38" i="3" s="1"/>
  <c r="BG37" i="3" s="1"/>
  <c r="BF491" i="3"/>
  <c r="BF490" i="3" s="1"/>
  <c r="BH608" i="3"/>
  <c r="BH607" i="3" s="1"/>
  <c r="BF317" i="3"/>
  <c r="BF316" i="3" s="1"/>
  <c r="BG320" i="3"/>
  <c r="BG319" i="3" s="1"/>
  <c r="BG422" i="3"/>
  <c r="BH590" i="3"/>
  <c r="BH589" i="3" s="1"/>
  <c r="BF674" i="3"/>
  <c r="BH116" i="3"/>
  <c r="BH115" i="3" s="1"/>
  <c r="BG152" i="3"/>
  <c r="BG151" i="3" s="1"/>
  <c r="BF49" i="3"/>
  <c r="BH50" i="3"/>
  <c r="BH49" i="3" s="1"/>
  <c r="BF481" i="3"/>
  <c r="BG482" i="3"/>
  <c r="BG481" i="3" s="1"/>
  <c r="BE550" i="3"/>
  <c r="BF551" i="3"/>
  <c r="BF550" i="3" s="1"/>
  <c r="BF568" i="3"/>
  <c r="BG569" i="3"/>
  <c r="BD628" i="3"/>
  <c r="BF629" i="3"/>
  <c r="BF628" i="3" s="1"/>
  <c r="BE13" i="3"/>
  <c r="BF14" i="3"/>
  <c r="BF13" i="3" s="1"/>
  <c r="BF16" i="3"/>
  <c r="BG17" i="3"/>
  <c r="BG16" i="3" s="1"/>
  <c r="BG541" i="3"/>
  <c r="BH542" i="3"/>
  <c r="BH541" i="3" s="1"/>
  <c r="BF34" i="3"/>
  <c r="BG35" i="3"/>
  <c r="BG34" i="3" s="1"/>
  <c r="BF46" i="3"/>
  <c r="BG47" i="3"/>
  <c r="BG46" i="3" s="1"/>
  <c r="BF70" i="3"/>
  <c r="BG71" i="3"/>
  <c r="BG70" i="3" s="1"/>
  <c r="BF103" i="3"/>
  <c r="BG104" i="3"/>
  <c r="BD412" i="3"/>
  <c r="BE413" i="3"/>
  <c r="BE424" i="3"/>
  <c r="BF478" i="3"/>
  <c r="BG479" i="3"/>
  <c r="BH479" i="3" s="1"/>
  <c r="BH478" i="3" s="1"/>
  <c r="BF499" i="3"/>
  <c r="BG500" i="3"/>
  <c r="BG409" i="3"/>
  <c r="BH410" i="3"/>
  <c r="BH374" i="3"/>
  <c r="BH373" i="3" s="1"/>
  <c r="BF416" i="3"/>
  <c r="BG416" i="3" s="1"/>
  <c r="BG415" i="3" s="1"/>
  <c r="BG517" i="3"/>
  <c r="BI430" i="3"/>
  <c r="BJ431" i="3"/>
  <c r="BJ430" i="3" s="1"/>
  <c r="BG401" i="3"/>
  <c r="BG400" i="3" s="1"/>
  <c r="BF425" i="3"/>
  <c r="BE442" i="3"/>
  <c r="BH464" i="3"/>
  <c r="BH463" i="3" s="1"/>
  <c r="BF511" i="3"/>
  <c r="BG512" i="3"/>
  <c r="BG557" i="3"/>
  <c r="BG556" i="3" s="1"/>
  <c r="BE604" i="3"/>
  <c r="BG605" i="3"/>
  <c r="BG604" i="3" s="1"/>
  <c r="BF613" i="3"/>
  <c r="BG614" i="3"/>
  <c r="BH320" i="3"/>
  <c r="BH319" i="3" s="1"/>
  <c r="BH101" i="3"/>
  <c r="BH100" i="3" s="1"/>
  <c r="BE610" i="3"/>
  <c r="BG359" i="3"/>
  <c r="BG358" i="3" s="1"/>
  <c r="BF52" i="3"/>
  <c r="BG362" i="3"/>
  <c r="BG53" i="3"/>
  <c r="BG52" i="3" s="1"/>
  <c r="BF376" i="3"/>
  <c r="BG493" i="3"/>
  <c r="BH494" i="3"/>
  <c r="BI494" i="3" s="1"/>
  <c r="BI493" i="3" s="1"/>
  <c r="BI389" i="3"/>
  <c r="BI388" i="3" s="1"/>
  <c r="BF10" i="3"/>
  <c r="BG11" i="3"/>
  <c r="BG10" i="3" s="1"/>
  <c r="BI56" i="3"/>
  <c r="BF67" i="3"/>
  <c r="BG68" i="3"/>
  <c r="BH68" i="3" s="1"/>
  <c r="BH67" i="3" s="1"/>
  <c r="BI83" i="3"/>
  <c r="BI82" i="3" s="1"/>
  <c r="BF94" i="3"/>
  <c r="BH95" i="3"/>
  <c r="BH94" i="3" s="1"/>
  <c r="BH403" i="3"/>
  <c r="BI404" i="3"/>
  <c r="BI403" i="3" s="1"/>
  <c r="BJ485" i="3"/>
  <c r="BJ484" i="3" s="1"/>
  <c r="BK483" i="3" s="1"/>
  <c r="BF487" i="3"/>
  <c r="BH488" i="3"/>
  <c r="BH487" i="3" s="1"/>
  <c r="BG377" i="3"/>
  <c r="BG458" i="3"/>
  <c r="BG457" i="3" s="1"/>
  <c r="BH476" i="3"/>
  <c r="BH475" i="3" s="1"/>
  <c r="BG497" i="3"/>
  <c r="BG554" i="3"/>
  <c r="BG553" i="3" s="1"/>
  <c r="BH572" i="3"/>
  <c r="BF592" i="3"/>
  <c r="BH593" i="3"/>
  <c r="BH592" i="3" s="1"/>
  <c r="BG617" i="3"/>
  <c r="BH407" i="3"/>
  <c r="BF371" i="3"/>
  <c r="BG41" i="3"/>
  <c r="BG74" i="3"/>
  <c r="BG73" i="3" s="1"/>
  <c r="BH518" i="3"/>
  <c r="BH517" i="3" s="1"/>
  <c r="BG469" i="3"/>
  <c r="BI470" i="3"/>
  <c r="BI469" i="3" s="1"/>
  <c r="BF461" i="3"/>
  <c r="BG461" i="3" s="1"/>
  <c r="BF509" i="3"/>
  <c r="BH560" i="3"/>
  <c r="BH559" i="3" s="1"/>
  <c r="BG587" i="3"/>
  <c r="BG586" i="3" s="1"/>
  <c r="BG434" i="3"/>
  <c r="BH26" i="3"/>
  <c r="BH25" i="3" s="1"/>
  <c r="BH98" i="3"/>
  <c r="BH97" i="3" s="1"/>
  <c r="BF395" i="3"/>
  <c r="BI584" i="3"/>
  <c r="BI583" i="3" s="1"/>
  <c r="BF446" i="3"/>
  <c r="BF722" i="3"/>
  <c r="Q641" i="3"/>
  <c r="Q639" i="3"/>
  <c r="R641" i="3"/>
  <c r="Q689" i="3"/>
  <c r="Q687" i="3"/>
  <c r="R689" i="3"/>
  <c r="Q665" i="3"/>
  <c r="R665" i="3"/>
  <c r="Q663" i="3"/>
  <c r="Q711" i="3"/>
  <c r="R713" i="3"/>
  <c r="BF136" i="3"/>
  <c r="BG137" i="3"/>
  <c r="BG136" i="3" s="1"/>
  <c r="BF160" i="3"/>
  <c r="BG161" i="3"/>
  <c r="BG160" i="3" s="1"/>
  <c r="BF184" i="3"/>
  <c r="BG185" i="3"/>
  <c r="BG184" i="3" s="1"/>
  <c r="BF208" i="3"/>
  <c r="BG209" i="3"/>
  <c r="BG208" i="3" s="1"/>
  <c r="BF232" i="3"/>
  <c r="BG233" i="3"/>
  <c r="BG232" i="3" s="1"/>
  <c r="BF256" i="3"/>
  <c r="BG257" i="3"/>
  <c r="BG256" i="3" s="1"/>
  <c r="BF280" i="3"/>
  <c r="BG281" i="3"/>
  <c r="BG280" i="3" s="1"/>
  <c r="BF304" i="3"/>
  <c r="BG305" i="3"/>
  <c r="BG304" i="3" s="1"/>
  <c r="BD346" i="3"/>
  <c r="BF691" i="3"/>
  <c r="BG692" i="3"/>
  <c r="BG691" i="3" s="1"/>
  <c r="BF325" i="3"/>
  <c r="BG326" i="3"/>
  <c r="BG325" i="3" s="1"/>
  <c r="BE124" i="3"/>
  <c r="BE148" i="3"/>
  <c r="BE172" i="3"/>
  <c r="BE196" i="3"/>
  <c r="BE220" i="3"/>
  <c r="BE244" i="3"/>
  <c r="BE268" i="3"/>
  <c r="BE292" i="3"/>
  <c r="BD313" i="3"/>
  <c r="BE314" i="3"/>
  <c r="BE310" i="3"/>
  <c r="BE766" i="3"/>
  <c r="BE790" i="3"/>
  <c r="BE814" i="3"/>
  <c r="BE838" i="3"/>
  <c r="BE862" i="3"/>
  <c r="BE886" i="3"/>
  <c r="BE757" i="3"/>
  <c r="BF758" i="3"/>
  <c r="BE763" i="3"/>
  <c r="BF764" i="3"/>
  <c r="BE769" i="3"/>
  <c r="BF770" i="3"/>
  <c r="BE775" i="3"/>
  <c r="BF776" i="3"/>
  <c r="BE781" i="3"/>
  <c r="BF782" i="3"/>
  <c r="BE787" i="3"/>
  <c r="BF788" i="3"/>
  <c r="BE793" i="3"/>
  <c r="BF794" i="3"/>
  <c r="BE799" i="3"/>
  <c r="BF800" i="3"/>
  <c r="BE805" i="3"/>
  <c r="BF806" i="3"/>
  <c r="BE823" i="3"/>
  <c r="BF824" i="3"/>
  <c r="BG824" i="3" s="1"/>
  <c r="BG823" i="3" s="1"/>
  <c r="BE835" i="3"/>
  <c r="BF836" i="3"/>
  <c r="BE847" i="3"/>
  <c r="BF848" i="3"/>
  <c r="BE859" i="3"/>
  <c r="BF860" i="3"/>
  <c r="BE865" i="3"/>
  <c r="BF866" i="3"/>
  <c r="BE871" i="3"/>
  <c r="BF872" i="3"/>
  <c r="BE883" i="3"/>
  <c r="BF884" i="3"/>
  <c r="BE895" i="3"/>
  <c r="BF896" i="3"/>
  <c r="BF118" i="3"/>
  <c r="BF142" i="3"/>
  <c r="BF166" i="3"/>
  <c r="BF190" i="3"/>
  <c r="BF214" i="3"/>
  <c r="BF238" i="3"/>
  <c r="BF262" i="3"/>
  <c r="BF286" i="3"/>
  <c r="BD328" i="3"/>
  <c r="BF736" i="3"/>
  <c r="BG737" i="3"/>
  <c r="BH737" i="3" s="1"/>
  <c r="BF751" i="3"/>
  <c r="BD337" i="3"/>
  <c r="BD343" i="3"/>
  <c r="BF631" i="3"/>
  <c r="BG632" i="3"/>
  <c r="BH632" i="3" s="1"/>
  <c r="BF679" i="3"/>
  <c r="BG680" i="3"/>
  <c r="BH680" i="3" s="1"/>
  <c r="BF727" i="3"/>
  <c r="BG728" i="3"/>
  <c r="BH728" i="3" s="1"/>
  <c r="BF754" i="3"/>
  <c r="BG755" i="3"/>
  <c r="BG754" i="3" s="1"/>
  <c r="BE127" i="3"/>
  <c r="BE175" i="3"/>
  <c r="BE187" i="3"/>
  <c r="BE199" i="3"/>
  <c r="BE211" i="3"/>
  <c r="BE223" i="3"/>
  <c r="BE235" i="3"/>
  <c r="BE247" i="3"/>
  <c r="BE259" i="3"/>
  <c r="BE271" i="3"/>
  <c r="BE283" i="3"/>
  <c r="BE295" i="3"/>
  <c r="BE307" i="3"/>
  <c r="BE772" i="3"/>
  <c r="BE796" i="3"/>
  <c r="BE820" i="3"/>
  <c r="BE844" i="3"/>
  <c r="BE874" i="3"/>
  <c r="BE898" i="3"/>
  <c r="BF121" i="3"/>
  <c r="BH122" i="3"/>
  <c r="BH121" i="3" s="1"/>
  <c r="BF133" i="3"/>
  <c r="BH134" i="3"/>
  <c r="BH133" i="3" s="1"/>
  <c r="BF145" i="3"/>
  <c r="BH146" i="3"/>
  <c r="BH145" i="3" s="1"/>
  <c r="BF157" i="3"/>
  <c r="BH158" i="3"/>
  <c r="BH157" i="3" s="1"/>
  <c r="BF181" i="3"/>
  <c r="BH182" i="3"/>
  <c r="BH181" i="3" s="1"/>
  <c r="BF193" i="3"/>
  <c r="BH194" i="3"/>
  <c r="BH193" i="3" s="1"/>
  <c r="BF205" i="3"/>
  <c r="BH206" i="3"/>
  <c r="BH205" i="3" s="1"/>
  <c r="BF217" i="3"/>
  <c r="BH218" i="3"/>
  <c r="BH217" i="3" s="1"/>
  <c r="BF229" i="3"/>
  <c r="BH230" i="3"/>
  <c r="BH229" i="3" s="1"/>
  <c r="BF241" i="3"/>
  <c r="BH242" i="3"/>
  <c r="BH241" i="3" s="1"/>
  <c r="BF265" i="3"/>
  <c r="BH266" i="3"/>
  <c r="BH265" i="3" s="1"/>
  <c r="BF289" i="3"/>
  <c r="BH290" i="3"/>
  <c r="BH289" i="3" s="1"/>
  <c r="BJ725" i="3"/>
  <c r="BJ724" i="3" s="1"/>
  <c r="BK723" i="3" s="1"/>
  <c r="BH635" i="3"/>
  <c r="BH659" i="3"/>
  <c r="BH683" i="3"/>
  <c r="BH707" i="3"/>
  <c r="BH731" i="3"/>
  <c r="BF113" i="3"/>
  <c r="BF112" i="3" s="1"/>
  <c r="BH746" i="3"/>
  <c r="BG353" i="3"/>
  <c r="BJ653" i="3"/>
  <c r="BJ652" i="3" s="1"/>
  <c r="BK651" i="3" s="1"/>
  <c r="BJ701" i="3"/>
  <c r="BJ700" i="3" s="1"/>
  <c r="BK699" i="3" s="1"/>
  <c r="BG140" i="3"/>
  <c r="BG139" i="3" s="1"/>
  <c r="BF761" i="3"/>
  <c r="BG761" i="3" s="1"/>
  <c r="BG760" i="3" s="1"/>
  <c r="BF785" i="3"/>
  <c r="BG785" i="3" s="1"/>
  <c r="BG784" i="3" s="1"/>
  <c r="BF809" i="3"/>
  <c r="BF833" i="3"/>
  <c r="BG833" i="3" s="1"/>
  <c r="BG832" i="3" s="1"/>
  <c r="BF857" i="3"/>
  <c r="BF893" i="3"/>
  <c r="BF892" i="3" s="1"/>
  <c r="BF899" i="3"/>
  <c r="BF898" i="3" s="1"/>
  <c r="BI110" i="3"/>
  <c r="BI109" i="3" s="1"/>
  <c r="BF125" i="3"/>
  <c r="BF124" i="3" s="1"/>
  <c r="BF149" i="3"/>
  <c r="BF148" i="3" s="1"/>
  <c r="BF173" i="3"/>
  <c r="BF172" i="3" s="1"/>
  <c r="BF197" i="3"/>
  <c r="BF196" i="3" s="1"/>
  <c r="BF221" i="3"/>
  <c r="BF220" i="3" s="1"/>
  <c r="BF245" i="3"/>
  <c r="BF244" i="3" s="1"/>
  <c r="BF269" i="3"/>
  <c r="BF268" i="3" s="1"/>
  <c r="BF293" i="3"/>
  <c r="BF292" i="3" s="1"/>
  <c r="BG662" i="3"/>
  <c r="BG710" i="3"/>
  <c r="BG709" i="3" s="1"/>
  <c r="BF311" i="3"/>
  <c r="BF310" i="3" s="1"/>
  <c r="BG200" i="3"/>
  <c r="BG199" i="3" s="1"/>
  <c r="BG248" i="3"/>
  <c r="BG247" i="3" s="1"/>
  <c r="BG296" i="3"/>
  <c r="BG295" i="3" s="1"/>
  <c r="BG188" i="3"/>
  <c r="BG187" i="3" s="1"/>
  <c r="BG236" i="3"/>
  <c r="BG235" i="3" s="1"/>
  <c r="BG284" i="3"/>
  <c r="BG283" i="3" s="1"/>
  <c r="BE331" i="3"/>
  <c r="BF332" i="3"/>
  <c r="BF331" i="3" s="1"/>
  <c r="BE742" i="3"/>
  <c r="BD340" i="3"/>
  <c r="BF643" i="3"/>
  <c r="BG644" i="3"/>
  <c r="BG643" i="3" s="1"/>
  <c r="BF667" i="3"/>
  <c r="BG668" i="3"/>
  <c r="BH668" i="3" s="1"/>
  <c r="BH667" i="3" s="1"/>
  <c r="BF715" i="3"/>
  <c r="BG716" i="3"/>
  <c r="BH716" i="3" s="1"/>
  <c r="BH715" i="3" s="1"/>
  <c r="BE115" i="3"/>
  <c r="BE136" i="3"/>
  <c r="BE160" i="3"/>
  <c r="BE184" i="3"/>
  <c r="BE208" i="3"/>
  <c r="BE232" i="3"/>
  <c r="BE256" i="3"/>
  <c r="BE280" i="3"/>
  <c r="BE304" i="3"/>
  <c r="BE112" i="3"/>
  <c r="BE778" i="3"/>
  <c r="BG779" i="3"/>
  <c r="BH779" i="3" s="1"/>
  <c r="BH778" i="3" s="1"/>
  <c r="BE802" i="3"/>
  <c r="BG803" i="3"/>
  <c r="BH803" i="3" s="1"/>
  <c r="BH802" i="3" s="1"/>
  <c r="BE826" i="3"/>
  <c r="BG827" i="3"/>
  <c r="BH827" i="3" s="1"/>
  <c r="BH826" i="3" s="1"/>
  <c r="BE850" i="3"/>
  <c r="BG851" i="3"/>
  <c r="BH851" i="3" s="1"/>
  <c r="BH850" i="3" s="1"/>
  <c r="BE868" i="3"/>
  <c r="BG869" i="3"/>
  <c r="BG868" i="3" s="1"/>
  <c r="BE880" i="3"/>
  <c r="BG881" i="3"/>
  <c r="BG880" i="3" s="1"/>
  <c r="BE811" i="3"/>
  <c r="BF812" i="3"/>
  <c r="BE817" i="3"/>
  <c r="BF818" i="3"/>
  <c r="BE829" i="3"/>
  <c r="BF830" i="3"/>
  <c r="BE841" i="3"/>
  <c r="BF842" i="3"/>
  <c r="BE853" i="3"/>
  <c r="BF854" i="3"/>
  <c r="BE877" i="3"/>
  <c r="BF878" i="3"/>
  <c r="BE889" i="3"/>
  <c r="BF890" i="3"/>
  <c r="BE901" i="3"/>
  <c r="BF902" i="3"/>
  <c r="BF130" i="3"/>
  <c r="BF154" i="3"/>
  <c r="BF178" i="3"/>
  <c r="BF202" i="3"/>
  <c r="BF226" i="3"/>
  <c r="BF250" i="3"/>
  <c r="BF274" i="3"/>
  <c r="BF298" i="3"/>
  <c r="BE322" i="3"/>
  <c r="BG323" i="3"/>
  <c r="BF748" i="3"/>
  <c r="BH749" i="3"/>
  <c r="BI749" i="3" s="1"/>
  <c r="BI748" i="3" s="1"/>
  <c r="BF655" i="3"/>
  <c r="BG656" i="3"/>
  <c r="BF703" i="3"/>
  <c r="BG704" i="3"/>
  <c r="BH704" i="3" s="1"/>
  <c r="BH703" i="3" s="1"/>
  <c r="BE139" i="3"/>
  <c r="BH140" i="3"/>
  <c r="BH139" i="3" s="1"/>
  <c r="BE151" i="3"/>
  <c r="BE163" i="3"/>
  <c r="BE760" i="3"/>
  <c r="BE784" i="3"/>
  <c r="BE808" i="3"/>
  <c r="BG809" i="3"/>
  <c r="BG808" i="3" s="1"/>
  <c r="BE832" i="3"/>
  <c r="BE856" i="3"/>
  <c r="BG857" i="3"/>
  <c r="BG856" i="3" s="1"/>
  <c r="BE892" i="3"/>
  <c r="BF169" i="3"/>
  <c r="BH170" i="3"/>
  <c r="BH169" i="3" s="1"/>
  <c r="BF253" i="3"/>
  <c r="BH254" i="3"/>
  <c r="BH253" i="3" s="1"/>
  <c r="BF277" i="3"/>
  <c r="BH278" i="3"/>
  <c r="BH277" i="3" s="1"/>
  <c r="BF301" i="3"/>
  <c r="BF329" i="3"/>
  <c r="BG329" i="3" s="1"/>
  <c r="BE341" i="3"/>
  <c r="BE340" i="3" s="1"/>
  <c r="BE347" i="3"/>
  <c r="BE346" i="3" s="1"/>
  <c r="BH326" i="3"/>
  <c r="BH325" i="3" s="1"/>
  <c r="BJ110" i="3"/>
  <c r="BJ109" i="3" s="1"/>
  <c r="BK108" i="3" s="1"/>
  <c r="BG173" i="3"/>
  <c r="BG172" i="3" s="1"/>
  <c r="BG245" i="3"/>
  <c r="BG244" i="3" s="1"/>
  <c r="BG269" i="3"/>
  <c r="BG268" i="3" s="1"/>
  <c r="BH662" i="3"/>
  <c r="BH661" i="3" s="1"/>
  <c r="BF767" i="3"/>
  <c r="BF766" i="3" s="1"/>
  <c r="BF791" i="3"/>
  <c r="BF790" i="3" s="1"/>
  <c r="BF815" i="3"/>
  <c r="BF814" i="3" s="1"/>
  <c r="BF839" i="3"/>
  <c r="BF838" i="3" s="1"/>
  <c r="BF863" i="3"/>
  <c r="BF862" i="3" s="1"/>
  <c r="BF887" i="3"/>
  <c r="BF886" i="3" s="1"/>
  <c r="BI635" i="3"/>
  <c r="BI634" i="3" s="1"/>
  <c r="BG647" i="3"/>
  <c r="BI659" i="3"/>
  <c r="BI658" i="3" s="1"/>
  <c r="BG671" i="3"/>
  <c r="BH671" i="3" s="1"/>
  <c r="BI683" i="3"/>
  <c r="BI682" i="3" s="1"/>
  <c r="BG695" i="3"/>
  <c r="BI707" i="3"/>
  <c r="BI706" i="3" s="1"/>
  <c r="BG719" i="3"/>
  <c r="BH719" i="3" s="1"/>
  <c r="BI731" i="3"/>
  <c r="BI730" i="3" s="1"/>
  <c r="BG806" i="3"/>
  <c r="BG805" i="3" s="1"/>
  <c r="BG836" i="3"/>
  <c r="BG835" i="3" s="1"/>
  <c r="BG848" i="3"/>
  <c r="BG847" i="3" s="1"/>
  <c r="BG872" i="3"/>
  <c r="BG871" i="3" s="1"/>
  <c r="BG884" i="3"/>
  <c r="BG883" i="3" s="1"/>
  <c r="BG896" i="3"/>
  <c r="BG895" i="3" s="1"/>
  <c r="BG113" i="3"/>
  <c r="BG112" i="3" s="1"/>
  <c r="BF743" i="3"/>
  <c r="BF742" i="3" s="1"/>
  <c r="BG335" i="3"/>
  <c r="BG334" i="3" s="1"/>
  <c r="BJ677" i="3"/>
  <c r="BJ676" i="3" s="1"/>
  <c r="BK675" i="3" s="1"/>
  <c r="BG752" i="3"/>
  <c r="BI116" i="3"/>
  <c r="BI115" i="3" s="1"/>
  <c r="BE338" i="3"/>
  <c r="BE337" i="3" s="1"/>
  <c r="BE344" i="3"/>
  <c r="BF350" i="3"/>
  <c r="BH656" i="3"/>
  <c r="BH655" i="3" s="1"/>
  <c r="BG128" i="3"/>
  <c r="BG127" i="3" s="1"/>
  <c r="BI158" i="3"/>
  <c r="BH188" i="3"/>
  <c r="BH187" i="3" s="1"/>
  <c r="BH200" i="3"/>
  <c r="BH199" i="3" s="1"/>
  <c r="BH236" i="3"/>
  <c r="BH235" i="3" s="1"/>
  <c r="BH296" i="3"/>
  <c r="BH295" i="3" s="1"/>
  <c r="BG119" i="3"/>
  <c r="BH119" i="3" s="1"/>
  <c r="BH118" i="3" s="1"/>
  <c r="BG131" i="3"/>
  <c r="BG143" i="3"/>
  <c r="BH143" i="3" s="1"/>
  <c r="BH142" i="3" s="1"/>
  <c r="BG155" i="3"/>
  <c r="BG167" i="3"/>
  <c r="BH167" i="3" s="1"/>
  <c r="BH166" i="3" s="1"/>
  <c r="BG179" i="3"/>
  <c r="BG191" i="3"/>
  <c r="BH191" i="3" s="1"/>
  <c r="BH190" i="3" s="1"/>
  <c r="BG203" i="3"/>
  <c r="BG215" i="3"/>
  <c r="BH215" i="3" s="1"/>
  <c r="BH214" i="3" s="1"/>
  <c r="BG227" i="3"/>
  <c r="BG239" i="3"/>
  <c r="BH239" i="3" s="1"/>
  <c r="BH238" i="3" s="1"/>
  <c r="BG251" i="3"/>
  <c r="BG263" i="3"/>
  <c r="BH263" i="3" s="1"/>
  <c r="BH262" i="3" s="1"/>
  <c r="BG275" i="3"/>
  <c r="BG287" i="3"/>
  <c r="BH287" i="3" s="1"/>
  <c r="BH286" i="3" s="1"/>
  <c r="BG299" i="3"/>
  <c r="BH638" i="3"/>
  <c r="BI638" i="3" s="1"/>
  <c r="BI637" i="3" s="1"/>
  <c r="BH686" i="3"/>
  <c r="BH734" i="3"/>
  <c r="BI734" i="3" s="1"/>
  <c r="BI733" i="3" s="1"/>
  <c r="BG356" i="3"/>
  <c r="BF773" i="3"/>
  <c r="BF797" i="3"/>
  <c r="BF821" i="3"/>
  <c r="BF845" i="3"/>
  <c r="BF875" i="3"/>
  <c r="BF874" i="3" s="1"/>
  <c r="BG650" i="3"/>
  <c r="BH650" i="3" s="1"/>
  <c r="BH649" i="3" s="1"/>
  <c r="BG698" i="3"/>
  <c r="BG697" i="3" s="1"/>
  <c r="BG176" i="3"/>
  <c r="BG175" i="3" s="1"/>
  <c r="BG224" i="3"/>
  <c r="BG223" i="3" s="1"/>
  <c r="BG272" i="3"/>
  <c r="BG271" i="3" s="1"/>
  <c r="BG164" i="3"/>
  <c r="BG163" i="3" s="1"/>
  <c r="BG212" i="3"/>
  <c r="BG211" i="3" s="1"/>
  <c r="BG260" i="3"/>
  <c r="BG259" i="3" s="1"/>
  <c r="BG308" i="3"/>
  <c r="BG307" i="3" s="1"/>
  <c r="BG149" i="3" l="1"/>
  <c r="BG148" i="3" s="1"/>
  <c r="BH692" i="3"/>
  <c r="BH691" i="3" s="1"/>
  <c r="S663" i="3"/>
  <c r="M663" i="13" s="1"/>
  <c r="BJ365" i="3"/>
  <c r="BJ364" i="3" s="1"/>
  <c r="BF419" i="3"/>
  <c r="BG221" i="3"/>
  <c r="BG220" i="3" s="1"/>
  <c r="BH248" i="3"/>
  <c r="BH247" i="3" s="1"/>
  <c r="BG311" i="3"/>
  <c r="BG310" i="3" s="1"/>
  <c r="BG125" i="3"/>
  <c r="BG124" i="3" s="1"/>
  <c r="BH302" i="3"/>
  <c r="BH301" i="3" s="1"/>
  <c r="BI608" i="3"/>
  <c r="BI607" i="3" s="1"/>
  <c r="BI566" i="3"/>
  <c r="BI565" i="3" s="1"/>
  <c r="BH566" i="3"/>
  <c r="BH565" i="3" s="1"/>
  <c r="BG197" i="3"/>
  <c r="BG196" i="3" s="1"/>
  <c r="Q108" i="3"/>
  <c r="Q110" i="3"/>
  <c r="BH113" i="3"/>
  <c r="BH112" i="3" s="1"/>
  <c r="BH152" i="3"/>
  <c r="BH151" i="3" s="1"/>
  <c r="BH679" i="3"/>
  <c r="BI680" i="3"/>
  <c r="BI679" i="3" s="1"/>
  <c r="BH869" i="3"/>
  <c r="BH868" i="3" s="1"/>
  <c r="BG293" i="3"/>
  <c r="BG292" i="3" s="1"/>
  <c r="BI290" i="3"/>
  <c r="BH284" i="3"/>
  <c r="BH283" i="3" s="1"/>
  <c r="BI242" i="3"/>
  <c r="BI218" i="3"/>
  <c r="BI194" i="3"/>
  <c r="BI152" i="3"/>
  <c r="BF91" i="3"/>
  <c r="BG92" i="3"/>
  <c r="BI23" i="3"/>
  <c r="BI22" i="3" s="1"/>
  <c r="BG19" i="3"/>
  <c r="BH20" i="3"/>
  <c r="BI20" i="3" s="1"/>
  <c r="BI19" i="3" s="1"/>
  <c r="BH727" i="3"/>
  <c r="BI728" i="3"/>
  <c r="BI727" i="3" s="1"/>
  <c r="BH631" i="3"/>
  <c r="BI632" i="3"/>
  <c r="BI631" i="3" s="1"/>
  <c r="BH257" i="3"/>
  <c r="BH824" i="3"/>
  <c r="BH823" i="3" s="1"/>
  <c r="BH806" i="3"/>
  <c r="BH805" i="3" s="1"/>
  <c r="BI692" i="3"/>
  <c r="BI691" i="3" s="1"/>
  <c r="BG893" i="3"/>
  <c r="BG892" i="3" s="1"/>
  <c r="BI266" i="3"/>
  <c r="BI230" i="3"/>
  <c r="BI206" i="3"/>
  <c r="BJ206" i="3" s="1"/>
  <c r="BJ205" i="3" s="1"/>
  <c r="BI182" i="3"/>
  <c r="BJ182" i="3" s="1"/>
  <c r="BJ181" i="3" s="1"/>
  <c r="BG317" i="3"/>
  <c r="BG316" i="3" s="1"/>
  <c r="BI140" i="3"/>
  <c r="BI122" i="3"/>
  <c r="BH11" i="3"/>
  <c r="BH10" i="3" s="1"/>
  <c r="BG619" i="3"/>
  <c r="BH620" i="3"/>
  <c r="BG491" i="3"/>
  <c r="BI521" i="3"/>
  <c r="BI520" i="3" s="1"/>
  <c r="BI539" i="3"/>
  <c r="BH43" i="3"/>
  <c r="BI44" i="3"/>
  <c r="BI43" i="3" s="1"/>
  <c r="BF598" i="3"/>
  <c r="BH884" i="3"/>
  <c r="BH883" i="3" s="1"/>
  <c r="BH161" i="3"/>
  <c r="BI101" i="3"/>
  <c r="BI100" i="3" s="1"/>
  <c r="BI320" i="3"/>
  <c r="BI319" i="3" s="1"/>
  <c r="BH317" i="3"/>
  <c r="BH316" i="3" s="1"/>
  <c r="BH401" i="3"/>
  <c r="BH400" i="3" s="1"/>
  <c r="BK429" i="3"/>
  <c r="Q431" i="3" s="1"/>
  <c r="BH416" i="3"/>
  <c r="BH415" i="3" s="1"/>
  <c r="BH35" i="3"/>
  <c r="BH34" i="3" s="1"/>
  <c r="BG14" i="3"/>
  <c r="BG13" i="3" s="1"/>
  <c r="BG551" i="3"/>
  <c r="BG550" i="3" s="1"/>
  <c r="BJ107" i="3"/>
  <c r="BJ106" i="3" s="1"/>
  <c r="BK105" i="3" s="1"/>
  <c r="BH440" i="3"/>
  <c r="BI368" i="3"/>
  <c r="BI367" i="3" s="1"/>
  <c r="BF64" i="3"/>
  <c r="BG65" i="3"/>
  <c r="BF601" i="3"/>
  <c r="BG602" i="3"/>
  <c r="BE502" i="3"/>
  <c r="BI436" i="3"/>
  <c r="BJ437" i="3"/>
  <c r="BJ436" i="3" s="1"/>
  <c r="BF503" i="3"/>
  <c r="BG503" i="3" s="1"/>
  <c r="BG502" i="3" s="1"/>
  <c r="BE382" i="3"/>
  <c r="BF383" i="3"/>
  <c r="BF574" i="3"/>
  <c r="BG575" i="3"/>
  <c r="BG88" i="3"/>
  <c r="BH89" i="3"/>
  <c r="BG7" i="3"/>
  <c r="BH8" i="3"/>
  <c r="BH7" i="3" s="1"/>
  <c r="BG623" i="3"/>
  <c r="BH536" i="3"/>
  <c r="BH626" i="3"/>
  <c r="BE526" i="3"/>
  <c r="BF527" i="3"/>
  <c r="BG28" i="3"/>
  <c r="BH29" i="3"/>
  <c r="BE598" i="3"/>
  <c r="BG599" i="3"/>
  <c r="BG598" i="3" s="1"/>
  <c r="BF385" i="3"/>
  <c r="BG386" i="3"/>
  <c r="BF85" i="3"/>
  <c r="BG86" i="3"/>
  <c r="BH86" i="3" s="1"/>
  <c r="BH85" i="3" s="1"/>
  <c r="BG529" i="3"/>
  <c r="BH530" i="3"/>
  <c r="BH529" i="3" s="1"/>
  <c r="BG427" i="3"/>
  <c r="BH428" i="3"/>
  <c r="BI428" i="3" s="1"/>
  <c r="BI427" i="3" s="1"/>
  <c r="BE61" i="3"/>
  <c r="BF62" i="3"/>
  <c r="BG460" i="3"/>
  <c r="BH461" i="3"/>
  <c r="BH460" i="3" s="1"/>
  <c r="Q485" i="3"/>
  <c r="Q483" i="3"/>
  <c r="R485" i="3"/>
  <c r="BH736" i="3"/>
  <c r="BI737" i="3"/>
  <c r="BI736" i="3" s="1"/>
  <c r="BH848" i="3"/>
  <c r="BH847" i="3" s="1"/>
  <c r="BI146" i="3"/>
  <c r="BH305" i="3"/>
  <c r="BH209" i="3"/>
  <c r="S711" i="3"/>
  <c r="M711" i="13" s="1"/>
  <c r="S639" i="3"/>
  <c r="M639" i="13" s="1"/>
  <c r="BF445" i="3"/>
  <c r="BG446" i="3"/>
  <c r="BG445" i="3" s="1"/>
  <c r="BG433" i="3"/>
  <c r="BH434" i="3"/>
  <c r="BH433" i="3" s="1"/>
  <c r="BJ608" i="3"/>
  <c r="BJ607" i="3" s="1"/>
  <c r="BK606" i="3" s="1"/>
  <c r="BI560" i="3"/>
  <c r="BI559" i="3" s="1"/>
  <c r="BJ470" i="3"/>
  <c r="BJ469" i="3" s="1"/>
  <c r="BK468" i="3" s="1"/>
  <c r="BG40" i="3"/>
  <c r="BF370" i="3"/>
  <c r="BG616" i="3"/>
  <c r="BH617" i="3"/>
  <c r="BI593" i="3"/>
  <c r="BH571" i="3"/>
  <c r="BG376" i="3"/>
  <c r="BJ404" i="3"/>
  <c r="BJ403" i="3" s="1"/>
  <c r="BK402" i="3" s="1"/>
  <c r="BG67" i="3"/>
  <c r="BI68" i="3"/>
  <c r="BI67" i="3" s="1"/>
  <c r="BI55" i="3"/>
  <c r="BJ56" i="3"/>
  <c r="BJ55" i="3" s="1"/>
  <c r="BH493" i="3"/>
  <c r="BJ494" i="3"/>
  <c r="BJ493" i="3" s="1"/>
  <c r="BG361" i="3"/>
  <c r="BH362" i="3"/>
  <c r="BH361" i="3" s="1"/>
  <c r="BH359" i="3"/>
  <c r="BH358" i="3" s="1"/>
  <c r="R107" i="3"/>
  <c r="BG613" i="3"/>
  <c r="BH557" i="3"/>
  <c r="BH556" i="3" s="1"/>
  <c r="BI464" i="3"/>
  <c r="BI463" i="3" s="1"/>
  <c r="BI518" i="3"/>
  <c r="BG371" i="3"/>
  <c r="BG370" i="3" s="1"/>
  <c r="BH554" i="3"/>
  <c r="BH458" i="3"/>
  <c r="BE412" i="3"/>
  <c r="BG103" i="3"/>
  <c r="BH104" i="3"/>
  <c r="BH71" i="3"/>
  <c r="BH47" i="3"/>
  <c r="BI542" i="3"/>
  <c r="BH17" i="3"/>
  <c r="BH482" i="3"/>
  <c r="BF673" i="3"/>
  <c r="BG674" i="3"/>
  <c r="BG421" i="3"/>
  <c r="BH422" i="3"/>
  <c r="BH421" i="3" s="1"/>
  <c r="BJ560" i="3"/>
  <c r="BJ559" i="3" s="1"/>
  <c r="BK558" i="3" s="1"/>
  <c r="BF37" i="3"/>
  <c r="BH38" i="3"/>
  <c r="BG373" i="3"/>
  <c r="BI374" i="3"/>
  <c r="BH595" i="3"/>
  <c r="BI596" i="3"/>
  <c r="BI595" i="3" s="1"/>
  <c r="BH523" i="3"/>
  <c r="BI524" i="3"/>
  <c r="BG739" i="3"/>
  <c r="BI740" i="3"/>
  <c r="BI739" i="3" s="1"/>
  <c r="BF562" i="3"/>
  <c r="BG563" i="3"/>
  <c r="BG562" i="3" s="1"/>
  <c r="BG43" i="3"/>
  <c r="BJ44" i="3"/>
  <c r="BJ43" i="3" s="1"/>
  <c r="BK42" i="3" s="1"/>
  <c r="BJ23" i="3"/>
  <c r="BJ22" i="3" s="1"/>
  <c r="BK21" i="3" s="1"/>
  <c r="BG520" i="3"/>
  <c r="BH53" i="3"/>
  <c r="BH611" i="3"/>
  <c r="BI26" i="3"/>
  <c r="BI317" i="3"/>
  <c r="BI316" i="3" s="1"/>
  <c r="BH605" i="3"/>
  <c r="BH587" i="3"/>
  <c r="BH586" i="3" s="1"/>
  <c r="BJ566" i="3"/>
  <c r="BJ565" i="3" s="1"/>
  <c r="BK564" i="3" s="1"/>
  <c r="BG463" i="3"/>
  <c r="BG547" i="3"/>
  <c r="BH548" i="3"/>
  <c r="BH545" i="3"/>
  <c r="BH515" i="3"/>
  <c r="BH514" i="3" s="1"/>
  <c r="BG31" i="3"/>
  <c r="BH32" i="3"/>
  <c r="BI572" i="3"/>
  <c r="BI571" i="3" s="1"/>
  <c r="BI476" i="3"/>
  <c r="BG629" i="3"/>
  <c r="BH578" i="3"/>
  <c r="BG472" i="3"/>
  <c r="BH473" i="3"/>
  <c r="BG455" i="3"/>
  <c r="BI392" i="3"/>
  <c r="BH379" i="3"/>
  <c r="BI380" i="3"/>
  <c r="BJ368" i="3"/>
  <c r="BJ367" i="3" s="1"/>
  <c r="BH74" i="3"/>
  <c r="BH73" i="3" s="1"/>
  <c r="BI11" i="3"/>
  <c r="BI10" i="3" s="1"/>
  <c r="BF413" i="3"/>
  <c r="BH614" i="3"/>
  <c r="BH443" i="3"/>
  <c r="BF721" i="3"/>
  <c r="BG722" i="3"/>
  <c r="BF394" i="3"/>
  <c r="BG395" i="3"/>
  <c r="BG394" i="3" s="1"/>
  <c r="BF508" i="3"/>
  <c r="BF460" i="3"/>
  <c r="BH406" i="3"/>
  <c r="BI407" i="3"/>
  <c r="BI406" i="3" s="1"/>
  <c r="BG496" i="3"/>
  <c r="BH497" i="3"/>
  <c r="BH496" i="3" s="1"/>
  <c r="BH377" i="3"/>
  <c r="BH376" i="3" s="1"/>
  <c r="BJ389" i="3"/>
  <c r="BJ388" i="3" s="1"/>
  <c r="BK387" i="3" s="1"/>
  <c r="BI98" i="3"/>
  <c r="BG511" i="3"/>
  <c r="BH512" i="3"/>
  <c r="BH511" i="3" s="1"/>
  <c r="BF424" i="3"/>
  <c r="BG425" i="3"/>
  <c r="BG424" i="3" s="1"/>
  <c r="Q429" i="3"/>
  <c r="BF415" i="3"/>
  <c r="BH41" i="3"/>
  <c r="BH40" i="3" s="1"/>
  <c r="BH409" i="3"/>
  <c r="BG499" i="3"/>
  <c r="BH500" i="3"/>
  <c r="BH499" i="3" s="1"/>
  <c r="BG478" i="3"/>
  <c r="BI479" i="3"/>
  <c r="BG568" i="3"/>
  <c r="BH569" i="3"/>
  <c r="BH568" i="3" s="1"/>
  <c r="BJ584" i="3"/>
  <c r="BJ583" i="3" s="1"/>
  <c r="BK582" i="3" s="1"/>
  <c r="BG509" i="3"/>
  <c r="BG508" i="3" s="1"/>
  <c r="BI416" i="3"/>
  <c r="BI415" i="3" s="1"/>
  <c r="BF397" i="3"/>
  <c r="BH398" i="3"/>
  <c r="BI398" i="3" s="1"/>
  <c r="BI397" i="3" s="1"/>
  <c r="BG448" i="3"/>
  <c r="BH449" i="3"/>
  <c r="BI532" i="3"/>
  <c r="BJ533" i="3"/>
  <c r="BJ532" i="3" s="1"/>
  <c r="BI488" i="3"/>
  <c r="BI487" i="3" s="1"/>
  <c r="BJ83" i="3"/>
  <c r="BJ82" i="3" s="1"/>
  <c r="BK81" i="3" s="1"/>
  <c r="BG79" i="3"/>
  <c r="BH80" i="3"/>
  <c r="BH79" i="3" s="1"/>
  <c r="BH4" i="3"/>
  <c r="BI5" i="3"/>
  <c r="BI4" i="3" s="1"/>
  <c r="BK363" i="3"/>
  <c r="BG76" i="3"/>
  <c r="BH77" i="3"/>
  <c r="BH76" i="3" s="1"/>
  <c r="BI50" i="3"/>
  <c r="BI590" i="3"/>
  <c r="BI589" i="3" s="1"/>
  <c r="BF580" i="3"/>
  <c r="BG581" i="3"/>
  <c r="BJ320" i="3"/>
  <c r="BJ319" i="3" s="1"/>
  <c r="BK318" i="3" s="1"/>
  <c r="BI587" i="3"/>
  <c r="BI557" i="3"/>
  <c r="BI556" i="3" s="1"/>
  <c r="BI538" i="3"/>
  <c r="BJ539" i="3"/>
  <c r="BJ538" i="3" s="1"/>
  <c r="BI401" i="3"/>
  <c r="BI400" i="3" s="1"/>
  <c r="BH506" i="3"/>
  <c r="BG451" i="3"/>
  <c r="BH452" i="3"/>
  <c r="BH451" i="3" s="1"/>
  <c r="BI515" i="3"/>
  <c r="BG467" i="3"/>
  <c r="BG58" i="3"/>
  <c r="BI59" i="3"/>
  <c r="BI58" i="3" s="1"/>
  <c r="BH14" i="3"/>
  <c r="BK366" i="3"/>
  <c r="BI95" i="3"/>
  <c r="BI410" i="3"/>
  <c r="BI409" i="3" s="1"/>
  <c r="BH718" i="3"/>
  <c r="BI719" i="3"/>
  <c r="BI718" i="3" s="1"/>
  <c r="BH670" i="3"/>
  <c r="BI671" i="3"/>
  <c r="BI670" i="3" s="1"/>
  <c r="R110" i="3"/>
  <c r="BG328" i="3"/>
  <c r="BF844" i="3"/>
  <c r="BF796" i="3"/>
  <c r="BG298" i="3"/>
  <c r="BG274" i="3"/>
  <c r="BG250" i="3"/>
  <c r="BG226" i="3"/>
  <c r="BG202" i="3"/>
  <c r="BG178" i="3"/>
  <c r="BG154" i="3"/>
  <c r="BG130" i="3"/>
  <c r="BI157" i="3"/>
  <c r="BJ158" i="3"/>
  <c r="BJ157" i="3" s="1"/>
  <c r="BF349" i="3"/>
  <c r="BG350" i="3"/>
  <c r="BE343" i="3"/>
  <c r="Q677" i="3"/>
  <c r="R677" i="3"/>
  <c r="Q675" i="3"/>
  <c r="BG694" i="3"/>
  <c r="BG646" i="3"/>
  <c r="BI139" i="3"/>
  <c r="BJ140" i="3"/>
  <c r="BJ139" i="3" s="1"/>
  <c r="BG703" i="3"/>
  <c r="BI704" i="3"/>
  <c r="BI703" i="3" s="1"/>
  <c r="BG655" i="3"/>
  <c r="BI656" i="3"/>
  <c r="BI655" i="3" s="1"/>
  <c r="BH748" i="3"/>
  <c r="BJ749" i="3"/>
  <c r="BJ748" i="3" s="1"/>
  <c r="BG322" i="3"/>
  <c r="BH323" i="3"/>
  <c r="BH322" i="3" s="1"/>
  <c r="BF901" i="3"/>
  <c r="BG902" i="3"/>
  <c r="BH902" i="3" s="1"/>
  <c r="BH901" i="3" s="1"/>
  <c r="BF889" i="3"/>
  <c r="BG890" i="3"/>
  <c r="BH890" i="3" s="1"/>
  <c r="BH889" i="3" s="1"/>
  <c r="BF877" i="3"/>
  <c r="BG878" i="3"/>
  <c r="BH878" i="3" s="1"/>
  <c r="BH877" i="3" s="1"/>
  <c r="BF853" i="3"/>
  <c r="BG854" i="3"/>
  <c r="BH854" i="3" s="1"/>
  <c r="BH853" i="3" s="1"/>
  <c r="BF841" i="3"/>
  <c r="BG842" i="3"/>
  <c r="BH842" i="3" s="1"/>
  <c r="BH841" i="3" s="1"/>
  <c r="BF829" i="3"/>
  <c r="BG830" i="3"/>
  <c r="BH830" i="3" s="1"/>
  <c r="BH829" i="3" s="1"/>
  <c r="BF817" i="3"/>
  <c r="BG818" i="3"/>
  <c r="BH818" i="3" s="1"/>
  <c r="BH817" i="3" s="1"/>
  <c r="BF811" i="3"/>
  <c r="BG812" i="3"/>
  <c r="BH812" i="3" s="1"/>
  <c r="BH811" i="3" s="1"/>
  <c r="BG850" i="3"/>
  <c r="BI851" i="3"/>
  <c r="BG826" i="3"/>
  <c r="BI827" i="3"/>
  <c r="BI826" i="3" s="1"/>
  <c r="BG778" i="3"/>
  <c r="BI779" i="3"/>
  <c r="BI778" i="3" s="1"/>
  <c r="BI289" i="3"/>
  <c r="BJ290" i="3"/>
  <c r="BJ289" i="3" s="1"/>
  <c r="BI265" i="3"/>
  <c r="BJ266" i="3"/>
  <c r="BJ265" i="3" s="1"/>
  <c r="BK264" i="3" s="1"/>
  <c r="BI241" i="3"/>
  <c r="BJ242" i="3"/>
  <c r="BJ241" i="3" s="1"/>
  <c r="BI217" i="3"/>
  <c r="BJ218" i="3"/>
  <c r="BJ217" i="3" s="1"/>
  <c r="BI193" i="3"/>
  <c r="BJ194" i="3"/>
  <c r="BJ193" i="3" s="1"/>
  <c r="Q701" i="3"/>
  <c r="R701" i="3"/>
  <c r="Q699" i="3"/>
  <c r="BH745" i="3"/>
  <c r="BI746" i="3"/>
  <c r="BI145" i="3"/>
  <c r="BJ146" i="3"/>
  <c r="BJ145" i="3" s="1"/>
  <c r="BI121" i="3"/>
  <c r="BK120" i="3" s="1"/>
  <c r="BJ122" i="3"/>
  <c r="BJ121" i="3" s="1"/>
  <c r="BF895" i="3"/>
  <c r="BF883" i="3"/>
  <c r="BF871" i="3"/>
  <c r="BF865" i="3"/>
  <c r="BG866" i="3"/>
  <c r="BF859" i="3"/>
  <c r="BG860" i="3"/>
  <c r="BF847" i="3"/>
  <c r="BF835" i="3"/>
  <c r="BF823" i="3"/>
  <c r="BF805" i="3"/>
  <c r="BF799" i="3"/>
  <c r="BG800" i="3"/>
  <c r="BF793" i="3"/>
  <c r="BG794" i="3"/>
  <c r="BF787" i="3"/>
  <c r="BG788" i="3"/>
  <c r="BF781" i="3"/>
  <c r="BG782" i="3"/>
  <c r="BF775" i="3"/>
  <c r="BG776" i="3"/>
  <c r="BF769" i="3"/>
  <c r="BG770" i="3"/>
  <c r="BF763" i="3"/>
  <c r="BG764" i="3"/>
  <c r="BF757" i="3"/>
  <c r="BG758" i="3"/>
  <c r="BE313" i="3"/>
  <c r="BF314" i="3"/>
  <c r="BL665" i="3"/>
  <c r="BM665" i="3"/>
  <c r="BN665" i="3"/>
  <c r="BP665" i="3"/>
  <c r="BO665" i="3"/>
  <c r="BQ665" i="3"/>
  <c r="BS665" i="3"/>
  <c r="BU665" i="3"/>
  <c r="BR665" i="3"/>
  <c r="BT665" i="3"/>
  <c r="BV665" i="3"/>
  <c r="BW665" i="3"/>
  <c r="BN664" i="3"/>
  <c r="AZ665" i="14" s="1"/>
  <c r="BL664" i="14" s="1"/>
  <c r="BR664" i="3"/>
  <c r="BD665" i="14" s="1"/>
  <c r="BP664" i="14" s="1"/>
  <c r="BV664" i="3"/>
  <c r="BH665" i="14" s="1"/>
  <c r="BT664" i="14" s="1"/>
  <c r="BO664" i="3"/>
  <c r="BA665" i="14" s="1"/>
  <c r="BM664" i="14" s="1"/>
  <c r="BS664" i="3"/>
  <c r="BE665" i="14" s="1"/>
  <c r="BQ664" i="14" s="1"/>
  <c r="BW664" i="3"/>
  <c r="BI665" i="14" s="1"/>
  <c r="BU664" i="14" s="1"/>
  <c r="BL664" i="3"/>
  <c r="AX665" i="14" s="1"/>
  <c r="BJ664" i="14" s="1"/>
  <c r="BP664" i="3"/>
  <c r="BB665" i="14" s="1"/>
  <c r="BN664" i="14" s="1"/>
  <c r="BT664" i="3"/>
  <c r="BF665" i="14" s="1"/>
  <c r="BR664" i="14" s="1"/>
  <c r="BM664" i="3"/>
  <c r="AY665" i="14" s="1"/>
  <c r="BK664" i="14" s="1"/>
  <c r="BQ664" i="3"/>
  <c r="BC665" i="14" s="1"/>
  <c r="BO664" i="14" s="1"/>
  <c r="BU664" i="3"/>
  <c r="BG665" i="14" s="1"/>
  <c r="BS664" i="14" s="1"/>
  <c r="BL641" i="3"/>
  <c r="BM641" i="3"/>
  <c r="BN641" i="3"/>
  <c r="BP641" i="3"/>
  <c r="BO641" i="3"/>
  <c r="BQ641" i="3"/>
  <c r="BS641" i="3"/>
  <c r="BU641" i="3"/>
  <c r="BR641" i="3"/>
  <c r="BT641" i="3"/>
  <c r="BV641" i="3"/>
  <c r="BW641" i="3"/>
  <c r="BL640" i="3"/>
  <c r="AX641" i="14" s="1"/>
  <c r="BJ640" i="14" s="1"/>
  <c r="BP640" i="3"/>
  <c r="BB641" i="14" s="1"/>
  <c r="BN640" i="14" s="1"/>
  <c r="BS640" i="3"/>
  <c r="BE641" i="14" s="1"/>
  <c r="BQ640" i="14" s="1"/>
  <c r="BW640" i="3"/>
  <c r="BI641" i="14" s="1"/>
  <c r="BU640" i="14" s="1"/>
  <c r="BT640" i="3"/>
  <c r="BF641" i="14" s="1"/>
  <c r="BR640" i="14" s="1"/>
  <c r="BM640" i="3"/>
  <c r="AY641" i="14" s="1"/>
  <c r="BK640" i="14" s="1"/>
  <c r="BO640" i="3"/>
  <c r="BA641" i="14" s="1"/>
  <c r="BM640" i="14" s="1"/>
  <c r="BN640" i="3"/>
  <c r="AZ641" i="14" s="1"/>
  <c r="BL640" i="14" s="1"/>
  <c r="BQ640" i="3"/>
  <c r="BC641" i="14" s="1"/>
  <c r="BO640" i="14" s="1"/>
  <c r="BU640" i="3"/>
  <c r="BG641" i="14" s="1"/>
  <c r="BS640" i="14" s="1"/>
  <c r="BR640" i="3"/>
  <c r="BD641" i="14" s="1"/>
  <c r="BP640" i="14" s="1"/>
  <c r="BV640" i="3"/>
  <c r="BH641" i="14" s="1"/>
  <c r="BT640" i="14" s="1"/>
  <c r="BH308" i="3"/>
  <c r="BH307" i="3" s="1"/>
  <c r="BH260" i="3"/>
  <c r="BH259" i="3" s="1"/>
  <c r="BH212" i="3"/>
  <c r="BH211" i="3" s="1"/>
  <c r="BH164" i="3"/>
  <c r="BH163" i="3" s="1"/>
  <c r="BH299" i="3"/>
  <c r="BH298" i="3" s="1"/>
  <c r="BH275" i="3"/>
  <c r="BH274" i="3" s="1"/>
  <c r="BH251" i="3"/>
  <c r="BH250" i="3" s="1"/>
  <c r="BH227" i="3"/>
  <c r="BH226" i="3" s="1"/>
  <c r="BH203" i="3"/>
  <c r="BH202" i="3" s="1"/>
  <c r="BH179" i="3"/>
  <c r="BH178" i="3" s="1"/>
  <c r="BH155" i="3"/>
  <c r="BH154" i="3" s="1"/>
  <c r="BH131" i="3"/>
  <c r="BH130" i="3" s="1"/>
  <c r="BI170" i="3"/>
  <c r="BI326" i="3"/>
  <c r="BI806" i="3"/>
  <c r="BI805" i="3" s="1"/>
  <c r="BH695" i="3"/>
  <c r="BH647" i="3"/>
  <c r="BH881" i="3"/>
  <c r="BH710" i="3"/>
  <c r="BK144" i="3"/>
  <c r="BG887" i="3"/>
  <c r="BG863" i="3"/>
  <c r="BG839" i="3"/>
  <c r="BG815" i="3"/>
  <c r="BG767" i="3"/>
  <c r="BF347" i="3"/>
  <c r="BF346" i="3" s="1"/>
  <c r="BH893" i="3"/>
  <c r="BH833" i="3"/>
  <c r="BH785" i="3"/>
  <c r="BH644" i="3"/>
  <c r="S687" i="3"/>
  <c r="M687" i="13" s="1"/>
  <c r="BG649" i="3"/>
  <c r="BI650" i="3"/>
  <c r="BI649" i="3" s="1"/>
  <c r="BF820" i="3"/>
  <c r="BF772" i="3"/>
  <c r="BG355" i="3"/>
  <c r="BH356" i="3"/>
  <c r="BH355" i="3" s="1"/>
  <c r="BH733" i="3"/>
  <c r="BJ734" i="3"/>
  <c r="BJ733" i="3" s="1"/>
  <c r="BH685" i="3"/>
  <c r="BH637" i="3"/>
  <c r="BJ638" i="3"/>
  <c r="BJ637" i="3" s="1"/>
  <c r="BG286" i="3"/>
  <c r="BI287" i="3"/>
  <c r="BG262" i="3"/>
  <c r="BI263" i="3"/>
  <c r="BG238" i="3"/>
  <c r="BI239" i="3"/>
  <c r="BG214" i="3"/>
  <c r="BI215" i="3"/>
  <c r="BG190" i="3"/>
  <c r="BI191" i="3"/>
  <c r="BG166" i="3"/>
  <c r="BI167" i="3"/>
  <c r="BG142" i="3"/>
  <c r="BI143" i="3"/>
  <c r="BG118" i="3"/>
  <c r="BI119" i="3"/>
  <c r="BG751" i="3"/>
  <c r="BH752" i="3"/>
  <c r="BG718" i="3"/>
  <c r="BJ719" i="3"/>
  <c r="BJ718" i="3" s="1"/>
  <c r="BG670" i="3"/>
  <c r="BJ671" i="3"/>
  <c r="BJ670" i="3" s="1"/>
  <c r="BF328" i="3"/>
  <c r="BH329" i="3"/>
  <c r="BH328" i="3" s="1"/>
  <c r="BI151" i="3"/>
  <c r="BJ152" i="3"/>
  <c r="BJ151" i="3" s="1"/>
  <c r="BG802" i="3"/>
  <c r="BI803" i="3"/>
  <c r="BI802" i="3" s="1"/>
  <c r="BG715" i="3"/>
  <c r="BI716" i="3"/>
  <c r="BG667" i="3"/>
  <c r="BI668" i="3"/>
  <c r="BG661" i="3"/>
  <c r="BI662" i="3"/>
  <c r="BF856" i="3"/>
  <c r="BF832" i="3"/>
  <c r="BF808" i="3"/>
  <c r="BF784" i="3"/>
  <c r="BF760" i="3"/>
  <c r="BI229" i="3"/>
  <c r="BJ230" i="3"/>
  <c r="BJ229" i="3" s="1"/>
  <c r="BI205" i="3"/>
  <c r="BK204" i="3" s="1"/>
  <c r="Q653" i="3"/>
  <c r="Q651" i="3"/>
  <c r="R653" i="3"/>
  <c r="BG352" i="3"/>
  <c r="BH353" i="3"/>
  <c r="BH352" i="3" s="1"/>
  <c r="BH730" i="3"/>
  <c r="BJ731" i="3"/>
  <c r="BJ730" i="3" s="1"/>
  <c r="BH706" i="3"/>
  <c r="BJ707" i="3"/>
  <c r="BJ706" i="3" s="1"/>
  <c r="BH682" i="3"/>
  <c r="BJ683" i="3"/>
  <c r="BJ682" i="3" s="1"/>
  <c r="BH658" i="3"/>
  <c r="BJ659" i="3"/>
  <c r="BJ658" i="3" s="1"/>
  <c r="BH634" i="3"/>
  <c r="BJ635" i="3"/>
  <c r="BJ634" i="3" s="1"/>
  <c r="Q725" i="3"/>
  <c r="R725" i="3"/>
  <c r="Q723" i="3"/>
  <c r="BG727" i="3"/>
  <c r="BJ728" i="3"/>
  <c r="BJ727" i="3" s="1"/>
  <c r="BG679" i="3"/>
  <c r="BJ680" i="3"/>
  <c r="BJ679" i="3" s="1"/>
  <c r="BG631" i="3"/>
  <c r="BJ632" i="3"/>
  <c r="BJ631" i="3" s="1"/>
  <c r="BG736" i="3"/>
  <c r="BJ737" i="3"/>
  <c r="BJ736" i="3" s="1"/>
  <c r="BL713" i="3"/>
  <c r="BM713" i="3"/>
  <c r="BN713" i="3"/>
  <c r="BP713" i="3"/>
  <c r="BO713" i="3"/>
  <c r="BQ713" i="3"/>
  <c r="BS713" i="3"/>
  <c r="BU713" i="3"/>
  <c r="BR713" i="3"/>
  <c r="BT713" i="3"/>
  <c r="BV713" i="3"/>
  <c r="BW713" i="3"/>
  <c r="BL712" i="3"/>
  <c r="AX713" i="14" s="1"/>
  <c r="BJ712" i="14" s="1"/>
  <c r="BP712" i="3"/>
  <c r="BB713" i="14" s="1"/>
  <c r="BN712" i="14" s="1"/>
  <c r="BT712" i="3"/>
  <c r="BF713" i="14" s="1"/>
  <c r="BR712" i="14" s="1"/>
  <c r="BM712" i="3"/>
  <c r="AY713" i="14" s="1"/>
  <c r="BK712" i="14" s="1"/>
  <c r="BQ712" i="3"/>
  <c r="BC713" i="14" s="1"/>
  <c r="BO712" i="14" s="1"/>
  <c r="BU712" i="3"/>
  <c r="BG713" i="14" s="1"/>
  <c r="BS712" i="14" s="1"/>
  <c r="BN712" i="3"/>
  <c r="AZ713" i="14" s="1"/>
  <c r="BL712" i="14" s="1"/>
  <c r="BR712" i="3"/>
  <c r="BD713" i="14" s="1"/>
  <c r="BP712" i="14" s="1"/>
  <c r="BV712" i="3"/>
  <c r="BH713" i="14" s="1"/>
  <c r="BT712" i="14" s="1"/>
  <c r="BO712" i="3"/>
  <c r="BA713" i="14" s="1"/>
  <c r="BM712" i="14" s="1"/>
  <c r="BS712" i="3"/>
  <c r="BE713" i="14" s="1"/>
  <c r="BQ712" i="14" s="1"/>
  <c r="BW712" i="3"/>
  <c r="BI713" i="14" s="1"/>
  <c r="BU712" i="14" s="1"/>
  <c r="BL689" i="3"/>
  <c r="BM689" i="3"/>
  <c r="BN689" i="3"/>
  <c r="BP689" i="3"/>
  <c r="BO689" i="3"/>
  <c r="BQ689" i="3"/>
  <c r="BS689" i="3"/>
  <c r="BU689" i="3"/>
  <c r="BR689" i="3"/>
  <c r="BT689" i="3"/>
  <c r="BV689" i="3"/>
  <c r="BW689" i="3"/>
  <c r="BN688" i="3"/>
  <c r="AZ689" i="14" s="1"/>
  <c r="BL688" i="14" s="1"/>
  <c r="BR688" i="3"/>
  <c r="BD689" i="14" s="1"/>
  <c r="BP688" i="14" s="1"/>
  <c r="BV688" i="3"/>
  <c r="BH689" i="14" s="1"/>
  <c r="BT688" i="14" s="1"/>
  <c r="BO688" i="3"/>
  <c r="BA689" i="14" s="1"/>
  <c r="BM688" i="14" s="1"/>
  <c r="BS688" i="3"/>
  <c r="BE689" i="14" s="1"/>
  <c r="BQ688" i="14" s="1"/>
  <c r="BW688" i="3"/>
  <c r="BI689" i="14" s="1"/>
  <c r="BU688" i="14" s="1"/>
  <c r="BL688" i="3"/>
  <c r="AX689" i="14" s="1"/>
  <c r="BJ688" i="14" s="1"/>
  <c r="BP688" i="3"/>
  <c r="BB689" i="14" s="1"/>
  <c r="BN688" i="14" s="1"/>
  <c r="BT688" i="3"/>
  <c r="BF689" i="14" s="1"/>
  <c r="BR688" i="14" s="1"/>
  <c r="BM688" i="3"/>
  <c r="AY689" i="14" s="1"/>
  <c r="BK688" i="14" s="1"/>
  <c r="BQ688" i="3"/>
  <c r="BC689" i="14" s="1"/>
  <c r="BO688" i="14" s="1"/>
  <c r="BU688" i="3"/>
  <c r="BG689" i="14" s="1"/>
  <c r="BS688" i="14" s="1"/>
  <c r="BH272" i="3"/>
  <c r="BH271" i="3" s="1"/>
  <c r="BH224" i="3"/>
  <c r="BH223" i="3" s="1"/>
  <c r="BH176" i="3"/>
  <c r="BH175" i="3" s="1"/>
  <c r="BH896" i="3"/>
  <c r="BH895" i="3" s="1"/>
  <c r="BH872" i="3"/>
  <c r="BH871" i="3" s="1"/>
  <c r="BH836" i="3"/>
  <c r="BH835" i="3" s="1"/>
  <c r="BH269" i="3"/>
  <c r="BH268" i="3" s="1"/>
  <c r="BH245" i="3"/>
  <c r="BH244" i="3" s="1"/>
  <c r="BH197" i="3"/>
  <c r="BH196" i="3" s="1"/>
  <c r="BH173" i="3"/>
  <c r="BH172" i="3" s="1"/>
  <c r="BH149" i="3"/>
  <c r="BH148" i="3" s="1"/>
  <c r="BH125" i="3"/>
  <c r="BH124" i="3" s="1"/>
  <c r="BH335" i="3"/>
  <c r="BH334" i="3" s="1"/>
  <c r="BK747" i="3"/>
  <c r="BJ827" i="3"/>
  <c r="BJ826" i="3" s="1"/>
  <c r="BK825" i="3" s="1"/>
  <c r="BJ779" i="3"/>
  <c r="BJ778" i="3" s="1"/>
  <c r="BK777" i="3" s="1"/>
  <c r="BJ116" i="3"/>
  <c r="BJ115" i="3" s="1"/>
  <c r="BK114" i="3" s="1"/>
  <c r="BF341" i="3"/>
  <c r="BG743" i="3"/>
  <c r="BG742" i="3" s="1"/>
  <c r="BI686" i="3"/>
  <c r="BI685" i="3" s="1"/>
  <c r="BI302" i="3"/>
  <c r="BI278" i="3"/>
  <c r="BI254" i="3"/>
  <c r="BI884" i="3"/>
  <c r="BI883" i="3" s="1"/>
  <c r="BI848" i="3"/>
  <c r="BI847" i="3" s="1"/>
  <c r="BI824" i="3"/>
  <c r="BI823" i="3" s="1"/>
  <c r="BI869" i="3"/>
  <c r="BH698" i="3"/>
  <c r="BK288" i="3"/>
  <c r="BK240" i="3"/>
  <c r="BK228" i="3"/>
  <c r="BK216" i="3"/>
  <c r="BK192" i="3"/>
  <c r="BK156" i="3"/>
  <c r="BI134" i="3"/>
  <c r="BG899" i="3"/>
  <c r="BG875" i="3"/>
  <c r="BG845" i="3"/>
  <c r="BG821" i="3"/>
  <c r="BG797" i="3"/>
  <c r="BG773" i="3"/>
  <c r="BI308" i="3"/>
  <c r="BI296" i="3"/>
  <c r="BI284" i="3"/>
  <c r="BI272" i="3"/>
  <c r="BI260" i="3"/>
  <c r="BI248" i="3"/>
  <c r="BI236" i="3"/>
  <c r="BI224" i="3"/>
  <c r="BI212" i="3"/>
  <c r="BI200" i="3"/>
  <c r="BI188" i="3"/>
  <c r="BH128" i="3"/>
  <c r="BH127" i="3" s="1"/>
  <c r="BH755" i="3"/>
  <c r="BF344" i="3"/>
  <c r="BF343" i="3" s="1"/>
  <c r="BF338" i="3"/>
  <c r="BK735" i="3"/>
  <c r="BG791" i="3"/>
  <c r="BH311" i="3"/>
  <c r="BH310" i="3" s="1"/>
  <c r="BH857" i="3"/>
  <c r="BH809" i="3"/>
  <c r="BH761" i="3"/>
  <c r="BH281" i="3"/>
  <c r="BH233" i="3"/>
  <c r="BH185" i="3"/>
  <c r="BH137" i="3"/>
  <c r="BI113" i="3"/>
  <c r="BI112" i="3" s="1"/>
  <c r="BG332" i="3"/>
  <c r="Q120" i="3" l="1"/>
  <c r="Q122" i="3"/>
  <c r="Q264" i="3"/>
  <c r="Q266" i="3"/>
  <c r="Q44" i="3"/>
  <c r="Q42" i="3"/>
  <c r="Q144" i="3"/>
  <c r="Q146" i="3"/>
  <c r="BI176" i="3"/>
  <c r="Q192" i="3"/>
  <c r="Q194" i="3"/>
  <c r="BI181" i="3"/>
  <c r="BK180" i="3" s="1"/>
  <c r="S675" i="3"/>
  <c r="M675" i="13" s="1"/>
  <c r="R431" i="3"/>
  <c r="BI35" i="3"/>
  <c r="BI34" i="3" s="1"/>
  <c r="BH446" i="3"/>
  <c r="BI461" i="3"/>
  <c r="BI460" i="3" s="1"/>
  <c r="Q156" i="3"/>
  <c r="Q158" i="3"/>
  <c r="BH293" i="3"/>
  <c r="BH292" i="3" s="1"/>
  <c r="Q216" i="3"/>
  <c r="Q218" i="3"/>
  <c r="Q116" i="3"/>
  <c r="Q114" i="3"/>
  <c r="Q204" i="3"/>
  <c r="Q206" i="3"/>
  <c r="S699" i="3"/>
  <c r="M699" i="13" s="1"/>
  <c r="BJ317" i="3"/>
  <c r="BJ316" i="3" s="1"/>
  <c r="BK315" i="3" s="1"/>
  <c r="Q23" i="3"/>
  <c r="Q21" i="3"/>
  <c r="BK492" i="3"/>
  <c r="Q107" i="3"/>
  <c r="BR107" i="3" s="1"/>
  <c r="Q105" i="3"/>
  <c r="S105" i="3" s="1"/>
  <c r="M105" i="13" s="1"/>
  <c r="Q240" i="3"/>
  <c r="Q242" i="3"/>
  <c r="BH221" i="3"/>
  <c r="BH220" i="3" s="1"/>
  <c r="BH551" i="3"/>
  <c r="BJ101" i="3"/>
  <c r="BJ100" i="3" s="1"/>
  <c r="BK99" i="3" s="1"/>
  <c r="BF418" i="3"/>
  <c r="BG419" i="3"/>
  <c r="Q228" i="3"/>
  <c r="Q230" i="3"/>
  <c r="Q83" i="3"/>
  <c r="Q81" i="3"/>
  <c r="Q288" i="3"/>
  <c r="Q290" i="3"/>
  <c r="BI164" i="3"/>
  <c r="S723" i="3"/>
  <c r="M723" i="13" s="1"/>
  <c r="BJ461" i="3"/>
  <c r="BJ460" i="3" s="1"/>
  <c r="BK459" i="3" s="1"/>
  <c r="Q461" i="3" s="1"/>
  <c r="BJ464" i="3"/>
  <c r="BJ463" i="3" s="1"/>
  <c r="BI359" i="3"/>
  <c r="S429" i="3"/>
  <c r="M429" i="13" s="1"/>
  <c r="BJ521" i="3"/>
  <c r="BJ520" i="3" s="1"/>
  <c r="BK519" i="3" s="1"/>
  <c r="BK633" i="3"/>
  <c r="BK657" i="3"/>
  <c r="BK681" i="3"/>
  <c r="BK705" i="3"/>
  <c r="BK729" i="3"/>
  <c r="BI353" i="3"/>
  <c r="S651" i="3"/>
  <c r="M651" i="13" s="1"/>
  <c r="BI434" i="3"/>
  <c r="BI433" i="3" s="1"/>
  <c r="BK435" i="3"/>
  <c r="BG91" i="3"/>
  <c r="BH92" i="3"/>
  <c r="BH19" i="3"/>
  <c r="BJ20" i="3"/>
  <c r="BJ19" i="3" s="1"/>
  <c r="BH563" i="3"/>
  <c r="BJ740" i="3"/>
  <c r="BJ739" i="3" s="1"/>
  <c r="BK54" i="3"/>
  <c r="BI86" i="3"/>
  <c r="BI85" i="3" s="1"/>
  <c r="BJ692" i="3"/>
  <c r="BJ691" i="3" s="1"/>
  <c r="BK690" i="3" s="1"/>
  <c r="BH256" i="3"/>
  <c r="BI257" i="3"/>
  <c r="BI80" i="3"/>
  <c r="BI79" i="3" s="1"/>
  <c r="BH425" i="3"/>
  <c r="BH424" i="3" s="1"/>
  <c r="BI74" i="3"/>
  <c r="BJ74" i="3" s="1"/>
  <c r="BJ73" i="3" s="1"/>
  <c r="BH619" i="3"/>
  <c r="BI620" i="3"/>
  <c r="BJ401" i="3"/>
  <c r="BJ400" i="3" s="1"/>
  <c r="BK399" i="3" s="1"/>
  <c r="Q401" i="3" s="1"/>
  <c r="BG490" i="3"/>
  <c r="BH491" i="3"/>
  <c r="BK537" i="3"/>
  <c r="R539" i="3" s="1"/>
  <c r="BJ557" i="3"/>
  <c r="BJ556" i="3" s="1"/>
  <c r="BK555" i="3" s="1"/>
  <c r="Q555" i="3" s="1"/>
  <c r="S555" i="3" s="1"/>
  <c r="M555" i="13" s="1"/>
  <c r="BH395" i="3"/>
  <c r="BH394" i="3" s="1"/>
  <c r="S483" i="3"/>
  <c r="M483" i="13" s="1"/>
  <c r="BF61" i="3"/>
  <c r="BG62" i="3"/>
  <c r="BH62" i="3" s="1"/>
  <c r="BH61" i="3" s="1"/>
  <c r="BI530" i="3"/>
  <c r="BG85" i="3"/>
  <c r="BH535" i="3"/>
  <c r="BI536" i="3"/>
  <c r="BI8" i="3"/>
  <c r="BH88" i="3"/>
  <c r="BI89" i="3"/>
  <c r="BG574" i="3"/>
  <c r="BH575" i="3"/>
  <c r="BG383" i="3"/>
  <c r="BF382" i="3"/>
  <c r="BF502" i="3"/>
  <c r="BH439" i="3"/>
  <c r="BI440" i="3"/>
  <c r="BH160" i="3"/>
  <c r="BI161" i="3"/>
  <c r="BH599" i="3"/>
  <c r="BK531" i="3"/>
  <c r="BH427" i="3"/>
  <c r="BJ428" i="3"/>
  <c r="BJ427" i="3" s="1"/>
  <c r="BG385" i="3"/>
  <c r="BH386" i="3"/>
  <c r="BH28" i="3"/>
  <c r="BI29" i="3"/>
  <c r="BF526" i="3"/>
  <c r="BG527" i="3"/>
  <c r="BH625" i="3"/>
  <c r="BI626" i="3"/>
  <c r="BI625" i="3" s="1"/>
  <c r="BG622" i="3"/>
  <c r="BH623" i="3"/>
  <c r="Q437" i="3"/>
  <c r="Q435" i="3"/>
  <c r="R437" i="3"/>
  <c r="BH503" i="3"/>
  <c r="BH502" i="3" s="1"/>
  <c r="BG601" i="3"/>
  <c r="BH602" i="3"/>
  <c r="BH65" i="3"/>
  <c r="BG64" i="3"/>
  <c r="Q557" i="3"/>
  <c r="R557" i="3"/>
  <c r="Q389" i="3"/>
  <c r="R389" i="3"/>
  <c r="Q387" i="3"/>
  <c r="S387" i="3" s="1"/>
  <c r="M387" i="13" s="1"/>
  <c r="Q318" i="3"/>
  <c r="Q320" i="3"/>
  <c r="R320" i="3"/>
  <c r="R83" i="3"/>
  <c r="R566" i="3"/>
  <c r="Q566" i="3"/>
  <c r="Q564" i="3"/>
  <c r="BK150" i="3"/>
  <c r="BI356" i="3"/>
  <c r="BJ704" i="3"/>
  <c r="BJ703" i="3" s="1"/>
  <c r="BK702" i="3" s="1"/>
  <c r="BK138" i="3"/>
  <c r="Q368" i="3"/>
  <c r="R368" i="3"/>
  <c r="Q366" i="3"/>
  <c r="BG466" i="3"/>
  <c r="BH467" i="3"/>
  <c r="BH466" i="3" s="1"/>
  <c r="BI514" i="3"/>
  <c r="BJ515" i="3"/>
  <c r="BJ514" i="3" s="1"/>
  <c r="BI452" i="3"/>
  <c r="BH505" i="3"/>
  <c r="BI506" i="3"/>
  <c r="BI505" i="3" s="1"/>
  <c r="BI586" i="3"/>
  <c r="BJ587" i="3"/>
  <c r="BJ586" i="3" s="1"/>
  <c r="BG580" i="3"/>
  <c r="BH581" i="3"/>
  <c r="BH580" i="3" s="1"/>
  <c r="BI49" i="3"/>
  <c r="BJ50" i="3"/>
  <c r="BJ49" i="3" s="1"/>
  <c r="BI77" i="3"/>
  <c r="BJ5" i="3"/>
  <c r="BJ4" i="3" s="1"/>
  <c r="BK3" i="3" s="1"/>
  <c r="R44" i="3"/>
  <c r="BI500" i="3"/>
  <c r="BJ416" i="3"/>
  <c r="BJ415" i="3" s="1"/>
  <c r="BK414" i="3" s="1"/>
  <c r="BI512" i="3"/>
  <c r="BI511" i="3" s="1"/>
  <c r="BI73" i="3"/>
  <c r="BJ407" i="3"/>
  <c r="BJ406" i="3" s="1"/>
  <c r="BK405" i="3" s="1"/>
  <c r="BI395" i="3"/>
  <c r="BH613" i="3"/>
  <c r="BI379" i="3"/>
  <c r="BJ380" i="3"/>
  <c r="BJ379" i="3" s="1"/>
  <c r="BH472" i="3"/>
  <c r="BI473" i="3"/>
  <c r="BG628" i="3"/>
  <c r="BH544" i="3"/>
  <c r="BI545" i="3"/>
  <c r="BK462" i="3"/>
  <c r="BI25" i="3"/>
  <c r="BJ26" i="3"/>
  <c r="BJ25" i="3" s="1"/>
  <c r="BJ590" i="3"/>
  <c r="BJ589" i="3" s="1"/>
  <c r="BK588" i="3" s="1"/>
  <c r="BK738" i="3"/>
  <c r="BJ596" i="3"/>
  <c r="BJ595" i="3" s="1"/>
  <c r="BK594" i="3" s="1"/>
  <c r="Q560" i="3"/>
  <c r="Q558" i="3"/>
  <c r="R560" i="3"/>
  <c r="BI422" i="3"/>
  <c r="BG673" i="3"/>
  <c r="BH674" i="3"/>
  <c r="BI541" i="3"/>
  <c r="BJ542" i="3"/>
  <c r="BJ541" i="3" s="1"/>
  <c r="BH103" i="3"/>
  <c r="BI104" i="3"/>
  <c r="BH457" i="3"/>
  <c r="BI458" i="3"/>
  <c r="BI517" i="3"/>
  <c r="BJ518" i="3"/>
  <c r="BJ517" i="3" s="1"/>
  <c r="BI614" i="3"/>
  <c r="BI613" i="3" s="1"/>
  <c r="BO107" i="3"/>
  <c r="BS107" i="3"/>
  <c r="BN106" i="3"/>
  <c r="AZ107" i="14" s="1"/>
  <c r="BL106" i="14" s="1"/>
  <c r="BO106" i="3"/>
  <c r="BA107" i="14" s="1"/>
  <c r="BM106" i="14" s="1"/>
  <c r="BM106" i="3"/>
  <c r="AY107" i="14" s="1"/>
  <c r="BK106" i="14" s="1"/>
  <c r="BS106" i="3"/>
  <c r="BE107" i="14" s="1"/>
  <c r="BQ106" i="14" s="1"/>
  <c r="BQ107" i="3"/>
  <c r="BU107" i="3"/>
  <c r="BV106" i="3"/>
  <c r="BH107" i="14" s="1"/>
  <c r="BT106" i="14" s="1"/>
  <c r="BQ106" i="3"/>
  <c r="BC107" i="14" s="1"/>
  <c r="BO106" i="14" s="1"/>
  <c r="BP106" i="3"/>
  <c r="BB107" i="14" s="1"/>
  <c r="BN106" i="14" s="1"/>
  <c r="BU106" i="3"/>
  <c r="BG107" i="14" s="1"/>
  <c r="BS106" i="14" s="1"/>
  <c r="BI362" i="3"/>
  <c r="BJ11" i="3"/>
  <c r="BJ10" i="3" s="1"/>
  <c r="BK9" i="3" s="1"/>
  <c r="BJ68" i="3"/>
  <c r="BJ67" i="3" s="1"/>
  <c r="BK66" i="3" s="1"/>
  <c r="BI377" i="3"/>
  <c r="BI41" i="3"/>
  <c r="R470" i="3"/>
  <c r="Q470" i="3"/>
  <c r="Q468" i="3"/>
  <c r="BH304" i="3"/>
  <c r="BI305" i="3"/>
  <c r="BI19" i="14"/>
  <c r="BH19" i="14"/>
  <c r="BI569" i="3"/>
  <c r="BP485" i="3"/>
  <c r="BU485" i="3"/>
  <c r="BS484" i="3"/>
  <c r="BE485" i="14" s="1"/>
  <c r="BQ484" i="14" s="1"/>
  <c r="BP484" i="3"/>
  <c r="BB485" i="14" s="1"/>
  <c r="BN484" i="14" s="1"/>
  <c r="BW484" i="3"/>
  <c r="BI485" i="14" s="1"/>
  <c r="BU484" i="14" s="1"/>
  <c r="BT484" i="3"/>
  <c r="BF485" i="14" s="1"/>
  <c r="BR484" i="14" s="1"/>
  <c r="BL485" i="3"/>
  <c r="BN485" i="3"/>
  <c r="BO485" i="3"/>
  <c r="BS485" i="3"/>
  <c r="BR485" i="3"/>
  <c r="BV485" i="3"/>
  <c r="BL484" i="3"/>
  <c r="AX485" i="14" s="1"/>
  <c r="BJ484" i="14" s="1"/>
  <c r="BM484" i="3"/>
  <c r="AY485" i="14" s="1"/>
  <c r="BK484" i="14" s="1"/>
  <c r="BR484" i="3"/>
  <c r="BD485" i="14" s="1"/>
  <c r="BP484" i="14" s="1"/>
  <c r="BO484" i="3"/>
  <c r="BA485" i="14" s="1"/>
  <c r="BM484" i="14" s="1"/>
  <c r="BQ484" i="3"/>
  <c r="BC485" i="14" s="1"/>
  <c r="BO484" i="14" s="1"/>
  <c r="BV484" i="3"/>
  <c r="BH485" i="14" s="1"/>
  <c r="BT484" i="14" s="1"/>
  <c r="BM485" i="3"/>
  <c r="BQ485" i="3"/>
  <c r="BT485" i="3"/>
  <c r="BW485" i="3"/>
  <c r="BU484" i="3"/>
  <c r="BG485" i="14" s="1"/>
  <c r="BS484" i="14" s="1"/>
  <c r="BN484" i="3"/>
  <c r="AZ485" i="14" s="1"/>
  <c r="BL484" i="14" s="1"/>
  <c r="BI94" i="3"/>
  <c r="BJ95" i="3"/>
  <c r="BJ94" i="3" s="1"/>
  <c r="BH550" i="3"/>
  <c r="BI551" i="3"/>
  <c r="BH13" i="3"/>
  <c r="BI14" i="3"/>
  <c r="Q399" i="3"/>
  <c r="Q537" i="3"/>
  <c r="Q539" i="3"/>
  <c r="Q315" i="3"/>
  <c r="Q317" i="3"/>
  <c r="R317" i="3"/>
  <c r="R101" i="3"/>
  <c r="Q365" i="3"/>
  <c r="R365" i="3"/>
  <c r="Q363" i="3"/>
  <c r="S363" i="3" s="1"/>
  <c r="M363" i="13" s="1"/>
  <c r="R23" i="3"/>
  <c r="Q533" i="3"/>
  <c r="Q531" i="3"/>
  <c r="R533" i="3"/>
  <c r="BH448" i="3"/>
  <c r="BI449" i="3"/>
  <c r="BH397" i="3"/>
  <c r="BJ398" i="3"/>
  <c r="BJ397" i="3" s="1"/>
  <c r="Q584" i="3"/>
  <c r="Q582" i="3"/>
  <c r="R584" i="3"/>
  <c r="BI478" i="3"/>
  <c r="BJ479" i="3"/>
  <c r="BJ478" i="3" s="1"/>
  <c r="BJ410" i="3"/>
  <c r="BJ409" i="3" s="1"/>
  <c r="BK408" i="3" s="1"/>
  <c r="BP431" i="3"/>
  <c r="BU431" i="3"/>
  <c r="BT431" i="3"/>
  <c r="BO430" i="3"/>
  <c r="BA431" i="14" s="1"/>
  <c r="BM430" i="14" s="1"/>
  <c r="BL431" i="3"/>
  <c r="BN431" i="3"/>
  <c r="BO431" i="3"/>
  <c r="BS431" i="3"/>
  <c r="BR431" i="3"/>
  <c r="BV431" i="3"/>
  <c r="BM430" i="3"/>
  <c r="AY431" i="14" s="1"/>
  <c r="BK430" i="14" s="1"/>
  <c r="BQ430" i="3"/>
  <c r="BC431" i="14" s="1"/>
  <c r="BO430" i="14" s="1"/>
  <c r="BU430" i="3"/>
  <c r="BG431" i="14" s="1"/>
  <c r="BS430" i="14" s="1"/>
  <c r="BW431" i="3"/>
  <c r="BP430" i="3"/>
  <c r="BB431" i="14" s="1"/>
  <c r="BN430" i="14" s="1"/>
  <c r="BT430" i="3"/>
  <c r="BF431" i="14" s="1"/>
  <c r="BR430" i="14" s="1"/>
  <c r="BM431" i="3"/>
  <c r="BQ431" i="3"/>
  <c r="BL430" i="3"/>
  <c r="AX431" i="14" s="1"/>
  <c r="BJ430" i="14" s="1"/>
  <c r="BS430" i="3"/>
  <c r="BE431" i="14" s="1"/>
  <c r="BQ430" i="14" s="1"/>
  <c r="BN430" i="3"/>
  <c r="AZ431" i="14" s="1"/>
  <c r="BL430" i="14" s="1"/>
  <c r="BV430" i="3"/>
  <c r="BH431" i="14" s="1"/>
  <c r="BT430" i="14" s="1"/>
  <c r="BW430" i="3"/>
  <c r="BI431" i="14" s="1"/>
  <c r="BU430" i="14" s="1"/>
  <c r="BR430" i="3"/>
  <c r="BD431" i="14" s="1"/>
  <c r="BP430" i="14" s="1"/>
  <c r="BI97" i="3"/>
  <c r="BJ98" i="3"/>
  <c r="BJ97" i="3" s="1"/>
  <c r="Q459" i="3"/>
  <c r="BH509" i="3"/>
  <c r="BG721" i="3"/>
  <c r="BH722" i="3"/>
  <c r="BH442" i="3"/>
  <c r="BI443" i="3"/>
  <c r="BF412" i="3"/>
  <c r="BI391" i="3"/>
  <c r="BJ392" i="3"/>
  <c r="BJ391" i="3" s="1"/>
  <c r="BG454" i="3"/>
  <c r="BH455" i="3"/>
  <c r="BH454" i="3" s="1"/>
  <c r="BH577" i="3"/>
  <c r="BI578" i="3"/>
  <c r="BI577" i="3" s="1"/>
  <c r="BI475" i="3"/>
  <c r="BJ476" i="3"/>
  <c r="BJ475" i="3" s="1"/>
  <c r="BH31" i="3"/>
  <c r="BI32" i="3"/>
  <c r="BI467" i="3"/>
  <c r="BH547" i="3"/>
  <c r="BI548" i="3"/>
  <c r="BI547" i="3" s="1"/>
  <c r="BH604" i="3"/>
  <c r="BI605" i="3"/>
  <c r="BH610" i="3"/>
  <c r="BI611" i="3"/>
  <c r="BH52" i="3"/>
  <c r="BI53" i="3"/>
  <c r="BI52" i="3" s="1"/>
  <c r="BI523" i="3"/>
  <c r="BJ524" i="3"/>
  <c r="BJ523" i="3" s="1"/>
  <c r="BI373" i="3"/>
  <c r="BJ374" i="3"/>
  <c r="BJ373" i="3" s="1"/>
  <c r="BH37" i="3"/>
  <c r="BI38" i="3"/>
  <c r="BH481" i="3"/>
  <c r="BI482" i="3"/>
  <c r="BH629" i="3"/>
  <c r="BH628" i="3" s="1"/>
  <c r="BH16" i="3"/>
  <c r="BI17" i="3"/>
  <c r="BI16" i="3" s="1"/>
  <c r="BJ35" i="3"/>
  <c r="BJ34" i="3" s="1"/>
  <c r="BK33" i="3" s="1"/>
  <c r="BH46" i="3"/>
  <c r="BI47" i="3"/>
  <c r="BH70" i="3"/>
  <c r="BI71" i="3"/>
  <c r="BG413" i="3"/>
  <c r="BH553" i="3"/>
  <c r="BI554" i="3"/>
  <c r="BH445" i="3"/>
  <c r="BI446" i="3"/>
  <c r="BI445" i="3" s="1"/>
  <c r="R494" i="3"/>
  <c r="Q494" i="3"/>
  <c r="Q492" i="3"/>
  <c r="R56" i="3"/>
  <c r="Q402" i="3"/>
  <c r="R404" i="3"/>
  <c r="Q404" i="3"/>
  <c r="BJ488" i="3"/>
  <c r="BJ487" i="3" s="1"/>
  <c r="BK486" i="3" s="1"/>
  <c r="BJ572" i="3"/>
  <c r="BJ571" i="3" s="1"/>
  <c r="BK570" i="3" s="1"/>
  <c r="BI592" i="3"/>
  <c r="BJ593" i="3"/>
  <c r="BJ592" i="3" s="1"/>
  <c r="BH616" i="3"/>
  <c r="BI617" i="3"/>
  <c r="BH371" i="3"/>
  <c r="Q608" i="3"/>
  <c r="R608" i="3"/>
  <c r="Q606" i="3"/>
  <c r="S606" i="3" s="1"/>
  <c r="M606" i="13" s="1"/>
  <c r="BH208" i="3"/>
  <c r="BI209" i="3"/>
  <c r="BJ59" i="3"/>
  <c r="BJ58" i="3" s="1"/>
  <c r="BK57" i="3" s="1"/>
  <c r="BI497" i="3"/>
  <c r="Q827" i="3"/>
  <c r="R827" i="3"/>
  <c r="Q825" i="3"/>
  <c r="S825" i="3" s="1"/>
  <c r="M825" i="13" s="1"/>
  <c r="R116" i="3"/>
  <c r="Q779" i="3"/>
  <c r="Q777" i="3"/>
  <c r="R779" i="3"/>
  <c r="BH136" i="3"/>
  <c r="BI137" i="3"/>
  <c r="BH760" i="3"/>
  <c r="BI761" i="3"/>
  <c r="BH856" i="3"/>
  <c r="BI857" i="3"/>
  <c r="BG790" i="3"/>
  <c r="BH791" i="3"/>
  <c r="BF337" i="3"/>
  <c r="BG338" i="3"/>
  <c r="BI187" i="3"/>
  <c r="BJ188" i="3"/>
  <c r="BJ187" i="3" s="1"/>
  <c r="BI211" i="3"/>
  <c r="BJ212" i="3"/>
  <c r="BJ211" i="3" s="1"/>
  <c r="BI235" i="3"/>
  <c r="BJ236" i="3"/>
  <c r="BJ235" i="3" s="1"/>
  <c r="BI259" i="3"/>
  <c r="BJ260" i="3"/>
  <c r="BJ259" i="3" s="1"/>
  <c r="BI283" i="3"/>
  <c r="BJ284" i="3"/>
  <c r="BJ283" i="3" s="1"/>
  <c r="BI307" i="3"/>
  <c r="BJ308" i="3"/>
  <c r="BJ307" i="3" s="1"/>
  <c r="BG796" i="3"/>
  <c r="BH797" i="3"/>
  <c r="BG844" i="3"/>
  <c r="BH845" i="3"/>
  <c r="BG898" i="3"/>
  <c r="BH899" i="3"/>
  <c r="BH898" i="3" s="1"/>
  <c r="BI133" i="3"/>
  <c r="BJ134" i="3"/>
  <c r="BJ133" i="3" s="1"/>
  <c r="R182" i="3"/>
  <c r="R206" i="3"/>
  <c r="R230" i="3"/>
  <c r="R266" i="3"/>
  <c r="BH697" i="3"/>
  <c r="BI698" i="3"/>
  <c r="BI697" i="3" s="1"/>
  <c r="BI253" i="3"/>
  <c r="BJ254" i="3"/>
  <c r="BJ253" i="3" s="1"/>
  <c r="BI301" i="3"/>
  <c r="BJ302" i="3"/>
  <c r="BJ301" i="3" s="1"/>
  <c r="BF340" i="3"/>
  <c r="BG341" i="3"/>
  <c r="BI163" i="3"/>
  <c r="BJ164" i="3"/>
  <c r="BJ163" i="3" s="1"/>
  <c r="CF687" i="14"/>
  <c r="CF689" i="14"/>
  <c r="BX689" i="14"/>
  <c r="BX687" i="14"/>
  <c r="CA687" i="14"/>
  <c r="CA689" i="14"/>
  <c r="CH689" i="14"/>
  <c r="CH687" i="14"/>
  <c r="BZ689" i="14"/>
  <c r="BZ687" i="14"/>
  <c r="CC689" i="14"/>
  <c r="CC687" i="14"/>
  <c r="L687" i="13"/>
  <c r="X688" i="13"/>
  <c r="AW687" i="13"/>
  <c r="I687" i="13"/>
  <c r="U688" i="13"/>
  <c r="AT687" i="13"/>
  <c r="J687" i="13"/>
  <c r="AU687" i="13" s="1"/>
  <c r="V688" i="13"/>
  <c r="F687" i="13"/>
  <c r="AQ687" i="13" s="1"/>
  <c r="R688" i="13"/>
  <c r="E687" i="13"/>
  <c r="AP687" i="13" s="1"/>
  <c r="Q688" i="13"/>
  <c r="B687" i="13"/>
  <c r="N688" i="13"/>
  <c r="AM687" i="13"/>
  <c r="CH713" i="14"/>
  <c r="CH711" i="14"/>
  <c r="BZ711" i="14"/>
  <c r="BZ713" i="14"/>
  <c r="CC711" i="14"/>
  <c r="CC713" i="14"/>
  <c r="CF711" i="14"/>
  <c r="CF713" i="14"/>
  <c r="BX713" i="14"/>
  <c r="BX711" i="14"/>
  <c r="CA711" i="14"/>
  <c r="CA713" i="14"/>
  <c r="L711" i="13"/>
  <c r="X712" i="13"/>
  <c r="AW711" i="13"/>
  <c r="I711" i="13"/>
  <c r="U712" i="13"/>
  <c r="AT711" i="13"/>
  <c r="J711" i="13"/>
  <c r="AU711" i="13" s="1"/>
  <c r="V712" i="13"/>
  <c r="F711" i="13"/>
  <c r="AQ711" i="13" s="1"/>
  <c r="R712" i="13"/>
  <c r="E711" i="13"/>
  <c r="AP711" i="13" s="1"/>
  <c r="Q712" i="13"/>
  <c r="B711" i="13"/>
  <c r="N712" i="13"/>
  <c r="AM711" i="13"/>
  <c r="Q635" i="3"/>
  <c r="R635" i="3"/>
  <c r="Q633" i="3"/>
  <c r="S633" i="3" s="1"/>
  <c r="M633" i="13" s="1"/>
  <c r="Q659" i="3"/>
  <c r="R659" i="3"/>
  <c r="Q657" i="3"/>
  <c r="S657" i="3" s="1"/>
  <c r="M657" i="13" s="1"/>
  <c r="Q683" i="3"/>
  <c r="Q681" i="3"/>
  <c r="R683" i="3"/>
  <c r="Q707" i="3"/>
  <c r="Q705" i="3"/>
  <c r="R707" i="3"/>
  <c r="Q731" i="3"/>
  <c r="Q729" i="3"/>
  <c r="R731" i="3"/>
  <c r="BI352" i="3"/>
  <c r="BJ353" i="3"/>
  <c r="BJ352" i="3" s="1"/>
  <c r="BI661" i="3"/>
  <c r="BJ662" i="3"/>
  <c r="BJ661" i="3" s="1"/>
  <c r="BI667" i="3"/>
  <c r="BJ668" i="3"/>
  <c r="BJ667" i="3" s="1"/>
  <c r="BI715" i="3"/>
  <c r="BJ716" i="3"/>
  <c r="BJ715" i="3" s="1"/>
  <c r="R152" i="3"/>
  <c r="BI355" i="3"/>
  <c r="BJ356" i="3"/>
  <c r="BJ355" i="3" s="1"/>
  <c r="BH784" i="3"/>
  <c r="BI785" i="3"/>
  <c r="BH892" i="3"/>
  <c r="BI893" i="3"/>
  <c r="BG814" i="3"/>
  <c r="BH815" i="3"/>
  <c r="BH814" i="3" s="1"/>
  <c r="BG862" i="3"/>
  <c r="BH863" i="3"/>
  <c r="BH862" i="3" s="1"/>
  <c r="R122" i="3"/>
  <c r="BH709" i="3"/>
  <c r="BI710" i="3"/>
  <c r="BI709" i="3" s="1"/>
  <c r="BH646" i="3"/>
  <c r="BI647" i="3"/>
  <c r="BI646" i="3" s="1"/>
  <c r="BI325" i="3"/>
  <c r="BJ326" i="3"/>
  <c r="BJ325" i="3" s="1"/>
  <c r="CC641" i="14"/>
  <c r="CC639" i="14"/>
  <c r="CB641" i="14"/>
  <c r="CB639" i="14"/>
  <c r="BZ641" i="14"/>
  <c r="BZ639" i="14"/>
  <c r="CE641" i="14"/>
  <c r="CE639" i="14"/>
  <c r="CD641" i="14"/>
  <c r="CD639" i="14"/>
  <c r="BW639" i="14"/>
  <c r="BV640" i="14"/>
  <c r="BW641" i="14"/>
  <c r="K639" i="13"/>
  <c r="AV639" i="13" s="1"/>
  <c r="W640" i="13"/>
  <c r="G639" i="13"/>
  <c r="S640" i="13"/>
  <c r="AR639" i="13"/>
  <c r="H639" i="13"/>
  <c r="AS639" i="13" s="1"/>
  <c r="T640" i="13"/>
  <c r="D639" i="13"/>
  <c r="P640" i="13"/>
  <c r="AO639" i="13"/>
  <c r="C639" i="13"/>
  <c r="AN639" i="13" s="1"/>
  <c r="O640" i="13"/>
  <c r="A639" i="13"/>
  <c r="AL639" i="13" s="1"/>
  <c r="M640" i="13"/>
  <c r="CB663" i="14"/>
  <c r="CB665" i="14"/>
  <c r="CE665" i="14"/>
  <c r="CE663" i="14"/>
  <c r="BW665" i="14"/>
  <c r="BV664" i="14"/>
  <c r="BW663" i="14"/>
  <c r="CD665" i="14"/>
  <c r="CD663" i="14"/>
  <c r="CG665" i="14"/>
  <c r="CG663" i="14"/>
  <c r="BY663" i="14"/>
  <c r="BY665" i="14"/>
  <c r="AV663" i="13"/>
  <c r="K663" i="13"/>
  <c r="W664" i="13"/>
  <c r="G663" i="13"/>
  <c r="S664" i="13"/>
  <c r="AR663" i="13"/>
  <c r="H663" i="13"/>
  <c r="AS663" i="13" s="1"/>
  <c r="T664" i="13"/>
  <c r="D663" i="13"/>
  <c r="P664" i="13"/>
  <c r="AO663" i="13"/>
  <c r="C663" i="13"/>
  <c r="AN663" i="13" s="1"/>
  <c r="O664" i="13"/>
  <c r="AL663" i="13"/>
  <c r="A663" i="13"/>
  <c r="M664" i="13"/>
  <c r="BG763" i="3"/>
  <c r="BH764" i="3"/>
  <c r="BH763" i="3" s="1"/>
  <c r="BG769" i="3"/>
  <c r="BH770" i="3"/>
  <c r="BH769" i="3" s="1"/>
  <c r="BG787" i="3"/>
  <c r="BH788" i="3"/>
  <c r="BH787" i="3" s="1"/>
  <c r="BG793" i="3"/>
  <c r="BH794" i="3"/>
  <c r="BH793" i="3" s="1"/>
  <c r="BI745" i="3"/>
  <c r="BJ746" i="3"/>
  <c r="BJ745" i="3" s="1"/>
  <c r="BL701" i="3"/>
  <c r="BM701" i="3"/>
  <c r="BN701" i="3"/>
  <c r="BP701" i="3"/>
  <c r="BO701" i="3"/>
  <c r="BQ701" i="3"/>
  <c r="BS701" i="3"/>
  <c r="BU701" i="3"/>
  <c r="BR701" i="3"/>
  <c r="BT701" i="3"/>
  <c r="BV701" i="3"/>
  <c r="BW701" i="3"/>
  <c r="BL700" i="3"/>
  <c r="AX701" i="14" s="1"/>
  <c r="BJ700" i="14" s="1"/>
  <c r="BN700" i="3"/>
  <c r="AZ701" i="14" s="1"/>
  <c r="BL700" i="14" s="1"/>
  <c r="BR700" i="3"/>
  <c r="BD701" i="14" s="1"/>
  <c r="BP700" i="14" s="1"/>
  <c r="BV700" i="3"/>
  <c r="BH701" i="14" s="1"/>
  <c r="BT700" i="14" s="1"/>
  <c r="BO700" i="3"/>
  <c r="BA701" i="14" s="1"/>
  <c r="BM700" i="14" s="1"/>
  <c r="BS700" i="3"/>
  <c r="BE701" i="14" s="1"/>
  <c r="BQ700" i="14" s="1"/>
  <c r="BW700" i="3"/>
  <c r="BI701" i="14" s="1"/>
  <c r="BU700" i="14" s="1"/>
  <c r="BP700" i="3"/>
  <c r="BB701" i="14" s="1"/>
  <c r="BN700" i="14" s="1"/>
  <c r="BT700" i="3"/>
  <c r="BF701" i="14" s="1"/>
  <c r="BR700" i="14" s="1"/>
  <c r="BM700" i="3"/>
  <c r="AY701" i="14" s="1"/>
  <c r="BK700" i="14" s="1"/>
  <c r="BQ700" i="3"/>
  <c r="BC701" i="14" s="1"/>
  <c r="BO700" i="14" s="1"/>
  <c r="BU700" i="3"/>
  <c r="BG701" i="14" s="1"/>
  <c r="BS700" i="14" s="1"/>
  <c r="BG811" i="3"/>
  <c r="BI812" i="3"/>
  <c r="BL677" i="3"/>
  <c r="BM677" i="3"/>
  <c r="BN677" i="3"/>
  <c r="BP677" i="3"/>
  <c r="BO677" i="3"/>
  <c r="BQ677" i="3"/>
  <c r="BS677" i="3"/>
  <c r="BU677" i="3"/>
  <c r="BR677" i="3"/>
  <c r="BT677" i="3"/>
  <c r="BV677" i="3"/>
  <c r="BW677" i="3"/>
  <c r="BN676" i="3"/>
  <c r="AZ677" i="14" s="1"/>
  <c r="BL676" i="14" s="1"/>
  <c r="BR676" i="3"/>
  <c r="BD677" i="14" s="1"/>
  <c r="BP676" i="14" s="1"/>
  <c r="BV676" i="3"/>
  <c r="BH677" i="14" s="1"/>
  <c r="BT676" i="14" s="1"/>
  <c r="BO676" i="3"/>
  <c r="BA677" i="14" s="1"/>
  <c r="BM676" i="14" s="1"/>
  <c r="BS676" i="3"/>
  <c r="BE677" i="14" s="1"/>
  <c r="BQ676" i="14" s="1"/>
  <c r="BW676" i="3"/>
  <c r="BI677" i="14" s="1"/>
  <c r="BU676" i="14" s="1"/>
  <c r="BL676" i="3"/>
  <c r="AX677" i="14" s="1"/>
  <c r="BJ676" i="14" s="1"/>
  <c r="BP676" i="3"/>
  <c r="BB677" i="14" s="1"/>
  <c r="BN676" i="14" s="1"/>
  <c r="BT676" i="3"/>
  <c r="BF677" i="14" s="1"/>
  <c r="BR676" i="14" s="1"/>
  <c r="BM676" i="3"/>
  <c r="AY677" i="14" s="1"/>
  <c r="BK676" i="14" s="1"/>
  <c r="BQ676" i="3"/>
  <c r="BC677" i="14" s="1"/>
  <c r="BO676" i="14" s="1"/>
  <c r="BU676" i="3"/>
  <c r="BG677" i="14" s="1"/>
  <c r="BS676" i="14" s="1"/>
  <c r="BJ113" i="3"/>
  <c r="BJ112" i="3" s="1"/>
  <c r="BK111" i="3" s="1"/>
  <c r="BI149" i="3"/>
  <c r="BI197" i="3"/>
  <c r="BI245" i="3"/>
  <c r="BI293" i="3"/>
  <c r="BI872" i="3"/>
  <c r="BH743" i="3"/>
  <c r="BG347" i="3"/>
  <c r="BI335" i="3"/>
  <c r="BJ650" i="3"/>
  <c r="BJ649" i="3" s="1"/>
  <c r="BK648" i="3" s="1"/>
  <c r="BJ806" i="3"/>
  <c r="BJ805" i="3" s="1"/>
  <c r="BK804" i="3" s="1"/>
  <c r="BJ824" i="3"/>
  <c r="BJ823" i="3" s="1"/>
  <c r="BK822" i="3" s="1"/>
  <c r="BJ848" i="3"/>
  <c r="BJ847" i="3" s="1"/>
  <c r="BK846" i="3" s="1"/>
  <c r="BJ884" i="3"/>
  <c r="BJ883" i="3" s="1"/>
  <c r="BK882" i="3" s="1"/>
  <c r="BJ656" i="3"/>
  <c r="BJ655" i="3" s="1"/>
  <c r="BK654" i="3" s="1"/>
  <c r="S108" i="3"/>
  <c r="BG331" i="3"/>
  <c r="BH332" i="3"/>
  <c r="BH232" i="3"/>
  <c r="BI233" i="3"/>
  <c r="BH184" i="3"/>
  <c r="BI185" i="3"/>
  <c r="BH280" i="3"/>
  <c r="BI281" i="3"/>
  <c r="BH808" i="3"/>
  <c r="BI809" i="3"/>
  <c r="Q737" i="3"/>
  <c r="Q735" i="3"/>
  <c r="R737" i="3"/>
  <c r="BH754" i="3"/>
  <c r="BI755" i="3"/>
  <c r="BI175" i="3"/>
  <c r="BJ176" i="3"/>
  <c r="BJ175" i="3" s="1"/>
  <c r="BI199" i="3"/>
  <c r="BJ200" i="3"/>
  <c r="BJ199" i="3" s="1"/>
  <c r="BI223" i="3"/>
  <c r="BJ224" i="3"/>
  <c r="BJ223" i="3" s="1"/>
  <c r="BI247" i="3"/>
  <c r="BJ248" i="3"/>
  <c r="BJ247" i="3" s="1"/>
  <c r="BI271" i="3"/>
  <c r="BJ272" i="3"/>
  <c r="BJ271" i="3" s="1"/>
  <c r="BI295" i="3"/>
  <c r="BJ296" i="3"/>
  <c r="BJ295" i="3" s="1"/>
  <c r="BG772" i="3"/>
  <c r="BH773" i="3"/>
  <c r="BG820" i="3"/>
  <c r="BH821" i="3"/>
  <c r="BG874" i="3"/>
  <c r="BH875" i="3"/>
  <c r="R158" i="3"/>
  <c r="R194" i="3"/>
  <c r="R218" i="3"/>
  <c r="R242" i="3"/>
  <c r="R290" i="3"/>
  <c r="BI868" i="3"/>
  <c r="BJ869" i="3"/>
  <c r="BJ868" i="3" s="1"/>
  <c r="BI277" i="3"/>
  <c r="BJ278" i="3"/>
  <c r="BJ277" i="3" s="1"/>
  <c r="Q749" i="3"/>
  <c r="Q747" i="3"/>
  <c r="R749" i="3"/>
  <c r="CB689" i="14"/>
  <c r="CB687" i="14"/>
  <c r="CE689" i="14"/>
  <c r="CE687" i="14"/>
  <c r="BV688" i="14"/>
  <c r="BW687" i="14"/>
  <c r="BW689" i="14"/>
  <c r="CD687" i="14"/>
  <c r="CD689" i="14"/>
  <c r="CG689" i="14"/>
  <c r="CG687" i="14"/>
  <c r="BY687" i="14"/>
  <c r="BY689" i="14"/>
  <c r="K687" i="13"/>
  <c r="AV687" i="13" s="1"/>
  <c r="W688" i="13"/>
  <c r="G687" i="13"/>
  <c r="S688" i="13"/>
  <c r="AR687" i="13"/>
  <c r="H687" i="13"/>
  <c r="AS687" i="13" s="1"/>
  <c r="T688" i="13"/>
  <c r="D687" i="13"/>
  <c r="P688" i="13"/>
  <c r="AO687" i="13"/>
  <c r="C687" i="13"/>
  <c r="AN687" i="13" s="1"/>
  <c r="O688" i="13"/>
  <c r="AL687" i="13"/>
  <c r="A687" i="13"/>
  <c r="M688" i="13"/>
  <c r="CD713" i="14"/>
  <c r="CD711" i="14"/>
  <c r="CG713" i="14"/>
  <c r="CG711" i="14"/>
  <c r="BY711" i="14"/>
  <c r="BY713" i="14"/>
  <c r="CB711" i="14"/>
  <c r="CB713" i="14"/>
  <c r="CE713" i="14"/>
  <c r="CE711" i="14"/>
  <c r="BW711" i="14"/>
  <c r="BW713" i="14"/>
  <c r="BV712" i="14"/>
  <c r="AV711" i="13"/>
  <c r="K711" i="13"/>
  <c r="W712" i="13"/>
  <c r="G711" i="13"/>
  <c r="S712" i="13"/>
  <c r="AR711" i="13"/>
  <c r="AS711" i="13"/>
  <c r="H711" i="13"/>
  <c r="T712" i="13"/>
  <c r="D711" i="13"/>
  <c r="P712" i="13"/>
  <c r="AO711" i="13"/>
  <c r="AN711" i="13"/>
  <c r="C711" i="13"/>
  <c r="O712" i="13"/>
  <c r="A711" i="13"/>
  <c r="AL711" i="13" s="1"/>
  <c r="M712" i="13"/>
  <c r="BL725" i="3"/>
  <c r="BM725" i="3"/>
  <c r="BN725" i="3"/>
  <c r="BP725" i="3"/>
  <c r="BO725" i="3"/>
  <c r="BQ725" i="3"/>
  <c r="BS725" i="3"/>
  <c r="BU725" i="3"/>
  <c r="BR725" i="3"/>
  <c r="BT725" i="3"/>
  <c r="BV725" i="3"/>
  <c r="BW725" i="3"/>
  <c r="BL724" i="3"/>
  <c r="AX725" i="14" s="1"/>
  <c r="BJ724" i="14" s="1"/>
  <c r="BP724" i="3"/>
  <c r="BB725" i="14" s="1"/>
  <c r="BN724" i="14" s="1"/>
  <c r="BT724" i="3"/>
  <c r="BF725" i="14" s="1"/>
  <c r="BR724" i="14" s="1"/>
  <c r="BM724" i="3"/>
  <c r="AY725" i="14" s="1"/>
  <c r="BK724" i="14" s="1"/>
  <c r="BQ724" i="3"/>
  <c r="BC725" i="14" s="1"/>
  <c r="BO724" i="14" s="1"/>
  <c r="BU724" i="3"/>
  <c r="BG725" i="14" s="1"/>
  <c r="BS724" i="14" s="1"/>
  <c r="BN724" i="3"/>
  <c r="AZ725" i="14" s="1"/>
  <c r="BL724" i="14" s="1"/>
  <c r="BR724" i="3"/>
  <c r="BD725" i="14" s="1"/>
  <c r="BP724" i="14" s="1"/>
  <c r="BV724" i="3"/>
  <c r="BH725" i="14" s="1"/>
  <c r="BT724" i="14" s="1"/>
  <c r="BO724" i="3"/>
  <c r="BA725" i="14" s="1"/>
  <c r="BM724" i="14" s="1"/>
  <c r="BS724" i="3"/>
  <c r="BE725" i="14" s="1"/>
  <c r="BQ724" i="14" s="1"/>
  <c r="BW724" i="3"/>
  <c r="BI725" i="14" s="1"/>
  <c r="BU724" i="14" s="1"/>
  <c r="BL653" i="3"/>
  <c r="BM653" i="3"/>
  <c r="BN653" i="3"/>
  <c r="BP653" i="3"/>
  <c r="BO653" i="3"/>
  <c r="BQ653" i="3"/>
  <c r="BS653" i="3"/>
  <c r="BU653" i="3"/>
  <c r="BR653" i="3"/>
  <c r="BT653" i="3"/>
  <c r="BV653" i="3"/>
  <c r="BM652" i="3"/>
  <c r="AY653" i="14" s="1"/>
  <c r="BK652" i="14" s="1"/>
  <c r="BO652" i="3"/>
  <c r="BA653" i="14" s="1"/>
  <c r="BM652" i="14" s="1"/>
  <c r="BQ652" i="3"/>
  <c r="BC653" i="14" s="1"/>
  <c r="BO652" i="14" s="1"/>
  <c r="BS652" i="3"/>
  <c r="BE653" i="14" s="1"/>
  <c r="BQ652" i="14" s="1"/>
  <c r="BU652" i="3"/>
  <c r="BG653" i="14" s="1"/>
  <c r="BS652" i="14" s="1"/>
  <c r="BW652" i="3"/>
  <c r="BI653" i="14" s="1"/>
  <c r="BU652" i="14" s="1"/>
  <c r="BW653" i="3"/>
  <c r="BL652" i="3"/>
  <c r="AX653" i="14" s="1"/>
  <c r="BJ652" i="14" s="1"/>
  <c r="BN652" i="3"/>
  <c r="AZ653" i="14" s="1"/>
  <c r="BL652" i="14" s="1"/>
  <c r="BP652" i="3"/>
  <c r="BB653" i="14" s="1"/>
  <c r="BN652" i="14" s="1"/>
  <c r="BR652" i="3"/>
  <c r="BD653" i="14" s="1"/>
  <c r="BP652" i="14" s="1"/>
  <c r="BT652" i="3"/>
  <c r="BF653" i="14" s="1"/>
  <c r="BR652" i="14" s="1"/>
  <c r="BV652" i="3"/>
  <c r="BH653" i="14" s="1"/>
  <c r="BT652" i="14" s="1"/>
  <c r="BH751" i="3"/>
  <c r="BI752" i="3"/>
  <c r="BI118" i="3"/>
  <c r="BJ119" i="3"/>
  <c r="BJ118" i="3" s="1"/>
  <c r="BI142" i="3"/>
  <c r="BJ143" i="3"/>
  <c r="BJ142" i="3" s="1"/>
  <c r="BK141" i="3" s="1"/>
  <c r="BI166" i="3"/>
  <c r="BJ167" i="3"/>
  <c r="BJ166" i="3" s="1"/>
  <c r="BI190" i="3"/>
  <c r="BJ191" i="3"/>
  <c r="BJ190" i="3" s="1"/>
  <c r="BK189" i="3" s="1"/>
  <c r="BI214" i="3"/>
  <c r="BJ215" i="3"/>
  <c r="BJ214" i="3" s="1"/>
  <c r="BI238" i="3"/>
  <c r="BJ239" i="3"/>
  <c r="BJ238" i="3" s="1"/>
  <c r="BK237" i="3" s="1"/>
  <c r="BI262" i="3"/>
  <c r="BJ263" i="3"/>
  <c r="BJ262" i="3" s="1"/>
  <c r="BI286" i="3"/>
  <c r="BJ287" i="3"/>
  <c r="BJ286" i="3" s="1"/>
  <c r="BK285" i="3" s="1"/>
  <c r="BH643" i="3"/>
  <c r="BI644" i="3"/>
  <c r="BI643" i="3" s="1"/>
  <c r="BH832" i="3"/>
  <c r="BI833" i="3"/>
  <c r="BG766" i="3"/>
  <c r="BH767" i="3"/>
  <c r="BH766" i="3" s="1"/>
  <c r="BG838" i="3"/>
  <c r="BH839" i="3"/>
  <c r="BG886" i="3"/>
  <c r="BH887" i="3"/>
  <c r="R146" i="3"/>
  <c r="BH880" i="3"/>
  <c r="BI881" i="3"/>
  <c r="BH694" i="3"/>
  <c r="BI695" i="3"/>
  <c r="BI694" i="3" s="1"/>
  <c r="BI169" i="3"/>
  <c r="BJ170" i="3"/>
  <c r="BJ169" i="3" s="1"/>
  <c r="CG641" i="14"/>
  <c r="CG639" i="14"/>
  <c r="CF641" i="14"/>
  <c r="CF639" i="14"/>
  <c r="BY641" i="14"/>
  <c r="BY639" i="14"/>
  <c r="BX641" i="14"/>
  <c r="BX639" i="14"/>
  <c r="CH639" i="14"/>
  <c r="CH641" i="14"/>
  <c r="CA639" i="14"/>
  <c r="CA641" i="14"/>
  <c r="L639" i="13"/>
  <c r="X640" i="13"/>
  <c r="AW639" i="13"/>
  <c r="I639" i="13"/>
  <c r="U640" i="13"/>
  <c r="AT639" i="13"/>
  <c r="J639" i="13"/>
  <c r="AU639" i="13" s="1"/>
  <c r="V640" i="13"/>
  <c r="F639" i="13"/>
  <c r="AQ639" i="13" s="1"/>
  <c r="R640" i="13"/>
  <c r="E639" i="13"/>
  <c r="AP639" i="13" s="1"/>
  <c r="Q640" i="13"/>
  <c r="B639" i="13"/>
  <c r="N640" i="13"/>
  <c r="AM639" i="13"/>
  <c r="CF663" i="14"/>
  <c r="CF665" i="14"/>
  <c r="BX663" i="14"/>
  <c r="BX665" i="14"/>
  <c r="CA665" i="14"/>
  <c r="CA663" i="14"/>
  <c r="CH663" i="14"/>
  <c r="CH665" i="14"/>
  <c r="BZ663" i="14"/>
  <c r="BZ665" i="14"/>
  <c r="CC663" i="14"/>
  <c r="CC665" i="14"/>
  <c r="L663" i="13"/>
  <c r="X664" i="13"/>
  <c r="AW663" i="13"/>
  <c r="I663" i="13"/>
  <c r="U664" i="13"/>
  <c r="AT663" i="13"/>
  <c r="J663" i="13"/>
  <c r="AU663" i="13" s="1"/>
  <c r="V664" i="13"/>
  <c r="AQ663" i="13"/>
  <c r="F663" i="13"/>
  <c r="R664" i="13"/>
  <c r="E663" i="13"/>
  <c r="AP663" i="13" s="1"/>
  <c r="Q664" i="13"/>
  <c r="B663" i="13"/>
  <c r="N664" i="13"/>
  <c r="AM663" i="13"/>
  <c r="BF313" i="3"/>
  <c r="BG314" i="3"/>
  <c r="BG757" i="3"/>
  <c r="BH758" i="3"/>
  <c r="BH757" i="3" s="1"/>
  <c r="BG775" i="3"/>
  <c r="BH776" i="3"/>
  <c r="BH775" i="3" s="1"/>
  <c r="BG781" i="3"/>
  <c r="BH782" i="3"/>
  <c r="BH781" i="3" s="1"/>
  <c r="BG799" i="3"/>
  <c r="BH800" i="3"/>
  <c r="BH799" i="3" s="1"/>
  <c r="BG859" i="3"/>
  <c r="BH860" i="3"/>
  <c r="BH859" i="3" s="1"/>
  <c r="BG865" i="3"/>
  <c r="BH866" i="3"/>
  <c r="BH865" i="3" s="1"/>
  <c r="BI850" i="3"/>
  <c r="BJ851" i="3"/>
  <c r="BJ850" i="3" s="1"/>
  <c r="BG817" i="3"/>
  <c r="BI818" i="3"/>
  <c r="BG829" i="3"/>
  <c r="BI830" i="3"/>
  <c r="BG841" i="3"/>
  <c r="BI842" i="3"/>
  <c r="BG853" i="3"/>
  <c r="BI854" i="3"/>
  <c r="BG877" i="3"/>
  <c r="BI878" i="3"/>
  <c r="BG889" i="3"/>
  <c r="BI890" i="3"/>
  <c r="BG901" i="3"/>
  <c r="BI902" i="3"/>
  <c r="Q704" i="3"/>
  <c r="R704" i="3"/>
  <c r="Q702" i="3"/>
  <c r="S702" i="3" s="1"/>
  <c r="M702" i="13" s="1"/>
  <c r="R140" i="3"/>
  <c r="BG349" i="3"/>
  <c r="BH350" i="3"/>
  <c r="BL110" i="3"/>
  <c r="BM110" i="3"/>
  <c r="BO110" i="3"/>
  <c r="BN110" i="3"/>
  <c r="BP110" i="3"/>
  <c r="BR110" i="3"/>
  <c r="BT110" i="3"/>
  <c r="BV110" i="3"/>
  <c r="BQ110" i="3"/>
  <c r="BS110" i="3"/>
  <c r="BU110" i="3"/>
  <c r="BW110" i="3"/>
  <c r="BN109" i="3"/>
  <c r="AZ110" i="14" s="1"/>
  <c r="BL109" i="14" s="1"/>
  <c r="BP109" i="3"/>
  <c r="BB110" i="14" s="1"/>
  <c r="BN109" i="14" s="1"/>
  <c r="BS109" i="3"/>
  <c r="BE110" i="14" s="1"/>
  <c r="BQ109" i="14" s="1"/>
  <c r="BV109" i="3"/>
  <c r="BH110" i="14" s="1"/>
  <c r="BT109" i="14" s="1"/>
  <c r="BM109" i="3"/>
  <c r="AY110" i="14" s="1"/>
  <c r="BK109" i="14" s="1"/>
  <c r="BU109" i="3"/>
  <c r="BG110" i="14" s="1"/>
  <c r="BS109" i="14" s="1"/>
  <c r="BL109" i="3"/>
  <c r="AX110" i="14" s="1"/>
  <c r="BJ109" i="14" s="1"/>
  <c r="BO109" i="3"/>
  <c r="BA110" i="14" s="1"/>
  <c r="BM109" i="14" s="1"/>
  <c r="BR109" i="3"/>
  <c r="BD110" i="14" s="1"/>
  <c r="BP109" i="14" s="1"/>
  <c r="BT109" i="3"/>
  <c r="BF110" i="14" s="1"/>
  <c r="BR109" i="14" s="1"/>
  <c r="BW109" i="3"/>
  <c r="BI110" i="14" s="1"/>
  <c r="BU109" i="14" s="1"/>
  <c r="BQ109" i="3"/>
  <c r="BC110" i="14" s="1"/>
  <c r="BO109" i="14" s="1"/>
  <c r="BK630" i="3"/>
  <c r="BK678" i="3"/>
  <c r="BK726" i="3"/>
  <c r="BK669" i="3"/>
  <c r="BK717" i="3"/>
  <c r="BK636" i="3"/>
  <c r="BJ686" i="3"/>
  <c r="BJ685" i="3" s="1"/>
  <c r="BK684" i="3" s="1"/>
  <c r="BK732" i="3"/>
  <c r="BI125" i="3"/>
  <c r="BI173" i="3"/>
  <c r="BI221" i="3"/>
  <c r="BI269" i="3"/>
  <c r="BI311" i="3"/>
  <c r="BI128" i="3"/>
  <c r="BI836" i="3"/>
  <c r="BI896" i="3"/>
  <c r="BJ803" i="3"/>
  <c r="BJ802" i="3" s="1"/>
  <c r="BK801" i="3" s="1"/>
  <c r="BI323" i="3"/>
  <c r="BI322" i="3" s="1"/>
  <c r="BJ647" i="3"/>
  <c r="BJ646" i="3" s="1"/>
  <c r="BK645" i="3" s="1"/>
  <c r="BJ695" i="3"/>
  <c r="BJ694" i="3" s="1"/>
  <c r="BK693" i="3" s="1"/>
  <c r="BG344" i="3"/>
  <c r="BI131" i="3"/>
  <c r="BI155" i="3"/>
  <c r="BI179" i="3"/>
  <c r="BI203" i="3"/>
  <c r="BI227" i="3"/>
  <c r="BI251" i="3"/>
  <c r="BI275" i="3"/>
  <c r="BI299" i="3"/>
  <c r="BI329" i="3"/>
  <c r="R521" i="3" l="1"/>
  <c r="Q521" i="3"/>
  <c r="Q519" i="3"/>
  <c r="BJ512" i="3"/>
  <c r="BJ511" i="3" s="1"/>
  <c r="BK510" i="3" s="1"/>
  <c r="Q11" i="3"/>
  <c r="Q9" i="3"/>
  <c r="BW107" i="3"/>
  <c r="BL106" i="3"/>
  <c r="AX107" i="14" s="1"/>
  <c r="BJ106" i="14" s="1"/>
  <c r="BW105" i="14" s="1"/>
  <c r="BM107" i="3"/>
  <c r="Q191" i="3"/>
  <c r="Q189" i="3"/>
  <c r="BK261" i="3"/>
  <c r="BK165" i="3"/>
  <c r="BT107" i="3"/>
  <c r="BT106" i="3"/>
  <c r="BF107" i="14" s="1"/>
  <c r="BR106" i="14" s="1"/>
  <c r="CE107" i="14" s="1"/>
  <c r="BL107" i="3"/>
  <c r="BJ434" i="3"/>
  <c r="BJ433" i="3" s="1"/>
  <c r="BK432" i="3" s="1"/>
  <c r="Q101" i="3"/>
  <c r="Q99" i="3"/>
  <c r="Q152" i="3"/>
  <c r="Q150" i="3"/>
  <c r="Q56" i="3"/>
  <c r="Q54" i="3"/>
  <c r="Q143" i="3"/>
  <c r="Q141" i="3"/>
  <c r="S459" i="3"/>
  <c r="M459" i="13" s="1"/>
  <c r="Q180" i="3"/>
  <c r="Q182" i="3"/>
  <c r="Q239" i="3"/>
  <c r="Q237" i="3"/>
  <c r="R461" i="3"/>
  <c r="R401" i="3"/>
  <c r="BR106" i="3"/>
  <c r="BD107" i="14" s="1"/>
  <c r="BP106" i="14" s="1"/>
  <c r="BP107" i="3"/>
  <c r="BV107" i="3"/>
  <c r="S366" i="3"/>
  <c r="M366" i="13" s="1"/>
  <c r="BI358" i="3"/>
  <c r="BJ359" i="3"/>
  <c r="BJ358" i="3" s="1"/>
  <c r="BK357" i="3" s="1"/>
  <c r="BK213" i="3"/>
  <c r="BK117" i="3"/>
  <c r="Q35" i="3"/>
  <c r="Q33" i="3"/>
  <c r="BW106" i="3"/>
  <c r="BI107" i="14" s="1"/>
  <c r="BU106" i="14" s="1"/>
  <c r="BN107" i="3"/>
  <c r="BJ17" i="3"/>
  <c r="BJ16" i="3" s="1"/>
  <c r="BK15" i="3" s="1"/>
  <c r="BK372" i="3"/>
  <c r="BK96" i="3"/>
  <c r="Q287" i="3"/>
  <c r="Q285" i="3"/>
  <c r="Q113" i="3"/>
  <c r="Q111" i="3"/>
  <c r="Q59" i="3"/>
  <c r="Q57" i="3"/>
  <c r="Q68" i="3"/>
  <c r="Q66" i="3"/>
  <c r="Q140" i="3"/>
  <c r="Q138" i="3"/>
  <c r="BG418" i="3"/>
  <c r="BH419" i="3"/>
  <c r="BH418" i="3" s="1"/>
  <c r="Q3" i="3"/>
  <c r="Q5" i="3"/>
  <c r="BK426" i="3"/>
  <c r="S264" i="3"/>
  <c r="M264" i="13" s="1"/>
  <c r="S216" i="3"/>
  <c r="M216" i="13" s="1"/>
  <c r="S204" i="3"/>
  <c r="M204" i="13" s="1"/>
  <c r="S180" i="3"/>
  <c r="M180" i="13" s="1"/>
  <c r="S156" i="3"/>
  <c r="M156" i="13" s="1"/>
  <c r="S144" i="3"/>
  <c r="M144" i="13" s="1"/>
  <c r="S120" i="3"/>
  <c r="M120" i="13" s="1"/>
  <c r="S114" i="3"/>
  <c r="M114" i="13" s="1"/>
  <c r="BH91" i="3"/>
  <c r="BI92" i="3"/>
  <c r="BI91" i="3" s="1"/>
  <c r="BJ86" i="3"/>
  <c r="BJ85" i="3" s="1"/>
  <c r="S81" i="3"/>
  <c r="M81" i="13" s="1"/>
  <c r="S54" i="3"/>
  <c r="M54" i="13" s="1"/>
  <c r="BK18" i="3"/>
  <c r="BK522" i="3"/>
  <c r="BJ257" i="3"/>
  <c r="BJ256" i="3" s="1"/>
  <c r="BI256" i="3"/>
  <c r="R692" i="3"/>
  <c r="Q692" i="3"/>
  <c r="Q690" i="3"/>
  <c r="BH562" i="3"/>
  <c r="BI563" i="3"/>
  <c r="BK84" i="3"/>
  <c r="S288" i="3"/>
  <c r="M288" i="13" s="1"/>
  <c r="BK294" i="3"/>
  <c r="BK270" i="3"/>
  <c r="BI425" i="3"/>
  <c r="BJ80" i="3"/>
  <c r="BJ79" i="3" s="1"/>
  <c r="BK78" i="3" s="1"/>
  <c r="BK93" i="3"/>
  <c r="BK24" i="3"/>
  <c r="S318" i="3"/>
  <c r="M318" i="13" s="1"/>
  <c r="Y713" i="13"/>
  <c r="BK324" i="3"/>
  <c r="BK390" i="3"/>
  <c r="BH490" i="3"/>
  <c r="BI491" i="3"/>
  <c r="S558" i="3"/>
  <c r="M558" i="13" s="1"/>
  <c r="S435" i="3"/>
  <c r="M435" i="13" s="1"/>
  <c r="BJ626" i="3"/>
  <c r="BJ625" i="3" s="1"/>
  <c r="BI619" i="3"/>
  <c r="BJ620" i="3"/>
  <c r="BJ619" i="3" s="1"/>
  <c r="BK246" i="3"/>
  <c r="BK222" i="3"/>
  <c r="BK198" i="3"/>
  <c r="BK174" i="3"/>
  <c r="BK591" i="3"/>
  <c r="BK474" i="3"/>
  <c r="BJ578" i="3"/>
  <c r="BJ577" i="3" s="1"/>
  <c r="BK576" i="3" s="1"/>
  <c r="S582" i="3"/>
  <c r="M582" i="13" s="1"/>
  <c r="S531" i="3"/>
  <c r="M531" i="13" s="1"/>
  <c r="S537" i="3"/>
  <c r="M537" i="13" s="1"/>
  <c r="S468" i="3"/>
  <c r="M468" i="13" s="1"/>
  <c r="BI602" i="3"/>
  <c r="BI601" i="3" s="1"/>
  <c r="BH601" i="3"/>
  <c r="BH622" i="3"/>
  <c r="BI623" i="3"/>
  <c r="BK624" i="3"/>
  <c r="BI28" i="3"/>
  <c r="BJ29" i="3"/>
  <c r="BJ28" i="3" s="1"/>
  <c r="BI386" i="3"/>
  <c r="BH385" i="3"/>
  <c r="R428" i="3"/>
  <c r="Q428" i="3"/>
  <c r="Q426" i="3"/>
  <c r="S426" i="3" s="1"/>
  <c r="M426" i="13" s="1"/>
  <c r="BJ161" i="3"/>
  <c r="BJ160" i="3" s="1"/>
  <c r="BI160" i="3"/>
  <c r="BI439" i="3"/>
  <c r="BJ440" i="3"/>
  <c r="BJ439" i="3" s="1"/>
  <c r="BI503" i="3"/>
  <c r="BI502" i="3" s="1"/>
  <c r="BG382" i="3"/>
  <c r="BH383" i="3"/>
  <c r="BI535" i="3"/>
  <c r="BJ536" i="3"/>
  <c r="BJ535" i="3" s="1"/>
  <c r="R86" i="3"/>
  <c r="BI529" i="3"/>
  <c r="BJ530" i="3"/>
  <c r="BJ529" i="3" s="1"/>
  <c r="BG61" i="3"/>
  <c r="BI62" i="3"/>
  <c r="BI776" i="3"/>
  <c r="BI581" i="3"/>
  <c r="BH64" i="3"/>
  <c r="BI65" i="3"/>
  <c r="BM437" i="3"/>
  <c r="BQ436" i="3"/>
  <c r="BC437" i="14" s="1"/>
  <c r="BO436" i="14" s="1"/>
  <c r="BR436" i="3"/>
  <c r="BD437" i="14" s="1"/>
  <c r="BP436" i="14" s="1"/>
  <c r="BN437" i="3"/>
  <c r="BS437" i="3"/>
  <c r="BV437" i="3"/>
  <c r="BS436" i="3"/>
  <c r="BE437" i="14" s="1"/>
  <c r="BQ436" i="14" s="1"/>
  <c r="BL436" i="3"/>
  <c r="AX437" i="14" s="1"/>
  <c r="BJ436" i="14" s="1"/>
  <c r="BT436" i="3"/>
  <c r="BF437" i="14" s="1"/>
  <c r="BR436" i="14" s="1"/>
  <c r="BQ437" i="3"/>
  <c r="BM436" i="3"/>
  <c r="AY437" i="14" s="1"/>
  <c r="BK436" i="14" s="1"/>
  <c r="BN436" i="3"/>
  <c r="AZ437" i="14" s="1"/>
  <c r="BL436" i="14" s="1"/>
  <c r="BU437" i="3"/>
  <c r="BW437" i="3"/>
  <c r="BL437" i="3"/>
  <c r="BO437" i="3"/>
  <c r="BR437" i="3"/>
  <c r="BO436" i="3"/>
  <c r="BA437" i="14" s="1"/>
  <c r="BM436" i="14" s="1"/>
  <c r="BW436" i="3"/>
  <c r="BI437" i="14" s="1"/>
  <c r="BU436" i="14" s="1"/>
  <c r="BP436" i="3"/>
  <c r="BB437" i="14" s="1"/>
  <c r="BN436" i="14" s="1"/>
  <c r="BP437" i="3"/>
  <c r="BT437" i="3"/>
  <c r="BU436" i="3"/>
  <c r="BG437" i="14" s="1"/>
  <c r="BS436" i="14" s="1"/>
  <c r="BV436" i="3"/>
  <c r="BH437" i="14" s="1"/>
  <c r="BT436" i="14" s="1"/>
  <c r="BG526" i="3"/>
  <c r="BI527" i="3"/>
  <c r="BI526" i="3" s="1"/>
  <c r="BH527" i="3"/>
  <c r="BH598" i="3"/>
  <c r="BI599" i="3"/>
  <c r="BJ503" i="3"/>
  <c r="BJ502" i="3" s="1"/>
  <c r="BI575" i="3"/>
  <c r="BH574" i="3"/>
  <c r="BI88" i="3"/>
  <c r="BJ89" i="3"/>
  <c r="BJ88" i="3" s="1"/>
  <c r="BK87" i="3" s="1"/>
  <c r="BI7" i="3"/>
  <c r="BJ8" i="3"/>
  <c r="BJ7" i="3" s="1"/>
  <c r="CJ711" i="14"/>
  <c r="AA689" i="13"/>
  <c r="AB689" i="13"/>
  <c r="AF689" i="13"/>
  <c r="Q596" i="3"/>
  <c r="Q594" i="3"/>
  <c r="R596" i="3"/>
  <c r="R59" i="3"/>
  <c r="BM608" i="3"/>
  <c r="BN608" i="3"/>
  <c r="BR608" i="3"/>
  <c r="BQ608" i="3"/>
  <c r="BU608" i="3"/>
  <c r="BV608" i="3"/>
  <c r="BQ607" i="3"/>
  <c r="BC608" i="14" s="1"/>
  <c r="BO607" i="14" s="1"/>
  <c r="BL607" i="3"/>
  <c r="AX608" i="14" s="1"/>
  <c r="BJ607" i="14" s="1"/>
  <c r="BR607" i="3"/>
  <c r="BD608" i="14" s="1"/>
  <c r="BP607" i="14" s="1"/>
  <c r="BO607" i="3"/>
  <c r="BA608" i="14" s="1"/>
  <c r="BM607" i="14" s="1"/>
  <c r="BW607" i="3"/>
  <c r="BI608" i="14" s="1"/>
  <c r="BU607" i="14" s="1"/>
  <c r="BT607" i="3"/>
  <c r="BF608" i="14" s="1"/>
  <c r="BR607" i="14" s="1"/>
  <c r="BL608" i="3"/>
  <c r="BO608" i="3"/>
  <c r="BP608" i="3"/>
  <c r="BT608" i="3"/>
  <c r="BS608" i="3"/>
  <c r="BW608" i="3"/>
  <c r="BM607" i="3"/>
  <c r="AY608" i="14" s="1"/>
  <c r="BK607" i="14" s="1"/>
  <c r="BU607" i="3"/>
  <c r="BG608" i="14" s="1"/>
  <c r="BS607" i="14" s="1"/>
  <c r="BN607" i="3"/>
  <c r="AZ608" i="14" s="1"/>
  <c r="BL607" i="14" s="1"/>
  <c r="BV607" i="3"/>
  <c r="BH608" i="14" s="1"/>
  <c r="BT607" i="14" s="1"/>
  <c r="BS607" i="3"/>
  <c r="BE608" i="14" s="1"/>
  <c r="BQ607" i="14" s="1"/>
  <c r="BP607" i="3"/>
  <c r="BB608" i="14" s="1"/>
  <c r="BN607" i="14" s="1"/>
  <c r="BI616" i="3"/>
  <c r="BJ617" i="3"/>
  <c r="BJ616" i="3" s="1"/>
  <c r="Q591" i="3"/>
  <c r="Q593" i="3"/>
  <c r="R593" i="3"/>
  <c r="Q570" i="3"/>
  <c r="R572" i="3"/>
  <c r="Q572" i="3"/>
  <c r="BM404" i="3"/>
  <c r="BR404" i="3"/>
  <c r="BV404" i="3"/>
  <c r="BN403" i="3"/>
  <c r="AZ404" i="14" s="1"/>
  <c r="BL403" i="14" s="1"/>
  <c r="BQ403" i="3"/>
  <c r="BC404" i="14" s="1"/>
  <c r="BO403" i="14" s="1"/>
  <c r="BT403" i="3"/>
  <c r="BF404" i="14" s="1"/>
  <c r="BR403" i="14" s="1"/>
  <c r="BL404" i="3"/>
  <c r="BN404" i="3"/>
  <c r="BP404" i="3"/>
  <c r="BT404" i="3"/>
  <c r="BS404" i="3"/>
  <c r="BW404" i="3"/>
  <c r="BO403" i="3"/>
  <c r="BA404" i="14" s="1"/>
  <c r="BM403" i="14" s="1"/>
  <c r="BW403" i="3"/>
  <c r="BI404" i="14" s="1"/>
  <c r="BU403" i="14" s="1"/>
  <c r="BR403" i="3"/>
  <c r="BD404" i="14" s="1"/>
  <c r="BP403" i="14" s="1"/>
  <c r="BM403" i="3"/>
  <c r="AY404" i="14" s="1"/>
  <c r="BK403" i="14" s="1"/>
  <c r="BU403" i="3"/>
  <c r="BG404" i="14" s="1"/>
  <c r="BS403" i="14" s="1"/>
  <c r="BP403" i="3"/>
  <c r="BB404" i="14" s="1"/>
  <c r="BN403" i="14" s="1"/>
  <c r="BO404" i="3"/>
  <c r="BQ404" i="3"/>
  <c r="BU404" i="3"/>
  <c r="BS403" i="3"/>
  <c r="BE404" i="14" s="1"/>
  <c r="BQ403" i="14" s="1"/>
  <c r="BV403" i="3"/>
  <c r="BH404" i="14" s="1"/>
  <c r="BT403" i="14" s="1"/>
  <c r="BL403" i="3"/>
  <c r="AX404" i="14" s="1"/>
  <c r="BJ403" i="14" s="1"/>
  <c r="S402" i="3"/>
  <c r="M402" i="13" s="1"/>
  <c r="BL56" i="3"/>
  <c r="BN56" i="3"/>
  <c r="BP56" i="3"/>
  <c r="BT56" i="3"/>
  <c r="BQ56" i="3"/>
  <c r="BU56" i="3"/>
  <c r="BL55" i="3"/>
  <c r="AX56" i="14" s="1"/>
  <c r="BJ55" i="14" s="1"/>
  <c r="BN55" i="3"/>
  <c r="AZ56" i="14" s="1"/>
  <c r="BL55" i="14" s="1"/>
  <c r="BP55" i="3"/>
  <c r="BB56" i="14" s="1"/>
  <c r="BN55" i="14" s="1"/>
  <c r="BR55" i="3"/>
  <c r="BD56" i="14" s="1"/>
  <c r="BP55" i="14" s="1"/>
  <c r="BT55" i="3"/>
  <c r="BF56" i="14" s="1"/>
  <c r="BR55" i="14" s="1"/>
  <c r="BV55" i="3"/>
  <c r="BH56" i="14" s="1"/>
  <c r="BT55" i="14" s="1"/>
  <c r="BO56" i="3"/>
  <c r="BV56" i="3"/>
  <c r="BW56" i="3"/>
  <c r="BO55" i="3"/>
  <c r="BA56" i="14" s="1"/>
  <c r="BM55" i="14" s="1"/>
  <c r="BS55" i="3"/>
  <c r="BE56" i="14" s="1"/>
  <c r="BQ55" i="14" s="1"/>
  <c r="BW55" i="3"/>
  <c r="BI56" i="14" s="1"/>
  <c r="BU55" i="14" s="1"/>
  <c r="BM56" i="3"/>
  <c r="BR56" i="3"/>
  <c r="BS56" i="3"/>
  <c r="BM55" i="3"/>
  <c r="AY56" i="14" s="1"/>
  <c r="BK55" i="14" s="1"/>
  <c r="BQ55" i="3"/>
  <c r="BC56" i="14" s="1"/>
  <c r="BO55" i="14" s="1"/>
  <c r="BU55" i="3"/>
  <c r="BG56" i="14" s="1"/>
  <c r="BS55" i="14" s="1"/>
  <c r="S492" i="3"/>
  <c r="M492" i="13" s="1"/>
  <c r="BI70" i="3"/>
  <c r="BJ71" i="3"/>
  <c r="BJ70" i="3" s="1"/>
  <c r="BI46" i="3"/>
  <c r="BJ47" i="3"/>
  <c r="BJ46" i="3" s="1"/>
  <c r="R35" i="3"/>
  <c r="BJ548" i="3"/>
  <c r="BJ547" i="3" s="1"/>
  <c r="BK546" i="3" s="1"/>
  <c r="BI466" i="3"/>
  <c r="BJ467" i="3"/>
  <c r="BJ466" i="3" s="1"/>
  <c r="BI455" i="3"/>
  <c r="BI442" i="3"/>
  <c r="BJ443" i="3"/>
  <c r="BJ442" i="3" s="1"/>
  <c r="BH508" i="3"/>
  <c r="BI509" i="3"/>
  <c r="CC429" i="14"/>
  <c r="CC431" i="14"/>
  <c r="CG431" i="14"/>
  <c r="CG429" i="14"/>
  <c r="CD429" i="14"/>
  <c r="CD431" i="14"/>
  <c r="F429" i="13"/>
  <c r="AQ429" i="13"/>
  <c r="R430" i="13"/>
  <c r="CE429" i="14"/>
  <c r="CE431" i="14"/>
  <c r="X430" i="13"/>
  <c r="L429" i="13"/>
  <c r="AW429" i="13"/>
  <c r="CB431" i="14"/>
  <c r="CB429" i="14"/>
  <c r="W430" i="13"/>
  <c r="K429" i="13"/>
  <c r="AV429" i="13" s="1"/>
  <c r="T430" i="13"/>
  <c r="H429" i="13"/>
  <c r="AS429" i="13" s="1"/>
  <c r="O430" i="13"/>
  <c r="C429" i="13"/>
  <c r="AN429" i="13" s="1"/>
  <c r="BZ429" i="14"/>
  <c r="BZ431" i="14"/>
  <c r="V430" i="13"/>
  <c r="J429" i="13"/>
  <c r="AU429" i="13" s="1"/>
  <c r="Q410" i="3"/>
  <c r="Q408" i="3"/>
  <c r="R410" i="3"/>
  <c r="BK477" i="3"/>
  <c r="BM584" i="3"/>
  <c r="BN584" i="3"/>
  <c r="BR584" i="3"/>
  <c r="BQ584" i="3"/>
  <c r="BU584" i="3"/>
  <c r="BV584" i="3"/>
  <c r="BQ583" i="3"/>
  <c r="BC584" i="14" s="1"/>
  <c r="BO583" i="14" s="1"/>
  <c r="BL583" i="3"/>
  <c r="AX584" i="14" s="1"/>
  <c r="BJ583" i="14" s="1"/>
  <c r="BT583" i="3"/>
  <c r="BF584" i="14" s="1"/>
  <c r="BR583" i="14" s="1"/>
  <c r="BS583" i="3"/>
  <c r="BE584" i="14" s="1"/>
  <c r="BQ583" i="14" s="1"/>
  <c r="BN583" i="3"/>
  <c r="AZ584" i="14" s="1"/>
  <c r="BL583" i="14" s="1"/>
  <c r="BV583" i="3"/>
  <c r="BH584" i="14" s="1"/>
  <c r="BT583" i="14" s="1"/>
  <c r="BL584" i="3"/>
  <c r="BO584" i="3"/>
  <c r="BP584" i="3"/>
  <c r="BT584" i="3"/>
  <c r="BS584" i="3"/>
  <c r="BW584" i="3"/>
  <c r="BM583" i="3"/>
  <c r="AY584" i="14" s="1"/>
  <c r="BK583" i="14" s="1"/>
  <c r="BU583" i="3"/>
  <c r="BG584" i="14" s="1"/>
  <c r="BS583" i="14" s="1"/>
  <c r="BP583" i="3"/>
  <c r="BB584" i="14" s="1"/>
  <c r="BN583" i="14" s="1"/>
  <c r="BO583" i="3"/>
  <c r="BA584" i="14" s="1"/>
  <c r="BM583" i="14" s="1"/>
  <c r="BW583" i="3"/>
  <c r="BI584" i="14" s="1"/>
  <c r="BU583" i="14" s="1"/>
  <c r="BR583" i="3"/>
  <c r="BD584" i="14" s="1"/>
  <c r="BP583" i="14" s="1"/>
  <c r="BK396" i="3"/>
  <c r="BI448" i="3"/>
  <c r="BJ449" i="3"/>
  <c r="BJ448" i="3" s="1"/>
  <c r="BK447" i="3" s="1"/>
  <c r="BM533" i="3"/>
  <c r="BQ533" i="3"/>
  <c r="BM532" i="3"/>
  <c r="AY533" i="14" s="1"/>
  <c r="BK532" i="14" s="1"/>
  <c r="BU532" i="3"/>
  <c r="BG533" i="14" s="1"/>
  <c r="BS532" i="14" s="1"/>
  <c r="BN532" i="3"/>
  <c r="AZ533" i="14" s="1"/>
  <c r="BL532" i="14" s="1"/>
  <c r="BR532" i="3"/>
  <c r="BD533" i="14" s="1"/>
  <c r="BP532" i="14" s="1"/>
  <c r="BL533" i="3"/>
  <c r="BN533" i="3"/>
  <c r="BO533" i="3"/>
  <c r="BS533" i="3"/>
  <c r="BR533" i="3"/>
  <c r="BV533" i="3"/>
  <c r="BO532" i="3"/>
  <c r="BA533" i="14" s="1"/>
  <c r="BM532" i="14" s="1"/>
  <c r="BS532" i="3"/>
  <c r="BE533" i="14" s="1"/>
  <c r="BQ532" i="14" s="1"/>
  <c r="BW532" i="3"/>
  <c r="BI533" i="14" s="1"/>
  <c r="BU532" i="14" s="1"/>
  <c r="BL532" i="3"/>
  <c r="AX533" i="14" s="1"/>
  <c r="BJ532" i="14" s="1"/>
  <c r="BP532" i="3"/>
  <c r="BB533" i="14" s="1"/>
  <c r="BN532" i="14" s="1"/>
  <c r="BT532" i="3"/>
  <c r="BF533" i="14" s="1"/>
  <c r="BR532" i="14" s="1"/>
  <c r="BP533" i="3"/>
  <c r="BU533" i="3"/>
  <c r="BT533" i="3"/>
  <c r="BQ532" i="3"/>
  <c r="BC533" i="14" s="1"/>
  <c r="BO532" i="14" s="1"/>
  <c r="BW533" i="3"/>
  <c r="BV532" i="3"/>
  <c r="BH533" i="14" s="1"/>
  <c r="BT532" i="14" s="1"/>
  <c r="S21" i="3"/>
  <c r="M21" i="13" s="1"/>
  <c r="S99" i="3"/>
  <c r="M99" i="13" s="1"/>
  <c r="S315" i="3"/>
  <c r="M315" i="13" s="1"/>
  <c r="BR539" i="3"/>
  <c r="BM539" i="3"/>
  <c r="BP539" i="3"/>
  <c r="BQ539" i="3"/>
  <c r="BU539" i="3"/>
  <c r="BT539" i="3"/>
  <c r="BL538" i="3"/>
  <c r="AX539" i="14" s="1"/>
  <c r="BJ538" i="14" s="1"/>
  <c r="BP538" i="3"/>
  <c r="BB539" i="14" s="1"/>
  <c r="BN538" i="14" s="1"/>
  <c r="BT538" i="3"/>
  <c r="BF539" i="14" s="1"/>
  <c r="BR538" i="14" s="1"/>
  <c r="BW539" i="3"/>
  <c r="BO538" i="3"/>
  <c r="BA539" i="14" s="1"/>
  <c r="BM538" i="14" s="1"/>
  <c r="BS538" i="3"/>
  <c r="BE539" i="14" s="1"/>
  <c r="BQ538" i="14" s="1"/>
  <c r="BW538" i="3"/>
  <c r="BI539" i="14" s="1"/>
  <c r="BU538" i="14" s="1"/>
  <c r="BL539" i="3"/>
  <c r="BN539" i="3"/>
  <c r="BO539" i="3"/>
  <c r="BS539" i="3"/>
  <c r="BV539" i="3"/>
  <c r="BN538" i="3"/>
  <c r="AZ539" i="14" s="1"/>
  <c r="BL538" i="14" s="1"/>
  <c r="BR538" i="3"/>
  <c r="BD539" i="14" s="1"/>
  <c r="BP538" i="14" s="1"/>
  <c r="BV538" i="3"/>
  <c r="BH539" i="14" s="1"/>
  <c r="BT538" i="14" s="1"/>
  <c r="BM538" i="3"/>
  <c r="AY539" i="14" s="1"/>
  <c r="BK538" i="14" s="1"/>
  <c r="BQ538" i="3"/>
  <c r="BC539" i="14" s="1"/>
  <c r="BO538" i="14" s="1"/>
  <c r="BU538" i="3"/>
  <c r="BG539" i="14" s="1"/>
  <c r="BS538" i="14" s="1"/>
  <c r="S399" i="3"/>
  <c r="M399" i="13" s="1"/>
  <c r="CF485" i="14"/>
  <c r="CF483" i="14"/>
  <c r="U484" i="13"/>
  <c r="I483" i="13"/>
  <c r="AT483" i="13"/>
  <c r="N484" i="13"/>
  <c r="B483" i="13"/>
  <c r="AM483" i="13" s="1"/>
  <c r="CB485" i="14"/>
  <c r="CB483" i="14"/>
  <c r="CC483" i="14"/>
  <c r="CC485" i="14"/>
  <c r="BW485" i="14"/>
  <c r="BW483" i="14"/>
  <c r="BV484" i="14"/>
  <c r="S484" i="13"/>
  <c r="G483" i="13"/>
  <c r="AR483" i="13" s="1"/>
  <c r="P484" i="13"/>
  <c r="D483" i="13"/>
  <c r="AO483" i="13"/>
  <c r="M484" i="13"/>
  <c r="A483" i="13"/>
  <c r="AL483" i="13" s="1"/>
  <c r="CH485" i="14"/>
  <c r="CH483" i="14"/>
  <c r="CD485" i="14"/>
  <c r="CD483" i="14"/>
  <c r="Q484" i="13"/>
  <c r="E483" i="13"/>
  <c r="AP483" i="13" s="1"/>
  <c r="BL470" i="3"/>
  <c r="BO470" i="3"/>
  <c r="BP470" i="3"/>
  <c r="BT470" i="3"/>
  <c r="BS470" i="3"/>
  <c r="BW470" i="3"/>
  <c r="BO469" i="3"/>
  <c r="BA470" i="14" s="1"/>
  <c r="BM469" i="14" s="1"/>
  <c r="BW469" i="3"/>
  <c r="BI470" i="14" s="1"/>
  <c r="BU469" i="14" s="1"/>
  <c r="BR469" i="3"/>
  <c r="BD470" i="14" s="1"/>
  <c r="BP469" i="14" s="1"/>
  <c r="BM469" i="3"/>
  <c r="AY470" i="14" s="1"/>
  <c r="BK469" i="14" s="1"/>
  <c r="BU469" i="3"/>
  <c r="BG470" i="14" s="1"/>
  <c r="BS469" i="14" s="1"/>
  <c r="BP469" i="3"/>
  <c r="BB470" i="14" s="1"/>
  <c r="BN469" i="14" s="1"/>
  <c r="BN470" i="3"/>
  <c r="BQ470" i="3"/>
  <c r="BV470" i="3"/>
  <c r="BN469" i="3"/>
  <c r="AZ470" i="14" s="1"/>
  <c r="BL469" i="14" s="1"/>
  <c r="BQ469" i="3"/>
  <c r="BC470" i="14" s="1"/>
  <c r="BO469" i="14" s="1"/>
  <c r="BT469" i="3"/>
  <c r="BF470" i="14" s="1"/>
  <c r="BR469" i="14" s="1"/>
  <c r="BM470" i="3"/>
  <c r="BR470" i="3"/>
  <c r="BU470" i="3"/>
  <c r="BS469" i="3"/>
  <c r="BE470" i="14" s="1"/>
  <c r="BQ469" i="14" s="1"/>
  <c r="BV469" i="3"/>
  <c r="BH470" i="14" s="1"/>
  <c r="BT469" i="14" s="1"/>
  <c r="BL469" i="3"/>
  <c r="AX470" i="14" s="1"/>
  <c r="BJ469" i="14" s="1"/>
  <c r="BI40" i="3"/>
  <c r="BJ41" i="3"/>
  <c r="BJ40" i="3" s="1"/>
  <c r="BK39" i="3" s="1"/>
  <c r="R68" i="3"/>
  <c r="BI361" i="3"/>
  <c r="BJ362" i="3"/>
  <c r="BJ361" i="3" s="1"/>
  <c r="CA107" i="14"/>
  <c r="CA105" i="14"/>
  <c r="CH105" i="14"/>
  <c r="CH107" i="14"/>
  <c r="CG107" i="14"/>
  <c r="CG105" i="14"/>
  <c r="I105" i="13"/>
  <c r="AT105" i="13"/>
  <c r="U106" i="13"/>
  <c r="R106" i="13"/>
  <c r="F105" i="13"/>
  <c r="AQ105" i="13" s="1"/>
  <c r="C105" i="13"/>
  <c r="AN105" i="13" s="1"/>
  <c r="O106" i="13"/>
  <c r="BX107" i="14"/>
  <c r="BX105" i="14"/>
  <c r="CE105" i="14"/>
  <c r="BY105" i="14"/>
  <c r="BY107" i="14"/>
  <c r="S106" i="13"/>
  <c r="G105" i="13"/>
  <c r="AR105" i="13"/>
  <c r="P106" i="13"/>
  <c r="D105" i="13"/>
  <c r="AO105" i="13" s="1"/>
  <c r="A105" i="13"/>
  <c r="AL105" i="13" s="1"/>
  <c r="M106" i="13"/>
  <c r="BK516" i="3"/>
  <c r="BI457" i="3"/>
  <c r="BJ458" i="3"/>
  <c r="BJ457" i="3" s="1"/>
  <c r="BK456" i="3" s="1"/>
  <c r="BI103" i="3"/>
  <c r="BJ104" i="3"/>
  <c r="BJ103" i="3" s="1"/>
  <c r="BK102" i="3" s="1"/>
  <c r="BK540" i="3"/>
  <c r="BM560" i="3"/>
  <c r="BN560" i="3"/>
  <c r="BR560" i="3"/>
  <c r="BQ560" i="3"/>
  <c r="BU560" i="3"/>
  <c r="BV560" i="3"/>
  <c r="BS559" i="3"/>
  <c r="BE560" i="14" s="1"/>
  <c r="BQ559" i="14" s="1"/>
  <c r="BN559" i="3"/>
  <c r="AZ560" i="14" s="1"/>
  <c r="BL559" i="14" s="1"/>
  <c r="BV559" i="3"/>
  <c r="BH560" i="14" s="1"/>
  <c r="BT559" i="14" s="1"/>
  <c r="BQ559" i="3"/>
  <c r="BC560" i="14" s="1"/>
  <c r="BO559" i="14" s="1"/>
  <c r="BL559" i="3"/>
  <c r="AX560" i="14" s="1"/>
  <c r="BJ559" i="14" s="1"/>
  <c r="BT559" i="3"/>
  <c r="BF560" i="14" s="1"/>
  <c r="BR559" i="14" s="1"/>
  <c r="BL560" i="3"/>
  <c r="BO560" i="3"/>
  <c r="BP560" i="3"/>
  <c r="BT560" i="3"/>
  <c r="BS560" i="3"/>
  <c r="BW560" i="3"/>
  <c r="BO559" i="3"/>
  <c r="BA560" i="14" s="1"/>
  <c r="BM559" i="14" s="1"/>
  <c r="BW559" i="3"/>
  <c r="BI560" i="14" s="1"/>
  <c r="BU559" i="14" s="1"/>
  <c r="BR559" i="3"/>
  <c r="BD560" i="14" s="1"/>
  <c r="BP559" i="14" s="1"/>
  <c r="BM559" i="3"/>
  <c r="AY560" i="14" s="1"/>
  <c r="BK559" i="14" s="1"/>
  <c r="BU559" i="3"/>
  <c r="BG560" i="14" s="1"/>
  <c r="BS559" i="14" s="1"/>
  <c r="BP559" i="3"/>
  <c r="BB560" i="14" s="1"/>
  <c r="BN559" i="14" s="1"/>
  <c r="Q740" i="3"/>
  <c r="Q738" i="3"/>
  <c r="R740" i="3"/>
  <c r="Q588" i="3"/>
  <c r="Q590" i="3"/>
  <c r="R590" i="3"/>
  <c r="BI544" i="3"/>
  <c r="BJ545" i="3"/>
  <c r="BJ544" i="3" s="1"/>
  <c r="BI629" i="3"/>
  <c r="BI472" i="3"/>
  <c r="BJ473" i="3"/>
  <c r="BJ472" i="3" s="1"/>
  <c r="BK471" i="3" s="1"/>
  <c r="BK378" i="3"/>
  <c r="BJ614" i="3"/>
  <c r="BJ613" i="3" s="1"/>
  <c r="BK612" i="3" s="1"/>
  <c r="BI394" i="3"/>
  <c r="BJ395" i="3"/>
  <c r="BJ394" i="3" s="1"/>
  <c r="BK393" i="3" s="1"/>
  <c r="BK72" i="3"/>
  <c r="BI499" i="3"/>
  <c r="BJ500" i="3"/>
  <c r="BJ499" i="3" s="1"/>
  <c r="S42" i="3"/>
  <c r="M42" i="13" s="1"/>
  <c r="R5" i="3"/>
  <c r="S519" i="3"/>
  <c r="M519" i="13" s="1"/>
  <c r="BK48" i="3"/>
  <c r="BK585" i="3"/>
  <c r="BJ506" i="3"/>
  <c r="BJ505" i="3" s="1"/>
  <c r="BK504" i="3" s="1"/>
  <c r="BK513" i="3"/>
  <c r="S564" i="3"/>
  <c r="M564" i="13" s="1"/>
  <c r="BL83" i="3"/>
  <c r="BM83" i="3"/>
  <c r="BO83" i="3"/>
  <c r="BS83" i="3"/>
  <c r="BR83" i="3"/>
  <c r="BV83" i="3"/>
  <c r="BL82" i="3"/>
  <c r="AX83" i="14" s="1"/>
  <c r="BJ82" i="14" s="1"/>
  <c r="BP82" i="3"/>
  <c r="BB83" i="14" s="1"/>
  <c r="BN82" i="14" s="1"/>
  <c r="BT82" i="3"/>
  <c r="BF83" i="14" s="1"/>
  <c r="BR82" i="14" s="1"/>
  <c r="BM82" i="3"/>
  <c r="AY83" i="14" s="1"/>
  <c r="BK82" i="14" s="1"/>
  <c r="BQ82" i="3"/>
  <c r="BC83" i="14" s="1"/>
  <c r="BO82" i="14" s="1"/>
  <c r="BU82" i="3"/>
  <c r="BG83" i="14" s="1"/>
  <c r="BS82" i="14" s="1"/>
  <c r="BP83" i="3"/>
  <c r="BU83" i="3"/>
  <c r="BW83" i="3"/>
  <c r="BR82" i="3"/>
  <c r="BD83" i="14" s="1"/>
  <c r="BP82" i="14" s="1"/>
  <c r="BO82" i="3"/>
  <c r="BA83" i="14" s="1"/>
  <c r="BM82" i="14" s="1"/>
  <c r="BW82" i="3"/>
  <c r="BI83" i="14" s="1"/>
  <c r="BU82" i="14" s="1"/>
  <c r="BN83" i="3"/>
  <c r="BQ83" i="3"/>
  <c r="BT83" i="3"/>
  <c r="BN82" i="3"/>
  <c r="AZ83" i="14" s="1"/>
  <c r="BL82" i="14" s="1"/>
  <c r="BV82" i="3"/>
  <c r="BH83" i="14" s="1"/>
  <c r="BT82" i="14" s="1"/>
  <c r="BS82" i="3"/>
  <c r="BE83" i="14" s="1"/>
  <c r="BQ82" i="14" s="1"/>
  <c r="BM320" i="3"/>
  <c r="BR320" i="3"/>
  <c r="BU320" i="3"/>
  <c r="BP319" i="3"/>
  <c r="BB320" i="14" s="1"/>
  <c r="BN319" i="14" s="1"/>
  <c r="BV320" i="3"/>
  <c r="BS319" i="3"/>
  <c r="BE320" i="14" s="1"/>
  <c r="BQ319" i="14" s="1"/>
  <c r="BL320" i="3"/>
  <c r="BN320" i="3"/>
  <c r="BP320" i="3"/>
  <c r="BT320" i="3"/>
  <c r="BS320" i="3"/>
  <c r="BW320" i="3"/>
  <c r="BN319" i="3"/>
  <c r="AZ320" i="14" s="1"/>
  <c r="BL319" i="14" s="1"/>
  <c r="BR319" i="3"/>
  <c r="BD320" i="14" s="1"/>
  <c r="BP319" i="14" s="1"/>
  <c r="BV319" i="3"/>
  <c r="BH320" i="14" s="1"/>
  <c r="BT319" i="14" s="1"/>
  <c r="BM319" i="3"/>
  <c r="AY320" i="14" s="1"/>
  <c r="BK319" i="14" s="1"/>
  <c r="BQ319" i="3"/>
  <c r="BC320" i="14" s="1"/>
  <c r="BO319" i="14" s="1"/>
  <c r="BU319" i="3"/>
  <c r="BG320" i="14" s="1"/>
  <c r="BS319" i="14" s="1"/>
  <c r="BO320" i="3"/>
  <c r="BQ320" i="3"/>
  <c r="BL319" i="3"/>
  <c r="AX320" i="14" s="1"/>
  <c r="BJ319" i="14" s="1"/>
  <c r="BT319" i="3"/>
  <c r="BF320" i="14" s="1"/>
  <c r="BR319" i="14" s="1"/>
  <c r="BO319" i="3"/>
  <c r="BA320" i="14" s="1"/>
  <c r="BM319" i="14" s="1"/>
  <c r="BW319" i="3"/>
  <c r="BI320" i="14" s="1"/>
  <c r="BU319" i="14" s="1"/>
  <c r="BP389" i="3"/>
  <c r="BT389" i="3"/>
  <c r="BU388" i="3"/>
  <c r="BG389" i="14" s="1"/>
  <c r="BS388" i="14" s="1"/>
  <c r="BV388" i="3"/>
  <c r="BH389" i="14" s="1"/>
  <c r="BT388" i="14" s="1"/>
  <c r="BW388" i="3"/>
  <c r="BI389" i="14" s="1"/>
  <c r="BU388" i="14" s="1"/>
  <c r="BL389" i="3"/>
  <c r="BM389" i="3"/>
  <c r="BO389" i="3"/>
  <c r="BS389" i="3"/>
  <c r="BR389" i="3"/>
  <c r="BV389" i="3"/>
  <c r="BQ388" i="3"/>
  <c r="BC389" i="14" s="1"/>
  <c r="BO388" i="14" s="1"/>
  <c r="BL388" i="3"/>
  <c r="AX389" i="14" s="1"/>
  <c r="BJ388" i="14" s="1"/>
  <c r="BR388" i="3"/>
  <c r="BD389" i="14" s="1"/>
  <c r="BP388" i="14" s="1"/>
  <c r="BW389" i="3"/>
  <c r="BS388" i="3"/>
  <c r="BE389" i="14" s="1"/>
  <c r="BQ388" i="14" s="1"/>
  <c r="BP388" i="3"/>
  <c r="BB389" i="14" s="1"/>
  <c r="BN388" i="14" s="1"/>
  <c r="BN389" i="3"/>
  <c r="BQ389" i="3"/>
  <c r="BU389" i="3"/>
  <c r="BM388" i="3"/>
  <c r="AY389" i="14" s="1"/>
  <c r="BK388" i="14" s="1"/>
  <c r="BN388" i="3"/>
  <c r="AZ389" i="14" s="1"/>
  <c r="BL388" i="14" s="1"/>
  <c r="BO388" i="3"/>
  <c r="BA389" i="14" s="1"/>
  <c r="BM388" i="14" s="1"/>
  <c r="BT388" i="3"/>
  <c r="BF389" i="14" s="1"/>
  <c r="BR388" i="14" s="1"/>
  <c r="S138" i="3"/>
  <c r="M138" i="13" s="1"/>
  <c r="BI866" i="3"/>
  <c r="BI860" i="3"/>
  <c r="BI800" i="3"/>
  <c r="Z665" i="13"/>
  <c r="AC665" i="13"/>
  <c r="AH665" i="13"/>
  <c r="AG665" i="13"/>
  <c r="BI767" i="3"/>
  <c r="BI815" i="3"/>
  <c r="BK354" i="3"/>
  <c r="S729" i="3"/>
  <c r="M729" i="13" s="1"/>
  <c r="S681" i="3"/>
  <c r="M681" i="13" s="1"/>
  <c r="AD713" i="13"/>
  <c r="AJ713" i="13"/>
  <c r="AD689" i="13"/>
  <c r="AJ689" i="13"/>
  <c r="BK162" i="3"/>
  <c r="BK300" i="3"/>
  <c r="BK252" i="3"/>
  <c r="S228" i="3"/>
  <c r="M228" i="13" s="1"/>
  <c r="BK132" i="3"/>
  <c r="BI899" i="3"/>
  <c r="S777" i="3"/>
  <c r="M777" i="13" s="1"/>
  <c r="BI496" i="3"/>
  <c r="BJ497" i="3"/>
  <c r="BJ496" i="3" s="1"/>
  <c r="BI208" i="3"/>
  <c r="BJ209" i="3"/>
  <c r="BJ208" i="3" s="1"/>
  <c r="BK207" i="3" s="1"/>
  <c r="Q434" i="3"/>
  <c r="Q432" i="3"/>
  <c r="R434" i="3"/>
  <c r="BH370" i="3"/>
  <c r="BI371" i="3"/>
  <c r="Q488" i="3"/>
  <c r="R488" i="3"/>
  <c r="Q486" i="3"/>
  <c r="S486" i="3" s="1"/>
  <c r="M486" i="13" s="1"/>
  <c r="BL494" i="3"/>
  <c r="BO494" i="3"/>
  <c r="BP494" i="3"/>
  <c r="BT494" i="3"/>
  <c r="BS494" i="3"/>
  <c r="BW494" i="3"/>
  <c r="BN493" i="3"/>
  <c r="AZ494" i="14" s="1"/>
  <c r="BL493" i="14" s="1"/>
  <c r="BR493" i="3"/>
  <c r="BD494" i="14" s="1"/>
  <c r="BP493" i="14" s="1"/>
  <c r="BV493" i="3"/>
  <c r="BH494" i="14" s="1"/>
  <c r="BT493" i="14" s="1"/>
  <c r="BM493" i="3"/>
  <c r="AY494" i="14" s="1"/>
  <c r="BK493" i="14" s="1"/>
  <c r="BQ493" i="3"/>
  <c r="BC494" i="14" s="1"/>
  <c r="BO493" i="14" s="1"/>
  <c r="BU493" i="3"/>
  <c r="BG494" i="14" s="1"/>
  <c r="BS493" i="14" s="1"/>
  <c r="BN494" i="3"/>
  <c r="BQ494" i="3"/>
  <c r="BL493" i="3"/>
  <c r="AX494" i="14" s="1"/>
  <c r="BJ493" i="14" s="1"/>
  <c r="BT493" i="3"/>
  <c r="BF494" i="14" s="1"/>
  <c r="BR493" i="14" s="1"/>
  <c r="BO493" i="3"/>
  <c r="BA494" i="14" s="1"/>
  <c r="BM493" i="14" s="1"/>
  <c r="BW493" i="3"/>
  <c r="BI494" i="14" s="1"/>
  <c r="BU493" i="14" s="1"/>
  <c r="BM494" i="3"/>
  <c r="BR494" i="3"/>
  <c r="BU494" i="3"/>
  <c r="BP493" i="3"/>
  <c r="BB494" i="14" s="1"/>
  <c r="BN493" i="14" s="1"/>
  <c r="BV494" i="3"/>
  <c r="BS493" i="3"/>
  <c r="BE494" i="14" s="1"/>
  <c r="BQ493" i="14" s="1"/>
  <c r="BI553" i="3"/>
  <c r="BJ554" i="3"/>
  <c r="BJ553" i="3" s="1"/>
  <c r="BG412" i="3"/>
  <c r="BH413" i="3"/>
  <c r="BH412" i="3" s="1"/>
  <c r="R17" i="3"/>
  <c r="BI481" i="3"/>
  <c r="BJ482" i="3"/>
  <c r="BJ481" i="3" s="1"/>
  <c r="BI37" i="3"/>
  <c r="BJ38" i="3"/>
  <c r="BJ37" i="3" s="1"/>
  <c r="Q372" i="3"/>
  <c r="S372" i="3" s="1"/>
  <c r="M372" i="13" s="1"/>
  <c r="Q374" i="3"/>
  <c r="R374" i="3"/>
  <c r="Q522" i="3"/>
  <c r="R524" i="3"/>
  <c r="Q524" i="3"/>
  <c r="BI610" i="3"/>
  <c r="BJ611" i="3"/>
  <c r="BJ610" i="3" s="1"/>
  <c r="BI604" i="3"/>
  <c r="BJ605" i="3"/>
  <c r="BJ604" i="3" s="1"/>
  <c r="BI31" i="3"/>
  <c r="BJ32" i="3"/>
  <c r="BJ31" i="3" s="1"/>
  <c r="R476" i="3"/>
  <c r="Q474" i="3"/>
  <c r="Q476" i="3"/>
  <c r="Q578" i="3"/>
  <c r="Q576" i="3"/>
  <c r="R578" i="3"/>
  <c r="Q390" i="3"/>
  <c r="Q392" i="3"/>
  <c r="R392" i="3"/>
  <c r="BI722" i="3"/>
  <c r="BI721" i="3" s="1"/>
  <c r="BH721" i="3"/>
  <c r="BP461" i="3"/>
  <c r="BU461" i="3"/>
  <c r="BL460" i="3"/>
  <c r="AX461" i="14" s="1"/>
  <c r="BJ460" i="14" s="1"/>
  <c r="BP460" i="3"/>
  <c r="BB461" i="14" s="1"/>
  <c r="BN460" i="14" s="1"/>
  <c r="BO460" i="3"/>
  <c r="BA461" i="14" s="1"/>
  <c r="BM460" i="14" s="1"/>
  <c r="BL461" i="3"/>
  <c r="BN461" i="3"/>
  <c r="BO461" i="3"/>
  <c r="BS461" i="3"/>
  <c r="BR461" i="3"/>
  <c r="BV461" i="3"/>
  <c r="BN460" i="3"/>
  <c r="AZ461" i="14" s="1"/>
  <c r="BL460" i="14" s="1"/>
  <c r="BR460" i="3"/>
  <c r="BD461" i="14" s="1"/>
  <c r="BP460" i="14" s="1"/>
  <c r="BV460" i="3"/>
  <c r="BH461" i="14" s="1"/>
  <c r="BT460" i="14" s="1"/>
  <c r="BM460" i="3"/>
  <c r="AY461" i="14" s="1"/>
  <c r="BK460" i="14" s="1"/>
  <c r="BQ460" i="3"/>
  <c r="BC461" i="14" s="1"/>
  <c r="BO460" i="14" s="1"/>
  <c r="BU460" i="3"/>
  <c r="BG461" i="14" s="1"/>
  <c r="BS460" i="14" s="1"/>
  <c r="BM461" i="3"/>
  <c r="BQ461" i="3"/>
  <c r="BT461" i="3"/>
  <c r="BT460" i="3"/>
  <c r="BF461" i="14" s="1"/>
  <c r="BR460" i="14" s="1"/>
  <c r="BW461" i="3"/>
  <c r="BS460" i="3"/>
  <c r="BE461" i="14" s="1"/>
  <c r="BQ460" i="14" s="1"/>
  <c r="BW460" i="3"/>
  <c r="BI461" i="14" s="1"/>
  <c r="BU460" i="14" s="1"/>
  <c r="R98" i="3"/>
  <c r="R512" i="3"/>
  <c r="Q512" i="3"/>
  <c r="Q510" i="3"/>
  <c r="CH429" i="14"/>
  <c r="CH431" i="14"/>
  <c r="BY429" i="14"/>
  <c r="BY431" i="14"/>
  <c r="BW431" i="14"/>
  <c r="BW429" i="14"/>
  <c r="BV430" i="14"/>
  <c r="N430" i="13"/>
  <c r="B429" i="13"/>
  <c r="AM429" i="13" s="1"/>
  <c r="CA431" i="14"/>
  <c r="CA429" i="14"/>
  <c r="CF429" i="14"/>
  <c r="CF431" i="14"/>
  <c r="BX429" i="14"/>
  <c r="BX431" i="14"/>
  <c r="S430" i="13"/>
  <c r="G429" i="13"/>
  <c r="AR429" i="13"/>
  <c r="P430" i="13"/>
  <c r="D429" i="13"/>
  <c r="AO429" i="13" s="1"/>
  <c r="M430" i="13"/>
  <c r="A429" i="13"/>
  <c r="AL429" i="13"/>
  <c r="U430" i="13"/>
  <c r="I429" i="13"/>
  <c r="AT429" i="13" s="1"/>
  <c r="Q430" i="13"/>
  <c r="E429" i="13"/>
  <c r="AP429" i="13" s="1"/>
  <c r="BL23" i="3"/>
  <c r="BS23" i="3"/>
  <c r="BR23" i="3"/>
  <c r="BQ22" i="3"/>
  <c r="BC23" i="14" s="1"/>
  <c r="BO22" i="14" s="1"/>
  <c r="BR22" i="3"/>
  <c r="BD23" i="14" s="1"/>
  <c r="BP22" i="14" s="1"/>
  <c r="BH22" i="14"/>
  <c r="BM22" i="3"/>
  <c r="AY23" i="14" s="1"/>
  <c r="BK22" i="14" s="1"/>
  <c r="BP22" i="3"/>
  <c r="BB23" i="14" s="1"/>
  <c r="BN22" i="14" s="1"/>
  <c r="BN23" i="3"/>
  <c r="BP23" i="3"/>
  <c r="BQ23" i="3"/>
  <c r="BU23" i="3"/>
  <c r="BT23" i="3"/>
  <c r="BW23" i="3"/>
  <c r="BS22" i="3"/>
  <c r="BE23" i="14" s="1"/>
  <c r="BQ22" i="14" s="1"/>
  <c r="BN22" i="3"/>
  <c r="AZ23" i="14" s="1"/>
  <c r="BL22" i="14" s="1"/>
  <c r="BV22" i="3"/>
  <c r="BH23" i="14" s="1"/>
  <c r="BL22" i="3"/>
  <c r="AX23" i="14" s="1"/>
  <c r="BJ22" i="14" s="1"/>
  <c r="BO22" i="3"/>
  <c r="BA23" i="14" s="1"/>
  <c r="BM22" i="14" s="1"/>
  <c r="BW22" i="3"/>
  <c r="BI23" i="14" s="1"/>
  <c r="BT22" i="3"/>
  <c r="BF23" i="14" s="1"/>
  <c r="BR22" i="14" s="1"/>
  <c r="BM23" i="3"/>
  <c r="BO23" i="3"/>
  <c r="BV23" i="3"/>
  <c r="BI22" i="14"/>
  <c r="BU22" i="3"/>
  <c r="BG23" i="14" s="1"/>
  <c r="BS22" i="14" s="1"/>
  <c r="BN365" i="3"/>
  <c r="BU365" i="3"/>
  <c r="BP364" i="3"/>
  <c r="BB365" i="14" s="1"/>
  <c r="BN364" i="14" s="1"/>
  <c r="BW365" i="3"/>
  <c r="BS364" i="3"/>
  <c r="BE365" i="14" s="1"/>
  <c r="BQ364" i="14" s="1"/>
  <c r="BL365" i="3"/>
  <c r="BM365" i="3"/>
  <c r="BO365" i="3"/>
  <c r="BS365" i="3"/>
  <c r="BR365" i="3"/>
  <c r="BV365" i="3"/>
  <c r="BN364" i="3"/>
  <c r="AZ365" i="14" s="1"/>
  <c r="BL364" i="14" s="1"/>
  <c r="BR364" i="3"/>
  <c r="BD365" i="14" s="1"/>
  <c r="BP364" i="14" s="1"/>
  <c r="BV364" i="3"/>
  <c r="BH365" i="14" s="1"/>
  <c r="BT364" i="14" s="1"/>
  <c r="BM364" i="3"/>
  <c r="AY365" i="14" s="1"/>
  <c r="BK364" i="14" s="1"/>
  <c r="BQ364" i="3"/>
  <c r="BC365" i="14" s="1"/>
  <c r="BO364" i="14" s="1"/>
  <c r="BU364" i="3"/>
  <c r="BG365" i="14" s="1"/>
  <c r="BS364" i="14" s="1"/>
  <c r="BP365" i="3"/>
  <c r="BQ365" i="3"/>
  <c r="BT365" i="3"/>
  <c r="BL364" i="3"/>
  <c r="AX365" i="14" s="1"/>
  <c r="BJ364" i="14" s="1"/>
  <c r="BT364" i="3"/>
  <c r="BF365" i="14" s="1"/>
  <c r="BR364" i="14" s="1"/>
  <c r="BO364" i="3"/>
  <c r="BA365" i="14" s="1"/>
  <c r="BM364" i="14" s="1"/>
  <c r="BW364" i="3"/>
  <c r="BI365" i="14" s="1"/>
  <c r="BU364" i="14" s="1"/>
  <c r="BN101" i="3"/>
  <c r="BP101" i="3"/>
  <c r="BQ101" i="3"/>
  <c r="BU101" i="3"/>
  <c r="BT101" i="3"/>
  <c r="BW101" i="3"/>
  <c r="BO100" i="3"/>
  <c r="BA101" i="14" s="1"/>
  <c r="BM100" i="14" s="1"/>
  <c r="BT100" i="3"/>
  <c r="BF101" i="14" s="1"/>
  <c r="BR100" i="14" s="1"/>
  <c r="BS100" i="3"/>
  <c r="BE101" i="14" s="1"/>
  <c r="BQ100" i="14" s="1"/>
  <c r="BW100" i="3"/>
  <c r="BI101" i="14" s="1"/>
  <c r="BU100" i="14" s="1"/>
  <c r="BV100" i="3"/>
  <c r="BH101" i="14" s="1"/>
  <c r="BT100" i="14" s="1"/>
  <c r="BU100" i="3"/>
  <c r="BG101" i="14" s="1"/>
  <c r="BS100" i="14" s="1"/>
  <c r="BL101" i="3"/>
  <c r="BM101" i="3"/>
  <c r="BO101" i="3"/>
  <c r="BS101" i="3"/>
  <c r="BR101" i="3"/>
  <c r="BV101" i="3"/>
  <c r="BN100" i="3"/>
  <c r="AZ101" i="14" s="1"/>
  <c r="BL100" i="14" s="1"/>
  <c r="BL100" i="3"/>
  <c r="AX101" i="14" s="1"/>
  <c r="BJ100" i="14" s="1"/>
  <c r="BM100" i="3"/>
  <c r="AY101" i="14" s="1"/>
  <c r="BK100" i="14" s="1"/>
  <c r="BR100" i="3"/>
  <c r="BD101" i="14" s="1"/>
  <c r="BP100" i="14" s="1"/>
  <c r="BP100" i="3"/>
  <c r="BB101" i="14" s="1"/>
  <c r="BN100" i="14" s="1"/>
  <c r="BQ100" i="3"/>
  <c r="BC101" i="14" s="1"/>
  <c r="BO100" i="14" s="1"/>
  <c r="BL317" i="3"/>
  <c r="BM317" i="3"/>
  <c r="BO317" i="3"/>
  <c r="BS317" i="3"/>
  <c r="BR317" i="3"/>
  <c r="BV317" i="3"/>
  <c r="BN316" i="3"/>
  <c r="AZ317" i="14" s="1"/>
  <c r="BL316" i="14" s="1"/>
  <c r="BR316" i="3"/>
  <c r="BD317" i="14" s="1"/>
  <c r="BP316" i="14" s="1"/>
  <c r="BV316" i="3"/>
  <c r="BH317" i="14" s="1"/>
  <c r="BT316" i="14" s="1"/>
  <c r="BM316" i="3"/>
  <c r="AY317" i="14" s="1"/>
  <c r="BK316" i="14" s="1"/>
  <c r="BQ316" i="3"/>
  <c r="BC317" i="14" s="1"/>
  <c r="BO316" i="14" s="1"/>
  <c r="BU316" i="3"/>
  <c r="BG317" i="14" s="1"/>
  <c r="BS316" i="14" s="1"/>
  <c r="BP317" i="3"/>
  <c r="BU317" i="3"/>
  <c r="BL316" i="3"/>
  <c r="AX317" i="14" s="1"/>
  <c r="BJ316" i="14" s="1"/>
  <c r="BT316" i="3"/>
  <c r="BF317" i="14" s="1"/>
  <c r="BR316" i="14" s="1"/>
  <c r="BO316" i="3"/>
  <c r="BA317" i="14" s="1"/>
  <c r="BM316" i="14" s="1"/>
  <c r="BW316" i="3"/>
  <c r="BI317" i="14" s="1"/>
  <c r="BU316" i="14" s="1"/>
  <c r="BN317" i="3"/>
  <c r="BQ317" i="3"/>
  <c r="BT317" i="3"/>
  <c r="BP316" i="3"/>
  <c r="BB317" i="14" s="1"/>
  <c r="BN316" i="14" s="1"/>
  <c r="BW317" i="3"/>
  <c r="BS316" i="3"/>
  <c r="BE317" i="14" s="1"/>
  <c r="BQ316" i="14" s="1"/>
  <c r="BL401" i="3"/>
  <c r="BM401" i="3"/>
  <c r="BO401" i="3"/>
  <c r="BS401" i="3"/>
  <c r="BR401" i="3"/>
  <c r="BV401" i="3"/>
  <c r="BS400" i="3"/>
  <c r="BE401" i="14" s="1"/>
  <c r="BQ400" i="14" s="1"/>
  <c r="BP400" i="3"/>
  <c r="BB401" i="14" s="1"/>
  <c r="BN400" i="14" s="1"/>
  <c r="BW401" i="3"/>
  <c r="BQ400" i="3"/>
  <c r="BC401" i="14" s="1"/>
  <c r="BO400" i="14" s="1"/>
  <c r="BL400" i="3"/>
  <c r="AX401" i="14" s="1"/>
  <c r="BJ400" i="14" s="1"/>
  <c r="BR400" i="3"/>
  <c r="BD401" i="14" s="1"/>
  <c r="BP400" i="14" s="1"/>
  <c r="BP401" i="3"/>
  <c r="BU401" i="3"/>
  <c r="BO400" i="3"/>
  <c r="BA401" i="14" s="1"/>
  <c r="BM400" i="14" s="1"/>
  <c r="BT400" i="3"/>
  <c r="BF401" i="14" s="1"/>
  <c r="BR400" i="14" s="1"/>
  <c r="BU400" i="3"/>
  <c r="BG401" i="14" s="1"/>
  <c r="BS400" i="14" s="1"/>
  <c r="BV400" i="3"/>
  <c r="BH401" i="14" s="1"/>
  <c r="BT400" i="14" s="1"/>
  <c r="BN401" i="3"/>
  <c r="BQ401" i="3"/>
  <c r="BT401" i="3"/>
  <c r="BW400" i="3"/>
  <c r="BI401" i="14" s="1"/>
  <c r="BU400" i="14" s="1"/>
  <c r="BM400" i="3"/>
  <c r="AY401" i="14" s="1"/>
  <c r="BK400" i="14" s="1"/>
  <c r="BN400" i="3"/>
  <c r="AZ401" i="14" s="1"/>
  <c r="BL400" i="14" s="1"/>
  <c r="BI13" i="3"/>
  <c r="BJ14" i="3"/>
  <c r="BJ13" i="3" s="1"/>
  <c r="BI550" i="3"/>
  <c r="BJ551" i="3"/>
  <c r="BJ550" i="3" s="1"/>
  <c r="BK549" i="3" s="1"/>
  <c r="R95" i="3"/>
  <c r="BY485" i="14"/>
  <c r="BY483" i="14"/>
  <c r="L483" i="13"/>
  <c r="AW483" i="13" s="1"/>
  <c r="X484" i="13"/>
  <c r="F483" i="13"/>
  <c r="AQ483" i="13"/>
  <c r="R484" i="13"/>
  <c r="CG483" i="14"/>
  <c r="CG485" i="14"/>
  <c r="BZ483" i="14"/>
  <c r="BZ485" i="14"/>
  <c r="BX485" i="14"/>
  <c r="BX483" i="14"/>
  <c r="W484" i="13"/>
  <c r="K483" i="13"/>
  <c r="AV483" i="13" s="1"/>
  <c r="T484" i="13"/>
  <c r="H483" i="13"/>
  <c r="AS483" i="13" s="1"/>
  <c r="O484" i="13"/>
  <c r="C483" i="13"/>
  <c r="AN483" i="13" s="1"/>
  <c r="CE483" i="14"/>
  <c r="CE485" i="14"/>
  <c r="CA485" i="14"/>
  <c r="CA483" i="14"/>
  <c r="V484" i="13"/>
  <c r="J483" i="13"/>
  <c r="AU483" i="13" s="1"/>
  <c r="BI568" i="3"/>
  <c r="BJ569" i="3"/>
  <c r="BJ568" i="3" s="1"/>
  <c r="BI304" i="3"/>
  <c r="BJ305" i="3"/>
  <c r="BJ304" i="3" s="1"/>
  <c r="BJ446" i="3"/>
  <c r="BJ445" i="3" s="1"/>
  <c r="BK444" i="3" s="1"/>
  <c r="BI376" i="3"/>
  <c r="BJ377" i="3"/>
  <c r="BJ376" i="3" s="1"/>
  <c r="R11" i="3"/>
  <c r="CF105" i="14"/>
  <c r="CF107" i="14"/>
  <c r="CC107" i="14"/>
  <c r="CC105" i="14"/>
  <c r="CB105" i="14"/>
  <c r="CB107" i="14"/>
  <c r="X106" i="13"/>
  <c r="L105" i="13"/>
  <c r="AW105" i="13"/>
  <c r="J105" i="13"/>
  <c r="AU105" i="13"/>
  <c r="V106" i="13"/>
  <c r="E105" i="13"/>
  <c r="AP105" i="13" s="1"/>
  <c r="Q106" i="13"/>
  <c r="CD105" i="14"/>
  <c r="CD107" i="14"/>
  <c r="BW107" i="14"/>
  <c r="BZ105" i="14"/>
  <c r="BZ107" i="14"/>
  <c r="K105" i="13"/>
  <c r="AV105" i="13" s="1"/>
  <c r="W106" i="13"/>
  <c r="T106" i="13"/>
  <c r="H105" i="13"/>
  <c r="AS105" i="13" s="1"/>
  <c r="B105" i="13"/>
  <c r="AM105" i="13" s="1"/>
  <c r="N106" i="13"/>
  <c r="BH673" i="3"/>
  <c r="BI674" i="3"/>
  <c r="BI421" i="3"/>
  <c r="BJ422" i="3"/>
  <c r="BJ421" i="3" s="1"/>
  <c r="R26" i="3"/>
  <c r="R464" i="3"/>
  <c r="Q464" i="3"/>
  <c r="Q462" i="3"/>
  <c r="Q407" i="3"/>
  <c r="Q405" i="3"/>
  <c r="R407" i="3"/>
  <c r="Q416" i="3"/>
  <c r="R416" i="3"/>
  <c r="Q414" i="3"/>
  <c r="S414" i="3" s="1"/>
  <c r="M414" i="13" s="1"/>
  <c r="BN44" i="3"/>
  <c r="BT44" i="3"/>
  <c r="BU44" i="3"/>
  <c r="BQ43" i="3"/>
  <c r="BC44" i="14" s="1"/>
  <c r="BO43" i="14" s="1"/>
  <c r="BN43" i="3"/>
  <c r="AZ44" i="14" s="1"/>
  <c r="BL43" i="14" s="1"/>
  <c r="BM43" i="3"/>
  <c r="AY44" i="14" s="1"/>
  <c r="BK43" i="14" s="1"/>
  <c r="BM44" i="3"/>
  <c r="BO44" i="3"/>
  <c r="BR44" i="3"/>
  <c r="BV44" i="3"/>
  <c r="BS44" i="3"/>
  <c r="BW44" i="3"/>
  <c r="BO43" i="3"/>
  <c r="BA44" i="14" s="1"/>
  <c r="BM43" i="14" s="1"/>
  <c r="BT43" i="3"/>
  <c r="BF44" i="14" s="1"/>
  <c r="BR43" i="14" s="1"/>
  <c r="BH43" i="14"/>
  <c r="BP43" i="3"/>
  <c r="BB44" i="14" s="1"/>
  <c r="BN43" i="14" s="1"/>
  <c r="BV43" i="3"/>
  <c r="BH44" i="14" s="1"/>
  <c r="BI43" i="14"/>
  <c r="BU43" i="3"/>
  <c r="BG44" i="14" s="1"/>
  <c r="BS43" i="14" s="1"/>
  <c r="BL44" i="3"/>
  <c r="BP44" i="3"/>
  <c r="BQ44" i="3"/>
  <c r="BL43" i="3"/>
  <c r="AX44" i="14" s="1"/>
  <c r="BJ43" i="14" s="1"/>
  <c r="BR43" i="3"/>
  <c r="BD44" i="14" s="1"/>
  <c r="BP43" i="14" s="1"/>
  <c r="BS43" i="3"/>
  <c r="BE44" i="14" s="1"/>
  <c r="BQ43" i="14" s="1"/>
  <c r="BW43" i="3"/>
  <c r="BI44" i="14" s="1"/>
  <c r="BL521" i="3"/>
  <c r="BN521" i="3"/>
  <c r="BO521" i="3"/>
  <c r="BS521" i="3"/>
  <c r="BR521" i="3"/>
  <c r="BV521" i="3"/>
  <c r="BN520" i="3"/>
  <c r="AZ521" i="14" s="1"/>
  <c r="BL520" i="14" s="1"/>
  <c r="BR520" i="3"/>
  <c r="BD521" i="14" s="1"/>
  <c r="BP520" i="14" s="1"/>
  <c r="BV520" i="3"/>
  <c r="BH521" i="14" s="1"/>
  <c r="BT520" i="14" s="1"/>
  <c r="BM520" i="3"/>
  <c r="AY521" i="14" s="1"/>
  <c r="BK520" i="14" s="1"/>
  <c r="BQ520" i="3"/>
  <c r="BC521" i="14" s="1"/>
  <c r="BO520" i="14" s="1"/>
  <c r="BU520" i="3"/>
  <c r="BG521" i="14" s="1"/>
  <c r="BS520" i="14" s="1"/>
  <c r="BP521" i="3"/>
  <c r="BU521" i="3"/>
  <c r="BL520" i="3"/>
  <c r="AX521" i="14" s="1"/>
  <c r="BJ520" i="14" s="1"/>
  <c r="BT520" i="3"/>
  <c r="BF521" i="14" s="1"/>
  <c r="BR520" i="14" s="1"/>
  <c r="BO520" i="3"/>
  <c r="BA521" i="14" s="1"/>
  <c r="BM520" i="14" s="1"/>
  <c r="BW520" i="3"/>
  <c r="BI521" i="14" s="1"/>
  <c r="BU520" i="14" s="1"/>
  <c r="BM521" i="3"/>
  <c r="BQ521" i="3"/>
  <c r="BT521" i="3"/>
  <c r="BP520" i="3"/>
  <c r="BB521" i="14" s="1"/>
  <c r="BN520" i="14" s="1"/>
  <c r="BW521" i="3"/>
  <c r="BS520" i="3"/>
  <c r="BE521" i="14" s="1"/>
  <c r="BQ520" i="14" s="1"/>
  <c r="BI76" i="3"/>
  <c r="BJ77" i="3"/>
  <c r="BJ76" i="3" s="1"/>
  <c r="BI580" i="3"/>
  <c r="BJ581" i="3"/>
  <c r="BJ580" i="3" s="1"/>
  <c r="BI451" i="3"/>
  <c r="BJ452" i="3"/>
  <c r="BJ451" i="3" s="1"/>
  <c r="BK450" i="3" s="1"/>
  <c r="BM368" i="3"/>
  <c r="BO368" i="3"/>
  <c r="BR368" i="3"/>
  <c r="BQ368" i="3"/>
  <c r="BU368" i="3"/>
  <c r="BL367" i="3"/>
  <c r="AX368" i="14" s="1"/>
  <c r="BJ367" i="14" s="1"/>
  <c r="BP367" i="3"/>
  <c r="BB368" i="14" s="1"/>
  <c r="BN367" i="14" s="1"/>
  <c r="BT367" i="3"/>
  <c r="BF368" i="14" s="1"/>
  <c r="BR367" i="14" s="1"/>
  <c r="BV368" i="3"/>
  <c r="BO367" i="3"/>
  <c r="BA368" i="14" s="1"/>
  <c r="BM367" i="14" s="1"/>
  <c r="BS367" i="3"/>
  <c r="BE368" i="14" s="1"/>
  <c r="BQ367" i="14" s="1"/>
  <c r="BW367" i="3"/>
  <c r="BI368" i="14" s="1"/>
  <c r="BU367" i="14" s="1"/>
  <c r="BL368" i="3"/>
  <c r="BN368" i="3"/>
  <c r="BP368" i="3"/>
  <c r="BT368" i="3"/>
  <c r="BS368" i="3"/>
  <c r="BW368" i="3"/>
  <c r="BN367" i="3"/>
  <c r="AZ368" i="14" s="1"/>
  <c r="BL367" i="14" s="1"/>
  <c r="BR367" i="3"/>
  <c r="BD368" i="14" s="1"/>
  <c r="BP367" i="14" s="1"/>
  <c r="BV367" i="3"/>
  <c r="BH368" i="14" s="1"/>
  <c r="BT367" i="14" s="1"/>
  <c r="BM367" i="3"/>
  <c r="AY368" i="14" s="1"/>
  <c r="BK367" i="14" s="1"/>
  <c r="BQ367" i="3"/>
  <c r="BC368" i="14" s="1"/>
  <c r="BO367" i="14" s="1"/>
  <c r="BU367" i="3"/>
  <c r="BG368" i="14" s="1"/>
  <c r="BS367" i="14" s="1"/>
  <c r="BL566" i="3"/>
  <c r="BO566" i="3"/>
  <c r="BP566" i="3"/>
  <c r="BT566" i="3"/>
  <c r="BS566" i="3"/>
  <c r="BW566" i="3"/>
  <c r="BN565" i="3"/>
  <c r="AZ566" i="14" s="1"/>
  <c r="BL565" i="14" s="1"/>
  <c r="BR565" i="3"/>
  <c r="BD566" i="14" s="1"/>
  <c r="BP565" i="14" s="1"/>
  <c r="BV565" i="3"/>
  <c r="BH566" i="14" s="1"/>
  <c r="BT565" i="14" s="1"/>
  <c r="BM565" i="3"/>
  <c r="AY566" i="14" s="1"/>
  <c r="BK565" i="14" s="1"/>
  <c r="BQ565" i="3"/>
  <c r="BC566" i="14" s="1"/>
  <c r="BO565" i="14" s="1"/>
  <c r="BU565" i="3"/>
  <c r="BG566" i="14" s="1"/>
  <c r="BS565" i="14" s="1"/>
  <c r="BN566" i="3"/>
  <c r="BQ566" i="3"/>
  <c r="BL565" i="3"/>
  <c r="AX566" i="14" s="1"/>
  <c r="BJ565" i="14" s="1"/>
  <c r="BT565" i="3"/>
  <c r="BF566" i="14" s="1"/>
  <c r="BR565" i="14" s="1"/>
  <c r="BO565" i="3"/>
  <c r="BA566" i="14" s="1"/>
  <c r="BM565" i="14" s="1"/>
  <c r="BW565" i="3"/>
  <c r="BI566" i="14" s="1"/>
  <c r="BU565" i="14" s="1"/>
  <c r="BM566" i="3"/>
  <c r="BR566" i="3"/>
  <c r="BU566" i="3"/>
  <c r="BP565" i="3"/>
  <c r="BB566" i="14" s="1"/>
  <c r="BN565" i="14" s="1"/>
  <c r="BV566" i="3"/>
  <c r="BS565" i="3"/>
  <c r="BE566" i="14" s="1"/>
  <c r="BQ565" i="14" s="1"/>
  <c r="BJ53" i="3"/>
  <c r="BJ52" i="3" s="1"/>
  <c r="BK51" i="3" s="1"/>
  <c r="BM557" i="3"/>
  <c r="BQ557" i="3"/>
  <c r="BT557" i="3"/>
  <c r="BT556" i="3"/>
  <c r="BF557" i="14" s="1"/>
  <c r="BR556" i="14" s="1"/>
  <c r="BW557" i="3"/>
  <c r="BS556" i="3"/>
  <c r="BE557" i="14" s="1"/>
  <c r="BQ556" i="14" s="1"/>
  <c r="BL557" i="3"/>
  <c r="BN557" i="3"/>
  <c r="BO557" i="3"/>
  <c r="BS557" i="3"/>
  <c r="BR557" i="3"/>
  <c r="BV557" i="3"/>
  <c r="BN556" i="3"/>
  <c r="AZ557" i="14" s="1"/>
  <c r="BL556" i="14" s="1"/>
  <c r="BR556" i="3"/>
  <c r="BD557" i="14" s="1"/>
  <c r="BP556" i="14" s="1"/>
  <c r="BV556" i="3"/>
  <c r="BH557" i="14" s="1"/>
  <c r="BT556" i="14" s="1"/>
  <c r="BM556" i="3"/>
  <c r="AY557" i="14" s="1"/>
  <c r="BK556" i="14" s="1"/>
  <c r="BQ556" i="3"/>
  <c r="BC557" i="14" s="1"/>
  <c r="BO556" i="14" s="1"/>
  <c r="BU556" i="3"/>
  <c r="BG557" i="14" s="1"/>
  <c r="BS556" i="14" s="1"/>
  <c r="BP557" i="3"/>
  <c r="BU557" i="3"/>
  <c r="BL556" i="3"/>
  <c r="AX557" i="14" s="1"/>
  <c r="BJ556" i="14" s="1"/>
  <c r="BP556" i="3"/>
  <c r="BB557" i="14" s="1"/>
  <c r="BN556" i="14" s="1"/>
  <c r="BO556" i="3"/>
  <c r="BA557" i="14" s="1"/>
  <c r="BM556" i="14" s="1"/>
  <c r="BW556" i="3"/>
  <c r="BI557" i="14" s="1"/>
  <c r="BU556" i="14" s="1"/>
  <c r="AE689" i="13"/>
  <c r="AI689" i="13"/>
  <c r="AA665" i="13"/>
  <c r="AB665" i="13"/>
  <c r="AF665" i="13"/>
  <c r="AE665" i="13"/>
  <c r="AI665" i="13"/>
  <c r="AA641" i="13"/>
  <c r="AB641" i="13"/>
  <c r="AF641" i="13"/>
  <c r="AE641" i="13"/>
  <c r="AI641" i="13"/>
  <c r="Z641" i="13"/>
  <c r="AC641" i="13"/>
  <c r="AH641" i="13"/>
  <c r="AG641" i="13"/>
  <c r="BI226" i="3"/>
  <c r="BJ227" i="3"/>
  <c r="BJ226" i="3" s="1"/>
  <c r="BI130" i="3"/>
  <c r="BJ131" i="3"/>
  <c r="BJ130" i="3" s="1"/>
  <c r="Q695" i="3"/>
  <c r="R695" i="3"/>
  <c r="Q693" i="3"/>
  <c r="S693" i="3" s="1"/>
  <c r="M693" i="13" s="1"/>
  <c r="Q803" i="3"/>
  <c r="R803" i="3"/>
  <c r="Q801" i="3"/>
  <c r="BI835" i="3"/>
  <c r="BJ836" i="3"/>
  <c r="BJ835" i="3" s="1"/>
  <c r="BI310" i="3"/>
  <c r="BJ311" i="3"/>
  <c r="BJ310" i="3" s="1"/>
  <c r="BI220" i="3"/>
  <c r="BJ221" i="3"/>
  <c r="BJ220" i="3" s="1"/>
  <c r="BI124" i="3"/>
  <c r="BJ125" i="3"/>
  <c r="BJ124" i="3" s="1"/>
  <c r="BK123" i="3" s="1"/>
  <c r="Q686" i="3"/>
  <c r="R686" i="3"/>
  <c r="Q684" i="3"/>
  <c r="Q719" i="3"/>
  <c r="R719" i="3"/>
  <c r="Q717" i="3"/>
  <c r="S717" i="3" s="1"/>
  <c r="M717" i="13" s="1"/>
  <c r="Q728" i="3"/>
  <c r="R728" i="3"/>
  <c r="Q726" i="3"/>
  <c r="S726" i="3" s="1"/>
  <c r="M726" i="13" s="1"/>
  <c r="Q632" i="3"/>
  <c r="Q630" i="3"/>
  <c r="R632" i="3"/>
  <c r="CH108" i="14"/>
  <c r="CH110" i="14"/>
  <c r="CC110" i="14"/>
  <c r="CC108" i="14"/>
  <c r="BW108" i="14"/>
  <c r="BW110" i="14"/>
  <c r="BV109" i="14"/>
  <c r="BX110" i="14"/>
  <c r="BX108" i="14"/>
  <c r="CD108" i="14"/>
  <c r="CD110" i="14"/>
  <c r="BY108" i="14"/>
  <c r="BY110" i="14"/>
  <c r="J108" i="13"/>
  <c r="V109" i="13"/>
  <c r="AU108" i="13"/>
  <c r="F108" i="13"/>
  <c r="R109" i="13"/>
  <c r="AQ108" i="13"/>
  <c r="I108" i="13"/>
  <c r="AT108" i="13" s="1"/>
  <c r="U109" i="13"/>
  <c r="E108" i="13"/>
  <c r="Q109" i="13"/>
  <c r="AP108" i="13"/>
  <c r="D108" i="13"/>
  <c r="AO108" i="13" s="1"/>
  <c r="P109" i="13"/>
  <c r="AL108" i="13"/>
  <c r="A108" i="13"/>
  <c r="M109" i="13"/>
  <c r="BL704" i="3"/>
  <c r="BM704" i="3"/>
  <c r="BO704" i="3"/>
  <c r="BN704" i="3"/>
  <c r="BP704" i="3"/>
  <c r="BR704" i="3"/>
  <c r="BT704" i="3"/>
  <c r="BQ704" i="3"/>
  <c r="BS704" i="3"/>
  <c r="BU704" i="3"/>
  <c r="BW704" i="3"/>
  <c r="BL703" i="3"/>
  <c r="AX704" i="14" s="1"/>
  <c r="BJ703" i="14" s="1"/>
  <c r="BN703" i="3"/>
  <c r="AZ704" i="14" s="1"/>
  <c r="BL703" i="14" s="1"/>
  <c r="BP703" i="3"/>
  <c r="BB704" i="14" s="1"/>
  <c r="BN703" i="14" s="1"/>
  <c r="BR703" i="3"/>
  <c r="BD704" i="14" s="1"/>
  <c r="BP703" i="14" s="1"/>
  <c r="BT703" i="3"/>
  <c r="BF704" i="14" s="1"/>
  <c r="BR703" i="14" s="1"/>
  <c r="BV703" i="3"/>
  <c r="BH704" i="14" s="1"/>
  <c r="BT703" i="14" s="1"/>
  <c r="BV704" i="3"/>
  <c r="BM703" i="3"/>
  <c r="AY704" i="14" s="1"/>
  <c r="BK703" i="14" s="1"/>
  <c r="BO703" i="3"/>
  <c r="BA704" i="14" s="1"/>
  <c r="BM703" i="14" s="1"/>
  <c r="BQ703" i="3"/>
  <c r="BC704" i="14" s="1"/>
  <c r="BO703" i="14" s="1"/>
  <c r="BS703" i="3"/>
  <c r="BE704" i="14" s="1"/>
  <c r="BQ703" i="14" s="1"/>
  <c r="BU703" i="3"/>
  <c r="BG704" i="14" s="1"/>
  <c r="BS703" i="14" s="1"/>
  <c r="BW703" i="3"/>
  <c r="BI704" i="14" s="1"/>
  <c r="BU703" i="14" s="1"/>
  <c r="BI865" i="3"/>
  <c r="BJ866" i="3"/>
  <c r="BJ865" i="3" s="1"/>
  <c r="BI859" i="3"/>
  <c r="BJ860" i="3"/>
  <c r="BJ859" i="3" s="1"/>
  <c r="BK858" i="3" s="1"/>
  <c r="BI799" i="3"/>
  <c r="BJ800" i="3"/>
  <c r="BJ799" i="3" s="1"/>
  <c r="BI775" i="3"/>
  <c r="BJ776" i="3"/>
  <c r="BJ775" i="3" s="1"/>
  <c r="BK774" i="3" s="1"/>
  <c r="BH886" i="3"/>
  <c r="BI887" i="3"/>
  <c r="BH838" i="3"/>
  <c r="BI839" i="3"/>
  <c r="BI766" i="3"/>
  <c r="BJ767" i="3"/>
  <c r="BJ766" i="3" s="1"/>
  <c r="R287" i="3"/>
  <c r="R263" i="3"/>
  <c r="R239" i="3"/>
  <c r="R215" i="3"/>
  <c r="R191" i="3"/>
  <c r="R167" i="3"/>
  <c r="R143" i="3"/>
  <c r="R119" i="3"/>
  <c r="BI751" i="3"/>
  <c r="BJ752" i="3"/>
  <c r="BJ751" i="3" s="1"/>
  <c r="BK750" i="3" s="1"/>
  <c r="CG651" i="14"/>
  <c r="CG653" i="14"/>
  <c r="CC653" i="14"/>
  <c r="CC651" i="14"/>
  <c r="BY653" i="14"/>
  <c r="BY651" i="14"/>
  <c r="L651" i="13"/>
  <c r="X652" i="13"/>
  <c r="AW651" i="13"/>
  <c r="CF651" i="14"/>
  <c r="CF653" i="14"/>
  <c r="CB651" i="14"/>
  <c r="CB653" i="14"/>
  <c r="BX651" i="14"/>
  <c r="BX653" i="14"/>
  <c r="I651" i="13"/>
  <c r="U652" i="13"/>
  <c r="AT651" i="13"/>
  <c r="J651" i="13"/>
  <c r="AU651" i="13" s="1"/>
  <c r="V652" i="13"/>
  <c r="F651" i="13"/>
  <c r="AQ651" i="13" s="1"/>
  <c r="R652" i="13"/>
  <c r="AP651" i="13"/>
  <c r="E651" i="13"/>
  <c r="Q652" i="13"/>
  <c r="B651" i="13"/>
  <c r="N652" i="13"/>
  <c r="AM651" i="13"/>
  <c r="CH723" i="14"/>
  <c r="CH725" i="14"/>
  <c r="BZ725" i="14"/>
  <c r="BZ723" i="14"/>
  <c r="CC725" i="14"/>
  <c r="CC723" i="14"/>
  <c r="CF723" i="14"/>
  <c r="CF725" i="14"/>
  <c r="BX725" i="14"/>
  <c r="BX723" i="14"/>
  <c r="CA723" i="14"/>
  <c r="CA725" i="14"/>
  <c r="L723" i="13"/>
  <c r="X724" i="13"/>
  <c r="AW723" i="13"/>
  <c r="I723" i="13"/>
  <c r="U724" i="13"/>
  <c r="AT723" i="13"/>
  <c r="J723" i="13"/>
  <c r="AU723" i="13" s="1"/>
  <c r="V724" i="13"/>
  <c r="AQ723" i="13"/>
  <c r="F723" i="13"/>
  <c r="R724" i="13"/>
  <c r="E723" i="13"/>
  <c r="AP723" i="13" s="1"/>
  <c r="Q724" i="13"/>
  <c r="B723" i="13"/>
  <c r="N724" i="13"/>
  <c r="AM723" i="13"/>
  <c r="BL749" i="3"/>
  <c r="BM749" i="3"/>
  <c r="BN749" i="3"/>
  <c r="BP749" i="3"/>
  <c r="BO749" i="3"/>
  <c r="BQ749" i="3"/>
  <c r="BS749" i="3"/>
  <c r="BU749" i="3"/>
  <c r="BR749" i="3"/>
  <c r="BT749" i="3"/>
  <c r="BV749" i="3"/>
  <c r="BW749" i="3"/>
  <c r="BN748" i="3"/>
  <c r="AZ749" i="14" s="1"/>
  <c r="BL748" i="14" s="1"/>
  <c r="BR748" i="3"/>
  <c r="BD749" i="14" s="1"/>
  <c r="BP748" i="14" s="1"/>
  <c r="BV748" i="3"/>
  <c r="BH749" i="14" s="1"/>
  <c r="BT748" i="14" s="1"/>
  <c r="BO748" i="3"/>
  <c r="BA749" i="14" s="1"/>
  <c r="BM748" i="14" s="1"/>
  <c r="BS748" i="3"/>
  <c r="BE749" i="14" s="1"/>
  <c r="BQ748" i="14" s="1"/>
  <c r="BW748" i="3"/>
  <c r="BI749" i="14" s="1"/>
  <c r="BU748" i="14" s="1"/>
  <c r="BL748" i="3"/>
  <c r="AX749" i="14" s="1"/>
  <c r="BJ748" i="14" s="1"/>
  <c r="BP748" i="3"/>
  <c r="BB749" i="14" s="1"/>
  <c r="BN748" i="14" s="1"/>
  <c r="BT748" i="3"/>
  <c r="BF749" i="14" s="1"/>
  <c r="BR748" i="14" s="1"/>
  <c r="BM748" i="3"/>
  <c r="AY749" i="14" s="1"/>
  <c r="BK748" i="14" s="1"/>
  <c r="BQ748" i="3"/>
  <c r="BC749" i="14" s="1"/>
  <c r="BO748" i="14" s="1"/>
  <c r="BU748" i="3"/>
  <c r="BG749" i="14" s="1"/>
  <c r="BS748" i="14" s="1"/>
  <c r="BL242" i="3"/>
  <c r="BM242" i="3"/>
  <c r="BO242" i="3"/>
  <c r="BN242" i="3"/>
  <c r="BP242" i="3"/>
  <c r="BR242" i="3"/>
  <c r="BT242" i="3"/>
  <c r="BV242" i="3"/>
  <c r="BQ242" i="3"/>
  <c r="BS242" i="3"/>
  <c r="BU242" i="3"/>
  <c r="BW242" i="3"/>
  <c r="BL241" i="3"/>
  <c r="AX242" i="14" s="1"/>
  <c r="BJ241" i="14" s="1"/>
  <c r="BN241" i="3"/>
  <c r="AZ242" i="14" s="1"/>
  <c r="BL241" i="14" s="1"/>
  <c r="BP241" i="3"/>
  <c r="BB242" i="14" s="1"/>
  <c r="BN241" i="14" s="1"/>
  <c r="BR241" i="3"/>
  <c r="BD242" i="14" s="1"/>
  <c r="BP241" i="14" s="1"/>
  <c r="BT241" i="3"/>
  <c r="BF242" i="14" s="1"/>
  <c r="BR241" i="14" s="1"/>
  <c r="BV241" i="3"/>
  <c r="BH242" i="14" s="1"/>
  <c r="BT241" i="14" s="1"/>
  <c r="BM241" i="3"/>
  <c r="AY242" i="14" s="1"/>
  <c r="BK241" i="14" s="1"/>
  <c r="BO241" i="3"/>
  <c r="BA242" i="14" s="1"/>
  <c r="BM241" i="14" s="1"/>
  <c r="BQ241" i="3"/>
  <c r="BC242" i="14" s="1"/>
  <c r="BO241" i="14" s="1"/>
  <c r="BS241" i="3"/>
  <c r="BE242" i="14" s="1"/>
  <c r="BQ241" i="14" s="1"/>
  <c r="BU241" i="3"/>
  <c r="BG242" i="14" s="1"/>
  <c r="BS241" i="14" s="1"/>
  <c r="BW241" i="3"/>
  <c r="BI242" i="14" s="1"/>
  <c r="BU241" i="14" s="1"/>
  <c r="BL194" i="3"/>
  <c r="BM194" i="3"/>
  <c r="BO194" i="3"/>
  <c r="BN194" i="3"/>
  <c r="BP194" i="3"/>
  <c r="BR194" i="3"/>
  <c r="BT194" i="3"/>
  <c r="BV194" i="3"/>
  <c r="BQ194" i="3"/>
  <c r="BS194" i="3"/>
  <c r="BU194" i="3"/>
  <c r="BW194" i="3"/>
  <c r="BL193" i="3"/>
  <c r="AX194" i="14" s="1"/>
  <c r="BJ193" i="14" s="1"/>
  <c r="BN193" i="3"/>
  <c r="AZ194" i="14" s="1"/>
  <c r="BL193" i="14" s="1"/>
  <c r="BP193" i="3"/>
  <c r="BB194" i="14" s="1"/>
  <c r="BN193" i="14" s="1"/>
  <c r="BR193" i="3"/>
  <c r="BD194" i="14" s="1"/>
  <c r="BP193" i="14" s="1"/>
  <c r="BT193" i="3"/>
  <c r="BF194" i="14" s="1"/>
  <c r="BR193" i="14" s="1"/>
  <c r="BV193" i="3"/>
  <c r="BH194" i="14" s="1"/>
  <c r="BT193" i="14" s="1"/>
  <c r="BM193" i="3"/>
  <c r="AY194" i="14" s="1"/>
  <c r="BK193" i="14" s="1"/>
  <c r="BO193" i="3"/>
  <c r="BA194" i="14" s="1"/>
  <c r="BM193" i="14" s="1"/>
  <c r="BQ193" i="3"/>
  <c r="BC194" i="14" s="1"/>
  <c r="BO193" i="14" s="1"/>
  <c r="BS193" i="3"/>
  <c r="BE194" i="14" s="1"/>
  <c r="BQ193" i="14" s="1"/>
  <c r="BU193" i="3"/>
  <c r="BG194" i="14" s="1"/>
  <c r="BS193" i="14" s="1"/>
  <c r="BW193" i="3"/>
  <c r="BI194" i="14" s="1"/>
  <c r="BU193" i="14" s="1"/>
  <c r="BH874" i="3"/>
  <c r="BI875" i="3"/>
  <c r="BH820" i="3"/>
  <c r="BI821" i="3"/>
  <c r="BH772" i="3"/>
  <c r="BI773" i="3"/>
  <c r="R296" i="3"/>
  <c r="R272" i="3"/>
  <c r="R248" i="3"/>
  <c r="R224" i="3"/>
  <c r="R200" i="3"/>
  <c r="BI754" i="3"/>
  <c r="BJ755" i="3"/>
  <c r="BJ754" i="3" s="1"/>
  <c r="BL737" i="3"/>
  <c r="BM737" i="3"/>
  <c r="BN737" i="3"/>
  <c r="BP737" i="3"/>
  <c r="BO737" i="3"/>
  <c r="BQ737" i="3"/>
  <c r="BS737" i="3"/>
  <c r="BU737" i="3"/>
  <c r="BR737" i="3"/>
  <c r="BT737" i="3"/>
  <c r="BV737" i="3"/>
  <c r="BW737" i="3"/>
  <c r="BL736" i="3"/>
  <c r="AX737" i="14" s="1"/>
  <c r="BJ736" i="14" s="1"/>
  <c r="BP736" i="3"/>
  <c r="BB737" i="14" s="1"/>
  <c r="BN736" i="14" s="1"/>
  <c r="BT736" i="3"/>
  <c r="BF737" i="14" s="1"/>
  <c r="BR736" i="14" s="1"/>
  <c r="BM736" i="3"/>
  <c r="AY737" i="14" s="1"/>
  <c r="BK736" i="14" s="1"/>
  <c r="BQ736" i="3"/>
  <c r="BC737" i="14" s="1"/>
  <c r="BO736" i="14" s="1"/>
  <c r="BU736" i="3"/>
  <c r="BG737" i="14" s="1"/>
  <c r="BS736" i="14" s="1"/>
  <c r="BN736" i="3"/>
  <c r="AZ737" i="14" s="1"/>
  <c r="BL736" i="14" s="1"/>
  <c r="BR736" i="3"/>
  <c r="BD737" i="14" s="1"/>
  <c r="BP736" i="14" s="1"/>
  <c r="BV736" i="3"/>
  <c r="BH737" i="14" s="1"/>
  <c r="BT736" i="14" s="1"/>
  <c r="BO736" i="3"/>
  <c r="BA737" i="14" s="1"/>
  <c r="BM736" i="14" s="1"/>
  <c r="BS736" i="3"/>
  <c r="BE737" i="14" s="1"/>
  <c r="BQ736" i="14" s="1"/>
  <c r="BW736" i="3"/>
  <c r="BI737" i="14" s="1"/>
  <c r="BU736" i="14" s="1"/>
  <c r="Q848" i="3"/>
  <c r="Q846" i="3"/>
  <c r="S846" i="3" s="1"/>
  <c r="M846" i="13" s="1"/>
  <c r="R848" i="3"/>
  <c r="Q806" i="3"/>
  <c r="Q804" i="3"/>
  <c r="R806" i="3"/>
  <c r="BI334" i="3"/>
  <c r="BJ335" i="3"/>
  <c r="BJ334" i="3" s="1"/>
  <c r="BK333" i="3" s="1"/>
  <c r="BI871" i="3"/>
  <c r="BJ872" i="3"/>
  <c r="BJ871" i="3" s="1"/>
  <c r="BK870" i="3" s="1"/>
  <c r="BI244" i="3"/>
  <c r="BJ245" i="3"/>
  <c r="BJ244" i="3" s="1"/>
  <c r="BK243" i="3" s="1"/>
  <c r="BI148" i="3"/>
  <c r="BJ149" i="3"/>
  <c r="BJ148" i="3" s="1"/>
  <c r="BK147" i="3" s="1"/>
  <c r="R113" i="3"/>
  <c r="CF675" i="14"/>
  <c r="CF677" i="14"/>
  <c r="BX675" i="14"/>
  <c r="BX677" i="14"/>
  <c r="CA677" i="14"/>
  <c r="CA675" i="14"/>
  <c r="CH675" i="14"/>
  <c r="CH677" i="14"/>
  <c r="BZ677" i="14"/>
  <c r="BZ675" i="14"/>
  <c r="CC675" i="14"/>
  <c r="CC677" i="14"/>
  <c r="L675" i="13"/>
  <c r="X676" i="13"/>
  <c r="AW675" i="13"/>
  <c r="I675" i="13"/>
  <c r="U676" i="13"/>
  <c r="AT675" i="13"/>
  <c r="J675" i="13"/>
  <c r="AU675" i="13" s="1"/>
  <c r="V676" i="13"/>
  <c r="F675" i="13"/>
  <c r="AQ675" i="13" s="1"/>
  <c r="R676" i="13"/>
  <c r="E675" i="13"/>
  <c r="AP675" i="13" s="1"/>
  <c r="Q676" i="13"/>
  <c r="B675" i="13"/>
  <c r="N676" i="13"/>
  <c r="AM675" i="13"/>
  <c r="BI811" i="3"/>
  <c r="BJ812" i="3"/>
  <c r="BJ811" i="3" s="1"/>
  <c r="CF699" i="14"/>
  <c r="CF701" i="14"/>
  <c r="BX699" i="14"/>
  <c r="BX701" i="14"/>
  <c r="CA701" i="14"/>
  <c r="CA699" i="14"/>
  <c r="CD699" i="14"/>
  <c r="CD701" i="14"/>
  <c r="CG699" i="14"/>
  <c r="CG701" i="14"/>
  <c r="BY699" i="14"/>
  <c r="BY701" i="14"/>
  <c r="L699" i="13"/>
  <c r="X700" i="13"/>
  <c r="AW699" i="13"/>
  <c r="I699" i="13"/>
  <c r="U700" i="13"/>
  <c r="AT699" i="13"/>
  <c r="J699" i="13"/>
  <c r="AU699" i="13" s="1"/>
  <c r="V700" i="13"/>
  <c r="F699" i="13"/>
  <c r="AQ699" i="13" s="1"/>
  <c r="R700" i="13"/>
  <c r="E699" i="13"/>
  <c r="AP699" i="13" s="1"/>
  <c r="Q700" i="13"/>
  <c r="B699" i="13"/>
  <c r="N700" i="13"/>
  <c r="AM699" i="13"/>
  <c r="BL122" i="3"/>
  <c r="BM122" i="3"/>
  <c r="BO122" i="3"/>
  <c r="BN122" i="3"/>
  <c r="BP122" i="3"/>
  <c r="BR122" i="3"/>
  <c r="BT122" i="3"/>
  <c r="BV122" i="3"/>
  <c r="BQ122" i="3"/>
  <c r="BS122" i="3"/>
  <c r="BU122" i="3"/>
  <c r="BW122" i="3"/>
  <c r="BM121" i="3"/>
  <c r="AY122" i="14" s="1"/>
  <c r="BK121" i="14" s="1"/>
  <c r="BQ121" i="3"/>
  <c r="BC122" i="14" s="1"/>
  <c r="BO121" i="14" s="1"/>
  <c r="BU121" i="3"/>
  <c r="BG122" i="14" s="1"/>
  <c r="BS121" i="14" s="1"/>
  <c r="BL121" i="3"/>
  <c r="AX122" i="14" s="1"/>
  <c r="BJ121" i="14" s="1"/>
  <c r="BN121" i="3"/>
  <c r="AZ122" i="14" s="1"/>
  <c r="BL121" i="14" s="1"/>
  <c r="BO121" i="3"/>
  <c r="BA122" i="14" s="1"/>
  <c r="BM121" i="14" s="1"/>
  <c r="BP121" i="3"/>
  <c r="BB122" i="14" s="1"/>
  <c r="BN121" i="14" s="1"/>
  <c r="BR121" i="3"/>
  <c r="BD122" i="14" s="1"/>
  <c r="BP121" i="14" s="1"/>
  <c r="BS121" i="3"/>
  <c r="BE122" i="14" s="1"/>
  <c r="BQ121" i="14" s="1"/>
  <c r="BT121" i="3"/>
  <c r="BF122" i="14" s="1"/>
  <c r="BR121" i="14" s="1"/>
  <c r="BV121" i="3"/>
  <c r="BH122" i="14" s="1"/>
  <c r="BT121" i="14" s="1"/>
  <c r="BW121" i="3"/>
  <c r="BI122" i="14" s="1"/>
  <c r="BU121" i="14" s="1"/>
  <c r="BI814" i="3"/>
  <c r="BJ815" i="3"/>
  <c r="BJ814" i="3" s="1"/>
  <c r="Q356" i="3"/>
  <c r="Q354" i="3"/>
  <c r="R356" i="3"/>
  <c r="BL152" i="3"/>
  <c r="BM152" i="3"/>
  <c r="BN152" i="3"/>
  <c r="BO152" i="3"/>
  <c r="BP152" i="3"/>
  <c r="BR152" i="3"/>
  <c r="BT152" i="3"/>
  <c r="BV152" i="3"/>
  <c r="BQ152" i="3"/>
  <c r="BS152" i="3"/>
  <c r="BU152" i="3"/>
  <c r="BW152" i="3"/>
  <c r="BQ151" i="3"/>
  <c r="BC152" i="14" s="1"/>
  <c r="BO151" i="14" s="1"/>
  <c r="BL151" i="3"/>
  <c r="AX152" i="14" s="1"/>
  <c r="BJ151" i="14" s="1"/>
  <c r="BO151" i="3"/>
  <c r="BA152" i="14" s="1"/>
  <c r="BM151" i="14" s="1"/>
  <c r="BR151" i="3"/>
  <c r="BD152" i="14" s="1"/>
  <c r="BP151" i="14" s="1"/>
  <c r="BT151" i="3"/>
  <c r="BF152" i="14" s="1"/>
  <c r="BR151" i="14" s="1"/>
  <c r="BW151" i="3"/>
  <c r="BI152" i="14" s="1"/>
  <c r="BU151" i="14" s="1"/>
  <c r="BM151" i="3"/>
  <c r="AY152" i="14" s="1"/>
  <c r="BK151" i="14" s="1"/>
  <c r="BU151" i="3"/>
  <c r="BG152" i="14" s="1"/>
  <c r="BS151" i="14" s="1"/>
  <c r="BN151" i="3"/>
  <c r="AZ152" i="14" s="1"/>
  <c r="BL151" i="14" s="1"/>
  <c r="BP151" i="3"/>
  <c r="BB152" i="14" s="1"/>
  <c r="BN151" i="14" s="1"/>
  <c r="BS151" i="3"/>
  <c r="BE152" i="14" s="1"/>
  <c r="BQ151" i="14" s="1"/>
  <c r="BV151" i="3"/>
  <c r="BH152" i="14" s="1"/>
  <c r="BT151" i="14" s="1"/>
  <c r="BL707" i="3"/>
  <c r="BM707" i="3"/>
  <c r="BN707" i="3"/>
  <c r="BP707" i="3"/>
  <c r="BO707" i="3"/>
  <c r="BQ707" i="3"/>
  <c r="BS707" i="3"/>
  <c r="BU707" i="3"/>
  <c r="BR707" i="3"/>
  <c r="BT707" i="3"/>
  <c r="BV707" i="3"/>
  <c r="BM706" i="3"/>
  <c r="AY707" i="14" s="1"/>
  <c r="BK706" i="14" s="1"/>
  <c r="BO706" i="3"/>
  <c r="BA707" i="14" s="1"/>
  <c r="BM706" i="14" s="1"/>
  <c r="BQ706" i="3"/>
  <c r="BC707" i="14" s="1"/>
  <c r="BO706" i="14" s="1"/>
  <c r="BS706" i="3"/>
  <c r="BE707" i="14" s="1"/>
  <c r="BQ706" i="14" s="1"/>
  <c r="BU706" i="3"/>
  <c r="BG707" i="14" s="1"/>
  <c r="BS706" i="14" s="1"/>
  <c r="BW706" i="3"/>
  <c r="BI707" i="14" s="1"/>
  <c r="BU706" i="14" s="1"/>
  <c r="BW707" i="3"/>
  <c r="BL706" i="3"/>
  <c r="AX707" i="14" s="1"/>
  <c r="BJ706" i="14" s="1"/>
  <c r="BN706" i="3"/>
  <c r="AZ707" i="14" s="1"/>
  <c r="BL706" i="14" s="1"/>
  <c r="BP706" i="3"/>
  <c r="BB707" i="14" s="1"/>
  <c r="BN706" i="14" s="1"/>
  <c r="BR706" i="3"/>
  <c r="BD707" i="14" s="1"/>
  <c r="BP706" i="14" s="1"/>
  <c r="BT706" i="3"/>
  <c r="BF707" i="14" s="1"/>
  <c r="BR706" i="14" s="1"/>
  <c r="BV706" i="3"/>
  <c r="BH707" i="14" s="1"/>
  <c r="BT706" i="14" s="1"/>
  <c r="BL659" i="3"/>
  <c r="BM659" i="3"/>
  <c r="BN659" i="3"/>
  <c r="BP659" i="3"/>
  <c r="BO659" i="3"/>
  <c r="BQ659" i="3"/>
  <c r="BS659" i="3"/>
  <c r="BU659" i="3"/>
  <c r="BR659" i="3"/>
  <c r="BT659" i="3"/>
  <c r="BV659" i="3"/>
  <c r="BM658" i="3"/>
  <c r="AY659" i="14" s="1"/>
  <c r="BK658" i="14" s="1"/>
  <c r="BO658" i="3"/>
  <c r="BA659" i="14" s="1"/>
  <c r="BM658" i="14" s="1"/>
  <c r="BQ658" i="3"/>
  <c r="BC659" i="14" s="1"/>
  <c r="BO658" i="14" s="1"/>
  <c r="BS658" i="3"/>
  <c r="BE659" i="14" s="1"/>
  <c r="BQ658" i="14" s="1"/>
  <c r="BU658" i="3"/>
  <c r="BG659" i="14" s="1"/>
  <c r="BS658" i="14" s="1"/>
  <c r="BW658" i="3"/>
  <c r="BI659" i="14" s="1"/>
  <c r="BU658" i="14" s="1"/>
  <c r="BW659" i="3"/>
  <c r="BL658" i="3"/>
  <c r="AX659" i="14" s="1"/>
  <c r="BJ658" i="14" s="1"/>
  <c r="BN658" i="3"/>
  <c r="AZ659" i="14" s="1"/>
  <c r="BL658" i="14" s="1"/>
  <c r="BP658" i="3"/>
  <c r="BB659" i="14" s="1"/>
  <c r="BN658" i="14" s="1"/>
  <c r="BR658" i="3"/>
  <c r="BD659" i="14" s="1"/>
  <c r="BP658" i="14" s="1"/>
  <c r="BT658" i="3"/>
  <c r="BF659" i="14" s="1"/>
  <c r="BR658" i="14" s="1"/>
  <c r="BV658" i="3"/>
  <c r="BH659" i="14" s="1"/>
  <c r="BT658" i="14" s="1"/>
  <c r="R164" i="3"/>
  <c r="BG340" i="3"/>
  <c r="BH341" i="3"/>
  <c r="R302" i="3"/>
  <c r="R254" i="3"/>
  <c r="BL230" i="3"/>
  <c r="BM230" i="3"/>
  <c r="BO230" i="3"/>
  <c r="BN230" i="3"/>
  <c r="BP230" i="3"/>
  <c r="BR230" i="3"/>
  <c r="BT230" i="3"/>
  <c r="BV230" i="3"/>
  <c r="BQ230" i="3"/>
  <c r="BS230" i="3"/>
  <c r="BU230" i="3"/>
  <c r="BW230" i="3"/>
  <c r="BM229" i="3"/>
  <c r="AY230" i="14" s="1"/>
  <c r="BK229" i="14" s="1"/>
  <c r="BO229" i="3"/>
  <c r="BA230" i="14" s="1"/>
  <c r="BM229" i="14" s="1"/>
  <c r="BQ229" i="3"/>
  <c r="BC230" i="14" s="1"/>
  <c r="BO229" i="14" s="1"/>
  <c r="BS229" i="3"/>
  <c r="BE230" i="14" s="1"/>
  <c r="BQ229" i="14" s="1"/>
  <c r="BU229" i="3"/>
  <c r="BG230" i="14" s="1"/>
  <c r="BS229" i="14" s="1"/>
  <c r="BW229" i="3"/>
  <c r="BI230" i="14" s="1"/>
  <c r="BU229" i="14" s="1"/>
  <c r="BL229" i="3"/>
  <c r="AX230" i="14" s="1"/>
  <c r="BJ229" i="14" s="1"/>
  <c r="BN229" i="3"/>
  <c r="AZ230" i="14" s="1"/>
  <c r="BL229" i="14" s="1"/>
  <c r="BP229" i="3"/>
  <c r="BB230" i="14" s="1"/>
  <c r="BN229" i="14" s="1"/>
  <c r="BR229" i="3"/>
  <c r="BD230" i="14" s="1"/>
  <c r="BP229" i="14" s="1"/>
  <c r="BT229" i="3"/>
  <c r="BF230" i="14" s="1"/>
  <c r="BR229" i="14" s="1"/>
  <c r="BV229" i="3"/>
  <c r="BH230" i="14" s="1"/>
  <c r="BT229" i="14" s="1"/>
  <c r="BL182" i="3"/>
  <c r="BM182" i="3"/>
  <c r="BO182" i="3"/>
  <c r="BN182" i="3"/>
  <c r="BP182" i="3"/>
  <c r="BR182" i="3"/>
  <c r="BT182" i="3"/>
  <c r="BV182" i="3"/>
  <c r="BQ182" i="3"/>
  <c r="BS182" i="3"/>
  <c r="BU182" i="3"/>
  <c r="BW182" i="3"/>
  <c r="BM181" i="3"/>
  <c r="AY182" i="14" s="1"/>
  <c r="BK181" i="14" s="1"/>
  <c r="BO181" i="3"/>
  <c r="BA182" i="14" s="1"/>
  <c r="BM181" i="14" s="1"/>
  <c r="BQ181" i="3"/>
  <c r="BC182" i="14" s="1"/>
  <c r="BO181" i="14" s="1"/>
  <c r="BS181" i="3"/>
  <c r="BE182" i="14" s="1"/>
  <c r="BQ181" i="14" s="1"/>
  <c r="BU181" i="3"/>
  <c r="BG182" i="14" s="1"/>
  <c r="BS181" i="14" s="1"/>
  <c r="BW181" i="3"/>
  <c r="BI182" i="14" s="1"/>
  <c r="BU181" i="14" s="1"/>
  <c r="BL181" i="3"/>
  <c r="AX182" i="14" s="1"/>
  <c r="BJ181" i="14" s="1"/>
  <c r="BN181" i="3"/>
  <c r="AZ182" i="14" s="1"/>
  <c r="BL181" i="14" s="1"/>
  <c r="BP181" i="3"/>
  <c r="BB182" i="14" s="1"/>
  <c r="BN181" i="14" s="1"/>
  <c r="BR181" i="3"/>
  <c r="BD182" i="14" s="1"/>
  <c r="BP181" i="14" s="1"/>
  <c r="BT181" i="3"/>
  <c r="BF182" i="14" s="1"/>
  <c r="BR181" i="14" s="1"/>
  <c r="BV181" i="3"/>
  <c r="BH182" i="14" s="1"/>
  <c r="BT181" i="14" s="1"/>
  <c r="BH844" i="3"/>
  <c r="BI845" i="3"/>
  <c r="BH796" i="3"/>
  <c r="BI797" i="3"/>
  <c r="BG337" i="3"/>
  <c r="BH338" i="3"/>
  <c r="BH790" i="3"/>
  <c r="BI791" i="3"/>
  <c r="BI856" i="3"/>
  <c r="BJ857" i="3"/>
  <c r="BJ856" i="3" s="1"/>
  <c r="BI760" i="3"/>
  <c r="BJ761" i="3"/>
  <c r="BJ760" i="3" s="1"/>
  <c r="BI136" i="3"/>
  <c r="BJ137" i="3"/>
  <c r="BJ136" i="3" s="1"/>
  <c r="BL779" i="3"/>
  <c r="BM779" i="3"/>
  <c r="BN779" i="3"/>
  <c r="BP779" i="3"/>
  <c r="BO779" i="3"/>
  <c r="BQ779" i="3"/>
  <c r="BS779" i="3"/>
  <c r="BU779" i="3"/>
  <c r="BR779" i="3"/>
  <c r="BT779" i="3"/>
  <c r="BV779" i="3"/>
  <c r="BM778" i="3"/>
  <c r="AY779" i="14" s="1"/>
  <c r="BK778" i="14" s="1"/>
  <c r="BO778" i="3"/>
  <c r="BA779" i="14" s="1"/>
  <c r="BM778" i="14" s="1"/>
  <c r="BQ778" i="3"/>
  <c r="BC779" i="14" s="1"/>
  <c r="BO778" i="14" s="1"/>
  <c r="BS778" i="3"/>
  <c r="BE779" i="14" s="1"/>
  <c r="BQ778" i="14" s="1"/>
  <c r="BU778" i="3"/>
  <c r="BG779" i="14" s="1"/>
  <c r="BS778" i="14" s="1"/>
  <c r="BW778" i="3"/>
  <c r="BI779" i="14" s="1"/>
  <c r="BU778" i="14" s="1"/>
  <c r="BW779" i="3"/>
  <c r="BL778" i="3"/>
  <c r="AX779" i="14" s="1"/>
  <c r="BJ778" i="14" s="1"/>
  <c r="BN778" i="3"/>
  <c r="AZ779" i="14" s="1"/>
  <c r="BL778" i="14" s="1"/>
  <c r="BP778" i="3"/>
  <c r="BB779" i="14" s="1"/>
  <c r="BN778" i="14" s="1"/>
  <c r="BR778" i="3"/>
  <c r="BD779" i="14" s="1"/>
  <c r="BP778" i="14" s="1"/>
  <c r="BT778" i="3"/>
  <c r="BF779" i="14" s="1"/>
  <c r="BR778" i="14" s="1"/>
  <c r="BV778" i="3"/>
  <c r="BH779" i="14" s="1"/>
  <c r="BT778" i="14" s="1"/>
  <c r="BL827" i="3"/>
  <c r="BN827" i="3"/>
  <c r="BM827" i="3"/>
  <c r="BO827" i="3"/>
  <c r="BQ827" i="3"/>
  <c r="BS827" i="3"/>
  <c r="BU827" i="3"/>
  <c r="BP827" i="3"/>
  <c r="BR827" i="3"/>
  <c r="BT827" i="3"/>
  <c r="BV827" i="3"/>
  <c r="BM826" i="3"/>
  <c r="AY827" i="14" s="1"/>
  <c r="BK826" i="14" s="1"/>
  <c r="BO826" i="3"/>
  <c r="BA827" i="14" s="1"/>
  <c r="BM826" i="14" s="1"/>
  <c r="BQ826" i="3"/>
  <c r="BC827" i="14" s="1"/>
  <c r="BO826" i="14" s="1"/>
  <c r="BS826" i="3"/>
  <c r="BE827" i="14" s="1"/>
  <c r="BQ826" i="14" s="1"/>
  <c r="BU826" i="3"/>
  <c r="BG827" i="14" s="1"/>
  <c r="BS826" i="14" s="1"/>
  <c r="BW826" i="3"/>
  <c r="BI827" i="14" s="1"/>
  <c r="BU826" i="14" s="1"/>
  <c r="BW827" i="3"/>
  <c r="BL826" i="3"/>
  <c r="AX827" i="14" s="1"/>
  <c r="BJ826" i="14" s="1"/>
  <c r="BN826" i="3"/>
  <c r="AZ827" i="14" s="1"/>
  <c r="BL826" i="14" s="1"/>
  <c r="BP826" i="3"/>
  <c r="BB827" i="14" s="1"/>
  <c r="BN826" i="14" s="1"/>
  <c r="BR826" i="3"/>
  <c r="BD827" i="14" s="1"/>
  <c r="BP826" i="14" s="1"/>
  <c r="BT826" i="3"/>
  <c r="BF827" i="14" s="1"/>
  <c r="BR826" i="14" s="1"/>
  <c r="BV826" i="3"/>
  <c r="BH827" i="14" s="1"/>
  <c r="BT826" i="14" s="1"/>
  <c r="CJ687" i="14"/>
  <c r="BJ323" i="3"/>
  <c r="BJ322" i="3" s="1"/>
  <c r="BK321" i="3" s="1"/>
  <c r="BK744" i="3"/>
  <c r="BI788" i="3"/>
  <c r="BI764" i="3"/>
  <c r="Y665" i="13"/>
  <c r="CJ663" i="14"/>
  <c r="CI665" i="14"/>
  <c r="Y641" i="13"/>
  <c r="CI641" i="14"/>
  <c r="CJ639" i="14"/>
  <c r="BJ698" i="3"/>
  <c r="BJ697" i="3" s="1"/>
  <c r="BK696" i="3" s="1"/>
  <c r="BK306" i="3"/>
  <c r="BK282" i="3"/>
  <c r="BK258" i="3"/>
  <c r="BK234" i="3"/>
  <c r="BK210" i="3"/>
  <c r="BK186" i="3"/>
  <c r="BI328" i="3"/>
  <c r="BJ329" i="3"/>
  <c r="BJ328" i="3" s="1"/>
  <c r="BI274" i="3"/>
  <c r="BJ275" i="3"/>
  <c r="BJ274" i="3" s="1"/>
  <c r="BI178" i="3"/>
  <c r="BJ179" i="3"/>
  <c r="BJ178" i="3" s="1"/>
  <c r="BK177" i="3" s="1"/>
  <c r="BI298" i="3"/>
  <c r="BJ299" i="3"/>
  <c r="BJ298" i="3" s="1"/>
  <c r="BI250" i="3"/>
  <c r="BJ251" i="3"/>
  <c r="BJ250" i="3" s="1"/>
  <c r="BK249" i="3" s="1"/>
  <c r="BI202" i="3"/>
  <c r="BJ203" i="3"/>
  <c r="BJ202" i="3" s="1"/>
  <c r="BK201" i="3" s="1"/>
  <c r="BI154" i="3"/>
  <c r="BJ155" i="3"/>
  <c r="BJ154" i="3" s="1"/>
  <c r="BK153" i="3" s="1"/>
  <c r="BG343" i="3"/>
  <c r="BH344" i="3"/>
  <c r="Q647" i="3"/>
  <c r="Q645" i="3"/>
  <c r="S645" i="3" s="1"/>
  <c r="M645" i="13" s="1"/>
  <c r="R647" i="3"/>
  <c r="BI895" i="3"/>
  <c r="BJ896" i="3"/>
  <c r="BJ895" i="3" s="1"/>
  <c r="BI127" i="3"/>
  <c r="BJ128" i="3"/>
  <c r="BJ127" i="3" s="1"/>
  <c r="BI268" i="3"/>
  <c r="BJ269" i="3"/>
  <c r="BJ268" i="3" s="1"/>
  <c r="BI172" i="3"/>
  <c r="BJ173" i="3"/>
  <c r="BJ172" i="3" s="1"/>
  <c r="Q734" i="3"/>
  <c r="R734" i="3"/>
  <c r="Q732" i="3"/>
  <c r="S732" i="3" s="1"/>
  <c r="M732" i="13" s="1"/>
  <c r="Q638" i="3"/>
  <c r="R638" i="3"/>
  <c r="Q636" i="3"/>
  <c r="Q671" i="3"/>
  <c r="R671" i="3"/>
  <c r="Q669" i="3"/>
  <c r="Q680" i="3"/>
  <c r="R680" i="3"/>
  <c r="Q678" i="3"/>
  <c r="S678" i="3" s="1"/>
  <c r="M678" i="13" s="1"/>
  <c r="CB110" i="14"/>
  <c r="CB108" i="14"/>
  <c r="CE108" i="14"/>
  <c r="CE110" i="14"/>
  <c r="BZ108" i="14"/>
  <c r="BZ110" i="14"/>
  <c r="CF108" i="14"/>
  <c r="CF110" i="14"/>
  <c r="CG108" i="14"/>
  <c r="CG110" i="14"/>
  <c r="CA110" i="14"/>
  <c r="CA108" i="14"/>
  <c r="L108" i="13"/>
  <c r="AW108" i="13" s="1"/>
  <c r="X109" i="13"/>
  <c r="H108" i="13"/>
  <c r="T109" i="13"/>
  <c r="AS108" i="13"/>
  <c r="K108" i="13"/>
  <c r="AV108" i="13" s="1"/>
  <c r="W109" i="13"/>
  <c r="AR108" i="13"/>
  <c r="G108" i="13"/>
  <c r="S109" i="13"/>
  <c r="C108" i="13"/>
  <c r="O109" i="13"/>
  <c r="AN108" i="13"/>
  <c r="B108" i="13"/>
  <c r="AM108" i="13" s="1"/>
  <c r="N109" i="13"/>
  <c r="BH349" i="3"/>
  <c r="BI350" i="3"/>
  <c r="BL140" i="3"/>
  <c r="BM140" i="3"/>
  <c r="BN140" i="3"/>
  <c r="BO140" i="3"/>
  <c r="BP140" i="3"/>
  <c r="BR140" i="3"/>
  <c r="BT140" i="3"/>
  <c r="BV140" i="3"/>
  <c r="BQ140" i="3"/>
  <c r="BS140" i="3"/>
  <c r="BU140" i="3"/>
  <c r="BW140" i="3"/>
  <c r="BL139" i="3"/>
  <c r="AX140" i="14" s="1"/>
  <c r="BJ139" i="14" s="1"/>
  <c r="BN139" i="3"/>
  <c r="AZ140" i="14" s="1"/>
  <c r="BL139" i="14" s="1"/>
  <c r="BQ139" i="3"/>
  <c r="BC140" i="14" s="1"/>
  <c r="BO139" i="14" s="1"/>
  <c r="BS139" i="3"/>
  <c r="BE140" i="14" s="1"/>
  <c r="BQ139" i="14" s="1"/>
  <c r="BV139" i="3"/>
  <c r="BH140" i="14" s="1"/>
  <c r="BT139" i="14" s="1"/>
  <c r="BP139" i="3"/>
  <c r="BB140" i="14" s="1"/>
  <c r="BN139" i="14" s="1"/>
  <c r="BM139" i="3"/>
  <c r="AY140" i="14" s="1"/>
  <c r="BK139" i="14" s="1"/>
  <c r="BO139" i="3"/>
  <c r="BA140" i="14" s="1"/>
  <c r="BM139" i="14" s="1"/>
  <c r="BR139" i="3"/>
  <c r="BD140" i="14" s="1"/>
  <c r="BP139" i="14" s="1"/>
  <c r="BU139" i="3"/>
  <c r="BG140" i="14" s="1"/>
  <c r="BS139" i="14" s="1"/>
  <c r="BW139" i="3"/>
  <c r="BI140" i="14" s="1"/>
  <c r="BU139" i="14" s="1"/>
  <c r="BT139" i="3"/>
  <c r="BF140" i="14" s="1"/>
  <c r="BR139" i="14" s="1"/>
  <c r="BI901" i="3"/>
  <c r="BJ902" i="3"/>
  <c r="BJ901" i="3" s="1"/>
  <c r="BI889" i="3"/>
  <c r="BJ890" i="3"/>
  <c r="BJ889" i="3" s="1"/>
  <c r="BI877" i="3"/>
  <c r="BJ878" i="3"/>
  <c r="BJ877" i="3" s="1"/>
  <c r="BI853" i="3"/>
  <c r="BJ854" i="3"/>
  <c r="BJ853" i="3" s="1"/>
  <c r="BI841" i="3"/>
  <c r="BJ842" i="3"/>
  <c r="BJ841" i="3" s="1"/>
  <c r="BI829" i="3"/>
  <c r="BJ830" i="3"/>
  <c r="BJ829" i="3" s="1"/>
  <c r="BI817" i="3"/>
  <c r="BJ818" i="3"/>
  <c r="BJ817" i="3" s="1"/>
  <c r="BG313" i="3"/>
  <c r="BH314" i="3"/>
  <c r="BH313" i="3" s="1"/>
  <c r="BI880" i="3"/>
  <c r="BJ881" i="3"/>
  <c r="BJ880" i="3" s="1"/>
  <c r="BL146" i="3"/>
  <c r="BM146" i="3"/>
  <c r="BO146" i="3"/>
  <c r="BN146" i="3"/>
  <c r="BP146" i="3"/>
  <c r="BR146" i="3"/>
  <c r="BT146" i="3"/>
  <c r="BV146" i="3"/>
  <c r="BQ146" i="3"/>
  <c r="BS146" i="3"/>
  <c r="BU146" i="3"/>
  <c r="BW146" i="3"/>
  <c r="BL145" i="3"/>
  <c r="AX146" i="14" s="1"/>
  <c r="BJ145" i="14" s="1"/>
  <c r="BM145" i="3"/>
  <c r="AY146" i="14" s="1"/>
  <c r="BK145" i="14" s="1"/>
  <c r="BN145" i="3"/>
  <c r="AZ146" i="14" s="1"/>
  <c r="BL145" i="14" s="1"/>
  <c r="BO145" i="3"/>
  <c r="BA146" i="14" s="1"/>
  <c r="BM145" i="14" s="1"/>
  <c r="BP145" i="3"/>
  <c r="BB146" i="14" s="1"/>
  <c r="BN145" i="14" s="1"/>
  <c r="BQ145" i="3"/>
  <c r="BC146" i="14" s="1"/>
  <c r="BO145" i="14" s="1"/>
  <c r="BR145" i="3"/>
  <c r="BD146" i="14" s="1"/>
  <c r="BP145" i="14" s="1"/>
  <c r="BS145" i="3"/>
  <c r="BE146" i="14" s="1"/>
  <c r="BQ145" i="14" s="1"/>
  <c r="BT145" i="3"/>
  <c r="BF146" i="14" s="1"/>
  <c r="BR145" i="14" s="1"/>
  <c r="BU145" i="3"/>
  <c r="BG146" i="14" s="1"/>
  <c r="BS145" i="14" s="1"/>
  <c r="BV145" i="3"/>
  <c r="BH146" i="14" s="1"/>
  <c r="BT145" i="14" s="1"/>
  <c r="BW145" i="3"/>
  <c r="BI146" i="14" s="1"/>
  <c r="BU145" i="14" s="1"/>
  <c r="BI832" i="3"/>
  <c r="BJ833" i="3"/>
  <c r="BJ832" i="3" s="1"/>
  <c r="CE653" i="14"/>
  <c r="CE651" i="14"/>
  <c r="CA653" i="14"/>
  <c r="CA651" i="14"/>
  <c r="BV652" i="14"/>
  <c r="BW653" i="14"/>
  <c r="BW651" i="14"/>
  <c r="CH651" i="14"/>
  <c r="CH653" i="14"/>
  <c r="CD651" i="14"/>
  <c r="CD653" i="14"/>
  <c r="BZ651" i="14"/>
  <c r="BZ653" i="14"/>
  <c r="K651" i="13"/>
  <c r="AV651" i="13" s="1"/>
  <c r="W652" i="13"/>
  <c r="G651" i="13"/>
  <c r="S652" i="13"/>
  <c r="AR651" i="13"/>
  <c r="H651" i="13"/>
  <c r="AS651" i="13" s="1"/>
  <c r="T652" i="13"/>
  <c r="D651" i="13"/>
  <c r="P652" i="13"/>
  <c r="AO651" i="13"/>
  <c r="C651" i="13"/>
  <c r="AN651" i="13" s="1"/>
  <c r="O652" i="13"/>
  <c r="AL651" i="13"/>
  <c r="A651" i="13"/>
  <c r="M652" i="13"/>
  <c r="CD725" i="14"/>
  <c r="CD723" i="14"/>
  <c r="CG725" i="14"/>
  <c r="CG723" i="14"/>
  <c r="BY725" i="14"/>
  <c r="BY723" i="14"/>
  <c r="CB725" i="14"/>
  <c r="CB723" i="14"/>
  <c r="CE723" i="14"/>
  <c r="CE725" i="14"/>
  <c r="BW723" i="14"/>
  <c r="BW725" i="14"/>
  <c r="BV724" i="14"/>
  <c r="K723" i="13"/>
  <c r="AV723" i="13" s="1"/>
  <c r="W724" i="13"/>
  <c r="G723" i="13"/>
  <c r="S724" i="13"/>
  <c r="AR723" i="13"/>
  <c r="H723" i="13"/>
  <c r="AS723" i="13" s="1"/>
  <c r="T724" i="13"/>
  <c r="D723" i="13"/>
  <c r="P724" i="13"/>
  <c r="AO723" i="13"/>
  <c r="C723" i="13"/>
  <c r="AN723" i="13" s="1"/>
  <c r="O724" i="13"/>
  <c r="AL723" i="13"/>
  <c r="A723" i="13"/>
  <c r="M724" i="13"/>
  <c r="BL290" i="3"/>
  <c r="BM290" i="3"/>
  <c r="BO290" i="3"/>
  <c r="BN290" i="3"/>
  <c r="BP290" i="3"/>
  <c r="BR290" i="3"/>
  <c r="BT290" i="3"/>
  <c r="BV290" i="3"/>
  <c r="BQ290" i="3"/>
  <c r="BS290" i="3"/>
  <c r="BU290" i="3"/>
  <c r="BW290" i="3"/>
  <c r="BL289" i="3"/>
  <c r="AX290" i="14" s="1"/>
  <c r="BJ289" i="14" s="1"/>
  <c r="BN289" i="3"/>
  <c r="AZ290" i="14" s="1"/>
  <c r="BL289" i="14" s="1"/>
  <c r="BP289" i="3"/>
  <c r="BB290" i="14" s="1"/>
  <c r="BN289" i="14" s="1"/>
  <c r="BR289" i="3"/>
  <c r="BD290" i="14" s="1"/>
  <c r="BP289" i="14" s="1"/>
  <c r="BT289" i="3"/>
  <c r="BF290" i="14" s="1"/>
  <c r="BR289" i="14" s="1"/>
  <c r="BV289" i="3"/>
  <c r="BH290" i="14" s="1"/>
  <c r="BT289" i="14" s="1"/>
  <c r="BM289" i="3"/>
  <c r="AY290" i="14" s="1"/>
  <c r="BK289" i="14" s="1"/>
  <c r="BO289" i="3"/>
  <c r="BA290" i="14" s="1"/>
  <c r="BM289" i="14" s="1"/>
  <c r="BQ289" i="3"/>
  <c r="BC290" i="14" s="1"/>
  <c r="BO289" i="14" s="1"/>
  <c r="BS289" i="3"/>
  <c r="BE290" i="14" s="1"/>
  <c r="BQ289" i="14" s="1"/>
  <c r="BU289" i="3"/>
  <c r="BG290" i="14" s="1"/>
  <c r="BS289" i="14" s="1"/>
  <c r="BW289" i="3"/>
  <c r="BI290" i="14" s="1"/>
  <c r="BU289" i="14" s="1"/>
  <c r="BL218" i="3"/>
  <c r="BM218" i="3"/>
  <c r="BO218" i="3"/>
  <c r="BN218" i="3"/>
  <c r="BP218" i="3"/>
  <c r="BR218" i="3"/>
  <c r="BT218" i="3"/>
  <c r="BV218" i="3"/>
  <c r="BQ218" i="3"/>
  <c r="BS218" i="3"/>
  <c r="BU218" i="3"/>
  <c r="BW218" i="3"/>
  <c r="BO217" i="3"/>
  <c r="BA218" i="14" s="1"/>
  <c r="BM217" i="14" s="1"/>
  <c r="BS217" i="3"/>
  <c r="BE218" i="14" s="1"/>
  <c r="BQ217" i="14" s="1"/>
  <c r="BW217" i="3"/>
  <c r="BI218" i="14" s="1"/>
  <c r="BU217" i="14" s="1"/>
  <c r="BN217" i="3"/>
  <c r="AZ218" i="14" s="1"/>
  <c r="BL217" i="14" s="1"/>
  <c r="BR217" i="3"/>
  <c r="BD218" i="14" s="1"/>
  <c r="BP217" i="14" s="1"/>
  <c r="BV217" i="3"/>
  <c r="BH218" i="14" s="1"/>
  <c r="BT217" i="14" s="1"/>
  <c r="BM217" i="3"/>
  <c r="AY218" i="14" s="1"/>
  <c r="BK217" i="14" s="1"/>
  <c r="BQ217" i="3"/>
  <c r="BC218" i="14" s="1"/>
  <c r="BO217" i="14" s="1"/>
  <c r="BU217" i="3"/>
  <c r="BG218" i="14" s="1"/>
  <c r="BS217" i="14" s="1"/>
  <c r="BL217" i="3"/>
  <c r="AX218" i="14" s="1"/>
  <c r="BJ217" i="14" s="1"/>
  <c r="BP217" i="3"/>
  <c r="BB218" i="14" s="1"/>
  <c r="BN217" i="14" s="1"/>
  <c r="BT217" i="3"/>
  <c r="BF218" i="14" s="1"/>
  <c r="BR217" i="14" s="1"/>
  <c r="BL158" i="3"/>
  <c r="BM158" i="3"/>
  <c r="BO158" i="3"/>
  <c r="BN158" i="3"/>
  <c r="BP158" i="3"/>
  <c r="BR158" i="3"/>
  <c r="BT158" i="3"/>
  <c r="BV158" i="3"/>
  <c r="BQ158" i="3"/>
  <c r="BS158" i="3"/>
  <c r="BU158" i="3"/>
  <c r="BW158" i="3"/>
  <c r="BQ157" i="3"/>
  <c r="BC158" i="14" s="1"/>
  <c r="BO157" i="14" s="1"/>
  <c r="BV157" i="3"/>
  <c r="BH158" i="14" s="1"/>
  <c r="BT157" i="14" s="1"/>
  <c r="BU157" i="3"/>
  <c r="BG158" i="14" s="1"/>
  <c r="BS157" i="14" s="1"/>
  <c r="BS157" i="3"/>
  <c r="BE158" i="14" s="1"/>
  <c r="BQ157" i="14" s="1"/>
  <c r="BO157" i="3"/>
  <c r="BA158" i="14" s="1"/>
  <c r="BM157" i="14" s="1"/>
  <c r="BP157" i="3"/>
  <c r="BB158" i="14" s="1"/>
  <c r="BN157" i="14" s="1"/>
  <c r="BN157" i="3"/>
  <c r="AZ158" i="14" s="1"/>
  <c r="BL157" i="14" s="1"/>
  <c r="BM157" i="3"/>
  <c r="AY158" i="14" s="1"/>
  <c r="BK157" i="14" s="1"/>
  <c r="BR157" i="3"/>
  <c r="BD158" i="14" s="1"/>
  <c r="BP157" i="14" s="1"/>
  <c r="BL157" i="3"/>
  <c r="AX158" i="14" s="1"/>
  <c r="BJ157" i="14" s="1"/>
  <c r="BT157" i="3"/>
  <c r="BF158" i="14" s="1"/>
  <c r="BR157" i="14" s="1"/>
  <c r="BW157" i="3"/>
  <c r="BI158" i="14" s="1"/>
  <c r="BU157" i="14" s="1"/>
  <c r="BI808" i="3"/>
  <c r="BJ809" i="3"/>
  <c r="BJ808" i="3" s="1"/>
  <c r="BK807" i="3" s="1"/>
  <c r="BI280" i="3"/>
  <c r="BJ281" i="3"/>
  <c r="BJ280" i="3" s="1"/>
  <c r="BK279" i="3" s="1"/>
  <c r="BI184" i="3"/>
  <c r="BJ185" i="3"/>
  <c r="BJ184" i="3" s="1"/>
  <c r="BK183" i="3" s="1"/>
  <c r="BI232" i="3"/>
  <c r="BJ233" i="3"/>
  <c r="BJ232" i="3" s="1"/>
  <c r="BH331" i="3"/>
  <c r="BI332" i="3"/>
  <c r="M108" i="13"/>
  <c r="Q656" i="3"/>
  <c r="R656" i="3"/>
  <c r="Q654" i="3"/>
  <c r="S654" i="3" s="1"/>
  <c r="M654" i="13" s="1"/>
  <c r="Q884" i="3"/>
  <c r="R884" i="3"/>
  <c r="Q882" i="3"/>
  <c r="Q824" i="3"/>
  <c r="Q822" i="3"/>
  <c r="R824" i="3"/>
  <c r="Q650" i="3"/>
  <c r="R650" i="3"/>
  <c r="Q648" i="3"/>
  <c r="S648" i="3" s="1"/>
  <c r="M648" i="13" s="1"/>
  <c r="BG346" i="3"/>
  <c r="BH347" i="3"/>
  <c r="BH346" i="3" s="1"/>
  <c r="BH742" i="3"/>
  <c r="BI743" i="3"/>
  <c r="BI292" i="3"/>
  <c r="BJ293" i="3"/>
  <c r="BJ292" i="3" s="1"/>
  <c r="BI196" i="3"/>
  <c r="BJ197" i="3"/>
  <c r="BJ196" i="3" s="1"/>
  <c r="CB677" i="14"/>
  <c r="CB675" i="14"/>
  <c r="CE677" i="14"/>
  <c r="CE675" i="14"/>
  <c r="BV676" i="14"/>
  <c r="BW675" i="14"/>
  <c r="BW677" i="14"/>
  <c r="CD675" i="14"/>
  <c r="CD677" i="14"/>
  <c r="CG675" i="14"/>
  <c r="CG677" i="14"/>
  <c r="BY675" i="14"/>
  <c r="BY677" i="14"/>
  <c r="K675" i="13"/>
  <c r="AV675" i="13" s="1"/>
  <c r="W676" i="13"/>
  <c r="G675" i="13"/>
  <c r="S676" i="13"/>
  <c r="AR675" i="13"/>
  <c r="H675" i="13"/>
  <c r="AS675" i="13" s="1"/>
  <c r="T676" i="13"/>
  <c r="D675" i="13"/>
  <c r="P676" i="13"/>
  <c r="AO675" i="13"/>
  <c r="C675" i="13"/>
  <c r="AN675" i="13" s="1"/>
  <c r="O676" i="13"/>
  <c r="AL675" i="13"/>
  <c r="A675" i="13"/>
  <c r="M676" i="13"/>
  <c r="CB699" i="14"/>
  <c r="CB701" i="14"/>
  <c r="CE701" i="14"/>
  <c r="CE699" i="14"/>
  <c r="CH701" i="14"/>
  <c r="CH699" i="14"/>
  <c r="BZ701" i="14"/>
  <c r="BZ699" i="14"/>
  <c r="CC699" i="14"/>
  <c r="CC701" i="14"/>
  <c r="BV700" i="14"/>
  <c r="BW701" i="14"/>
  <c r="BW699" i="14"/>
  <c r="AV699" i="13"/>
  <c r="K699" i="13"/>
  <c r="W700" i="13"/>
  <c r="G699" i="13"/>
  <c r="S700" i="13"/>
  <c r="AR699" i="13"/>
  <c r="AS699" i="13"/>
  <c r="H699" i="13"/>
  <c r="T700" i="13"/>
  <c r="D699" i="13"/>
  <c r="P700" i="13"/>
  <c r="AO699" i="13"/>
  <c r="AN699" i="13"/>
  <c r="C699" i="13"/>
  <c r="O700" i="13"/>
  <c r="A699" i="13"/>
  <c r="AL699" i="13" s="1"/>
  <c r="M700" i="13"/>
  <c r="Q326" i="3"/>
  <c r="Q324" i="3"/>
  <c r="R326" i="3"/>
  <c r="BI892" i="3"/>
  <c r="BJ893" i="3"/>
  <c r="BJ892" i="3" s="1"/>
  <c r="BI784" i="3"/>
  <c r="BJ785" i="3"/>
  <c r="BJ784" i="3" s="1"/>
  <c r="BL731" i="3"/>
  <c r="BM731" i="3"/>
  <c r="BN731" i="3"/>
  <c r="BP731" i="3"/>
  <c r="BO731" i="3"/>
  <c r="BQ731" i="3"/>
  <c r="BS731" i="3"/>
  <c r="BU731" i="3"/>
  <c r="BR731" i="3"/>
  <c r="BT731" i="3"/>
  <c r="BV731" i="3"/>
  <c r="BM730" i="3"/>
  <c r="AY731" i="14" s="1"/>
  <c r="BK730" i="14" s="1"/>
  <c r="BO730" i="3"/>
  <c r="BA731" i="14" s="1"/>
  <c r="BM730" i="14" s="1"/>
  <c r="BQ730" i="3"/>
  <c r="BC731" i="14" s="1"/>
  <c r="BO730" i="14" s="1"/>
  <c r="BS730" i="3"/>
  <c r="BE731" i="14" s="1"/>
  <c r="BQ730" i="14" s="1"/>
  <c r="BU730" i="3"/>
  <c r="BG731" i="14" s="1"/>
  <c r="BS730" i="14" s="1"/>
  <c r="BW730" i="3"/>
  <c r="BI731" i="14" s="1"/>
  <c r="BU730" i="14" s="1"/>
  <c r="BW731" i="3"/>
  <c r="BL730" i="3"/>
  <c r="AX731" i="14" s="1"/>
  <c r="BJ730" i="14" s="1"/>
  <c r="BN730" i="3"/>
  <c r="AZ731" i="14" s="1"/>
  <c r="BL730" i="14" s="1"/>
  <c r="BP730" i="3"/>
  <c r="BB731" i="14" s="1"/>
  <c r="BN730" i="14" s="1"/>
  <c r="BR730" i="3"/>
  <c r="BD731" i="14" s="1"/>
  <c r="BP730" i="14" s="1"/>
  <c r="BT730" i="3"/>
  <c r="BF731" i="14" s="1"/>
  <c r="BR730" i="14" s="1"/>
  <c r="BV730" i="3"/>
  <c r="BH731" i="14" s="1"/>
  <c r="BT730" i="14" s="1"/>
  <c r="BL683" i="3"/>
  <c r="BM683" i="3"/>
  <c r="BN683" i="3"/>
  <c r="BP683" i="3"/>
  <c r="BO683" i="3"/>
  <c r="BQ683" i="3"/>
  <c r="BS683" i="3"/>
  <c r="BU683" i="3"/>
  <c r="BR683" i="3"/>
  <c r="BT683" i="3"/>
  <c r="BV683" i="3"/>
  <c r="BM682" i="3"/>
  <c r="AY683" i="14" s="1"/>
  <c r="BK682" i="14" s="1"/>
  <c r="BO682" i="3"/>
  <c r="BA683" i="14" s="1"/>
  <c r="BM682" i="14" s="1"/>
  <c r="BQ682" i="3"/>
  <c r="BC683" i="14" s="1"/>
  <c r="BO682" i="14" s="1"/>
  <c r="BS682" i="3"/>
  <c r="BE683" i="14" s="1"/>
  <c r="BQ682" i="14" s="1"/>
  <c r="BU682" i="3"/>
  <c r="BG683" i="14" s="1"/>
  <c r="BS682" i="14" s="1"/>
  <c r="BW682" i="3"/>
  <c r="BI683" i="14" s="1"/>
  <c r="BU682" i="14" s="1"/>
  <c r="BW683" i="3"/>
  <c r="BL682" i="3"/>
  <c r="AX683" i="14" s="1"/>
  <c r="BJ682" i="14" s="1"/>
  <c r="BN682" i="3"/>
  <c r="AZ683" i="14" s="1"/>
  <c r="BL682" i="14" s="1"/>
  <c r="BP682" i="3"/>
  <c r="BB683" i="14" s="1"/>
  <c r="BN682" i="14" s="1"/>
  <c r="BR682" i="3"/>
  <c r="BD683" i="14" s="1"/>
  <c r="BP682" i="14" s="1"/>
  <c r="BT682" i="3"/>
  <c r="BF683" i="14" s="1"/>
  <c r="BR682" i="14" s="1"/>
  <c r="BV682" i="3"/>
  <c r="BH683" i="14" s="1"/>
  <c r="BT682" i="14" s="1"/>
  <c r="BL635" i="3"/>
  <c r="BM635" i="3"/>
  <c r="BN635" i="3"/>
  <c r="BP635" i="3"/>
  <c r="BO635" i="3"/>
  <c r="BQ635" i="3"/>
  <c r="BS635" i="3"/>
  <c r="BU635" i="3"/>
  <c r="BR635" i="3"/>
  <c r="BT635" i="3"/>
  <c r="BV635" i="3"/>
  <c r="BW635" i="3"/>
  <c r="BO634" i="3"/>
  <c r="BA635" i="14" s="1"/>
  <c r="BM634" i="14" s="1"/>
  <c r="BS634" i="3"/>
  <c r="BE635" i="14" s="1"/>
  <c r="BQ634" i="14" s="1"/>
  <c r="BW634" i="3"/>
  <c r="BI635" i="14" s="1"/>
  <c r="BU634" i="14" s="1"/>
  <c r="BN634" i="3"/>
  <c r="AZ635" i="14" s="1"/>
  <c r="BL634" i="14" s="1"/>
  <c r="BR634" i="3"/>
  <c r="BD635" i="14" s="1"/>
  <c r="BP634" i="14" s="1"/>
  <c r="BV634" i="3"/>
  <c r="BH635" i="14" s="1"/>
  <c r="BT634" i="14" s="1"/>
  <c r="BM634" i="3"/>
  <c r="AY635" i="14" s="1"/>
  <c r="BK634" i="14" s="1"/>
  <c r="BQ634" i="3"/>
  <c r="BC635" i="14" s="1"/>
  <c r="BO634" i="14" s="1"/>
  <c r="BU634" i="3"/>
  <c r="BG635" i="14" s="1"/>
  <c r="BS634" i="14" s="1"/>
  <c r="BL634" i="3"/>
  <c r="AX635" i="14" s="1"/>
  <c r="BJ634" i="14" s="1"/>
  <c r="BP634" i="3"/>
  <c r="BB635" i="14" s="1"/>
  <c r="BN634" i="14" s="1"/>
  <c r="BT634" i="3"/>
  <c r="BF635" i="14" s="1"/>
  <c r="BR634" i="14" s="1"/>
  <c r="BL266" i="3"/>
  <c r="BM266" i="3"/>
  <c r="BO266" i="3"/>
  <c r="BN266" i="3"/>
  <c r="BP266" i="3"/>
  <c r="BR266" i="3"/>
  <c r="BT266" i="3"/>
  <c r="BV266" i="3"/>
  <c r="BQ266" i="3"/>
  <c r="BS266" i="3"/>
  <c r="BU266" i="3"/>
  <c r="BW266" i="3"/>
  <c r="BL265" i="3"/>
  <c r="AX266" i="14" s="1"/>
  <c r="BJ265" i="14" s="1"/>
  <c r="BN265" i="3"/>
  <c r="AZ266" i="14" s="1"/>
  <c r="BL265" i="14" s="1"/>
  <c r="BP265" i="3"/>
  <c r="BB266" i="14" s="1"/>
  <c r="BN265" i="14" s="1"/>
  <c r="BR265" i="3"/>
  <c r="BD266" i="14" s="1"/>
  <c r="BP265" i="14" s="1"/>
  <c r="BT265" i="3"/>
  <c r="BF266" i="14" s="1"/>
  <c r="BR265" i="14" s="1"/>
  <c r="BV265" i="3"/>
  <c r="BH266" i="14" s="1"/>
  <c r="BT265" i="14" s="1"/>
  <c r="BM265" i="3"/>
  <c r="AY266" i="14" s="1"/>
  <c r="BK265" i="14" s="1"/>
  <c r="BO265" i="3"/>
  <c r="BA266" i="14" s="1"/>
  <c r="BM265" i="14" s="1"/>
  <c r="BQ265" i="3"/>
  <c r="BC266" i="14" s="1"/>
  <c r="BO265" i="14" s="1"/>
  <c r="BS265" i="3"/>
  <c r="BE266" i="14" s="1"/>
  <c r="BQ265" i="14" s="1"/>
  <c r="BU265" i="3"/>
  <c r="BG266" i="14" s="1"/>
  <c r="BS265" i="14" s="1"/>
  <c r="BW265" i="3"/>
  <c r="BI266" i="14" s="1"/>
  <c r="BU265" i="14" s="1"/>
  <c r="BL206" i="3"/>
  <c r="BM206" i="3"/>
  <c r="BO206" i="3"/>
  <c r="BN206" i="3"/>
  <c r="BP206" i="3"/>
  <c r="BR206" i="3"/>
  <c r="BT206" i="3"/>
  <c r="BV206" i="3"/>
  <c r="BQ206" i="3"/>
  <c r="BS206" i="3"/>
  <c r="BU206" i="3"/>
  <c r="BW206" i="3"/>
  <c r="BM205" i="3"/>
  <c r="AY206" i="14" s="1"/>
  <c r="BK205" i="14" s="1"/>
  <c r="BO205" i="3"/>
  <c r="BA206" i="14" s="1"/>
  <c r="BM205" i="14" s="1"/>
  <c r="BQ205" i="3"/>
  <c r="BC206" i="14" s="1"/>
  <c r="BO205" i="14" s="1"/>
  <c r="BS205" i="3"/>
  <c r="BE206" i="14" s="1"/>
  <c r="BQ205" i="14" s="1"/>
  <c r="BU205" i="3"/>
  <c r="BG206" i="14" s="1"/>
  <c r="BS205" i="14" s="1"/>
  <c r="BW205" i="3"/>
  <c r="BI206" i="14" s="1"/>
  <c r="BU205" i="14" s="1"/>
  <c r="BL205" i="3"/>
  <c r="AX206" i="14" s="1"/>
  <c r="BJ205" i="14" s="1"/>
  <c r="BN205" i="3"/>
  <c r="AZ206" i="14" s="1"/>
  <c r="BL205" i="14" s="1"/>
  <c r="BP205" i="3"/>
  <c r="BB206" i="14" s="1"/>
  <c r="BN205" i="14" s="1"/>
  <c r="BR205" i="3"/>
  <c r="BD206" i="14" s="1"/>
  <c r="BP205" i="14" s="1"/>
  <c r="BT205" i="3"/>
  <c r="BF206" i="14" s="1"/>
  <c r="BR205" i="14" s="1"/>
  <c r="BV205" i="3"/>
  <c r="BH206" i="14" s="1"/>
  <c r="BT205" i="14" s="1"/>
  <c r="R134" i="3"/>
  <c r="BI898" i="3"/>
  <c r="BJ899" i="3"/>
  <c r="BJ898" i="3" s="1"/>
  <c r="BL116" i="3"/>
  <c r="BM116" i="3"/>
  <c r="BN116" i="3"/>
  <c r="BO116" i="3"/>
  <c r="BP116" i="3"/>
  <c r="BR116" i="3"/>
  <c r="BT116" i="3"/>
  <c r="BV116" i="3"/>
  <c r="BQ116" i="3"/>
  <c r="BS116" i="3"/>
  <c r="BU116" i="3"/>
  <c r="BW116" i="3"/>
  <c r="BM115" i="3"/>
  <c r="AY116" i="14" s="1"/>
  <c r="BK115" i="14" s="1"/>
  <c r="BO115" i="3"/>
  <c r="BA116" i="14" s="1"/>
  <c r="BM115" i="14" s="1"/>
  <c r="BR115" i="3"/>
  <c r="BD116" i="14" s="1"/>
  <c r="BP115" i="14" s="1"/>
  <c r="BU115" i="3"/>
  <c r="BG116" i="14" s="1"/>
  <c r="BS115" i="14" s="1"/>
  <c r="BW115" i="3"/>
  <c r="BI116" i="14" s="1"/>
  <c r="BU115" i="14" s="1"/>
  <c r="BP115" i="3"/>
  <c r="BB116" i="14" s="1"/>
  <c r="BN115" i="14" s="1"/>
  <c r="BN115" i="3"/>
  <c r="AZ116" i="14" s="1"/>
  <c r="BL115" i="14" s="1"/>
  <c r="BQ115" i="3"/>
  <c r="BC116" i="14" s="1"/>
  <c r="BO115" i="14" s="1"/>
  <c r="BS115" i="3"/>
  <c r="BE116" i="14" s="1"/>
  <c r="BQ115" i="14" s="1"/>
  <c r="BV115" i="3"/>
  <c r="BH116" i="14" s="1"/>
  <c r="BT115" i="14" s="1"/>
  <c r="BL115" i="3"/>
  <c r="AX116" i="14" s="1"/>
  <c r="BJ115" i="14" s="1"/>
  <c r="BT115" i="3"/>
  <c r="BF116" i="14" s="1"/>
  <c r="BR115" i="14" s="1"/>
  <c r="BK849" i="3"/>
  <c r="BI782" i="3"/>
  <c r="BI758" i="3"/>
  <c r="AD665" i="13"/>
  <c r="AJ665" i="13"/>
  <c r="AD641" i="13"/>
  <c r="AJ641" i="13"/>
  <c r="BK168" i="3"/>
  <c r="BJ644" i="3"/>
  <c r="BJ643" i="3" s="1"/>
  <c r="BK642" i="3" s="1"/>
  <c r="AA713" i="13"/>
  <c r="AB713" i="13"/>
  <c r="AF713" i="13"/>
  <c r="AE713" i="13"/>
  <c r="AI713" i="13"/>
  <c r="CI713" i="14"/>
  <c r="Y689" i="13"/>
  <c r="CI689" i="14"/>
  <c r="S747" i="3"/>
  <c r="M747" i="13" s="1"/>
  <c r="BK276" i="3"/>
  <c r="BK867" i="3"/>
  <c r="S240" i="3"/>
  <c r="M240" i="13" s="1"/>
  <c r="S192" i="3"/>
  <c r="M192" i="13" s="1"/>
  <c r="S735" i="3"/>
  <c r="M735" i="13" s="1"/>
  <c r="BI794" i="3"/>
  <c r="BI770" i="3"/>
  <c r="BJ710" i="3"/>
  <c r="BJ709" i="3" s="1"/>
  <c r="BK708" i="3" s="1"/>
  <c r="BI863" i="3"/>
  <c r="S150" i="3"/>
  <c r="M150" i="13" s="1"/>
  <c r="BK714" i="3"/>
  <c r="BK666" i="3"/>
  <c r="BK660" i="3"/>
  <c r="BK351" i="3"/>
  <c r="S705" i="3"/>
  <c r="M705" i="13" s="1"/>
  <c r="Z713" i="13"/>
  <c r="AC713" i="13"/>
  <c r="AH713" i="13"/>
  <c r="AG713" i="13"/>
  <c r="Z689" i="13"/>
  <c r="AC689" i="13"/>
  <c r="AH689" i="13"/>
  <c r="AG689" i="13"/>
  <c r="BV106" i="14" l="1"/>
  <c r="Q260" i="3"/>
  <c r="Q258" i="3"/>
  <c r="Q149" i="3"/>
  <c r="Q147" i="3"/>
  <c r="Q300" i="3"/>
  <c r="Q302" i="3"/>
  <c r="Q41" i="3"/>
  <c r="Q39" i="3"/>
  <c r="Q119" i="3"/>
  <c r="Q117" i="3"/>
  <c r="Q281" i="3"/>
  <c r="Q279" i="3"/>
  <c r="S669" i="3"/>
  <c r="M669" i="13" s="1"/>
  <c r="Q203" i="3"/>
  <c r="Q201" i="3"/>
  <c r="Q284" i="3"/>
  <c r="Q282" i="3"/>
  <c r="S684" i="3"/>
  <c r="M684" i="13" s="1"/>
  <c r="BK420" i="3"/>
  <c r="BK375" i="3"/>
  <c r="Q164" i="3"/>
  <c r="Q162" i="3"/>
  <c r="Q84" i="3"/>
  <c r="Q86" i="3"/>
  <c r="Q96" i="3"/>
  <c r="Q98" i="3"/>
  <c r="Q215" i="3"/>
  <c r="Q213" i="3"/>
  <c r="Q276" i="3"/>
  <c r="Q278" i="3"/>
  <c r="Q168" i="3"/>
  <c r="Q170" i="3"/>
  <c r="Q245" i="3"/>
  <c r="Q243" i="3"/>
  <c r="R176" i="3"/>
  <c r="Q176" i="3"/>
  <c r="Q174" i="3"/>
  <c r="S174" i="3" s="1"/>
  <c r="M174" i="13" s="1"/>
  <c r="Q24" i="3"/>
  <c r="Q26" i="3"/>
  <c r="Q20" i="3"/>
  <c r="Q18" i="3"/>
  <c r="Q359" i="3"/>
  <c r="R359" i="3"/>
  <c r="Q357" i="3"/>
  <c r="Q251" i="3"/>
  <c r="Q249" i="3"/>
  <c r="Q89" i="3"/>
  <c r="Q87" i="3"/>
  <c r="BK528" i="3"/>
  <c r="BK438" i="3"/>
  <c r="Q200" i="3"/>
  <c r="Q198" i="3"/>
  <c r="Q95" i="3"/>
  <c r="Q93" i="3"/>
  <c r="BI419" i="3"/>
  <c r="BI418" i="3" s="1"/>
  <c r="Q17" i="3"/>
  <c r="Q15" i="3"/>
  <c r="Q167" i="3"/>
  <c r="Q165" i="3"/>
  <c r="S882" i="3"/>
  <c r="M882" i="13" s="1"/>
  <c r="S636" i="3"/>
  <c r="M636" i="13" s="1"/>
  <c r="Q125" i="3"/>
  <c r="Q123" i="3"/>
  <c r="S801" i="3"/>
  <c r="M801" i="13" s="1"/>
  <c r="BK12" i="3"/>
  <c r="Q224" i="3"/>
  <c r="Q222" i="3"/>
  <c r="Q80" i="3"/>
  <c r="Q78" i="3"/>
  <c r="Q263" i="3"/>
  <c r="Q261" i="3"/>
  <c r="BK231" i="3"/>
  <c r="BK297" i="3"/>
  <c r="Q188" i="3"/>
  <c r="Q186" i="3"/>
  <c r="BK765" i="3"/>
  <c r="BK798" i="3"/>
  <c r="BK552" i="3"/>
  <c r="S432" i="3"/>
  <c r="M432" i="13" s="1"/>
  <c r="Q132" i="3"/>
  <c r="Q134" i="3"/>
  <c r="S132" i="3" s="1"/>
  <c r="M132" i="13" s="1"/>
  <c r="Q72" i="3"/>
  <c r="Q74" i="3"/>
  <c r="BK360" i="3"/>
  <c r="Q248" i="3"/>
  <c r="S246" i="3" s="1"/>
  <c r="M246" i="13" s="1"/>
  <c r="Q246" i="3"/>
  <c r="BJ419" i="3"/>
  <c r="BJ418" i="3" s="1"/>
  <c r="BK417" i="3" s="1"/>
  <c r="Q212" i="3"/>
  <c r="Q210" i="3"/>
  <c r="Q53" i="3"/>
  <c r="Q51" i="3"/>
  <c r="Q104" i="3"/>
  <c r="Q102" i="3"/>
  <c r="Q272" i="3"/>
  <c r="Q270" i="3"/>
  <c r="S270" i="3" s="1"/>
  <c r="M270" i="13" s="1"/>
  <c r="Q185" i="3"/>
  <c r="Q183" i="3"/>
  <c r="Q155" i="3"/>
  <c r="Q153" i="3"/>
  <c r="Q179" i="3"/>
  <c r="Q177" i="3"/>
  <c r="Q236" i="3"/>
  <c r="Q234" i="3"/>
  <c r="Q209" i="3"/>
  <c r="Q207" i="3"/>
  <c r="Q252" i="3"/>
  <c r="Q254" i="3"/>
  <c r="Q48" i="3"/>
  <c r="Q50" i="3"/>
  <c r="Q296" i="3"/>
  <c r="Q294" i="3"/>
  <c r="S294" i="3" s="1"/>
  <c r="M294" i="13" s="1"/>
  <c r="BU43" i="14"/>
  <c r="CH44" i="14" s="1"/>
  <c r="BK753" i="3"/>
  <c r="S285" i="3"/>
  <c r="M285" i="13" s="1"/>
  <c r="S261" i="3"/>
  <c r="M261" i="13" s="1"/>
  <c r="BK255" i="3"/>
  <c r="S252" i="3"/>
  <c r="M252" i="13" s="1"/>
  <c r="S237" i="3"/>
  <c r="M237" i="13" s="1"/>
  <c r="S198" i="3"/>
  <c r="M198" i="13" s="1"/>
  <c r="S189" i="3"/>
  <c r="M189" i="13" s="1"/>
  <c r="S162" i="3"/>
  <c r="M162" i="13" s="1"/>
  <c r="BK159" i="3"/>
  <c r="S141" i="3"/>
  <c r="M141" i="13" s="1"/>
  <c r="S117" i="3"/>
  <c r="M117" i="13" s="1"/>
  <c r="S111" i="3"/>
  <c r="M111" i="13" s="1"/>
  <c r="BJ92" i="3"/>
  <c r="BJ91" i="3" s="1"/>
  <c r="BK90" i="3" s="1"/>
  <c r="S84" i="3"/>
  <c r="M84" i="13" s="1"/>
  <c r="S66" i="3"/>
  <c r="M66" i="13" s="1"/>
  <c r="S33" i="3"/>
  <c r="M33" i="13" s="1"/>
  <c r="R20" i="3"/>
  <c r="S9" i="3"/>
  <c r="M9" i="13" s="1"/>
  <c r="BK897" i="3"/>
  <c r="BJ563" i="3"/>
  <c r="BJ562" i="3" s="1"/>
  <c r="BI562" i="3"/>
  <c r="S690" i="3"/>
  <c r="M690" i="13" s="1"/>
  <c r="BK831" i="3"/>
  <c r="BK219" i="3"/>
  <c r="BM692" i="3"/>
  <c r="BN692" i="3"/>
  <c r="BR692" i="3"/>
  <c r="BQ692" i="3"/>
  <c r="BU692" i="3"/>
  <c r="BM691" i="3"/>
  <c r="AY692" i="14" s="1"/>
  <c r="BK691" i="14" s="1"/>
  <c r="BQ691" i="3"/>
  <c r="BC692" i="14" s="1"/>
  <c r="BO691" i="14" s="1"/>
  <c r="BU691" i="3"/>
  <c r="BG692" i="14" s="1"/>
  <c r="BS691" i="14" s="1"/>
  <c r="BV692" i="3"/>
  <c r="BN691" i="3"/>
  <c r="AZ692" i="14" s="1"/>
  <c r="BL691" i="14" s="1"/>
  <c r="BR691" i="3"/>
  <c r="BD692" i="14" s="1"/>
  <c r="BP691" i="14" s="1"/>
  <c r="BV691" i="3"/>
  <c r="BH692" i="14" s="1"/>
  <c r="BT691" i="14" s="1"/>
  <c r="BL692" i="3"/>
  <c r="BO692" i="3"/>
  <c r="BP692" i="3"/>
  <c r="BT692" i="3"/>
  <c r="BS692" i="3"/>
  <c r="BW692" i="3"/>
  <c r="BO691" i="3"/>
  <c r="BA692" i="14" s="1"/>
  <c r="BM691" i="14" s="1"/>
  <c r="BS691" i="3"/>
  <c r="BE692" i="14" s="1"/>
  <c r="BQ691" i="14" s="1"/>
  <c r="BW691" i="3"/>
  <c r="BI692" i="14" s="1"/>
  <c r="BU691" i="14" s="1"/>
  <c r="BL691" i="3"/>
  <c r="AX692" i="14" s="1"/>
  <c r="BJ691" i="14" s="1"/>
  <c r="BP691" i="3"/>
  <c r="BB692" i="14" s="1"/>
  <c r="BN691" i="14" s="1"/>
  <c r="BT691" i="3"/>
  <c r="BF692" i="14" s="1"/>
  <c r="BR691" i="14" s="1"/>
  <c r="R257" i="3"/>
  <c r="R80" i="3"/>
  <c r="BK879" i="3"/>
  <c r="BK309" i="3"/>
  <c r="BJ425" i="3"/>
  <c r="BJ424" i="3" s="1"/>
  <c r="BI424" i="3"/>
  <c r="BK423" i="3" s="1"/>
  <c r="S324" i="3"/>
  <c r="M324" i="13" s="1"/>
  <c r="S474" i="3"/>
  <c r="M474" i="13" s="1"/>
  <c r="BK30" i="3"/>
  <c r="BK543" i="3"/>
  <c r="BK834" i="3"/>
  <c r="BK129" i="3"/>
  <c r="BK225" i="3"/>
  <c r="Z107" i="13"/>
  <c r="AF107" i="13"/>
  <c r="AI107" i="13"/>
  <c r="AC107" i="13"/>
  <c r="AH485" i="13"/>
  <c r="AF485" i="13"/>
  <c r="AJ485" i="13"/>
  <c r="BT43" i="14"/>
  <c r="BV43" i="14" s="1"/>
  <c r="BK6" i="3"/>
  <c r="BL3" i="3"/>
  <c r="AX4" i="14" s="1"/>
  <c r="BW3" i="3"/>
  <c r="BI4" i="14" s="1"/>
  <c r="BV3" i="3"/>
  <c r="BH4" i="14" s="1"/>
  <c r="BM3" i="3"/>
  <c r="AY4" i="14" s="1"/>
  <c r="BN3" i="3"/>
  <c r="AZ4" i="14" s="1"/>
  <c r="BO3" i="3"/>
  <c r="BA4" i="14" s="1"/>
  <c r="BP3" i="3"/>
  <c r="BB4" i="14" s="1"/>
  <c r="BQ3" i="3"/>
  <c r="BC4" i="14" s="1"/>
  <c r="BR3" i="3"/>
  <c r="BD4" i="14" s="1"/>
  <c r="BS3" i="3"/>
  <c r="BE4" i="14" s="1"/>
  <c r="BT3" i="3"/>
  <c r="BF4" i="14" s="1"/>
  <c r="BU3" i="3"/>
  <c r="BG4" i="14" s="1"/>
  <c r="Y701" i="13"/>
  <c r="CJ699" i="14"/>
  <c r="Y725" i="13"/>
  <c r="Z701" i="13"/>
  <c r="AC701" i="13"/>
  <c r="AH701" i="13"/>
  <c r="AG701" i="13"/>
  <c r="AC677" i="13"/>
  <c r="AH677" i="13"/>
  <c r="AG677" i="13"/>
  <c r="AD725" i="13"/>
  <c r="AD653" i="13"/>
  <c r="AH431" i="13"/>
  <c r="AF431" i="13"/>
  <c r="AD431" i="13"/>
  <c r="AJ725" i="13"/>
  <c r="BK579" i="3"/>
  <c r="BK75" i="3"/>
  <c r="BK303" i="3"/>
  <c r="Q305" i="3" s="1"/>
  <c r="BK618" i="3"/>
  <c r="BI490" i="3"/>
  <c r="BJ491" i="3"/>
  <c r="BJ490" i="3" s="1"/>
  <c r="BK489" i="3" s="1"/>
  <c r="S588" i="3"/>
  <c r="M588" i="13" s="1"/>
  <c r="BI314" i="3"/>
  <c r="BI313" i="3" s="1"/>
  <c r="BK495" i="3"/>
  <c r="BK441" i="3"/>
  <c r="S591" i="3"/>
  <c r="M591" i="13" s="1"/>
  <c r="S57" i="3"/>
  <c r="M57" i="13" s="1"/>
  <c r="S594" i="3"/>
  <c r="M594" i="13" s="1"/>
  <c r="BJ575" i="3"/>
  <c r="BJ574" i="3" s="1"/>
  <c r="BI574" i="3"/>
  <c r="BJ599" i="3"/>
  <c r="BJ598" i="3" s="1"/>
  <c r="BI598" i="3"/>
  <c r="BH526" i="3"/>
  <c r="BJ527" i="3"/>
  <c r="BJ526" i="3" s="1"/>
  <c r="CF435" i="14"/>
  <c r="CF437" i="14"/>
  <c r="AP435" i="13"/>
  <c r="E435" i="13"/>
  <c r="Q436" i="13"/>
  <c r="CH435" i="14"/>
  <c r="CH437" i="14"/>
  <c r="G435" i="13"/>
  <c r="S436" i="13"/>
  <c r="AR435" i="13"/>
  <c r="A435" i="13"/>
  <c r="M436" i="13"/>
  <c r="AL435" i="13"/>
  <c r="J435" i="13"/>
  <c r="V436" i="13"/>
  <c r="AU435" i="13"/>
  <c r="BX437" i="14"/>
  <c r="BX435" i="14"/>
  <c r="CE435" i="14"/>
  <c r="CE437" i="14"/>
  <c r="CD437" i="14"/>
  <c r="CD435" i="14"/>
  <c r="H435" i="13"/>
  <c r="T436" i="13"/>
  <c r="AS435" i="13"/>
  <c r="CC437" i="14"/>
  <c r="CC435" i="14"/>
  <c r="B435" i="13"/>
  <c r="N436" i="13"/>
  <c r="AM435" i="13"/>
  <c r="BO86" i="3"/>
  <c r="BT86" i="3"/>
  <c r="BU86" i="3"/>
  <c r="BO85" i="3"/>
  <c r="BA86" i="14" s="1"/>
  <c r="BM85" i="14" s="1"/>
  <c r="BM85" i="3"/>
  <c r="AY86" i="14" s="1"/>
  <c r="BK85" i="14" s="1"/>
  <c r="BS85" i="3"/>
  <c r="BE86" i="14" s="1"/>
  <c r="BQ85" i="14" s="1"/>
  <c r="BV86" i="3"/>
  <c r="BR85" i="3"/>
  <c r="BD86" i="14" s="1"/>
  <c r="BP85" i="14" s="1"/>
  <c r="BV85" i="3"/>
  <c r="BH86" i="14" s="1"/>
  <c r="BT85" i="14" s="1"/>
  <c r="BR86" i="3"/>
  <c r="BL85" i="3"/>
  <c r="AX86" i="14" s="1"/>
  <c r="BJ85" i="14" s="1"/>
  <c r="BP85" i="3"/>
  <c r="BB86" i="14" s="1"/>
  <c r="BN85" i="14" s="1"/>
  <c r="BL86" i="3"/>
  <c r="BP86" i="3"/>
  <c r="BQ86" i="3"/>
  <c r="BQ85" i="3"/>
  <c r="BC86" i="14" s="1"/>
  <c r="BO85" i="14" s="1"/>
  <c r="BT85" i="3"/>
  <c r="BF86" i="14" s="1"/>
  <c r="BR85" i="14" s="1"/>
  <c r="BN85" i="3"/>
  <c r="AZ86" i="14" s="1"/>
  <c r="BL85" i="14" s="1"/>
  <c r="BN86" i="3"/>
  <c r="BW86" i="3"/>
  <c r="BU85" i="3"/>
  <c r="BG86" i="14" s="1"/>
  <c r="BS85" i="14" s="1"/>
  <c r="BM86" i="3"/>
  <c r="BS86" i="3"/>
  <c r="BW85" i="3"/>
  <c r="BI86" i="14" s="1"/>
  <c r="BU85" i="14" s="1"/>
  <c r="BK534" i="3"/>
  <c r="BH382" i="3"/>
  <c r="BI383" i="3"/>
  <c r="BK501" i="3"/>
  <c r="BQ428" i="3"/>
  <c r="BV428" i="3"/>
  <c r="BW427" i="3"/>
  <c r="BI428" i="14" s="1"/>
  <c r="BU427" i="14" s="1"/>
  <c r="BO428" i="3"/>
  <c r="BT428" i="3"/>
  <c r="BW428" i="3"/>
  <c r="BR427" i="3"/>
  <c r="BD428" i="14" s="1"/>
  <c r="BP427" i="14" s="1"/>
  <c r="BM427" i="3"/>
  <c r="AY428" i="14" s="1"/>
  <c r="BK427" i="14" s="1"/>
  <c r="BU427" i="3"/>
  <c r="BG428" i="14" s="1"/>
  <c r="BS427" i="14" s="1"/>
  <c r="BR428" i="3"/>
  <c r="BL427" i="3"/>
  <c r="AX428" i="14" s="1"/>
  <c r="BJ427" i="14" s="1"/>
  <c r="BO427" i="3"/>
  <c r="BA428" i="14" s="1"/>
  <c r="BM427" i="14" s="1"/>
  <c r="BN428" i="3"/>
  <c r="BP427" i="3"/>
  <c r="BB428" i="14" s="1"/>
  <c r="BN427" i="14" s="1"/>
  <c r="BS427" i="3"/>
  <c r="BE428" i="14" s="1"/>
  <c r="BQ427" i="14" s="1"/>
  <c r="BL428" i="3"/>
  <c r="BP428" i="3"/>
  <c r="BS428" i="3"/>
  <c r="BN427" i="3"/>
  <c r="AZ428" i="14" s="1"/>
  <c r="BL427" i="14" s="1"/>
  <c r="BV427" i="3"/>
  <c r="BH428" i="14" s="1"/>
  <c r="BT427" i="14" s="1"/>
  <c r="BQ427" i="3"/>
  <c r="BC428" i="14" s="1"/>
  <c r="BO427" i="14" s="1"/>
  <c r="BM428" i="3"/>
  <c r="BU428" i="3"/>
  <c r="BT427" i="3"/>
  <c r="BF428" i="14" s="1"/>
  <c r="BR427" i="14" s="1"/>
  <c r="BK27" i="3"/>
  <c r="Q626" i="3"/>
  <c r="R626" i="3"/>
  <c r="Q624" i="3"/>
  <c r="S624" i="3" s="1"/>
  <c r="M624" i="13" s="1"/>
  <c r="BJ602" i="3"/>
  <c r="BJ601" i="3" s="1"/>
  <c r="BK600" i="3" s="1"/>
  <c r="BU22" i="14"/>
  <c r="CH23" i="14" s="1"/>
  <c r="AC431" i="13"/>
  <c r="S510" i="3"/>
  <c r="M510" i="13" s="1"/>
  <c r="AA107" i="13"/>
  <c r="AG107" i="13"/>
  <c r="R8" i="3"/>
  <c r="R89" i="3"/>
  <c r="CG437" i="14"/>
  <c r="CG435" i="14"/>
  <c r="I435" i="13"/>
  <c r="U436" i="13"/>
  <c r="AT435" i="13"/>
  <c r="CA435" i="14"/>
  <c r="CA437" i="14"/>
  <c r="BZ437" i="14"/>
  <c r="BZ435" i="14"/>
  <c r="D435" i="13"/>
  <c r="AO435" i="13" s="1"/>
  <c r="P436" i="13"/>
  <c r="L435" i="13"/>
  <c r="X436" i="13"/>
  <c r="AW435" i="13"/>
  <c r="BY435" i="14"/>
  <c r="BY437" i="14"/>
  <c r="R436" i="13"/>
  <c r="AQ435" i="13"/>
  <c r="F435" i="13"/>
  <c r="BW435" i="14"/>
  <c r="BV436" i="14"/>
  <c r="BW437" i="14"/>
  <c r="K435" i="13"/>
  <c r="AV435" i="13" s="1"/>
  <c r="W436" i="13"/>
  <c r="AN435" i="13"/>
  <c r="C435" i="13"/>
  <c r="O436" i="13"/>
  <c r="CB435" i="14"/>
  <c r="CB437" i="14"/>
  <c r="BJ65" i="3"/>
  <c r="BJ64" i="3" s="1"/>
  <c r="BK63" i="3" s="1"/>
  <c r="BI64" i="3"/>
  <c r="BJ62" i="3"/>
  <c r="BJ61" i="3" s="1"/>
  <c r="BK60" i="3" s="1"/>
  <c r="BI61" i="3"/>
  <c r="Q528" i="3"/>
  <c r="Q530" i="3"/>
  <c r="R530" i="3"/>
  <c r="Q440" i="3"/>
  <c r="Q438" i="3"/>
  <c r="R440" i="3"/>
  <c r="R161" i="3"/>
  <c r="BI385" i="3"/>
  <c r="BJ386" i="3"/>
  <c r="BJ385" i="3" s="1"/>
  <c r="BK384" i="3" s="1"/>
  <c r="BJ623" i="3"/>
  <c r="BJ622" i="3" s="1"/>
  <c r="BI622" i="3"/>
  <c r="CJ723" i="14"/>
  <c r="Z677" i="13"/>
  <c r="AJ653" i="13"/>
  <c r="AD107" i="13"/>
  <c r="AA653" i="13"/>
  <c r="AB653" i="13"/>
  <c r="AF653" i="13"/>
  <c r="AE653" i="13"/>
  <c r="AI653" i="13"/>
  <c r="S822" i="3"/>
  <c r="M822" i="13" s="1"/>
  <c r="BZ557" i="14"/>
  <c r="BZ555" i="14"/>
  <c r="BW555" i="14"/>
  <c r="BV556" i="14"/>
  <c r="BW557" i="14"/>
  <c r="Q556" i="13"/>
  <c r="E555" i="13"/>
  <c r="AP555" i="13" s="1"/>
  <c r="CB557" i="14"/>
  <c r="CB555" i="14"/>
  <c r="CG557" i="14"/>
  <c r="CG555" i="14"/>
  <c r="BY555" i="14"/>
  <c r="BY557" i="14"/>
  <c r="G555" i="13"/>
  <c r="AR555" i="13" s="1"/>
  <c r="S556" i="13"/>
  <c r="D555" i="13"/>
  <c r="AO555" i="13"/>
  <c r="P556" i="13"/>
  <c r="A555" i="13"/>
  <c r="AL555" i="13" s="1"/>
  <c r="M556" i="13"/>
  <c r="X556" i="13"/>
  <c r="L555" i="13"/>
  <c r="AW555" i="13" s="1"/>
  <c r="U556" i="13"/>
  <c r="I555" i="13"/>
  <c r="AT555" i="13"/>
  <c r="N556" i="13"/>
  <c r="B555" i="13"/>
  <c r="AM555" i="13" s="1"/>
  <c r="CD566" i="14"/>
  <c r="CD564" i="14"/>
  <c r="CA566" i="14"/>
  <c r="CA564" i="14"/>
  <c r="G564" i="13"/>
  <c r="AR564" i="13" s="1"/>
  <c r="S565" i="13"/>
  <c r="CH564" i="14"/>
  <c r="CH566" i="14"/>
  <c r="CE564" i="14"/>
  <c r="CE566" i="14"/>
  <c r="F564" i="13"/>
  <c r="AQ564" i="13"/>
  <c r="R565" i="13"/>
  <c r="CF566" i="14"/>
  <c r="CF564" i="14"/>
  <c r="BX566" i="14"/>
  <c r="BX564" i="14"/>
  <c r="CC566" i="14"/>
  <c r="CC564" i="14"/>
  <c r="X565" i="13"/>
  <c r="L564" i="13"/>
  <c r="AW564" i="13" s="1"/>
  <c r="U565" i="13"/>
  <c r="I564" i="13"/>
  <c r="AT564" i="13" s="1"/>
  <c r="P565" i="13"/>
  <c r="D564" i="13"/>
  <c r="AO564" i="13" s="1"/>
  <c r="CF368" i="14"/>
  <c r="CF366" i="14"/>
  <c r="BX368" i="14"/>
  <c r="BX366" i="14"/>
  <c r="CC366" i="14"/>
  <c r="CC368" i="14"/>
  <c r="L366" i="13"/>
  <c r="AW366" i="13"/>
  <c r="X367" i="13"/>
  <c r="I366" i="13"/>
  <c r="AT366" i="13" s="1"/>
  <c r="U367" i="13"/>
  <c r="O367" i="13"/>
  <c r="C366" i="13"/>
  <c r="AN366" i="13"/>
  <c r="CH368" i="14"/>
  <c r="CH366" i="14"/>
  <c r="BZ368" i="14"/>
  <c r="BZ366" i="14"/>
  <c r="CE366" i="14"/>
  <c r="CE368" i="14"/>
  <c r="BV367" i="14"/>
  <c r="BW368" i="14"/>
  <c r="BW366" i="14"/>
  <c r="F366" i="13"/>
  <c r="AQ366" i="13" s="1"/>
  <c r="R367" i="13"/>
  <c r="P367" i="13"/>
  <c r="D366" i="13"/>
  <c r="AO366" i="13" s="1"/>
  <c r="Q450" i="3"/>
  <c r="Q452" i="3"/>
  <c r="R452" i="3"/>
  <c r="Q581" i="3"/>
  <c r="Q579" i="3"/>
  <c r="R581" i="3"/>
  <c r="R77" i="3"/>
  <c r="CD521" i="14"/>
  <c r="CD519" i="14"/>
  <c r="CA521" i="14"/>
  <c r="CA519" i="14"/>
  <c r="R520" i="13"/>
  <c r="F519" i="13"/>
  <c r="AQ519" i="13" s="1"/>
  <c r="CH521" i="14"/>
  <c r="CH519" i="14"/>
  <c r="CE521" i="14"/>
  <c r="CE519" i="14"/>
  <c r="J519" i="13"/>
  <c r="AU519" i="13"/>
  <c r="V520" i="13"/>
  <c r="CF521" i="14"/>
  <c r="CF519" i="14"/>
  <c r="BX521" i="14"/>
  <c r="BX519" i="14"/>
  <c r="CC521" i="14"/>
  <c r="CC519" i="14"/>
  <c r="K519" i="13"/>
  <c r="AV519" i="13" s="1"/>
  <c r="W520" i="13"/>
  <c r="H519" i="13"/>
  <c r="AS519" i="13"/>
  <c r="T520" i="13"/>
  <c r="C519" i="13"/>
  <c r="AN519" i="13" s="1"/>
  <c r="O520" i="13"/>
  <c r="CC42" i="14"/>
  <c r="CC44" i="14"/>
  <c r="R43" i="13"/>
  <c r="F42" i="13"/>
  <c r="AQ42" i="13"/>
  <c r="M43" i="13"/>
  <c r="A42" i="13"/>
  <c r="AL42" i="13"/>
  <c r="CH42" i="14"/>
  <c r="CA44" i="14"/>
  <c r="CA42" i="14"/>
  <c r="CE44" i="14"/>
  <c r="CE42" i="14"/>
  <c r="L42" i="13"/>
  <c r="AW42" i="13" s="1"/>
  <c r="X43" i="13"/>
  <c r="K42" i="13"/>
  <c r="AV42" i="13"/>
  <c r="W43" i="13"/>
  <c r="D42" i="13"/>
  <c r="AO42" i="13" s="1"/>
  <c r="P43" i="13"/>
  <c r="BX44" i="14"/>
  <c r="BX42" i="14"/>
  <c r="CB42" i="14"/>
  <c r="CB44" i="14"/>
  <c r="U43" i="13"/>
  <c r="I42" i="13"/>
  <c r="AT42" i="13" s="1"/>
  <c r="BM416" i="3"/>
  <c r="BO416" i="3"/>
  <c r="BR416" i="3"/>
  <c r="BQ416" i="3"/>
  <c r="BU416" i="3"/>
  <c r="BM415" i="3"/>
  <c r="AY416" i="14" s="1"/>
  <c r="BK415" i="14" s="1"/>
  <c r="BQ415" i="3"/>
  <c r="BC416" i="14" s="1"/>
  <c r="BO415" i="14" s="1"/>
  <c r="BU415" i="3"/>
  <c r="BG416" i="14" s="1"/>
  <c r="BS415" i="14" s="1"/>
  <c r="BV416" i="3"/>
  <c r="BN415" i="3"/>
  <c r="AZ416" i="14" s="1"/>
  <c r="BL415" i="14" s="1"/>
  <c r="BR415" i="3"/>
  <c r="BD416" i="14" s="1"/>
  <c r="BP415" i="14" s="1"/>
  <c r="BV415" i="3"/>
  <c r="BH416" i="14" s="1"/>
  <c r="BT415" i="14" s="1"/>
  <c r="BL416" i="3"/>
  <c r="BN416" i="3"/>
  <c r="BP416" i="3"/>
  <c r="BT416" i="3"/>
  <c r="BS416" i="3"/>
  <c r="BW416" i="3"/>
  <c r="BO415" i="3"/>
  <c r="BA416" i="14" s="1"/>
  <c r="BM415" i="14" s="1"/>
  <c r="BS415" i="3"/>
  <c r="BE416" i="14" s="1"/>
  <c r="BQ415" i="14" s="1"/>
  <c r="BW415" i="3"/>
  <c r="BI416" i="14" s="1"/>
  <c r="BU415" i="14" s="1"/>
  <c r="BL415" i="3"/>
  <c r="AX416" i="14" s="1"/>
  <c r="BJ415" i="14" s="1"/>
  <c r="BP415" i="3"/>
  <c r="BB416" i="14" s="1"/>
  <c r="BN415" i="14" s="1"/>
  <c r="BT415" i="3"/>
  <c r="BF416" i="14" s="1"/>
  <c r="BR415" i="14" s="1"/>
  <c r="S405" i="3"/>
  <c r="M405" i="13" s="1"/>
  <c r="S462" i="3"/>
  <c r="M462" i="13" s="1"/>
  <c r="S24" i="3"/>
  <c r="M24" i="13" s="1"/>
  <c r="CI107" i="14"/>
  <c r="AH107" i="13"/>
  <c r="BL11" i="3"/>
  <c r="BM11" i="3"/>
  <c r="BO11" i="3"/>
  <c r="BS11" i="3"/>
  <c r="BR11" i="3"/>
  <c r="BV11" i="3"/>
  <c r="BR10" i="3"/>
  <c r="BD11" i="14" s="1"/>
  <c r="BP10" i="14" s="1"/>
  <c r="BQ10" i="3"/>
  <c r="BC11" i="14" s="1"/>
  <c r="BO10" i="14" s="1"/>
  <c r="BN10" i="3"/>
  <c r="AZ11" i="14" s="1"/>
  <c r="BL10" i="14" s="1"/>
  <c r="BL10" i="3"/>
  <c r="AX11" i="14" s="1"/>
  <c r="BJ10" i="14" s="1"/>
  <c r="BI10" i="14"/>
  <c r="BH10" i="14"/>
  <c r="BT10" i="3"/>
  <c r="BF11" i="14" s="1"/>
  <c r="BR10" i="14" s="1"/>
  <c r="BN11" i="3"/>
  <c r="BQ11" i="3"/>
  <c r="BT11" i="3"/>
  <c r="BS10" i="3"/>
  <c r="BE11" i="14" s="1"/>
  <c r="BQ10" i="14" s="1"/>
  <c r="BV10" i="3"/>
  <c r="BH11" i="14" s="1"/>
  <c r="BM10" i="3"/>
  <c r="AY11" i="14" s="1"/>
  <c r="BK10" i="14" s="1"/>
  <c r="BU10" i="3"/>
  <c r="BG11" i="14" s="1"/>
  <c r="BS10" i="14" s="1"/>
  <c r="BP11" i="3"/>
  <c r="BU11" i="3"/>
  <c r="BW11" i="3"/>
  <c r="BP10" i="3"/>
  <c r="BB11" i="14" s="1"/>
  <c r="BN10" i="14" s="1"/>
  <c r="BO10" i="3"/>
  <c r="BA11" i="14" s="1"/>
  <c r="BM10" i="14" s="1"/>
  <c r="BW10" i="3"/>
  <c r="BI11" i="14" s="1"/>
  <c r="Q303" i="3"/>
  <c r="R305" i="3"/>
  <c r="BK567" i="3"/>
  <c r="AA485" i="13"/>
  <c r="AI485" i="13"/>
  <c r="AD485" i="13"/>
  <c r="S93" i="3"/>
  <c r="M93" i="13" s="1"/>
  <c r="BX401" i="14"/>
  <c r="BX399" i="14"/>
  <c r="I399" i="13"/>
  <c r="AT399" i="13" s="1"/>
  <c r="U400" i="13"/>
  <c r="O400" i="13"/>
  <c r="C399" i="13"/>
  <c r="AN399" i="13" s="1"/>
  <c r="CF399" i="14"/>
  <c r="CF401" i="14"/>
  <c r="BZ401" i="14"/>
  <c r="BZ399" i="14"/>
  <c r="E399" i="13"/>
  <c r="AP399" i="13"/>
  <c r="Q400" i="13"/>
  <c r="BW401" i="14"/>
  <c r="BV400" i="14"/>
  <c r="BW399" i="14"/>
  <c r="X400" i="13"/>
  <c r="L399" i="13"/>
  <c r="AW399" i="13" s="1"/>
  <c r="CD401" i="14"/>
  <c r="CD399" i="14"/>
  <c r="S400" i="13"/>
  <c r="G399" i="13"/>
  <c r="AR399" i="13"/>
  <c r="P400" i="13"/>
  <c r="D399" i="13"/>
  <c r="AO399" i="13" s="1"/>
  <c r="M400" i="13"/>
  <c r="A399" i="13"/>
  <c r="AL399" i="13"/>
  <c r="X316" i="13"/>
  <c r="L315" i="13"/>
  <c r="AW315" i="13"/>
  <c r="U316" i="13"/>
  <c r="I315" i="13"/>
  <c r="AT315" i="13"/>
  <c r="C315" i="13"/>
  <c r="AN315" i="13"/>
  <c r="O316" i="13"/>
  <c r="BZ317" i="14"/>
  <c r="BZ315" i="14"/>
  <c r="BV316" i="14"/>
  <c r="BW315" i="14"/>
  <c r="BW317" i="14"/>
  <c r="Q316" i="13"/>
  <c r="E315" i="13"/>
  <c r="AP315" i="13" s="1"/>
  <c r="CB315" i="14"/>
  <c r="CB317" i="14"/>
  <c r="CG315" i="14"/>
  <c r="CG317" i="14"/>
  <c r="BY317" i="14"/>
  <c r="BY315" i="14"/>
  <c r="G315" i="13"/>
  <c r="AR315" i="13" s="1"/>
  <c r="S316" i="13"/>
  <c r="D315" i="13"/>
  <c r="AO315" i="13"/>
  <c r="P316" i="13"/>
  <c r="A315" i="13"/>
  <c r="AL315" i="13" s="1"/>
  <c r="M316" i="13"/>
  <c r="CA101" i="14"/>
  <c r="CA99" i="14"/>
  <c r="BX99" i="14"/>
  <c r="BX101" i="14"/>
  <c r="BY101" i="14"/>
  <c r="BY99" i="14"/>
  <c r="S100" i="13"/>
  <c r="G99" i="13"/>
  <c r="AR99" i="13"/>
  <c r="P100" i="13"/>
  <c r="D99" i="13"/>
  <c r="AO99" i="13" s="1"/>
  <c r="M100" i="13"/>
  <c r="A99" i="13"/>
  <c r="AL99" i="13"/>
  <c r="CG99" i="14"/>
  <c r="CG101" i="14"/>
  <c r="CD101" i="14"/>
  <c r="CD99" i="14"/>
  <c r="BZ101" i="14"/>
  <c r="BZ99" i="14"/>
  <c r="I99" i="13"/>
  <c r="AT99" i="13"/>
  <c r="U100" i="13"/>
  <c r="R100" i="13"/>
  <c r="F99" i="13"/>
  <c r="AQ99" i="13" s="1"/>
  <c r="O100" i="13"/>
  <c r="C99" i="13"/>
  <c r="AN99" i="13" s="1"/>
  <c r="BZ365" i="14"/>
  <c r="BZ363" i="14"/>
  <c r="BV364" i="14"/>
  <c r="BW363" i="14"/>
  <c r="BW365" i="14"/>
  <c r="F363" i="13"/>
  <c r="AQ363" i="13" s="1"/>
  <c r="R364" i="13"/>
  <c r="CF365" i="14"/>
  <c r="CF363" i="14"/>
  <c r="BX365" i="14"/>
  <c r="BX363" i="14"/>
  <c r="CC363" i="14"/>
  <c r="CC365" i="14"/>
  <c r="K363" i="13"/>
  <c r="AV363" i="13"/>
  <c r="W364" i="13"/>
  <c r="H363" i="13"/>
  <c r="AS363" i="13" s="1"/>
  <c r="T364" i="13"/>
  <c r="N364" i="13"/>
  <c r="B363" i="13"/>
  <c r="AM363" i="13" s="1"/>
  <c r="CD365" i="14"/>
  <c r="CD363" i="14"/>
  <c r="CA363" i="14"/>
  <c r="CA365" i="14"/>
  <c r="C363" i="13"/>
  <c r="AN363" i="13" s="1"/>
  <c r="O364" i="13"/>
  <c r="D21" i="13"/>
  <c r="AO21" i="13"/>
  <c r="P22" i="13"/>
  <c r="CE21" i="14"/>
  <c r="CE23" i="14"/>
  <c r="BZ21" i="14"/>
  <c r="BZ23" i="14"/>
  <c r="BT22" i="14"/>
  <c r="CG23" i="14" s="1"/>
  <c r="CD23" i="14"/>
  <c r="CD21" i="14"/>
  <c r="I21" i="13"/>
  <c r="AT21" i="13" s="1"/>
  <c r="U22" i="13"/>
  <c r="R22" i="13"/>
  <c r="F21" i="13"/>
  <c r="AQ21" i="13" s="1"/>
  <c r="C21" i="13"/>
  <c r="AN21" i="13" s="1"/>
  <c r="O22" i="13"/>
  <c r="BX23" i="14"/>
  <c r="BX21" i="14"/>
  <c r="CC21" i="14"/>
  <c r="CC23" i="14"/>
  <c r="G21" i="13"/>
  <c r="AR21" i="13" s="1"/>
  <c r="S22" i="13"/>
  <c r="A21" i="13"/>
  <c r="AL21" i="13"/>
  <c r="M22" i="13"/>
  <c r="Y431" i="13"/>
  <c r="AE431" i="13"/>
  <c r="CI431" i="14"/>
  <c r="BM512" i="3"/>
  <c r="BN512" i="3"/>
  <c r="BR512" i="3"/>
  <c r="BQ512" i="3"/>
  <c r="BU512" i="3"/>
  <c r="BV512" i="3"/>
  <c r="BS511" i="3"/>
  <c r="BE512" i="14" s="1"/>
  <c r="BQ511" i="14" s="1"/>
  <c r="BP511" i="3"/>
  <c r="BB512" i="14" s="1"/>
  <c r="BN511" i="14" s="1"/>
  <c r="BM511" i="3"/>
  <c r="AY512" i="14" s="1"/>
  <c r="BK511" i="14" s="1"/>
  <c r="BU511" i="3"/>
  <c r="BG512" i="14" s="1"/>
  <c r="BS511" i="14" s="1"/>
  <c r="BN511" i="3"/>
  <c r="AZ512" i="14" s="1"/>
  <c r="BL511" i="14" s="1"/>
  <c r="BV511" i="3"/>
  <c r="BH512" i="14" s="1"/>
  <c r="BT511" i="14" s="1"/>
  <c r="BL512" i="3"/>
  <c r="BO512" i="3"/>
  <c r="BP512" i="3"/>
  <c r="BT512" i="3"/>
  <c r="BS512" i="3"/>
  <c r="BW512" i="3"/>
  <c r="BO511" i="3"/>
  <c r="BA512" i="14" s="1"/>
  <c r="BM511" i="14" s="1"/>
  <c r="BW511" i="3"/>
  <c r="BI512" i="14" s="1"/>
  <c r="BU511" i="14" s="1"/>
  <c r="BT511" i="3"/>
  <c r="BF512" i="14" s="1"/>
  <c r="BR511" i="14" s="1"/>
  <c r="BQ511" i="3"/>
  <c r="BC512" i="14" s="1"/>
  <c r="BO511" i="14" s="1"/>
  <c r="BL511" i="3"/>
  <c r="AX512" i="14" s="1"/>
  <c r="BJ511" i="14" s="1"/>
  <c r="BR511" i="3"/>
  <c r="BD512" i="14" s="1"/>
  <c r="BP511" i="14" s="1"/>
  <c r="S96" i="3"/>
  <c r="M96" i="13" s="1"/>
  <c r="CD459" i="14"/>
  <c r="CD461" i="14"/>
  <c r="CE461" i="14"/>
  <c r="CE459" i="14"/>
  <c r="F459" i="13"/>
  <c r="AQ459" i="13" s="1"/>
  <c r="R460" i="13"/>
  <c r="CF461" i="14"/>
  <c r="CF459" i="14"/>
  <c r="BX461" i="14"/>
  <c r="BX459" i="14"/>
  <c r="CC459" i="14"/>
  <c r="CC461" i="14"/>
  <c r="K459" i="13"/>
  <c r="AV459" i="13"/>
  <c r="W460" i="13"/>
  <c r="H459" i="13"/>
  <c r="AS459" i="13" s="1"/>
  <c r="T460" i="13"/>
  <c r="C459" i="13"/>
  <c r="AN459" i="13"/>
  <c r="O460" i="13"/>
  <c r="BZ461" i="14"/>
  <c r="BZ459" i="14"/>
  <c r="BW459" i="14"/>
  <c r="BW461" i="14"/>
  <c r="BV460" i="14"/>
  <c r="Q460" i="13"/>
  <c r="E459" i="13"/>
  <c r="AP459" i="13" s="1"/>
  <c r="BJ722" i="3"/>
  <c r="BJ721" i="3" s="1"/>
  <c r="BK720" i="3" s="1"/>
  <c r="S390" i="3"/>
  <c r="M390" i="13" s="1"/>
  <c r="S576" i="3"/>
  <c r="M576" i="13" s="1"/>
  <c r="BN476" i="3"/>
  <c r="BQ476" i="3"/>
  <c r="BU476" i="3"/>
  <c r="BV476" i="3"/>
  <c r="BL475" i="3"/>
  <c r="AX476" i="14" s="1"/>
  <c r="BJ475" i="14" s="1"/>
  <c r="BO475" i="3"/>
  <c r="BA476" i="14" s="1"/>
  <c r="BM475" i="14" s="1"/>
  <c r="BT475" i="3"/>
  <c r="BF476" i="14" s="1"/>
  <c r="BR475" i="14" s="1"/>
  <c r="BL476" i="3"/>
  <c r="BO476" i="3"/>
  <c r="BP476" i="3"/>
  <c r="BT476" i="3"/>
  <c r="BS476" i="3"/>
  <c r="BW476" i="3"/>
  <c r="BM475" i="3"/>
  <c r="AY476" i="14" s="1"/>
  <c r="BK475" i="14" s="1"/>
  <c r="BU475" i="3"/>
  <c r="BG476" i="14" s="1"/>
  <c r="BS475" i="14" s="1"/>
  <c r="BN475" i="3"/>
  <c r="AZ476" i="14" s="1"/>
  <c r="BL475" i="14" s="1"/>
  <c r="BV475" i="3"/>
  <c r="BH476" i="14" s="1"/>
  <c r="BT475" i="14" s="1"/>
  <c r="BS475" i="3"/>
  <c r="BE476" i="14" s="1"/>
  <c r="BQ475" i="14" s="1"/>
  <c r="BP475" i="3"/>
  <c r="BB476" i="14" s="1"/>
  <c r="BN475" i="14" s="1"/>
  <c r="BM476" i="3"/>
  <c r="BR476" i="3"/>
  <c r="BQ475" i="3"/>
  <c r="BC476" i="14" s="1"/>
  <c r="BO475" i="14" s="1"/>
  <c r="BR475" i="3"/>
  <c r="BD476" i="14" s="1"/>
  <c r="BP475" i="14" s="1"/>
  <c r="BW475" i="3"/>
  <c r="BI476" i="14" s="1"/>
  <c r="BU475" i="14" s="1"/>
  <c r="BK603" i="3"/>
  <c r="BK609" i="3"/>
  <c r="BN524" i="3"/>
  <c r="BQ524" i="3"/>
  <c r="BV524" i="3"/>
  <c r="BN523" i="3"/>
  <c r="AZ524" i="14" s="1"/>
  <c r="BL523" i="14" s="1"/>
  <c r="BV523" i="3"/>
  <c r="BH524" i="14" s="1"/>
  <c r="BT523" i="14" s="1"/>
  <c r="BT523" i="3"/>
  <c r="BF524" i="14" s="1"/>
  <c r="BR523" i="14" s="1"/>
  <c r="BL524" i="3"/>
  <c r="BO524" i="3"/>
  <c r="BP524" i="3"/>
  <c r="BT524" i="3"/>
  <c r="BS524" i="3"/>
  <c r="BW524" i="3"/>
  <c r="BO523" i="3"/>
  <c r="BA524" i="14" s="1"/>
  <c r="BM523" i="14" s="1"/>
  <c r="BW523" i="3"/>
  <c r="BI524" i="14" s="1"/>
  <c r="BU523" i="14" s="1"/>
  <c r="BR523" i="3"/>
  <c r="BD524" i="14" s="1"/>
  <c r="BP523" i="14" s="1"/>
  <c r="BM523" i="3"/>
  <c r="AY524" i="14" s="1"/>
  <c r="BK523" i="14" s="1"/>
  <c r="BU523" i="3"/>
  <c r="BG524" i="14" s="1"/>
  <c r="BS523" i="14" s="1"/>
  <c r="BP523" i="3"/>
  <c r="BB524" i="14" s="1"/>
  <c r="BN523" i="14" s="1"/>
  <c r="BM524" i="3"/>
  <c r="BR524" i="3"/>
  <c r="BU524" i="3"/>
  <c r="BS523" i="3"/>
  <c r="BE524" i="14" s="1"/>
  <c r="BQ523" i="14" s="1"/>
  <c r="BQ523" i="3"/>
  <c r="BC524" i="14" s="1"/>
  <c r="BO523" i="14" s="1"/>
  <c r="BL523" i="3"/>
  <c r="AX524" i="14" s="1"/>
  <c r="BJ523" i="14" s="1"/>
  <c r="S522" i="3"/>
  <c r="M522" i="13" s="1"/>
  <c r="BL374" i="3"/>
  <c r="BO374" i="3"/>
  <c r="BP374" i="3"/>
  <c r="BT374" i="3"/>
  <c r="BS374" i="3"/>
  <c r="BW374" i="3"/>
  <c r="BO373" i="3"/>
  <c r="BA374" i="14" s="1"/>
  <c r="BM373" i="14" s="1"/>
  <c r="BS373" i="3"/>
  <c r="BE374" i="14" s="1"/>
  <c r="BQ373" i="14" s="1"/>
  <c r="BW373" i="3"/>
  <c r="BI374" i="14" s="1"/>
  <c r="BU373" i="14" s="1"/>
  <c r="BL373" i="3"/>
  <c r="AX374" i="14" s="1"/>
  <c r="BJ373" i="14" s="1"/>
  <c r="BP373" i="3"/>
  <c r="BB374" i="14" s="1"/>
  <c r="BN373" i="14" s="1"/>
  <c r="BT373" i="3"/>
  <c r="BF374" i="14" s="1"/>
  <c r="BR373" i="14" s="1"/>
  <c r="BN374" i="3"/>
  <c r="BQ374" i="3"/>
  <c r="BM373" i="3"/>
  <c r="AY374" i="14" s="1"/>
  <c r="BK373" i="14" s="1"/>
  <c r="BU373" i="3"/>
  <c r="BG374" i="14" s="1"/>
  <c r="BS373" i="14" s="1"/>
  <c r="BN373" i="3"/>
  <c r="AZ374" i="14" s="1"/>
  <c r="BL373" i="14" s="1"/>
  <c r="BV373" i="3"/>
  <c r="BH374" i="14" s="1"/>
  <c r="BT373" i="14" s="1"/>
  <c r="BM374" i="3"/>
  <c r="BR374" i="3"/>
  <c r="BU374" i="3"/>
  <c r="BQ373" i="3"/>
  <c r="BC374" i="14" s="1"/>
  <c r="BO373" i="14" s="1"/>
  <c r="BV374" i="3"/>
  <c r="BR373" i="3"/>
  <c r="BD374" i="14" s="1"/>
  <c r="BP373" i="14" s="1"/>
  <c r="BK36" i="3"/>
  <c r="BK480" i="3"/>
  <c r="S15" i="3"/>
  <c r="M15" i="13" s="1"/>
  <c r="K492" i="13"/>
  <c r="AV492" i="13" s="1"/>
  <c r="W493" i="13"/>
  <c r="J492" i="13"/>
  <c r="AU492" i="13"/>
  <c r="V493" i="13"/>
  <c r="N493" i="13"/>
  <c r="B492" i="13"/>
  <c r="AM492" i="13" s="1"/>
  <c r="BZ494" i="14"/>
  <c r="BZ492" i="14"/>
  <c r="BW494" i="14"/>
  <c r="BV493" i="14"/>
  <c r="BW492" i="14"/>
  <c r="O493" i="13"/>
  <c r="C492" i="13"/>
  <c r="AN492" i="13"/>
  <c r="CB492" i="14"/>
  <c r="CB494" i="14"/>
  <c r="CG494" i="14"/>
  <c r="CG492" i="14"/>
  <c r="BY492" i="14"/>
  <c r="BY494" i="14"/>
  <c r="H492" i="13"/>
  <c r="AS492" i="13"/>
  <c r="T493" i="13"/>
  <c r="E492" i="13"/>
  <c r="AP492" i="13" s="1"/>
  <c r="Q493" i="13"/>
  <c r="A492" i="13"/>
  <c r="AL492" i="13"/>
  <c r="M493" i="13"/>
  <c r="BI370" i="3"/>
  <c r="BJ371" i="3"/>
  <c r="BJ370" i="3" s="1"/>
  <c r="BK369" i="3" s="1"/>
  <c r="BO434" i="3"/>
  <c r="BS434" i="3"/>
  <c r="BR433" i="3"/>
  <c r="BD434" i="14" s="1"/>
  <c r="BP433" i="14" s="1"/>
  <c r="BM433" i="3"/>
  <c r="AY434" i="14" s="1"/>
  <c r="BK433" i="14" s="1"/>
  <c r="BQ433" i="3"/>
  <c r="BC434" i="14" s="1"/>
  <c r="BO433" i="14" s="1"/>
  <c r="BU433" i="3"/>
  <c r="BG434" i="14" s="1"/>
  <c r="BS433" i="14" s="1"/>
  <c r="BM434" i="3"/>
  <c r="BN434" i="3"/>
  <c r="BR434" i="3"/>
  <c r="BQ434" i="3"/>
  <c r="BU434" i="3"/>
  <c r="BL433" i="3"/>
  <c r="AX434" i="14" s="1"/>
  <c r="BJ433" i="14" s="1"/>
  <c r="BP433" i="3"/>
  <c r="BB434" i="14" s="1"/>
  <c r="BN433" i="14" s="1"/>
  <c r="BT433" i="3"/>
  <c r="BF434" i="14" s="1"/>
  <c r="BR433" i="14" s="1"/>
  <c r="BV434" i="3"/>
  <c r="BO433" i="3"/>
  <c r="BA434" i="14" s="1"/>
  <c r="BM433" i="14" s="1"/>
  <c r="BS433" i="3"/>
  <c r="BE434" i="14" s="1"/>
  <c r="BQ433" i="14" s="1"/>
  <c r="BW433" i="3"/>
  <c r="BI434" i="14" s="1"/>
  <c r="BU433" i="14" s="1"/>
  <c r="BL434" i="3"/>
  <c r="BP434" i="3"/>
  <c r="BT434" i="3"/>
  <c r="BW434" i="3"/>
  <c r="BN433" i="3"/>
  <c r="AZ434" i="14" s="1"/>
  <c r="BL433" i="14" s="1"/>
  <c r="BV433" i="3"/>
  <c r="BH434" i="14" s="1"/>
  <c r="BT433" i="14" s="1"/>
  <c r="BZ387" i="14"/>
  <c r="BZ389" i="14"/>
  <c r="BX389" i="14"/>
  <c r="BX387" i="14"/>
  <c r="R388" i="13"/>
  <c r="F387" i="13"/>
  <c r="AQ387" i="13" s="1"/>
  <c r="CA387" i="14"/>
  <c r="CA389" i="14"/>
  <c r="X388" i="13"/>
  <c r="L387" i="13"/>
  <c r="AW387" i="13" s="1"/>
  <c r="BW389" i="14"/>
  <c r="BW387" i="14"/>
  <c r="BV388" i="14"/>
  <c r="K387" i="13"/>
  <c r="AV387" i="13"/>
  <c r="W388" i="13"/>
  <c r="H387" i="13"/>
  <c r="AS387" i="13" s="1"/>
  <c r="T388" i="13"/>
  <c r="N388" i="13"/>
  <c r="B387" i="13"/>
  <c r="AM387" i="13" s="1"/>
  <c r="CH389" i="14"/>
  <c r="CH387" i="14"/>
  <c r="CF389" i="14"/>
  <c r="CF387" i="14"/>
  <c r="E387" i="13"/>
  <c r="AP387" i="13" s="1"/>
  <c r="Q388" i="13"/>
  <c r="BZ320" i="14"/>
  <c r="BZ318" i="14"/>
  <c r="BW318" i="14"/>
  <c r="BV319" i="14"/>
  <c r="BW320" i="14"/>
  <c r="D318" i="13"/>
  <c r="AO318" i="13" s="1"/>
  <c r="P319" i="13"/>
  <c r="CB318" i="14"/>
  <c r="CB320" i="14"/>
  <c r="CG320" i="14"/>
  <c r="CG318" i="14"/>
  <c r="BY320" i="14"/>
  <c r="BY318" i="14"/>
  <c r="H318" i="13"/>
  <c r="AS318" i="13"/>
  <c r="T319" i="13"/>
  <c r="E318" i="13"/>
  <c r="AP318" i="13" s="1"/>
  <c r="Q319" i="13"/>
  <c r="M319" i="13"/>
  <c r="A318" i="13"/>
  <c r="AL318" i="13" s="1"/>
  <c r="K318" i="13"/>
  <c r="AV318" i="13"/>
  <c r="W319" i="13"/>
  <c r="J318" i="13"/>
  <c r="AU318" i="13" s="1"/>
  <c r="V319" i="13"/>
  <c r="B318" i="13"/>
  <c r="AM318" i="13" s="1"/>
  <c r="N319" i="13"/>
  <c r="CG83" i="14"/>
  <c r="CG81" i="14"/>
  <c r="U82" i="13"/>
  <c r="I81" i="13"/>
  <c r="AT81" i="13"/>
  <c r="O82" i="13"/>
  <c r="C81" i="13"/>
  <c r="AN81" i="13" s="1"/>
  <c r="BZ81" i="14"/>
  <c r="BZ83" i="14"/>
  <c r="L81" i="13"/>
  <c r="AW81" i="13"/>
  <c r="X82" i="13"/>
  <c r="Q82" i="13"/>
  <c r="E81" i="13"/>
  <c r="AP81" i="13" s="1"/>
  <c r="CB81" i="14"/>
  <c r="CB83" i="14"/>
  <c r="CE81" i="14"/>
  <c r="CE83" i="14"/>
  <c r="BW83" i="14"/>
  <c r="BW81" i="14"/>
  <c r="BV82" i="14"/>
  <c r="S82" i="13"/>
  <c r="G81" i="13"/>
  <c r="AR81" i="13"/>
  <c r="P82" i="13"/>
  <c r="D81" i="13"/>
  <c r="AO81" i="13" s="1"/>
  <c r="M82" i="13"/>
  <c r="A81" i="13"/>
  <c r="AL81" i="13"/>
  <c r="Q585" i="3"/>
  <c r="Q587" i="3"/>
  <c r="R587" i="3"/>
  <c r="BL5" i="3"/>
  <c r="BN5" i="3"/>
  <c r="BM4" i="3"/>
  <c r="AY5" i="14" s="1"/>
  <c r="BP5" i="3"/>
  <c r="BO5" i="3"/>
  <c r="BQ5" i="3"/>
  <c r="BS5" i="3"/>
  <c r="BU5" i="3"/>
  <c r="BV4" i="3"/>
  <c r="BH5" i="14" s="1"/>
  <c r="BR4" i="3"/>
  <c r="BD5" i="14" s="1"/>
  <c r="BP4" i="14" s="1"/>
  <c r="BT4" i="3"/>
  <c r="BF5" i="14" s="1"/>
  <c r="BW5" i="3"/>
  <c r="BL4" i="3"/>
  <c r="AX5" i="14" s="1"/>
  <c r="BM5" i="3"/>
  <c r="BO4" i="3"/>
  <c r="BA5" i="14" s="1"/>
  <c r="BS4" i="3"/>
  <c r="BE5" i="14" s="1"/>
  <c r="BR5" i="3"/>
  <c r="BV5" i="3"/>
  <c r="BW4" i="3"/>
  <c r="BI5" i="14" s="1"/>
  <c r="BN4" i="3"/>
  <c r="AZ5" i="14" s="1"/>
  <c r="BP4" i="3"/>
  <c r="BB5" i="14" s="1"/>
  <c r="BQ4" i="3"/>
  <c r="BC5" i="14" s="1"/>
  <c r="BU4" i="3"/>
  <c r="BG5" i="14" s="1"/>
  <c r="BT5" i="3"/>
  <c r="R395" i="3"/>
  <c r="Q395" i="3"/>
  <c r="Q393" i="3"/>
  <c r="S393" i="3" s="1"/>
  <c r="M393" i="13" s="1"/>
  <c r="Q612" i="3"/>
  <c r="Q614" i="3"/>
  <c r="R614" i="3"/>
  <c r="R473" i="3"/>
  <c r="Q473" i="3"/>
  <c r="Q471" i="3"/>
  <c r="S471" i="3" s="1"/>
  <c r="M471" i="13" s="1"/>
  <c r="BI628" i="3"/>
  <c r="BJ629" i="3"/>
  <c r="BJ628" i="3" s="1"/>
  <c r="Q543" i="3"/>
  <c r="Q545" i="3"/>
  <c r="R545" i="3"/>
  <c r="BM740" i="3"/>
  <c r="BN740" i="3"/>
  <c r="BR740" i="3"/>
  <c r="BQ740" i="3"/>
  <c r="BU740" i="3"/>
  <c r="BM739" i="3"/>
  <c r="AY740" i="14" s="1"/>
  <c r="BK739" i="14" s="1"/>
  <c r="BQ739" i="3"/>
  <c r="BC740" i="14" s="1"/>
  <c r="BO739" i="14" s="1"/>
  <c r="BU739" i="3"/>
  <c r="BG740" i="14" s="1"/>
  <c r="BS739" i="14" s="1"/>
  <c r="BV740" i="3"/>
  <c r="BN739" i="3"/>
  <c r="AZ740" i="14" s="1"/>
  <c r="BL739" i="14" s="1"/>
  <c r="BR739" i="3"/>
  <c r="BD740" i="14" s="1"/>
  <c r="BP739" i="14" s="1"/>
  <c r="BV739" i="3"/>
  <c r="BH740" i="14" s="1"/>
  <c r="BT739" i="14" s="1"/>
  <c r="BL740" i="3"/>
  <c r="BO740" i="3"/>
  <c r="BP740" i="3"/>
  <c r="BT740" i="3"/>
  <c r="BS740" i="3"/>
  <c r="BW740" i="3"/>
  <c r="BO739" i="3"/>
  <c r="BA740" i="14" s="1"/>
  <c r="BM739" i="14" s="1"/>
  <c r="BS739" i="3"/>
  <c r="BE740" i="14" s="1"/>
  <c r="BQ739" i="14" s="1"/>
  <c r="BW739" i="3"/>
  <c r="BI740" i="14" s="1"/>
  <c r="BU739" i="14" s="1"/>
  <c r="BL739" i="3"/>
  <c r="AX740" i="14" s="1"/>
  <c r="BJ739" i="14" s="1"/>
  <c r="BP739" i="3"/>
  <c r="BB740" i="14" s="1"/>
  <c r="BN739" i="14" s="1"/>
  <c r="BT739" i="3"/>
  <c r="BF740" i="14" s="1"/>
  <c r="BR739" i="14" s="1"/>
  <c r="CF558" i="14"/>
  <c r="CF560" i="14"/>
  <c r="CC560" i="14"/>
  <c r="CC558" i="14"/>
  <c r="BZ560" i="14"/>
  <c r="BZ558" i="14"/>
  <c r="T559" i="13"/>
  <c r="H558" i="13"/>
  <c r="AS558" i="13" s="1"/>
  <c r="E558" i="13"/>
  <c r="Q559" i="13"/>
  <c r="AP558" i="13"/>
  <c r="M559" i="13"/>
  <c r="A558" i="13"/>
  <c r="AL558" i="13" s="1"/>
  <c r="BV559" i="14"/>
  <c r="BW558" i="14"/>
  <c r="BW560" i="14"/>
  <c r="CG560" i="14"/>
  <c r="CG558" i="14"/>
  <c r="CD558" i="14"/>
  <c r="CD560" i="14"/>
  <c r="J558" i="13"/>
  <c r="AU558" i="13"/>
  <c r="V559" i="13"/>
  <c r="S559" i="13"/>
  <c r="G558" i="13"/>
  <c r="AR558" i="13" s="1"/>
  <c r="B558" i="13"/>
  <c r="AM558" i="13" s="1"/>
  <c r="N559" i="13"/>
  <c r="R104" i="3"/>
  <c r="Q458" i="3"/>
  <c r="R458" i="3"/>
  <c r="Q456" i="3"/>
  <c r="S456" i="3" s="1"/>
  <c r="M456" i="13" s="1"/>
  <c r="R518" i="3"/>
  <c r="Q518" i="3"/>
  <c r="Q516" i="3"/>
  <c r="AB107" i="13"/>
  <c r="R41" i="3"/>
  <c r="BW468" i="14"/>
  <c r="BV469" i="14"/>
  <c r="BW470" i="14"/>
  <c r="CD470" i="14"/>
  <c r="CD468" i="14"/>
  <c r="G468" i="13"/>
  <c r="AR468" i="13"/>
  <c r="S469" i="13"/>
  <c r="CE468" i="14"/>
  <c r="CE470" i="14"/>
  <c r="BY468" i="14"/>
  <c r="BY470" i="14"/>
  <c r="F468" i="13"/>
  <c r="AQ468" i="13" s="1"/>
  <c r="R469" i="13"/>
  <c r="CA470" i="14"/>
  <c r="CA468" i="14"/>
  <c r="BX468" i="14"/>
  <c r="BX470" i="14"/>
  <c r="CH468" i="14"/>
  <c r="CH470" i="14"/>
  <c r="L468" i="13"/>
  <c r="AW468" i="13"/>
  <c r="X469" i="13"/>
  <c r="I468" i="13"/>
  <c r="AT468" i="13" s="1"/>
  <c r="U469" i="13"/>
  <c r="D468" i="13"/>
  <c r="AO468" i="13"/>
  <c r="P469" i="13"/>
  <c r="AC485" i="13"/>
  <c r="Y485" i="13"/>
  <c r="AE485" i="13"/>
  <c r="CJ483" i="14"/>
  <c r="Z485" i="13"/>
  <c r="CF537" i="14"/>
  <c r="CF539" i="14"/>
  <c r="BX537" i="14"/>
  <c r="BX539" i="14"/>
  <c r="CC539" i="14"/>
  <c r="CC537" i="14"/>
  <c r="K537" i="13"/>
  <c r="AV537" i="13"/>
  <c r="W538" i="13"/>
  <c r="D537" i="13"/>
  <c r="AO537" i="13"/>
  <c r="P538" i="13"/>
  <c r="A537" i="13"/>
  <c r="AL537" i="13" s="1"/>
  <c r="M538" i="13"/>
  <c r="CD539" i="14"/>
  <c r="CD537" i="14"/>
  <c r="X538" i="13"/>
  <c r="L537" i="13"/>
  <c r="AW537" i="13" s="1"/>
  <c r="CA537" i="14"/>
  <c r="CA539" i="14"/>
  <c r="U538" i="13"/>
  <c r="I537" i="13"/>
  <c r="AT537" i="13"/>
  <c r="F537" i="13"/>
  <c r="AQ537" i="13"/>
  <c r="R538" i="13"/>
  <c r="N538" i="13"/>
  <c r="B537" i="13"/>
  <c r="AM537" i="13"/>
  <c r="X532" i="13"/>
  <c r="L531" i="13"/>
  <c r="AW531" i="13"/>
  <c r="I531" i="13"/>
  <c r="AT531" i="13"/>
  <c r="U532" i="13"/>
  <c r="E531" i="13"/>
  <c r="AP531" i="13" s="1"/>
  <c r="Q532" i="13"/>
  <c r="CA531" i="14"/>
  <c r="CA533" i="14"/>
  <c r="CH533" i="14"/>
  <c r="CH531" i="14"/>
  <c r="BZ531" i="14"/>
  <c r="BZ533" i="14"/>
  <c r="G531" i="13"/>
  <c r="AR531" i="13" s="1"/>
  <c r="S532" i="13"/>
  <c r="D531" i="13"/>
  <c r="AO531" i="13"/>
  <c r="P532" i="13"/>
  <c r="A531" i="13"/>
  <c r="AL531" i="13"/>
  <c r="M532" i="13"/>
  <c r="BY533" i="14"/>
  <c r="BY531" i="14"/>
  <c r="BX533" i="14"/>
  <c r="BX531" i="14"/>
  <c r="B531" i="13"/>
  <c r="AM531" i="13"/>
  <c r="N532" i="13"/>
  <c r="Q396" i="3"/>
  <c r="Q398" i="3"/>
  <c r="R398" i="3"/>
  <c r="CH582" i="14"/>
  <c r="CH584" i="14"/>
  <c r="CA582" i="14"/>
  <c r="CA584" i="14"/>
  <c r="BX584" i="14"/>
  <c r="BX582" i="14"/>
  <c r="H582" i="13"/>
  <c r="T583" i="13"/>
  <c r="AS582" i="13"/>
  <c r="E582" i="13"/>
  <c r="Q583" i="13"/>
  <c r="AP582" i="13"/>
  <c r="M583" i="13"/>
  <c r="A582" i="13"/>
  <c r="AL582" i="13" s="1"/>
  <c r="BY584" i="14"/>
  <c r="BY582" i="14"/>
  <c r="CE582" i="14"/>
  <c r="CE584" i="14"/>
  <c r="CB582" i="14"/>
  <c r="CB584" i="14"/>
  <c r="V583" i="13"/>
  <c r="J582" i="13"/>
  <c r="AU582" i="13" s="1"/>
  <c r="G582" i="13"/>
  <c r="AR582" i="13"/>
  <c r="S583" i="13"/>
  <c r="N583" i="13"/>
  <c r="B582" i="13"/>
  <c r="AM582" i="13" s="1"/>
  <c r="Q479" i="3"/>
  <c r="Q477" i="3"/>
  <c r="R479" i="3"/>
  <c r="S408" i="3"/>
  <c r="M408" i="13" s="1"/>
  <c r="AA431" i="13"/>
  <c r="AI431" i="13"/>
  <c r="AJ431" i="13"/>
  <c r="BK465" i="3"/>
  <c r="Q546" i="3"/>
  <c r="R548" i="3"/>
  <c r="Q548" i="3"/>
  <c r="BK45" i="3"/>
  <c r="BK69" i="3"/>
  <c r="CB54" i="14"/>
  <c r="CB56" i="14"/>
  <c r="T55" i="13"/>
  <c r="H54" i="13"/>
  <c r="AS54" i="13"/>
  <c r="N55" i="13"/>
  <c r="B54" i="13"/>
  <c r="AM54" i="13" s="1"/>
  <c r="CD54" i="14"/>
  <c r="CD56" i="14"/>
  <c r="X55" i="13"/>
  <c r="L54" i="13"/>
  <c r="AW54" i="13" s="1"/>
  <c r="P55" i="13"/>
  <c r="D54" i="13"/>
  <c r="AO54" i="13" s="1"/>
  <c r="CE54" i="14"/>
  <c r="CE56" i="14"/>
  <c r="CA54" i="14"/>
  <c r="CA56" i="14"/>
  <c r="BV55" i="14"/>
  <c r="BW54" i="14"/>
  <c r="BW56" i="14"/>
  <c r="F54" i="13"/>
  <c r="AQ54" i="13"/>
  <c r="R55" i="13"/>
  <c r="E54" i="13"/>
  <c r="AP54" i="13" s="1"/>
  <c r="Q55" i="13"/>
  <c r="A54" i="13"/>
  <c r="AL54" i="13"/>
  <c r="M55" i="13"/>
  <c r="BV403" i="14"/>
  <c r="BW402" i="14"/>
  <c r="BW404" i="14"/>
  <c r="CD402" i="14"/>
  <c r="CD404" i="14"/>
  <c r="F402" i="13"/>
  <c r="AQ402" i="13"/>
  <c r="R403" i="13"/>
  <c r="CA402" i="14"/>
  <c r="CA404" i="14"/>
  <c r="BX402" i="14"/>
  <c r="BX404" i="14"/>
  <c r="CH404" i="14"/>
  <c r="CH402" i="14"/>
  <c r="X403" i="13"/>
  <c r="L402" i="13"/>
  <c r="AW402" i="13" s="1"/>
  <c r="U403" i="13"/>
  <c r="I402" i="13"/>
  <c r="AT402" i="13" s="1"/>
  <c r="C402" i="13"/>
  <c r="AN402" i="13" s="1"/>
  <c r="O403" i="13"/>
  <c r="CE404" i="14"/>
  <c r="CE402" i="14"/>
  <c r="BY404" i="14"/>
  <c r="BY402" i="14"/>
  <c r="G402" i="13"/>
  <c r="AR402" i="13"/>
  <c r="S403" i="13"/>
  <c r="BM572" i="3"/>
  <c r="BR572" i="3"/>
  <c r="BU572" i="3"/>
  <c r="BS571" i="3"/>
  <c r="BE572" i="14" s="1"/>
  <c r="BQ571" i="14" s="1"/>
  <c r="BM571" i="3"/>
  <c r="AY572" i="14" s="1"/>
  <c r="BK571" i="14" s="1"/>
  <c r="BN571" i="3"/>
  <c r="AZ572" i="14" s="1"/>
  <c r="BL571" i="14" s="1"/>
  <c r="BV571" i="3"/>
  <c r="BH572" i="14" s="1"/>
  <c r="BT571" i="14" s="1"/>
  <c r="BL572" i="3"/>
  <c r="BO572" i="3"/>
  <c r="BP572" i="3"/>
  <c r="BT572" i="3"/>
  <c r="BS572" i="3"/>
  <c r="BW572" i="3"/>
  <c r="BO571" i="3"/>
  <c r="BA572" i="14" s="1"/>
  <c r="BM571" i="14" s="1"/>
  <c r="BW571" i="3"/>
  <c r="BI572" i="14" s="1"/>
  <c r="BU571" i="14" s="1"/>
  <c r="BT571" i="3"/>
  <c r="BF572" i="14" s="1"/>
  <c r="BR571" i="14" s="1"/>
  <c r="BQ571" i="3"/>
  <c r="BC572" i="14" s="1"/>
  <c r="BO571" i="14" s="1"/>
  <c r="BL571" i="3"/>
  <c r="AX572" i="14" s="1"/>
  <c r="BJ571" i="14" s="1"/>
  <c r="BR571" i="3"/>
  <c r="BD572" i="14" s="1"/>
  <c r="BP571" i="14" s="1"/>
  <c r="BN572" i="3"/>
  <c r="BQ572" i="3"/>
  <c r="BV572" i="3"/>
  <c r="BP571" i="3"/>
  <c r="BB572" i="14" s="1"/>
  <c r="BN571" i="14" s="1"/>
  <c r="BU571" i="3"/>
  <c r="BG572" i="14" s="1"/>
  <c r="BS571" i="14" s="1"/>
  <c r="S570" i="3"/>
  <c r="M570" i="13" s="1"/>
  <c r="BL593" i="3"/>
  <c r="BN593" i="3"/>
  <c r="BO593" i="3"/>
  <c r="BS593" i="3"/>
  <c r="BR593" i="3"/>
  <c r="BV593" i="3"/>
  <c r="BO592" i="3"/>
  <c r="BA593" i="14" s="1"/>
  <c r="BM592" i="14" s="1"/>
  <c r="BS592" i="3"/>
  <c r="BE593" i="14" s="1"/>
  <c r="BQ592" i="14" s="1"/>
  <c r="BW592" i="3"/>
  <c r="BI593" i="14" s="1"/>
  <c r="BU592" i="14" s="1"/>
  <c r="BL592" i="3"/>
  <c r="AX593" i="14" s="1"/>
  <c r="BJ592" i="14" s="1"/>
  <c r="BP592" i="3"/>
  <c r="BB593" i="14" s="1"/>
  <c r="BN592" i="14" s="1"/>
  <c r="BT592" i="3"/>
  <c r="BF593" i="14" s="1"/>
  <c r="BR592" i="14" s="1"/>
  <c r="BP593" i="3"/>
  <c r="BU593" i="3"/>
  <c r="BM592" i="3"/>
  <c r="AY593" i="14" s="1"/>
  <c r="BK592" i="14" s="1"/>
  <c r="BU592" i="3"/>
  <c r="BG593" i="14" s="1"/>
  <c r="BS592" i="14" s="1"/>
  <c r="BN592" i="3"/>
  <c r="AZ593" i="14" s="1"/>
  <c r="BL592" i="14" s="1"/>
  <c r="BV592" i="3"/>
  <c r="BH593" i="14" s="1"/>
  <c r="BT592" i="14" s="1"/>
  <c r="BM593" i="3"/>
  <c r="BQ593" i="3"/>
  <c r="BT593" i="3"/>
  <c r="BQ592" i="3"/>
  <c r="BC593" i="14" s="1"/>
  <c r="BO592" i="14" s="1"/>
  <c r="BW593" i="3"/>
  <c r="BR592" i="3"/>
  <c r="BD593" i="14" s="1"/>
  <c r="BP592" i="14" s="1"/>
  <c r="BK615" i="3"/>
  <c r="CA608" i="14"/>
  <c r="CA606" i="14"/>
  <c r="CG606" i="14"/>
  <c r="CG608" i="14"/>
  <c r="CF606" i="14"/>
  <c r="CF608" i="14"/>
  <c r="X607" i="13"/>
  <c r="L606" i="13"/>
  <c r="AW606" i="13" s="1"/>
  <c r="U607" i="13"/>
  <c r="I606" i="13"/>
  <c r="AT606" i="13" s="1"/>
  <c r="D606" i="13"/>
  <c r="AO606" i="13" s="1"/>
  <c r="P607" i="13"/>
  <c r="CE606" i="14"/>
  <c r="CE608" i="14"/>
  <c r="BZ606" i="14"/>
  <c r="BZ608" i="14"/>
  <c r="BW608" i="14"/>
  <c r="BW606" i="14"/>
  <c r="BV607" i="14"/>
  <c r="W607" i="13"/>
  <c r="K606" i="13"/>
  <c r="AV606" i="13"/>
  <c r="R607" i="13"/>
  <c r="F606" i="13"/>
  <c r="AQ606" i="13" s="1"/>
  <c r="O607" i="13"/>
  <c r="C606" i="13"/>
  <c r="AN606" i="13"/>
  <c r="BL59" i="3"/>
  <c r="BM59" i="3"/>
  <c r="BO59" i="3"/>
  <c r="BS59" i="3"/>
  <c r="BR59" i="3"/>
  <c r="BV59" i="3"/>
  <c r="BL58" i="3"/>
  <c r="AX59" i="14" s="1"/>
  <c r="BJ58" i="14" s="1"/>
  <c r="BP58" i="3"/>
  <c r="BB59" i="14" s="1"/>
  <c r="BN58" i="14" s="1"/>
  <c r="BT58" i="3"/>
  <c r="BF59" i="14" s="1"/>
  <c r="BR58" i="14" s="1"/>
  <c r="BM58" i="3"/>
  <c r="AY59" i="14" s="1"/>
  <c r="BK58" i="14" s="1"/>
  <c r="BQ58" i="3"/>
  <c r="BC59" i="14" s="1"/>
  <c r="BO58" i="14" s="1"/>
  <c r="BU58" i="3"/>
  <c r="BG59" i="14" s="1"/>
  <c r="BS58" i="14" s="1"/>
  <c r="BP59" i="3"/>
  <c r="BU59" i="3"/>
  <c r="BW59" i="3"/>
  <c r="BR58" i="3"/>
  <c r="BD59" i="14" s="1"/>
  <c r="BP58" i="14" s="1"/>
  <c r="BO58" i="3"/>
  <c r="BA59" i="14" s="1"/>
  <c r="BM58" i="14" s="1"/>
  <c r="BW58" i="3"/>
  <c r="BI59" i="14" s="1"/>
  <c r="BU58" i="14" s="1"/>
  <c r="BN59" i="3"/>
  <c r="BQ59" i="3"/>
  <c r="BT59" i="3"/>
  <c r="BN58" i="3"/>
  <c r="AZ59" i="14" s="1"/>
  <c r="BL58" i="14" s="1"/>
  <c r="BV58" i="3"/>
  <c r="BH59" i="14" s="1"/>
  <c r="BT58" i="14" s="1"/>
  <c r="BS58" i="3"/>
  <c r="BE59" i="14" s="1"/>
  <c r="BQ58" i="14" s="1"/>
  <c r="BM596" i="3"/>
  <c r="BR596" i="3"/>
  <c r="BU596" i="3"/>
  <c r="BQ595" i="3"/>
  <c r="BC596" i="14" s="1"/>
  <c r="BO595" i="14" s="1"/>
  <c r="BT595" i="3"/>
  <c r="BF596" i="14" s="1"/>
  <c r="BR595" i="14" s="1"/>
  <c r="BN595" i="3"/>
  <c r="AZ596" i="14" s="1"/>
  <c r="BL595" i="14" s="1"/>
  <c r="BL596" i="3"/>
  <c r="BO596" i="3"/>
  <c r="BP596" i="3"/>
  <c r="BT596" i="3"/>
  <c r="BS596" i="3"/>
  <c r="BW596" i="3"/>
  <c r="BM595" i="3"/>
  <c r="AY596" i="14" s="1"/>
  <c r="BK595" i="14" s="1"/>
  <c r="BU595" i="3"/>
  <c r="BG596" i="14" s="1"/>
  <c r="BS595" i="14" s="1"/>
  <c r="BP595" i="3"/>
  <c r="BB596" i="14" s="1"/>
  <c r="BN595" i="14" s="1"/>
  <c r="BO595" i="3"/>
  <c r="BA596" i="14" s="1"/>
  <c r="BM595" i="14" s="1"/>
  <c r="BW595" i="3"/>
  <c r="BI596" i="14" s="1"/>
  <c r="BU595" i="14" s="1"/>
  <c r="BR595" i="3"/>
  <c r="BD596" i="14" s="1"/>
  <c r="BP595" i="14" s="1"/>
  <c r="BN596" i="3"/>
  <c r="BQ596" i="3"/>
  <c r="BV596" i="3"/>
  <c r="BL595" i="3"/>
  <c r="AX596" i="14" s="1"/>
  <c r="BJ595" i="14" s="1"/>
  <c r="BS595" i="3"/>
  <c r="BE596" i="14" s="1"/>
  <c r="BQ595" i="14" s="1"/>
  <c r="BV595" i="3"/>
  <c r="BH596" i="14" s="1"/>
  <c r="BT595" i="14" s="1"/>
  <c r="BK273" i="3"/>
  <c r="BK327" i="3"/>
  <c r="Y110" i="13"/>
  <c r="CH557" i="14"/>
  <c r="CH555" i="14"/>
  <c r="CA557" i="14"/>
  <c r="CA555" i="14"/>
  <c r="V556" i="13"/>
  <c r="J555" i="13"/>
  <c r="AU555" i="13" s="1"/>
  <c r="CF557" i="14"/>
  <c r="CF555" i="14"/>
  <c r="BX555" i="14"/>
  <c r="BX557" i="14"/>
  <c r="CC555" i="14"/>
  <c r="CC557" i="14"/>
  <c r="K555" i="13"/>
  <c r="AV555" i="13"/>
  <c r="W556" i="13"/>
  <c r="H555" i="13"/>
  <c r="AS555" i="13" s="1"/>
  <c r="T556" i="13"/>
  <c r="C555" i="13"/>
  <c r="AN555" i="13"/>
  <c r="O556" i="13"/>
  <c r="CD555" i="14"/>
  <c r="CD557" i="14"/>
  <c r="CE555" i="14"/>
  <c r="CE557" i="14"/>
  <c r="F555" i="13"/>
  <c r="AQ555" i="13" s="1"/>
  <c r="R556" i="13"/>
  <c r="R53" i="3"/>
  <c r="W565" i="13"/>
  <c r="K564" i="13"/>
  <c r="AV564" i="13"/>
  <c r="V565" i="13"/>
  <c r="J564" i="13"/>
  <c r="AU564" i="13" s="1"/>
  <c r="B564" i="13"/>
  <c r="AM564" i="13" s="1"/>
  <c r="N565" i="13"/>
  <c r="BZ566" i="14"/>
  <c r="BZ564" i="14"/>
  <c r="BV565" i="14"/>
  <c r="BW566" i="14"/>
  <c r="BW564" i="14"/>
  <c r="C564" i="13"/>
  <c r="AN564" i="13" s="1"/>
  <c r="O565" i="13"/>
  <c r="CB566" i="14"/>
  <c r="CB564" i="14"/>
  <c r="CG564" i="14"/>
  <c r="CG566" i="14"/>
  <c r="BY566" i="14"/>
  <c r="BY564" i="14"/>
  <c r="T565" i="13"/>
  <c r="H564" i="13"/>
  <c r="AS564" i="13" s="1"/>
  <c r="Q565" i="13"/>
  <c r="E564" i="13"/>
  <c r="AP564" i="13"/>
  <c r="M565" i="13"/>
  <c r="A564" i="13"/>
  <c r="AL564" i="13" s="1"/>
  <c r="CB366" i="14"/>
  <c r="CB368" i="14"/>
  <c r="CG366" i="14"/>
  <c r="CG368" i="14"/>
  <c r="BY368" i="14"/>
  <c r="BY366" i="14"/>
  <c r="H366" i="13"/>
  <c r="AS366" i="13" s="1"/>
  <c r="T367" i="13"/>
  <c r="E366" i="13"/>
  <c r="AP366" i="13"/>
  <c r="Q367" i="13"/>
  <c r="A366" i="13"/>
  <c r="AL366" i="13" s="1"/>
  <c r="M367" i="13"/>
  <c r="CD366" i="14"/>
  <c r="CD368" i="14"/>
  <c r="W367" i="13"/>
  <c r="K366" i="13"/>
  <c r="AV366" i="13" s="1"/>
  <c r="CA368" i="14"/>
  <c r="CA366" i="14"/>
  <c r="V367" i="13"/>
  <c r="J366" i="13"/>
  <c r="AU366" i="13"/>
  <c r="G366" i="13"/>
  <c r="AR366" i="13"/>
  <c r="S367" i="13"/>
  <c r="N367" i="13"/>
  <c r="B366" i="13"/>
  <c r="AM366" i="13" s="1"/>
  <c r="L519" i="13"/>
  <c r="AW519" i="13"/>
  <c r="X520" i="13"/>
  <c r="I519" i="13"/>
  <c r="AT519" i="13" s="1"/>
  <c r="U520" i="13"/>
  <c r="B519" i="13"/>
  <c r="AM519" i="13"/>
  <c r="N520" i="13"/>
  <c r="BZ521" i="14"/>
  <c r="BZ519" i="14"/>
  <c r="BW521" i="14"/>
  <c r="BV520" i="14"/>
  <c r="BW519" i="14"/>
  <c r="E519" i="13"/>
  <c r="AP519" i="13"/>
  <c r="Q520" i="13"/>
  <c r="CB521" i="14"/>
  <c r="CB519" i="14"/>
  <c r="CG519" i="14"/>
  <c r="CG521" i="14"/>
  <c r="BY521" i="14"/>
  <c r="BY519" i="14"/>
  <c r="G519" i="13"/>
  <c r="AR519" i="13" s="1"/>
  <c r="S520" i="13"/>
  <c r="D519" i="13"/>
  <c r="AO519" i="13"/>
  <c r="P520" i="13"/>
  <c r="A519" i="13"/>
  <c r="AL519" i="13" s="1"/>
  <c r="M520" i="13"/>
  <c r="CD42" i="14"/>
  <c r="CD44" i="14"/>
  <c r="BW42" i="14"/>
  <c r="BW44" i="14"/>
  <c r="Q43" i="13"/>
  <c r="E42" i="13"/>
  <c r="AP42" i="13" s="1"/>
  <c r="CF42" i="14"/>
  <c r="CF44" i="14"/>
  <c r="BZ44" i="14"/>
  <c r="BZ42" i="14"/>
  <c r="H42" i="13"/>
  <c r="AS42" i="13"/>
  <c r="T43" i="13"/>
  <c r="S43" i="13"/>
  <c r="G42" i="13"/>
  <c r="AR42" i="13" s="1"/>
  <c r="B42" i="13"/>
  <c r="AM42" i="13" s="1"/>
  <c r="N43" i="13"/>
  <c r="BY42" i="14"/>
  <c r="BY44" i="14"/>
  <c r="J42" i="13"/>
  <c r="AU42" i="13" s="1"/>
  <c r="V43" i="13"/>
  <c r="C42" i="13"/>
  <c r="AN42" i="13"/>
  <c r="O43" i="13"/>
  <c r="BL407" i="3"/>
  <c r="BM407" i="3"/>
  <c r="BO407" i="3"/>
  <c r="BS407" i="3"/>
  <c r="BR407" i="3"/>
  <c r="BV407" i="3"/>
  <c r="BP406" i="3"/>
  <c r="BB407" i="14" s="1"/>
  <c r="BN406" i="14" s="1"/>
  <c r="BT406" i="3"/>
  <c r="BF407" i="14" s="1"/>
  <c r="BR406" i="14" s="1"/>
  <c r="BW407" i="3"/>
  <c r="BM406" i="3"/>
  <c r="AY407" i="14" s="1"/>
  <c r="BK406" i="14" s="1"/>
  <c r="BQ406" i="3"/>
  <c r="BC407" i="14" s="1"/>
  <c r="BO406" i="14" s="1"/>
  <c r="BU406" i="3"/>
  <c r="BG407" i="14" s="1"/>
  <c r="BS406" i="14" s="1"/>
  <c r="BP407" i="3"/>
  <c r="BU407" i="3"/>
  <c r="BN406" i="3"/>
  <c r="AZ407" i="14" s="1"/>
  <c r="BL406" i="14" s="1"/>
  <c r="BV406" i="3"/>
  <c r="BH407" i="14" s="1"/>
  <c r="BT406" i="14" s="1"/>
  <c r="BO406" i="3"/>
  <c r="BA407" i="14" s="1"/>
  <c r="BM406" i="14" s="1"/>
  <c r="BW406" i="3"/>
  <c r="BI407" i="14" s="1"/>
  <c r="BU406" i="14" s="1"/>
  <c r="BN407" i="3"/>
  <c r="BQ407" i="3"/>
  <c r="BT407" i="3"/>
  <c r="BR406" i="3"/>
  <c r="BD407" i="14" s="1"/>
  <c r="BP406" i="14" s="1"/>
  <c r="BL406" i="3"/>
  <c r="AX407" i="14" s="1"/>
  <c r="BJ406" i="14" s="1"/>
  <c r="BS406" i="3"/>
  <c r="BE407" i="14" s="1"/>
  <c r="BQ406" i="14" s="1"/>
  <c r="BM464" i="3"/>
  <c r="BN464" i="3"/>
  <c r="BR464" i="3"/>
  <c r="BQ464" i="3"/>
  <c r="BU464" i="3"/>
  <c r="BV464" i="3"/>
  <c r="BQ463" i="3"/>
  <c r="BC464" i="14" s="1"/>
  <c r="BO463" i="14" s="1"/>
  <c r="BL463" i="3"/>
  <c r="AX464" i="14" s="1"/>
  <c r="BJ463" i="14" s="1"/>
  <c r="BT463" i="3"/>
  <c r="BF464" i="14" s="1"/>
  <c r="BR463" i="14" s="1"/>
  <c r="BS463" i="3"/>
  <c r="BE464" i="14" s="1"/>
  <c r="BQ463" i="14" s="1"/>
  <c r="BN463" i="3"/>
  <c r="AZ464" i="14" s="1"/>
  <c r="BL463" i="14" s="1"/>
  <c r="BV463" i="3"/>
  <c r="BH464" i="14" s="1"/>
  <c r="BT463" i="14" s="1"/>
  <c r="BL464" i="3"/>
  <c r="BO464" i="3"/>
  <c r="BP464" i="3"/>
  <c r="BT464" i="3"/>
  <c r="BS464" i="3"/>
  <c r="BW464" i="3"/>
  <c r="BM463" i="3"/>
  <c r="AY464" i="14" s="1"/>
  <c r="BK463" i="14" s="1"/>
  <c r="BU463" i="3"/>
  <c r="BG464" i="14" s="1"/>
  <c r="BS463" i="14" s="1"/>
  <c r="BP463" i="3"/>
  <c r="BB464" i="14" s="1"/>
  <c r="BN463" i="14" s="1"/>
  <c r="BO463" i="3"/>
  <c r="BA464" i="14" s="1"/>
  <c r="BM463" i="14" s="1"/>
  <c r="BW463" i="3"/>
  <c r="BI464" i="14" s="1"/>
  <c r="BU463" i="14" s="1"/>
  <c r="BR463" i="3"/>
  <c r="BD464" i="14" s="1"/>
  <c r="BP463" i="14" s="1"/>
  <c r="BL26" i="3"/>
  <c r="BP26" i="3"/>
  <c r="BT26" i="3"/>
  <c r="BU26" i="3"/>
  <c r="BQ25" i="3"/>
  <c r="BC26" i="14" s="1"/>
  <c r="BO25" i="14" s="1"/>
  <c r="BR25" i="3"/>
  <c r="BD26" i="14" s="1"/>
  <c r="BP25" i="14" s="1"/>
  <c r="BI25" i="14"/>
  <c r="BU25" i="3"/>
  <c r="BG26" i="14" s="1"/>
  <c r="BS25" i="14" s="1"/>
  <c r="BM26" i="3"/>
  <c r="BN26" i="3"/>
  <c r="BR26" i="3"/>
  <c r="BV26" i="3"/>
  <c r="BS26" i="3"/>
  <c r="BW26" i="3"/>
  <c r="BV25" i="3"/>
  <c r="BH26" i="14" s="1"/>
  <c r="BO25" i="3"/>
  <c r="BA26" i="14" s="1"/>
  <c r="BM25" i="14" s="1"/>
  <c r="BW25" i="3"/>
  <c r="BI26" i="14" s="1"/>
  <c r="BP25" i="3"/>
  <c r="BB26" i="14" s="1"/>
  <c r="BN25" i="14" s="1"/>
  <c r="BS25" i="3"/>
  <c r="BE26" i="14" s="1"/>
  <c r="BQ25" i="14" s="1"/>
  <c r="BM25" i="3"/>
  <c r="AY26" i="14" s="1"/>
  <c r="BK25" i="14" s="1"/>
  <c r="BT25" i="3"/>
  <c r="BF26" i="14" s="1"/>
  <c r="BR25" i="14" s="1"/>
  <c r="BO26" i="3"/>
  <c r="BQ26" i="3"/>
  <c r="BN25" i="3"/>
  <c r="AZ26" i="14" s="1"/>
  <c r="BL25" i="14" s="1"/>
  <c r="BH25" i="14"/>
  <c r="BL25" i="3"/>
  <c r="AX26" i="14" s="1"/>
  <c r="BJ25" i="14" s="1"/>
  <c r="R422" i="3"/>
  <c r="Q422" i="3"/>
  <c r="Q420" i="3"/>
  <c r="BI673" i="3"/>
  <c r="BJ674" i="3"/>
  <c r="BJ673" i="3" s="1"/>
  <c r="CJ105" i="14"/>
  <c r="AJ107" i="13"/>
  <c r="Q375" i="3"/>
  <c r="Q377" i="3"/>
  <c r="R377" i="3"/>
  <c r="R446" i="3"/>
  <c r="Q446" i="3"/>
  <c r="Q444" i="3"/>
  <c r="BM95" i="3"/>
  <c r="BO95" i="3"/>
  <c r="BR95" i="3"/>
  <c r="BV95" i="3"/>
  <c r="BN94" i="3"/>
  <c r="AZ95" i="14" s="1"/>
  <c r="BL94" i="14" s="1"/>
  <c r="BL94" i="3"/>
  <c r="AX95" i="14" s="1"/>
  <c r="BJ94" i="14" s="1"/>
  <c r="BO94" i="3"/>
  <c r="BA95" i="14" s="1"/>
  <c r="BM94" i="14" s="1"/>
  <c r="BN95" i="3"/>
  <c r="BP95" i="3"/>
  <c r="BQ95" i="3"/>
  <c r="BU95" i="3"/>
  <c r="BT95" i="3"/>
  <c r="BW95" i="3"/>
  <c r="BT94" i="3"/>
  <c r="BF95" i="14" s="1"/>
  <c r="BR94" i="14" s="1"/>
  <c r="BM94" i="3"/>
  <c r="AY95" i="14" s="1"/>
  <c r="BK94" i="14" s="1"/>
  <c r="BW94" i="3"/>
  <c r="BI95" i="14" s="1"/>
  <c r="BU94" i="14" s="1"/>
  <c r="BR94" i="3"/>
  <c r="BD95" i="14" s="1"/>
  <c r="BP94" i="14" s="1"/>
  <c r="BV94" i="3"/>
  <c r="BH95" i="14" s="1"/>
  <c r="BT94" i="14" s="1"/>
  <c r="BU94" i="3"/>
  <c r="BG95" i="14" s="1"/>
  <c r="BS94" i="14" s="1"/>
  <c r="BL95" i="3"/>
  <c r="BS95" i="3"/>
  <c r="BP94" i="3"/>
  <c r="BB95" i="14" s="1"/>
  <c r="BN94" i="14" s="1"/>
  <c r="BS94" i="3"/>
  <c r="BE95" i="14" s="1"/>
  <c r="BQ94" i="14" s="1"/>
  <c r="BQ94" i="3"/>
  <c r="BC95" i="14" s="1"/>
  <c r="BO94" i="14" s="1"/>
  <c r="Q551" i="3"/>
  <c r="R551" i="3"/>
  <c r="Q549" i="3"/>
  <c r="S549" i="3" s="1"/>
  <c r="M549" i="13" s="1"/>
  <c r="R14" i="3"/>
  <c r="BY401" i="14"/>
  <c r="BY399" i="14"/>
  <c r="CH399" i="14"/>
  <c r="CH401" i="14"/>
  <c r="R400" i="13"/>
  <c r="F399" i="13"/>
  <c r="AQ399" i="13" s="1"/>
  <c r="CG399" i="14"/>
  <c r="CG401" i="14"/>
  <c r="CE399" i="14"/>
  <c r="CE401" i="14"/>
  <c r="J399" i="13"/>
  <c r="AU399" i="13" s="1"/>
  <c r="V400" i="13"/>
  <c r="CC399" i="14"/>
  <c r="CC401" i="14"/>
  <c r="CB401" i="14"/>
  <c r="CB399" i="14"/>
  <c r="CA401" i="14"/>
  <c r="CA399" i="14"/>
  <c r="W400" i="13"/>
  <c r="K399" i="13"/>
  <c r="AV399" i="13" s="1"/>
  <c r="T400" i="13"/>
  <c r="H399" i="13"/>
  <c r="AS399" i="13" s="1"/>
  <c r="B399" i="13"/>
  <c r="AM399" i="13"/>
  <c r="N400" i="13"/>
  <c r="CD315" i="14"/>
  <c r="CD317" i="14"/>
  <c r="CA317" i="14"/>
  <c r="CA315" i="14"/>
  <c r="F315" i="13"/>
  <c r="AQ315" i="13" s="1"/>
  <c r="R316" i="13"/>
  <c r="CH315" i="14"/>
  <c r="CH317" i="14"/>
  <c r="CE315" i="14"/>
  <c r="CE317" i="14"/>
  <c r="V316" i="13"/>
  <c r="J315" i="13"/>
  <c r="AU315" i="13" s="1"/>
  <c r="CF317" i="14"/>
  <c r="CF315" i="14"/>
  <c r="BX317" i="14"/>
  <c r="BX315" i="14"/>
  <c r="CC315" i="14"/>
  <c r="CC317" i="14"/>
  <c r="K315" i="13"/>
  <c r="AV315" i="13" s="1"/>
  <c r="W316" i="13"/>
  <c r="H315" i="13"/>
  <c r="AS315" i="13"/>
  <c r="T316" i="13"/>
  <c r="N316" i="13"/>
  <c r="B315" i="13"/>
  <c r="AM315" i="13"/>
  <c r="CB101" i="14"/>
  <c r="CB99" i="14"/>
  <c r="CC99" i="14"/>
  <c r="CC101" i="14"/>
  <c r="BV100" i="14"/>
  <c r="BW101" i="14"/>
  <c r="BW99" i="14"/>
  <c r="K99" i="13"/>
  <c r="AV99" i="13"/>
  <c r="W100" i="13"/>
  <c r="T100" i="13"/>
  <c r="H99" i="13"/>
  <c r="AS99" i="13" s="1"/>
  <c r="B99" i="13"/>
  <c r="AM99" i="13"/>
  <c r="N100" i="13"/>
  <c r="CF99" i="14"/>
  <c r="CF101" i="14"/>
  <c r="CH99" i="14"/>
  <c r="CH101" i="14"/>
  <c r="CE101" i="14"/>
  <c r="CE99" i="14"/>
  <c r="X100" i="13"/>
  <c r="L99" i="13"/>
  <c r="AW99" i="13"/>
  <c r="J99" i="13"/>
  <c r="AU99" i="13"/>
  <c r="V100" i="13"/>
  <c r="E99" i="13"/>
  <c r="AP99" i="13" s="1"/>
  <c r="Q100" i="13"/>
  <c r="CH365" i="14"/>
  <c r="CH363" i="14"/>
  <c r="CE365" i="14"/>
  <c r="CE363" i="14"/>
  <c r="U364" i="13"/>
  <c r="I363" i="13"/>
  <c r="AT363" i="13" s="1"/>
  <c r="Q364" i="13"/>
  <c r="E363" i="13"/>
  <c r="AP363" i="13" s="1"/>
  <c r="CB363" i="14"/>
  <c r="CB365" i="14"/>
  <c r="CG363" i="14"/>
  <c r="CG365" i="14"/>
  <c r="BY363" i="14"/>
  <c r="BY365" i="14"/>
  <c r="G363" i="13"/>
  <c r="AR363" i="13"/>
  <c r="S364" i="13"/>
  <c r="D363" i="13"/>
  <c r="AO363" i="13" s="1"/>
  <c r="P364" i="13"/>
  <c r="A363" i="13"/>
  <c r="AL363" i="13"/>
  <c r="M364" i="13"/>
  <c r="X364" i="13"/>
  <c r="L363" i="13"/>
  <c r="AW363" i="13"/>
  <c r="V364" i="13"/>
  <c r="J363" i="13"/>
  <c r="AU363" i="13" s="1"/>
  <c r="CF21" i="14"/>
  <c r="CF23" i="14"/>
  <c r="W22" i="13"/>
  <c r="K21" i="13"/>
  <c r="AV21" i="13"/>
  <c r="N22" i="13"/>
  <c r="B21" i="13"/>
  <c r="AM21" i="13" s="1"/>
  <c r="BW21" i="14"/>
  <c r="BW23" i="14"/>
  <c r="BY23" i="14"/>
  <c r="BY21" i="14"/>
  <c r="X22" i="13"/>
  <c r="L21" i="13"/>
  <c r="AW21" i="13"/>
  <c r="J21" i="13"/>
  <c r="AU21" i="13"/>
  <c r="V22" i="13"/>
  <c r="E21" i="13"/>
  <c r="AP21" i="13" s="1"/>
  <c r="Q22" i="13"/>
  <c r="CA23" i="14"/>
  <c r="CA21" i="14"/>
  <c r="CG21" i="14"/>
  <c r="CB23" i="14"/>
  <c r="CB21" i="14"/>
  <c r="H21" i="13"/>
  <c r="AS21" i="13"/>
  <c r="T22" i="13"/>
  <c r="AG431" i="13"/>
  <c r="AB431" i="13"/>
  <c r="Z431" i="13"/>
  <c r="CJ429" i="14"/>
  <c r="BM98" i="3"/>
  <c r="BN98" i="3"/>
  <c r="BR98" i="3"/>
  <c r="BV98" i="3"/>
  <c r="BS98" i="3"/>
  <c r="BW98" i="3"/>
  <c r="BR97" i="3"/>
  <c r="BD98" i="14" s="1"/>
  <c r="BP97" i="14" s="1"/>
  <c r="BO97" i="3"/>
  <c r="BA98" i="14" s="1"/>
  <c r="BM97" i="14" s="1"/>
  <c r="BQ97" i="3"/>
  <c r="BC98" i="14" s="1"/>
  <c r="BO97" i="14" s="1"/>
  <c r="BS97" i="3"/>
  <c r="BE98" i="14" s="1"/>
  <c r="BQ97" i="14" s="1"/>
  <c r="BW97" i="3"/>
  <c r="BI98" i="14" s="1"/>
  <c r="BU97" i="14" s="1"/>
  <c r="BP97" i="3"/>
  <c r="BB98" i="14" s="1"/>
  <c r="BN97" i="14" s="1"/>
  <c r="BL98" i="3"/>
  <c r="BO98" i="3"/>
  <c r="BP98" i="3"/>
  <c r="BT98" i="3"/>
  <c r="BQ98" i="3"/>
  <c r="BU98" i="3"/>
  <c r="BM97" i="3"/>
  <c r="AY98" i="14" s="1"/>
  <c r="BK97" i="14" s="1"/>
  <c r="BN97" i="3"/>
  <c r="AZ98" i="14" s="1"/>
  <c r="BL97" i="14" s="1"/>
  <c r="BL97" i="3"/>
  <c r="AX98" i="14" s="1"/>
  <c r="BJ97" i="14" s="1"/>
  <c r="BU97" i="3"/>
  <c r="BG98" i="14" s="1"/>
  <c r="BS97" i="14" s="1"/>
  <c r="BV97" i="3"/>
  <c r="BH98" i="14" s="1"/>
  <c r="BT97" i="14" s="1"/>
  <c r="BT97" i="3"/>
  <c r="BF98" i="14" s="1"/>
  <c r="BR97" i="14" s="1"/>
  <c r="CH461" i="14"/>
  <c r="CH459" i="14"/>
  <c r="X460" i="13"/>
  <c r="L459" i="13"/>
  <c r="AW459" i="13"/>
  <c r="U460" i="13"/>
  <c r="I459" i="13"/>
  <c r="AT459" i="13" s="1"/>
  <c r="N460" i="13"/>
  <c r="B459" i="13"/>
  <c r="AM459" i="13"/>
  <c r="CB459" i="14"/>
  <c r="CB461" i="14"/>
  <c r="CG461" i="14"/>
  <c r="CG459" i="14"/>
  <c r="BY459" i="14"/>
  <c r="BY461" i="14"/>
  <c r="G459" i="13"/>
  <c r="AR459" i="13"/>
  <c r="S460" i="13"/>
  <c r="D459" i="13"/>
  <c r="AO459" i="13" s="1"/>
  <c r="P460" i="13"/>
  <c r="A459" i="13"/>
  <c r="AL459" i="13"/>
  <c r="M460" i="13"/>
  <c r="CA459" i="14"/>
  <c r="CA461" i="14"/>
  <c r="V460" i="13"/>
  <c r="J459" i="13"/>
  <c r="AU459" i="13" s="1"/>
  <c r="BM392" i="3"/>
  <c r="BO392" i="3"/>
  <c r="BR392" i="3"/>
  <c r="BQ392" i="3"/>
  <c r="BU392" i="3"/>
  <c r="BV392" i="3"/>
  <c r="BP391" i="3"/>
  <c r="BB392" i="14" s="1"/>
  <c r="BN391" i="14" s="1"/>
  <c r="BM391" i="3"/>
  <c r="AY392" i="14" s="1"/>
  <c r="BK391" i="14" s="1"/>
  <c r="BU391" i="3"/>
  <c r="BG392" i="14" s="1"/>
  <c r="BS391" i="14" s="1"/>
  <c r="BR391" i="3"/>
  <c r="BD392" i="14" s="1"/>
  <c r="BP391" i="14" s="1"/>
  <c r="BO391" i="3"/>
  <c r="BA392" i="14" s="1"/>
  <c r="BM391" i="14" s="1"/>
  <c r="BW391" i="3"/>
  <c r="BI392" i="14" s="1"/>
  <c r="BU391" i="14" s="1"/>
  <c r="BL392" i="3"/>
  <c r="BN392" i="3"/>
  <c r="BP392" i="3"/>
  <c r="BT392" i="3"/>
  <c r="BS392" i="3"/>
  <c r="BW392" i="3"/>
  <c r="BL391" i="3"/>
  <c r="AX392" i="14" s="1"/>
  <c r="BJ391" i="14" s="1"/>
  <c r="BT391" i="3"/>
  <c r="BF392" i="14" s="1"/>
  <c r="BR391" i="14" s="1"/>
  <c r="BQ391" i="3"/>
  <c r="BC392" i="14" s="1"/>
  <c r="BO391" i="14" s="1"/>
  <c r="BN391" i="3"/>
  <c r="AZ392" i="14" s="1"/>
  <c r="BL391" i="14" s="1"/>
  <c r="BV391" i="3"/>
  <c r="BH392" i="14" s="1"/>
  <c r="BT391" i="14" s="1"/>
  <c r="BS391" i="3"/>
  <c r="BE392" i="14" s="1"/>
  <c r="BQ391" i="14" s="1"/>
  <c r="BO578" i="3"/>
  <c r="BT578" i="3"/>
  <c r="BW578" i="3"/>
  <c r="BR577" i="3"/>
  <c r="BD578" i="14" s="1"/>
  <c r="BP577" i="14" s="1"/>
  <c r="BM577" i="3"/>
  <c r="AY578" i="14" s="1"/>
  <c r="BK577" i="14" s="1"/>
  <c r="BU577" i="3"/>
  <c r="BG578" i="14" s="1"/>
  <c r="BS577" i="14" s="1"/>
  <c r="BM578" i="3"/>
  <c r="BN578" i="3"/>
  <c r="BR578" i="3"/>
  <c r="BQ578" i="3"/>
  <c r="BU578" i="3"/>
  <c r="BL577" i="3"/>
  <c r="AX578" i="14" s="1"/>
  <c r="BJ577" i="14" s="1"/>
  <c r="BP577" i="3"/>
  <c r="BB578" i="14" s="1"/>
  <c r="BN577" i="14" s="1"/>
  <c r="BT577" i="3"/>
  <c r="BF578" i="14" s="1"/>
  <c r="BR577" i="14" s="1"/>
  <c r="BV578" i="3"/>
  <c r="BO577" i="3"/>
  <c r="BA578" i="14" s="1"/>
  <c r="BM577" i="14" s="1"/>
  <c r="BS577" i="3"/>
  <c r="BE578" i="14" s="1"/>
  <c r="BQ577" i="14" s="1"/>
  <c r="BW577" i="3"/>
  <c r="BI578" i="14" s="1"/>
  <c r="BU577" i="14" s="1"/>
  <c r="BL578" i="3"/>
  <c r="BP578" i="3"/>
  <c r="BS578" i="3"/>
  <c r="BN577" i="3"/>
  <c r="AZ578" i="14" s="1"/>
  <c r="BL577" i="14" s="1"/>
  <c r="BV577" i="3"/>
  <c r="BH578" i="14" s="1"/>
  <c r="BT577" i="14" s="1"/>
  <c r="BQ577" i="3"/>
  <c r="BC578" i="14" s="1"/>
  <c r="BO577" i="14" s="1"/>
  <c r="R32" i="3"/>
  <c r="BL17" i="3"/>
  <c r="BM17" i="3"/>
  <c r="BO17" i="3"/>
  <c r="BS17" i="3"/>
  <c r="BR17" i="3"/>
  <c r="BV17" i="3"/>
  <c r="BM16" i="3"/>
  <c r="AY17" i="14" s="1"/>
  <c r="BK16" i="14" s="1"/>
  <c r="BP16" i="3"/>
  <c r="BB17" i="14" s="1"/>
  <c r="BN16" i="14" s="1"/>
  <c r="BV16" i="3"/>
  <c r="BH17" i="14" s="1"/>
  <c r="BI16" i="14"/>
  <c r="BU16" i="3"/>
  <c r="BG17" i="14" s="1"/>
  <c r="BS16" i="14" s="1"/>
  <c r="BW16" i="3"/>
  <c r="BI17" i="14" s="1"/>
  <c r="BR16" i="3"/>
  <c r="BD17" i="14" s="1"/>
  <c r="BP16" i="14" s="1"/>
  <c r="BN17" i="3"/>
  <c r="BQ17" i="3"/>
  <c r="BT17" i="3"/>
  <c r="BH16" i="14"/>
  <c r="BO16" i="3"/>
  <c r="BA17" i="14" s="1"/>
  <c r="BM16" i="14" s="1"/>
  <c r="BN16" i="3"/>
  <c r="AZ17" i="14" s="1"/>
  <c r="BL16" i="14" s="1"/>
  <c r="BT16" i="3"/>
  <c r="BF17" i="14" s="1"/>
  <c r="BR16" i="14" s="1"/>
  <c r="BP17" i="3"/>
  <c r="BU17" i="3"/>
  <c r="BW17" i="3"/>
  <c r="BQ16" i="3"/>
  <c r="BC17" i="14" s="1"/>
  <c r="BO16" i="14" s="1"/>
  <c r="BS16" i="3"/>
  <c r="BE17" i="14" s="1"/>
  <c r="BQ16" i="14" s="1"/>
  <c r="BL16" i="3"/>
  <c r="AX17" i="14" s="1"/>
  <c r="BJ16" i="14" s="1"/>
  <c r="Q554" i="3"/>
  <c r="R554" i="3"/>
  <c r="Q552" i="3"/>
  <c r="S552" i="3" s="1"/>
  <c r="M552" i="13" s="1"/>
  <c r="CD494" i="14"/>
  <c r="CD492" i="14"/>
  <c r="CA492" i="14"/>
  <c r="CA494" i="14"/>
  <c r="S493" i="13"/>
  <c r="G492" i="13"/>
  <c r="AR492" i="13" s="1"/>
  <c r="CH494" i="14"/>
  <c r="CH492" i="14"/>
  <c r="CE494" i="14"/>
  <c r="CE492" i="14"/>
  <c r="R493" i="13"/>
  <c r="F492" i="13"/>
  <c r="AQ492" i="13" s="1"/>
  <c r="CF494" i="14"/>
  <c r="CF492" i="14"/>
  <c r="BX494" i="14"/>
  <c r="BX492" i="14"/>
  <c r="CC492" i="14"/>
  <c r="CC494" i="14"/>
  <c r="L492" i="13"/>
  <c r="AW492" i="13" s="1"/>
  <c r="X493" i="13"/>
  <c r="I492" i="13"/>
  <c r="AT492" i="13"/>
  <c r="U493" i="13"/>
  <c r="D492" i="13"/>
  <c r="AO492" i="13" s="1"/>
  <c r="P493" i="13"/>
  <c r="BM488" i="3"/>
  <c r="BN488" i="3"/>
  <c r="BR488" i="3"/>
  <c r="BQ488" i="3"/>
  <c r="BU488" i="3"/>
  <c r="BV488" i="3"/>
  <c r="BO487" i="3"/>
  <c r="BA488" i="14" s="1"/>
  <c r="BM487" i="14" s="1"/>
  <c r="BN487" i="3"/>
  <c r="AZ488" i="14" s="1"/>
  <c r="BL487" i="14" s="1"/>
  <c r="BT487" i="3"/>
  <c r="BF488" i="14" s="1"/>
  <c r="BR487" i="14" s="1"/>
  <c r="BP487" i="3"/>
  <c r="BB488" i="14" s="1"/>
  <c r="BN487" i="14" s="1"/>
  <c r="BS487" i="3"/>
  <c r="BE488" i="14" s="1"/>
  <c r="BQ487" i="14" s="1"/>
  <c r="BL487" i="3"/>
  <c r="AX488" i="14" s="1"/>
  <c r="BJ487" i="14" s="1"/>
  <c r="BL488" i="3"/>
  <c r="BO488" i="3"/>
  <c r="BP488" i="3"/>
  <c r="BT488" i="3"/>
  <c r="BS488" i="3"/>
  <c r="BW488" i="3"/>
  <c r="BU487" i="3"/>
  <c r="BG488" i="14" s="1"/>
  <c r="BS487" i="14" s="1"/>
  <c r="BR487" i="3"/>
  <c r="BD488" i="14" s="1"/>
  <c r="BP487" i="14" s="1"/>
  <c r="BQ487" i="3"/>
  <c r="BC488" i="14" s="1"/>
  <c r="BO487" i="14" s="1"/>
  <c r="BM487" i="3"/>
  <c r="AY488" i="14" s="1"/>
  <c r="BK487" i="14" s="1"/>
  <c r="BW487" i="3"/>
  <c r="BI488" i="14" s="1"/>
  <c r="BU487" i="14" s="1"/>
  <c r="BV487" i="3"/>
  <c r="BH488" i="14" s="1"/>
  <c r="BT487" i="14" s="1"/>
  <c r="R209" i="3"/>
  <c r="R497" i="3"/>
  <c r="Q497" i="3"/>
  <c r="Q495" i="3"/>
  <c r="CE387" i="14"/>
  <c r="CE389" i="14"/>
  <c r="BY389" i="14"/>
  <c r="BY387" i="14"/>
  <c r="J387" i="13"/>
  <c r="AU387" i="13"/>
  <c r="V388" i="13"/>
  <c r="O388" i="13"/>
  <c r="C387" i="13"/>
  <c r="AN387" i="13" s="1"/>
  <c r="CD387" i="14"/>
  <c r="CD389" i="14"/>
  <c r="CC389" i="14"/>
  <c r="CC387" i="14"/>
  <c r="CB389" i="14"/>
  <c r="CB387" i="14"/>
  <c r="G387" i="13"/>
  <c r="AR387" i="13"/>
  <c r="S388" i="13"/>
  <c r="D387" i="13"/>
  <c r="AO387" i="13" s="1"/>
  <c r="P388" i="13"/>
  <c r="A387" i="13"/>
  <c r="AL387" i="13"/>
  <c r="M388" i="13"/>
  <c r="CG387" i="14"/>
  <c r="CG389" i="14"/>
  <c r="I387" i="13"/>
  <c r="AT387" i="13" s="1"/>
  <c r="U388" i="13"/>
  <c r="CH318" i="14"/>
  <c r="CH320" i="14"/>
  <c r="CE318" i="14"/>
  <c r="CE320" i="14"/>
  <c r="R319" i="13"/>
  <c r="F318" i="13"/>
  <c r="AQ318" i="13" s="1"/>
  <c r="CF318" i="14"/>
  <c r="CF320" i="14"/>
  <c r="BX320" i="14"/>
  <c r="BX318" i="14"/>
  <c r="CC318" i="14"/>
  <c r="CC320" i="14"/>
  <c r="L318" i="13"/>
  <c r="AW318" i="13" s="1"/>
  <c r="X319" i="13"/>
  <c r="I318" i="13"/>
  <c r="AT318" i="13"/>
  <c r="U319" i="13"/>
  <c r="O319" i="13"/>
  <c r="C318" i="13"/>
  <c r="AN318" i="13"/>
  <c r="CD318" i="14"/>
  <c r="CD320" i="14"/>
  <c r="CA320" i="14"/>
  <c r="CA318" i="14"/>
  <c r="S319" i="13"/>
  <c r="G318" i="13"/>
  <c r="AR318" i="13" s="1"/>
  <c r="CD83" i="14"/>
  <c r="CD81" i="14"/>
  <c r="BY83" i="14"/>
  <c r="BY81" i="14"/>
  <c r="F81" i="13"/>
  <c r="AQ81" i="13" s="1"/>
  <c r="R82" i="13"/>
  <c r="CH83" i="14"/>
  <c r="CH81" i="14"/>
  <c r="CC83" i="14"/>
  <c r="CC81" i="14"/>
  <c r="V82" i="13"/>
  <c r="J81" i="13"/>
  <c r="AU81" i="13" s="1"/>
  <c r="CF83" i="14"/>
  <c r="CF81" i="14"/>
  <c r="BX83" i="14"/>
  <c r="BX81" i="14"/>
  <c r="CA81" i="14"/>
  <c r="CA83" i="14"/>
  <c r="K81" i="13"/>
  <c r="AV81" i="13" s="1"/>
  <c r="W82" i="13"/>
  <c r="T82" i="13"/>
  <c r="H81" i="13"/>
  <c r="AS81" i="13" s="1"/>
  <c r="B81" i="13"/>
  <c r="AM81" i="13" s="1"/>
  <c r="N82" i="13"/>
  <c r="R515" i="3"/>
  <c r="Q515" i="3"/>
  <c r="Q513" i="3"/>
  <c r="Q506" i="3"/>
  <c r="Q504" i="3"/>
  <c r="R506" i="3"/>
  <c r="R50" i="3"/>
  <c r="S3" i="3"/>
  <c r="M3" i="13" s="1"/>
  <c r="BK498" i="3"/>
  <c r="R74" i="3"/>
  <c r="Q380" i="3"/>
  <c r="R380" i="3"/>
  <c r="Q378" i="3"/>
  <c r="S378" i="3" s="1"/>
  <c r="M378" i="13" s="1"/>
  <c r="BL590" i="3"/>
  <c r="BO590" i="3"/>
  <c r="BP590" i="3"/>
  <c r="BT590" i="3"/>
  <c r="BS590" i="3"/>
  <c r="BW590" i="3"/>
  <c r="BN589" i="3"/>
  <c r="AZ590" i="14" s="1"/>
  <c r="BL589" i="14" s="1"/>
  <c r="BR589" i="3"/>
  <c r="BD590" i="14" s="1"/>
  <c r="BP589" i="14" s="1"/>
  <c r="BV589" i="3"/>
  <c r="BH590" i="14" s="1"/>
  <c r="BT589" i="14" s="1"/>
  <c r="BM589" i="3"/>
  <c r="AY590" i="14" s="1"/>
  <c r="BK589" i="14" s="1"/>
  <c r="BQ589" i="3"/>
  <c r="BC590" i="14" s="1"/>
  <c r="BO589" i="14" s="1"/>
  <c r="BU589" i="3"/>
  <c r="BG590" i="14" s="1"/>
  <c r="BS589" i="14" s="1"/>
  <c r="BN590" i="3"/>
  <c r="BQ590" i="3"/>
  <c r="BL589" i="3"/>
  <c r="AX590" i="14" s="1"/>
  <c r="BJ589" i="14" s="1"/>
  <c r="BT589" i="3"/>
  <c r="BF590" i="14" s="1"/>
  <c r="BR589" i="14" s="1"/>
  <c r="BO589" i="3"/>
  <c r="BA590" i="14" s="1"/>
  <c r="BM589" i="14" s="1"/>
  <c r="BW589" i="3"/>
  <c r="BI590" i="14" s="1"/>
  <c r="BU589" i="14" s="1"/>
  <c r="BM590" i="3"/>
  <c r="BR590" i="3"/>
  <c r="BU590" i="3"/>
  <c r="BP589" i="3"/>
  <c r="BB590" i="14" s="1"/>
  <c r="BN589" i="14" s="1"/>
  <c r="BV590" i="3"/>
  <c r="BS589" i="3"/>
  <c r="BE590" i="14" s="1"/>
  <c r="BQ589" i="14" s="1"/>
  <c r="S738" i="3"/>
  <c r="M738" i="13" s="1"/>
  <c r="CA560" i="14"/>
  <c r="CA558" i="14"/>
  <c r="BX560" i="14"/>
  <c r="BX558" i="14"/>
  <c r="CH560" i="14"/>
  <c r="CH558" i="14"/>
  <c r="X559" i="13"/>
  <c r="L558" i="13"/>
  <c r="AW558" i="13" s="1"/>
  <c r="U559" i="13"/>
  <c r="I558" i="13"/>
  <c r="AT558" i="13" s="1"/>
  <c r="D558" i="13"/>
  <c r="AO558" i="13"/>
  <c r="P559" i="13"/>
  <c r="CE558" i="14"/>
  <c r="CE560" i="14"/>
  <c r="CB560" i="14"/>
  <c r="CB558" i="14"/>
  <c r="BY558" i="14"/>
  <c r="BY560" i="14"/>
  <c r="W559" i="13"/>
  <c r="K558" i="13"/>
  <c r="AV558" i="13"/>
  <c r="R559" i="13"/>
  <c r="F558" i="13"/>
  <c r="AQ558" i="13" s="1"/>
  <c r="O559" i="13"/>
  <c r="C558" i="13"/>
  <c r="AN558" i="13"/>
  <c r="R542" i="3"/>
  <c r="Q542" i="3"/>
  <c r="Q540" i="3"/>
  <c r="Y107" i="13"/>
  <c r="AE107" i="13"/>
  <c r="Q362" i="3"/>
  <c r="R362" i="3"/>
  <c r="Q360" i="3"/>
  <c r="S360" i="3" s="1"/>
  <c r="M360" i="13" s="1"/>
  <c r="BN68" i="3"/>
  <c r="BT68" i="3"/>
  <c r="BU68" i="3"/>
  <c r="BS67" i="3"/>
  <c r="BE68" i="14" s="1"/>
  <c r="BQ67" i="14" s="1"/>
  <c r="BM67" i="3"/>
  <c r="AY68" i="14" s="1"/>
  <c r="BK67" i="14" s="1"/>
  <c r="BW67" i="3"/>
  <c r="BI68" i="14" s="1"/>
  <c r="BU67" i="14" s="1"/>
  <c r="BM68" i="3"/>
  <c r="BO68" i="3"/>
  <c r="BR68" i="3"/>
  <c r="BV68" i="3"/>
  <c r="BS68" i="3"/>
  <c r="BW68" i="3"/>
  <c r="BQ67" i="3"/>
  <c r="BC68" i="14" s="1"/>
  <c r="BO67" i="14" s="1"/>
  <c r="BU67" i="3"/>
  <c r="BG68" i="14" s="1"/>
  <c r="BS67" i="14" s="1"/>
  <c r="BV67" i="3"/>
  <c r="BH68" i="14" s="1"/>
  <c r="BT67" i="14" s="1"/>
  <c r="BO67" i="3"/>
  <c r="BA68" i="14" s="1"/>
  <c r="BM67" i="14" s="1"/>
  <c r="BT67" i="3"/>
  <c r="BF68" i="14" s="1"/>
  <c r="BR67" i="14" s="1"/>
  <c r="BP67" i="3"/>
  <c r="BB68" i="14" s="1"/>
  <c r="BN67" i="14" s="1"/>
  <c r="BL68" i="3"/>
  <c r="BP68" i="3"/>
  <c r="BQ68" i="3"/>
  <c r="BN67" i="3"/>
  <c r="AZ68" i="14" s="1"/>
  <c r="BL67" i="14" s="1"/>
  <c r="BL67" i="3"/>
  <c r="AX68" i="14" s="1"/>
  <c r="BJ67" i="14" s="1"/>
  <c r="BR67" i="3"/>
  <c r="BD68" i="14" s="1"/>
  <c r="BP67" i="14" s="1"/>
  <c r="CG470" i="14"/>
  <c r="CG468" i="14"/>
  <c r="V469" i="13"/>
  <c r="J468" i="13"/>
  <c r="AU468" i="13" s="1"/>
  <c r="B468" i="13"/>
  <c r="AM468" i="13" s="1"/>
  <c r="N469" i="13"/>
  <c r="CB470" i="14"/>
  <c r="CB468" i="14"/>
  <c r="K468" i="13"/>
  <c r="AV468" i="13"/>
  <c r="W469" i="13"/>
  <c r="C468" i="13"/>
  <c r="AN468" i="13" s="1"/>
  <c r="O469" i="13"/>
  <c r="CF470" i="14"/>
  <c r="CF468" i="14"/>
  <c r="CC470" i="14"/>
  <c r="CC468" i="14"/>
  <c r="BZ468" i="14"/>
  <c r="BZ470" i="14"/>
  <c r="H468" i="13"/>
  <c r="AS468" i="13"/>
  <c r="T469" i="13"/>
  <c r="E468" i="13"/>
  <c r="AP468" i="13" s="1"/>
  <c r="Q469" i="13"/>
  <c r="A468" i="13"/>
  <c r="AL468" i="13"/>
  <c r="M469" i="13"/>
  <c r="AB485" i="13"/>
  <c r="CI485" i="14"/>
  <c r="AG485" i="13"/>
  <c r="CB537" i="14"/>
  <c r="CB539" i="14"/>
  <c r="CG537" i="14"/>
  <c r="CG539" i="14"/>
  <c r="BY537" i="14"/>
  <c r="BY539" i="14"/>
  <c r="H537" i="13"/>
  <c r="AS537" i="13"/>
  <c r="T538" i="13"/>
  <c r="C537" i="13"/>
  <c r="AN537" i="13" s="1"/>
  <c r="O538" i="13"/>
  <c r="CH537" i="14"/>
  <c r="CH539" i="14"/>
  <c r="BZ539" i="14"/>
  <c r="BZ537" i="14"/>
  <c r="CE539" i="14"/>
  <c r="CE537" i="14"/>
  <c r="BW539" i="14"/>
  <c r="BW537" i="14"/>
  <c r="BV538" i="14"/>
  <c r="V538" i="13"/>
  <c r="J537" i="13"/>
  <c r="AU537" i="13" s="1"/>
  <c r="Q538" i="13"/>
  <c r="E537" i="13"/>
  <c r="AP537" i="13" s="1"/>
  <c r="G537" i="13"/>
  <c r="AR537" i="13" s="1"/>
  <c r="S538" i="13"/>
  <c r="CG533" i="14"/>
  <c r="CG531" i="14"/>
  <c r="CB533" i="14"/>
  <c r="CB531" i="14"/>
  <c r="J531" i="13"/>
  <c r="AU531" i="13"/>
  <c r="V532" i="13"/>
  <c r="CE533" i="14"/>
  <c r="CE531" i="14"/>
  <c r="BV532" i="14"/>
  <c r="BW531" i="14"/>
  <c r="BW533" i="14"/>
  <c r="CD533" i="14"/>
  <c r="CD531" i="14"/>
  <c r="K531" i="13"/>
  <c r="AV531" i="13"/>
  <c r="W532" i="13"/>
  <c r="H531" i="13"/>
  <c r="AS531" i="13" s="1"/>
  <c r="T532" i="13"/>
  <c r="C531" i="13"/>
  <c r="AN531" i="13"/>
  <c r="O532" i="13"/>
  <c r="CC531" i="14"/>
  <c r="CC533" i="14"/>
  <c r="CF531" i="14"/>
  <c r="CF533" i="14"/>
  <c r="R532" i="13"/>
  <c r="F531" i="13"/>
  <c r="AQ531" i="13" s="1"/>
  <c r="R449" i="3"/>
  <c r="Q449" i="3"/>
  <c r="Q447" i="3"/>
  <c r="CC584" i="14"/>
  <c r="CC582" i="14"/>
  <c r="BZ584" i="14"/>
  <c r="BZ582" i="14"/>
  <c r="CF584" i="14"/>
  <c r="CF582" i="14"/>
  <c r="L582" i="13"/>
  <c r="AW582" i="13" s="1"/>
  <c r="X583" i="13"/>
  <c r="I582" i="13"/>
  <c r="AT582" i="13"/>
  <c r="U583" i="13"/>
  <c r="D582" i="13"/>
  <c r="AO582" i="13" s="1"/>
  <c r="P583" i="13"/>
  <c r="CG584" i="14"/>
  <c r="CG582" i="14"/>
  <c r="CD584" i="14"/>
  <c r="CD582" i="14"/>
  <c r="BW582" i="14"/>
  <c r="BW584" i="14"/>
  <c r="BV583" i="14"/>
  <c r="K582" i="13"/>
  <c r="AV582" i="13" s="1"/>
  <c r="W583" i="13"/>
  <c r="F582" i="13"/>
  <c r="AQ582" i="13"/>
  <c r="R583" i="13"/>
  <c r="C582" i="13"/>
  <c r="AN582" i="13" s="1"/>
  <c r="O583" i="13"/>
  <c r="Q423" i="3"/>
  <c r="Q425" i="3"/>
  <c r="R425" i="3"/>
  <c r="BL410" i="3"/>
  <c r="BT410" i="3"/>
  <c r="BW410" i="3"/>
  <c r="BS409" i="3"/>
  <c r="BE410" i="14" s="1"/>
  <c r="BQ409" i="14" s="1"/>
  <c r="BP409" i="3"/>
  <c r="BB410" i="14" s="1"/>
  <c r="BN409" i="14" s="1"/>
  <c r="BM410" i="3"/>
  <c r="BN410" i="3"/>
  <c r="BR410" i="3"/>
  <c r="BQ410" i="3"/>
  <c r="BU410" i="3"/>
  <c r="BM409" i="3"/>
  <c r="AY410" i="14" s="1"/>
  <c r="BK409" i="14" s="1"/>
  <c r="BQ409" i="3"/>
  <c r="BC410" i="14" s="1"/>
  <c r="BO409" i="14" s="1"/>
  <c r="BU409" i="3"/>
  <c r="BG410" i="14" s="1"/>
  <c r="BS409" i="14" s="1"/>
  <c r="BV410" i="3"/>
  <c r="BN409" i="3"/>
  <c r="AZ410" i="14" s="1"/>
  <c r="BL409" i="14" s="1"/>
  <c r="BR409" i="3"/>
  <c r="BD410" i="14" s="1"/>
  <c r="BP409" i="14" s="1"/>
  <c r="BV409" i="3"/>
  <c r="BH410" i="14" s="1"/>
  <c r="BT409" i="14" s="1"/>
  <c r="BO410" i="3"/>
  <c r="BP410" i="3"/>
  <c r="BS410" i="3"/>
  <c r="BO409" i="3"/>
  <c r="BA410" i="14" s="1"/>
  <c r="BM409" i="14" s="1"/>
  <c r="BW409" i="3"/>
  <c r="BI410" i="14" s="1"/>
  <c r="BU409" i="14" s="1"/>
  <c r="BL409" i="3"/>
  <c r="AX410" i="14" s="1"/>
  <c r="BJ409" i="14" s="1"/>
  <c r="BT409" i="3"/>
  <c r="BF410" i="14" s="1"/>
  <c r="BR409" i="14" s="1"/>
  <c r="BI508" i="3"/>
  <c r="BJ509" i="3"/>
  <c r="BJ508" i="3" s="1"/>
  <c r="R443" i="3"/>
  <c r="Q443" i="3"/>
  <c r="Q441" i="3"/>
  <c r="BI454" i="3"/>
  <c r="BJ455" i="3"/>
  <c r="BJ454" i="3" s="1"/>
  <c r="BL35" i="3"/>
  <c r="BM35" i="3"/>
  <c r="BO35" i="3"/>
  <c r="BS35" i="3"/>
  <c r="BR35" i="3"/>
  <c r="BV35" i="3"/>
  <c r="BS34" i="3"/>
  <c r="BE35" i="14" s="1"/>
  <c r="BQ34" i="14" s="1"/>
  <c r="BQ34" i="3"/>
  <c r="BC35" i="14" s="1"/>
  <c r="BO34" i="14" s="1"/>
  <c r="BN34" i="3"/>
  <c r="AZ35" i="14" s="1"/>
  <c r="BL34" i="14" s="1"/>
  <c r="BW34" i="3"/>
  <c r="BI35" i="14" s="1"/>
  <c r="BH34" i="14"/>
  <c r="BI34" i="14"/>
  <c r="BU34" i="3"/>
  <c r="BG35" i="14" s="1"/>
  <c r="BS34" i="14" s="1"/>
  <c r="BP35" i="3"/>
  <c r="BU35" i="3"/>
  <c r="BW35" i="3"/>
  <c r="BL34" i="3"/>
  <c r="AX35" i="14" s="1"/>
  <c r="BJ34" i="14" s="1"/>
  <c r="BO34" i="3"/>
  <c r="BA35" i="14" s="1"/>
  <c r="BM34" i="14" s="1"/>
  <c r="BM34" i="3"/>
  <c r="AY35" i="14" s="1"/>
  <c r="BK34" i="14" s="1"/>
  <c r="BN35" i="3"/>
  <c r="BQ35" i="3"/>
  <c r="BT35" i="3"/>
  <c r="BT34" i="3"/>
  <c r="BF35" i="14" s="1"/>
  <c r="BR34" i="14" s="1"/>
  <c r="BV34" i="3"/>
  <c r="BH35" i="14" s="1"/>
  <c r="BP34" i="3"/>
  <c r="BB35" i="14" s="1"/>
  <c r="BN34" i="14" s="1"/>
  <c r="BR34" i="3"/>
  <c r="BD35" i="14" s="1"/>
  <c r="BP34" i="14" s="1"/>
  <c r="CF54" i="14"/>
  <c r="CF56" i="14"/>
  <c r="BX56" i="14"/>
  <c r="BX54" i="14"/>
  <c r="G54" i="13"/>
  <c r="AR54" i="13"/>
  <c r="S55" i="13"/>
  <c r="CH56" i="14"/>
  <c r="CH54" i="14"/>
  <c r="BZ56" i="14"/>
  <c r="BZ54" i="14"/>
  <c r="W55" i="13"/>
  <c r="K54" i="13"/>
  <c r="AV54" i="13" s="1"/>
  <c r="CG56" i="14"/>
  <c r="CG54" i="14"/>
  <c r="CC54" i="14"/>
  <c r="CC56" i="14"/>
  <c r="BY56" i="14"/>
  <c r="BY54" i="14"/>
  <c r="V55" i="13"/>
  <c r="J54" i="13"/>
  <c r="AU54" i="13" s="1"/>
  <c r="I54" i="13"/>
  <c r="AT54" i="13" s="1"/>
  <c r="U55" i="13"/>
  <c r="O55" i="13"/>
  <c r="C54" i="13"/>
  <c r="AN54" i="13" s="1"/>
  <c r="CG404" i="14"/>
  <c r="CG402" i="14"/>
  <c r="V403" i="13"/>
  <c r="J402" i="13"/>
  <c r="AU402" i="13"/>
  <c r="P403" i="13"/>
  <c r="D402" i="13"/>
  <c r="AO402" i="13" s="1"/>
  <c r="CF404" i="14"/>
  <c r="CF402" i="14"/>
  <c r="CC402" i="14"/>
  <c r="CC404" i="14"/>
  <c r="BZ402" i="14"/>
  <c r="BZ404" i="14"/>
  <c r="T403" i="13"/>
  <c r="H402" i="13"/>
  <c r="AS402" i="13"/>
  <c r="Q403" i="13"/>
  <c r="E402" i="13"/>
  <c r="AP402" i="13" s="1"/>
  <c r="M403" i="13"/>
  <c r="A402" i="13"/>
  <c r="AL402" i="13"/>
  <c r="CB404" i="14"/>
  <c r="CB402" i="14"/>
  <c r="K402" i="13"/>
  <c r="AV402" i="13"/>
  <c r="W403" i="13"/>
  <c r="N403" i="13"/>
  <c r="B402" i="13"/>
  <c r="AM402" i="13" s="1"/>
  <c r="CD606" i="14"/>
  <c r="CD608" i="14"/>
  <c r="BY606" i="14"/>
  <c r="BY608" i="14"/>
  <c r="BX608" i="14"/>
  <c r="BX606" i="14"/>
  <c r="T607" i="13"/>
  <c r="H606" i="13"/>
  <c r="AS606" i="13" s="1"/>
  <c r="E606" i="13"/>
  <c r="Q607" i="13"/>
  <c r="AP606" i="13"/>
  <c r="M607" i="13"/>
  <c r="A606" i="13"/>
  <c r="AL606" i="13" s="1"/>
  <c r="CH606" i="14"/>
  <c r="CH608" i="14"/>
  <c r="CC608" i="14"/>
  <c r="CC606" i="14"/>
  <c r="CB608" i="14"/>
  <c r="CB606" i="14"/>
  <c r="J606" i="13"/>
  <c r="AU606" i="13" s="1"/>
  <c r="V607" i="13"/>
  <c r="S607" i="13"/>
  <c r="G606" i="13"/>
  <c r="AR606" i="13" s="1"/>
  <c r="AM606" i="13"/>
  <c r="B606" i="13"/>
  <c r="N607" i="13"/>
  <c r="BI413" i="3"/>
  <c r="AK713" i="13"/>
  <c r="AA677" i="13"/>
  <c r="AB677" i="13"/>
  <c r="AF677" i="13"/>
  <c r="AE677" i="13"/>
  <c r="AI677" i="13"/>
  <c r="CI653" i="14"/>
  <c r="Q668" i="3"/>
  <c r="R668" i="3"/>
  <c r="Q666" i="3"/>
  <c r="S666" i="3" s="1"/>
  <c r="M666" i="13" s="1"/>
  <c r="Q710" i="3"/>
  <c r="Q708" i="3"/>
  <c r="R710" i="3"/>
  <c r="BI793" i="3"/>
  <c r="BJ794" i="3"/>
  <c r="BJ793" i="3" s="1"/>
  <c r="Q662" i="3"/>
  <c r="R662" i="3"/>
  <c r="Q660" i="3"/>
  <c r="S660" i="3" s="1"/>
  <c r="M660" i="13" s="1"/>
  <c r="Q716" i="3"/>
  <c r="Q714" i="3"/>
  <c r="R716" i="3"/>
  <c r="BI862" i="3"/>
  <c r="BJ863" i="3"/>
  <c r="BJ862" i="3" s="1"/>
  <c r="BI769" i="3"/>
  <c r="BJ770" i="3"/>
  <c r="BJ769" i="3" s="1"/>
  <c r="R278" i="3"/>
  <c r="Q644" i="3"/>
  <c r="R644" i="3"/>
  <c r="Q642" i="3"/>
  <c r="S642" i="3" s="1"/>
  <c r="M642" i="13" s="1"/>
  <c r="BI757" i="3"/>
  <c r="BJ758" i="3"/>
  <c r="BJ757" i="3" s="1"/>
  <c r="Q851" i="3"/>
  <c r="Q849" i="3"/>
  <c r="R851" i="3"/>
  <c r="BW116" i="14"/>
  <c r="BV115" i="14"/>
  <c r="BW114" i="14"/>
  <c r="CD116" i="14"/>
  <c r="CD114" i="14"/>
  <c r="BY114" i="14"/>
  <c r="BY116" i="14"/>
  <c r="CH116" i="14"/>
  <c r="CH114" i="14"/>
  <c r="CC114" i="14"/>
  <c r="CC116" i="14"/>
  <c r="BX116" i="14"/>
  <c r="BX114" i="14"/>
  <c r="J114" i="13"/>
  <c r="V115" i="13"/>
  <c r="AU114" i="13"/>
  <c r="F114" i="13"/>
  <c r="R115" i="13"/>
  <c r="AQ114" i="13"/>
  <c r="I114" i="13"/>
  <c r="AT114" i="13" s="1"/>
  <c r="U115" i="13"/>
  <c r="E114" i="13"/>
  <c r="Q115" i="13"/>
  <c r="AP114" i="13"/>
  <c r="C114" i="13"/>
  <c r="O115" i="13"/>
  <c r="AN114" i="13"/>
  <c r="AL114" i="13"/>
  <c r="A114" i="13"/>
  <c r="M115" i="13"/>
  <c r="CG204" i="14"/>
  <c r="CG206" i="14"/>
  <c r="CC206" i="14"/>
  <c r="CC204" i="14"/>
  <c r="BY206" i="14"/>
  <c r="BY204" i="14"/>
  <c r="CH204" i="14"/>
  <c r="CH206" i="14"/>
  <c r="CD204" i="14"/>
  <c r="CD206" i="14"/>
  <c r="BZ206" i="14"/>
  <c r="BZ204" i="14"/>
  <c r="L204" i="13"/>
  <c r="AW204" i="13" s="1"/>
  <c r="X205" i="13"/>
  <c r="H204" i="13"/>
  <c r="T205" i="13"/>
  <c r="AS204" i="13"/>
  <c r="K204" i="13"/>
  <c r="AV204" i="13" s="1"/>
  <c r="W205" i="13"/>
  <c r="AR204" i="13"/>
  <c r="G204" i="13"/>
  <c r="S205" i="13"/>
  <c r="C204" i="13"/>
  <c r="O205" i="13"/>
  <c r="AN204" i="13"/>
  <c r="AM204" i="13"/>
  <c r="B204" i="13"/>
  <c r="N205" i="13"/>
  <c r="CH266" i="14"/>
  <c r="CH264" i="14"/>
  <c r="CD266" i="14"/>
  <c r="CD264" i="14"/>
  <c r="BZ264" i="14"/>
  <c r="BZ266" i="14"/>
  <c r="CG264" i="14"/>
  <c r="CG266" i="14"/>
  <c r="CC264" i="14"/>
  <c r="CC266" i="14"/>
  <c r="BY266" i="14"/>
  <c r="BY264" i="14"/>
  <c r="L264" i="13"/>
  <c r="AW264" i="13" s="1"/>
  <c r="X265" i="13"/>
  <c r="H264" i="13"/>
  <c r="T265" i="13"/>
  <c r="AS264" i="13"/>
  <c r="K264" i="13"/>
  <c r="AV264" i="13" s="1"/>
  <c r="W265" i="13"/>
  <c r="AR264" i="13"/>
  <c r="G264" i="13"/>
  <c r="S265" i="13"/>
  <c r="C264" i="13"/>
  <c r="O265" i="13"/>
  <c r="AN264" i="13"/>
  <c r="AM264" i="13"/>
  <c r="B264" i="13"/>
  <c r="N265" i="13"/>
  <c r="CE633" i="14"/>
  <c r="CE635" i="14"/>
  <c r="BV634" i="14"/>
  <c r="BW635" i="14"/>
  <c r="BW633" i="14"/>
  <c r="CB635" i="14"/>
  <c r="CB633" i="14"/>
  <c r="CG633" i="14"/>
  <c r="CG635" i="14"/>
  <c r="BY633" i="14"/>
  <c r="BY635" i="14"/>
  <c r="CD633" i="14"/>
  <c r="CD635" i="14"/>
  <c r="L633" i="13"/>
  <c r="X634" i="13"/>
  <c r="AW633" i="13"/>
  <c r="I633" i="13"/>
  <c r="U634" i="13"/>
  <c r="AT633" i="13"/>
  <c r="AU633" i="13"/>
  <c r="J633" i="13"/>
  <c r="V634" i="13"/>
  <c r="F633" i="13"/>
  <c r="AQ633" i="13" s="1"/>
  <c r="R634" i="13"/>
  <c r="AP633" i="13"/>
  <c r="E633" i="13"/>
  <c r="Q634" i="13"/>
  <c r="B633" i="13"/>
  <c r="N634" i="13"/>
  <c r="AM633" i="13"/>
  <c r="CG683" i="14"/>
  <c r="CG681" i="14"/>
  <c r="CC683" i="14"/>
  <c r="CC681" i="14"/>
  <c r="BY683" i="14"/>
  <c r="BY681" i="14"/>
  <c r="L681" i="13"/>
  <c r="X682" i="13"/>
  <c r="AW681" i="13"/>
  <c r="CF683" i="14"/>
  <c r="CF681" i="14"/>
  <c r="CB683" i="14"/>
  <c r="CB681" i="14"/>
  <c r="BX681" i="14"/>
  <c r="BX683" i="14"/>
  <c r="I681" i="13"/>
  <c r="U682" i="13"/>
  <c r="AT681" i="13"/>
  <c r="J681" i="13"/>
  <c r="AU681" i="13" s="1"/>
  <c r="V682" i="13"/>
  <c r="F681" i="13"/>
  <c r="AQ681" i="13" s="1"/>
  <c r="R682" i="13"/>
  <c r="E681" i="13"/>
  <c r="AP681" i="13" s="1"/>
  <c r="Q682" i="13"/>
  <c r="B681" i="13"/>
  <c r="N682" i="13"/>
  <c r="AM681" i="13"/>
  <c r="CG729" i="14"/>
  <c r="CG731" i="14"/>
  <c r="CC731" i="14"/>
  <c r="CC729" i="14"/>
  <c r="BY731" i="14"/>
  <c r="BY729" i="14"/>
  <c r="L729" i="13"/>
  <c r="X730" i="13"/>
  <c r="AW729" i="13"/>
  <c r="CF729" i="14"/>
  <c r="CF731" i="14"/>
  <c r="CB729" i="14"/>
  <c r="CB731" i="14"/>
  <c r="BX729" i="14"/>
  <c r="BX731" i="14"/>
  <c r="I729" i="13"/>
  <c r="U730" i="13"/>
  <c r="AT729" i="13"/>
  <c r="J729" i="13"/>
  <c r="AU729" i="13" s="1"/>
  <c r="V730" i="13"/>
  <c r="F729" i="13"/>
  <c r="AQ729" i="13" s="1"/>
  <c r="R730" i="13"/>
  <c r="E729" i="13"/>
  <c r="AP729" i="13" s="1"/>
  <c r="Q730" i="13"/>
  <c r="B729" i="13"/>
  <c r="N730" i="13"/>
  <c r="AM729" i="13"/>
  <c r="BL326" i="3"/>
  <c r="BM326" i="3"/>
  <c r="BO326" i="3"/>
  <c r="BN326" i="3"/>
  <c r="BP326" i="3"/>
  <c r="BR326" i="3"/>
  <c r="BT326" i="3"/>
  <c r="BQ326" i="3"/>
  <c r="BS326" i="3"/>
  <c r="BU326" i="3"/>
  <c r="BW326" i="3"/>
  <c r="BM325" i="3"/>
  <c r="AY326" i="14" s="1"/>
  <c r="BK325" i="14" s="1"/>
  <c r="BO325" i="3"/>
  <c r="BA326" i="14" s="1"/>
  <c r="BM325" i="14" s="1"/>
  <c r="BQ325" i="3"/>
  <c r="BC326" i="14" s="1"/>
  <c r="BO325" i="14" s="1"/>
  <c r="BS325" i="3"/>
  <c r="BE326" i="14" s="1"/>
  <c r="BQ325" i="14" s="1"/>
  <c r="BU325" i="3"/>
  <c r="BG326" i="14" s="1"/>
  <c r="BS325" i="14" s="1"/>
  <c r="BW325" i="3"/>
  <c r="BI326" i="14" s="1"/>
  <c r="BU325" i="14" s="1"/>
  <c r="BV326" i="3"/>
  <c r="BL325" i="3"/>
  <c r="AX326" i="14" s="1"/>
  <c r="BJ325" i="14" s="1"/>
  <c r="BN325" i="3"/>
  <c r="AZ326" i="14" s="1"/>
  <c r="BL325" i="14" s="1"/>
  <c r="BP325" i="3"/>
  <c r="BB326" i="14" s="1"/>
  <c r="BN325" i="14" s="1"/>
  <c r="BR325" i="3"/>
  <c r="BD326" i="14" s="1"/>
  <c r="BP325" i="14" s="1"/>
  <c r="BT325" i="3"/>
  <c r="BF326" i="14" s="1"/>
  <c r="BR325" i="14" s="1"/>
  <c r="BV325" i="3"/>
  <c r="BH326" i="14" s="1"/>
  <c r="BT325" i="14" s="1"/>
  <c r="BI742" i="3"/>
  <c r="BJ743" i="3"/>
  <c r="BJ742" i="3" s="1"/>
  <c r="BL824" i="3"/>
  <c r="BM824" i="3"/>
  <c r="BO824" i="3"/>
  <c r="BN824" i="3"/>
  <c r="BP824" i="3"/>
  <c r="BR824" i="3"/>
  <c r="BT824" i="3"/>
  <c r="BQ824" i="3"/>
  <c r="BS824" i="3"/>
  <c r="BU824" i="3"/>
  <c r="BW824" i="3"/>
  <c r="BM823" i="3"/>
  <c r="AY824" i="14" s="1"/>
  <c r="BK823" i="14" s="1"/>
  <c r="BO823" i="3"/>
  <c r="BA824" i="14" s="1"/>
  <c r="BM823" i="14" s="1"/>
  <c r="BQ823" i="3"/>
  <c r="BC824" i="14" s="1"/>
  <c r="BO823" i="14" s="1"/>
  <c r="BS823" i="3"/>
  <c r="BE824" i="14" s="1"/>
  <c r="BQ823" i="14" s="1"/>
  <c r="BU823" i="3"/>
  <c r="BG824" i="14" s="1"/>
  <c r="BS823" i="14" s="1"/>
  <c r="BW823" i="3"/>
  <c r="BI824" i="14" s="1"/>
  <c r="BU823" i="14" s="1"/>
  <c r="BV824" i="3"/>
  <c r="BL823" i="3"/>
  <c r="AX824" i="14" s="1"/>
  <c r="BJ823" i="14" s="1"/>
  <c r="BN823" i="3"/>
  <c r="AZ824" i="14" s="1"/>
  <c r="BL823" i="14" s="1"/>
  <c r="BP823" i="3"/>
  <c r="BB824" i="14" s="1"/>
  <c r="BN823" i="14" s="1"/>
  <c r="BR823" i="3"/>
  <c r="BD824" i="14" s="1"/>
  <c r="BP823" i="14" s="1"/>
  <c r="BT823" i="3"/>
  <c r="BF824" i="14" s="1"/>
  <c r="BR823" i="14" s="1"/>
  <c r="BV823" i="3"/>
  <c r="BH824" i="14" s="1"/>
  <c r="BT823" i="14" s="1"/>
  <c r="BL656" i="3"/>
  <c r="BM656" i="3"/>
  <c r="BO656" i="3"/>
  <c r="BN656" i="3"/>
  <c r="BP656" i="3"/>
  <c r="BR656" i="3"/>
  <c r="BT656" i="3"/>
  <c r="BQ656" i="3"/>
  <c r="BS656" i="3"/>
  <c r="BU656" i="3"/>
  <c r="BW656" i="3"/>
  <c r="BL655" i="3"/>
  <c r="AX656" i="14" s="1"/>
  <c r="BJ655" i="14" s="1"/>
  <c r="BM655" i="3"/>
  <c r="AY656" i="14" s="1"/>
  <c r="BK655" i="14" s="1"/>
  <c r="BO655" i="3"/>
  <c r="BA656" i="14" s="1"/>
  <c r="BM655" i="14" s="1"/>
  <c r="BQ655" i="3"/>
  <c r="BC656" i="14" s="1"/>
  <c r="BO655" i="14" s="1"/>
  <c r="BS655" i="3"/>
  <c r="BE656" i="14" s="1"/>
  <c r="BQ655" i="14" s="1"/>
  <c r="BU655" i="3"/>
  <c r="BG656" i="14" s="1"/>
  <c r="BS655" i="14" s="1"/>
  <c r="BW655" i="3"/>
  <c r="BI656" i="14" s="1"/>
  <c r="BU655" i="14" s="1"/>
  <c r="BV656" i="3"/>
  <c r="BN655" i="3"/>
  <c r="AZ656" i="14" s="1"/>
  <c r="BL655" i="14" s="1"/>
  <c r="BP655" i="3"/>
  <c r="BB656" i="14" s="1"/>
  <c r="BN655" i="14" s="1"/>
  <c r="BR655" i="3"/>
  <c r="BD656" i="14" s="1"/>
  <c r="BP655" i="14" s="1"/>
  <c r="BT655" i="3"/>
  <c r="BF656" i="14" s="1"/>
  <c r="BR655" i="14" s="1"/>
  <c r="BV655" i="3"/>
  <c r="BH656" i="14" s="1"/>
  <c r="BT655" i="14" s="1"/>
  <c r="CE156" i="14"/>
  <c r="CE158" i="14"/>
  <c r="CC158" i="14"/>
  <c r="CC156" i="14"/>
  <c r="BY158" i="14"/>
  <c r="BY156" i="14"/>
  <c r="BZ156" i="14"/>
  <c r="BZ158" i="14"/>
  <c r="CF158" i="14"/>
  <c r="CF156" i="14"/>
  <c r="CB158" i="14"/>
  <c r="CB156" i="14"/>
  <c r="J156" i="13"/>
  <c r="V157" i="13"/>
  <c r="AU156" i="13"/>
  <c r="F156" i="13"/>
  <c r="R157" i="13"/>
  <c r="AQ156" i="13"/>
  <c r="I156" i="13"/>
  <c r="AT156" i="13" s="1"/>
  <c r="U157" i="13"/>
  <c r="E156" i="13"/>
  <c r="Q157" i="13"/>
  <c r="AP156" i="13"/>
  <c r="D156" i="13"/>
  <c r="AO156" i="13" s="1"/>
  <c r="P157" i="13"/>
  <c r="AL156" i="13"/>
  <c r="A156" i="13"/>
  <c r="M157" i="13"/>
  <c r="CA218" i="14"/>
  <c r="CA216" i="14"/>
  <c r="CF218" i="14"/>
  <c r="CF216" i="14"/>
  <c r="BX216" i="14"/>
  <c r="BX218" i="14"/>
  <c r="CC216" i="14"/>
  <c r="CC218" i="14"/>
  <c r="CH216" i="14"/>
  <c r="CH218" i="14"/>
  <c r="BZ216" i="14"/>
  <c r="BZ218" i="14"/>
  <c r="J216" i="13"/>
  <c r="V217" i="13"/>
  <c r="AU216" i="13"/>
  <c r="F216" i="13"/>
  <c r="R217" i="13"/>
  <c r="AQ216" i="13"/>
  <c r="I216" i="13"/>
  <c r="AT216" i="13" s="1"/>
  <c r="U217" i="13"/>
  <c r="E216" i="13"/>
  <c r="Q217" i="13"/>
  <c r="AP216" i="13"/>
  <c r="D216" i="13"/>
  <c r="AO216" i="13" s="1"/>
  <c r="P217" i="13"/>
  <c r="AL216" i="13"/>
  <c r="A216" i="13"/>
  <c r="M217" i="13"/>
  <c r="CF290" i="14"/>
  <c r="CF288" i="14"/>
  <c r="CB288" i="14"/>
  <c r="CB290" i="14"/>
  <c r="BX290" i="14"/>
  <c r="BX288" i="14"/>
  <c r="CE288" i="14"/>
  <c r="CE290" i="14"/>
  <c r="CA290" i="14"/>
  <c r="CA288" i="14"/>
  <c r="BW290" i="14"/>
  <c r="BV289" i="14"/>
  <c r="BW288" i="14"/>
  <c r="J288" i="13"/>
  <c r="V289" i="13"/>
  <c r="AU288" i="13"/>
  <c r="F288" i="13"/>
  <c r="R289" i="13"/>
  <c r="AQ288" i="13"/>
  <c r="I288" i="13"/>
  <c r="AT288" i="13" s="1"/>
  <c r="U289" i="13"/>
  <c r="E288" i="13"/>
  <c r="Q289" i="13"/>
  <c r="AP288" i="13"/>
  <c r="D288" i="13"/>
  <c r="AO288" i="13" s="1"/>
  <c r="P289" i="13"/>
  <c r="A288" i="13"/>
  <c r="AL288" i="13" s="1"/>
  <c r="M289" i="13"/>
  <c r="CG146" i="14"/>
  <c r="CG144" i="14"/>
  <c r="CE144" i="14"/>
  <c r="CE146" i="14"/>
  <c r="CC144" i="14"/>
  <c r="CC146" i="14"/>
  <c r="CA146" i="14"/>
  <c r="CA144" i="14"/>
  <c r="BY146" i="14"/>
  <c r="BY144" i="14"/>
  <c r="BW146" i="14"/>
  <c r="BW144" i="14"/>
  <c r="BV145" i="14"/>
  <c r="J144" i="13"/>
  <c r="V145" i="13"/>
  <c r="AU144" i="13"/>
  <c r="F144" i="13"/>
  <c r="R145" i="13"/>
  <c r="AQ144" i="13"/>
  <c r="I144" i="13"/>
  <c r="AT144" i="13" s="1"/>
  <c r="U145" i="13"/>
  <c r="E144" i="13"/>
  <c r="Q145" i="13"/>
  <c r="AP144" i="13"/>
  <c r="D144" i="13"/>
  <c r="AO144" i="13" s="1"/>
  <c r="P145" i="13"/>
  <c r="A144" i="13"/>
  <c r="AL144" i="13" s="1"/>
  <c r="M145" i="13"/>
  <c r="CH138" i="14"/>
  <c r="CH140" i="14"/>
  <c r="CC140" i="14"/>
  <c r="CC138" i="14"/>
  <c r="BX140" i="14"/>
  <c r="BX138" i="14"/>
  <c r="CG140" i="14"/>
  <c r="CG138" i="14"/>
  <c r="CB140" i="14"/>
  <c r="CB138" i="14"/>
  <c r="BW140" i="14"/>
  <c r="BW138" i="14"/>
  <c r="BV139" i="14"/>
  <c r="J138" i="13"/>
  <c r="V139" i="13"/>
  <c r="AU138" i="13"/>
  <c r="F138" i="13"/>
  <c r="R139" i="13"/>
  <c r="AQ138" i="13"/>
  <c r="I138" i="13"/>
  <c r="AT138" i="13" s="1"/>
  <c r="U139" i="13"/>
  <c r="E138" i="13"/>
  <c r="Q139" i="13"/>
  <c r="AP138" i="13"/>
  <c r="C138" i="13"/>
  <c r="O139" i="13"/>
  <c r="AN138" i="13"/>
  <c r="A138" i="13"/>
  <c r="AL138" i="13" s="1"/>
  <c r="M139" i="13"/>
  <c r="AI110" i="13"/>
  <c r="AF110" i="13"/>
  <c r="AJ110" i="13"/>
  <c r="BL671" i="3"/>
  <c r="BM671" i="3"/>
  <c r="BN671" i="3"/>
  <c r="BP671" i="3"/>
  <c r="BO671" i="3"/>
  <c r="BQ671" i="3"/>
  <c r="BS671" i="3"/>
  <c r="BU671" i="3"/>
  <c r="BR671" i="3"/>
  <c r="BT671" i="3"/>
  <c r="BV671" i="3"/>
  <c r="BM670" i="3"/>
  <c r="AY671" i="14" s="1"/>
  <c r="BK670" i="14" s="1"/>
  <c r="BO670" i="3"/>
  <c r="BA671" i="14" s="1"/>
  <c r="BM670" i="14" s="1"/>
  <c r="BQ670" i="3"/>
  <c r="BC671" i="14" s="1"/>
  <c r="BO670" i="14" s="1"/>
  <c r="BS670" i="3"/>
  <c r="BE671" i="14" s="1"/>
  <c r="BQ670" i="14" s="1"/>
  <c r="BU670" i="3"/>
  <c r="BG671" i="14" s="1"/>
  <c r="BS670" i="14" s="1"/>
  <c r="BW670" i="3"/>
  <c r="BI671" i="14" s="1"/>
  <c r="BU670" i="14" s="1"/>
  <c r="BW671" i="3"/>
  <c r="BL670" i="3"/>
  <c r="AX671" i="14" s="1"/>
  <c r="BJ670" i="14" s="1"/>
  <c r="BN670" i="3"/>
  <c r="AZ671" i="14" s="1"/>
  <c r="BL670" i="14" s="1"/>
  <c r="BP670" i="3"/>
  <c r="BB671" i="14" s="1"/>
  <c r="BN670" i="14" s="1"/>
  <c r="BR670" i="3"/>
  <c r="BD671" i="14" s="1"/>
  <c r="BP670" i="14" s="1"/>
  <c r="BT670" i="3"/>
  <c r="BF671" i="14" s="1"/>
  <c r="BR670" i="14" s="1"/>
  <c r="BV670" i="3"/>
  <c r="BH671" i="14" s="1"/>
  <c r="BT670" i="14" s="1"/>
  <c r="BL734" i="3"/>
  <c r="BM734" i="3"/>
  <c r="BO734" i="3"/>
  <c r="BN734" i="3"/>
  <c r="BP734" i="3"/>
  <c r="BR734" i="3"/>
  <c r="BT734" i="3"/>
  <c r="BQ734" i="3"/>
  <c r="BS734" i="3"/>
  <c r="BU734" i="3"/>
  <c r="BW734" i="3"/>
  <c r="BL733" i="3"/>
  <c r="AX734" i="14" s="1"/>
  <c r="BJ733" i="14" s="1"/>
  <c r="BN733" i="3"/>
  <c r="AZ734" i="14" s="1"/>
  <c r="BL733" i="14" s="1"/>
  <c r="BP733" i="3"/>
  <c r="BB734" i="14" s="1"/>
  <c r="BN733" i="14" s="1"/>
  <c r="BR733" i="3"/>
  <c r="BD734" i="14" s="1"/>
  <c r="BP733" i="14" s="1"/>
  <c r="BT733" i="3"/>
  <c r="BF734" i="14" s="1"/>
  <c r="BR733" i="14" s="1"/>
  <c r="BV733" i="3"/>
  <c r="BH734" i="14" s="1"/>
  <c r="BT733" i="14" s="1"/>
  <c r="BV734" i="3"/>
  <c r="BM733" i="3"/>
  <c r="AY734" i="14" s="1"/>
  <c r="BK733" i="14" s="1"/>
  <c r="BO733" i="3"/>
  <c r="BA734" i="14" s="1"/>
  <c r="BM733" i="14" s="1"/>
  <c r="BQ733" i="3"/>
  <c r="BC734" i="14" s="1"/>
  <c r="BO733" i="14" s="1"/>
  <c r="BS733" i="3"/>
  <c r="BE734" i="14" s="1"/>
  <c r="BQ733" i="14" s="1"/>
  <c r="BU733" i="3"/>
  <c r="BG734" i="14" s="1"/>
  <c r="BS733" i="14" s="1"/>
  <c r="BW733" i="3"/>
  <c r="BI734" i="14" s="1"/>
  <c r="BU733" i="14" s="1"/>
  <c r="BH343" i="3"/>
  <c r="BI344" i="3"/>
  <c r="R155" i="3"/>
  <c r="R203" i="3"/>
  <c r="R251" i="3"/>
  <c r="R299" i="3"/>
  <c r="R179" i="3"/>
  <c r="R275" i="3"/>
  <c r="Q329" i="3"/>
  <c r="Q327" i="3"/>
  <c r="R329" i="3"/>
  <c r="R188" i="3"/>
  <c r="R236" i="3"/>
  <c r="R284" i="3"/>
  <c r="Q698" i="3"/>
  <c r="R698" i="3"/>
  <c r="Q696" i="3"/>
  <c r="BI787" i="3"/>
  <c r="BJ788" i="3"/>
  <c r="BJ787" i="3" s="1"/>
  <c r="Q323" i="3"/>
  <c r="Q321" i="3"/>
  <c r="R323" i="3"/>
  <c r="CE825" i="14"/>
  <c r="CE827" i="14"/>
  <c r="CA825" i="14"/>
  <c r="CA827" i="14"/>
  <c r="BV826" i="14"/>
  <c r="BW827" i="14"/>
  <c r="BW825" i="14"/>
  <c r="CH825" i="14"/>
  <c r="CH827" i="14"/>
  <c r="CD825" i="14"/>
  <c r="CD827" i="14"/>
  <c r="BZ825" i="14"/>
  <c r="BZ827" i="14"/>
  <c r="AV825" i="13"/>
  <c r="K825" i="13"/>
  <c r="W826" i="13"/>
  <c r="G825" i="13"/>
  <c r="S826" i="13"/>
  <c r="AR825" i="13"/>
  <c r="J825" i="13"/>
  <c r="AU825" i="13" s="1"/>
  <c r="V826" i="13"/>
  <c r="F825" i="13"/>
  <c r="AQ825" i="13" s="1"/>
  <c r="R826" i="13"/>
  <c r="B825" i="13"/>
  <c r="N826" i="13"/>
  <c r="AM825" i="13"/>
  <c r="A825" i="13"/>
  <c r="AL825" i="13" s="1"/>
  <c r="M826" i="13"/>
  <c r="CE779" i="14"/>
  <c r="CE777" i="14"/>
  <c r="CA777" i="14"/>
  <c r="CA779" i="14"/>
  <c r="BW777" i="14"/>
  <c r="BV778" i="14"/>
  <c r="BW779" i="14"/>
  <c r="CH777" i="14"/>
  <c r="CH779" i="14"/>
  <c r="CD777" i="14"/>
  <c r="CD779" i="14"/>
  <c r="BZ777" i="14"/>
  <c r="BZ779" i="14"/>
  <c r="K777" i="13"/>
  <c r="AV777" i="13" s="1"/>
  <c r="W778" i="13"/>
  <c r="G777" i="13"/>
  <c r="S778" i="13"/>
  <c r="AR777" i="13"/>
  <c r="H777" i="13"/>
  <c r="AS777" i="13" s="1"/>
  <c r="T778" i="13"/>
  <c r="D777" i="13"/>
  <c r="P778" i="13"/>
  <c r="AO777" i="13"/>
  <c r="C777" i="13"/>
  <c r="AN777" i="13" s="1"/>
  <c r="O778" i="13"/>
  <c r="AL777" i="13"/>
  <c r="A777" i="13"/>
  <c r="M778" i="13"/>
  <c r="CE180" i="14"/>
  <c r="CE182" i="14"/>
  <c r="CA180" i="14"/>
  <c r="CA182" i="14"/>
  <c r="BV181" i="14"/>
  <c r="BW182" i="14"/>
  <c r="BW180" i="14"/>
  <c r="CF180" i="14"/>
  <c r="CF182" i="14"/>
  <c r="CB180" i="14"/>
  <c r="CB182" i="14"/>
  <c r="BX180" i="14"/>
  <c r="BX182" i="14"/>
  <c r="J180" i="13"/>
  <c r="V181" i="13"/>
  <c r="AU180" i="13"/>
  <c r="F180" i="13"/>
  <c r="R181" i="13"/>
  <c r="AQ180" i="13"/>
  <c r="I180" i="13"/>
  <c r="AT180" i="13" s="1"/>
  <c r="U181" i="13"/>
  <c r="E180" i="13"/>
  <c r="Q181" i="13"/>
  <c r="AP180" i="13"/>
  <c r="D180" i="13"/>
  <c r="AO180" i="13" s="1"/>
  <c r="P181" i="13"/>
  <c r="AL180" i="13"/>
  <c r="A180" i="13"/>
  <c r="M181" i="13"/>
  <c r="CE230" i="14"/>
  <c r="CE228" i="14"/>
  <c r="CA228" i="14"/>
  <c r="CA230" i="14"/>
  <c r="BW228" i="14"/>
  <c r="BV229" i="14"/>
  <c r="BW230" i="14"/>
  <c r="CF228" i="14"/>
  <c r="CF230" i="14"/>
  <c r="CB230" i="14"/>
  <c r="CB228" i="14"/>
  <c r="BX230" i="14"/>
  <c r="BX228" i="14"/>
  <c r="J228" i="13"/>
  <c r="V229" i="13"/>
  <c r="AU228" i="13"/>
  <c r="F228" i="13"/>
  <c r="R229" i="13"/>
  <c r="AQ228" i="13"/>
  <c r="I228" i="13"/>
  <c r="AT228" i="13" s="1"/>
  <c r="U229" i="13"/>
  <c r="E228" i="13"/>
  <c r="Q229" i="13"/>
  <c r="AP228" i="13"/>
  <c r="D228" i="13"/>
  <c r="AO228" i="13" s="1"/>
  <c r="P229" i="13"/>
  <c r="AL228" i="13"/>
  <c r="A228" i="13"/>
  <c r="M229" i="13"/>
  <c r="BL302" i="3"/>
  <c r="BM302" i="3"/>
  <c r="BO302" i="3"/>
  <c r="BN302" i="3"/>
  <c r="BP302" i="3"/>
  <c r="BR302" i="3"/>
  <c r="BT302" i="3"/>
  <c r="BQ302" i="3"/>
  <c r="BS302" i="3"/>
  <c r="BU302" i="3"/>
  <c r="BW302" i="3"/>
  <c r="BM301" i="3"/>
  <c r="AY302" i="14" s="1"/>
  <c r="BK301" i="14" s="1"/>
  <c r="BO301" i="3"/>
  <c r="BA302" i="14" s="1"/>
  <c r="BM301" i="14" s="1"/>
  <c r="BQ301" i="3"/>
  <c r="BC302" i="14" s="1"/>
  <c r="BO301" i="14" s="1"/>
  <c r="BS301" i="3"/>
  <c r="BE302" i="14" s="1"/>
  <c r="BQ301" i="14" s="1"/>
  <c r="BU301" i="3"/>
  <c r="BG302" i="14" s="1"/>
  <c r="BS301" i="14" s="1"/>
  <c r="BW301" i="3"/>
  <c r="BI302" i="14" s="1"/>
  <c r="BU301" i="14" s="1"/>
  <c r="BV302" i="3"/>
  <c r="BL301" i="3"/>
  <c r="AX302" i="14" s="1"/>
  <c r="BJ301" i="14" s="1"/>
  <c r="BN301" i="3"/>
  <c r="AZ302" i="14" s="1"/>
  <c r="BL301" i="14" s="1"/>
  <c r="BP301" i="3"/>
  <c r="BB302" i="14" s="1"/>
  <c r="BN301" i="14" s="1"/>
  <c r="BR301" i="3"/>
  <c r="BD302" i="14" s="1"/>
  <c r="BP301" i="14" s="1"/>
  <c r="BT301" i="3"/>
  <c r="BF302" i="14" s="1"/>
  <c r="BR301" i="14" s="1"/>
  <c r="BV301" i="3"/>
  <c r="BH302" i="14" s="1"/>
  <c r="BT301" i="14" s="1"/>
  <c r="CG657" i="14"/>
  <c r="CG659" i="14"/>
  <c r="CC659" i="14"/>
  <c r="CC657" i="14"/>
  <c r="BY659" i="14"/>
  <c r="BY657" i="14"/>
  <c r="L657" i="13"/>
  <c r="X658" i="13"/>
  <c r="AW657" i="13"/>
  <c r="CF659" i="14"/>
  <c r="CF657" i="14"/>
  <c r="CB657" i="14"/>
  <c r="CB659" i="14"/>
  <c r="BX657" i="14"/>
  <c r="BX659" i="14"/>
  <c r="I657" i="13"/>
  <c r="U658" i="13"/>
  <c r="AT657" i="13"/>
  <c r="J657" i="13"/>
  <c r="AU657" i="13" s="1"/>
  <c r="V658" i="13"/>
  <c r="F657" i="13"/>
  <c r="AQ657" i="13" s="1"/>
  <c r="R658" i="13"/>
  <c r="E657" i="13"/>
  <c r="AP657" i="13" s="1"/>
  <c r="Q658" i="13"/>
  <c r="B657" i="13"/>
  <c r="N658" i="13"/>
  <c r="AM657" i="13"/>
  <c r="CG705" i="14"/>
  <c r="CG707" i="14"/>
  <c r="CC705" i="14"/>
  <c r="CC707" i="14"/>
  <c r="BY707" i="14"/>
  <c r="BY705" i="14"/>
  <c r="L705" i="13"/>
  <c r="X706" i="13"/>
  <c r="AW705" i="13"/>
  <c r="CF705" i="14"/>
  <c r="CF707" i="14"/>
  <c r="CB707" i="14"/>
  <c r="CB705" i="14"/>
  <c r="BX705" i="14"/>
  <c r="BX707" i="14"/>
  <c r="I705" i="13"/>
  <c r="U706" i="13"/>
  <c r="AT705" i="13"/>
  <c r="J705" i="13"/>
  <c r="AU705" i="13" s="1"/>
  <c r="V706" i="13"/>
  <c r="F705" i="13"/>
  <c r="AQ705" i="13" s="1"/>
  <c r="R706" i="13"/>
  <c r="E705" i="13"/>
  <c r="AP705" i="13" s="1"/>
  <c r="Q706" i="13"/>
  <c r="B705" i="13"/>
  <c r="N706" i="13"/>
  <c r="AM705" i="13"/>
  <c r="CG152" i="14"/>
  <c r="CG150" i="14"/>
  <c r="CA150" i="14"/>
  <c r="CA152" i="14"/>
  <c r="CF152" i="14"/>
  <c r="CF150" i="14"/>
  <c r="CH150" i="14"/>
  <c r="CH152" i="14"/>
  <c r="CC152" i="14"/>
  <c r="CC150" i="14"/>
  <c r="BW152" i="14"/>
  <c r="BV151" i="14"/>
  <c r="BW150" i="14"/>
  <c r="L150" i="13"/>
  <c r="AW150" i="13" s="1"/>
  <c r="X151" i="13"/>
  <c r="H150" i="13"/>
  <c r="T151" i="13"/>
  <c r="AS150" i="13"/>
  <c r="K150" i="13"/>
  <c r="AV150" i="13" s="1"/>
  <c r="W151" i="13"/>
  <c r="G150" i="13"/>
  <c r="AR150" i="13" s="1"/>
  <c r="S151" i="13"/>
  <c r="D150" i="13"/>
  <c r="AO150" i="13" s="1"/>
  <c r="P151" i="13"/>
  <c r="N151" i="13"/>
  <c r="B150" i="13"/>
  <c r="AM150" i="13" s="1"/>
  <c r="BL356" i="3"/>
  <c r="BM356" i="3"/>
  <c r="BN356" i="3"/>
  <c r="BO356" i="3"/>
  <c r="BP356" i="3"/>
  <c r="BR356" i="3"/>
  <c r="BT356" i="3"/>
  <c r="BQ356" i="3"/>
  <c r="BS356" i="3"/>
  <c r="BU356" i="3"/>
  <c r="BW356" i="3"/>
  <c r="BM355" i="3"/>
  <c r="AY356" i="14" s="1"/>
  <c r="BK355" i="14" s="1"/>
  <c r="BO355" i="3"/>
  <c r="BA356" i="14" s="1"/>
  <c r="BM355" i="14" s="1"/>
  <c r="BQ355" i="3"/>
  <c r="BC356" i="14" s="1"/>
  <c r="BO355" i="14" s="1"/>
  <c r="BS355" i="3"/>
  <c r="BE356" i="14" s="1"/>
  <c r="BQ355" i="14" s="1"/>
  <c r="BU355" i="3"/>
  <c r="BG356" i="14" s="1"/>
  <c r="BS355" i="14" s="1"/>
  <c r="BW355" i="3"/>
  <c r="BI356" i="14" s="1"/>
  <c r="BU355" i="14" s="1"/>
  <c r="BV356" i="3"/>
  <c r="BL355" i="3"/>
  <c r="AX356" i="14" s="1"/>
  <c r="BJ355" i="14" s="1"/>
  <c r="BN355" i="3"/>
  <c r="AZ356" i="14" s="1"/>
  <c r="BL355" i="14" s="1"/>
  <c r="BP355" i="3"/>
  <c r="BB356" i="14" s="1"/>
  <c r="BN355" i="14" s="1"/>
  <c r="BR355" i="3"/>
  <c r="BD356" i="14" s="1"/>
  <c r="BP355" i="14" s="1"/>
  <c r="BT355" i="3"/>
  <c r="BF356" i="14" s="1"/>
  <c r="BR355" i="14" s="1"/>
  <c r="BV355" i="3"/>
  <c r="BH356" i="14" s="1"/>
  <c r="BT355" i="14" s="1"/>
  <c r="CG120" i="14"/>
  <c r="CG122" i="14"/>
  <c r="CD120" i="14"/>
  <c r="CD122" i="14"/>
  <c r="CA122" i="14"/>
  <c r="CA120" i="14"/>
  <c r="BY122" i="14"/>
  <c r="BY120" i="14"/>
  <c r="CF120" i="14"/>
  <c r="CF122" i="14"/>
  <c r="BX120" i="14"/>
  <c r="BX122" i="14"/>
  <c r="J120" i="13"/>
  <c r="V121" i="13"/>
  <c r="AU120" i="13"/>
  <c r="F120" i="13"/>
  <c r="R121" i="13"/>
  <c r="AQ120" i="13"/>
  <c r="AT120" i="13"/>
  <c r="I120" i="13"/>
  <c r="U121" i="13"/>
  <c r="E120" i="13"/>
  <c r="Q121" i="13"/>
  <c r="AP120" i="13"/>
  <c r="D120" i="13"/>
  <c r="AO120" i="13" s="1"/>
  <c r="P121" i="13"/>
  <c r="A120" i="13"/>
  <c r="AL120" i="13" s="1"/>
  <c r="M121" i="13"/>
  <c r="R149" i="3"/>
  <c r="R245" i="3"/>
  <c r="Q872" i="3"/>
  <c r="Q870" i="3"/>
  <c r="R872" i="3"/>
  <c r="Q335" i="3"/>
  <c r="R335" i="3"/>
  <c r="Q333" i="3"/>
  <c r="S333" i="3" s="1"/>
  <c r="M333" i="13" s="1"/>
  <c r="BL806" i="3"/>
  <c r="BM806" i="3"/>
  <c r="BO806" i="3"/>
  <c r="BN806" i="3"/>
  <c r="BP806" i="3"/>
  <c r="BR806" i="3"/>
  <c r="BT806" i="3"/>
  <c r="BQ806" i="3"/>
  <c r="BS806" i="3"/>
  <c r="BU806" i="3"/>
  <c r="BW806" i="3"/>
  <c r="BM805" i="3"/>
  <c r="AY806" i="14" s="1"/>
  <c r="BK805" i="14" s="1"/>
  <c r="BO805" i="3"/>
  <c r="BA806" i="14" s="1"/>
  <c r="BM805" i="14" s="1"/>
  <c r="BQ805" i="3"/>
  <c r="BC806" i="14" s="1"/>
  <c r="BO805" i="14" s="1"/>
  <c r="BS805" i="3"/>
  <c r="BE806" i="14" s="1"/>
  <c r="BQ805" i="14" s="1"/>
  <c r="BU805" i="3"/>
  <c r="BG806" i="14" s="1"/>
  <c r="BS805" i="14" s="1"/>
  <c r="BW805" i="3"/>
  <c r="BI806" i="14" s="1"/>
  <c r="BU805" i="14" s="1"/>
  <c r="BV806" i="3"/>
  <c r="BL805" i="3"/>
  <c r="AX806" i="14" s="1"/>
  <c r="BJ805" i="14" s="1"/>
  <c r="BN805" i="3"/>
  <c r="AZ806" i="14" s="1"/>
  <c r="BL805" i="14" s="1"/>
  <c r="BP805" i="3"/>
  <c r="BB806" i="14" s="1"/>
  <c r="BN805" i="14" s="1"/>
  <c r="BR805" i="3"/>
  <c r="BD806" i="14" s="1"/>
  <c r="BP805" i="14" s="1"/>
  <c r="BT805" i="3"/>
  <c r="BF806" i="14" s="1"/>
  <c r="BR805" i="14" s="1"/>
  <c r="BV805" i="3"/>
  <c r="BH806" i="14" s="1"/>
  <c r="BT805" i="14" s="1"/>
  <c r="CH735" i="14"/>
  <c r="CH737" i="14"/>
  <c r="BZ735" i="14"/>
  <c r="BZ737" i="14"/>
  <c r="CC737" i="14"/>
  <c r="CC735" i="14"/>
  <c r="CF735" i="14"/>
  <c r="CF737" i="14"/>
  <c r="BX737" i="14"/>
  <c r="BX735" i="14"/>
  <c r="CA735" i="14"/>
  <c r="CA737" i="14"/>
  <c r="L735" i="13"/>
  <c r="X736" i="13"/>
  <c r="AW735" i="13"/>
  <c r="I735" i="13"/>
  <c r="U736" i="13"/>
  <c r="AT735" i="13"/>
  <c r="J735" i="13"/>
  <c r="AU735" i="13" s="1"/>
  <c r="V736" i="13"/>
  <c r="F735" i="13"/>
  <c r="AQ735" i="13" s="1"/>
  <c r="R736" i="13"/>
  <c r="E735" i="13"/>
  <c r="AP735" i="13" s="1"/>
  <c r="Q736" i="13"/>
  <c r="B735" i="13"/>
  <c r="N736" i="13"/>
  <c r="AM735" i="13"/>
  <c r="Q755" i="3"/>
  <c r="Q753" i="3"/>
  <c r="R755" i="3"/>
  <c r="BL176" i="3"/>
  <c r="BM176" i="3"/>
  <c r="BN176" i="3"/>
  <c r="BO176" i="3"/>
  <c r="BP176" i="3"/>
  <c r="BR176" i="3"/>
  <c r="BT176" i="3"/>
  <c r="BV176" i="3"/>
  <c r="BQ176" i="3"/>
  <c r="BS176" i="3"/>
  <c r="BU176" i="3"/>
  <c r="BW176" i="3"/>
  <c r="BL175" i="3"/>
  <c r="AX176" i="14" s="1"/>
  <c r="BJ175" i="14" s="1"/>
  <c r="BN175" i="3"/>
  <c r="AZ176" i="14" s="1"/>
  <c r="BL175" i="14" s="1"/>
  <c r="BP175" i="3"/>
  <c r="BB176" i="14" s="1"/>
  <c r="BN175" i="14" s="1"/>
  <c r="BR175" i="3"/>
  <c r="BD176" i="14" s="1"/>
  <c r="BP175" i="14" s="1"/>
  <c r="BT175" i="3"/>
  <c r="BF176" i="14" s="1"/>
  <c r="BR175" i="14" s="1"/>
  <c r="BV175" i="3"/>
  <c r="BH176" i="14" s="1"/>
  <c r="BT175" i="14" s="1"/>
  <c r="BM175" i="3"/>
  <c r="AY176" i="14" s="1"/>
  <c r="BK175" i="14" s="1"/>
  <c r="BO175" i="3"/>
  <c r="BA176" i="14" s="1"/>
  <c r="BM175" i="14" s="1"/>
  <c r="BQ175" i="3"/>
  <c r="BC176" i="14" s="1"/>
  <c r="BO175" i="14" s="1"/>
  <c r="BS175" i="3"/>
  <c r="BE176" i="14" s="1"/>
  <c r="BQ175" i="14" s="1"/>
  <c r="BU175" i="3"/>
  <c r="BG176" i="14" s="1"/>
  <c r="BS175" i="14" s="1"/>
  <c r="BW175" i="3"/>
  <c r="BI176" i="14" s="1"/>
  <c r="BU175" i="14" s="1"/>
  <c r="BL224" i="3"/>
  <c r="BM224" i="3"/>
  <c r="BN224" i="3"/>
  <c r="BO224" i="3"/>
  <c r="BP224" i="3"/>
  <c r="BR224" i="3"/>
  <c r="BT224" i="3"/>
  <c r="BV224" i="3"/>
  <c r="BQ224" i="3"/>
  <c r="BS224" i="3"/>
  <c r="BU224" i="3"/>
  <c r="BW224" i="3"/>
  <c r="BL223" i="3"/>
  <c r="AX224" i="14" s="1"/>
  <c r="BJ223" i="14" s="1"/>
  <c r="BN223" i="3"/>
  <c r="AZ224" i="14" s="1"/>
  <c r="BL223" i="14" s="1"/>
  <c r="BP223" i="3"/>
  <c r="BB224" i="14" s="1"/>
  <c r="BN223" i="14" s="1"/>
  <c r="BR223" i="3"/>
  <c r="BD224" i="14" s="1"/>
  <c r="BP223" i="14" s="1"/>
  <c r="BT223" i="3"/>
  <c r="BF224" i="14" s="1"/>
  <c r="BR223" i="14" s="1"/>
  <c r="BV223" i="3"/>
  <c r="BH224" i="14" s="1"/>
  <c r="BT223" i="14" s="1"/>
  <c r="BM223" i="3"/>
  <c r="AY224" i="14" s="1"/>
  <c r="BK223" i="14" s="1"/>
  <c r="BO223" i="3"/>
  <c r="BA224" i="14" s="1"/>
  <c r="BM223" i="14" s="1"/>
  <c r="BQ223" i="3"/>
  <c r="BC224" i="14" s="1"/>
  <c r="BO223" i="14" s="1"/>
  <c r="BS223" i="3"/>
  <c r="BE224" i="14" s="1"/>
  <c r="BQ223" i="14" s="1"/>
  <c r="BU223" i="3"/>
  <c r="BG224" i="14" s="1"/>
  <c r="BS223" i="14" s="1"/>
  <c r="BW223" i="3"/>
  <c r="BI224" i="14" s="1"/>
  <c r="BU223" i="14" s="1"/>
  <c r="BL272" i="3"/>
  <c r="BM272" i="3"/>
  <c r="BN272" i="3"/>
  <c r="BO272" i="3"/>
  <c r="BP272" i="3"/>
  <c r="BR272" i="3"/>
  <c r="BT272" i="3"/>
  <c r="BV272" i="3"/>
  <c r="BQ272" i="3"/>
  <c r="BS272" i="3"/>
  <c r="BU272" i="3"/>
  <c r="BW272" i="3"/>
  <c r="BL271" i="3"/>
  <c r="AX272" i="14" s="1"/>
  <c r="BJ271" i="14" s="1"/>
  <c r="BN271" i="3"/>
  <c r="AZ272" i="14" s="1"/>
  <c r="BL271" i="14" s="1"/>
  <c r="BP271" i="3"/>
  <c r="BB272" i="14" s="1"/>
  <c r="BN271" i="14" s="1"/>
  <c r="BR271" i="3"/>
  <c r="BD272" i="14" s="1"/>
  <c r="BP271" i="14" s="1"/>
  <c r="BT271" i="3"/>
  <c r="BF272" i="14" s="1"/>
  <c r="BR271" i="14" s="1"/>
  <c r="BV271" i="3"/>
  <c r="BH272" i="14" s="1"/>
  <c r="BT271" i="14" s="1"/>
  <c r="BM271" i="3"/>
  <c r="AY272" i="14" s="1"/>
  <c r="BK271" i="14" s="1"/>
  <c r="BO271" i="3"/>
  <c r="BA272" i="14" s="1"/>
  <c r="BM271" i="14" s="1"/>
  <c r="BQ271" i="3"/>
  <c r="BC272" i="14" s="1"/>
  <c r="BO271" i="14" s="1"/>
  <c r="BS271" i="3"/>
  <c r="BE272" i="14" s="1"/>
  <c r="BQ271" i="14" s="1"/>
  <c r="BU271" i="3"/>
  <c r="BG272" i="14" s="1"/>
  <c r="BS271" i="14" s="1"/>
  <c r="BW271" i="3"/>
  <c r="BI272" i="14" s="1"/>
  <c r="BU271" i="14" s="1"/>
  <c r="BI772" i="3"/>
  <c r="BJ773" i="3"/>
  <c r="BJ772" i="3" s="1"/>
  <c r="BK771" i="3" s="1"/>
  <c r="BI820" i="3"/>
  <c r="BJ821" i="3"/>
  <c r="BJ820" i="3" s="1"/>
  <c r="BK819" i="3" s="1"/>
  <c r="BI874" i="3"/>
  <c r="BJ875" i="3"/>
  <c r="BJ874" i="3" s="1"/>
  <c r="CH192" i="14"/>
  <c r="CH194" i="14"/>
  <c r="CD192" i="14"/>
  <c r="CD194" i="14"/>
  <c r="BZ192" i="14"/>
  <c r="BZ194" i="14"/>
  <c r="CG192" i="14"/>
  <c r="CG194" i="14"/>
  <c r="CC192" i="14"/>
  <c r="CC194" i="14"/>
  <c r="BY192" i="14"/>
  <c r="BY194" i="14"/>
  <c r="L192" i="13"/>
  <c r="AW192" i="13" s="1"/>
  <c r="X193" i="13"/>
  <c r="H192" i="13"/>
  <c r="T193" i="13"/>
  <c r="AS192" i="13"/>
  <c r="K192" i="13"/>
  <c r="AV192" i="13" s="1"/>
  <c r="W193" i="13"/>
  <c r="G192" i="13"/>
  <c r="AR192" i="13" s="1"/>
  <c r="S193" i="13"/>
  <c r="C192" i="13"/>
  <c r="O193" i="13"/>
  <c r="AN192" i="13"/>
  <c r="B192" i="13"/>
  <c r="AM192" i="13" s="1"/>
  <c r="N193" i="13"/>
  <c r="CH240" i="14"/>
  <c r="CH242" i="14"/>
  <c r="CD240" i="14"/>
  <c r="CD242" i="14"/>
  <c r="BZ240" i="14"/>
  <c r="BZ242" i="14"/>
  <c r="CG240" i="14"/>
  <c r="CG242" i="14"/>
  <c r="CC242" i="14"/>
  <c r="CC240" i="14"/>
  <c r="BY240" i="14"/>
  <c r="BY242" i="14"/>
  <c r="L240" i="13"/>
  <c r="AW240" i="13" s="1"/>
  <c r="X241" i="13"/>
  <c r="H240" i="13"/>
  <c r="T241" i="13"/>
  <c r="AS240" i="13"/>
  <c r="K240" i="13"/>
  <c r="AV240" i="13" s="1"/>
  <c r="W241" i="13"/>
  <c r="G240" i="13"/>
  <c r="AR240" i="13" s="1"/>
  <c r="S241" i="13"/>
  <c r="C240" i="13"/>
  <c r="O241" i="13"/>
  <c r="AN240" i="13"/>
  <c r="B240" i="13"/>
  <c r="AM240" i="13" s="1"/>
  <c r="N241" i="13"/>
  <c r="CF747" i="14"/>
  <c r="CF749" i="14"/>
  <c r="BX747" i="14"/>
  <c r="BX749" i="14"/>
  <c r="CA747" i="14"/>
  <c r="CA749" i="14"/>
  <c r="CH747" i="14"/>
  <c r="CH749" i="14"/>
  <c r="BZ747" i="14"/>
  <c r="BZ749" i="14"/>
  <c r="CC749" i="14"/>
  <c r="CC747" i="14"/>
  <c r="L747" i="13"/>
  <c r="X748" i="13"/>
  <c r="AW747" i="13"/>
  <c r="I747" i="13"/>
  <c r="U748" i="13"/>
  <c r="AT747" i="13"/>
  <c r="J747" i="13"/>
  <c r="AU747" i="13" s="1"/>
  <c r="V748" i="13"/>
  <c r="F747" i="13"/>
  <c r="AQ747" i="13" s="1"/>
  <c r="R748" i="13"/>
  <c r="E747" i="13"/>
  <c r="AP747" i="13" s="1"/>
  <c r="Q748" i="13"/>
  <c r="B747" i="13"/>
  <c r="N748" i="13"/>
  <c r="AM747" i="13"/>
  <c r="Q752" i="3"/>
  <c r="R752" i="3"/>
  <c r="Q750" i="3"/>
  <c r="BL119" i="3"/>
  <c r="BN119" i="3"/>
  <c r="BM119" i="3"/>
  <c r="BP119" i="3"/>
  <c r="BO119" i="3"/>
  <c r="BQ119" i="3"/>
  <c r="BS119" i="3"/>
  <c r="BU119" i="3"/>
  <c r="BR119" i="3"/>
  <c r="BT119" i="3"/>
  <c r="BV119" i="3"/>
  <c r="BW119" i="3"/>
  <c r="BO118" i="3"/>
  <c r="BA119" i="14" s="1"/>
  <c r="BM118" i="14" s="1"/>
  <c r="BM118" i="3"/>
  <c r="AY119" i="14" s="1"/>
  <c r="BK118" i="14" s="1"/>
  <c r="BU118" i="3"/>
  <c r="BG119" i="14" s="1"/>
  <c r="BS118" i="14" s="1"/>
  <c r="BN118" i="3"/>
  <c r="AZ119" i="14" s="1"/>
  <c r="BL118" i="14" s="1"/>
  <c r="BV118" i="3"/>
  <c r="BH119" i="14" s="1"/>
  <c r="BT118" i="14" s="1"/>
  <c r="BP118" i="3"/>
  <c r="BB119" i="14" s="1"/>
  <c r="BN118" i="14" s="1"/>
  <c r="BS118" i="3"/>
  <c r="BE119" i="14" s="1"/>
  <c r="BQ118" i="14" s="1"/>
  <c r="BW118" i="3"/>
  <c r="BI119" i="14" s="1"/>
  <c r="BU118" i="14" s="1"/>
  <c r="BQ118" i="3"/>
  <c r="BC119" i="14" s="1"/>
  <c r="BO118" i="14" s="1"/>
  <c r="BR118" i="3"/>
  <c r="BD119" i="14" s="1"/>
  <c r="BP118" i="14" s="1"/>
  <c r="BL118" i="3"/>
  <c r="AX119" i="14" s="1"/>
  <c r="BJ118" i="14" s="1"/>
  <c r="BT118" i="3"/>
  <c r="BF119" i="14" s="1"/>
  <c r="BR118" i="14" s="1"/>
  <c r="BL167" i="3"/>
  <c r="BN167" i="3"/>
  <c r="BM167" i="3"/>
  <c r="BP167" i="3"/>
  <c r="BO167" i="3"/>
  <c r="BQ167" i="3"/>
  <c r="BS167" i="3"/>
  <c r="BU167" i="3"/>
  <c r="BR167" i="3"/>
  <c r="BT167" i="3"/>
  <c r="BV167" i="3"/>
  <c r="BW167" i="3"/>
  <c r="BV166" i="3"/>
  <c r="BH167" i="14" s="1"/>
  <c r="BT166" i="14" s="1"/>
  <c r="BL166" i="3"/>
  <c r="AX167" i="14" s="1"/>
  <c r="BJ166" i="14" s="1"/>
  <c r="BP166" i="3"/>
  <c r="BB167" i="14" s="1"/>
  <c r="BN166" i="14" s="1"/>
  <c r="BT166" i="3"/>
  <c r="BF167" i="14" s="1"/>
  <c r="BR166" i="14" s="1"/>
  <c r="BU166" i="3"/>
  <c r="BG167" i="14" s="1"/>
  <c r="BS166" i="14" s="1"/>
  <c r="BW166" i="3"/>
  <c r="BI167" i="14" s="1"/>
  <c r="BU166" i="14" s="1"/>
  <c r="BN166" i="3"/>
  <c r="AZ167" i="14" s="1"/>
  <c r="BL166" i="14" s="1"/>
  <c r="BS166" i="3"/>
  <c r="BE167" i="14" s="1"/>
  <c r="BQ166" i="14" s="1"/>
  <c r="BR166" i="3"/>
  <c r="BD167" i="14" s="1"/>
  <c r="BP166" i="14" s="1"/>
  <c r="BM166" i="3"/>
  <c r="AY167" i="14" s="1"/>
  <c r="BK166" i="14" s="1"/>
  <c r="BO166" i="3"/>
  <c r="BA167" i="14" s="1"/>
  <c r="BM166" i="14" s="1"/>
  <c r="BQ166" i="3"/>
  <c r="BC167" i="14" s="1"/>
  <c r="BO166" i="14" s="1"/>
  <c r="BL215" i="3"/>
  <c r="BN215" i="3"/>
  <c r="BM215" i="3"/>
  <c r="BP215" i="3"/>
  <c r="BO215" i="3"/>
  <c r="BQ215" i="3"/>
  <c r="BS215" i="3"/>
  <c r="BU215" i="3"/>
  <c r="BR215" i="3"/>
  <c r="BT215" i="3"/>
  <c r="BV215" i="3"/>
  <c r="BW215" i="3"/>
  <c r="BN214" i="3"/>
  <c r="AZ215" i="14" s="1"/>
  <c r="BL214" i="14" s="1"/>
  <c r="BR214" i="3"/>
  <c r="BD215" i="14" s="1"/>
  <c r="BP214" i="14" s="1"/>
  <c r="BV214" i="3"/>
  <c r="BH215" i="14" s="1"/>
  <c r="BT214" i="14" s="1"/>
  <c r="BO214" i="3"/>
  <c r="BA215" i="14" s="1"/>
  <c r="BM214" i="14" s="1"/>
  <c r="BS214" i="3"/>
  <c r="BE215" i="14" s="1"/>
  <c r="BQ214" i="14" s="1"/>
  <c r="BW214" i="3"/>
  <c r="BI215" i="14" s="1"/>
  <c r="BU214" i="14" s="1"/>
  <c r="BL214" i="3"/>
  <c r="AX215" i="14" s="1"/>
  <c r="BJ214" i="14" s="1"/>
  <c r="BP214" i="3"/>
  <c r="BB215" i="14" s="1"/>
  <c r="BN214" i="14" s="1"/>
  <c r="BT214" i="3"/>
  <c r="BF215" i="14" s="1"/>
  <c r="BR214" i="14" s="1"/>
  <c r="BM214" i="3"/>
  <c r="AY215" i="14" s="1"/>
  <c r="BK214" i="14" s="1"/>
  <c r="BQ214" i="3"/>
  <c r="BC215" i="14" s="1"/>
  <c r="BO214" i="14" s="1"/>
  <c r="BU214" i="3"/>
  <c r="BG215" i="14" s="1"/>
  <c r="BS214" i="14" s="1"/>
  <c r="BL263" i="3"/>
  <c r="BN263" i="3"/>
  <c r="BM263" i="3"/>
  <c r="BP263" i="3"/>
  <c r="BO263" i="3"/>
  <c r="BQ263" i="3"/>
  <c r="BS263" i="3"/>
  <c r="BU263" i="3"/>
  <c r="BR263" i="3"/>
  <c r="BT263" i="3"/>
  <c r="BV263" i="3"/>
  <c r="BW263" i="3"/>
  <c r="BN262" i="3"/>
  <c r="AZ263" i="14" s="1"/>
  <c r="BL262" i="14" s="1"/>
  <c r="BR262" i="3"/>
  <c r="BD263" i="14" s="1"/>
  <c r="BP262" i="14" s="1"/>
  <c r="BV262" i="3"/>
  <c r="BH263" i="14" s="1"/>
  <c r="BT262" i="14" s="1"/>
  <c r="BO262" i="3"/>
  <c r="BA263" i="14" s="1"/>
  <c r="BM262" i="14" s="1"/>
  <c r="BS262" i="3"/>
  <c r="BE263" i="14" s="1"/>
  <c r="BQ262" i="14" s="1"/>
  <c r="BW262" i="3"/>
  <c r="BI263" i="14" s="1"/>
  <c r="BU262" i="14" s="1"/>
  <c r="BL262" i="3"/>
  <c r="AX263" i="14" s="1"/>
  <c r="BJ262" i="14" s="1"/>
  <c r="BP262" i="3"/>
  <c r="BB263" i="14" s="1"/>
  <c r="BN262" i="14" s="1"/>
  <c r="BT262" i="3"/>
  <c r="BF263" i="14" s="1"/>
  <c r="BR262" i="14" s="1"/>
  <c r="BM262" i="3"/>
  <c r="AY263" i="14" s="1"/>
  <c r="BK262" i="14" s="1"/>
  <c r="BQ262" i="3"/>
  <c r="BC263" i="14" s="1"/>
  <c r="BO262" i="14" s="1"/>
  <c r="BU262" i="3"/>
  <c r="BG263" i="14" s="1"/>
  <c r="BS262" i="14" s="1"/>
  <c r="Q767" i="3"/>
  <c r="R767" i="3"/>
  <c r="Q765" i="3"/>
  <c r="S765" i="3" s="1"/>
  <c r="M765" i="13" s="1"/>
  <c r="BI838" i="3"/>
  <c r="BJ839" i="3"/>
  <c r="BJ838" i="3" s="1"/>
  <c r="BK837" i="3" s="1"/>
  <c r="BI886" i="3"/>
  <c r="BJ887" i="3"/>
  <c r="BJ886" i="3" s="1"/>
  <c r="BK885" i="3" s="1"/>
  <c r="Q776" i="3"/>
  <c r="R776" i="3"/>
  <c r="Q774" i="3"/>
  <c r="S774" i="3" s="1"/>
  <c r="M774" i="13" s="1"/>
  <c r="Q800" i="3"/>
  <c r="R800" i="3"/>
  <c r="Q798" i="3"/>
  <c r="S798" i="3" s="1"/>
  <c r="M798" i="13" s="1"/>
  <c r="Q860" i="3"/>
  <c r="Q858" i="3"/>
  <c r="S858" i="3" s="1"/>
  <c r="M858" i="13" s="1"/>
  <c r="R860" i="3"/>
  <c r="CH702" i="14"/>
  <c r="CH704" i="14"/>
  <c r="CD704" i="14"/>
  <c r="CD702" i="14"/>
  <c r="BZ704" i="14"/>
  <c r="BZ702" i="14"/>
  <c r="K702" i="13"/>
  <c r="W703" i="13"/>
  <c r="AV702" i="13"/>
  <c r="CE704" i="14"/>
  <c r="CE702" i="14"/>
  <c r="CA702" i="14"/>
  <c r="CA704" i="14"/>
  <c r="BV703" i="14"/>
  <c r="BW702" i="14"/>
  <c r="BW704" i="14"/>
  <c r="J702" i="13"/>
  <c r="V703" i="13"/>
  <c r="AU702" i="13"/>
  <c r="F702" i="13"/>
  <c r="R703" i="13"/>
  <c r="AQ702" i="13"/>
  <c r="G702" i="13"/>
  <c r="AR702" i="13" s="1"/>
  <c r="S703" i="13"/>
  <c r="C702" i="13"/>
  <c r="O703" i="13"/>
  <c r="AN702" i="13"/>
  <c r="N703" i="13"/>
  <c r="B702" i="13"/>
  <c r="AM702" i="13" s="1"/>
  <c r="AB110" i="13"/>
  <c r="AC110" i="13"/>
  <c r="AG110" i="13"/>
  <c r="AD110" i="13"/>
  <c r="BL728" i="3"/>
  <c r="BM728" i="3"/>
  <c r="BO728" i="3"/>
  <c r="BN728" i="3"/>
  <c r="BP728" i="3"/>
  <c r="BR728" i="3"/>
  <c r="BT728" i="3"/>
  <c r="BQ728" i="3"/>
  <c r="BS728" i="3"/>
  <c r="BU728" i="3"/>
  <c r="BW728" i="3"/>
  <c r="BM727" i="3"/>
  <c r="AY728" i="14" s="1"/>
  <c r="BK727" i="14" s="1"/>
  <c r="BO727" i="3"/>
  <c r="BA728" i="14" s="1"/>
  <c r="BM727" i="14" s="1"/>
  <c r="BQ727" i="3"/>
  <c r="BC728" i="14" s="1"/>
  <c r="BO727" i="14" s="1"/>
  <c r="BS727" i="3"/>
  <c r="BE728" i="14" s="1"/>
  <c r="BQ727" i="14" s="1"/>
  <c r="BU727" i="3"/>
  <c r="BG728" i="14" s="1"/>
  <c r="BS727" i="14" s="1"/>
  <c r="BW727" i="3"/>
  <c r="BI728" i="14" s="1"/>
  <c r="BU727" i="14" s="1"/>
  <c r="BV728" i="3"/>
  <c r="BL727" i="3"/>
  <c r="AX728" i="14" s="1"/>
  <c r="BJ727" i="14" s="1"/>
  <c r="BN727" i="3"/>
  <c r="AZ728" i="14" s="1"/>
  <c r="BL727" i="14" s="1"/>
  <c r="BP727" i="3"/>
  <c r="BB728" i="14" s="1"/>
  <c r="BN727" i="14" s="1"/>
  <c r="BR727" i="3"/>
  <c r="BD728" i="14" s="1"/>
  <c r="BP727" i="14" s="1"/>
  <c r="BT727" i="3"/>
  <c r="BF728" i="14" s="1"/>
  <c r="BR727" i="14" s="1"/>
  <c r="BV727" i="3"/>
  <c r="BH728" i="14" s="1"/>
  <c r="BT727" i="14" s="1"/>
  <c r="BL686" i="3"/>
  <c r="BM686" i="3"/>
  <c r="BO686" i="3"/>
  <c r="BN686" i="3"/>
  <c r="BP686" i="3"/>
  <c r="BR686" i="3"/>
  <c r="BT686" i="3"/>
  <c r="BQ686" i="3"/>
  <c r="BS686" i="3"/>
  <c r="BU686" i="3"/>
  <c r="BW686" i="3"/>
  <c r="BL685" i="3"/>
  <c r="AX686" i="14" s="1"/>
  <c r="BJ685" i="14" s="1"/>
  <c r="BN685" i="3"/>
  <c r="AZ686" i="14" s="1"/>
  <c r="BL685" i="14" s="1"/>
  <c r="BP685" i="3"/>
  <c r="BB686" i="14" s="1"/>
  <c r="BN685" i="14" s="1"/>
  <c r="BR685" i="3"/>
  <c r="BD686" i="14" s="1"/>
  <c r="BP685" i="14" s="1"/>
  <c r="BT685" i="3"/>
  <c r="BF686" i="14" s="1"/>
  <c r="BR685" i="14" s="1"/>
  <c r="BV685" i="3"/>
  <c r="BH686" i="14" s="1"/>
  <c r="BT685" i="14" s="1"/>
  <c r="BV686" i="3"/>
  <c r="BM685" i="3"/>
  <c r="AY686" i="14" s="1"/>
  <c r="BK685" i="14" s="1"/>
  <c r="BO685" i="3"/>
  <c r="BA686" i="14" s="1"/>
  <c r="BM685" i="14" s="1"/>
  <c r="BQ685" i="3"/>
  <c r="BC686" i="14" s="1"/>
  <c r="BO685" i="14" s="1"/>
  <c r="BS685" i="3"/>
  <c r="BE686" i="14" s="1"/>
  <c r="BQ685" i="14" s="1"/>
  <c r="BU685" i="3"/>
  <c r="BG686" i="14" s="1"/>
  <c r="BS685" i="14" s="1"/>
  <c r="BW685" i="3"/>
  <c r="BI686" i="14" s="1"/>
  <c r="BU685" i="14" s="1"/>
  <c r="BL695" i="3"/>
  <c r="BM695" i="3"/>
  <c r="BN695" i="3"/>
  <c r="BP695" i="3"/>
  <c r="BO695" i="3"/>
  <c r="BQ695" i="3"/>
  <c r="BS695" i="3"/>
  <c r="BU695" i="3"/>
  <c r="BR695" i="3"/>
  <c r="BT695" i="3"/>
  <c r="BV695" i="3"/>
  <c r="BM694" i="3"/>
  <c r="AY695" i="14" s="1"/>
  <c r="BK694" i="14" s="1"/>
  <c r="BO694" i="3"/>
  <c r="BA695" i="14" s="1"/>
  <c r="BM694" i="14" s="1"/>
  <c r="BQ694" i="3"/>
  <c r="BC695" i="14" s="1"/>
  <c r="BO694" i="14" s="1"/>
  <c r="BS694" i="3"/>
  <c r="BE695" i="14" s="1"/>
  <c r="BQ694" i="14" s="1"/>
  <c r="BU694" i="3"/>
  <c r="BG695" i="14" s="1"/>
  <c r="BS694" i="14" s="1"/>
  <c r="BW694" i="3"/>
  <c r="BI695" i="14" s="1"/>
  <c r="BU694" i="14" s="1"/>
  <c r="BW695" i="3"/>
  <c r="BL694" i="3"/>
  <c r="AX695" i="14" s="1"/>
  <c r="BJ694" i="14" s="1"/>
  <c r="BN694" i="3"/>
  <c r="AZ695" i="14" s="1"/>
  <c r="BL694" i="14" s="1"/>
  <c r="BP694" i="3"/>
  <c r="BB695" i="14" s="1"/>
  <c r="BN694" i="14" s="1"/>
  <c r="BR694" i="3"/>
  <c r="BD695" i="14" s="1"/>
  <c r="BP694" i="14" s="1"/>
  <c r="BT694" i="3"/>
  <c r="BF695" i="14" s="1"/>
  <c r="BR694" i="14" s="1"/>
  <c r="BV694" i="3"/>
  <c r="BH695" i="14" s="1"/>
  <c r="BT694" i="14" s="1"/>
  <c r="BK783" i="3"/>
  <c r="BK891" i="3"/>
  <c r="AA701" i="13"/>
  <c r="AB701" i="13"/>
  <c r="AF701" i="13"/>
  <c r="AE701" i="13"/>
  <c r="AI701" i="13"/>
  <c r="CI701" i="14"/>
  <c r="Y677" i="13"/>
  <c r="CI677" i="14"/>
  <c r="BK195" i="3"/>
  <c r="BK291" i="3"/>
  <c r="BI347" i="3"/>
  <c r="AA725" i="13"/>
  <c r="AB725" i="13"/>
  <c r="AF725" i="13"/>
  <c r="AE725" i="13"/>
  <c r="AI725" i="13"/>
  <c r="CI725" i="14"/>
  <c r="Y653" i="13"/>
  <c r="CJ651" i="14"/>
  <c r="AK665" i="13"/>
  <c r="BK864" i="3"/>
  <c r="CI110" i="14"/>
  <c r="S630" i="3"/>
  <c r="M630" i="13" s="1"/>
  <c r="Q353" i="3"/>
  <c r="R353" i="3"/>
  <c r="Q351" i="3"/>
  <c r="S351" i="3" s="1"/>
  <c r="M351" i="13" s="1"/>
  <c r="Q869" i="3"/>
  <c r="Q867" i="3"/>
  <c r="S867" i="3" s="1"/>
  <c r="M867" i="13" s="1"/>
  <c r="R869" i="3"/>
  <c r="R170" i="3"/>
  <c r="BI781" i="3"/>
  <c r="BJ782" i="3"/>
  <c r="BJ781" i="3" s="1"/>
  <c r="CE114" i="14"/>
  <c r="CE116" i="14"/>
  <c r="CG114" i="14"/>
  <c r="CG116" i="14"/>
  <c r="CB116" i="14"/>
  <c r="CB114" i="14"/>
  <c r="CA116" i="14"/>
  <c r="CA114" i="14"/>
  <c r="CF114" i="14"/>
  <c r="CF116" i="14"/>
  <c r="BZ114" i="14"/>
  <c r="BZ116" i="14"/>
  <c r="L114" i="13"/>
  <c r="AW114" i="13" s="1"/>
  <c r="X115" i="13"/>
  <c r="H114" i="13"/>
  <c r="T115" i="13"/>
  <c r="AS114" i="13"/>
  <c r="K114" i="13"/>
  <c r="AV114" i="13" s="1"/>
  <c r="W115" i="13"/>
  <c r="AR114" i="13"/>
  <c r="G114" i="13"/>
  <c r="S115" i="13"/>
  <c r="D114" i="13"/>
  <c r="AO114" i="13" s="1"/>
  <c r="P115" i="13"/>
  <c r="N115" i="13"/>
  <c r="B114" i="13"/>
  <c r="AM114" i="13" s="1"/>
  <c r="Q899" i="3"/>
  <c r="Q897" i="3"/>
  <c r="R899" i="3"/>
  <c r="BL134" i="3"/>
  <c r="BM134" i="3"/>
  <c r="BO134" i="3"/>
  <c r="BN134" i="3"/>
  <c r="BP134" i="3"/>
  <c r="BR134" i="3"/>
  <c r="BT134" i="3"/>
  <c r="BV134" i="3"/>
  <c r="BQ134" i="3"/>
  <c r="BS134" i="3"/>
  <c r="BU134" i="3"/>
  <c r="BW134" i="3"/>
  <c r="BN133" i="3"/>
  <c r="AZ134" i="14" s="1"/>
  <c r="BL133" i="14" s="1"/>
  <c r="BP133" i="3"/>
  <c r="BB134" i="14" s="1"/>
  <c r="BN133" i="14" s="1"/>
  <c r="BS133" i="3"/>
  <c r="BE134" i="14" s="1"/>
  <c r="BQ133" i="14" s="1"/>
  <c r="BV133" i="3"/>
  <c r="BH134" i="14" s="1"/>
  <c r="BT133" i="14" s="1"/>
  <c r="BM133" i="3"/>
  <c r="AY134" i="14" s="1"/>
  <c r="BK133" i="14" s="1"/>
  <c r="BU133" i="3"/>
  <c r="BG134" i="14" s="1"/>
  <c r="BS133" i="14" s="1"/>
  <c r="BL133" i="3"/>
  <c r="AX134" i="14" s="1"/>
  <c r="BJ133" i="14" s="1"/>
  <c r="BO133" i="3"/>
  <c r="BA134" i="14" s="1"/>
  <c r="BM133" i="14" s="1"/>
  <c r="BR133" i="3"/>
  <c r="BD134" i="14" s="1"/>
  <c r="BP133" i="14" s="1"/>
  <c r="BT133" i="3"/>
  <c r="BF134" i="14" s="1"/>
  <c r="BR133" i="14" s="1"/>
  <c r="BW133" i="3"/>
  <c r="BI134" i="14" s="1"/>
  <c r="BU133" i="14" s="1"/>
  <c r="BQ133" i="3"/>
  <c r="BC134" i="14" s="1"/>
  <c r="BO133" i="14" s="1"/>
  <c r="CE206" i="14"/>
  <c r="CE204" i="14"/>
  <c r="CA204" i="14"/>
  <c r="CA206" i="14"/>
  <c r="BW206" i="14"/>
  <c r="BW204" i="14"/>
  <c r="BV205" i="14"/>
  <c r="CF204" i="14"/>
  <c r="CF206" i="14"/>
  <c r="CB206" i="14"/>
  <c r="CB204" i="14"/>
  <c r="BX204" i="14"/>
  <c r="BX206" i="14"/>
  <c r="J204" i="13"/>
  <c r="V205" i="13"/>
  <c r="AU204" i="13"/>
  <c r="F204" i="13"/>
  <c r="R205" i="13"/>
  <c r="AQ204" i="13"/>
  <c r="I204" i="13"/>
  <c r="AT204" i="13" s="1"/>
  <c r="U205" i="13"/>
  <c r="E204" i="13"/>
  <c r="Q205" i="13"/>
  <c r="AP204" i="13"/>
  <c r="D204" i="13"/>
  <c r="AO204" i="13" s="1"/>
  <c r="P205" i="13"/>
  <c r="AL204" i="13"/>
  <c r="A204" i="13"/>
  <c r="M205" i="13"/>
  <c r="CF266" i="14"/>
  <c r="CF264" i="14"/>
  <c r="CB266" i="14"/>
  <c r="CB264" i="14"/>
  <c r="BX266" i="14"/>
  <c r="BX264" i="14"/>
  <c r="CE266" i="14"/>
  <c r="CE264" i="14"/>
  <c r="CA264" i="14"/>
  <c r="CA266" i="14"/>
  <c r="BW264" i="14"/>
  <c r="BV265" i="14"/>
  <c r="BW266" i="14"/>
  <c r="J264" i="13"/>
  <c r="V265" i="13"/>
  <c r="AU264" i="13"/>
  <c r="F264" i="13"/>
  <c r="R265" i="13"/>
  <c r="AQ264" i="13"/>
  <c r="AT264" i="13"/>
  <c r="I264" i="13"/>
  <c r="U265" i="13"/>
  <c r="E264" i="13"/>
  <c r="Q265" i="13"/>
  <c r="AP264" i="13"/>
  <c r="AO264" i="13"/>
  <c r="D264" i="13"/>
  <c r="P265" i="13"/>
  <c r="A264" i="13"/>
  <c r="AL264" i="13" s="1"/>
  <c r="M265" i="13"/>
  <c r="CA633" i="14"/>
  <c r="CA635" i="14"/>
  <c r="CF635" i="14"/>
  <c r="CF633" i="14"/>
  <c r="BX633" i="14"/>
  <c r="BX635" i="14"/>
  <c r="CC635" i="14"/>
  <c r="CC633" i="14"/>
  <c r="CH635" i="14"/>
  <c r="CH633" i="14"/>
  <c r="BZ633" i="14"/>
  <c r="BZ635" i="14"/>
  <c r="AV633" i="13"/>
  <c r="K633" i="13"/>
  <c r="W634" i="13"/>
  <c r="G633" i="13"/>
  <c r="S634" i="13"/>
  <c r="AR633" i="13"/>
  <c r="AS633" i="13"/>
  <c r="H633" i="13"/>
  <c r="T634" i="13"/>
  <c r="D633" i="13"/>
  <c r="P634" i="13"/>
  <c r="AO633" i="13"/>
  <c r="AN633" i="13"/>
  <c r="C633" i="13"/>
  <c r="O634" i="13"/>
  <c r="A633" i="13"/>
  <c r="AL633" i="13" s="1"/>
  <c r="M634" i="13"/>
  <c r="CE683" i="14"/>
  <c r="CE681" i="14"/>
  <c r="CA683" i="14"/>
  <c r="CA681" i="14"/>
  <c r="BW683" i="14"/>
  <c r="BV682" i="14"/>
  <c r="BW681" i="14"/>
  <c r="CH681" i="14"/>
  <c r="CH683" i="14"/>
  <c r="CD683" i="14"/>
  <c r="CD681" i="14"/>
  <c r="BZ683" i="14"/>
  <c r="BZ681" i="14"/>
  <c r="K681" i="13"/>
  <c r="AV681" i="13" s="1"/>
  <c r="W682" i="13"/>
  <c r="G681" i="13"/>
  <c r="S682" i="13"/>
  <c r="AR681" i="13"/>
  <c r="H681" i="13"/>
  <c r="AS681" i="13" s="1"/>
  <c r="T682" i="13"/>
  <c r="D681" i="13"/>
  <c r="P682" i="13"/>
  <c r="AO681" i="13"/>
  <c r="C681" i="13"/>
  <c r="AN681" i="13" s="1"/>
  <c r="O682" i="13"/>
  <c r="AL681" i="13"/>
  <c r="A681" i="13"/>
  <c r="M682" i="13"/>
  <c r="CE731" i="14"/>
  <c r="CE729" i="14"/>
  <c r="CA731" i="14"/>
  <c r="CA729" i="14"/>
  <c r="BV730" i="14"/>
  <c r="BW729" i="14"/>
  <c r="BW731" i="14"/>
  <c r="CH731" i="14"/>
  <c r="CH729" i="14"/>
  <c r="CD731" i="14"/>
  <c r="CD729" i="14"/>
  <c r="BZ729" i="14"/>
  <c r="BZ731" i="14"/>
  <c r="AV729" i="13"/>
  <c r="K729" i="13"/>
  <c r="W730" i="13"/>
  <c r="G729" i="13"/>
  <c r="S730" i="13"/>
  <c r="AR729" i="13"/>
  <c r="AS729" i="13"/>
  <c r="H729" i="13"/>
  <c r="T730" i="13"/>
  <c r="D729" i="13"/>
  <c r="P730" i="13"/>
  <c r="AO729" i="13"/>
  <c r="AN729" i="13"/>
  <c r="C729" i="13"/>
  <c r="O730" i="13"/>
  <c r="A729" i="13"/>
  <c r="AL729" i="13" s="1"/>
  <c r="M730" i="13"/>
  <c r="BL650" i="3"/>
  <c r="BM650" i="3"/>
  <c r="BO650" i="3"/>
  <c r="BN650" i="3"/>
  <c r="BP650" i="3"/>
  <c r="BR650" i="3"/>
  <c r="BT650" i="3"/>
  <c r="BQ650" i="3"/>
  <c r="BS650" i="3"/>
  <c r="BU650" i="3"/>
  <c r="BW650" i="3"/>
  <c r="BL649" i="3"/>
  <c r="AX650" i="14" s="1"/>
  <c r="BJ649" i="14" s="1"/>
  <c r="BM649" i="3"/>
  <c r="AY650" i="14" s="1"/>
  <c r="BK649" i="14" s="1"/>
  <c r="BO649" i="3"/>
  <c r="BA650" i="14" s="1"/>
  <c r="BM649" i="14" s="1"/>
  <c r="BQ649" i="3"/>
  <c r="BC650" i="14" s="1"/>
  <c r="BO649" i="14" s="1"/>
  <c r="BS649" i="3"/>
  <c r="BE650" i="14" s="1"/>
  <c r="BQ649" i="14" s="1"/>
  <c r="BU649" i="3"/>
  <c r="BG650" i="14" s="1"/>
  <c r="BS649" i="14" s="1"/>
  <c r="BW649" i="3"/>
  <c r="BI650" i="14" s="1"/>
  <c r="BU649" i="14" s="1"/>
  <c r="BV650" i="3"/>
  <c r="BN649" i="3"/>
  <c r="AZ650" i="14" s="1"/>
  <c r="BL649" i="14" s="1"/>
  <c r="BP649" i="3"/>
  <c r="BB650" i="14" s="1"/>
  <c r="BN649" i="14" s="1"/>
  <c r="BR649" i="3"/>
  <c r="BD650" i="14" s="1"/>
  <c r="BP649" i="14" s="1"/>
  <c r="BT649" i="3"/>
  <c r="BF650" i="14" s="1"/>
  <c r="BR649" i="14" s="1"/>
  <c r="BV649" i="3"/>
  <c r="BH650" i="14" s="1"/>
  <c r="BT649" i="14" s="1"/>
  <c r="BL884" i="3"/>
  <c r="BM884" i="3"/>
  <c r="BO884" i="3"/>
  <c r="BN884" i="3"/>
  <c r="BP884" i="3"/>
  <c r="BR884" i="3"/>
  <c r="BT884" i="3"/>
  <c r="BQ884" i="3"/>
  <c r="BS884" i="3"/>
  <c r="BU884" i="3"/>
  <c r="BW884" i="3"/>
  <c r="BM883" i="3"/>
  <c r="AY884" i="14" s="1"/>
  <c r="BK883" i="14" s="1"/>
  <c r="BO883" i="3"/>
  <c r="BA884" i="14" s="1"/>
  <c r="BM883" i="14" s="1"/>
  <c r="BQ883" i="3"/>
  <c r="BC884" i="14" s="1"/>
  <c r="BO883" i="14" s="1"/>
  <c r="BS883" i="3"/>
  <c r="BE884" i="14" s="1"/>
  <c r="BQ883" i="14" s="1"/>
  <c r="BU883" i="3"/>
  <c r="BG884" i="14" s="1"/>
  <c r="BS883" i="14" s="1"/>
  <c r="BW883" i="3"/>
  <c r="BI884" i="14" s="1"/>
  <c r="BU883" i="14" s="1"/>
  <c r="BV884" i="3"/>
  <c r="BL883" i="3"/>
  <c r="AX884" i="14" s="1"/>
  <c r="BJ883" i="14" s="1"/>
  <c r="BN883" i="3"/>
  <c r="AZ884" i="14" s="1"/>
  <c r="BL883" i="14" s="1"/>
  <c r="BP883" i="3"/>
  <c r="BB884" i="14" s="1"/>
  <c r="BN883" i="14" s="1"/>
  <c r="BR883" i="3"/>
  <c r="BD884" i="14" s="1"/>
  <c r="BP883" i="14" s="1"/>
  <c r="BT883" i="3"/>
  <c r="BF884" i="14" s="1"/>
  <c r="BR883" i="14" s="1"/>
  <c r="BV883" i="3"/>
  <c r="BH884" i="14" s="1"/>
  <c r="BT883" i="14" s="1"/>
  <c r="BI331" i="3"/>
  <c r="BJ332" i="3"/>
  <c r="BJ331" i="3" s="1"/>
  <c r="R233" i="3"/>
  <c r="R185" i="3"/>
  <c r="R281" i="3"/>
  <c r="Q809" i="3"/>
  <c r="R809" i="3"/>
  <c r="Q807" i="3"/>
  <c r="S807" i="3" s="1"/>
  <c r="M807" i="13" s="1"/>
  <c r="CH158" i="14"/>
  <c r="CH156" i="14"/>
  <c r="BW156" i="14"/>
  <c r="BV157" i="14"/>
  <c r="BW158" i="14"/>
  <c r="BX156" i="14"/>
  <c r="BX158" i="14"/>
  <c r="CA158" i="14"/>
  <c r="CA156" i="14"/>
  <c r="CD156" i="14"/>
  <c r="CD158" i="14"/>
  <c r="CG156" i="14"/>
  <c r="CG158" i="14"/>
  <c r="L156" i="13"/>
  <c r="AW156" i="13" s="1"/>
  <c r="X157" i="13"/>
  <c r="H156" i="13"/>
  <c r="T157" i="13"/>
  <c r="AS156" i="13"/>
  <c r="K156" i="13"/>
  <c r="AV156" i="13" s="1"/>
  <c r="W157" i="13"/>
  <c r="G156" i="13"/>
  <c r="AR156" i="13" s="1"/>
  <c r="S157" i="13"/>
  <c r="C156" i="13"/>
  <c r="O157" i="13"/>
  <c r="AN156" i="13"/>
  <c r="B156" i="13"/>
  <c r="AM156" i="13" s="1"/>
  <c r="N157" i="13"/>
  <c r="CE216" i="14"/>
  <c r="CE218" i="14"/>
  <c r="BV217" i="14"/>
  <c r="BW216" i="14"/>
  <c r="BW218" i="14"/>
  <c r="CB218" i="14"/>
  <c r="CB216" i="14"/>
  <c r="CG216" i="14"/>
  <c r="CG218" i="14"/>
  <c r="BY216" i="14"/>
  <c r="BY218" i="14"/>
  <c r="CD218" i="14"/>
  <c r="CD216" i="14"/>
  <c r="L216" i="13"/>
  <c r="AW216" i="13" s="1"/>
  <c r="X217" i="13"/>
  <c r="H216" i="13"/>
  <c r="T217" i="13"/>
  <c r="AS216" i="13"/>
  <c r="K216" i="13"/>
  <c r="AV216" i="13" s="1"/>
  <c r="W217" i="13"/>
  <c r="AR216" i="13"/>
  <c r="G216" i="13"/>
  <c r="S217" i="13"/>
  <c r="C216" i="13"/>
  <c r="O217" i="13"/>
  <c r="AN216" i="13"/>
  <c r="AM216" i="13"/>
  <c r="B216" i="13"/>
  <c r="N217" i="13"/>
  <c r="CH290" i="14"/>
  <c r="CH288" i="14"/>
  <c r="CD290" i="14"/>
  <c r="CD288" i="14"/>
  <c r="BZ288" i="14"/>
  <c r="BZ290" i="14"/>
  <c r="CG288" i="14"/>
  <c r="CG290" i="14"/>
  <c r="CC290" i="14"/>
  <c r="CC288" i="14"/>
  <c r="BY290" i="14"/>
  <c r="BY288" i="14"/>
  <c r="L288" i="13"/>
  <c r="AW288" i="13" s="1"/>
  <c r="X289" i="13"/>
  <c r="H288" i="13"/>
  <c r="T289" i="13"/>
  <c r="AS288" i="13"/>
  <c r="K288" i="13"/>
  <c r="AV288" i="13" s="1"/>
  <c r="W289" i="13"/>
  <c r="AR288" i="13"/>
  <c r="G288" i="13"/>
  <c r="S289" i="13"/>
  <c r="C288" i="13"/>
  <c r="O289" i="13"/>
  <c r="AN288" i="13"/>
  <c r="AM288" i="13"/>
  <c r="B288" i="13"/>
  <c r="N289" i="13"/>
  <c r="Q833" i="3"/>
  <c r="R833" i="3"/>
  <c r="Q831" i="3"/>
  <c r="CH144" i="14"/>
  <c r="CH146" i="14"/>
  <c r="CF146" i="14"/>
  <c r="CF144" i="14"/>
  <c r="CD144" i="14"/>
  <c r="CD146" i="14"/>
  <c r="CB144" i="14"/>
  <c r="CB146" i="14"/>
  <c r="BZ144" i="14"/>
  <c r="BZ146" i="14"/>
  <c r="BX146" i="14"/>
  <c r="BX144" i="14"/>
  <c r="AW144" i="13"/>
  <c r="L144" i="13"/>
  <c r="X145" i="13"/>
  <c r="H144" i="13"/>
  <c r="T145" i="13"/>
  <c r="AS144" i="13"/>
  <c r="AV144" i="13"/>
  <c r="K144" i="13"/>
  <c r="W145" i="13"/>
  <c r="G144" i="13"/>
  <c r="AR144" i="13" s="1"/>
  <c r="S145" i="13"/>
  <c r="C144" i="13"/>
  <c r="O145" i="13"/>
  <c r="AN144" i="13"/>
  <c r="B144" i="13"/>
  <c r="AM144" i="13" s="1"/>
  <c r="N145" i="13"/>
  <c r="Q881" i="3"/>
  <c r="R881" i="3"/>
  <c r="Q879" i="3"/>
  <c r="CE138" i="14"/>
  <c r="CE140" i="14"/>
  <c r="CF138" i="14"/>
  <c r="CF140" i="14"/>
  <c r="BZ138" i="14"/>
  <c r="BZ140" i="14"/>
  <c r="CA140" i="14"/>
  <c r="CA138" i="14"/>
  <c r="CD138" i="14"/>
  <c r="CD140" i="14"/>
  <c r="BY138" i="14"/>
  <c r="BY140" i="14"/>
  <c r="L138" i="13"/>
  <c r="AW138" i="13" s="1"/>
  <c r="X139" i="13"/>
  <c r="H138" i="13"/>
  <c r="T139" i="13"/>
  <c r="AS138" i="13"/>
  <c r="K138" i="13"/>
  <c r="AV138" i="13" s="1"/>
  <c r="W139" i="13"/>
  <c r="AR138" i="13"/>
  <c r="G138" i="13"/>
  <c r="S139" i="13"/>
  <c r="D138" i="13"/>
  <c r="AO138" i="13" s="1"/>
  <c r="P139" i="13"/>
  <c r="N139" i="13"/>
  <c r="B138" i="13"/>
  <c r="AM138" i="13" s="1"/>
  <c r="BI349" i="3"/>
  <c r="BJ350" i="3"/>
  <c r="BJ349" i="3" s="1"/>
  <c r="Z110" i="13"/>
  <c r="AA110" i="13"/>
  <c r="AE110" i="13"/>
  <c r="BL680" i="3"/>
  <c r="BM680" i="3"/>
  <c r="BO680" i="3"/>
  <c r="BN680" i="3"/>
  <c r="BP680" i="3"/>
  <c r="BR680" i="3"/>
  <c r="BT680" i="3"/>
  <c r="BQ680" i="3"/>
  <c r="BS680" i="3"/>
  <c r="BU680" i="3"/>
  <c r="BW680" i="3"/>
  <c r="BM679" i="3"/>
  <c r="AY680" i="14" s="1"/>
  <c r="BK679" i="14" s="1"/>
  <c r="BO679" i="3"/>
  <c r="BA680" i="14" s="1"/>
  <c r="BM679" i="14" s="1"/>
  <c r="BQ679" i="3"/>
  <c r="BC680" i="14" s="1"/>
  <c r="BO679" i="14" s="1"/>
  <c r="BS679" i="3"/>
  <c r="BE680" i="14" s="1"/>
  <c r="BQ679" i="14" s="1"/>
  <c r="BU679" i="3"/>
  <c r="BG680" i="14" s="1"/>
  <c r="BS679" i="14" s="1"/>
  <c r="BW679" i="3"/>
  <c r="BI680" i="14" s="1"/>
  <c r="BU679" i="14" s="1"/>
  <c r="BV680" i="3"/>
  <c r="BL679" i="3"/>
  <c r="AX680" i="14" s="1"/>
  <c r="BJ679" i="14" s="1"/>
  <c r="BN679" i="3"/>
  <c r="AZ680" i="14" s="1"/>
  <c r="BL679" i="14" s="1"/>
  <c r="BP679" i="3"/>
  <c r="BB680" i="14" s="1"/>
  <c r="BN679" i="14" s="1"/>
  <c r="BR679" i="3"/>
  <c r="BD680" i="14" s="1"/>
  <c r="BP679" i="14" s="1"/>
  <c r="BT679" i="3"/>
  <c r="BF680" i="14" s="1"/>
  <c r="BR679" i="14" s="1"/>
  <c r="BV679" i="3"/>
  <c r="BH680" i="14" s="1"/>
  <c r="BT679" i="14" s="1"/>
  <c r="BL638" i="3"/>
  <c r="BM638" i="3"/>
  <c r="BO638" i="3"/>
  <c r="BN638" i="3"/>
  <c r="BP638" i="3"/>
  <c r="BR638" i="3"/>
  <c r="BT638" i="3"/>
  <c r="BQ638" i="3"/>
  <c r="BS638" i="3"/>
  <c r="BU638" i="3"/>
  <c r="BW638" i="3"/>
  <c r="BP637" i="3"/>
  <c r="BB638" i="14" s="1"/>
  <c r="BN637" i="14" s="1"/>
  <c r="BT637" i="3"/>
  <c r="BF638" i="14" s="1"/>
  <c r="BR637" i="14" s="1"/>
  <c r="BM637" i="3"/>
  <c r="AY638" i="14" s="1"/>
  <c r="BK637" i="14" s="1"/>
  <c r="BQ637" i="3"/>
  <c r="BC638" i="14" s="1"/>
  <c r="BO637" i="14" s="1"/>
  <c r="BU637" i="3"/>
  <c r="BG638" i="14" s="1"/>
  <c r="BS637" i="14" s="1"/>
  <c r="BV638" i="3"/>
  <c r="BL637" i="3"/>
  <c r="AX638" i="14" s="1"/>
  <c r="BJ637" i="14" s="1"/>
  <c r="BN637" i="3"/>
  <c r="AZ638" i="14" s="1"/>
  <c r="BL637" i="14" s="1"/>
  <c r="BR637" i="3"/>
  <c r="BD638" i="14" s="1"/>
  <c r="BP637" i="14" s="1"/>
  <c r="BV637" i="3"/>
  <c r="BH638" i="14" s="1"/>
  <c r="BT637" i="14" s="1"/>
  <c r="BO637" i="3"/>
  <c r="BA638" i="14" s="1"/>
  <c r="BM637" i="14" s="1"/>
  <c r="BS637" i="3"/>
  <c r="BE638" i="14" s="1"/>
  <c r="BQ637" i="14" s="1"/>
  <c r="BW637" i="3"/>
  <c r="BI638" i="14" s="1"/>
  <c r="BU637" i="14" s="1"/>
  <c r="BL647" i="3"/>
  <c r="BM647" i="3"/>
  <c r="BN647" i="3"/>
  <c r="BP647" i="3"/>
  <c r="BO647" i="3"/>
  <c r="BQ647" i="3"/>
  <c r="BS647" i="3"/>
  <c r="BU647" i="3"/>
  <c r="BR647" i="3"/>
  <c r="BT647" i="3"/>
  <c r="BV647" i="3"/>
  <c r="BM646" i="3"/>
  <c r="AY647" i="14" s="1"/>
  <c r="BK646" i="14" s="1"/>
  <c r="BO646" i="3"/>
  <c r="BA647" i="14" s="1"/>
  <c r="BM646" i="14" s="1"/>
  <c r="BQ646" i="3"/>
  <c r="BC647" i="14" s="1"/>
  <c r="BO646" i="14" s="1"/>
  <c r="BS646" i="3"/>
  <c r="BE647" i="14" s="1"/>
  <c r="BQ646" i="14" s="1"/>
  <c r="BU646" i="3"/>
  <c r="BG647" i="14" s="1"/>
  <c r="BS646" i="14" s="1"/>
  <c r="BW646" i="3"/>
  <c r="BI647" i="14" s="1"/>
  <c r="BU646" i="14" s="1"/>
  <c r="BW647" i="3"/>
  <c r="BL646" i="3"/>
  <c r="AX647" i="14" s="1"/>
  <c r="BJ646" i="14" s="1"/>
  <c r="BN646" i="3"/>
  <c r="AZ647" i="14" s="1"/>
  <c r="BL646" i="14" s="1"/>
  <c r="BP646" i="3"/>
  <c r="BB647" i="14" s="1"/>
  <c r="BN646" i="14" s="1"/>
  <c r="BR646" i="3"/>
  <c r="BD647" i="14" s="1"/>
  <c r="BP646" i="14" s="1"/>
  <c r="BT646" i="3"/>
  <c r="BF647" i="14" s="1"/>
  <c r="BR646" i="14" s="1"/>
  <c r="BV646" i="3"/>
  <c r="BH647" i="14" s="1"/>
  <c r="BT646" i="14" s="1"/>
  <c r="R212" i="3"/>
  <c r="R260" i="3"/>
  <c r="Q308" i="3"/>
  <c r="R308" i="3"/>
  <c r="Q306" i="3"/>
  <c r="S306" i="3" s="1"/>
  <c r="M306" i="13" s="1"/>
  <c r="BI763" i="3"/>
  <c r="BJ764" i="3"/>
  <c r="BJ763" i="3" s="1"/>
  <c r="Q746" i="3"/>
  <c r="R746" i="3"/>
  <c r="Q744" i="3"/>
  <c r="CG827" i="14"/>
  <c r="CG825" i="14"/>
  <c r="CC825" i="14"/>
  <c r="CC827" i="14"/>
  <c r="BY827" i="14"/>
  <c r="BY825" i="14"/>
  <c r="L825" i="13"/>
  <c r="X826" i="13"/>
  <c r="AW825" i="13"/>
  <c r="CF827" i="14"/>
  <c r="CF825" i="14"/>
  <c r="CB825" i="14"/>
  <c r="CB827" i="14"/>
  <c r="BX825" i="14"/>
  <c r="BX827" i="14"/>
  <c r="I825" i="13"/>
  <c r="U826" i="13"/>
  <c r="AT825" i="13"/>
  <c r="E825" i="13"/>
  <c r="Q826" i="13"/>
  <c r="AP825" i="13"/>
  <c r="H825" i="13"/>
  <c r="AS825" i="13" s="1"/>
  <c r="T826" i="13"/>
  <c r="D825" i="13"/>
  <c r="P826" i="13"/>
  <c r="AO825" i="13"/>
  <c r="C825" i="13"/>
  <c r="AN825" i="13" s="1"/>
  <c r="O826" i="13"/>
  <c r="CG779" i="14"/>
  <c r="CG777" i="14"/>
  <c r="CC779" i="14"/>
  <c r="CC777" i="14"/>
  <c r="BY779" i="14"/>
  <c r="BY777" i="14"/>
  <c r="L777" i="13"/>
  <c r="X778" i="13"/>
  <c r="AW777" i="13"/>
  <c r="CF779" i="14"/>
  <c r="CF777" i="14"/>
  <c r="CB777" i="14"/>
  <c r="CB779" i="14"/>
  <c r="BX777" i="14"/>
  <c r="BX779" i="14"/>
  <c r="I777" i="13"/>
  <c r="U778" i="13"/>
  <c r="AT777" i="13"/>
  <c r="AU777" i="13"/>
  <c r="J777" i="13"/>
  <c r="V778" i="13"/>
  <c r="F777" i="13"/>
  <c r="AQ777" i="13" s="1"/>
  <c r="R778" i="13"/>
  <c r="AP777" i="13"/>
  <c r="E777" i="13"/>
  <c r="Q778" i="13"/>
  <c r="B777" i="13"/>
  <c r="N778" i="13"/>
  <c r="AM777" i="13"/>
  <c r="BI790" i="3"/>
  <c r="BJ791" i="3"/>
  <c r="BJ790" i="3" s="1"/>
  <c r="BH337" i="3"/>
  <c r="BI338" i="3"/>
  <c r="BI796" i="3"/>
  <c r="BJ797" i="3"/>
  <c r="BJ796" i="3" s="1"/>
  <c r="BI844" i="3"/>
  <c r="BJ845" i="3"/>
  <c r="BJ844" i="3" s="1"/>
  <c r="CG180" i="14"/>
  <c r="CG182" i="14"/>
  <c r="CC182" i="14"/>
  <c r="CC180" i="14"/>
  <c r="BY180" i="14"/>
  <c r="BY182" i="14"/>
  <c r="CH180" i="14"/>
  <c r="CH182" i="14"/>
  <c r="CD182" i="14"/>
  <c r="CD180" i="14"/>
  <c r="BZ182" i="14"/>
  <c r="BZ180" i="14"/>
  <c r="AW180" i="13"/>
  <c r="L180" i="13"/>
  <c r="X181" i="13"/>
  <c r="H180" i="13"/>
  <c r="T181" i="13"/>
  <c r="AS180" i="13"/>
  <c r="K180" i="13"/>
  <c r="AV180" i="13" s="1"/>
  <c r="W181" i="13"/>
  <c r="G180" i="13"/>
  <c r="AR180" i="13" s="1"/>
  <c r="S181" i="13"/>
  <c r="C180" i="13"/>
  <c r="O181" i="13"/>
  <c r="AN180" i="13"/>
  <c r="B180" i="13"/>
  <c r="AM180" i="13" s="1"/>
  <c r="N181" i="13"/>
  <c r="CG228" i="14"/>
  <c r="CG230" i="14"/>
  <c r="CC228" i="14"/>
  <c r="CC230" i="14"/>
  <c r="BY228" i="14"/>
  <c r="BY230" i="14"/>
  <c r="CH230" i="14"/>
  <c r="CH228" i="14"/>
  <c r="CD228" i="14"/>
  <c r="CD230" i="14"/>
  <c r="BZ230" i="14"/>
  <c r="BZ228" i="14"/>
  <c r="AW228" i="13"/>
  <c r="L228" i="13"/>
  <c r="X229" i="13"/>
  <c r="H228" i="13"/>
  <c r="T229" i="13"/>
  <c r="AS228" i="13"/>
  <c r="K228" i="13"/>
  <c r="AV228" i="13" s="1"/>
  <c r="W229" i="13"/>
  <c r="G228" i="13"/>
  <c r="AR228" i="13" s="1"/>
  <c r="S229" i="13"/>
  <c r="C228" i="13"/>
  <c r="O229" i="13"/>
  <c r="AN228" i="13"/>
  <c r="B228" i="13"/>
  <c r="AM228" i="13" s="1"/>
  <c r="N229" i="13"/>
  <c r="BL254" i="3"/>
  <c r="BM254" i="3"/>
  <c r="BO254" i="3"/>
  <c r="BN254" i="3"/>
  <c r="BP254" i="3"/>
  <c r="BR254" i="3"/>
  <c r="BT254" i="3"/>
  <c r="BV254" i="3"/>
  <c r="BQ254" i="3"/>
  <c r="BS254" i="3"/>
  <c r="BU254" i="3"/>
  <c r="BW254" i="3"/>
  <c r="BM253" i="3"/>
  <c r="AY254" i="14" s="1"/>
  <c r="BK253" i="14" s="1"/>
  <c r="BO253" i="3"/>
  <c r="BA254" i="14" s="1"/>
  <c r="BM253" i="14" s="1"/>
  <c r="BQ253" i="3"/>
  <c r="BC254" i="14" s="1"/>
  <c r="BO253" i="14" s="1"/>
  <c r="BS253" i="3"/>
  <c r="BE254" i="14" s="1"/>
  <c r="BQ253" i="14" s="1"/>
  <c r="BU253" i="3"/>
  <c r="BG254" i="14" s="1"/>
  <c r="BS253" i="14" s="1"/>
  <c r="BW253" i="3"/>
  <c r="BI254" i="14" s="1"/>
  <c r="BU253" i="14" s="1"/>
  <c r="BL253" i="3"/>
  <c r="AX254" i="14" s="1"/>
  <c r="BJ253" i="14" s="1"/>
  <c r="BN253" i="3"/>
  <c r="AZ254" i="14" s="1"/>
  <c r="BL253" i="14" s="1"/>
  <c r="BP253" i="3"/>
  <c r="BB254" i="14" s="1"/>
  <c r="BN253" i="14" s="1"/>
  <c r="BR253" i="3"/>
  <c r="BD254" i="14" s="1"/>
  <c r="BP253" i="14" s="1"/>
  <c r="BT253" i="3"/>
  <c r="BF254" i="14" s="1"/>
  <c r="BR253" i="14" s="1"/>
  <c r="BV253" i="3"/>
  <c r="BH254" i="14" s="1"/>
  <c r="BT253" i="14" s="1"/>
  <c r="BH340" i="3"/>
  <c r="BI341" i="3"/>
  <c r="BL164" i="3"/>
  <c r="BM164" i="3"/>
  <c r="BN164" i="3"/>
  <c r="BO164" i="3"/>
  <c r="BP164" i="3"/>
  <c r="BR164" i="3"/>
  <c r="BT164" i="3"/>
  <c r="BV164" i="3"/>
  <c r="BQ164" i="3"/>
  <c r="BS164" i="3"/>
  <c r="BU164" i="3"/>
  <c r="BW164" i="3"/>
  <c r="BM163" i="3"/>
  <c r="AY164" i="14" s="1"/>
  <c r="BK163" i="14" s="1"/>
  <c r="BN163" i="3"/>
  <c r="AZ164" i="14" s="1"/>
  <c r="BL163" i="14" s="1"/>
  <c r="BV163" i="3"/>
  <c r="BH164" i="14" s="1"/>
  <c r="BT163" i="14" s="1"/>
  <c r="BP163" i="3"/>
  <c r="BB164" i="14" s="1"/>
  <c r="BN163" i="14" s="1"/>
  <c r="BW163" i="3"/>
  <c r="BI164" i="14" s="1"/>
  <c r="BU163" i="14" s="1"/>
  <c r="BT163" i="3"/>
  <c r="BF164" i="14" s="1"/>
  <c r="BR163" i="14" s="1"/>
  <c r="BR163" i="3"/>
  <c r="BD164" i="14" s="1"/>
  <c r="BP163" i="14" s="1"/>
  <c r="BU163" i="3"/>
  <c r="BG164" i="14" s="1"/>
  <c r="BS163" i="14" s="1"/>
  <c r="BQ163" i="3"/>
  <c r="BC164" i="14" s="1"/>
  <c r="BO163" i="14" s="1"/>
  <c r="BO163" i="3"/>
  <c r="BA164" i="14" s="1"/>
  <c r="BM163" i="14" s="1"/>
  <c r="BL163" i="3"/>
  <c r="AX164" i="14" s="1"/>
  <c r="BJ163" i="14" s="1"/>
  <c r="BS163" i="3"/>
  <c r="BE164" i="14" s="1"/>
  <c r="BQ163" i="14" s="1"/>
  <c r="CE657" i="14"/>
  <c r="CE659" i="14"/>
  <c r="CA659" i="14"/>
  <c r="CA657" i="14"/>
  <c r="BW657" i="14"/>
  <c r="BV658" i="14"/>
  <c r="BW659" i="14"/>
  <c r="CH657" i="14"/>
  <c r="CH659" i="14"/>
  <c r="CD657" i="14"/>
  <c r="CD659" i="14"/>
  <c r="BZ659" i="14"/>
  <c r="BZ657" i="14"/>
  <c r="K657" i="13"/>
  <c r="AV657" i="13" s="1"/>
  <c r="W658" i="13"/>
  <c r="G657" i="13"/>
  <c r="S658" i="13"/>
  <c r="AR657" i="13"/>
  <c r="H657" i="13"/>
  <c r="AS657" i="13" s="1"/>
  <c r="T658" i="13"/>
  <c r="D657" i="13"/>
  <c r="P658" i="13"/>
  <c r="AO657" i="13"/>
  <c r="C657" i="13"/>
  <c r="AN657" i="13" s="1"/>
  <c r="O658" i="13"/>
  <c r="AL657" i="13"/>
  <c r="A657" i="13"/>
  <c r="M658" i="13"/>
  <c r="CE707" i="14"/>
  <c r="CE705" i="14"/>
  <c r="CA707" i="14"/>
  <c r="CA705" i="14"/>
  <c r="BV706" i="14"/>
  <c r="BW705" i="14"/>
  <c r="BW707" i="14"/>
  <c r="CH707" i="14"/>
  <c r="CH705" i="14"/>
  <c r="CD707" i="14"/>
  <c r="CD705" i="14"/>
  <c r="BZ705" i="14"/>
  <c r="BZ707" i="14"/>
  <c r="AV705" i="13"/>
  <c r="K705" i="13"/>
  <c r="W706" i="13"/>
  <c r="G705" i="13"/>
  <c r="S706" i="13"/>
  <c r="AR705" i="13"/>
  <c r="AS705" i="13"/>
  <c r="H705" i="13"/>
  <c r="T706" i="13"/>
  <c r="D705" i="13"/>
  <c r="P706" i="13"/>
  <c r="AO705" i="13"/>
  <c r="AN705" i="13"/>
  <c r="C705" i="13"/>
  <c r="O706" i="13"/>
  <c r="A705" i="13"/>
  <c r="AL705" i="13" s="1"/>
  <c r="M706" i="13"/>
  <c r="CD152" i="14"/>
  <c r="CD150" i="14"/>
  <c r="BY152" i="14"/>
  <c r="BY150" i="14"/>
  <c r="BX150" i="14"/>
  <c r="BX152" i="14"/>
  <c r="CE150" i="14"/>
  <c r="CE152" i="14"/>
  <c r="BZ152" i="14"/>
  <c r="BZ150" i="14"/>
  <c r="CB150" i="14"/>
  <c r="CB152" i="14"/>
  <c r="J150" i="13"/>
  <c r="V151" i="13"/>
  <c r="AU150" i="13"/>
  <c r="F150" i="13"/>
  <c r="R151" i="13"/>
  <c r="AQ150" i="13"/>
  <c r="AT150" i="13"/>
  <c r="I150" i="13"/>
  <c r="U151" i="13"/>
  <c r="E150" i="13"/>
  <c r="Q151" i="13"/>
  <c r="AP150" i="13"/>
  <c r="C150" i="13"/>
  <c r="O151" i="13"/>
  <c r="AN150" i="13"/>
  <c r="A150" i="13"/>
  <c r="AL150" i="13" s="1"/>
  <c r="M151" i="13"/>
  <c r="CH122" i="14"/>
  <c r="CH120" i="14"/>
  <c r="CE122" i="14"/>
  <c r="CE120" i="14"/>
  <c r="CC120" i="14"/>
  <c r="CC122" i="14"/>
  <c r="BZ120" i="14"/>
  <c r="BZ122" i="14"/>
  <c r="BW122" i="14"/>
  <c r="BW120" i="14"/>
  <c r="BV121" i="14"/>
  <c r="CB122" i="14"/>
  <c r="CB120" i="14"/>
  <c r="L120" i="13"/>
  <c r="AW120" i="13" s="1"/>
  <c r="X121" i="13"/>
  <c r="H120" i="13"/>
  <c r="T121" i="13"/>
  <c r="AS120" i="13"/>
  <c r="K120" i="13"/>
  <c r="AV120" i="13" s="1"/>
  <c r="W121" i="13"/>
  <c r="AR120" i="13"/>
  <c r="G120" i="13"/>
  <c r="S121" i="13"/>
  <c r="C120" i="13"/>
  <c r="O121" i="13"/>
  <c r="AN120" i="13"/>
  <c r="AM120" i="13"/>
  <c r="B120" i="13"/>
  <c r="N121" i="13"/>
  <c r="BL113" i="3"/>
  <c r="BN113" i="3"/>
  <c r="BM113" i="3"/>
  <c r="BP113" i="3"/>
  <c r="BO113" i="3"/>
  <c r="BQ113" i="3"/>
  <c r="BS113" i="3"/>
  <c r="BU113" i="3"/>
  <c r="BR113" i="3"/>
  <c r="BT113" i="3"/>
  <c r="BV113" i="3"/>
  <c r="BW113" i="3"/>
  <c r="BP112" i="3"/>
  <c r="BB113" i="14" s="1"/>
  <c r="BN112" i="14" s="1"/>
  <c r="BT112" i="3"/>
  <c r="BF113" i="14" s="1"/>
  <c r="BR112" i="14" s="1"/>
  <c r="BO112" i="3"/>
  <c r="BA113" i="14" s="1"/>
  <c r="BM112" i="14" s="1"/>
  <c r="BU112" i="3"/>
  <c r="BG113" i="14" s="1"/>
  <c r="BS112" i="14" s="1"/>
  <c r="BN112" i="3"/>
  <c r="AZ113" i="14" s="1"/>
  <c r="BL112" i="14" s="1"/>
  <c r="BS112" i="3"/>
  <c r="BE113" i="14" s="1"/>
  <c r="BQ112" i="14" s="1"/>
  <c r="BL112" i="3"/>
  <c r="AX113" i="14" s="1"/>
  <c r="BJ112" i="14" s="1"/>
  <c r="BR112" i="3"/>
  <c r="BD113" i="14" s="1"/>
  <c r="BP112" i="14" s="1"/>
  <c r="BM112" i="3"/>
  <c r="AY113" i="14" s="1"/>
  <c r="BK112" i="14" s="1"/>
  <c r="BQ112" i="3"/>
  <c r="BC113" i="14" s="1"/>
  <c r="BO112" i="14" s="1"/>
  <c r="BW112" i="3"/>
  <c r="BI113" i="14" s="1"/>
  <c r="BU112" i="14" s="1"/>
  <c r="BV112" i="3"/>
  <c r="BH113" i="14" s="1"/>
  <c r="BT112" i="14" s="1"/>
  <c r="BL848" i="3"/>
  <c r="BM848" i="3"/>
  <c r="BO848" i="3"/>
  <c r="BN848" i="3"/>
  <c r="BP848" i="3"/>
  <c r="BR848" i="3"/>
  <c r="BT848" i="3"/>
  <c r="BQ848" i="3"/>
  <c r="BS848" i="3"/>
  <c r="BU848" i="3"/>
  <c r="BW848" i="3"/>
  <c r="BL847" i="3"/>
  <c r="AX848" i="14" s="1"/>
  <c r="BJ847" i="14" s="1"/>
  <c r="BN847" i="3"/>
  <c r="AZ848" i="14" s="1"/>
  <c r="BL847" i="14" s="1"/>
  <c r="BP847" i="3"/>
  <c r="BB848" i="14" s="1"/>
  <c r="BN847" i="14" s="1"/>
  <c r="BR847" i="3"/>
  <c r="BD848" i="14" s="1"/>
  <c r="BP847" i="14" s="1"/>
  <c r="BT847" i="3"/>
  <c r="BF848" i="14" s="1"/>
  <c r="BR847" i="14" s="1"/>
  <c r="BV847" i="3"/>
  <c r="BH848" i="14" s="1"/>
  <c r="BT847" i="14" s="1"/>
  <c r="BV848" i="3"/>
  <c r="BM847" i="3"/>
  <c r="AY848" i="14" s="1"/>
  <c r="BK847" i="14" s="1"/>
  <c r="BO847" i="3"/>
  <c r="BA848" i="14" s="1"/>
  <c r="BM847" i="14" s="1"/>
  <c r="BQ847" i="3"/>
  <c r="BC848" i="14" s="1"/>
  <c r="BO847" i="14" s="1"/>
  <c r="BS847" i="3"/>
  <c r="BE848" i="14" s="1"/>
  <c r="BQ847" i="14" s="1"/>
  <c r="BU847" i="3"/>
  <c r="BG848" i="14" s="1"/>
  <c r="BS847" i="14" s="1"/>
  <c r="BW847" i="3"/>
  <c r="BI848" i="14" s="1"/>
  <c r="BU847" i="14" s="1"/>
  <c r="CD737" i="14"/>
  <c r="CD735" i="14"/>
  <c r="CG737" i="14"/>
  <c r="CG735" i="14"/>
  <c r="BY735" i="14"/>
  <c r="BY737" i="14"/>
  <c r="CB737" i="14"/>
  <c r="CB735" i="14"/>
  <c r="CE737" i="14"/>
  <c r="CE735" i="14"/>
  <c r="BW735" i="14"/>
  <c r="BW737" i="14"/>
  <c r="BV736" i="14"/>
  <c r="AV735" i="13"/>
  <c r="K735" i="13"/>
  <c r="W736" i="13"/>
  <c r="G735" i="13"/>
  <c r="S736" i="13"/>
  <c r="AR735" i="13"/>
  <c r="AS735" i="13"/>
  <c r="H735" i="13"/>
  <c r="T736" i="13"/>
  <c r="D735" i="13"/>
  <c r="P736" i="13"/>
  <c r="AO735" i="13"/>
  <c r="C735" i="13"/>
  <c r="AN735" i="13" s="1"/>
  <c r="O736" i="13"/>
  <c r="A735" i="13"/>
  <c r="AL735" i="13" s="1"/>
  <c r="M736" i="13"/>
  <c r="BL200" i="3"/>
  <c r="BM200" i="3"/>
  <c r="BN200" i="3"/>
  <c r="BO200" i="3"/>
  <c r="BP200" i="3"/>
  <c r="BR200" i="3"/>
  <c r="BT200" i="3"/>
  <c r="BV200" i="3"/>
  <c r="BQ200" i="3"/>
  <c r="BS200" i="3"/>
  <c r="BU200" i="3"/>
  <c r="BW200" i="3"/>
  <c r="BM199" i="3"/>
  <c r="AY200" i="14" s="1"/>
  <c r="BK199" i="14" s="1"/>
  <c r="BO199" i="3"/>
  <c r="BA200" i="14" s="1"/>
  <c r="BM199" i="14" s="1"/>
  <c r="BQ199" i="3"/>
  <c r="BC200" i="14" s="1"/>
  <c r="BO199" i="14" s="1"/>
  <c r="BS199" i="3"/>
  <c r="BE200" i="14" s="1"/>
  <c r="BQ199" i="14" s="1"/>
  <c r="BU199" i="3"/>
  <c r="BG200" i="14" s="1"/>
  <c r="BS199" i="14" s="1"/>
  <c r="BW199" i="3"/>
  <c r="BI200" i="14" s="1"/>
  <c r="BU199" i="14" s="1"/>
  <c r="BL199" i="3"/>
  <c r="AX200" i="14" s="1"/>
  <c r="BJ199" i="14" s="1"/>
  <c r="BN199" i="3"/>
  <c r="AZ200" i="14" s="1"/>
  <c r="BL199" i="14" s="1"/>
  <c r="BP199" i="3"/>
  <c r="BB200" i="14" s="1"/>
  <c r="BN199" i="14" s="1"/>
  <c r="BR199" i="3"/>
  <c r="BD200" i="14" s="1"/>
  <c r="BP199" i="14" s="1"/>
  <c r="BT199" i="3"/>
  <c r="BF200" i="14" s="1"/>
  <c r="BR199" i="14" s="1"/>
  <c r="BV199" i="3"/>
  <c r="BH200" i="14" s="1"/>
  <c r="BT199" i="14" s="1"/>
  <c r="BL248" i="3"/>
  <c r="BM248" i="3"/>
  <c r="BN248" i="3"/>
  <c r="BO248" i="3"/>
  <c r="BP248" i="3"/>
  <c r="BR248" i="3"/>
  <c r="BT248" i="3"/>
  <c r="BV248" i="3"/>
  <c r="BQ248" i="3"/>
  <c r="BS248" i="3"/>
  <c r="BU248" i="3"/>
  <c r="BW248" i="3"/>
  <c r="BM247" i="3"/>
  <c r="AY248" i="14" s="1"/>
  <c r="BK247" i="14" s="1"/>
  <c r="BO247" i="3"/>
  <c r="BA248" i="14" s="1"/>
  <c r="BM247" i="14" s="1"/>
  <c r="BQ247" i="3"/>
  <c r="BC248" i="14" s="1"/>
  <c r="BO247" i="14" s="1"/>
  <c r="BS247" i="3"/>
  <c r="BE248" i="14" s="1"/>
  <c r="BQ247" i="14" s="1"/>
  <c r="BU247" i="3"/>
  <c r="BG248" i="14" s="1"/>
  <c r="BS247" i="14" s="1"/>
  <c r="BW247" i="3"/>
  <c r="BI248" i="14" s="1"/>
  <c r="BU247" i="14" s="1"/>
  <c r="BL247" i="3"/>
  <c r="AX248" i="14" s="1"/>
  <c r="BJ247" i="14" s="1"/>
  <c r="BN247" i="3"/>
  <c r="AZ248" i="14" s="1"/>
  <c r="BL247" i="14" s="1"/>
  <c r="BP247" i="3"/>
  <c r="BB248" i="14" s="1"/>
  <c r="BN247" i="14" s="1"/>
  <c r="BR247" i="3"/>
  <c r="BD248" i="14" s="1"/>
  <c r="BP247" i="14" s="1"/>
  <c r="BT247" i="3"/>
  <c r="BF248" i="14" s="1"/>
  <c r="BR247" i="14" s="1"/>
  <c r="BV247" i="3"/>
  <c r="BH248" i="14" s="1"/>
  <c r="BT247" i="14" s="1"/>
  <c r="BL296" i="3"/>
  <c r="BM296" i="3"/>
  <c r="BN296" i="3"/>
  <c r="BO296" i="3"/>
  <c r="BP296" i="3"/>
  <c r="BR296" i="3"/>
  <c r="BT296" i="3"/>
  <c r="BV296" i="3"/>
  <c r="BQ296" i="3"/>
  <c r="BS296" i="3"/>
  <c r="BU296" i="3"/>
  <c r="BW296" i="3"/>
  <c r="BM295" i="3"/>
  <c r="AY296" i="14" s="1"/>
  <c r="BK295" i="14" s="1"/>
  <c r="BO295" i="3"/>
  <c r="BA296" i="14" s="1"/>
  <c r="BM295" i="14" s="1"/>
  <c r="BQ295" i="3"/>
  <c r="BC296" i="14" s="1"/>
  <c r="BO295" i="14" s="1"/>
  <c r="BS295" i="3"/>
  <c r="BE296" i="14" s="1"/>
  <c r="BQ295" i="14" s="1"/>
  <c r="BU295" i="3"/>
  <c r="BG296" i="14" s="1"/>
  <c r="BS295" i="14" s="1"/>
  <c r="BW295" i="3"/>
  <c r="BI296" i="14" s="1"/>
  <c r="BU295" i="14" s="1"/>
  <c r="BL295" i="3"/>
  <c r="AX296" i="14" s="1"/>
  <c r="BJ295" i="14" s="1"/>
  <c r="BN295" i="3"/>
  <c r="AZ296" i="14" s="1"/>
  <c r="BL295" i="14" s="1"/>
  <c r="BP295" i="3"/>
  <c r="BB296" i="14" s="1"/>
  <c r="BN295" i="14" s="1"/>
  <c r="BR295" i="3"/>
  <c r="BD296" i="14" s="1"/>
  <c r="BP295" i="14" s="1"/>
  <c r="BT295" i="3"/>
  <c r="BF296" i="14" s="1"/>
  <c r="BR295" i="14" s="1"/>
  <c r="BV295" i="3"/>
  <c r="BH296" i="14" s="1"/>
  <c r="BT295" i="14" s="1"/>
  <c r="CF194" i="14"/>
  <c r="CF192" i="14"/>
  <c r="CB192" i="14"/>
  <c r="CB194" i="14"/>
  <c r="BX192" i="14"/>
  <c r="BX194" i="14"/>
  <c r="CE194" i="14"/>
  <c r="CE192" i="14"/>
  <c r="CA192" i="14"/>
  <c r="CA194" i="14"/>
  <c r="BW192" i="14"/>
  <c r="BV193" i="14"/>
  <c r="BW194" i="14"/>
  <c r="J192" i="13"/>
  <c r="V193" i="13"/>
  <c r="AU192" i="13"/>
  <c r="F192" i="13"/>
  <c r="R193" i="13"/>
  <c r="AQ192" i="13"/>
  <c r="I192" i="13"/>
  <c r="AT192" i="13" s="1"/>
  <c r="U193" i="13"/>
  <c r="E192" i="13"/>
  <c r="Q193" i="13"/>
  <c r="AP192" i="13"/>
  <c r="D192" i="13"/>
  <c r="AO192" i="13" s="1"/>
  <c r="P193" i="13"/>
  <c r="AL192" i="13"/>
  <c r="A192" i="13"/>
  <c r="M193" i="13"/>
  <c r="CF242" i="14"/>
  <c r="CF240" i="14"/>
  <c r="CB242" i="14"/>
  <c r="CB240" i="14"/>
  <c r="BX242" i="14"/>
  <c r="BX240" i="14"/>
  <c r="CE240" i="14"/>
  <c r="CE242" i="14"/>
  <c r="CA242" i="14"/>
  <c r="CA240" i="14"/>
  <c r="BW242" i="14"/>
  <c r="BW240" i="14"/>
  <c r="BV241" i="14"/>
  <c r="J240" i="13"/>
  <c r="V241" i="13"/>
  <c r="AU240" i="13"/>
  <c r="F240" i="13"/>
  <c r="R241" i="13"/>
  <c r="AQ240" i="13"/>
  <c r="AT240" i="13"/>
  <c r="I240" i="13"/>
  <c r="U241" i="13"/>
  <c r="E240" i="13"/>
  <c r="Q241" i="13"/>
  <c r="AP240" i="13"/>
  <c r="AO240" i="13"/>
  <c r="D240" i="13"/>
  <c r="P241" i="13"/>
  <c r="A240" i="13"/>
  <c r="AL240" i="13" s="1"/>
  <c r="M241" i="13"/>
  <c r="CB747" i="14"/>
  <c r="CB749" i="14"/>
  <c r="CE749" i="14"/>
  <c r="CE747" i="14"/>
  <c r="BW747" i="14"/>
  <c r="BW749" i="14"/>
  <c r="BV748" i="14"/>
  <c r="CD747" i="14"/>
  <c r="CD749" i="14"/>
  <c r="CG747" i="14"/>
  <c r="CG749" i="14"/>
  <c r="BY749" i="14"/>
  <c r="BY747" i="14"/>
  <c r="K747" i="13"/>
  <c r="AV747" i="13" s="1"/>
  <c r="W748" i="13"/>
  <c r="G747" i="13"/>
  <c r="S748" i="13"/>
  <c r="AR747" i="13"/>
  <c r="H747" i="13"/>
  <c r="AS747" i="13" s="1"/>
  <c r="T748" i="13"/>
  <c r="D747" i="13"/>
  <c r="P748" i="13"/>
  <c r="AO747" i="13"/>
  <c r="C747" i="13"/>
  <c r="AN747" i="13" s="1"/>
  <c r="O748" i="13"/>
  <c r="AL747" i="13"/>
  <c r="A747" i="13"/>
  <c r="M748" i="13"/>
  <c r="BL143" i="3"/>
  <c r="BN143" i="3"/>
  <c r="BM143" i="3"/>
  <c r="BP143" i="3"/>
  <c r="BO143" i="3"/>
  <c r="BQ143" i="3"/>
  <c r="BS143" i="3"/>
  <c r="BU143" i="3"/>
  <c r="BR143" i="3"/>
  <c r="BT143" i="3"/>
  <c r="BV143" i="3"/>
  <c r="BW143" i="3"/>
  <c r="BO142" i="3"/>
  <c r="BA143" i="14" s="1"/>
  <c r="BM142" i="14" s="1"/>
  <c r="BR142" i="3"/>
  <c r="BD143" i="14" s="1"/>
  <c r="BP142" i="14" s="1"/>
  <c r="BW142" i="3"/>
  <c r="BI143" i="14" s="1"/>
  <c r="BU142" i="14" s="1"/>
  <c r="BL142" i="3"/>
  <c r="AX143" i="14" s="1"/>
  <c r="BJ142" i="14" s="1"/>
  <c r="BM142" i="3"/>
  <c r="AY143" i="14" s="1"/>
  <c r="BK142" i="14" s="1"/>
  <c r="BP142" i="3"/>
  <c r="BB143" i="14" s="1"/>
  <c r="BN142" i="14" s="1"/>
  <c r="BU142" i="3"/>
  <c r="BG143" i="14" s="1"/>
  <c r="BS142" i="14" s="1"/>
  <c r="BN142" i="3"/>
  <c r="AZ143" i="14" s="1"/>
  <c r="BL142" i="14" s="1"/>
  <c r="BS142" i="3"/>
  <c r="BE143" i="14" s="1"/>
  <c r="BQ142" i="14" s="1"/>
  <c r="BV142" i="3"/>
  <c r="BH143" i="14" s="1"/>
  <c r="BT142" i="14" s="1"/>
  <c r="BQ142" i="3"/>
  <c r="BC143" i="14" s="1"/>
  <c r="BO142" i="14" s="1"/>
  <c r="BT142" i="3"/>
  <c r="BF143" i="14" s="1"/>
  <c r="BR142" i="14" s="1"/>
  <c r="BL191" i="3"/>
  <c r="BN191" i="3"/>
  <c r="BM191" i="3"/>
  <c r="BP191" i="3"/>
  <c r="BO191" i="3"/>
  <c r="BQ191" i="3"/>
  <c r="BS191" i="3"/>
  <c r="BU191" i="3"/>
  <c r="BR191" i="3"/>
  <c r="BT191" i="3"/>
  <c r="BV191" i="3"/>
  <c r="BW191" i="3"/>
  <c r="BL190" i="3"/>
  <c r="AX191" i="14" s="1"/>
  <c r="BJ190" i="14" s="1"/>
  <c r="BP190" i="3"/>
  <c r="BB191" i="14" s="1"/>
  <c r="BN190" i="14" s="1"/>
  <c r="BT190" i="3"/>
  <c r="BF191" i="14" s="1"/>
  <c r="BR190" i="14" s="1"/>
  <c r="BM190" i="3"/>
  <c r="AY191" i="14" s="1"/>
  <c r="BK190" i="14" s="1"/>
  <c r="BQ190" i="3"/>
  <c r="BC191" i="14" s="1"/>
  <c r="BO190" i="14" s="1"/>
  <c r="BW190" i="3"/>
  <c r="BI191" i="14" s="1"/>
  <c r="BU190" i="14" s="1"/>
  <c r="BN190" i="3"/>
  <c r="AZ191" i="14" s="1"/>
  <c r="BL190" i="14" s="1"/>
  <c r="BR190" i="3"/>
  <c r="BD191" i="14" s="1"/>
  <c r="BP190" i="14" s="1"/>
  <c r="BV190" i="3"/>
  <c r="BH191" i="14" s="1"/>
  <c r="BT190" i="14" s="1"/>
  <c r="BO190" i="3"/>
  <c r="BA191" i="14" s="1"/>
  <c r="BM190" i="14" s="1"/>
  <c r="BS190" i="3"/>
  <c r="BE191" i="14" s="1"/>
  <c r="BQ190" i="14" s="1"/>
  <c r="BU190" i="3"/>
  <c r="BG191" i="14" s="1"/>
  <c r="BS190" i="14" s="1"/>
  <c r="BL239" i="3"/>
  <c r="BN239" i="3"/>
  <c r="BM239" i="3"/>
  <c r="BP239" i="3"/>
  <c r="BO239" i="3"/>
  <c r="BQ239" i="3"/>
  <c r="BS239" i="3"/>
  <c r="BU239" i="3"/>
  <c r="BR239" i="3"/>
  <c r="BT239" i="3"/>
  <c r="BV239" i="3"/>
  <c r="BW239" i="3"/>
  <c r="BN238" i="3"/>
  <c r="AZ239" i="14" s="1"/>
  <c r="BL238" i="14" s="1"/>
  <c r="BR238" i="3"/>
  <c r="BD239" i="14" s="1"/>
  <c r="BP238" i="14" s="1"/>
  <c r="BV238" i="3"/>
  <c r="BH239" i="14" s="1"/>
  <c r="BT238" i="14" s="1"/>
  <c r="BO238" i="3"/>
  <c r="BA239" i="14" s="1"/>
  <c r="BM238" i="14" s="1"/>
  <c r="BS238" i="3"/>
  <c r="BE239" i="14" s="1"/>
  <c r="BQ238" i="14" s="1"/>
  <c r="BW238" i="3"/>
  <c r="BI239" i="14" s="1"/>
  <c r="BU238" i="14" s="1"/>
  <c r="BL238" i="3"/>
  <c r="AX239" i="14" s="1"/>
  <c r="BJ238" i="14" s="1"/>
  <c r="BP238" i="3"/>
  <c r="BB239" i="14" s="1"/>
  <c r="BN238" i="14" s="1"/>
  <c r="BT238" i="3"/>
  <c r="BF239" i="14" s="1"/>
  <c r="BR238" i="14" s="1"/>
  <c r="BM238" i="3"/>
  <c r="AY239" i="14" s="1"/>
  <c r="BK238" i="14" s="1"/>
  <c r="BQ238" i="3"/>
  <c r="BC239" i="14" s="1"/>
  <c r="BO238" i="14" s="1"/>
  <c r="BU238" i="3"/>
  <c r="BG239" i="14" s="1"/>
  <c r="BS238" i="14" s="1"/>
  <c r="BL287" i="3"/>
  <c r="BN287" i="3"/>
  <c r="BM287" i="3"/>
  <c r="BP287" i="3"/>
  <c r="BO287" i="3"/>
  <c r="BQ287" i="3"/>
  <c r="BS287" i="3"/>
  <c r="BU287" i="3"/>
  <c r="BR287" i="3"/>
  <c r="BT287" i="3"/>
  <c r="BV287" i="3"/>
  <c r="BW287" i="3"/>
  <c r="BN286" i="3"/>
  <c r="AZ287" i="14" s="1"/>
  <c r="BL286" i="14" s="1"/>
  <c r="BR286" i="3"/>
  <c r="BD287" i="14" s="1"/>
  <c r="BP286" i="14" s="1"/>
  <c r="BV286" i="3"/>
  <c r="BH287" i="14" s="1"/>
  <c r="BT286" i="14" s="1"/>
  <c r="BO286" i="3"/>
  <c r="BA287" i="14" s="1"/>
  <c r="BM286" i="14" s="1"/>
  <c r="BS286" i="3"/>
  <c r="BE287" i="14" s="1"/>
  <c r="BQ286" i="14" s="1"/>
  <c r="BW286" i="3"/>
  <c r="BI287" i="14" s="1"/>
  <c r="BU286" i="14" s="1"/>
  <c r="BL286" i="3"/>
  <c r="AX287" i="14" s="1"/>
  <c r="BJ286" i="14" s="1"/>
  <c r="BP286" i="3"/>
  <c r="BB287" i="14" s="1"/>
  <c r="BN286" i="14" s="1"/>
  <c r="BT286" i="3"/>
  <c r="BF287" i="14" s="1"/>
  <c r="BR286" i="14" s="1"/>
  <c r="BM286" i="3"/>
  <c r="AY287" i="14" s="1"/>
  <c r="BK286" i="14" s="1"/>
  <c r="BQ286" i="3"/>
  <c r="BC287" i="14" s="1"/>
  <c r="BO286" i="14" s="1"/>
  <c r="BU286" i="3"/>
  <c r="BG287" i="14" s="1"/>
  <c r="BS286" i="14" s="1"/>
  <c r="CF702" i="14"/>
  <c r="CF704" i="14"/>
  <c r="CB704" i="14"/>
  <c r="CB702" i="14"/>
  <c r="BX702" i="14"/>
  <c r="BX704" i="14"/>
  <c r="CG702" i="14"/>
  <c r="CG704" i="14"/>
  <c r="CC704" i="14"/>
  <c r="CC702" i="14"/>
  <c r="BY702" i="14"/>
  <c r="BY704" i="14"/>
  <c r="L702" i="13"/>
  <c r="AW702" i="13" s="1"/>
  <c r="X703" i="13"/>
  <c r="H702" i="13"/>
  <c r="T703" i="13"/>
  <c r="AS702" i="13"/>
  <c r="I702" i="13"/>
  <c r="AT702" i="13" s="1"/>
  <c r="U703" i="13"/>
  <c r="E702" i="13"/>
  <c r="Q703" i="13"/>
  <c r="AP702" i="13"/>
  <c r="D702" i="13"/>
  <c r="AO702" i="13" s="1"/>
  <c r="P703" i="13"/>
  <c r="A702" i="13"/>
  <c r="AL702" i="13" s="1"/>
  <c r="M703" i="13"/>
  <c r="AH110" i="13"/>
  <c r="BL632" i="3"/>
  <c r="BM632" i="3"/>
  <c r="BO632" i="3"/>
  <c r="BN632" i="3"/>
  <c r="BP632" i="3"/>
  <c r="BR632" i="3"/>
  <c r="BT632" i="3"/>
  <c r="BQ632" i="3"/>
  <c r="BS632" i="3"/>
  <c r="BU632" i="3"/>
  <c r="BW632" i="3"/>
  <c r="BO631" i="3"/>
  <c r="BA632" i="14" s="1"/>
  <c r="BM631" i="14" s="1"/>
  <c r="BS631" i="3"/>
  <c r="BE632" i="14" s="1"/>
  <c r="BQ631" i="14" s="1"/>
  <c r="BW631" i="3"/>
  <c r="BI632" i="14" s="1"/>
  <c r="BU631" i="14" s="1"/>
  <c r="BP631" i="3"/>
  <c r="BB632" i="14" s="1"/>
  <c r="BN631" i="14" s="1"/>
  <c r="BT631" i="3"/>
  <c r="BF632" i="14" s="1"/>
  <c r="BR631" i="14" s="1"/>
  <c r="BV632" i="3"/>
  <c r="BM631" i="3"/>
  <c r="AY632" i="14" s="1"/>
  <c r="BK631" i="14" s="1"/>
  <c r="BQ631" i="3"/>
  <c r="BC632" i="14" s="1"/>
  <c r="BO631" i="14" s="1"/>
  <c r="BU631" i="3"/>
  <c r="BG632" i="14" s="1"/>
  <c r="BS631" i="14" s="1"/>
  <c r="BL631" i="3"/>
  <c r="AX632" i="14" s="1"/>
  <c r="BJ631" i="14" s="1"/>
  <c r="BN631" i="3"/>
  <c r="AZ632" i="14" s="1"/>
  <c r="BL631" i="14" s="1"/>
  <c r="BR631" i="3"/>
  <c r="BD632" i="14" s="1"/>
  <c r="BP631" i="14" s="1"/>
  <c r="BV631" i="3"/>
  <c r="BH632" i="14" s="1"/>
  <c r="BT631" i="14" s="1"/>
  <c r="BL719" i="3"/>
  <c r="BM719" i="3"/>
  <c r="BN719" i="3"/>
  <c r="BP719" i="3"/>
  <c r="BO719" i="3"/>
  <c r="BQ719" i="3"/>
  <c r="BS719" i="3"/>
  <c r="BU719" i="3"/>
  <c r="BR719" i="3"/>
  <c r="BT719" i="3"/>
  <c r="BV719" i="3"/>
  <c r="BM718" i="3"/>
  <c r="AY719" i="14" s="1"/>
  <c r="BK718" i="14" s="1"/>
  <c r="BO718" i="3"/>
  <c r="BA719" i="14" s="1"/>
  <c r="BM718" i="14" s="1"/>
  <c r="BQ718" i="3"/>
  <c r="BC719" i="14" s="1"/>
  <c r="BO718" i="14" s="1"/>
  <c r="BS718" i="3"/>
  <c r="BE719" i="14" s="1"/>
  <c r="BQ718" i="14" s="1"/>
  <c r="BU718" i="3"/>
  <c r="BG719" i="14" s="1"/>
  <c r="BS718" i="14" s="1"/>
  <c r="BW718" i="3"/>
  <c r="BI719" i="14" s="1"/>
  <c r="BU718" i="14" s="1"/>
  <c r="BW719" i="3"/>
  <c r="BL718" i="3"/>
  <c r="AX719" i="14" s="1"/>
  <c r="BJ718" i="14" s="1"/>
  <c r="BN718" i="3"/>
  <c r="AZ719" i="14" s="1"/>
  <c r="BL718" i="14" s="1"/>
  <c r="BP718" i="3"/>
  <c r="BB719" i="14" s="1"/>
  <c r="BN718" i="14" s="1"/>
  <c r="BR718" i="3"/>
  <c r="BD719" i="14" s="1"/>
  <c r="BP718" i="14" s="1"/>
  <c r="BT718" i="3"/>
  <c r="BF719" i="14" s="1"/>
  <c r="BR718" i="14" s="1"/>
  <c r="BV718" i="3"/>
  <c r="BH719" i="14" s="1"/>
  <c r="BT718" i="14" s="1"/>
  <c r="R125" i="3"/>
  <c r="R221" i="3"/>
  <c r="Q311" i="3"/>
  <c r="Q309" i="3"/>
  <c r="R311" i="3"/>
  <c r="Q836" i="3"/>
  <c r="Q834" i="3"/>
  <c r="R836" i="3"/>
  <c r="BL803" i="3"/>
  <c r="BM803" i="3"/>
  <c r="BN803" i="3"/>
  <c r="BO803" i="3"/>
  <c r="BQ803" i="3"/>
  <c r="BS803" i="3"/>
  <c r="BU803" i="3"/>
  <c r="BP803" i="3"/>
  <c r="BR803" i="3"/>
  <c r="BT803" i="3"/>
  <c r="BV803" i="3"/>
  <c r="BM802" i="3"/>
  <c r="AY803" i="14" s="1"/>
  <c r="BK802" i="14" s="1"/>
  <c r="BO802" i="3"/>
  <c r="BA803" i="14" s="1"/>
  <c r="BM802" i="14" s="1"/>
  <c r="BQ802" i="3"/>
  <c r="BC803" i="14" s="1"/>
  <c r="BO802" i="14" s="1"/>
  <c r="BS802" i="3"/>
  <c r="BE803" i="14" s="1"/>
  <c r="BQ802" i="14" s="1"/>
  <c r="BU802" i="3"/>
  <c r="BG803" i="14" s="1"/>
  <c r="BS802" i="14" s="1"/>
  <c r="BW802" i="3"/>
  <c r="BI803" i="14" s="1"/>
  <c r="BU802" i="14" s="1"/>
  <c r="BW803" i="3"/>
  <c r="BL802" i="3"/>
  <c r="AX803" i="14" s="1"/>
  <c r="BJ802" i="14" s="1"/>
  <c r="BN802" i="3"/>
  <c r="AZ803" i="14" s="1"/>
  <c r="BL802" i="14" s="1"/>
  <c r="BP802" i="3"/>
  <c r="BB803" i="14" s="1"/>
  <c r="BN802" i="14" s="1"/>
  <c r="BR802" i="3"/>
  <c r="BD803" i="14" s="1"/>
  <c r="BP802" i="14" s="1"/>
  <c r="BT802" i="3"/>
  <c r="BF803" i="14" s="1"/>
  <c r="BR802" i="14" s="1"/>
  <c r="BV802" i="3"/>
  <c r="BH803" i="14" s="1"/>
  <c r="BT802" i="14" s="1"/>
  <c r="R131" i="3"/>
  <c r="R227" i="3"/>
  <c r="AK689" i="13"/>
  <c r="CJ675" i="14"/>
  <c r="BJ314" i="3"/>
  <c r="BJ313" i="3" s="1"/>
  <c r="BK312" i="3" s="1"/>
  <c r="BK816" i="3"/>
  <c r="BK828" i="3"/>
  <c r="BK840" i="3"/>
  <c r="BK852" i="3"/>
  <c r="BK876" i="3"/>
  <c r="BK888" i="3"/>
  <c r="BK900" i="3"/>
  <c r="BK171" i="3"/>
  <c r="BK267" i="3"/>
  <c r="BK126" i="3"/>
  <c r="BK894" i="3"/>
  <c r="AK641" i="13"/>
  <c r="BK135" i="3"/>
  <c r="BK759" i="3"/>
  <c r="BK855" i="3"/>
  <c r="S300" i="3"/>
  <c r="M300" i="13" s="1"/>
  <c r="S354" i="3"/>
  <c r="M354" i="13" s="1"/>
  <c r="BK813" i="3"/>
  <c r="AD701" i="13"/>
  <c r="AJ701" i="13"/>
  <c r="BK810" i="3"/>
  <c r="AD677" i="13"/>
  <c r="AJ677" i="13"/>
  <c r="S804" i="3"/>
  <c r="M804" i="13" s="1"/>
  <c r="S222" i="3"/>
  <c r="M222" i="13" s="1"/>
  <c r="Z725" i="13"/>
  <c r="AC725" i="13"/>
  <c r="AH725" i="13"/>
  <c r="AG725" i="13"/>
  <c r="Z653" i="13"/>
  <c r="AC653" i="13"/>
  <c r="AH653" i="13"/>
  <c r="AG653" i="13"/>
  <c r="S165" i="3"/>
  <c r="M165" i="13" s="1"/>
  <c r="S213" i="3"/>
  <c r="M213" i="13" s="1"/>
  <c r="CJ108" i="14"/>
  <c r="S879" i="3" l="1"/>
  <c r="M879" i="13" s="1"/>
  <c r="S750" i="3"/>
  <c r="M750" i="13" s="1"/>
  <c r="Q233" i="3"/>
  <c r="Q231" i="3"/>
  <c r="Q137" i="3"/>
  <c r="Q135" i="3"/>
  <c r="S696" i="3"/>
  <c r="M696" i="13" s="1"/>
  <c r="Q29" i="3"/>
  <c r="Q27" i="3"/>
  <c r="Q32" i="3"/>
  <c r="Q30" i="3"/>
  <c r="Q419" i="3"/>
  <c r="Q417" i="3"/>
  <c r="S417" i="3" s="1"/>
  <c r="M417" i="13" s="1"/>
  <c r="R419" i="3"/>
  <c r="BK873" i="3"/>
  <c r="Q71" i="3"/>
  <c r="Q69" i="3"/>
  <c r="Q36" i="3"/>
  <c r="Q38" i="3"/>
  <c r="Q221" i="3"/>
  <c r="Q219" i="3"/>
  <c r="Q161" i="3"/>
  <c r="Q159" i="3"/>
  <c r="Q257" i="3"/>
  <c r="Q255" i="3"/>
  <c r="Q293" i="3"/>
  <c r="Q291" i="3"/>
  <c r="Q47" i="3"/>
  <c r="Q45" i="3"/>
  <c r="Q128" i="3"/>
  <c r="Q126" i="3"/>
  <c r="Q197" i="3"/>
  <c r="Q195" i="3"/>
  <c r="S708" i="3"/>
  <c r="M708" i="13" s="1"/>
  <c r="Q8" i="3"/>
  <c r="Q6" i="3"/>
  <c r="S6" i="3" s="1"/>
  <c r="M6" i="13" s="1"/>
  <c r="S357" i="3"/>
  <c r="M357" i="13" s="1"/>
  <c r="Q269" i="3"/>
  <c r="Q267" i="3"/>
  <c r="BK780" i="3"/>
  <c r="Q275" i="3"/>
  <c r="Q273" i="3"/>
  <c r="Q60" i="3"/>
  <c r="Q62" i="3"/>
  <c r="Q77" i="3"/>
  <c r="Q75" i="3"/>
  <c r="Q227" i="3"/>
  <c r="Q225" i="3"/>
  <c r="BK561" i="3"/>
  <c r="Q92" i="3"/>
  <c r="Q90" i="3"/>
  <c r="Q173" i="3"/>
  <c r="Q171" i="3"/>
  <c r="Q131" i="3"/>
  <c r="Q129" i="3"/>
  <c r="BL359" i="3"/>
  <c r="BO358" i="3"/>
  <c r="BA359" i="14" s="1"/>
  <c r="BM358" i="14" s="1"/>
  <c r="BP358" i="3"/>
  <c r="BB359" i="14" s="1"/>
  <c r="BN358" i="14" s="1"/>
  <c r="BM359" i="3"/>
  <c r="BW358" i="3"/>
  <c r="BI359" i="14" s="1"/>
  <c r="BU358" i="14" s="1"/>
  <c r="BU358" i="3"/>
  <c r="BG359" i="14" s="1"/>
  <c r="BS358" i="14" s="1"/>
  <c r="BO359" i="3"/>
  <c r="BT358" i="3"/>
  <c r="BF359" i="14" s="1"/>
  <c r="BR358" i="14" s="1"/>
  <c r="BN359" i="3"/>
  <c r="BS359" i="3"/>
  <c r="BQ358" i="3"/>
  <c r="BC359" i="14" s="1"/>
  <c r="BO358" i="14" s="1"/>
  <c r="BQ359" i="3"/>
  <c r="BR359" i="3"/>
  <c r="BP359" i="3"/>
  <c r="BT359" i="3"/>
  <c r="BV359" i="3"/>
  <c r="BU359" i="3"/>
  <c r="BN358" i="3"/>
  <c r="AZ359" i="14" s="1"/>
  <c r="BL358" i="14" s="1"/>
  <c r="BL358" i="3"/>
  <c r="AX359" i="14" s="1"/>
  <c r="BJ358" i="14" s="1"/>
  <c r="BW359" i="3"/>
  <c r="BS358" i="3"/>
  <c r="BE359" i="14" s="1"/>
  <c r="BQ358" i="14" s="1"/>
  <c r="BR358" i="3"/>
  <c r="BD359" i="14" s="1"/>
  <c r="BP358" i="14" s="1"/>
  <c r="BV358" i="3"/>
  <c r="BH359" i="14" s="1"/>
  <c r="BT358" i="14" s="1"/>
  <c r="BM358" i="3"/>
  <c r="AY359" i="14" s="1"/>
  <c r="BK358" i="14" s="1"/>
  <c r="S744" i="3"/>
  <c r="M744" i="13" s="1"/>
  <c r="S831" i="3"/>
  <c r="M831" i="13" s="1"/>
  <c r="Q65" i="3"/>
  <c r="Q63" i="3"/>
  <c r="AX3" i="14"/>
  <c r="Q299" i="3"/>
  <c r="Q297" i="3"/>
  <c r="Q12" i="3"/>
  <c r="Q14" i="3"/>
  <c r="BT10" i="14"/>
  <c r="CG11" i="14" s="1"/>
  <c r="BU16" i="14"/>
  <c r="CH17" i="14" s="1"/>
  <c r="CG44" i="14"/>
  <c r="BK507" i="3"/>
  <c r="S438" i="3"/>
  <c r="M438" i="13" s="1"/>
  <c r="S528" i="3"/>
  <c r="M528" i="13" s="1"/>
  <c r="BK525" i="3"/>
  <c r="BK597" i="3"/>
  <c r="S282" i="3"/>
  <c r="M282" i="13" s="1"/>
  <c r="S276" i="3"/>
  <c r="M276" i="13" s="1"/>
  <c r="S249" i="3"/>
  <c r="M249" i="13" s="1"/>
  <c r="S243" i="3"/>
  <c r="M243" i="13" s="1"/>
  <c r="S234" i="3"/>
  <c r="M234" i="13" s="1"/>
  <c r="S225" i="3"/>
  <c r="M225" i="13" s="1"/>
  <c r="S219" i="3"/>
  <c r="M219" i="13" s="1"/>
  <c r="BS4" i="14"/>
  <c r="BM4" i="14"/>
  <c r="BZ3" i="14" s="1"/>
  <c r="BK4" i="14"/>
  <c r="S210" i="3"/>
  <c r="M210" i="13" s="1"/>
  <c r="S207" i="3"/>
  <c r="M207" i="13" s="1"/>
  <c r="S201" i="3"/>
  <c r="M201" i="13" s="1"/>
  <c r="S186" i="3"/>
  <c r="M186" i="13" s="1"/>
  <c r="S183" i="3"/>
  <c r="M183" i="13" s="1"/>
  <c r="S153" i="3"/>
  <c r="M153" i="13" s="1"/>
  <c r="S147" i="3"/>
  <c r="M147" i="13" s="1"/>
  <c r="BU25" i="14"/>
  <c r="CH24" i="14" s="1"/>
  <c r="S123" i="3"/>
  <c r="CG42" i="14"/>
  <c r="CJ42" i="14" s="1"/>
  <c r="BN4" i="14"/>
  <c r="CA3" i="14" s="1"/>
  <c r="AJ83" i="13"/>
  <c r="R92" i="3"/>
  <c r="S87" i="3"/>
  <c r="M87" i="13" s="1"/>
  <c r="AC83" i="13"/>
  <c r="S18" i="3"/>
  <c r="M18" i="13" s="1"/>
  <c r="S12" i="3"/>
  <c r="M12" i="13" s="1"/>
  <c r="BL257" i="3"/>
  <c r="BM257" i="3"/>
  <c r="BO257" i="3"/>
  <c r="BS257" i="3"/>
  <c r="BR257" i="3"/>
  <c r="BV257" i="3"/>
  <c r="BN256" i="3"/>
  <c r="AZ257" i="14" s="1"/>
  <c r="BL256" i="14" s="1"/>
  <c r="BR256" i="3"/>
  <c r="BD257" i="14" s="1"/>
  <c r="BP256" i="14" s="1"/>
  <c r="BV256" i="3"/>
  <c r="BH257" i="14" s="1"/>
  <c r="BT256" i="14" s="1"/>
  <c r="BM256" i="3"/>
  <c r="AY257" i="14" s="1"/>
  <c r="BK256" i="14" s="1"/>
  <c r="BQ256" i="3"/>
  <c r="BC257" i="14" s="1"/>
  <c r="BO256" i="14" s="1"/>
  <c r="BU256" i="3"/>
  <c r="BG257" i="14" s="1"/>
  <c r="BS256" i="14" s="1"/>
  <c r="BN257" i="3"/>
  <c r="BP257" i="3"/>
  <c r="BQ257" i="3"/>
  <c r="BU257" i="3"/>
  <c r="BT257" i="3"/>
  <c r="BL256" i="3"/>
  <c r="AX257" i="14" s="1"/>
  <c r="BJ256" i="14" s="1"/>
  <c r="BP256" i="3"/>
  <c r="BB257" i="14" s="1"/>
  <c r="BN256" i="14" s="1"/>
  <c r="BT256" i="3"/>
  <c r="BF257" i="14" s="1"/>
  <c r="BR256" i="14" s="1"/>
  <c r="BW257" i="3"/>
  <c r="BO256" i="3"/>
  <c r="BA257" i="14" s="1"/>
  <c r="BM256" i="14" s="1"/>
  <c r="BS256" i="3"/>
  <c r="BE257" i="14" s="1"/>
  <c r="BQ256" i="14" s="1"/>
  <c r="BW256" i="3"/>
  <c r="BI257" i="14" s="1"/>
  <c r="BU256" i="14" s="1"/>
  <c r="CE692" i="14"/>
  <c r="CE690" i="14"/>
  <c r="BV691" i="14"/>
  <c r="BW690" i="14"/>
  <c r="BW692" i="14"/>
  <c r="CD692" i="14"/>
  <c r="CD690" i="14"/>
  <c r="L690" i="13"/>
  <c r="AW690" i="13"/>
  <c r="X691" i="13"/>
  <c r="I690" i="13"/>
  <c r="AT690" i="13" s="1"/>
  <c r="U691" i="13"/>
  <c r="D690" i="13"/>
  <c r="AO690" i="13"/>
  <c r="P691" i="13"/>
  <c r="CG690" i="14"/>
  <c r="CG692" i="14"/>
  <c r="BY692" i="14"/>
  <c r="BY690" i="14"/>
  <c r="CF690" i="14"/>
  <c r="CF692" i="14"/>
  <c r="BX692" i="14"/>
  <c r="BX690" i="14"/>
  <c r="R691" i="13"/>
  <c r="F690" i="13"/>
  <c r="AQ690" i="13"/>
  <c r="O691" i="13"/>
  <c r="C690" i="13"/>
  <c r="AN690" i="13" s="1"/>
  <c r="S327" i="3"/>
  <c r="M327" i="13" s="1"/>
  <c r="S255" i="3"/>
  <c r="M255" i="13" s="1"/>
  <c r="CA690" i="14"/>
  <c r="CA692" i="14"/>
  <c r="CH690" i="14"/>
  <c r="CH692" i="14"/>
  <c r="BZ692" i="14"/>
  <c r="BZ690" i="14"/>
  <c r="H690" i="13"/>
  <c r="AS690" i="13" s="1"/>
  <c r="T691" i="13"/>
  <c r="E690" i="13"/>
  <c r="AP690" i="13"/>
  <c r="Q691" i="13"/>
  <c r="M691" i="13"/>
  <c r="A690" i="13"/>
  <c r="AL690" i="13" s="1"/>
  <c r="CC692" i="14"/>
  <c r="CC690" i="14"/>
  <c r="W691" i="13"/>
  <c r="K690" i="13"/>
  <c r="AV690" i="13" s="1"/>
  <c r="CB692" i="14"/>
  <c r="CB690" i="14"/>
  <c r="J690" i="13"/>
  <c r="AU690" i="13" s="1"/>
  <c r="V691" i="13"/>
  <c r="S691" i="13"/>
  <c r="G690" i="13"/>
  <c r="AR690" i="13" s="1"/>
  <c r="AM690" i="13"/>
  <c r="B690" i="13"/>
  <c r="N691" i="13"/>
  <c r="S753" i="3"/>
  <c r="M753" i="13" s="1"/>
  <c r="S870" i="3"/>
  <c r="M870" i="13" s="1"/>
  <c r="S321" i="3"/>
  <c r="M321" i="13" s="1"/>
  <c r="S444" i="3"/>
  <c r="M444" i="13" s="1"/>
  <c r="BK672" i="3"/>
  <c r="S714" i="3"/>
  <c r="M714" i="13" s="1"/>
  <c r="AH320" i="13"/>
  <c r="BL80" i="3"/>
  <c r="BP80" i="3"/>
  <c r="BQ80" i="3"/>
  <c r="BL79" i="3"/>
  <c r="AX80" i="14" s="1"/>
  <c r="BJ79" i="14" s="1"/>
  <c r="BP79" i="3"/>
  <c r="BB80" i="14" s="1"/>
  <c r="BN79" i="14" s="1"/>
  <c r="BT79" i="3"/>
  <c r="BF80" i="14" s="1"/>
  <c r="BR79" i="14" s="1"/>
  <c r="BO80" i="3"/>
  <c r="BW80" i="3"/>
  <c r="BS79" i="3"/>
  <c r="BE80" i="14" s="1"/>
  <c r="BQ79" i="14" s="1"/>
  <c r="BM80" i="3"/>
  <c r="BS80" i="3"/>
  <c r="BQ79" i="3"/>
  <c r="BC80" i="14" s="1"/>
  <c r="BO79" i="14" s="1"/>
  <c r="BN80" i="3"/>
  <c r="BT80" i="3"/>
  <c r="BU80" i="3"/>
  <c r="BN79" i="3"/>
  <c r="AZ80" i="14" s="1"/>
  <c r="BL79" i="14" s="1"/>
  <c r="BR79" i="3"/>
  <c r="BD80" i="14" s="1"/>
  <c r="BP79" i="14" s="1"/>
  <c r="BV79" i="3"/>
  <c r="BH80" i="14" s="1"/>
  <c r="BT79" i="14" s="1"/>
  <c r="BV80" i="3"/>
  <c r="BO79" i="3"/>
  <c r="BA80" i="14" s="1"/>
  <c r="BM79" i="14" s="1"/>
  <c r="BW79" i="3"/>
  <c r="BI80" i="14" s="1"/>
  <c r="BU79" i="14" s="1"/>
  <c r="BR80" i="3"/>
  <c r="BM79" i="3"/>
  <c r="AY80" i="14" s="1"/>
  <c r="BK79" i="14" s="1"/>
  <c r="BU79" i="3"/>
  <c r="BG80" i="14" s="1"/>
  <c r="BS79" i="14" s="1"/>
  <c r="S78" i="3"/>
  <c r="M78" i="13" s="1"/>
  <c r="AE368" i="13"/>
  <c r="AA557" i="13"/>
  <c r="AI557" i="13"/>
  <c r="S423" i="3"/>
  <c r="M423" i="13" s="1"/>
  <c r="S447" i="3"/>
  <c r="M447" i="13" s="1"/>
  <c r="S540" i="3"/>
  <c r="M540" i="13" s="1"/>
  <c r="S420" i="3"/>
  <c r="M420" i="13" s="1"/>
  <c r="S39" i="3"/>
  <c r="M39" i="13" s="1"/>
  <c r="S516" i="3"/>
  <c r="M516" i="13" s="1"/>
  <c r="S102" i="3"/>
  <c r="M102" i="13" s="1"/>
  <c r="BQ4" i="14"/>
  <c r="CD5" i="14" s="1"/>
  <c r="CH21" i="14"/>
  <c r="CJ21" i="14" s="1"/>
  <c r="AA101" i="13"/>
  <c r="AB317" i="13"/>
  <c r="AA317" i="13"/>
  <c r="BL6" i="3"/>
  <c r="AX7" i="14" s="1"/>
  <c r="BW6" i="3"/>
  <c r="BV6" i="3"/>
  <c r="BH7" i="14" s="1"/>
  <c r="BM6" i="3"/>
  <c r="AY7" i="14" s="1"/>
  <c r="BO6" i="3"/>
  <c r="BA7" i="14" s="1"/>
  <c r="BQ6" i="3"/>
  <c r="BC7" i="14" s="1"/>
  <c r="BS6" i="3"/>
  <c r="BE7" i="14" s="1"/>
  <c r="BU6" i="3"/>
  <c r="BG7" i="14" s="1"/>
  <c r="BN6" i="3"/>
  <c r="AZ7" i="14" s="1"/>
  <c r="BP6" i="3"/>
  <c r="BB7" i="14" s="1"/>
  <c r="BR6" i="3"/>
  <c r="BD7" i="14" s="1"/>
  <c r="BT6" i="3"/>
  <c r="BF7" i="14" s="1"/>
  <c r="AX6" i="14"/>
  <c r="BJ4" i="14"/>
  <c r="BW3" i="14" s="1"/>
  <c r="BR4" i="14"/>
  <c r="CE5" i="14" s="1"/>
  <c r="BO4" i="14"/>
  <c r="BL4" i="14"/>
  <c r="BY5" i="14" s="1"/>
  <c r="AD737" i="13"/>
  <c r="AE779" i="13"/>
  <c r="AI779" i="13"/>
  <c r="Z827" i="13"/>
  <c r="AD827" i="13"/>
  <c r="Z731" i="13"/>
  <c r="AC731" i="13"/>
  <c r="AH731" i="13"/>
  <c r="AG731" i="13"/>
  <c r="Z683" i="13"/>
  <c r="AC683" i="13"/>
  <c r="AH683" i="13"/>
  <c r="AG683" i="13"/>
  <c r="AC635" i="13"/>
  <c r="AH635" i="13"/>
  <c r="AG635" i="13"/>
  <c r="AA266" i="13"/>
  <c r="AE266" i="13"/>
  <c r="AA206" i="13"/>
  <c r="AE206" i="13"/>
  <c r="AK110" i="13"/>
  <c r="AB23" i="13"/>
  <c r="AF779" i="13"/>
  <c r="Y827" i="13"/>
  <c r="Z206" i="13"/>
  <c r="AC368" i="13"/>
  <c r="AF320" i="13"/>
  <c r="Y23" i="13"/>
  <c r="AA23" i="13"/>
  <c r="AE116" i="13"/>
  <c r="AE704" i="13"/>
  <c r="AD704" i="13"/>
  <c r="AD749" i="13"/>
  <c r="Z242" i="13"/>
  <c r="AA242" i="13"/>
  <c r="AE242" i="13"/>
  <c r="Z194" i="13"/>
  <c r="AA194" i="13"/>
  <c r="AE194" i="13"/>
  <c r="AB122" i="13"/>
  <c r="AC122" i="13"/>
  <c r="AG122" i="13"/>
  <c r="AD707" i="13"/>
  <c r="AD659" i="13"/>
  <c r="AI404" i="13"/>
  <c r="AI56" i="13"/>
  <c r="AE56" i="13"/>
  <c r="AD533" i="13"/>
  <c r="AA533" i="13"/>
  <c r="AI533" i="13"/>
  <c r="AH533" i="13"/>
  <c r="AE539" i="13"/>
  <c r="AC539" i="13"/>
  <c r="CJ537" i="14"/>
  <c r="Y470" i="13"/>
  <c r="AG320" i="13"/>
  <c r="Y389" i="13"/>
  <c r="AE389" i="13"/>
  <c r="AA389" i="13"/>
  <c r="AH389" i="13"/>
  <c r="AG494" i="13"/>
  <c r="AB461" i="13"/>
  <c r="AC23" i="13"/>
  <c r="AH365" i="13"/>
  <c r="AB365" i="13"/>
  <c r="AC101" i="13"/>
  <c r="AF317" i="13"/>
  <c r="Z401" i="13"/>
  <c r="AE404" i="13"/>
  <c r="AD404" i="13"/>
  <c r="Y56" i="13"/>
  <c r="Z533" i="13"/>
  <c r="AC533" i="13"/>
  <c r="Y539" i="13"/>
  <c r="AI539" i="13"/>
  <c r="AB470" i="13"/>
  <c r="AJ470" i="13"/>
  <c r="AE470" i="13"/>
  <c r="Y560" i="13"/>
  <c r="BV22" i="14"/>
  <c r="BU10" i="14"/>
  <c r="CH11" i="14" s="1"/>
  <c r="Z266" i="13"/>
  <c r="AG23" i="13"/>
  <c r="AI365" i="13"/>
  <c r="AA779" i="13"/>
  <c r="Y230" i="13"/>
  <c r="AC140" i="13"/>
  <c r="AG140" i="13"/>
  <c r="AD140" i="13"/>
  <c r="Y146" i="13"/>
  <c r="AB290" i="13"/>
  <c r="AC290" i="13"/>
  <c r="AG290" i="13"/>
  <c r="AD290" i="13"/>
  <c r="Y218" i="13"/>
  <c r="Y158" i="13"/>
  <c r="AC116" i="13"/>
  <c r="AG116" i="13"/>
  <c r="AD116" i="13"/>
  <c r="AC608" i="13"/>
  <c r="AA539" i="13"/>
  <c r="Z437" i="13"/>
  <c r="AC437" i="13"/>
  <c r="AA749" i="13"/>
  <c r="AB749" i="13"/>
  <c r="AF749" i="13"/>
  <c r="AE749" i="13"/>
  <c r="AI749" i="13"/>
  <c r="Y242" i="13"/>
  <c r="Y737" i="13"/>
  <c r="CJ735" i="14"/>
  <c r="AI122" i="13"/>
  <c r="AF122" i="13"/>
  <c r="AJ122" i="13"/>
  <c r="CJ120" i="14"/>
  <c r="Y152" i="13"/>
  <c r="AA152" i="13"/>
  <c r="Y707" i="13"/>
  <c r="AJ749" i="13"/>
  <c r="AE494" i="13"/>
  <c r="AB533" i="13"/>
  <c r="CI242" i="14"/>
  <c r="Z635" i="13"/>
  <c r="AD23" i="13"/>
  <c r="AJ404" i="13"/>
  <c r="AH146" i="13"/>
  <c r="AF470" i="13"/>
  <c r="AG194" i="13"/>
  <c r="AA437" i="13"/>
  <c r="AI470" i="13"/>
  <c r="AH242" i="13"/>
  <c r="AB194" i="13"/>
  <c r="AB437" i="13"/>
  <c r="AA704" i="13"/>
  <c r="AB152" i="13"/>
  <c r="AB182" i="13"/>
  <c r="AF401" i="13"/>
  <c r="Z779" i="13"/>
  <c r="AC779" i="13"/>
  <c r="AH779" i="13"/>
  <c r="AG779" i="13"/>
  <c r="AG827" i="13"/>
  <c r="BK762" i="3"/>
  <c r="S258" i="3"/>
  <c r="M258" i="13" s="1"/>
  <c r="BK348" i="3"/>
  <c r="AE140" i="13"/>
  <c r="AI146" i="13"/>
  <c r="AF146" i="13"/>
  <c r="AJ146" i="13"/>
  <c r="Z290" i="13"/>
  <c r="AA290" i="13"/>
  <c r="AE290" i="13"/>
  <c r="Z218" i="13"/>
  <c r="AA218" i="13"/>
  <c r="AE218" i="13"/>
  <c r="AI158" i="13"/>
  <c r="AF158" i="13"/>
  <c r="AJ158" i="13"/>
  <c r="S279" i="3"/>
  <c r="M279" i="13" s="1"/>
  <c r="S231" i="3"/>
  <c r="M231" i="13" s="1"/>
  <c r="BK330" i="3"/>
  <c r="Y731" i="13"/>
  <c r="AA683" i="13"/>
  <c r="AB683" i="13"/>
  <c r="AF683" i="13"/>
  <c r="AE683" i="13"/>
  <c r="AI683" i="13"/>
  <c r="AC182" i="13"/>
  <c r="AB560" i="13"/>
  <c r="AG560" i="13"/>
  <c r="AD56" i="13"/>
  <c r="AC461" i="13"/>
  <c r="AF461" i="13"/>
  <c r="AD461" i="13"/>
  <c r="AC401" i="13"/>
  <c r="AA401" i="13"/>
  <c r="AG401" i="13"/>
  <c r="AA584" i="13"/>
  <c r="AI584" i="13"/>
  <c r="CI584" i="14"/>
  <c r="AB584" i="13"/>
  <c r="AJ584" i="13"/>
  <c r="AC494" i="13"/>
  <c r="AI494" i="13"/>
  <c r="AG44" i="13"/>
  <c r="AB44" i="13"/>
  <c r="AJ44" i="13"/>
  <c r="AA521" i="13"/>
  <c r="AI521" i="13"/>
  <c r="S75" i="3"/>
  <c r="M75" i="13" s="1"/>
  <c r="AG368" i="13"/>
  <c r="AG566" i="13"/>
  <c r="AE566" i="13"/>
  <c r="R491" i="3"/>
  <c r="Q489" i="3"/>
  <c r="Q491" i="3"/>
  <c r="R620" i="3"/>
  <c r="Q620" i="3"/>
  <c r="Q618" i="3"/>
  <c r="AK701" i="13"/>
  <c r="S129" i="3"/>
  <c r="M129" i="13" s="1"/>
  <c r="S309" i="3"/>
  <c r="M309" i="13" s="1"/>
  <c r="AB704" i="13"/>
  <c r="AC704" i="13"/>
  <c r="AG704" i="13"/>
  <c r="AF704" i="13"/>
  <c r="AJ704" i="13"/>
  <c r="BK843" i="3"/>
  <c r="BK795" i="3"/>
  <c r="BK789" i="3"/>
  <c r="Q386" i="3"/>
  <c r="Q384" i="3"/>
  <c r="R386" i="3"/>
  <c r="BN161" i="3"/>
  <c r="BP161" i="3"/>
  <c r="BQ161" i="3"/>
  <c r="BU161" i="3"/>
  <c r="BT161" i="3"/>
  <c r="BW161" i="3"/>
  <c r="BP160" i="3"/>
  <c r="BB161" i="14" s="1"/>
  <c r="BN160" i="14" s="1"/>
  <c r="BS160" i="3"/>
  <c r="BE161" i="14" s="1"/>
  <c r="BQ160" i="14" s="1"/>
  <c r="BU160" i="3"/>
  <c r="BG161" i="14" s="1"/>
  <c r="BS160" i="14" s="1"/>
  <c r="BO160" i="3"/>
  <c r="BA161" i="14" s="1"/>
  <c r="BM160" i="14" s="1"/>
  <c r="BN160" i="3"/>
  <c r="AZ161" i="14" s="1"/>
  <c r="BL160" i="14" s="1"/>
  <c r="BR160" i="3"/>
  <c r="BD161" i="14" s="1"/>
  <c r="BP160" i="14" s="1"/>
  <c r="BL161" i="3"/>
  <c r="BM161" i="3"/>
  <c r="BO161" i="3"/>
  <c r="BS161" i="3"/>
  <c r="BR161" i="3"/>
  <c r="BV161" i="3"/>
  <c r="BQ160" i="3"/>
  <c r="BC161" i="14" s="1"/>
  <c r="BO160" i="14" s="1"/>
  <c r="BW160" i="3"/>
  <c r="BI161" i="14" s="1"/>
  <c r="BU160" i="14" s="1"/>
  <c r="BV160" i="3"/>
  <c r="BH161" i="14" s="1"/>
  <c r="BT160" i="14" s="1"/>
  <c r="BL160" i="3"/>
  <c r="AX161" i="14" s="1"/>
  <c r="BJ160" i="14" s="1"/>
  <c r="BT160" i="3"/>
  <c r="BF161" i="14" s="1"/>
  <c r="BR160" i="14" s="1"/>
  <c r="BM160" i="3"/>
  <c r="AY161" i="14" s="1"/>
  <c r="BK160" i="14" s="1"/>
  <c r="R62" i="3"/>
  <c r="R65" i="3"/>
  <c r="AD437" i="13"/>
  <c r="BM89" i="3"/>
  <c r="BS89" i="3"/>
  <c r="BV89" i="3"/>
  <c r="BT88" i="3"/>
  <c r="BF89" i="14" s="1"/>
  <c r="BR88" i="14" s="1"/>
  <c r="BM88" i="3"/>
  <c r="AY89" i="14" s="1"/>
  <c r="BK88" i="14" s="1"/>
  <c r="BV88" i="3"/>
  <c r="BH89" i="14" s="1"/>
  <c r="BT88" i="14" s="1"/>
  <c r="BU89" i="3"/>
  <c r="BR88" i="3"/>
  <c r="BD89" i="14" s="1"/>
  <c r="BP88" i="14" s="1"/>
  <c r="BS88" i="3"/>
  <c r="BE89" i="14" s="1"/>
  <c r="BQ88" i="14" s="1"/>
  <c r="BQ89" i="3"/>
  <c r="BL88" i="3"/>
  <c r="AX89" i="14" s="1"/>
  <c r="BJ88" i="14" s="1"/>
  <c r="BN88" i="3"/>
  <c r="AZ89" i="14" s="1"/>
  <c r="BL88" i="14" s="1"/>
  <c r="BL89" i="3"/>
  <c r="BO89" i="3"/>
  <c r="BR89" i="3"/>
  <c r="BQ88" i="3"/>
  <c r="BC89" i="14" s="1"/>
  <c r="BO88" i="14" s="1"/>
  <c r="BO88" i="3"/>
  <c r="BA89" i="14" s="1"/>
  <c r="BM88" i="14" s="1"/>
  <c r="BP88" i="3"/>
  <c r="BB89" i="14" s="1"/>
  <c r="BN88" i="14" s="1"/>
  <c r="BP89" i="3"/>
  <c r="BW89" i="3"/>
  <c r="BU88" i="3"/>
  <c r="BG89" i="14" s="1"/>
  <c r="BS88" i="14" s="1"/>
  <c r="BN89" i="3"/>
  <c r="BT89" i="3"/>
  <c r="BW88" i="3"/>
  <c r="BI89" i="14" s="1"/>
  <c r="BU88" i="14" s="1"/>
  <c r="BL626" i="3"/>
  <c r="BP626" i="3"/>
  <c r="BS626" i="3"/>
  <c r="BN625" i="3"/>
  <c r="AZ626" i="14" s="1"/>
  <c r="BL625" i="14" s="1"/>
  <c r="BV625" i="3"/>
  <c r="BH626" i="14" s="1"/>
  <c r="BT625" i="14" s="1"/>
  <c r="BQ625" i="3"/>
  <c r="BC626" i="14" s="1"/>
  <c r="BO625" i="14" s="1"/>
  <c r="BM626" i="3"/>
  <c r="BR626" i="3"/>
  <c r="BU626" i="3"/>
  <c r="BP625" i="3"/>
  <c r="BB626" i="14" s="1"/>
  <c r="BN625" i="14" s="1"/>
  <c r="BV626" i="3"/>
  <c r="BS625" i="3"/>
  <c r="BE626" i="14" s="1"/>
  <c r="BQ625" i="14" s="1"/>
  <c r="BO626" i="3"/>
  <c r="BT626" i="3"/>
  <c r="BW626" i="3"/>
  <c r="BR625" i="3"/>
  <c r="BD626" i="14" s="1"/>
  <c r="BP625" i="14" s="1"/>
  <c r="BM625" i="3"/>
  <c r="AY626" i="14" s="1"/>
  <c r="BK625" i="14" s="1"/>
  <c r="BU625" i="3"/>
  <c r="BG626" i="14" s="1"/>
  <c r="BS625" i="14" s="1"/>
  <c r="BN626" i="3"/>
  <c r="BQ626" i="3"/>
  <c r="BL625" i="3"/>
  <c r="AX626" i="14" s="1"/>
  <c r="BJ625" i="14" s="1"/>
  <c r="BT625" i="3"/>
  <c r="BF626" i="14" s="1"/>
  <c r="BR625" i="14" s="1"/>
  <c r="BO625" i="3"/>
  <c r="BA626" i="14" s="1"/>
  <c r="BM625" i="14" s="1"/>
  <c r="BW625" i="3"/>
  <c r="BI626" i="14" s="1"/>
  <c r="BU625" i="14" s="1"/>
  <c r="CE426" i="14"/>
  <c r="CE428" i="14"/>
  <c r="N427" i="13"/>
  <c r="B426" i="13"/>
  <c r="AM426" i="13" s="1"/>
  <c r="CG426" i="14"/>
  <c r="CG428" i="14"/>
  <c r="H426" i="13"/>
  <c r="T427" i="13"/>
  <c r="AS426" i="13"/>
  <c r="A426" i="13"/>
  <c r="M427" i="13"/>
  <c r="AL426" i="13"/>
  <c r="CA428" i="14"/>
  <c r="CA426" i="14"/>
  <c r="BZ426" i="14"/>
  <c r="BZ428" i="14"/>
  <c r="S427" i="13"/>
  <c r="G426" i="13"/>
  <c r="AR426" i="13" s="1"/>
  <c r="BX426" i="14"/>
  <c r="BX428" i="14"/>
  <c r="L426" i="13"/>
  <c r="AW426" i="13" s="1"/>
  <c r="X427" i="13"/>
  <c r="AO426" i="13"/>
  <c r="D426" i="13"/>
  <c r="P427" i="13"/>
  <c r="K426" i="13"/>
  <c r="AV426" i="13" s="1"/>
  <c r="W427" i="13"/>
  <c r="Q503" i="3"/>
  <c r="Q501" i="3"/>
  <c r="R503" i="3"/>
  <c r="CH84" i="14"/>
  <c r="CH86" i="14"/>
  <c r="B84" i="13"/>
  <c r="AM84" i="13" s="1"/>
  <c r="N85" i="13"/>
  <c r="AW84" i="13"/>
  <c r="L84" i="13"/>
  <c r="X85" i="13"/>
  <c r="BY84" i="14"/>
  <c r="BY86" i="14"/>
  <c r="CB84" i="14"/>
  <c r="CB86" i="14"/>
  <c r="E84" i="13"/>
  <c r="Q85" i="13"/>
  <c r="AP84" i="13"/>
  <c r="CA84" i="14"/>
  <c r="CA86" i="14"/>
  <c r="AR84" i="13"/>
  <c r="G84" i="13"/>
  <c r="S85" i="13"/>
  <c r="CC86" i="14"/>
  <c r="CC84" i="14"/>
  <c r="CD84" i="14"/>
  <c r="CD86" i="14"/>
  <c r="BZ84" i="14"/>
  <c r="BZ86" i="14"/>
  <c r="I84" i="13"/>
  <c r="AT84" i="13" s="1"/>
  <c r="U85" i="13"/>
  <c r="AF437" i="13"/>
  <c r="AH437" i="13"/>
  <c r="AE437" i="13"/>
  <c r="BK573" i="3"/>
  <c r="Y635" i="13"/>
  <c r="Y266" i="13"/>
  <c r="AH266" i="13"/>
  <c r="CI266" i="14"/>
  <c r="CJ264" i="14"/>
  <c r="AB206" i="13"/>
  <c r="AC206" i="13"/>
  <c r="AG206" i="13"/>
  <c r="AD206" i="13"/>
  <c r="AG182" i="13"/>
  <c r="AD182" i="13"/>
  <c r="BK741" i="3"/>
  <c r="BK621" i="3"/>
  <c r="S159" i="3"/>
  <c r="M159" i="13" s="1"/>
  <c r="BN440" i="3"/>
  <c r="BQ440" i="3"/>
  <c r="BV440" i="3"/>
  <c r="BN439" i="3"/>
  <c r="AZ440" i="14" s="1"/>
  <c r="BL439" i="14" s="1"/>
  <c r="BS439" i="3"/>
  <c r="BE440" i="14" s="1"/>
  <c r="BQ439" i="14" s="1"/>
  <c r="BT439" i="3"/>
  <c r="BF440" i="14" s="1"/>
  <c r="BR439" i="14" s="1"/>
  <c r="BO440" i="3"/>
  <c r="BT440" i="3"/>
  <c r="BW440" i="3"/>
  <c r="BW439" i="3"/>
  <c r="BI440" i="14" s="1"/>
  <c r="BU439" i="14" s="1"/>
  <c r="BO439" i="3"/>
  <c r="BA440" i="14" s="1"/>
  <c r="BM439" i="14" s="1"/>
  <c r="BP439" i="3"/>
  <c r="BB440" i="14" s="1"/>
  <c r="BN439" i="14" s="1"/>
  <c r="BM440" i="3"/>
  <c r="BR440" i="3"/>
  <c r="BU440" i="3"/>
  <c r="BQ439" i="3"/>
  <c r="BC440" i="14" s="1"/>
  <c r="BO439" i="14" s="1"/>
  <c r="BV439" i="3"/>
  <c r="BH440" i="14" s="1"/>
  <c r="BT439" i="14" s="1"/>
  <c r="BL439" i="3"/>
  <c r="AX440" i="14" s="1"/>
  <c r="BJ439" i="14" s="1"/>
  <c r="BL440" i="3"/>
  <c r="BP440" i="3"/>
  <c r="BS440" i="3"/>
  <c r="BM439" i="3"/>
  <c r="AY440" i="14" s="1"/>
  <c r="BK439" i="14" s="1"/>
  <c r="BR439" i="3"/>
  <c r="BD440" i="14" s="1"/>
  <c r="BP439" i="14" s="1"/>
  <c r="BU439" i="3"/>
  <c r="BG440" i="14" s="1"/>
  <c r="BS439" i="14" s="1"/>
  <c r="BO530" i="3"/>
  <c r="BR529" i="3"/>
  <c r="BD530" i="14" s="1"/>
  <c r="BP529" i="14" s="1"/>
  <c r="BU529" i="3"/>
  <c r="BG530" i="14" s="1"/>
  <c r="BS529" i="14" s="1"/>
  <c r="BN530" i="3"/>
  <c r="BQ530" i="3"/>
  <c r="BL529" i="3"/>
  <c r="AX530" i="14" s="1"/>
  <c r="BJ529" i="14" s="1"/>
  <c r="BT529" i="3"/>
  <c r="BF530" i="14" s="1"/>
  <c r="BR529" i="14" s="1"/>
  <c r="BO529" i="3"/>
  <c r="BA530" i="14" s="1"/>
  <c r="BM529" i="14" s="1"/>
  <c r="BW529" i="3"/>
  <c r="BI530" i="14" s="1"/>
  <c r="BU529" i="14" s="1"/>
  <c r="BP530" i="3"/>
  <c r="BS530" i="3"/>
  <c r="BV529" i="3"/>
  <c r="BH530" i="14" s="1"/>
  <c r="BT529" i="14" s="1"/>
  <c r="BW530" i="3"/>
  <c r="BM529" i="3"/>
  <c r="AY530" i="14" s="1"/>
  <c r="BK529" i="14" s="1"/>
  <c r="BM530" i="3"/>
  <c r="BR530" i="3"/>
  <c r="BU530" i="3"/>
  <c r="BP529" i="3"/>
  <c r="BB530" i="14" s="1"/>
  <c r="BN529" i="14" s="1"/>
  <c r="BV530" i="3"/>
  <c r="BS529" i="3"/>
  <c r="BE530" i="14" s="1"/>
  <c r="BQ529" i="14" s="1"/>
  <c r="BL530" i="3"/>
  <c r="BT530" i="3"/>
  <c r="BN529" i="3"/>
  <c r="AZ530" i="14" s="1"/>
  <c r="BL529" i="14" s="1"/>
  <c r="BQ529" i="3"/>
  <c r="BC530" i="14" s="1"/>
  <c r="BO529" i="14" s="1"/>
  <c r="AI437" i="13"/>
  <c r="CI437" i="14"/>
  <c r="CJ435" i="14"/>
  <c r="AJ437" i="13"/>
  <c r="AG437" i="13"/>
  <c r="BM7" i="3"/>
  <c r="AY8" i="14" s="1"/>
  <c r="BR7" i="3"/>
  <c r="BD8" i="14" s="1"/>
  <c r="BU8" i="3"/>
  <c r="BL8" i="3"/>
  <c r="BN8" i="3"/>
  <c r="BP8" i="3"/>
  <c r="BT8" i="3"/>
  <c r="BQ7" i="3"/>
  <c r="BC8" i="14" s="1"/>
  <c r="BU7" i="3"/>
  <c r="BG8" i="14" s="1"/>
  <c r="BW7" i="3"/>
  <c r="BI8" i="14" s="1"/>
  <c r="BO8" i="3"/>
  <c r="BT7" i="3"/>
  <c r="BF8" i="14" s="1"/>
  <c r="BV8" i="3"/>
  <c r="BN7" i="3"/>
  <c r="AZ8" i="14" s="1"/>
  <c r="BQ8" i="3"/>
  <c r="BW8" i="3"/>
  <c r="BM8" i="3"/>
  <c r="BO7" i="3"/>
  <c r="BA8" i="14" s="1"/>
  <c r="BR8" i="3"/>
  <c r="BV7" i="3"/>
  <c r="BH8" i="14" s="1"/>
  <c r="BS7" i="3"/>
  <c r="BE8" i="14" s="1"/>
  <c r="BQ7" i="14" s="1"/>
  <c r="BL7" i="3"/>
  <c r="AX8" i="14" s="1"/>
  <c r="BP7" i="3"/>
  <c r="BB8" i="14" s="1"/>
  <c r="BS8" i="3"/>
  <c r="BI7" i="14"/>
  <c r="R602" i="3"/>
  <c r="Q602" i="3"/>
  <c r="Q600" i="3"/>
  <c r="R29" i="3"/>
  <c r="AU426" i="13"/>
  <c r="J426" i="13"/>
  <c r="V427" i="13"/>
  <c r="CB428" i="14"/>
  <c r="CB426" i="14"/>
  <c r="BY428" i="14"/>
  <c r="BY426" i="14"/>
  <c r="Q427" i="13"/>
  <c r="AP426" i="13"/>
  <c r="E426" i="13"/>
  <c r="CD426" i="14"/>
  <c r="CD428" i="14"/>
  <c r="O427" i="13"/>
  <c r="C426" i="13"/>
  <c r="AN426" i="13" s="1"/>
  <c r="BW428" i="14"/>
  <c r="BW426" i="14"/>
  <c r="BV427" i="14"/>
  <c r="CF426" i="14"/>
  <c r="CF428" i="14"/>
  <c r="CC426" i="14"/>
  <c r="CC428" i="14"/>
  <c r="U427" i="13"/>
  <c r="I426" i="13"/>
  <c r="AT426" i="13" s="1"/>
  <c r="CH428" i="14"/>
  <c r="CH426" i="14"/>
  <c r="R427" i="13"/>
  <c r="AQ426" i="13"/>
  <c r="F426" i="13"/>
  <c r="BJ383" i="3"/>
  <c r="BJ382" i="3" s="1"/>
  <c r="BI382" i="3"/>
  <c r="Q536" i="3"/>
  <c r="R536" i="3"/>
  <c r="Q534" i="3"/>
  <c r="S534" i="3" s="1"/>
  <c r="M534" i="13" s="1"/>
  <c r="H84" i="13"/>
  <c r="AS84" i="13" s="1"/>
  <c r="T85" i="13"/>
  <c r="CF86" i="14"/>
  <c r="CF84" i="14"/>
  <c r="O85" i="13"/>
  <c r="C84" i="13"/>
  <c r="AN84" i="13" s="1"/>
  <c r="CE84" i="14"/>
  <c r="CE86" i="14"/>
  <c r="F84" i="13"/>
  <c r="AQ84" i="13" s="1"/>
  <c r="R85" i="13"/>
  <c r="AL84" i="13"/>
  <c r="A84" i="13"/>
  <c r="M85" i="13"/>
  <c r="BV85" i="14"/>
  <c r="BW86" i="14"/>
  <c r="BW84" i="14"/>
  <c r="CG86" i="14"/>
  <c r="CG84" i="14"/>
  <c r="AV84" i="13"/>
  <c r="K84" i="13"/>
  <c r="W85" i="13"/>
  <c r="BX86" i="14"/>
  <c r="BX84" i="14"/>
  <c r="V85" i="13"/>
  <c r="AU84" i="13"/>
  <c r="J84" i="13"/>
  <c r="D84" i="13"/>
  <c r="P85" i="13"/>
  <c r="AO84" i="13"/>
  <c r="Y437" i="13"/>
  <c r="R599" i="3"/>
  <c r="Q599" i="3"/>
  <c r="Q597" i="3"/>
  <c r="AC707" i="13"/>
  <c r="AB557" i="13"/>
  <c r="AJ56" i="13"/>
  <c r="AC194" i="13"/>
  <c r="AH152" i="13"/>
  <c r="AA659" i="13"/>
  <c r="AB659" i="13"/>
  <c r="AF659" i="13"/>
  <c r="AE659" i="13"/>
  <c r="AI659" i="13"/>
  <c r="Z230" i="13"/>
  <c r="AA230" i="13"/>
  <c r="AE230" i="13"/>
  <c r="Z182" i="13"/>
  <c r="AA182" i="13"/>
  <c r="AE182" i="13"/>
  <c r="AJ737" i="13"/>
  <c r="Z707" i="13"/>
  <c r="AH707" i="13"/>
  <c r="AB779" i="13"/>
  <c r="AH44" i="13"/>
  <c r="Y521" i="13"/>
  <c r="AE521" i="13"/>
  <c r="AG521" i="13"/>
  <c r="AJ608" i="13"/>
  <c r="AF560" i="13"/>
  <c r="BT4" i="14"/>
  <c r="CG3" i="14" s="1"/>
  <c r="Z152" i="13"/>
  <c r="AI152" i="13"/>
  <c r="AJ707" i="13"/>
  <c r="AJ659" i="13"/>
  <c r="AH230" i="13"/>
  <c r="AH218" i="13"/>
  <c r="AH158" i="13"/>
  <c r="BT34" i="14"/>
  <c r="CG35" i="14" s="1"/>
  <c r="AH557" i="13"/>
  <c r="Y584" i="13"/>
  <c r="AF584" i="13"/>
  <c r="AI389" i="13"/>
  <c r="Z608" i="13"/>
  <c r="AE608" i="13"/>
  <c r="AH608" i="13"/>
  <c r="Y608" i="13"/>
  <c r="AF608" i="13"/>
  <c r="Z404" i="13"/>
  <c r="Y404" i="13"/>
  <c r="AF404" i="13"/>
  <c r="AB404" i="13"/>
  <c r="AH404" i="13"/>
  <c r="AG56" i="13"/>
  <c r="CC35" i="14"/>
  <c r="CC33" i="14"/>
  <c r="U34" i="13"/>
  <c r="I33" i="13"/>
  <c r="AT33" i="13"/>
  <c r="O34" i="13"/>
  <c r="AN33" i="13"/>
  <c r="C33" i="13"/>
  <c r="BZ33" i="14"/>
  <c r="BZ35" i="14"/>
  <c r="L33" i="13"/>
  <c r="AW33" i="13" s="1"/>
  <c r="X34" i="13"/>
  <c r="Q34" i="13"/>
  <c r="E33" i="13"/>
  <c r="AP33" i="13" s="1"/>
  <c r="BU34" i="14"/>
  <c r="CH35" i="14" s="1"/>
  <c r="CB33" i="14"/>
  <c r="CB35" i="14"/>
  <c r="K33" i="13"/>
  <c r="AV33" i="13"/>
  <c r="W34" i="13"/>
  <c r="T34" i="13"/>
  <c r="H33" i="13"/>
  <c r="AS33" i="13" s="1"/>
  <c r="B33" i="13"/>
  <c r="AM33" i="13"/>
  <c r="N34" i="13"/>
  <c r="BK453" i="3"/>
  <c r="S441" i="3"/>
  <c r="M441" i="13" s="1"/>
  <c r="BW410" i="14"/>
  <c r="BW408" i="14"/>
  <c r="BV409" i="14"/>
  <c r="BZ408" i="14"/>
  <c r="BZ410" i="14"/>
  <c r="Q409" i="13"/>
  <c r="E408" i="13"/>
  <c r="AP408" i="13" s="1"/>
  <c r="CG408" i="14"/>
  <c r="CG410" i="14"/>
  <c r="BY408" i="14"/>
  <c r="BY410" i="14"/>
  <c r="CF408" i="14"/>
  <c r="CF410" i="14"/>
  <c r="BX410" i="14"/>
  <c r="BX408" i="14"/>
  <c r="F408" i="13"/>
  <c r="AQ408" i="13" s="1"/>
  <c r="R409" i="13"/>
  <c r="C408" i="13"/>
  <c r="AN408" i="13"/>
  <c r="O409" i="13"/>
  <c r="CA408" i="14"/>
  <c r="CA410" i="14"/>
  <c r="X409" i="13"/>
  <c r="L408" i="13"/>
  <c r="AW408" i="13" s="1"/>
  <c r="M409" i="13"/>
  <c r="A408" i="13"/>
  <c r="AL408" i="13" s="1"/>
  <c r="BL425" i="3"/>
  <c r="BN425" i="3"/>
  <c r="BO425" i="3"/>
  <c r="BS425" i="3"/>
  <c r="BR425" i="3"/>
  <c r="BV425" i="3"/>
  <c r="BM424" i="3"/>
  <c r="AY425" i="14" s="1"/>
  <c r="BK424" i="14" s="1"/>
  <c r="BQ424" i="3"/>
  <c r="BC425" i="14" s="1"/>
  <c r="BO424" i="14" s="1"/>
  <c r="BU424" i="3"/>
  <c r="BG425" i="14" s="1"/>
  <c r="BS424" i="14" s="1"/>
  <c r="BW425" i="3"/>
  <c r="BP424" i="3"/>
  <c r="BB425" i="14" s="1"/>
  <c r="BN424" i="14" s="1"/>
  <c r="BT424" i="3"/>
  <c r="BF425" i="14" s="1"/>
  <c r="BR424" i="14" s="1"/>
  <c r="BP425" i="3"/>
  <c r="BU425" i="3"/>
  <c r="BL424" i="3"/>
  <c r="AX425" i="14" s="1"/>
  <c r="BJ424" i="14" s="1"/>
  <c r="BS424" i="3"/>
  <c r="BE425" i="14" s="1"/>
  <c r="BQ424" i="14" s="1"/>
  <c r="BN424" i="3"/>
  <c r="AZ425" i="14" s="1"/>
  <c r="BL424" i="14" s="1"/>
  <c r="BV424" i="3"/>
  <c r="BH425" i="14" s="1"/>
  <c r="BT424" i="14" s="1"/>
  <c r="BM425" i="3"/>
  <c r="BQ425" i="3"/>
  <c r="BT425" i="3"/>
  <c r="BO424" i="3"/>
  <c r="BA425" i="14" s="1"/>
  <c r="BM424" i="14" s="1"/>
  <c r="BW424" i="3"/>
  <c r="BI425" i="14" s="1"/>
  <c r="BU424" i="14" s="1"/>
  <c r="BR424" i="3"/>
  <c r="BD425" i="14" s="1"/>
  <c r="BP424" i="14" s="1"/>
  <c r="AD584" i="13"/>
  <c r="CJ582" i="14"/>
  <c r="AG584" i="13"/>
  <c r="BL449" i="3"/>
  <c r="BN449" i="3"/>
  <c r="BO449" i="3"/>
  <c r="BS449" i="3"/>
  <c r="BR449" i="3"/>
  <c r="BV449" i="3"/>
  <c r="BO448" i="3"/>
  <c r="BA449" i="14" s="1"/>
  <c r="BM448" i="14" s="1"/>
  <c r="BS448" i="3"/>
  <c r="BE449" i="14" s="1"/>
  <c r="BQ448" i="14" s="1"/>
  <c r="BW448" i="3"/>
  <c r="BI449" i="14" s="1"/>
  <c r="BU448" i="14" s="1"/>
  <c r="BL448" i="3"/>
  <c r="AX449" i="14" s="1"/>
  <c r="BJ448" i="14" s="1"/>
  <c r="BP448" i="3"/>
  <c r="BB449" i="14" s="1"/>
  <c r="BN448" i="14" s="1"/>
  <c r="BT448" i="3"/>
  <c r="BF449" i="14" s="1"/>
  <c r="BR448" i="14" s="1"/>
  <c r="BP449" i="3"/>
  <c r="BU449" i="3"/>
  <c r="BM448" i="3"/>
  <c r="AY449" i="14" s="1"/>
  <c r="BK448" i="14" s="1"/>
  <c r="BU448" i="3"/>
  <c r="BG449" i="14" s="1"/>
  <c r="BS448" i="14" s="1"/>
  <c r="BN448" i="3"/>
  <c r="AZ449" i="14" s="1"/>
  <c r="BL448" i="14" s="1"/>
  <c r="BV448" i="3"/>
  <c r="BH449" i="14" s="1"/>
  <c r="BT448" i="14" s="1"/>
  <c r="BM449" i="3"/>
  <c r="BQ449" i="3"/>
  <c r="BT449" i="3"/>
  <c r="BQ448" i="3"/>
  <c r="BC449" i="14" s="1"/>
  <c r="BO448" i="14" s="1"/>
  <c r="BW449" i="3"/>
  <c r="BR448" i="3"/>
  <c r="BD449" i="14" s="1"/>
  <c r="BP448" i="14" s="1"/>
  <c r="AF533" i="13"/>
  <c r="CI533" i="14"/>
  <c r="AH539" i="13"/>
  <c r="CI539" i="14"/>
  <c r="AF539" i="13"/>
  <c r="AC470" i="13"/>
  <c r="AA470" i="13"/>
  <c r="Z470" i="13"/>
  <c r="CC68" i="14"/>
  <c r="CC66" i="14"/>
  <c r="BY68" i="14"/>
  <c r="BY66" i="14"/>
  <c r="E66" i="13"/>
  <c r="AP66" i="13" s="1"/>
  <c r="Q67" i="13"/>
  <c r="CA66" i="14"/>
  <c r="CA68" i="14"/>
  <c r="BZ66" i="14"/>
  <c r="BZ68" i="14"/>
  <c r="CF68" i="14"/>
  <c r="CF66" i="14"/>
  <c r="L66" i="13"/>
  <c r="AW66" i="13"/>
  <c r="X67" i="13"/>
  <c r="K66" i="13"/>
  <c r="AV66" i="13" s="1"/>
  <c r="W67" i="13"/>
  <c r="D66" i="13"/>
  <c r="AO66" i="13"/>
  <c r="P67" i="13"/>
  <c r="CH68" i="14"/>
  <c r="CH66" i="14"/>
  <c r="CD68" i="14"/>
  <c r="CD66" i="14"/>
  <c r="I66" i="13"/>
  <c r="AT66" i="13" s="1"/>
  <c r="U67" i="13"/>
  <c r="BO362" i="3"/>
  <c r="BT362" i="3"/>
  <c r="BW362" i="3"/>
  <c r="BR361" i="3"/>
  <c r="BD362" i="14" s="1"/>
  <c r="BP361" i="14" s="1"/>
  <c r="BV361" i="3"/>
  <c r="BH362" i="14" s="1"/>
  <c r="BT361" i="14" s="1"/>
  <c r="BQ361" i="3"/>
  <c r="BC362" i="14" s="1"/>
  <c r="BO361" i="14" s="1"/>
  <c r="BU361" i="3"/>
  <c r="BG362" i="14" s="1"/>
  <c r="BS361" i="14" s="1"/>
  <c r="BM362" i="3"/>
  <c r="BN362" i="3"/>
  <c r="BR362" i="3"/>
  <c r="BQ362" i="3"/>
  <c r="BU362" i="3"/>
  <c r="BL361" i="3"/>
  <c r="AX362" i="14" s="1"/>
  <c r="BJ361" i="14" s="1"/>
  <c r="BP361" i="3"/>
  <c r="BB362" i="14" s="1"/>
  <c r="BN361" i="14" s="1"/>
  <c r="BT361" i="3"/>
  <c r="BF362" i="14" s="1"/>
  <c r="BR361" i="14" s="1"/>
  <c r="BV362" i="3"/>
  <c r="BO361" i="3"/>
  <c r="BA362" i="14" s="1"/>
  <c r="BM361" i="14" s="1"/>
  <c r="BS361" i="3"/>
  <c r="BE362" i="14" s="1"/>
  <c r="BQ361" i="14" s="1"/>
  <c r="BW361" i="3"/>
  <c r="BI362" i="14" s="1"/>
  <c r="BU361" i="14" s="1"/>
  <c r="BL362" i="3"/>
  <c r="BP362" i="3"/>
  <c r="BS362" i="3"/>
  <c r="BN361" i="3"/>
  <c r="AZ362" i="14" s="1"/>
  <c r="BL361" i="14" s="1"/>
  <c r="BM361" i="3"/>
  <c r="AY362" i="14" s="1"/>
  <c r="BK361" i="14" s="1"/>
  <c r="AK107" i="13"/>
  <c r="BL542" i="3"/>
  <c r="BO542" i="3"/>
  <c r="BP542" i="3"/>
  <c r="BT542" i="3"/>
  <c r="BS542" i="3"/>
  <c r="BW542" i="3"/>
  <c r="BN541" i="3"/>
  <c r="AZ542" i="14" s="1"/>
  <c r="BL541" i="14" s="1"/>
  <c r="BR541" i="3"/>
  <c r="BD542" i="14" s="1"/>
  <c r="BP541" i="14" s="1"/>
  <c r="BV541" i="3"/>
  <c r="BH542" i="14" s="1"/>
  <c r="BT541" i="14" s="1"/>
  <c r="BM541" i="3"/>
  <c r="AY542" i="14" s="1"/>
  <c r="BK541" i="14" s="1"/>
  <c r="BQ541" i="3"/>
  <c r="BC542" i="14" s="1"/>
  <c r="BO541" i="14" s="1"/>
  <c r="BU541" i="3"/>
  <c r="BG542" i="14" s="1"/>
  <c r="BS541" i="14" s="1"/>
  <c r="BN542" i="3"/>
  <c r="BQ542" i="3"/>
  <c r="BL541" i="3"/>
  <c r="AX542" i="14" s="1"/>
  <c r="BJ541" i="14" s="1"/>
  <c r="BT541" i="3"/>
  <c r="BF542" i="14" s="1"/>
  <c r="BR541" i="14" s="1"/>
  <c r="BO541" i="3"/>
  <c r="BA542" i="14" s="1"/>
  <c r="BM541" i="14" s="1"/>
  <c r="BW541" i="3"/>
  <c r="BI542" i="14" s="1"/>
  <c r="BU541" i="14" s="1"/>
  <c r="BM542" i="3"/>
  <c r="BR542" i="3"/>
  <c r="BU542" i="3"/>
  <c r="BP541" i="3"/>
  <c r="BB542" i="14" s="1"/>
  <c r="BN541" i="14" s="1"/>
  <c r="BV542" i="3"/>
  <c r="BS541" i="3"/>
  <c r="BE542" i="14" s="1"/>
  <c r="BQ541" i="14" s="1"/>
  <c r="AA560" i="13"/>
  <c r="AI560" i="13"/>
  <c r="AJ560" i="13"/>
  <c r="CD588" i="14"/>
  <c r="CD590" i="14"/>
  <c r="CA590" i="14"/>
  <c r="CA588" i="14"/>
  <c r="S589" i="13"/>
  <c r="G588" i="13"/>
  <c r="AR588" i="13" s="1"/>
  <c r="CH590" i="14"/>
  <c r="CH588" i="14"/>
  <c r="CE588" i="14"/>
  <c r="CE590" i="14"/>
  <c r="R589" i="13"/>
  <c r="F588" i="13"/>
  <c r="AQ588" i="13"/>
  <c r="CF588" i="14"/>
  <c r="CF590" i="14"/>
  <c r="BX590" i="14"/>
  <c r="BX588" i="14"/>
  <c r="CC590" i="14"/>
  <c r="CC588" i="14"/>
  <c r="X589" i="13"/>
  <c r="L588" i="13"/>
  <c r="AW588" i="13" s="1"/>
  <c r="U589" i="13"/>
  <c r="I588" i="13"/>
  <c r="AT588" i="13" s="1"/>
  <c r="P589" i="13"/>
  <c r="D588" i="13"/>
  <c r="AO588" i="13" s="1"/>
  <c r="S72" i="3"/>
  <c r="M72" i="13" s="1"/>
  <c r="S48" i="3"/>
  <c r="M48" i="13" s="1"/>
  <c r="S504" i="3"/>
  <c r="M504" i="13" s="1"/>
  <c r="S513" i="3"/>
  <c r="M513" i="13" s="1"/>
  <c r="Z83" i="13"/>
  <c r="AF83" i="13"/>
  <c r="AI83" i="13"/>
  <c r="AH83" i="13"/>
  <c r="AD83" i="13"/>
  <c r="AE320" i="13"/>
  <c r="AA320" i="13"/>
  <c r="AJ320" i="13"/>
  <c r="AG389" i="13"/>
  <c r="AB389" i="13"/>
  <c r="S495" i="3"/>
  <c r="M495" i="13" s="1"/>
  <c r="BN209" i="3"/>
  <c r="BP209" i="3"/>
  <c r="BQ209" i="3"/>
  <c r="BU209" i="3"/>
  <c r="BT209" i="3"/>
  <c r="BW209" i="3"/>
  <c r="BP208" i="3"/>
  <c r="BB209" i="14" s="1"/>
  <c r="BN208" i="14" s="1"/>
  <c r="BM208" i="3"/>
  <c r="AY209" i="14" s="1"/>
  <c r="BK208" i="14" s="1"/>
  <c r="BU208" i="3"/>
  <c r="BG209" i="14" s="1"/>
  <c r="BS208" i="14" s="1"/>
  <c r="BR208" i="3"/>
  <c r="BD209" i="14" s="1"/>
  <c r="BP208" i="14" s="1"/>
  <c r="BO208" i="3"/>
  <c r="BA209" i="14" s="1"/>
  <c r="BM208" i="14" s="1"/>
  <c r="BW208" i="3"/>
  <c r="BI209" i="14" s="1"/>
  <c r="BU208" i="14" s="1"/>
  <c r="BL209" i="3"/>
  <c r="BM209" i="3"/>
  <c r="BO209" i="3"/>
  <c r="BS209" i="3"/>
  <c r="BR209" i="3"/>
  <c r="BV209" i="3"/>
  <c r="BL208" i="3"/>
  <c r="AX209" i="14" s="1"/>
  <c r="BJ208" i="14" s="1"/>
  <c r="BT208" i="3"/>
  <c r="BF209" i="14" s="1"/>
  <c r="BR208" i="14" s="1"/>
  <c r="BQ208" i="3"/>
  <c r="BC209" i="14" s="1"/>
  <c r="BO208" i="14" s="1"/>
  <c r="BN208" i="3"/>
  <c r="AZ209" i="14" s="1"/>
  <c r="BL208" i="14" s="1"/>
  <c r="BV208" i="3"/>
  <c r="BH209" i="14" s="1"/>
  <c r="BT208" i="14" s="1"/>
  <c r="BS208" i="3"/>
  <c r="BE209" i="14" s="1"/>
  <c r="BQ208" i="14" s="1"/>
  <c r="CG486" i="14"/>
  <c r="CG488" i="14"/>
  <c r="BX486" i="14"/>
  <c r="BX488" i="14"/>
  <c r="CC488" i="14"/>
  <c r="CC486" i="14"/>
  <c r="X487" i="13"/>
  <c r="L486" i="13"/>
  <c r="AW486" i="13"/>
  <c r="U487" i="13"/>
  <c r="I486" i="13"/>
  <c r="AT486" i="13" s="1"/>
  <c r="AO486" i="13"/>
  <c r="D486" i="13"/>
  <c r="P487" i="13"/>
  <c r="BW486" i="14"/>
  <c r="BW488" i="14"/>
  <c r="BV487" i="14"/>
  <c r="CA488" i="14"/>
  <c r="CA486" i="14"/>
  <c r="BY488" i="14"/>
  <c r="BY486" i="14"/>
  <c r="W487" i="13"/>
  <c r="K486" i="13"/>
  <c r="AV486" i="13"/>
  <c r="R487" i="13"/>
  <c r="F486" i="13"/>
  <c r="AQ486" i="13" s="1"/>
  <c r="O487" i="13"/>
  <c r="C486" i="13"/>
  <c r="AN486" i="13"/>
  <c r="AB494" i="13"/>
  <c r="AJ494" i="13"/>
  <c r="BW17" i="14"/>
  <c r="BW15" i="14"/>
  <c r="CB17" i="14"/>
  <c r="CB15" i="14"/>
  <c r="J15" i="13"/>
  <c r="AU15" i="13"/>
  <c r="V16" i="13"/>
  <c r="CE15" i="14"/>
  <c r="CE17" i="14"/>
  <c r="BZ15" i="14"/>
  <c r="BZ17" i="14"/>
  <c r="I15" i="13"/>
  <c r="AT15" i="13"/>
  <c r="U16" i="13"/>
  <c r="O16" i="13"/>
  <c r="C15" i="13"/>
  <c r="AN15" i="13" s="1"/>
  <c r="CA17" i="14"/>
  <c r="CA15" i="14"/>
  <c r="K15" i="13"/>
  <c r="AV15" i="13"/>
  <c r="W16" i="13"/>
  <c r="T16" i="13"/>
  <c r="H15" i="13"/>
  <c r="AS15" i="13" s="1"/>
  <c r="B15" i="13"/>
  <c r="AM15" i="13"/>
  <c r="N16" i="13"/>
  <c r="S30" i="3"/>
  <c r="M30" i="13" s="1"/>
  <c r="CG578" i="14"/>
  <c r="CG576" i="14"/>
  <c r="H576" i="13"/>
  <c r="AS576" i="13"/>
  <c r="T577" i="13"/>
  <c r="A576" i="13"/>
  <c r="AL576" i="13" s="1"/>
  <c r="M577" i="13"/>
  <c r="CD578" i="14"/>
  <c r="CD576" i="14"/>
  <c r="W577" i="13"/>
  <c r="K576" i="13"/>
  <c r="AV576" i="13" s="1"/>
  <c r="CA578" i="14"/>
  <c r="CA576" i="14"/>
  <c r="V577" i="13"/>
  <c r="J576" i="13"/>
  <c r="AU576" i="13"/>
  <c r="G576" i="13"/>
  <c r="AR576" i="13"/>
  <c r="S577" i="13"/>
  <c r="B576" i="13"/>
  <c r="AM576" i="13" s="1"/>
  <c r="N577" i="13"/>
  <c r="BX578" i="14"/>
  <c r="BX576" i="14"/>
  <c r="L576" i="13"/>
  <c r="AW576" i="13"/>
  <c r="X577" i="13"/>
  <c r="D576" i="13"/>
  <c r="AO576" i="13" s="1"/>
  <c r="P577" i="13"/>
  <c r="CG390" i="14"/>
  <c r="CG392" i="14"/>
  <c r="CB392" i="14"/>
  <c r="CB390" i="14"/>
  <c r="BW392" i="14"/>
  <c r="BV391" i="14"/>
  <c r="BW390" i="14"/>
  <c r="T391" i="13"/>
  <c r="H390" i="13"/>
  <c r="AS390" i="13"/>
  <c r="Q391" i="13"/>
  <c r="E390" i="13"/>
  <c r="AP390" i="13" s="1"/>
  <c r="M391" i="13"/>
  <c r="A390" i="13"/>
  <c r="AL390" i="13"/>
  <c r="BZ392" i="14"/>
  <c r="BZ390" i="14"/>
  <c r="CF390" i="14"/>
  <c r="CF392" i="14"/>
  <c r="CA390" i="14"/>
  <c r="CA392" i="14"/>
  <c r="V391" i="13"/>
  <c r="J390" i="13"/>
  <c r="AU390" i="13" s="1"/>
  <c r="G390" i="13"/>
  <c r="AR390" i="13" s="1"/>
  <c r="S391" i="13"/>
  <c r="N391" i="13"/>
  <c r="B390" i="13"/>
  <c r="AM390" i="13" s="1"/>
  <c r="AH461" i="13"/>
  <c r="Y461" i="13"/>
  <c r="AE461" i="13"/>
  <c r="AG461" i="13"/>
  <c r="CE96" i="14"/>
  <c r="CE98" i="14"/>
  <c r="CF96" i="14"/>
  <c r="CF98" i="14"/>
  <c r="BY96" i="14"/>
  <c r="BY98" i="14"/>
  <c r="V97" i="13"/>
  <c r="J96" i="13"/>
  <c r="AU96" i="13"/>
  <c r="I96" i="13"/>
  <c r="AT96" i="13"/>
  <c r="U97" i="13"/>
  <c r="D96" i="13"/>
  <c r="AO96" i="13" s="1"/>
  <c r="P97" i="13"/>
  <c r="CA98" i="14"/>
  <c r="CA96" i="14"/>
  <c r="CD96" i="14"/>
  <c r="CD98" i="14"/>
  <c r="BZ96" i="14"/>
  <c r="BZ98" i="14"/>
  <c r="L96" i="13"/>
  <c r="AW96" i="13"/>
  <c r="X97" i="13"/>
  <c r="K96" i="13"/>
  <c r="AV96" i="13" s="1"/>
  <c r="W97" i="13"/>
  <c r="O97" i="13"/>
  <c r="C96" i="13"/>
  <c r="AN96" i="13" s="1"/>
  <c r="AF23" i="13"/>
  <c r="AH23" i="13"/>
  <c r="CI23" i="14"/>
  <c r="Z23" i="13"/>
  <c r="Y365" i="13"/>
  <c r="AE365" i="13"/>
  <c r="AC365" i="13"/>
  <c r="AG365" i="13"/>
  <c r="AH101" i="13"/>
  <c r="Z101" i="13"/>
  <c r="AF101" i="13"/>
  <c r="AI101" i="13"/>
  <c r="CI101" i="14"/>
  <c r="Z317" i="13"/>
  <c r="AI317" i="13"/>
  <c r="AH317" i="13"/>
  <c r="AD317" i="13"/>
  <c r="AI401" i="13"/>
  <c r="AH401" i="13"/>
  <c r="AD401" i="13"/>
  <c r="BL14" i="3"/>
  <c r="BO14" i="3"/>
  <c r="BP14" i="3"/>
  <c r="BT14" i="3"/>
  <c r="BQ14" i="3"/>
  <c r="BU14" i="3"/>
  <c r="BS13" i="3"/>
  <c r="BE14" i="14" s="1"/>
  <c r="BQ13" i="14" s="1"/>
  <c r="BU13" i="3"/>
  <c r="BG14" i="14" s="1"/>
  <c r="BS13" i="14" s="1"/>
  <c r="BR13" i="3"/>
  <c r="BD14" i="14" s="1"/>
  <c r="BP13" i="14" s="1"/>
  <c r="BL13" i="3"/>
  <c r="AX14" i="14" s="1"/>
  <c r="BJ13" i="14" s="1"/>
  <c r="BW13" i="3"/>
  <c r="BI14" i="14" s="1"/>
  <c r="BV13" i="3"/>
  <c r="BH14" i="14" s="1"/>
  <c r="BP13" i="3"/>
  <c r="BB14" i="14" s="1"/>
  <c r="BN13" i="14" s="1"/>
  <c r="BM14" i="3"/>
  <c r="BR14" i="3"/>
  <c r="BS14" i="3"/>
  <c r="BQ13" i="3"/>
  <c r="BC14" i="14" s="1"/>
  <c r="BO13" i="14" s="1"/>
  <c r="BT13" i="3"/>
  <c r="BF14" i="14" s="1"/>
  <c r="BR13" i="14" s="1"/>
  <c r="BM13" i="3"/>
  <c r="AY14" i="14" s="1"/>
  <c r="BK13" i="14" s="1"/>
  <c r="BH13" i="14"/>
  <c r="BN14" i="3"/>
  <c r="BV14" i="3"/>
  <c r="BW14" i="3"/>
  <c r="BN13" i="3"/>
  <c r="AZ14" i="14" s="1"/>
  <c r="BL13" i="14" s="1"/>
  <c r="BO13" i="3"/>
  <c r="BA14" i="14" s="1"/>
  <c r="BM13" i="14" s="1"/>
  <c r="BI13" i="14"/>
  <c r="CB95" i="14"/>
  <c r="CB93" i="14"/>
  <c r="CA93" i="14"/>
  <c r="CA95" i="14"/>
  <c r="A93" i="13"/>
  <c r="AL93" i="13" s="1"/>
  <c r="M94" i="13"/>
  <c r="CG95" i="14"/>
  <c r="CG93" i="14"/>
  <c r="CH95" i="14"/>
  <c r="CH93" i="14"/>
  <c r="CE95" i="14"/>
  <c r="CE93" i="14"/>
  <c r="U94" i="13"/>
  <c r="I93" i="13"/>
  <c r="AT93" i="13" s="1"/>
  <c r="F93" i="13"/>
  <c r="AQ93" i="13" s="1"/>
  <c r="R94" i="13"/>
  <c r="O94" i="13"/>
  <c r="C93" i="13"/>
  <c r="AN93" i="13" s="1"/>
  <c r="BW95" i="14"/>
  <c r="BW93" i="14"/>
  <c r="BV94" i="14"/>
  <c r="W94" i="13"/>
  <c r="K93" i="13"/>
  <c r="AV93" i="13" s="1"/>
  <c r="D93" i="13"/>
  <c r="AO93" i="13" s="1"/>
  <c r="P94" i="13"/>
  <c r="BL446" i="3"/>
  <c r="BO446" i="3"/>
  <c r="BP446" i="3"/>
  <c r="BT446" i="3"/>
  <c r="BS446" i="3"/>
  <c r="BW446" i="3"/>
  <c r="BO445" i="3"/>
  <c r="BA446" i="14" s="1"/>
  <c r="BM445" i="14" s="1"/>
  <c r="BW445" i="3"/>
  <c r="BI446" i="14" s="1"/>
  <c r="BU445" i="14" s="1"/>
  <c r="BR445" i="3"/>
  <c r="BD446" i="14" s="1"/>
  <c r="BP445" i="14" s="1"/>
  <c r="BM445" i="3"/>
  <c r="AY446" i="14" s="1"/>
  <c r="BK445" i="14" s="1"/>
  <c r="BU445" i="3"/>
  <c r="BG446" i="14" s="1"/>
  <c r="BS445" i="14" s="1"/>
  <c r="BP445" i="3"/>
  <c r="BB446" i="14" s="1"/>
  <c r="BN445" i="14" s="1"/>
  <c r="BN446" i="3"/>
  <c r="BQ446" i="3"/>
  <c r="BV446" i="3"/>
  <c r="BN445" i="3"/>
  <c r="AZ446" i="14" s="1"/>
  <c r="BL445" i="14" s="1"/>
  <c r="BQ445" i="3"/>
  <c r="BC446" i="14" s="1"/>
  <c r="BO445" i="14" s="1"/>
  <c r="BT445" i="3"/>
  <c r="BF446" i="14" s="1"/>
  <c r="BR445" i="14" s="1"/>
  <c r="BM446" i="3"/>
  <c r="BR446" i="3"/>
  <c r="BU446" i="3"/>
  <c r="BS445" i="3"/>
  <c r="BE446" i="14" s="1"/>
  <c r="BQ445" i="14" s="1"/>
  <c r="BV445" i="3"/>
  <c r="BH446" i="14" s="1"/>
  <c r="BT445" i="14" s="1"/>
  <c r="BL445" i="3"/>
  <c r="AX446" i="14" s="1"/>
  <c r="BJ445" i="14" s="1"/>
  <c r="S375" i="3"/>
  <c r="M375" i="13" s="1"/>
  <c r="BL422" i="3"/>
  <c r="BO422" i="3"/>
  <c r="BP422" i="3"/>
  <c r="BT422" i="3"/>
  <c r="BS422" i="3"/>
  <c r="BW422" i="3"/>
  <c r="BN421" i="3"/>
  <c r="AZ422" i="14" s="1"/>
  <c r="BL421" i="14" s="1"/>
  <c r="BR421" i="3"/>
  <c r="BD422" i="14" s="1"/>
  <c r="BP421" i="14" s="1"/>
  <c r="BV421" i="3"/>
  <c r="BH422" i="14" s="1"/>
  <c r="BT421" i="14" s="1"/>
  <c r="BM421" i="3"/>
  <c r="AY422" i="14" s="1"/>
  <c r="BK421" i="14" s="1"/>
  <c r="BQ421" i="3"/>
  <c r="BC422" i="14" s="1"/>
  <c r="BO421" i="14" s="1"/>
  <c r="BU421" i="3"/>
  <c r="BG422" i="14" s="1"/>
  <c r="BS421" i="14" s="1"/>
  <c r="BN422" i="3"/>
  <c r="BQ422" i="3"/>
  <c r="BL421" i="3"/>
  <c r="AX422" i="14" s="1"/>
  <c r="BJ421" i="14" s="1"/>
  <c r="BT421" i="3"/>
  <c r="BF422" i="14" s="1"/>
  <c r="BR421" i="14" s="1"/>
  <c r="BO421" i="3"/>
  <c r="BA422" i="14" s="1"/>
  <c r="BM421" i="14" s="1"/>
  <c r="BW421" i="3"/>
  <c r="BI422" i="14" s="1"/>
  <c r="BU421" i="14" s="1"/>
  <c r="BM422" i="3"/>
  <c r="BR422" i="3"/>
  <c r="BU422" i="3"/>
  <c r="BP421" i="3"/>
  <c r="BB422" i="14" s="1"/>
  <c r="BN421" i="14" s="1"/>
  <c r="BV422" i="3"/>
  <c r="BS421" i="3"/>
  <c r="BE422" i="14" s="1"/>
  <c r="BQ421" i="14" s="1"/>
  <c r="BW24" i="14"/>
  <c r="BW26" i="14"/>
  <c r="BY24" i="14"/>
  <c r="BY26" i="14"/>
  <c r="P25" i="13"/>
  <c r="D24" i="13"/>
  <c r="AO24" i="13" s="1"/>
  <c r="BX24" i="14"/>
  <c r="BX26" i="14"/>
  <c r="CA26" i="14"/>
  <c r="CA24" i="14"/>
  <c r="BZ26" i="14"/>
  <c r="BZ24" i="14"/>
  <c r="X25" i="13"/>
  <c r="L24" i="13"/>
  <c r="AW24" i="13" s="1"/>
  <c r="W25" i="13"/>
  <c r="K24" i="13"/>
  <c r="AV24" i="13" s="1"/>
  <c r="C24" i="13"/>
  <c r="AN24" i="13"/>
  <c r="O25" i="13"/>
  <c r="CF24" i="14"/>
  <c r="CF26" i="14"/>
  <c r="CC26" i="14"/>
  <c r="CC24" i="14"/>
  <c r="J24" i="13"/>
  <c r="AU24" i="13" s="1"/>
  <c r="V25" i="13"/>
  <c r="Q25" i="13"/>
  <c r="E24" i="13"/>
  <c r="AP24" i="13" s="1"/>
  <c r="CC462" i="14"/>
  <c r="CC464" i="14"/>
  <c r="BZ462" i="14"/>
  <c r="BZ464" i="14"/>
  <c r="CF464" i="14"/>
  <c r="CF462" i="14"/>
  <c r="L462" i="13"/>
  <c r="AW462" i="13" s="1"/>
  <c r="X463" i="13"/>
  <c r="I462" i="13"/>
  <c r="AT462" i="13" s="1"/>
  <c r="U463" i="13"/>
  <c r="D462" i="13"/>
  <c r="AO462" i="13" s="1"/>
  <c r="P463" i="13"/>
  <c r="CG464" i="14"/>
  <c r="CG462" i="14"/>
  <c r="CD462" i="14"/>
  <c r="CD464" i="14"/>
  <c r="BV463" i="14"/>
  <c r="BW464" i="14"/>
  <c r="BW462" i="14"/>
  <c r="K462" i="13"/>
  <c r="AV462" i="13"/>
  <c r="W463" i="13"/>
  <c r="F462" i="13"/>
  <c r="AQ462" i="13"/>
  <c r="R463" i="13"/>
  <c r="C462" i="13"/>
  <c r="AN462" i="13" s="1"/>
  <c r="O463" i="13"/>
  <c r="CD405" i="14"/>
  <c r="CD407" i="14"/>
  <c r="CC407" i="14"/>
  <c r="CC405" i="14"/>
  <c r="F405" i="13"/>
  <c r="AQ405" i="13" s="1"/>
  <c r="R406" i="13"/>
  <c r="CH407" i="14"/>
  <c r="CH405" i="14"/>
  <c r="CG405" i="14"/>
  <c r="CG407" i="14"/>
  <c r="V406" i="13"/>
  <c r="J405" i="13"/>
  <c r="AU405" i="13" s="1"/>
  <c r="CF407" i="14"/>
  <c r="CF405" i="14"/>
  <c r="BX407" i="14"/>
  <c r="BX405" i="14"/>
  <c r="CE407" i="14"/>
  <c r="CE405" i="14"/>
  <c r="K405" i="13"/>
  <c r="AV405" i="13" s="1"/>
  <c r="W406" i="13"/>
  <c r="H405" i="13"/>
  <c r="AS405" i="13"/>
  <c r="T406" i="13"/>
  <c r="N406" i="13"/>
  <c r="B405" i="13"/>
  <c r="AM405" i="13"/>
  <c r="AA44" i="13"/>
  <c r="Z44" i="13"/>
  <c r="AE44" i="13"/>
  <c r="AF44" i="13"/>
  <c r="AB521" i="13"/>
  <c r="AC521" i="13"/>
  <c r="Z521" i="13"/>
  <c r="AJ521" i="13"/>
  <c r="Z368" i="13"/>
  <c r="AH368" i="13"/>
  <c r="Y368" i="13"/>
  <c r="AF368" i="13"/>
  <c r="AC566" i="13"/>
  <c r="AA566" i="13"/>
  <c r="CI566" i="14"/>
  <c r="Z566" i="13"/>
  <c r="AI566" i="13"/>
  <c r="S51" i="3"/>
  <c r="M51" i="13" s="1"/>
  <c r="AD557" i="13"/>
  <c r="AF557" i="13"/>
  <c r="CD594" i="14"/>
  <c r="CD596" i="14"/>
  <c r="W595" i="13"/>
  <c r="K594" i="13"/>
  <c r="AV594" i="13"/>
  <c r="O595" i="13"/>
  <c r="C594" i="13"/>
  <c r="AN594" i="13"/>
  <c r="CH594" i="14"/>
  <c r="CH596" i="14"/>
  <c r="CA596" i="14"/>
  <c r="CA594" i="14"/>
  <c r="BX594" i="14"/>
  <c r="BX596" i="14"/>
  <c r="H594" i="13"/>
  <c r="AS594" i="13" s="1"/>
  <c r="T595" i="13"/>
  <c r="E594" i="13"/>
  <c r="AP594" i="13"/>
  <c r="Q595" i="13"/>
  <c r="A594" i="13"/>
  <c r="AL594" i="13" s="1"/>
  <c r="M595" i="13"/>
  <c r="CE594" i="14"/>
  <c r="CE596" i="14"/>
  <c r="J594" i="13"/>
  <c r="AU594" i="13"/>
  <c r="V595" i="13"/>
  <c r="AM594" i="13"/>
  <c r="B594" i="13"/>
  <c r="N595" i="13"/>
  <c r="CG59" i="14"/>
  <c r="CG57" i="14"/>
  <c r="U58" i="13"/>
  <c r="I57" i="13"/>
  <c r="AT57" i="13"/>
  <c r="O58" i="13"/>
  <c r="C57" i="13"/>
  <c r="AN57" i="13" s="1"/>
  <c r="BZ57" i="14"/>
  <c r="BZ59" i="14"/>
  <c r="L57" i="13"/>
  <c r="AW57" i="13"/>
  <c r="X58" i="13"/>
  <c r="Q58" i="13"/>
  <c r="E57" i="13"/>
  <c r="AP57" i="13" s="1"/>
  <c r="CB57" i="14"/>
  <c r="CB59" i="14"/>
  <c r="CE57" i="14"/>
  <c r="CE59" i="14"/>
  <c r="BW59" i="14"/>
  <c r="BV58" i="14"/>
  <c r="BW57" i="14"/>
  <c r="G57" i="13"/>
  <c r="AR57" i="13" s="1"/>
  <c r="S58" i="13"/>
  <c r="D57" i="13"/>
  <c r="AO57" i="13"/>
  <c r="P58" i="13"/>
  <c r="A57" i="13"/>
  <c r="AL57" i="13" s="1"/>
  <c r="M58" i="13"/>
  <c r="AD608" i="13"/>
  <c r="CI608" i="14"/>
  <c r="R617" i="3"/>
  <c r="Q617" i="3"/>
  <c r="Q615" i="3"/>
  <c r="L591" i="13"/>
  <c r="AW591" i="13" s="1"/>
  <c r="X592" i="13"/>
  <c r="U592" i="13"/>
  <c r="I591" i="13"/>
  <c r="AT591" i="13" s="1"/>
  <c r="N592" i="13"/>
  <c r="B591" i="13"/>
  <c r="AM591" i="13"/>
  <c r="BY591" i="14"/>
  <c r="BY593" i="14"/>
  <c r="BX593" i="14"/>
  <c r="BX591" i="14"/>
  <c r="Q592" i="13"/>
  <c r="E591" i="13"/>
  <c r="AP591" i="13" s="1"/>
  <c r="CA591" i="14"/>
  <c r="CA593" i="14"/>
  <c r="CH591" i="14"/>
  <c r="CH593" i="14"/>
  <c r="BZ593" i="14"/>
  <c r="BZ591" i="14"/>
  <c r="G591" i="13"/>
  <c r="AR591" i="13" s="1"/>
  <c r="S592" i="13"/>
  <c r="D591" i="13"/>
  <c r="AO591" i="13"/>
  <c r="P592" i="13"/>
  <c r="A591" i="13"/>
  <c r="AL591" i="13" s="1"/>
  <c r="M592" i="13"/>
  <c r="CF572" i="14"/>
  <c r="CF570" i="14"/>
  <c r="K570" i="13"/>
  <c r="AV570" i="13"/>
  <c r="W571" i="13"/>
  <c r="C570" i="13"/>
  <c r="AN570" i="13"/>
  <c r="O571" i="13"/>
  <c r="BV571" i="14"/>
  <c r="BW572" i="14"/>
  <c r="BW570" i="14"/>
  <c r="CE572" i="14"/>
  <c r="CE570" i="14"/>
  <c r="BZ572" i="14"/>
  <c r="BZ570" i="14"/>
  <c r="H570" i="13"/>
  <c r="AS570" i="13" s="1"/>
  <c r="T571" i="13"/>
  <c r="E570" i="13"/>
  <c r="AP570" i="13"/>
  <c r="Q571" i="13"/>
  <c r="A570" i="13"/>
  <c r="AL570" i="13" s="1"/>
  <c r="M571" i="13"/>
  <c r="BY570" i="14"/>
  <c r="BY572" i="14"/>
  <c r="CD570" i="14"/>
  <c r="CD572" i="14"/>
  <c r="G570" i="13"/>
  <c r="AR570" i="13"/>
  <c r="S571" i="13"/>
  <c r="CJ402" i="14"/>
  <c r="CJ54" i="14"/>
  <c r="Z56" i="13"/>
  <c r="R47" i="3"/>
  <c r="R467" i="3"/>
  <c r="Q467" i="3"/>
  <c r="Q465" i="3"/>
  <c r="S477" i="3"/>
  <c r="M477" i="13" s="1"/>
  <c r="AE584" i="13"/>
  <c r="AC584" i="13"/>
  <c r="BL398" i="3"/>
  <c r="BO398" i="3"/>
  <c r="BP398" i="3"/>
  <c r="BT398" i="3"/>
  <c r="BS398" i="3"/>
  <c r="BW398" i="3"/>
  <c r="BN397" i="3"/>
  <c r="AZ398" i="14" s="1"/>
  <c r="BL397" i="14" s="1"/>
  <c r="BV397" i="3"/>
  <c r="BH398" i="14" s="1"/>
  <c r="BT397" i="14" s="1"/>
  <c r="BS397" i="3"/>
  <c r="BE398" i="14" s="1"/>
  <c r="BQ397" i="14" s="1"/>
  <c r="BL397" i="3"/>
  <c r="AX398" i="14" s="1"/>
  <c r="BJ397" i="14" s="1"/>
  <c r="BT397" i="3"/>
  <c r="BF398" i="14" s="1"/>
  <c r="BR397" i="14" s="1"/>
  <c r="BQ397" i="3"/>
  <c r="BC398" i="14" s="1"/>
  <c r="BO397" i="14" s="1"/>
  <c r="BN398" i="3"/>
  <c r="BQ398" i="3"/>
  <c r="BV398" i="3"/>
  <c r="BO397" i="3"/>
  <c r="BA398" i="14" s="1"/>
  <c r="BM397" i="14" s="1"/>
  <c r="BP397" i="3"/>
  <c r="BB398" i="14" s="1"/>
  <c r="BN397" i="14" s="1"/>
  <c r="BU397" i="3"/>
  <c r="BG398" i="14" s="1"/>
  <c r="BS397" i="14" s="1"/>
  <c r="BM398" i="3"/>
  <c r="BR398" i="3"/>
  <c r="BU398" i="3"/>
  <c r="BR397" i="3"/>
  <c r="BD398" i="14" s="1"/>
  <c r="BP397" i="14" s="1"/>
  <c r="BW397" i="3"/>
  <c r="BI398" i="14" s="1"/>
  <c r="BU397" i="14" s="1"/>
  <c r="BM397" i="3"/>
  <c r="AY398" i="14" s="1"/>
  <c r="BK397" i="14" s="1"/>
  <c r="AJ533" i="13"/>
  <c r="Z539" i="13"/>
  <c r="AG539" i="13"/>
  <c r="AK485" i="13"/>
  <c r="CI560" i="14"/>
  <c r="CE740" i="14"/>
  <c r="CE738" i="14"/>
  <c r="BW738" i="14"/>
  <c r="BV739" i="14"/>
  <c r="BW740" i="14"/>
  <c r="CD738" i="14"/>
  <c r="CD740" i="14"/>
  <c r="X739" i="13"/>
  <c r="L738" i="13"/>
  <c r="AW738" i="13" s="1"/>
  <c r="U739" i="13"/>
  <c r="I738" i="13"/>
  <c r="AT738" i="13" s="1"/>
  <c r="P739" i="13"/>
  <c r="D738" i="13"/>
  <c r="AO738" i="13" s="1"/>
  <c r="CG738" i="14"/>
  <c r="CG740" i="14"/>
  <c r="BY738" i="14"/>
  <c r="BY740" i="14"/>
  <c r="CF740" i="14"/>
  <c r="CF738" i="14"/>
  <c r="BX738" i="14"/>
  <c r="BX740" i="14"/>
  <c r="F738" i="13"/>
  <c r="AQ738" i="13"/>
  <c r="R739" i="13"/>
  <c r="C738" i="13"/>
  <c r="AN738" i="13" s="1"/>
  <c r="O739" i="13"/>
  <c r="BL545" i="3"/>
  <c r="BN545" i="3"/>
  <c r="BO545" i="3"/>
  <c r="BS545" i="3"/>
  <c r="BR545" i="3"/>
  <c r="BV545" i="3"/>
  <c r="BO544" i="3"/>
  <c r="BA545" i="14" s="1"/>
  <c r="BM544" i="14" s="1"/>
  <c r="BS544" i="3"/>
  <c r="BE545" i="14" s="1"/>
  <c r="BQ544" i="14" s="1"/>
  <c r="BW544" i="3"/>
  <c r="BI545" i="14" s="1"/>
  <c r="BU544" i="14" s="1"/>
  <c r="BL544" i="3"/>
  <c r="AX545" i="14" s="1"/>
  <c r="BJ544" i="14" s="1"/>
  <c r="BP544" i="3"/>
  <c r="BB545" i="14" s="1"/>
  <c r="BN544" i="14" s="1"/>
  <c r="BT544" i="3"/>
  <c r="BF545" i="14" s="1"/>
  <c r="BR544" i="14" s="1"/>
  <c r="BP545" i="3"/>
  <c r="BU545" i="3"/>
  <c r="BM544" i="3"/>
  <c r="AY545" i="14" s="1"/>
  <c r="BK544" i="14" s="1"/>
  <c r="BU544" i="3"/>
  <c r="BG545" i="14" s="1"/>
  <c r="BS544" i="14" s="1"/>
  <c r="BN544" i="3"/>
  <c r="AZ545" i="14" s="1"/>
  <c r="BL544" i="14" s="1"/>
  <c r="BV544" i="3"/>
  <c r="BH545" i="14" s="1"/>
  <c r="BT544" i="14" s="1"/>
  <c r="BM545" i="3"/>
  <c r="BQ545" i="3"/>
  <c r="BT545" i="3"/>
  <c r="BQ544" i="3"/>
  <c r="BC545" i="14" s="1"/>
  <c r="BO544" i="14" s="1"/>
  <c r="BW545" i="3"/>
  <c r="BR544" i="3"/>
  <c r="BD545" i="14" s="1"/>
  <c r="BP544" i="14" s="1"/>
  <c r="BL614" i="3"/>
  <c r="BO614" i="3"/>
  <c r="BP614" i="3"/>
  <c r="BT614" i="3"/>
  <c r="BS614" i="3"/>
  <c r="BW614" i="3"/>
  <c r="BN613" i="3"/>
  <c r="AZ614" i="14" s="1"/>
  <c r="BL613" i="14" s="1"/>
  <c r="BR613" i="3"/>
  <c r="BD614" i="14" s="1"/>
  <c r="BP613" i="14" s="1"/>
  <c r="BV613" i="3"/>
  <c r="BH614" i="14" s="1"/>
  <c r="BT613" i="14" s="1"/>
  <c r="BM613" i="3"/>
  <c r="AY614" i="14" s="1"/>
  <c r="BK613" i="14" s="1"/>
  <c r="BQ613" i="3"/>
  <c r="BC614" i="14" s="1"/>
  <c r="BO613" i="14" s="1"/>
  <c r="BU613" i="3"/>
  <c r="BG614" i="14" s="1"/>
  <c r="BS613" i="14" s="1"/>
  <c r="BN614" i="3"/>
  <c r="BQ614" i="3"/>
  <c r="BL613" i="3"/>
  <c r="AX614" i="14" s="1"/>
  <c r="BJ613" i="14" s="1"/>
  <c r="BT613" i="3"/>
  <c r="BF614" i="14" s="1"/>
  <c r="BR613" i="14" s="1"/>
  <c r="BO613" i="3"/>
  <c r="BA614" i="14" s="1"/>
  <c r="BM613" i="14" s="1"/>
  <c r="BW613" i="3"/>
  <c r="BI614" i="14" s="1"/>
  <c r="BU613" i="14" s="1"/>
  <c r="BM614" i="3"/>
  <c r="BR614" i="3"/>
  <c r="BU614" i="3"/>
  <c r="BP613" i="3"/>
  <c r="BB614" i="14" s="1"/>
  <c r="BN613" i="14" s="1"/>
  <c r="BV614" i="3"/>
  <c r="BS613" i="3"/>
  <c r="BE614" i="14" s="1"/>
  <c r="BQ613" i="14" s="1"/>
  <c r="I3" i="13"/>
  <c r="AT3" i="13" s="1"/>
  <c r="U4" i="13"/>
  <c r="K3" i="13"/>
  <c r="AV3" i="13" s="1"/>
  <c r="W4" i="13"/>
  <c r="B3" i="13"/>
  <c r="AM3" i="13" s="1"/>
  <c r="N4" i="13"/>
  <c r="L3" i="13"/>
  <c r="AW3" i="13" s="1"/>
  <c r="X4" i="13"/>
  <c r="H3" i="13"/>
  <c r="T4" i="13"/>
  <c r="AS3" i="13"/>
  <c r="D3" i="13"/>
  <c r="AO3" i="13" s="1"/>
  <c r="P4" i="13"/>
  <c r="M4" i="13"/>
  <c r="A3" i="13"/>
  <c r="AL3" i="13" s="1"/>
  <c r="BM587" i="3"/>
  <c r="BP587" i="3"/>
  <c r="BQ587" i="3"/>
  <c r="BU587" i="3"/>
  <c r="BT587" i="3"/>
  <c r="BL586" i="3"/>
  <c r="AX587" i="14" s="1"/>
  <c r="BJ586" i="14" s="1"/>
  <c r="BP586" i="3"/>
  <c r="BB587" i="14" s="1"/>
  <c r="BN586" i="14" s="1"/>
  <c r="BT586" i="3"/>
  <c r="BF587" i="14" s="1"/>
  <c r="BR586" i="14" s="1"/>
  <c r="BW587" i="3"/>
  <c r="BO586" i="3"/>
  <c r="BA587" i="14" s="1"/>
  <c r="BM586" i="14" s="1"/>
  <c r="BS586" i="3"/>
  <c r="BE587" i="14" s="1"/>
  <c r="BQ586" i="14" s="1"/>
  <c r="BW586" i="3"/>
  <c r="BI587" i="14" s="1"/>
  <c r="BU586" i="14" s="1"/>
  <c r="BL587" i="3"/>
  <c r="BN587" i="3"/>
  <c r="BO587" i="3"/>
  <c r="BS587" i="3"/>
  <c r="BR587" i="3"/>
  <c r="BV587" i="3"/>
  <c r="BN586" i="3"/>
  <c r="AZ587" i="14" s="1"/>
  <c r="BL586" i="14" s="1"/>
  <c r="BR586" i="3"/>
  <c r="BD587" i="14" s="1"/>
  <c r="BP586" i="14" s="1"/>
  <c r="BV586" i="3"/>
  <c r="BH587" i="14" s="1"/>
  <c r="BT586" i="14" s="1"/>
  <c r="BM586" i="3"/>
  <c r="AY587" i="14" s="1"/>
  <c r="BK586" i="14" s="1"/>
  <c r="BQ586" i="3"/>
  <c r="BC587" i="14" s="1"/>
  <c r="BO586" i="14" s="1"/>
  <c r="BU586" i="3"/>
  <c r="BG587" i="14" s="1"/>
  <c r="BS586" i="14" s="1"/>
  <c r="AB83" i="13"/>
  <c r="CI83" i="14"/>
  <c r="AG83" i="13"/>
  <c r="CI320" i="14"/>
  <c r="CJ318" i="14"/>
  <c r="AC389" i="13"/>
  <c r="AF389" i="13"/>
  <c r="CI389" i="14"/>
  <c r="CG432" i="14"/>
  <c r="CG434" i="14"/>
  <c r="X433" i="13"/>
  <c r="L432" i="13"/>
  <c r="AW432" i="13" s="1"/>
  <c r="Q433" i="13"/>
  <c r="E432" i="13"/>
  <c r="AP432" i="13" s="1"/>
  <c r="CH434" i="14"/>
  <c r="CH432" i="14"/>
  <c r="BZ432" i="14"/>
  <c r="BZ434" i="14"/>
  <c r="CE432" i="14"/>
  <c r="CE434" i="14"/>
  <c r="BW434" i="14"/>
  <c r="BW432" i="14"/>
  <c r="BV433" i="14"/>
  <c r="R433" i="13"/>
  <c r="F432" i="13"/>
  <c r="AQ432" i="13" s="1"/>
  <c r="O433" i="13"/>
  <c r="C432" i="13"/>
  <c r="AN432" i="13"/>
  <c r="CF432" i="14"/>
  <c r="CF434" i="14"/>
  <c r="BX432" i="14"/>
  <c r="BX434" i="14"/>
  <c r="T433" i="13"/>
  <c r="H432" i="13"/>
  <c r="AS432" i="13" s="1"/>
  <c r="R371" i="3"/>
  <c r="Q371" i="3"/>
  <c r="Q369" i="3"/>
  <c r="Y494" i="13"/>
  <c r="AF494" i="13"/>
  <c r="CJ492" i="14"/>
  <c r="CI494" i="14"/>
  <c r="Z494" i="13"/>
  <c r="AH494" i="13"/>
  <c r="Q482" i="3"/>
  <c r="Q480" i="3"/>
  <c r="R482" i="3"/>
  <c r="CC372" i="14"/>
  <c r="CC374" i="14"/>
  <c r="CB374" i="14"/>
  <c r="CB372" i="14"/>
  <c r="S373" i="13"/>
  <c r="G372" i="13"/>
  <c r="AR372" i="13" s="1"/>
  <c r="CG372" i="14"/>
  <c r="CG374" i="14"/>
  <c r="CF372" i="14"/>
  <c r="CF374" i="14"/>
  <c r="R373" i="13"/>
  <c r="F372" i="13"/>
  <c r="AQ372" i="13" s="1"/>
  <c r="CE372" i="14"/>
  <c r="CE374" i="14"/>
  <c r="BW372" i="14"/>
  <c r="BV373" i="14"/>
  <c r="BW374" i="14"/>
  <c r="CD374" i="14"/>
  <c r="CD372" i="14"/>
  <c r="X373" i="13"/>
  <c r="L372" i="13"/>
  <c r="AW372" i="13" s="1"/>
  <c r="U373" i="13"/>
  <c r="I372" i="13"/>
  <c r="AT372" i="13" s="1"/>
  <c r="P373" i="13"/>
  <c r="D372" i="13"/>
  <c r="AO372" i="13" s="1"/>
  <c r="CB522" i="14"/>
  <c r="CB524" i="14"/>
  <c r="J522" i="13"/>
  <c r="AU522" i="13" s="1"/>
  <c r="V523" i="13"/>
  <c r="B522" i="13"/>
  <c r="AM522" i="13" s="1"/>
  <c r="N523" i="13"/>
  <c r="CF522" i="14"/>
  <c r="CF524" i="14"/>
  <c r="CC522" i="14"/>
  <c r="CC524" i="14"/>
  <c r="BZ522" i="14"/>
  <c r="BZ524" i="14"/>
  <c r="T523" i="13"/>
  <c r="H522" i="13"/>
  <c r="AS522" i="13"/>
  <c r="Q523" i="13"/>
  <c r="E522" i="13"/>
  <c r="AP522" i="13" s="1"/>
  <c r="M523" i="13"/>
  <c r="A522" i="13"/>
  <c r="AL522" i="13"/>
  <c r="CG522" i="14"/>
  <c r="CG524" i="14"/>
  <c r="W523" i="13"/>
  <c r="K522" i="13"/>
  <c r="AV522" i="13" s="1"/>
  <c r="O523" i="13"/>
  <c r="C522" i="13"/>
  <c r="AN522" i="13"/>
  <c r="Q605" i="3"/>
  <c r="Q603" i="3"/>
  <c r="R605" i="3"/>
  <c r="CC476" i="14"/>
  <c r="CC474" i="14"/>
  <c r="S475" i="13"/>
  <c r="G474" i="13"/>
  <c r="AR474" i="13" s="1"/>
  <c r="CA476" i="14"/>
  <c r="CA474" i="14"/>
  <c r="CG474" i="14"/>
  <c r="CG476" i="14"/>
  <c r="CF476" i="14"/>
  <c r="CF474" i="14"/>
  <c r="X475" i="13"/>
  <c r="L474" i="13"/>
  <c r="AW474" i="13" s="1"/>
  <c r="U475" i="13"/>
  <c r="I474" i="13"/>
  <c r="AT474" i="13" s="1"/>
  <c r="P475" i="13"/>
  <c r="D474" i="13"/>
  <c r="AO474" i="13" s="1"/>
  <c r="CE476" i="14"/>
  <c r="CE474" i="14"/>
  <c r="BW476" i="14"/>
  <c r="BV475" i="14"/>
  <c r="BW474" i="14"/>
  <c r="J474" i="13"/>
  <c r="AU474" i="13"/>
  <c r="V475" i="13"/>
  <c r="O475" i="13"/>
  <c r="C474" i="13"/>
  <c r="AN474" i="13"/>
  <c r="CI461" i="14"/>
  <c r="AA461" i="13"/>
  <c r="AI461" i="13"/>
  <c r="CC510" i="14"/>
  <c r="CC512" i="14"/>
  <c r="CB510" i="14"/>
  <c r="CB512" i="14"/>
  <c r="CH512" i="14"/>
  <c r="CH510" i="14"/>
  <c r="L510" i="13"/>
  <c r="AW510" i="13" s="1"/>
  <c r="X511" i="13"/>
  <c r="I510" i="13"/>
  <c r="AT510" i="13"/>
  <c r="U511" i="13"/>
  <c r="D510" i="13"/>
  <c r="AO510" i="13" s="1"/>
  <c r="P511" i="13"/>
  <c r="CG512" i="14"/>
  <c r="CG510" i="14"/>
  <c r="CF512" i="14"/>
  <c r="CF510" i="14"/>
  <c r="CA512" i="14"/>
  <c r="CA510" i="14"/>
  <c r="W511" i="13"/>
  <c r="K510" i="13"/>
  <c r="AV510" i="13" s="1"/>
  <c r="R511" i="13"/>
  <c r="F510" i="13"/>
  <c r="AQ510" i="13"/>
  <c r="O511" i="13"/>
  <c r="C510" i="13"/>
  <c r="AN510" i="13" s="1"/>
  <c r="AK431" i="13"/>
  <c r="Z365" i="13"/>
  <c r="CI365" i="14"/>
  <c r="Y101" i="13"/>
  <c r="AE101" i="13"/>
  <c r="CJ315" i="14"/>
  <c r="AJ317" i="13"/>
  <c r="AB401" i="13"/>
  <c r="AJ401" i="13"/>
  <c r="R569" i="3"/>
  <c r="Q569" i="3"/>
  <c r="Q567" i="3"/>
  <c r="BN305" i="3"/>
  <c r="BP305" i="3"/>
  <c r="BQ305" i="3"/>
  <c r="BU305" i="3"/>
  <c r="BT305" i="3"/>
  <c r="BL304" i="3"/>
  <c r="AX305" i="14" s="1"/>
  <c r="BJ304" i="14" s="1"/>
  <c r="BP304" i="3"/>
  <c r="BB305" i="14" s="1"/>
  <c r="BN304" i="14" s="1"/>
  <c r="BT304" i="3"/>
  <c r="BF305" i="14" s="1"/>
  <c r="BR304" i="14" s="1"/>
  <c r="BW305" i="3"/>
  <c r="BO304" i="3"/>
  <c r="BA305" i="14" s="1"/>
  <c r="BM304" i="14" s="1"/>
  <c r="BS304" i="3"/>
  <c r="BE305" i="14" s="1"/>
  <c r="BQ304" i="14" s="1"/>
  <c r="BW304" i="3"/>
  <c r="BI305" i="14" s="1"/>
  <c r="BU304" i="14" s="1"/>
  <c r="BL305" i="3"/>
  <c r="BM305" i="3"/>
  <c r="BO305" i="3"/>
  <c r="BS305" i="3"/>
  <c r="BR305" i="3"/>
  <c r="BV305" i="3"/>
  <c r="BN304" i="3"/>
  <c r="AZ305" i="14" s="1"/>
  <c r="BL304" i="14" s="1"/>
  <c r="BR304" i="3"/>
  <c r="BD305" i="14" s="1"/>
  <c r="BP304" i="14" s="1"/>
  <c r="BV304" i="3"/>
  <c r="BH305" i="14" s="1"/>
  <c r="BT304" i="14" s="1"/>
  <c r="BM304" i="3"/>
  <c r="AY305" i="14" s="1"/>
  <c r="BK304" i="14" s="1"/>
  <c r="BQ304" i="3"/>
  <c r="BC305" i="14" s="1"/>
  <c r="BO304" i="14" s="1"/>
  <c r="BU304" i="3"/>
  <c r="BG305" i="14" s="1"/>
  <c r="BS304" i="14" s="1"/>
  <c r="CA9" i="14"/>
  <c r="CA11" i="14"/>
  <c r="V10" i="13"/>
  <c r="J9" i="13"/>
  <c r="AU9" i="13" s="1"/>
  <c r="CF11" i="14"/>
  <c r="CF9" i="14"/>
  <c r="U10" i="13"/>
  <c r="I9" i="13"/>
  <c r="AT9" i="13" s="1"/>
  <c r="O10" i="13"/>
  <c r="C9" i="13"/>
  <c r="AN9" i="13" s="1"/>
  <c r="BW11" i="14"/>
  <c r="BW9" i="14"/>
  <c r="CB11" i="14"/>
  <c r="CB9" i="14"/>
  <c r="K9" i="13"/>
  <c r="AV9" i="13"/>
  <c r="W10" i="13"/>
  <c r="T10" i="13"/>
  <c r="H9" i="13"/>
  <c r="AS9" i="13" s="1"/>
  <c r="B9" i="13"/>
  <c r="AM9" i="13"/>
  <c r="N10" i="13"/>
  <c r="CE416" i="14"/>
  <c r="CE414" i="14"/>
  <c r="BV415" i="14"/>
  <c r="BW416" i="14"/>
  <c r="BW414" i="14"/>
  <c r="CD414" i="14"/>
  <c r="CD416" i="14"/>
  <c r="L414" i="13"/>
  <c r="AW414" i="13"/>
  <c r="X415" i="13"/>
  <c r="I414" i="13"/>
  <c r="AT414" i="13" s="1"/>
  <c r="U415" i="13"/>
  <c r="O415" i="13"/>
  <c r="C414" i="13"/>
  <c r="AN414" i="13" s="1"/>
  <c r="CG416" i="14"/>
  <c r="CG414" i="14"/>
  <c r="BY414" i="14"/>
  <c r="BY416" i="14"/>
  <c r="CF414" i="14"/>
  <c r="CF416" i="14"/>
  <c r="BX414" i="14"/>
  <c r="BX416" i="14"/>
  <c r="F414" i="13"/>
  <c r="AQ414" i="13" s="1"/>
  <c r="R415" i="13"/>
  <c r="P415" i="13"/>
  <c r="D414" i="13"/>
  <c r="AO414" i="13" s="1"/>
  <c r="AI44" i="13"/>
  <c r="AD44" i="13"/>
  <c r="AF521" i="13"/>
  <c r="AH521" i="13"/>
  <c r="AD521" i="13"/>
  <c r="BN77" i="3"/>
  <c r="BQ77" i="3"/>
  <c r="BT77" i="3"/>
  <c r="BR76" i="3"/>
  <c r="BD77" i="14" s="1"/>
  <c r="BP76" i="14" s="1"/>
  <c r="BO76" i="3"/>
  <c r="BA77" i="14" s="1"/>
  <c r="BM76" i="14" s="1"/>
  <c r="BQ76" i="3"/>
  <c r="BC77" i="14" s="1"/>
  <c r="BO76" i="14" s="1"/>
  <c r="BS76" i="3"/>
  <c r="BE77" i="14" s="1"/>
  <c r="BQ76" i="14" s="1"/>
  <c r="BL77" i="3"/>
  <c r="BM77" i="3"/>
  <c r="BO77" i="3"/>
  <c r="BS77" i="3"/>
  <c r="BR77" i="3"/>
  <c r="BV77" i="3"/>
  <c r="BM76" i="3"/>
  <c r="AY77" i="14" s="1"/>
  <c r="BK76" i="14" s="1"/>
  <c r="BU76" i="3"/>
  <c r="BG77" i="14" s="1"/>
  <c r="BS76" i="14" s="1"/>
  <c r="BL76" i="3"/>
  <c r="AX77" i="14" s="1"/>
  <c r="BJ76" i="14" s="1"/>
  <c r="BT76" i="3"/>
  <c r="BF77" i="14" s="1"/>
  <c r="BR76" i="14" s="1"/>
  <c r="BN76" i="3"/>
  <c r="AZ77" i="14" s="1"/>
  <c r="BL76" i="14" s="1"/>
  <c r="BP76" i="3"/>
  <c r="BB77" i="14" s="1"/>
  <c r="BN76" i="14" s="1"/>
  <c r="BP77" i="3"/>
  <c r="BU77" i="3"/>
  <c r="BW77" i="3"/>
  <c r="BV76" i="3"/>
  <c r="BH77" i="14" s="1"/>
  <c r="BT76" i="14" s="1"/>
  <c r="BW76" i="3"/>
  <c r="BI77" i="14" s="1"/>
  <c r="BU76" i="14" s="1"/>
  <c r="S579" i="3"/>
  <c r="M579" i="13" s="1"/>
  <c r="S450" i="3"/>
  <c r="M450" i="13" s="1"/>
  <c r="AB368" i="13"/>
  <c r="AD368" i="13"/>
  <c r="CI368" i="14"/>
  <c r="AA368" i="13"/>
  <c r="AJ368" i="13"/>
  <c r="AB566" i="13"/>
  <c r="AJ566" i="13"/>
  <c r="AD566" i="13"/>
  <c r="AG557" i="13"/>
  <c r="Y557" i="13"/>
  <c r="AE557" i="13"/>
  <c r="AC557" i="13"/>
  <c r="CI557" i="14"/>
  <c r="CJ555" i="14"/>
  <c r="AH122" i="13"/>
  <c r="S177" i="3"/>
  <c r="M177" i="13" s="1"/>
  <c r="BI412" i="3"/>
  <c r="BJ413" i="3"/>
  <c r="BJ412" i="3" s="1"/>
  <c r="AC404" i="13"/>
  <c r="AA56" i="13"/>
  <c r="AH56" i="13"/>
  <c r="CA35" i="14"/>
  <c r="CA33" i="14"/>
  <c r="CE35" i="14"/>
  <c r="CE33" i="14"/>
  <c r="F33" i="13"/>
  <c r="AQ33" i="13" s="1"/>
  <c r="R34" i="13"/>
  <c r="BX33" i="14"/>
  <c r="BX35" i="14"/>
  <c r="BW33" i="14"/>
  <c r="BW35" i="14"/>
  <c r="V34" i="13"/>
  <c r="J33" i="13"/>
  <c r="AU33" i="13" s="1"/>
  <c r="CF33" i="14"/>
  <c r="CF35" i="14"/>
  <c r="BY33" i="14"/>
  <c r="BY35" i="14"/>
  <c r="CD35" i="14"/>
  <c r="CD33" i="14"/>
  <c r="S34" i="13"/>
  <c r="G33" i="13"/>
  <c r="AR33" i="13" s="1"/>
  <c r="P34" i="13"/>
  <c r="D33" i="13"/>
  <c r="AO33" i="13"/>
  <c r="M34" i="13"/>
  <c r="A33" i="13"/>
  <c r="AL33" i="13" s="1"/>
  <c r="BL443" i="3"/>
  <c r="BO443" i="3"/>
  <c r="BR443" i="3"/>
  <c r="BW442" i="3"/>
  <c r="BI443" i="14" s="1"/>
  <c r="BU442" i="14" s="1"/>
  <c r="BM442" i="3"/>
  <c r="AY443" i="14" s="1"/>
  <c r="BK442" i="14" s="1"/>
  <c r="BP442" i="3"/>
  <c r="BB443" i="14" s="1"/>
  <c r="BN442" i="14" s="1"/>
  <c r="BM443" i="3"/>
  <c r="BP443" i="3"/>
  <c r="BQ443" i="3"/>
  <c r="BU443" i="3"/>
  <c r="BT443" i="3"/>
  <c r="BW443" i="3"/>
  <c r="BS442" i="3"/>
  <c r="BE443" i="14" s="1"/>
  <c r="BQ442" i="14" s="1"/>
  <c r="BN442" i="3"/>
  <c r="AZ443" i="14" s="1"/>
  <c r="BL442" i="14" s="1"/>
  <c r="BV442" i="3"/>
  <c r="BH443" i="14" s="1"/>
  <c r="BT442" i="14" s="1"/>
  <c r="BQ442" i="3"/>
  <c r="BC443" i="14" s="1"/>
  <c r="BO442" i="14" s="1"/>
  <c r="BL442" i="3"/>
  <c r="AX443" i="14" s="1"/>
  <c r="BJ442" i="14" s="1"/>
  <c r="BT442" i="3"/>
  <c r="BF443" i="14" s="1"/>
  <c r="BR442" i="14" s="1"/>
  <c r="BN443" i="3"/>
  <c r="BS443" i="3"/>
  <c r="BV443" i="3"/>
  <c r="BO442" i="3"/>
  <c r="BA443" i="14" s="1"/>
  <c r="BM442" i="14" s="1"/>
  <c r="BR442" i="3"/>
  <c r="BD443" i="14" s="1"/>
  <c r="BP442" i="14" s="1"/>
  <c r="BU442" i="3"/>
  <c r="BG443" i="14" s="1"/>
  <c r="BS442" i="14" s="1"/>
  <c r="Q509" i="3"/>
  <c r="R509" i="3"/>
  <c r="Q507" i="3"/>
  <c r="CE408" i="14"/>
  <c r="CE410" i="14"/>
  <c r="CH408" i="14"/>
  <c r="CH410" i="14"/>
  <c r="T409" i="13"/>
  <c r="H408" i="13"/>
  <c r="AS408" i="13"/>
  <c r="P409" i="13"/>
  <c r="D408" i="13"/>
  <c r="AO408" i="13" s="1"/>
  <c r="CC408" i="14"/>
  <c r="CC410" i="14"/>
  <c r="K408" i="13"/>
  <c r="AV408" i="13" s="1"/>
  <c r="W409" i="13"/>
  <c r="CB408" i="14"/>
  <c r="CB410" i="14"/>
  <c r="V409" i="13"/>
  <c r="J408" i="13"/>
  <c r="AU408" i="13" s="1"/>
  <c r="G408" i="13"/>
  <c r="AR408" i="13" s="1"/>
  <c r="S409" i="13"/>
  <c r="B408" i="13"/>
  <c r="AM408" i="13"/>
  <c r="N409" i="13"/>
  <c r="CD408" i="14"/>
  <c r="CD410" i="14"/>
  <c r="U409" i="13"/>
  <c r="I408" i="13"/>
  <c r="AT408" i="13" s="1"/>
  <c r="CJ531" i="14"/>
  <c r="AH470" i="13"/>
  <c r="BW68" i="14"/>
  <c r="BV67" i="14"/>
  <c r="BW66" i="14"/>
  <c r="F66" i="13"/>
  <c r="AQ66" i="13"/>
  <c r="R67" i="13"/>
  <c r="A66" i="13"/>
  <c r="AL66" i="13" s="1"/>
  <c r="M67" i="13"/>
  <c r="CE68" i="14"/>
  <c r="CE66" i="14"/>
  <c r="CG68" i="14"/>
  <c r="CG66" i="14"/>
  <c r="CB68" i="14"/>
  <c r="CB66" i="14"/>
  <c r="H66" i="13"/>
  <c r="AS66" i="13"/>
  <c r="T67" i="13"/>
  <c r="S67" i="13"/>
  <c r="G66" i="13"/>
  <c r="AR66" i="13" s="1"/>
  <c r="B66" i="13"/>
  <c r="AM66" i="13" s="1"/>
  <c r="N67" i="13"/>
  <c r="BX68" i="14"/>
  <c r="BX66" i="14"/>
  <c r="V67" i="13"/>
  <c r="J66" i="13"/>
  <c r="AU66" i="13"/>
  <c r="O67" i="13"/>
  <c r="C66" i="13"/>
  <c r="AN66" i="13" s="1"/>
  <c r="AD560" i="13"/>
  <c r="K588" i="13"/>
  <c r="AV588" i="13"/>
  <c r="W589" i="13"/>
  <c r="J588" i="13"/>
  <c r="AU588" i="13" s="1"/>
  <c r="V589" i="13"/>
  <c r="N589" i="13"/>
  <c r="B588" i="13"/>
  <c r="AM588" i="13" s="1"/>
  <c r="BZ590" i="14"/>
  <c r="BZ588" i="14"/>
  <c r="BW588" i="14"/>
  <c r="BV589" i="14"/>
  <c r="BW590" i="14"/>
  <c r="O589" i="13"/>
  <c r="C588" i="13"/>
  <c r="AN588" i="13" s="1"/>
  <c r="CB588" i="14"/>
  <c r="CB590" i="14"/>
  <c r="CG590" i="14"/>
  <c r="CG588" i="14"/>
  <c r="BY588" i="14"/>
  <c r="BY590" i="14"/>
  <c r="T589" i="13"/>
  <c r="H588" i="13"/>
  <c r="AS588" i="13"/>
  <c r="Q589" i="13"/>
  <c r="E588" i="13"/>
  <c r="AP588" i="13" s="1"/>
  <c r="M589" i="13"/>
  <c r="A588" i="13"/>
  <c r="AL588" i="13"/>
  <c r="BO380" i="3"/>
  <c r="BR380" i="3"/>
  <c r="BQ380" i="3"/>
  <c r="BL379" i="3"/>
  <c r="AX380" i="14" s="1"/>
  <c r="BJ379" i="14" s="1"/>
  <c r="BT379" i="3"/>
  <c r="BF380" i="14" s="1"/>
  <c r="BR379" i="14" s="1"/>
  <c r="BS379" i="3"/>
  <c r="BE380" i="14" s="1"/>
  <c r="BQ379" i="14" s="1"/>
  <c r="BL380" i="3"/>
  <c r="BN380" i="3"/>
  <c r="BP380" i="3"/>
  <c r="BT380" i="3"/>
  <c r="BS380" i="3"/>
  <c r="BW380" i="3"/>
  <c r="BN379" i="3"/>
  <c r="AZ380" i="14" s="1"/>
  <c r="BL379" i="14" s="1"/>
  <c r="BR379" i="3"/>
  <c r="BD380" i="14" s="1"/>
  <c r="BP379" i="14" s="1"/>
  <c r="BV379" i="3"/>
  <c r="BH380" i="14" s="1"/>
  <c r="BT379" i="14" s="1"/>
  <c r="BM379" i="3"/>
  <c r="AY380" i="14" s="1"/>
  <c r="BK379" i="14" s="1"/>
  <c r="BQ379" i="3"/>
  <c r="BC380" i="14" s="1"/>
  <c r="BO379" i="14" s="1"/>
  <c r="BU379" i="3"/>
  <c r="BG380" i="14" s="1"/>
  <c r="BS379" i="14" s="1"/>
  <c r="BM380" i="3"/>
  <c r="BU380" i="3"/>
  <c r="BP379" i="3"/>
  <c r="BB380" i="14" s="1"/>
  <c r="BN379" i="14" s="1"/>
  <c r="BV380" i="3"/>
  <c r="BO379" i="3"/>
  <c r="BA380" i="14" s="1"/>
  <c r="BM379" i="14" s="1"/>
  <c r="BW379" i="3"/>
  <c r="BI380" i="14" s="1"/>
  <c r="BU379" i="14" s="1"/>
  <c r="BT73" i="3"/>
  <c r="BF74" i="14" s="1"/>
  <c r="BR73" i="14" s="1"/>
  <c r="BM74" i="3"/>
  <c r="BN74" i="3"/>
  <c r="BR74" i="3"/>
  <c r="BV74" i="3"/>
  <c r="BS74" i="3"/>
  <c r="BW74" i="3"/>
  <c r="BU73" i="3"/>
  <c r="BG74" i="14" s="1"/>
  <c r="BS73" i="14" s="1"/>
  <c r="BP73" i="3"/>
  <c r="BB74" i="14" s="1"/>
  <c r="BN73" i="14" s="1"/>
  <c r="BV73" i="3"/>
  <c r="BH74" i="14" s="1"/>
  <c r="BT73" i="14" s="1"/>
  <c r="BL73" i="3"/>
  <c r="AX74" i="14" s="1"/>
  <c r="BJ73" i="14" s="1"/>
  <c r="BR73" i="3"/>
  <c r="BD74" i="14" s="1"/>
  <c r="BP73" i="14" s="1"/>
  <c r="BW73" i="3"/>
  <c r="BI74" i="14" s="1"/>
  <c r="BU73" i="14" s="1"/>
  <c r="BL74" i="3"/>
  <c r="BO74" i="3"/>
  <c r="BP74" i="3"/>
  <c r="BT74" i="3"/>
  <c r="BQ74" i="3"/>
  <c r="BU74" i="3"/>
  <c r="BM73" i="3"/>
  <c r="AY74" i="14" s="1"/>
  <c r="BK73" i="14" s="1"/>
  <c r="BN73" i="3"/>
  <c r="AZ74" i="14" s="1"/>
  <c r="BL73" i="14" s="1"/>
  <c r="BS73" i="3"/>
  <c r="BE74" i="14" s="1"/>
  <c r="BQ73" i="14" s="1"/>
  <c r="BQ73" i="3"/>
  <c r="BC74" i="14" s="1"/>
  <c r="BO73" i="14" s="1"/>
  <c r="BO73" i="3"/>
  <c r="BA74" i="14" s="1"/>
  <c r="BM73" i="14" s="1"/>
  <c r="Q500" i="3"/>
  <c r="R500" i="3"/>
  <c r="Q498" i="3"/>
  <c r="S498" i="3" s="1"/>
  <c r="M498" i="13" s="1"/>
  <c r="BL50" i="3"/>
  <c r="BO50" i="3"/>
  <c r="BP50" i="3"/>
  <c r="BT50" i="3"/>
  <c r="BU50" i="3"/>
  <c r="BT49" i="3"/>
  <c r="BF50" i="14" s="1"/>
  <c r="BR49" i="14" s="1"/>
  <c r="BU49" i="3"/>
  <c r="BG50" i="14" s="1"/>
  <c r="BS49" i="14" s="1"/>
  <c r="BM50" i="3"/>
  <c r="BN50" i="3"/>
  <c r="BR50" i="3"/>
  <c r="BV50" i="3"/>
  <c r="BS50" i="3"/>
  <c r="BW50" i="3"/>
  <c r="BR49" i="3"/>
  <c r="BD50" i="14" s="1"/>
  <c r="BP49" i="14" s="1"/>
  <c r="BO49" i="3"/>
  <c r="BA50" i="14" s="1"/>
  <c r="BM49" i="14" s="1"/>
  <c r="BN49" i="3"/>
  <c r="AZ50" i="14" s="1"/>
  <c r="BL49" i="14" s="1"/>
  <c r="BP49" i="3"/>
  <c r="BB50" i="14" s="1"/>
  <c r="BN49" i="14" s="1"/>
  <c r="BW49" i="3"/>
  <c r="BI50" i="14" s="1"/>
  <c r="BI49" i="14"/>
  <c r="BS49" i="3"/>
  <c r="BE50" i="14" s="1"/>
  <c r="BQ49" i="14" s="1"/>
  <c r="BQ50" i="3"/>
  <c r="BL49" i="3"/>
  <c r="AX50" i="14" s="1"/>
  <c r="BJ49" i="14" s="1"/>
  <c r="BQ49" i="3"/>
  <c r="BC50" i="14" s="1"/>
  <c r="BO49" i="14" s="1"/>
  <c r="BV49" i="3"/>
  <c r="BH50" i="14" s="1"/>
  <c r="BM49" i="3"/>
  <c r="AY50" i="14" s="1"/>
  <c r="BK49" i="14" s="1"/>
  <c r="BL506" i="3"/>
  <c r="BP506" i="3"/>
  <c r="BS506" i="3"/>
  <c r="BN505" i="3"/>
  <c r="AZ506" i="14" s="1"/>
  <c r="BL505" i="14" s="1"/>
  <c r="BV505" i="3"/>
  <c r="BH506" i="14" s="1"/>
  <c r="BT505" i="14" s="1"/>
  <c r="BQ505" i="3"/>
  <c r="BC506" i="14" s="1"/>
  <c r="BO505" i="14" s="1"/>
  <c r="BM506" i="3"/>
  <c r="BN506" i="3"/>
  <c r="BR506" i="3"/>
  <c r="BQ506" i="3"/>
  <c r="BU506" i="3"/>
  <c r="BL505" i="3"/>
  <c r="AX506" i="14" s="1"/>
  <c r="BJ505" i="14" s="1"/>
  <c r="BP505" i="3"/>
  <c r="BB506" i="14" s="1"/>
  <c r="BN505" i="14" s="1"/>
  <c r="BT505" i="3"/>
  <c r="BF506" i="14" s="1"/>
  <c r="BR505" i="14" s="1"/>
  <c r="BV506" i="3"/>
  <c r="BO505" i="3"/>
  <c r="BA506" i="14" s="1"/>
  <c r="BM505" i="14" s="1"/>
  <c r="BS505" i="3"/>
  <c r="BE506" i="14" s="1"/>
  <c r="BQ505" i="14" s="1"/>
  <c r="BW505" i="3"/>
  <c r="BI506" i="14" s="1"/>
  <c r="BU505" i="14" s="1"/>
  <c r="BO506" i="3"/>
  <c r="BT506" i="3"/>
  <c r="BW506" i="3"/>
  <c r="BR505" i="3"/>
  <c r="BD506" i="14" s="1"/>
  <c r="BP505" i="14" s="1"/>
  <c r="BM505" i="3"/>
  <c r="AY506" i="14" s="1"/>
  <c r="BK505" i="14" s="1"/>
  <c r="BU505" i="3"/>
  <c r="BG506" i="14" s="1"/>
  <c r="BS505" i="14" s="1"/>
  <c r="BM515" i="3"/>
  <c r="BP515" i="3"/>
  <c r="BQ515" i="3"/>
  <c r="BU515" i="3"/>
  <c r="BT515" i="3"/>
  <c r="BL514" i="3"/>
  <c r="AX515" i="14" s="1"/>
  <c r="BJ514" i="14" s="1"/>
  <c r="BP514" i="3"/>
  <c r="BB515" i="14" s="1"/>
  <c r="BN514" i="14" s="1"/>
  <c r="BT514" i="3"/>
  <c r="BF515" i="14" s="1"/>
  <c r="BR514" i="14" s="1"/>
  <c r="BW515" i="3"/>
  <c r="BO514" i="3"/>
  <c r="BA515" i="14" s="1"/>
  <c r="BM514" i="14" s="1"/>
  <c r="BS514" i="3"/>
  <c r="BE515" i="14" s="1"/>
  <c r="BQ514" i="14" s="1"/>
  <c r="BW514" i="3"/>
  <c r="BI515" i="14" s="1"/>
  <c r="BU514" i="14" s="1"/>
  <c r="BL515" i="3"/>
  <c r="BN515" i="3"/>
  <c r="BO515" i="3"/>
  <c r="BS515" i="3"/>
  <c r="BR515" i="3"/>
  <c r="BV515" i="3"/>
  <c r="BN514" i="3"/>
  <c r="AZ515" i="14" s="1"/>
  <c r="BL514" i="14" s="1"/>
  <c r="BR514" i="3"/>
  <c r="BD515" i="14" s="1"/>
  <c r="BP514" i="14" s="1"/>
  <c r="BV514" i="3"/>
  <c r="BH515" i="14" s="1"/>
  <c r="BT514" i="14" s="1"/>
  <c r="BM514" i="3"/>
  <c r="AY515" i="14" s="1"/>
  <c r="BK514" i="14" s="1"/>
  <c r="BQ514" i="3"/>
  <c r="BC515" i="14" s="1"/>
  <c r="BO514" i="14" s="1"/>
  <c r="BU514" i="3"/>
  <c r="BG515" i="14" s="1"/>
  <c r="BS514" i="14" s="1"/>
  <c r="AD320" i="13"/>
  <c r="BL497" i="3"/>
  <c r="BN497" i="3"/>
  <c r="BO497" i="3"/>
  <c r="BS497" i="3"/>
  <c r="BR497" i="3"/>
  <c r="BV497" i="3"/>
  <c r="BO496" i="3"/>
  <c r="BA497" i="14" s="1"/>
  <c r="BM496" i="14" s="1"/>
  <c r="BS496" i="3"/>
  <c r="BE497" i="14" s="1"/>
  <c r="BQ496" i="14" s="1"/>
  <c r="BW496" i="3"/>
  <c r="BI497" i="14" s="1"/>
  <c r="BU496" i="14" s="1"/>
  <c r="BL496" i="3"/>
  <c r="AX497" i="14" s="1"/>
  <c r="BJ496" i="14" s="1"/>
  <c r="BP496" i="3"/>
  <c r="BB497" i="14" s="1"/>
  <c r="BN496" i="14" s="1"/>
  <c r="BT496" i="3"/>
  <c r="BF497" i="14" s="1"/>
  <c r="BR496" i="14" s="1"/>
  <c r="BP497" i="3"/>
  <c r="BU497" i="3"/>
  <c r="BM496" i="3"/>
  <c r="AY497" i="14" s="1"/>
  <c r="BK496" i="14" s="1"/>
  <c r="BU496" i="3"/>
  <c r="BG497" i="14" s="1"/>
  <c r="BS496" i="14" s="1"/>
  <c r="BN496" i="3"/>
  <c r="AZ497" i="14" s="1"/>
  <c r="BL496" i="14" s="1"/>
  <c r="BV496" i="3"/>
  <c r="BH497" i="14" s="1"/>
  <c r="BT496" i="14" s="1"/>
  <c r="BM497" i="3"/>
  <c r="BQ497" i="3"/>
  <c r="BT497" i="3"/>
  <c r="BQ496" i="3"/>
  <c r="BC497" i="14" s="1"/>
  <c r="BO496" i="14" s="1"/>
  <c r="BW497" i="3"/>
  <c r="BR496" i="3"/>
  <c r="BD497" i="14" s="1"/>
  <c r="BP496" i="14" s="1"/>
  <c r="CH488" i="14"/>
  <c r="CH486" i="14"/>
  <c r="CB486" i="14"/>
  <c r="CB488" i="14"/>
  <c r="CF488" i="14"/>
  <c r="CF486" i="14"/>
  <c r="T487" i="13"/>
  <c r="H486" i="13"/>
  <c r="AS486" i="13"/>
  <c r="E486" i="13"/>
  <c r="AP486" i="13"/>
  <c r="Q487" i="13"/>
  <c r="A486" i="13"/>
  <c r="AL486" i="13" s="1"/>
  <c r="M487" i="13"/>
  <c r="CD486" i="14"/>
  <c r="CD488" i="14"/>
  <c r="CE488" i="14"/>
  <c r="CE486" i="14"/>
  <c r="BZ486" i="14"/>
  <c r="BZ488" i="14"/>
  <c r="J486" i="13"/>
  <c r="AU486" i="13"/>
  <c r="V487" i="13"/>
  <c r="S487" i="13"/>
  <c r="G486" i="13"/>
  <c r="AR486" i="13" s="1"/>
  <c r="B486" i="13"/>
  <c r="AM486" i="13" s="1"/>
  <c r="N487" i="13"/>
  <c r="AD494" i="13"/>
  <c r="BP554" i="3"/>
  <c r="BS554" i="3"/>
  <c r="BR553" i="3"/>
  <c r="BD554" i="14" s="1"/>
  <c r="BP553" i="14" s="1"/>
  <c r="BV553" i="3"/>
  <c r="BH554" i="14" s="1"/>
  <c r="BT553" i="14" s="1"/>
  <c r="BU553" i="3"/>
  <c r="BG554" i="14" s="1"/>
  <c r="BS553" i="14" s="1"/>
  <c r="BM554" i="3"/>
  <c r="BN554" i="3"/>
  <c r="BR554" i="3"/>
  <c r="BQ554" i="3"/>
  <c r="BU554" i="3"/>
  <c r="BL553" i="3"/>
  <c r="AX554" i="14" s="1"/>
  <c r="BJ553" i="14" s="1"/>
  <c r="BP553" i="3"/>
  <c r="BB554" i="14" s="1"/>
  <c r="BN553" i="14" s="1"/>
  <c r="BT553" i="3"/>
  <c r="BF554" i="14" s="1"/>
  <c r="BR553" i="14" s="1"/>
  <c r="BV554" i="3"/>
  <c r="BO553" i="3"/>
  <c r="BA554" i="14" s="1"/>
  <c r="BM553" i="14" s="1"/>
  <c r="BS553" i="3"/>
  <c r="BE554" i="14" s="1"/>
  <c r="BQ553" i="14" s="1"/>
  <c r="BW553" i="3"/>
  <c r="BI554" i="14" s="1"/>
  <c r="BU553" i="14" s="1"/>
  <c r="BL554" i="3"/>
  <c r="BO554" i="3"/>
  <c r="BT554" i="3"/>
  <c r="BW554" i="3"/>
  <c r="BN553" i="3"/>
  <c r="AZ554" i="14" s="1"/>
  <c r="BL553" i="14" s="1"/>
  <c r="BM553" i="3"/>
  <c r="AY554" i="14" s="1"/>
  <c r="BK553" i="14" s="1"/>
  <c r="BQ553" i="3"/>
  <c r="BC554" i="14" s="1"/>
  <c r="BO553" i="14" s="1"/>
  <c r="CD15" i="14"/>
  <c r="CD17" i="14"/>
  <c r="X16" i="13"/>
  <c r="L15" i="13"/>
  <c r="AW15" i="13"/>
  <c r="E15" i="13"/>
  <c r="AP15" i="13"/>
  <c r="Q16" i="13"/>
  <c r="BY17" i="14"/>
  <c r="BY15" i="14"/>
  <c r="R16" i="13"/>
  <c r="F15" i="13"/>
  <c r="AQ15" i="13" s="1"/>
  <c r="CC17" i="14"/>
  <c r="CC15" i="14"/>
  <c r="CF15" i="14"/>
  <c r="CF17" i="14"/>
  <c r="BT16" i="14"/>
  <c r="BX17" i="14"/>
  <c r="BX15" i="14"/>
  <c r="S16" i="13"/>
  <c r="G15" i="13"/>
  <c r="AR15" i="13" s="1"/>
  <c r="P16" i="13"/>
  <c r="D15" i="13"/>
  <c r="AO15" i="13"/>
  <c r="M16" i="13"/>
  <c r="A15" i="13"/>
  <c r="AL15" i="13" s="1"/>
  <c r="BL32" i="3"/>
  <c r="BN32" i="3"/>
  <c r="BP32" i="3"/>
  <c r="BT32" i="3"/>
  <c r="BQ32" i="3"/>
  <c r="BU32" i="3"/>
  <c r="BS31" i="3"/>
  <c r="BE32" i="14" s="1"/>
  <c r="BQ31" i="14" s="1"/>
  <c r="BT31" i="3"/>
  <c r="BF32" i="14" s="1"/>
  <c r="BR31" i="14" s="1"/>
  <c r="BN31" i="3"/>
  <c r="AZ32" i="14" s="1"/>
  <c r="BL31" i="14" s="1"/>
  <c r="BW31" i="3"/>
  <c r="BI32" i="14" s="1"/>
  <c r="BR31" i="3"/>
  <c r="BD32" i="14" s="1"/>
  <c r="BP31" i="14" s="1"/>
  <c r="BO31" i="3"/>
  <c r="BA32" i="14" s="1"/>
  <c r="BM31" i="14" s="1"/>
  <c r="BH31" i="14"/>
  <c r="BO32" i="3"/>
  <c r="BV32" i="3"/>
  <c r="BW32" i="3"/>
  <c r="BU31" i="3"/>
  <c r="BG32" i="14" s="1"/>
  <c r="BS31" i="14" s="1"/>
  <c r="BI31" i="14"/>
  <c r="BV31" i="3"/>
  <c r="BH32" i="14" s="1"/>
  <c r="BM32" i="3"/>
  <c r="BR32" i="3"/>
  <c r="BS32" i="3"/>
  <c r="BL31" i="3"/>
  <c r="AX32" i="14" s="1"/>
  <c r="BJ31" i="14" s="1"/>
  <c r="BP31" i="3"/>
  <c r="BB32" i="14" s="1"/>
  <c r="BN31" i="14" s="1"/>
  <c r="BM31" i="3"/>
  <c r="AY32" i="14" s="1"/>
  <c r="BK31" i="14" s="1"/>
  <c r="BQ31" i="3"/>
  <c r="BC32" i="14" s="1"/>
  <c r="BO31" i="14" s="1"/>
  <c r="CB578" i="14"/>
  <c r="CB576" i="14"/>
  <c r="BY576" i="14"/>
  <c r="BY578" i="14"/>
  <c r="E576" i="13"/>
  <c r="AP576" i="13" s="1"/>
  <c r="Q577" i="13"/>
  <c r="CH576" i="14"/>
  <c r="CH578" i="14"/>
  <c r="BZ578" i="14"/>
  <c r="BZ576" i="14"/>
  <c r="CE578" i="14"/>
  <c r="CE576" i="14"/>
  <c r="BW576" i="14"/>
  <c r="BW578" i="14"/>
  <c r="BV577" i="14"/>
  <c r="F576" i="13"/>
  <c r="AQ576" i="13" s="1"/>
  <c r="R577" i="13"/>
  <c r="C576" i="13"/>
  <c r="AN576" i="13"/>
  <c r="O577" i="13"/>
  <c r="CF578" i="14"/>
  <c r="CF576" i="14"/>
  <c r="CC576" i="14"/>
  <c r="CC578" i="14"/>
  <c r="I576" i="13"/>
  <c r="AT576" i="13" s="1"/>
  <c r="U577" i="13"/>
  <c r="CD390" i="14"/>
  <c r="CD392" i="14"/>
  <c r="BY390" i="14"/>
  <c r="BY392" i="14"/>
  <c r="CE392" i="14"/>
  <c r="CE390" i="14"/>
  <c r="X391" i="13"/>
  <c r="L390" i="13"/>
  <c r="AW390" i="13" s="1"/>
  <c r="U391" i="13"/>
  <c r="I390" i="13"/>
  <c r="AT390" i="13" s="1"/>
  <c r="C390" i="13"/>
  <c r="AN390" i="13"/>
  <c r="O391" i="13"/>
  <c r="CH390" i="14"/>
  <c r="CH392" i="14"/>
  <c r="CC392" i="14"/>
  <c r="CC390" i="14"/>
  <c r="BX392" i="14"/>
  <c r="BX390" i="14"/>
  <c r="K390" i="13"/>
  <c r="AV390" i="13" s="1"/>
  <c r="W391" i="13"/>
  <c r="F390" i="13"/>
  <c r="AQ390" i="13"/>
  <c r="R391" i="13"/>
  <c r="P391" i="13"/>
  <c r="D390" i="13"/>
  <c r="AO390" i="13" s="1"/>
  <c r="Z461" i="13"/>
  <c r="AJ461" i="13"/>
  <c r="CG96" i="14"/>
  <c r="CG98" i="14"/>
  <c r="BW98" i="14"/>
  <c r="BV97" i="14"/>
  <c r="BW96" i="14"/>
  <c r="BX96" i="14"/>
  <c r="BX98" i="14"/>
  <c r="F96" i="13"/>
  <c r="AQ96" i="13" s="1"/>
  <c r="R97" i="13"/>
  <c r="E96" i="13"/>
  <c r="AP96" i="13"/>
  <c r="Q97" i="13"/>
  <c r="A96" i="13"/>
  <c r="AL96" i="13" s="1"/>
  <c r="M97" i="13"/>
  <c r="CH96" i="14"/>
  <c r="CH98" i="14"/>
  <c r="CB98" i="14"/>
  <c r="CB96" i="14"/>
  <c r="CC98" i="14"/>
  <c r="CC96" i="14"/>
  <c r="H96" i="13"/>
  <c r="AS96" i="13"/>
  <c r="T97" i="13"/>
  <c r="S97" i="13"/>
  <c r="G96" i="13"/>
  <c r="AR96" i="13" s="1"/>
  <c r="N97" i="13"/>
  <c r="B96" i="13"/>
  <c r="AM96" i="13" s="1"/>
  <c r="AJ23" i="13"/>
  <c r="AI23" i="13"/>
  <c r="AJ365" i="13"/>
  <c r="AJ101" i="13"/>
  <c r="CJ99" i="14"/>
  <c r="BP551" i="3"/>
  <c r="BU551" i="3"/>
  <c r="BL550" i="3"/>
  <c r="AX551" i="14" s="1"/>
  <c r="BJ550" i="14" s="1"/>
  <c r="BT550" i="3"/>
  <c r="BF551" i="14" s="1"/>
  <c r="BR550" i="14" s="1"/>
  <c r="BW551" i="3"/>
  <c r="BS550" i="3"/>
  <c r="BE551" i="14" s="1"/>
  <c r="BQ550" i="14" s="1"/>
  <c r="BW550" i="3"/>
  <c r="BI551" i="14" s="1"/>
  <c r="BU550" i="14" s="1"/>
  <c r="BL551" i="3"/>
  <c r="BN551" i="3"/>
  <c r="BO551" i="3"/>
  <c r="BS551" i="3"/>
  <c r="BR551" i="3"/>
  <c r="BV551" i="3"/>
  <c r="BN550" i="3"/>
  <c r="AZ551" i="14" s="1"/>
  <c r="BL550" i="14" s="1"/>
  <c r="BR550" i="3"/>
  <c r="BD551" i="14" s="1"/>
  <c r="BP550" i="14" s="1"/>
  <c r="BV550" i="3"/>
  <c r="BH551" i="14" s="1"/>
  <c r="BT550" i="14" s="1"/>
  <c r="BM550" i="3"/>
  <c r="AY551" i="14" s="1"/>
  <c r="BK550" i="14" s="1"/>
  <c r="BQ550" i="3"/>
  <c r="BC551" i="14" s="1"/>
  <c r="BO550" i="14" s="1"/>
  <c r="BU550" i="3"/>
  <c r="BG551" i="14" s="1"/>
  <c r="BS550" i="14" s="1"/>
  <c r="BM551" i="3"/>
  <c r="BQ551" i="3"/>
  <c r="BT551" i="3"/>
  <c r="BP550" i="3"/>
  <c r="BB551" i="14" s="1"/>
  <c r="BN550" i="14" s="1"/>
  <c r="BO550" i="3"/>
  <c r="BA551" i="14" s="1"/>
  <c r="BM550" i="14" s="1"/>
  <c r="CD95" i="14"/>
  <c r="CD93" i="14"/>
  <c r="H93" i="13"/>
  <c r="AS93" i="13" s="1"/>
  <c r="T94" i="13"/>
  <c r="CF93" i="14"/>
  <c r="CF95" i="14"/>
  <c r="CC93" i="14"/>
  <c r="CC95" i="14"/>
  <c r="BX95" i="14"/>
  <c r="BX93" i="14"/>
  <c r="L93" i="13"/>
  <c r="AW93" i="13"/>
  <c r="X94" i="13"/>
  <c r="V94" i="13"/>
  <c r="J93" i="13"/>
  <c r="AU93" i="13" s="1"/>
  <c r="Q94" i="13"/>
  <c r="E93" i="13"/>
  <c r="AP93" i="13" s="1"/>
  <c r="BZ93" i="14"/>
  <c r="BZ95" i="14"/>
  <c r="BY93" i="14"/>
  <c r="BY95" i="14"/>
  <c r="G93" i="13"/>
  <c r="AR93" i="13" s="1"/>
  <c r="S94" i="13"/>
  <c r="N94" i="13"/>
  <c r="B93" i="13"/>
  <c r="AM93" i="13" s="1"/>
  <c r="BL377" i="3"/>
  <c r="BM377" i="3"/>
  <c r="BO377" i="3"/>
  <c r="BS377" i="3"/>
  <c r="BR377" i="3"/>
  <c r="BV377" i="3"/>
  <c r="BN376" i="3"/>
  <c r="AZ377" i="14" s="1"/>
  <c r="BL376" i="14" s="1"/>
  <c r="BR376" i="3"/>
  <c r="BD377" i="14" s="1"/>
  <c r="BP376" i="14" s="1"/>
  <c r="BV376" i="3"/>
  <c r="BH377" i="14" s="1"/>
  <c r="BT376" i="14" s="1"/>
  <c r="BM376" i="3"/>
  <c r="AY377" i="14" s="1"/>
  <c r="BK376" i="14" s="1"/>
  <c r="BQ376" i="3"/>
  <c r="BC377" i="14" s="1"/>
  <c r="BO376" i="14" s="1"/>
  <c r="BU376" i="3"/>
  <c r="BG377" i="14" s="1"/>
  <c r="BS376" i="14" s="1"/>
  <c r="BP377" i="3"/>
  <c r="BU377" i="3"/>
  <c r="BL376" i="3"/>
  <c r="AX377" i="14" s="1"/>
  <c r="BJ376" i="14" s="1"/>
  <c r="BT376" i="3"/>
  <c r="BF377" i="14" s="1"/>
  <c r="BR376" i="14" s="1"/>
  <c r="BO376" i="3"/>
  <c r="BA377" i="14" s="1"/>
  <c r="BM376" i="14" s="1"/>
  <c r="BW376" i="3"/>
  <c r="BI377" i="14" s="1"/>
  <c r="BU376" i="14" s="1"/>
  <c r="BN377" i="3"/>
  <c r="BQ377" i="3"/>
  <c r="BT377" i="3"/>
  <c r="BP376" i="3"/>
  <c r="BB377" i="14" s="1"/>
  <c r="BN376" i="14" s="1"/>
  <c r="BW377" i="3"/>
  <c r="BS376" i="3"/>
  <c r="BE377" i="14" s="1"/>
  <c r="BQ376" i="14" s="1"/>
  <c r="Q674" i="3"/>
  <c r="Q672" i="3"/>
  <c r="R674" i="3"/>
  <c r="R25" i="13"/>
  <c r="F24" i="13"/>
  <c r="AQ24" i="13" s="1"/>
  <c r="CE24" i="14"/>
  <c r="CE26" i="14"/>
  <c r="CD26" i="14"/>
  <c r="CD24" i="14"/>
  <c r="BT25" i="14"/>
  <c r="CG24" i="14" s="1"/>
  <c r="T25" i="13"/>
  <c r="H24" i="13"/>
  <c r="AS24" i="13" s="1"/>
  <c r="G24" i="13"/>
  <c r="AR24" i="13" s="1"/>
  <c r="S25" i="13"/>
  <c r="B24" i="13"/>
  <c r="AM24" i="13"/>
  <c r="N25" i="13"/>
  <c r="CB26" i="14"/>
  <c r="CB24" i="14"/>
  <c r="U25" i="13"/>
  <c r="I24" i="13"/>
  <c r="AT24" i="13" s="1"/>
  <c r="M25" i="13"/>
  <c r="A24" i="13"/>
  <c r="AL24" i="13" s="1"/>
  <c r="CH462" i="14"/>
  <c r="CH464" i="14"/>
  <c r="CA464" i="14"/>
  <c r="CA462" i="14"/>
  <c r="BX462" i="14"/>
  <c r="BX464" i="14"/>
  <c r="T463" i="13"/>
  <c r="H462" i="13"/>
  <c r="AS462" i="13"/>
  <c r="E462" i="13"/>
  <c r="AP462" i="13"/>
  <c r="Q463" i="13"/>
  <c r="A462" i="13"/>
  <c r="AL462" i="13" s="1"/>
  <c r="M463" i="13"/>
  <c r="BY462" i="14"/>
  <c r="BY464" i="14"/>
  <c r="CE462" i="14"/>
  <c r="CE464" i="14"/>
  <c r="CB462" i="14"/>
  <c r="CB464" i="14"/>
  <c r="V463" i="13"/>
  <c r="J462" i="13"/>
  <c r="AU462" i="13" s="1"/>
  <c r="G462" i="13"/>
  <c r="AR462" i="13" s="1"/>
  <c r="S463" i="13"/>
  <c r="N463" i="13"/>
  <c r="AM462" i="13"/>
  <c r="B462" i="13"/>
  <c r="BV406" i="14"/>
  <c r="BW405" i="14"/>
  <c r="BW407" i="14"/>
  <c r="U406" i="13"/>
  <c r="I405" i="13"/>
  <c r="AT405" i="13" s="1"/>
  <c r="O406" i="13"/>
  <c r="C405" i="13"/>
  <c r="AN405" i="13" s="1"/>
  <c r="BZ405" i="14"/>
  <c r="BZ407" i="14"/>
  <c r="BY407" i="14"/>
  <c r="BY405" i="14"/>
  <c r="Q406" i="13"/>
  <c r="E405" i="13"/>
  <c r="AP405" i="13" s="1"/>
  <c r="CB405" i="14"/>
  <c r="CB407" i="14"/>
  <c r="X406" i="13"/>
  <c r="L405" i="13"/>
  <c r="AW405" i="13"/>
  <c r="CA407" i="14"/>
  <c r="CA405" i="14"/>
  <c r="G405" i="13"/>
  <c r="AR405" i="13"/>
  <c r="S406" i="13"/>
  <c r="D405" i="13"/>
  <c r="AO405" i="13" s="1"/>
  <c r="P406" i="13"/>
  <c r="A405" i="13"/>
  <c r="AL405" i="13"/>
  <c r="M406" i="13"/>
  <c r="AC44" i="13"/>
  <c r="CI44" i="14"/>
  <c r="CJ519" i="14"/>
  <c r="CI521" i="14"/>
  <c r="AI368" i="13"/>
  <c r="Y566" i="13"/>
  <c r="AF566" i="13"/>
  <c r="CJ564" i="14"/>
  <c r="AH566" i="13"/>
  <c r="BN53" i="3"/>
  <c r="BU53" i="3"/>
  <c r="BO52" i="3"/>
  <c r="BA53" i="14" s="1"/>
  <c r="BM52" i="14" s="1"/>
  <c r="BS52" i="3"/>
  <c r="BE53" i="14" s="1"/>
  <c r="BQ52" i="14" s="1"/>
  <c r="BL52" i="3"/>
  <c r="AX53" i="14" s="1"/>
  <c r="BJ52" i="14" s="1"/>
  <c r="BL53" i="3"/>
  <c r="BM53" i="3"/>
  <c r="BO53" i="3"/>
  <c r="BS53" i="3"/>
  <c r="BR53" i="3"/>
  <c r="BV53" i="3"/>
  <c r="BM52" i="3"/>
  <c r="AY53" i="14" s="1"/>
  <c r="BK52" i="14" s="1"/>
  <c r="BR52" i="3"/>
  <c r="BD53" i="14" s="1"/>
  <c r="BP52" i="14" s="1"/>
  <c r="BQ52" i="3"/>
  <c r="BC53" i="14" s="1"/>
  <c r="BO52" i="14" s="1"/>
  <c r="BU52" i="3"/>
  <c r="BG53" i="14" s="1"/>
  <c r="BS52" i="14" s="1"/>
  <c r="BW52" i="3"/>
  <c r="BI53" i="14" s="1"/>
  <c r="BU52" i="14" s="1"/>
  <c r="BP52" i="3"/>
  <c r="BB53" i="14" s="1"/>
  <c r="BN52" i="14" s="1"/>
  <c r="BP53" i="3"/>
  <c r="BQ53" i="3"/>
  <c r="BT53" i="3"/>
  <c r="BW53" i="3"/>
  <c r="BN52" i="3"/>
  <c r="AZ53" i="14" s="1"/>
  <c r="BL52" i="14" s="1"/>
  <c r="BV52" i="3"/>
  <c r="BH53" i="14" s="1"/>
  <c r="BT52" i="14" s="1"/>
  <c r="BT52" i="3"/>
  <c r="BF53" i="14" s="1"/>
  <c r="BR52" i="14" s="1"/>
  <c r="CG596" i="14"/>
  <c r="CG594" i="14"/>
  <c r="BW596" i="14"/>
  <c r="BW594" i="14"/>
  <c r="BV595" i="14"/>
  <c r="R595" i="13"/>
  <c r="F594" i="13"/>
  <c r="AQ594" i="13"/>
  <c r="CC594" i="14"/>
  <c r="CC596" i="14"/>
  <c r="BZ596" i="14"/>
  <c r="BZ594" i="14"/>
  <c r="CF596" i="14"/>
  <c r="CF594" i="14"/>
  <c r="L594" i="13"/>
  <c r="AW594" i="13"/>
  <c r="X595" i="13"/>
  <c r="I594" i="13"/>
  <c r="AT594" i="13" s="1"/>
  <c r="U595" i="13"/>
  <c r="D594" i="13"/>
  <c r="AO594" i="13"/>
  <c r="P595" i="13"/>
  <c r="BY596" i="14"/>
  <c r="BY594" i="14"/>
  <c r="CB594" i="14"/>
  <c r="CB596" i="14"/>
  <c r="S595" i="13"/>
  <c r="G594" i="13"/>
  <c r="AR594" i="13" s="1"/>
  <c r="CD59" i="14"/>
  <c r="CD57" i="14"/>
  <c r="BY59" i="14"/>
  <c r="BY57" i="14"/>
  <c r="F57" i="13"/>
  <c r="AQ57" i="13"/>
  <c r="R58" i="13"/>
  <c r="CH57" i="14"/>
  <c r="CH59" i="14"/>
  <c r="CC59" i="14"/>
  <c r="CC57" i="14"/>
  <c r="V58" i="13"/>
  <c r="J57" i="13"/>
  <c r="AU57" i="13" s="1"/>
  <c r="CF57" i="14"/>
  <c r="CF59" i="14"/>
  <c r="BX57" i="14"/>
  <c r="BX59" i="14"/>
  <c r="CA59" i="14"/>
  <c r="CA57" i="14"/>
  <c r="W58" i="13"/>
  <c r="K57" i="13"/>
  <c r="AV57" i="13" s="1"/>
  <c r="H57" i="13"/>
  <c r="AS57" i="13" s="1"/>
  <c r="T58" i="13"/>
  <c r="N58" i="13"/>
  <c r="B57" i="13"/>
  <c r="AM57" i="13" s="1"/>
  <c r="AA608" i="13"/>
  <c r="AI608" i="13"/>
  <c r="CJ606" i="14"/>
  <c r="AB608" i="13"/>
  <c r="AG608" i="13"/>
  <c r="CC593" i="14"/>
  <c r="CC591" i="14"/>
  <c r="CB591" i="14"/>
  <c r="CB593" i="14"/>
  <c r="F591" i="13"/>
  <c r="AQ591" i="13"/>
  <c r="R592" i="13"/>
  <c r="CG591" i="14"/>
  <c r="CG593" i="14"/>
  <c r="CF593" i="14"/>
  <c r="CF591" i="14"/>
  <c r="V592" i="13"/>
  <c r="J591" i="13"/>
  <c r="AU591" i="13" s="1"/>
  <c r="CE591" i="14"/>
  <c r="CE593" i="14"/>
  <c r="BV592" i="14"/>
  <c r="BW591" i="14"/>
  <c r="BW593" i="14"/>
  <c r="CD591" i="14"/>
  <c r="CD593" i="14"/>
  <c r="K591" i="13"/>
  <c r="AV591" i="13" s="1"/>
  <c r="W592" i="13"/>
  <c r="H591" i="13"/>
  <c r="AS591" i="13"/>
  <c r="T592" i="13"/>
  <c r="C591" i="13"/>
  <c r="AN591" i="13" s="1"/>
  <c r="O592" i="13"/>
  <c r="CA572" i="14"/>
  <c r="CA570" i="14"/>
  <c r="F570" i="13"/>
  <c r="AQ570" i="13"/>
  <c r="R571" i="13"/>
  <c r="CC570" i="14"/>
  <c r="CC572" i="14"/>
  <c r="CB570" i="14"/>
  <c r="CB572" i="14"/>
  <c r="CH570" i="14"/>
  <c r="CH572" i="14"/>
  <c r="L570" i="13"/>
  <c r="AW570" i="13" s="1"/>
  <c r="X571" i="13"/>
  <c r="I570" i="13"/>
  <c r="AT570" i="13"/>
  <c r="U571" i="13"/>
  <c r="D570" i="13"/>
  <c r="AO570" i="13" s="1"/>
  <c r="P571" i="13"/>
  <c r="CG572" i="14"/>
  <c r="CG570" i="14"/>
  <c r="BX570" i="14"/>
  <c r="BX572" i="14"/>
  <c r="V571" i="13"/>
  <c r="J570" i="13"/>
  <c r="AU570" i="13" s="1"/>
  <c r="N571" i="13"/>
  <c r="B570" i="13"/>
  <c r="AM570" i="13" s="1"/>
  <c r="AA404" i="13"/>
  <c r="AG404" i="13"/>
  <c r="CI404" i="14"/>
  <c r="AC56" i="13"/>
  <c r="CI56" i="14"/>
  <c r="AB56" i="13"/>
  <c r="AF56" i="13"/>
  <c r="R71" i="3"/>
  <c r="BR548" i="3"/>
  <c r="BU548" i="3"/>
  <c r="BS547" i="3"/>
  <c r="BE548" i="14" s="1"/>
  <c r="BQ547" i="14" s="1"/>
  <c r="BN547" i="3"/>
  <c r="AZ548" i="14" s="1"/>
  <c r="BL547" i="14" s="1"/>
  <c r="BQ547" i="3"/>
  <c r="BC548" i="14" s="1"/>
  <c r="BO547" i="14" s="1"/>
  <c r="BT547" i="3"/>
  <c r="BF548" i="14" s="1"/>
  <c r="BR547" i="14" s="1"/>
  <c r="BL548" i="3"/>
  <c r="BO548" i="3"/>
  <c r="BP548" i="3"/>
  <c r="BT548" i="3"/>
  <c r="BS548" i="3"/>
  <c r="BW548" i="3"/>
  <c r="BO547" i="3"/>
  <c r="BA548" i="14" s="1"/>
  <c r="BM547" i="14" s="1"/>
  <c r="BW547" i="3"/>
  <c r="BI548" i="14" s="1"/>
  <c r="BU547" i="14" s="1"/>
  <c r="BR547" i="3"/>
  <c r="BD548" i="14" s="1"/>
  <c r="BP547" i="14" s="1"/>
  <c r="BM547" i="3"/>
  <c r="AY548" i="14" s="1"/>
  <c r="BK547" i="14" s="1"/>
  <c r="BU547" i="3"/>
  <c r="BG548" i="14" s="1"/>
  <c r="BS547" i="14" s="1"/>
  <c r="BP547" i="3"/>
  <c r="BB548" i="14" s="1"/>
  <c r="BN547" i="14" s="1"/>
  <c r="BM548" i="3"/>
  <c r="BN548" i="3"/>
  <c r="BQ548" i="3"/>
  <c r="BV548" i="3"/>
  <c r="BV547" i="3"/>
  <c r="BH548" i="14" s="1"/>
  <c r="BT547" i="14" s="1"/>
  <c r="BL547" i="3"/>
  <c r="AX548" i="14" s="1"/>
  <c r="BJ547" i="14" s="1"/>
  <c r="S546" i="3"/>
  <c r="M546" i="13" s="1"/>
  <c r="BP479" i="3"/>
  <c r="BU479" i="3"/>
  <c r="BT479" i="3"/>
  <c r="BP478" i="3"/>
  <c r="BB479" i="14" s="1"/>
  <c r="BN478" i="14" s="1"/>
  <c r="BT478" i="3"/>
  <c r="BF479" i="14" s="1"/>
  <c r="BR478" i="14" s="1"/>
  <c r="BO478" i="3"/>
  <c r="BA479" i="14" s="1"/>
  <c r="BM478" i="14" s="1"/>
  <c r="BW478" i="3"/>
  <c r="BI479" i="14" s="1"/>
  <c r="BU478" i="14" s="1"/>
  <c r="BL479" i="3"/>
  <c r="BN479" i="3"/>
  <c r="BO479" i="3"/>
  <c r="BS479" i="3"/>
  <c r="BR479" i="3"/>
  <c r="BV479" i="3"/>
  <c r="BN478" i="3"/>
  <c r="AZ479" i="14" s="1"/>
  <c r="BL478" i="14" s="1"/>
  <c r="BR478" i="3"/>
  <c r="BD479" i="14" s="1"/>
  <c r="BP478" i="14" s="1"/>
  <c r="BV478" i="3"/>
  <c r="BH479" i="14" s="1"/>
  <c r="BT478" i="14" s="1"/>
  <c r="BM478" i="3"/>
  <c r="AY479" i="14" s="1"/>
  <c r="BK478" i="14" s="1"/>
  <c r="BQ478" i="3"/>
  <c r="BC479" i="14" s="1"/>
  <c r="BO478" i="14" s="1"/>
  <c r="BU478" i="3"/>
  <c r="BG479" i="14" s="1"/>
  <c r="BS478" i="14" s="1"/>
  <c r="BM479" i="3"/>
  <c r="BQ479" i="3"/>
  <c r="BL478" i="3"/>
  <c r="AX479" i="14" s="1"/>
  <c r="BJ478" i="14" s="1"/>
  <c r="BW479" i="3"/>
  <c r="BS478" i="3"/>
  <c r="BE479" i="14" s="1"/>
  <c r="BQ478" i="14" s="1"/>
  <c r="Z584" i="13"/>
  <c r="AH584" i="13"/>
  <c r="S396" i="3"/>
  <c r="M396" i="13" s="1"/>
  <c r="Y533" i="13"/>
  <c r="AE533" i="13"/>
  <c r="AG533" i="13"/>
  <c r="AD539" i="13"/>
  <c r="AJ539" i="13"/>
  <c r="AB539" i="13"/>
  <c r="AG470" i="13"/>
  <c r="AD470" i="13"/>
  <c r="CI470" i="14"/>
  <c r="CJ468" i="14"/>
  <c r="BL41" i="3"/>
  <c r="BM41" i="3"/>
  <c r="BO41" i="3"/>
  <c r="BS41" i="3"/>
  <c r="BR41" i="3"/>
  <c r="BV41" i="3"/>
  <c r="BQ40" i="3"/>
  <c r="BC41" i="14" s="1"/>
  <c r="BO40" i="14" s="1"/>
  <c r="BT40" i="3"/>
  <c r="BF41" i="14" s="1"/>
  <c r="BR40" i="14" s="1"/>
  <c r="BN40" i="3"/>
  <c r="AZ41" i="14" s="1"/>
  <c r="BL40" i="14" s="1"/>
  <c r="BI40" i="14"/>
  <c r="BS40" i="3"/>
  <c r="BE41" i="14" s="1"/>
  <c r="BQ40" i="14" s="1"/>
  <c r="BH40" i="14"/>
  <c r="BP40" i="3"/>
  <c r="BB41" i="14" s="1"/>
  <c r="BN40" i="14" s="1"/>
  <c r="BP41" i="3"/>
  <c r="BU41" i="3"/>
  <c r="BW41" i="3"/>
  <c r="BW40" i="3"/>
  <c r="BI41" i="14" s="1"/>
  <c r="BM40" i="3"/>
  <c r="AY41" i="14" s="1"/>
  <c r="BK40" i="14" s="1"/>
  <c r="BO40" i="3"/>
  <c r="BA41" i="14" s="1"/>
  <c r="BM40" i="14" s="1"/>
  <c r="BN41" i="3"/>
  <c r="BQ41" i="3"/>
  <c r="BT41" i="3"/>
  <c r="BU40" i="3"/>
  <c r="BG41" i="14" s="1"/>
  <c r="BS40" i="14" s="1"/>
  <c r="BR40" i="3"/>
  <c r="BD41" i="14" s="1"/>
  <c r="BP40" i="14" s="1"/>
  <c r="BL40" i="3"/>
  <c r="AX41" i="14" s="1"/>
  <c r="BJ40" i="14" s="1"/>
  <c r="BV40" i="3"/>
  <c r="BH41" i="14" s="1"/>
  <c r="BL518" i="3"/>
  <c r="BO518" i="3"/>
  <c r="BP518" i="3"/>
  <c r="BT518" i="3"/>
  <c r="BS518" i="3"/>
  <c r="BW518" i="3"/>
  <c r="BN517" i="3"/>
  <c r="AZ518" i="14" s="1"/>
  <c r="BL517" i="14" s="1"/>
  <c r="BR517" i="3"/>
  <c r="BD518" i="14" s="1"/>
  <c r="BP517" i="14" s="1"/>
  <c r="BV517" i="3"/>
  <c r="BH518" i="14" s="1"/>
  <c r="BT517" i="14" s="1"/>
  <c r="BM517" i="3"/>
  <c r="AY518" i="14" s="1"/>
  <c r="BK517" i="14" s="1"/>
  <c r="BQ517" i="3"/>
  <c r="BC518" i="14" s="1"/>
  <c r="BO517" i="14" s="1"/>
  <c r="BU517" i="3"/>
  <c r="BG518" i="14" s="1"/>
  <c r="BS517" i="14" s="1"/>
  <c r="BN518" i="3"/>
  <c r="BQ518" i="3"/>
  <c r="BL517" i="3"/>
  <c r="AX518" i="14" s="1"/>
  <c r="BJ517" i="14" s="1"/>
  <c r="BT517" i="3"/>
  <c r="BF518" i="14" s="1"/>
  <c r="BR517" i="14" s="1"/>
  <c r="BO517" i="3"/>
  <c r="BA518" i="14" s="1"/>
  <c r="BM517" i="14" s="1"/>
  <c r="BW517" i="3"/>
  <c r="BI518" i="14" s="1"/>
  <c r="BU517" i="14" s="1"/>
  <c r="BM518" i="3"/>
  <c r="BR518" i="3"/>
  <c r="BU518" i="3"/>
  <c r="BP517" i="3"/>
  <c r="BB518" i="14" s="1"/>
  <c r="BN517" i="14" s="1"/>
  <c r="BV518" i="3"/>
  <c r="BS517" i="3"/>
  <c r="BE518" i="14" s="1"/>
  <c r="BQ517" i="14" s="1"/>
  <c r="BL458" i="3"/>
  <c r="BP458" i="3"/>
  <c r="BW458" i="3"/>
  <c r="BU457" i="3"/>
  <c r="BG458" i="14" s="1"/>
  <c r="BS457" i="14" s="1"/>
  <c r="BO457" i="3"/>
  <c r="BA458" i="14" s="1"/>
  <c r="BM457" i="14" s="1"/>
  <c r="BW457" i="3"/>
  <c r="BI458" i="14" s="1"/>
  <c r="BU457" i="14" s="1"/>
  <c r="BR457" i="3"/>
  <c r="BD458" i="14" s="1"/>
  <c r="BP457" i="14" s="1"/>
  <c r="BM458" i="3"/>
  <c r="BN458" i="3"/>
  <c r="BR458" i="3"/>
  <c r="BQ458" i="3"/>
  <c r="BU458" i="3"/>
  <c r="BV458" i="3"/>
  <c r="BQ457" i="3"/>
  <c r="BC458" i="14" s="1"/>
  <c r="BO457" i="14" s="1"/>
  <c r="BL457" i="3"/>
  <c r="AX458" i="14" s="1"/>
  <c r="BJ457" i="14" s="1"/>
  <c r="BT457" i="3"/>
  <c r="BF458" i="14" s="1"/>
  <c r="BR457" i="14" s="1"/>
  <c r="BS457" i="3"/>
  <c r="BE458" i="14" s="1"/>
  <c r="BQ457" i="14" s="1"/>
  <c r="BN457" i="3"/>
  <c r="AZ458" i="14" s="1"/>
  <c r="BL457" i="14" s="1"/>
  <c r="BV457" i="3"/>
  <c r="BH458" i="14" s="1"/>
  <c r="BT457" i="14" s="1"/>
  <c r="BO458" i="3"/>
  <c r="BT458" i="3"/>
  <c r="BS458" i="3"/>
  <c r="BM457" i="3"/>
  <c r="AY458" i="14" s="1"/>
  <c r="BK457" i="14" s="1"/>
  <c r="BP457" i="3"/>
  <c r="BB458" i="14" s="1"/>
  <c r="BN457" i="14" s="1"/>
  <c r="BL104" i="3"/>
  <c r="BN104" i="3"/>
  <c r="BP104" i="3"/>
  <c r="BT104" i="3"/>
  <c r="BQ104" i="3"/>
  <c r="BU104" i="3"/>
  <c r="BM103" i="3"/>
  <c r="AY104" i="14" s="1"/>
  <c r="BK103" i="14" s="1"/>
  <c r="BN103" i="3"/>
  <c r="AZ104" i="14" s="1"/>
  <c r="BL103" i="14" s="1"/>
  <c r="BS103" i="3"/>
  <c r="BE104" i="14" s="1"/>
  <c r="BQ103" i="14" s="1"/>
  <c r="BQ103" i="3"/>
  <c r="BC104" i="14" s="1"/>
  <c r="BO103" i="14" s="1"/>
  <c r="BO103" i="3"/>
  <c r="BA104" i="14" s="1"/>
  <c r="BM103" i="14" s="1"/>
  <c r="BT103" i="3"/>
  <c r="BF104" i="14" s="1"/>
  <c r="BR103" i="14" s="1"/>
  <c r="BO104" i="3"/>
  <c r="BV104" i="3"/>
  <c r="BW104" i="3"/>
  <c r="BP103" i="3"/>
  <c r="BB104" i="14" s="1"/>
  <c r="BN103" i="14" s="1"/>
  <c r="BL103" i="3"/>
  <c r="AX104" i="14" s="1"/>
  <c r="BJ103" i="14" s="1"/>
  <c r="BW103" i="3"/>
  <c r="BI104" i="14" s="1"/>
  <c r="BU103" i="14" s="1"/>
  <c r="BM104" i="3"/>
  <c r="BR104" i="3"/>
  <c r="BS104" i="3"/>
  <c r="BU103" i="3"/>
  <c r="BG104" i="14" s="1"/>
  <c r="BS103" i="14" s="1"/>
  <c r="BV103" i="3"/>
  <c r="BH104" i="14" s="1"/>
  <c r="BT103" i="14" s="1"/>
  <c r="BR103" i="3"/>
  <c r="BD104" i="14" s="1"/>
  <c r="BP103" i="14" s="1"/>
  <c r="Z560" i="13"/>
  <c r="AE560" i="13"/>
  <c r="AH560" i="13"/>
  <c r="CJ558" i="14"/>
  <c r="AC560" i="13"/>
  <c r="CA740" i="14"/>
  <c r="CA738" i="14"/>
  <c r="CH738" i="14"/>
  <c r="CH740" i="14"/>
  <c r="BZ738" i="14"/>
  <c r="BZ740" i="14"/>
  <c r="T739" i="13"/>
  <c r="H738" i="13"/>
  <c r="AS738" i="13"/>
  <c r="Q739" i="13"/>
  <c r="E738" i="13"/>
  <c r="AP738" i="13" s="1"/>
  <c r="A738" i="13"/>
  <c r="AL738" i="13" s="1"/>
  <c r="M739" i="13"/>
  <c r="CC738" i="14"/>
  <c r="CC740" i="14"/>
  <c r="K738" i="13"/>
  <c r="AV738" i="13"/>
  <c r="W739" i="13"/>
  <c r="CB738" i="14"/>
  <c r="CB740" i="14"/>
  <c r="V739" i="13"/>
  <c r="J738" i="13"/>
  <c r="AU738" i="13"/>
  <c r="G738" i="13"/>
  <c r="S739" i="13"/>
  <c r="AR738" i="13"/>
  <c r="N739" i="13"/>
  <c r="B738" i="13"/>
  <c r="AM738" i="13" s="1"/>
  <c r="S543" i="3"/>
  <c r="M543" i="13" s="1"/>
  <c r="BK627" i="3"/>
  <c r="BL473" i="3"/>
  <c r="BN473" i="3"/>
  <c r="BO473" i="3"/>
  <c r="BS473" i="3"/>
  <c r="BR473" i="3"/>
  <c r="BV473" i="3"/>
  <c r="BN472" i="3"/>
  <c r="AZ473" i="14" s="1"/>
  <c r="BL472" i="14" s="1"/>
  <c r="BR472" i="3"/>
  <c r="BD473" i="14" s="1"/>
  <c r="BP472" i="14" s="1"/>
  <c r="BV472" i="3"/>
  <c r="BH473" i="14" s="1"/>
  <c r="BT472" i="14" s="1"/>
  <c r="BM472" i="3"/>
  <c r="AY473" i="14" s="1"/>
  <c r="BK472" i="14" s="1"/>
  <c r="BQ472" i="3"/>
  <c r="BC473" i="14" s="1"/>
  <c r="BO472" i="14" s="1"/>
  <c r="BU472" i="3"/>
  <c r="BG473" i="14" s="1"/>
  <c r="BS472" i="14" s="1"/>
  <c r="BP473" i="3"/>
  <c r="BU473" i="3"/>
  <c r="BL472" i="3"/>
  <c r="AX473" i="14" s="1"/>
  <c r="BJ472" i="14" s="1"/>
  <c r="BT472" i="3"/>
  <c r="BF473" i="14" s="1"/>
  <c r="BR472" i="14" s="1"/>
  <c r="BO472" i="3"/>
  <c r="BA473" i="14" s="1"/>
  <c r="BM472" i="14" s="1"/>
  <c r="BW472" i="3"/>
  <c r="BI473" i="14" s="1"/>
  <c r="BU472" i="14" s="1"/>
  <c r="BM473" i="3"/>
  <c r="BQ473" i="3"/>
  <c r="BT473" i="3"/>
  <c r="BP472" i="3"/>
  <c r="BB473" i="14" s="1"/>
  <c r="BN472" i="14" s="1"/>
  <c r="BW473" i="3"/>
  <c r="BS472" i="3"/>
  <c r="BE473" i="14" s="1"/>
  <c r="BQ472" i="14" s="1"/>
  <c r="S612" i="3"/>
  <c r="M612" i="13" s="1"/>
  <c r="BM395" i="3"/>
  <c r="BS395" i="3"/>
  <c r="BV395" i="3"/>
  <c r="BW395" i="3"/>
  <c r="BV394" i="3"/>
  <c r="BH395" i="14" s="1"/>
  <c r="BT394" i="14" s="1"/>
  <c r="BS394" i="3"/>
  <c r="BE395" i="14" s="1"/>
  <c r="BQ394" i="14" s="1"/>
  <c r="BN395" i="3"/>
  <c r="BP395" i="3"/>
  <c r="BQ395" i="3"/>
  <c r="BU395" i="3"/>
  <c r="BT395" i="3"/>
  <c r="BP394" i="3"/>
  <c r="BB395" i="14" s="1"/>
  <c r="BN394" i="14" s="1"/>
  <c r="BM394" i="3"/>
  <c r="AY395" i="14" s="1"/>
  <c r="BK394" i="14" s="1"/>
  <c r="BU394" i="3"/>
  <c r="BG395" i="14" s="1"/>
  <c r="BS394" i="14" s="1"/>
  <c r="BL394" i="3"/>
  <c r="AX395" i="14" s="1"/>
  <c r="BJ394" i="14" s="1"/>
  <c r="BR394" i="3"/>
  <c r="BD395" i="14" s="1"/>
  <c r="BP394" i="14" s="1"/>
  <c r="BO394" i="3"/>
  <c r="BA395" i="14" s="1"/>
  <c r="BM394" i="14" s="1"/>
  <c r="BW394" i="3"/>
  <c r="BI395" i="14" s="1"/>
  <c r="BU394" i="14" s="1"/>
  <c r="BL395" i="3"/>
  <c r="BO395" i="3"/>
  <c r="BR395" i="3"/>
  <c r="BT394" i="3"/>
  <c r="BF395" i="14" s="1"/>
  <c r="BR394" i="14" s="1"/>
  <c r="BQ394" i="3"/>
  <c r="BC395" i="14" s="1"/>
  <c r="BO394" i="14" s="1"/>
  <c r="BN394" i="3"/>
  <c r="AZ395" i="14" s="1"/>
  <c r="BL394" i="14" s="1"/>
  <c r="BU4" i="14"/>
  <c r="S4" i="13"/>
  <c r="G3" i="13"/>
  <c r="AR3" i="13" s="1"/>
  <c r="CC3" i="14"/>
  <c r="CC5" i="14"/>
  <c r="J3" i="13"/>
  <c r="AU3" i="13" s="1"/>
  <c r="V4" i="13"/>
  <c r="F3" i="13"/>
  <c r="AQ3" i="13" s="1"/>
  <c r="R4" i="13"/>
  <c r="E3" i="13"/>
  <c r="AP3" i="13" s="1"/>
  <c r="Q4" i="13"/>
  <c r="C3" i="13"/>
  <c r="O4" i="13"/>
  <c r="AN3" i="13"/>
  <c r="S585" i="3"/>
  <c r="M585" i="13" s="1"/>
  <c r="Y83" i="13"/>
  <c r="AE83" i="13"/>
  <c r="CJ81" i="14"/>
  <c r="AA83" i="13"/>
  <c r="Z320" i="13"/>
  <c r="AI320" i="13"/>
  <c r="Y320" i="13"/>
  <c r="AC320" i="13"/>
  <c r="AB320" i="13"/>
  <c r="Z389" i="13"/>
  <c r="CJ387" i="14"/>
  <c r="AJ389" i="13"/>
  <c r="AD389" i="13"/>
  <c r="BY432" i="14"/>
  <c r="BY434" i="14"/>
  <c r="U433" i="13"/>
  <c r="I432" i="13"/>
  <c r="AT432" i="13" s="1"/>
  <c r="M433" i="13"/>
  <c r="A432" i="13"/>
  <c r="AL432" i="13"/>
  <c r="CD434" i="14"/>
  <c r="CD432" i="14"/>
  <c r="K432" i="13"/>
  <c r="AV432" i="13"/>
  <c r="W433" i="13"/>
  <c r="CA434" i="14"/>
  <c r="CA432" i="14"/>
  <c r="J432" i="13"/>
  <c r="AU432" i="13" s="1"/>
  <c r="V433" i="13"/>
  <c r="S433" i="13"/>
  <c r="G432" i="13"/>
  <c r="AR432" i="13" s="1"/>
  <c r="N433" i="13"/>
  <c r="B432" i="13"/>
  <c r="AM432" i="13" s="1"/>
  <c r="CB432" i="14"/>
  <c r="CB434" i="14"/>
  <c r="CC434" i="14"/>
  <c r="CC432" i="14"/>
  <c r="P433" i="13"/>
  <c r="D432" i="13"/>
  <c r="AO432" i="13" s="1"/>
  <c r="AA494" i="13"/>
  <c r="R38" i="3"/>
  <c r="W373" i="13"/>
  <c r="K372" i="13"/>
  <c r="AV372" i="13"/>
  <c r="J372" i="13"/>
  <c r="AU372" i="13"/>
  <c r="V373" i="13"/>
  <c r="N373" i="13"/>
  <c r="B372" i="13"/>
  <c r="AM372" i="13" s="1"/>
  <c r="BY372" i="14"/>
  <c r="BY374" i="14"/>
  <c r="BX372" i="14"/>
  <c r="BX374" i="14"/>
  <c r="O373" i="13"/>
  <c r="C372" i="13"/>
  <c r="AN372" i="13" s="1"/>
  <c r="CA374" i="14"/>
  <c r="CA372" i="14"/>
  <c r="CH372" i="14"/>
  <c r="CH374" i="14"/>
  <c r="BZ372" i="14"/>
  <c r="BZ374" i="14"/>
  <c r="T373" i="13"/>
  <c r="H372" i="13"/>
  <c r="AS372" i="13"/>
  <c r="Q373" i="13"/>
  <c r="E372" i="13"/>
  <c r="AP372" i="13" s="1"/>
  <c r="M373" i="13"/>
  <c r="A372" i="13"/>
  <c r="AL372" i="13"/>
  <c r="BW524" i="14"/>
  <c r="BW522" i="14"/>
  <c r="BV523" i="14"/>
  <c r="CD524" i="14"/>
  <c r="CD522" i="14"/>
  <c r="S523" i="13"/>
  <c r="G522" i="13"/>
  <c r="AR522" i="13" s="1"/>
  <c r="CA524" i="14"/>
  <c r="CA522" i="14"/>
  <c r="BX524" i="14"/>
  <c r="BX522" i="14"/>
  <c r="CH524" i="14"/>
  <c r="CH522" i="14"/>
  <c r="X523" i="13"/>
  <c r="L522" i="13"/>
  <c r="AW522" i="13" s="1"/>
  <c r="U523" i="13"/>
  <c r="I522" i="13"/>
  <c r="AT522" i="13" s="1"/>
  <c r="P523" i="13"/>
  <c r="D522" i="13"/>
  <c r="AO522" i="13" s="1"/>
  <c r="CE522" i="14"/>
  <c r="CE524" i="14"/>
  <c r="BY524" i="14"/>
  <c r="BY522" i="14"/>
  <c r="R523" i="13"/>
  <c r="F522" i="13"/>
  <c r="AQ522" i="13"/>
  <c r="R611" i="3"/>
  <c r="Q611" i="3"/>
  <c r="Q609" i="3"/>
  <c r="CH474" i="14"/>
  <c r="CH476" i="14"/>
  <c r="CB476" i="14"/>
  <c r="CB474" i="14"/>
  <c r="AM474" i="13"/>
  <c r="B474" i="13"/>
  <c r="N475" i="13"/>
  <c r="CD476" i="14"/>
  <c r="CD474" i="14"/>
  <c r="BY476" i="14"/>
  <c r="BY474" i="14"/>
  <c r="BX476" i="14"/>
  <c r="BX474" i="14"/>
  <c r="T475" i="13"/>
  <c r="H474" i="13"/>
  <c r="AS474" i="13" s="1"/>
  <c r="Q475" i="13"/>
  <c r="E474" i="13"/>
  <c r="AP474" i="13"/>
  <c r="M475" i="13"/>
  <c r="A474" i="13"/>
  <c r="AL474" i="13" s="1"/>
  <c r="BZ474" i="14"/>
  <c r="BZ476" i="14"/>
  <c r="W475" i="13"/>
  <c r="K474" i="13"/>
  <c r="AV474" i="13"/>
  <c r="R475" i="13"/>
  <c r="F474" i="13"/>
  <c r="AQ474" i="13" s="1"/>
  <c r="Q720" i="3"/>
  <c r="Q722" i="3"/>
  <c r="R722" i="3"/>
  <c r="CJ459" i="14"/>
  <c r="BV511" i="14"/>
  <c r="BW510" i="14"/>
  <c r="BW512" i="14"/>
  <c r="CE510" i="14"/>
  <c r="CE512" i="14"/>
  <c r="BZ510" i="14"/>
  <c r="BZ512" i="14"/>
  <c r="H510" i="13"/>
  <c r="T511" i="13"/>
  <c r="AS510" i="13"/>
  <c r="E510" i="13"/>
  <c r="Q511" i="13"/>
  <c r="AP510" i="13"/>
  <c r="M511" i="13"/>
  <c r="A510" i="13"/>
  <c r="AL510" i="13" s="1"/>
  <c r="BY510" i="14"/>
  <c r="BY512" i="14"/>
  <c r="BX512" i="14"/>
  <c r="BX510" i="14"/>
  <c r="CD512" i="14"/>
  <c r="CD510" i="14"/>
  <c r="J510" i="13"/>
  <c r="AU510" i="13"/>
  <c r="V511" i="13"/>
  <c r="S511" i="13"/>
  <c r="G510" i="13"/>
  <c r="AR510" i="13" s="1"/>
  <c r="B510" i="13"/>
  <c r="AM510" i="13" s="1"/>
  <c r="N511" i="13"/>
  <c r="AE23" i="13"/>
  <c r="AA365" i="13"/>
  <c r="AF365" i="13"/>
  <c r="AD365" i="13"/>
  <c r="CJ363" i="14"/>
  <c r="AD101" i="13"/>
  <c r="AG101" i="13"/>
  <c r="AB101" i="13"/>
  <c r="Y317" i="13"/>
  <c r="AE317" i="13"/>
  <c r="AC317" i="13"/>
  <c r="CI317" i="14"/>
  <c r="AG317" i="13"/>
  <c r="Y401" i="13"/>
  <c r="AE401" i="13"/>
  <c r="CJ399" i="14"/>
  <c r="CI401" i="14"/>
  <c r="S303" i="3"/>
  <c r="M303" i="13" s="1"/>
  <c r="BZ9" i="14"/>
  <c r="BZ11" i="14"/>
  <c r="L9" i="13"/>
  <c r="AW9" i="13" s="1"/>
  <c r="X10" i="13"/>
  <c r="Q10" i="13"/>
  <c r="E9" i="13"/>
  <c r="AP9" i="13" s="1"/>
  <c r="BX11" i="14"/>
  <c r="BX9" i="14"/>
  <c r="CD9" i="14"/>
  <c r="CD11" i="14"/>
  <c r="F9" i="13"/>
  <c r="AQ9" i="13" s="1"/>
  <c r="R10" i="13"/>
  <c r="CE11" i="14"/>
  <c r="CE9" i="14"/>
  <c r="CH9" i="14"/>
  <c r="BY11" i="14"/>
  <c r="BY9" i="14"/>
  <c r="CC9" i="14"/>
  <c r="CC11" i="14"/>
  <c r="S10" i="13"/>
  <c r="G9" i="13"/>
  <c r="AR9" i="13" s="1"/>
  <c r="P10" i="13"/>
  <c r="D9" i="13"/>
  <c r="AO9" i="13"/>
  <c r="M10" i="13"/>
  <c r="A9" i="13"/>
  <c r="AL9" i="13" s="1"/>
  <c r="CA416" i="14"/>
  <c r="CA414" i="14"/>
  <c r="CH414" i="14"/>
  <c r="CH416" i="14"/>
  <c r="BZ416" i="14"/>
  <c r="BZ414" i="14"/>
  <c r="H414" i="13"/>
  <c r="AS414" i="13" s="1"/>
  <c r="T415" i="13"/>
  <c r="E414" i="13"/>
  <c r="AP414" i="13"/>
  <c r="Q415" i="13"/>
  <c r="A414" i="13"/>
  <c r="AL414" i="13" s="1"/>
  <c r="M415" i="13"/>
  <c r="CC414" i="14"/>
  <c r="CC416" i="14"/>
  <c r="K414" i="13"/>
  <c r="AV414" i="13"/>
  <c r="W415" i="13"/>
  <c r="CB414" i="14"/>
  <c r="CB416" i="14"/>
  <c r="V415" i="13"/>
  <c r="J414" i="13"/>
  <c r="AU414" i="13"/>
  <c r="G414" i="13"/>
  <c r="AR414" i="13"/>
  <c r="S415" i="13"/>
  <c r="N415" i="13"/>
  <c r="B414" i="13"/>
  <c r="AM414" i="13" s="1"/>
  <c r="Y44" i="13"/>
  <c r="BP581" i="3"/>
  <c r="BQ581" i="3"/>
  <c r="BT581" i="3"/>
  <c r="BQ580" i="3"/>
  <c r="BC581" i="14" s="1"/>
  <c r="BO580" i="14" s="1"/>
  <c r="BW581" i="3"/>
  <c r="BR580" i="3"/>
  <c r="BD581" i="14" s="1"/>
  <c r="BP580" i="14" s="1"/>
  <c r="BL581" i="3"/>
  <c r="BN581" i="3"/>
  <c r="BO581" i="3"/>
  <c r="BS581" i="3"/>
  <c r="BR581" i="3"/>
  <c r="BV581" i="3"/>
  <c r="BO580" i="3"/>
  <c r="BA581" i="14" s="1"/>
  <c r="BM580" i="14" s="1"/>
  <c r="BS580" i="3"/>
  <c r="BE581" i="14" s="1"/>
  <c r="BQ580" i="14" s="1"/>
  <c r="BW580" i="3"/>
  <c r="BI581" i="14" s="1"/>
  <c r="BU580" i="14" s="1"/>
  <c r="BL580" i="3"/>
  <c r="AX581" i="14" s="1"/>
  <c r="BJ580" i="14" s="1"/>
  <c r="BP580" i="3"/>
  <c r="BB581" i="14" s="1"/>
  <c r="BN580" i="14" s="1"/>
  <c r="BT580" i="3"/>
  <c r="BF581" i="14" s="1"/>
  <c r="BR580" i="14" s="1"/>
  <c r="BM581" i="3"/>
  <c r="BU581" i="3"/>
  <c r="BM580" i="3"/>
  <c r="AY581" i="14" s="1"/>
  <c r="BK580" i="14" s="1"/>
  <c r="BU580" i="3"/>
  <c r="BG581" i="14" s="1"/>
  <c r="BS580" i="14" s="1"/>
  <c r="BN580" i="3"/>
  <c r="AZ581" i="14" s="1"/>
  <c r="BL580" i="14" s="1"/>
  <c r="BV580" i="3"/>
  <c r="BH581" i="14" s="1"/>
  <c r="BT580" i="14" s="1"/>
  <c r="BM452" i="3"/>
  <c r="BQ452" i="3"/>
  <c r="BV452" i="3"/>
  <c r="BQ451" i="3"/>
  <c r="BC452" i="14" s="1"/>
  <c r="BO451" i="14" s="1"/>
  <c r="BS451" i="3"/>
  <c r="BE452" i="14" s="1"/>
  <c r="BQ451" i="14" s="1"/>
  <c r="BV451" i="3"/>
  <c r="BH452" i="14" s="1"/>
  <c r="BT451" i="14" s="1"/>
  <c r="BL452" i="3"/>
  <c r="BO452" i="3"/>
  <c r="BP452" i="3"/>
  <c r="BT452" i="3"/>
  <c r="BS452" i="3"/>
  <c r="BW452" i="3"/>
  <c r="BM451" i="3"/>
  <c r="AY452" i="14" s="1"/>
  <c r="BK451" i="14" s="1"/>
  <c r="BU451" i="3"/>
  <c r="BG452" i="14" s="1"/>
  <c r="BS451" i="14" s="1"/>
  <c r="BP451" i="3"/>
  <c r="BB452" i="14" s="1"/>
  <c r="BN451" i="14" s="1"/>
  <c r="BO451" i="3"/>
  <c r="BA452" i="14" s="1"/>
  <c r="BM451" i="14" s="1"/>
  <c r="BW451" i="3"/>
  <c r="BI452" i="14" s="1"/>
  <c r="BU451" i="14" s="1"/>
  <c r="BR451" i="3"/>
  <c r="BD452" i="14" s="1"/>
  <c r="BP451" i="14" s="1"/>
  <c r="BN452" i="3"/>
  <c r="BR452" i="3"/>
  <c r="BU452" i="3"/>
  <c r="BL451" i="3"/>
  <c r="AX452" i="14" s="1"/>
  <c r="BJ451" i="14" s="1"/>
  <c r="BT451" i="3"/>
  <c r="BF452" i="14" s="1"/>
  <c r="BR451" i="14" s="1"/>
  <c r="BN451" i="3"/>
  <c r="AZ452" i="14" s="1"/>
  <c r="BL451" i="14" s="1"/>
  <c r="CJ366" i="14"/>
  <c r="Z557" i="13"/>
  <c r="AJ557" i="13"/>
  <c r="AD194" i="13"/>
  <c r="AK725" i="13"/>
  <c r="AH827" i="13"/>
  <c r="Q815" i="3"/>
  <c r="Q813" i="3"/>
  <c r="R815" i="3"/>
  <c r="Q761" i="3"/>
  <c r="R761" i="3"/>
  <c r="Q759" i="3"/>
  <c r="R128" i="3"/>
  <c r="R173" i="3"/>
  <c r="Q890" i="3"/>
  <c r="Q888" i="3"/>
  <c r="R890" i="3"/>
  <c r="Q854" i="3"/>
  <c r="Q852" i="3"/>
  <c r="R854" i="3"/>
  <c r="Q830" i="3"/>
  <c r="Q828" i="3"/>
  <c r="R830" i="3"/>
  <c r="Q314" i="3"/>
  <c r="Q312" i="3"/>
  <c r="R314" i="3"/>
  <c r="BL131" i="3"/>
  <c r="BN131" i="3"/>
  <c r="BM131" i="3"/>
  <c r="BP131" i="3"/>
  <c r="BO131" i="3"/>
  <c r="BQ131" i="3"/>
  <c r="BS131" i="3"/>
  <c r="BU131" i="3"/>
  <c r="BR131" i="3"/>
  <c r="BT131" i="3"/>
  <c r="BV131" i="3"/>
  <c r="BW131" i="3"/>
  <c r="BO130" i="3"/>
  <c r="BA131" i="14" s="1"/>
  <c r="BM130" i="14" s="1"/>
  <c r="BR130" i="3"/>
  <c r="BD131" i="14" s="1"/>
  <c r="BP130" i="14" s="1"/>
  <c r="BW130" i="3"/>
  <c r="BI131" i="14" s="1"/>
  <c r="BU130" i="14" s="1"/>
  <c r="BL130" i="3"/>
  <c r="AX131" i="14" s="1"/>
  <c r="BJ130" i="14" s="1"/>
  <c r="BM130" i="3"/>
  <c r="AY131" i="14" s="1"/>
  <c r="BK130" i="14" s="1"/>
  <c r="BP130" i="3"/>
  <c r="BB131" i="14" s="1"/>
  <c r="BN130" i="14" s="1"/>
  <c r="BU130" i="3"/>
  <c r="BG131" i="14" s="1"/>
  <c r="BS130" i="14" s="1"/>
  <c r="BN130" i="3"/>
  <c r="AZ131" i="14" s="1"/>
  <c r="BL130" i="14" s="1"/>
  <c r="BS130" i="3"/>
  <c r="BE131" i="14" s="1"/>
  <c r="BQ130" i="14" s="1"/>
  <c r="BV130" i="3"/>
  <c r="BH131" i="14" s="1"/>
  <c r="BT130" i="14" s="1"/>
  <c r="BQ130" i="3"/>
  <c r="BC131" i="14" s="1"/>
  <c r="BO130" i="14" s="1"/>
  <c r="BT130" i="3"/>
  <c r="BF131" i="14" s="1"/>
  <c r="BR130" i="14" s="1"/>
  <c r="CE803" i="14"/>
  <c r="CE801" i="14"/>
  <c r="CA801" i="14"/>
  <c r="CA803" i="14"/>
  <c r="BW803" i="14"/>
  <c r="BW801" i="14"/>
  <c r="BV802" i="14"/>
  <c r="CH801" i="14"/>
  <c r="CH803" i="14"/>
  <c r="CD803" i="14"/>
  <c r="CD801" i="14"/>
  <c r="BZ801" i="14"/>
  <c r="BZ803" i="14"/>
  <c r="K801" i="13"/>
  <c r="AV801" i="13" s="1"/>
  <c r="W802" i="13"/>
  <c r="G801" i="13"/>
  <c r="S802" i="13"/>
  <c r="AR801" i="13"/>
  <c r="J801" i="13"/>
  <c r="AU801" i="13" s="1"/>
  <c r="V802" i="13"/>
  <c r="AQ801" i="13"/>
  <c r="F801" i="13"/>
  <c r="R802" i="13"/>
  <c r="C801" i="13"/>
  <c r="AN801" i="13" s="1"/>
  <c r="O802" i="13"/>
  <c r="A801" i="13"/>
  <c r="AL801" i="13" s="1"/>
  <c r="M802" i="13"/>
  <c r="BL311" i="3"/>
  <c r="BN311" i="3"/>
  <c r="BM311" i="3"/>
  <c r="BP311" i="3"/>
  <c r="BO311" i="3"/>
  <c r="BQ311" i="3"/>
  <c r="BS311" i="3"/>
  <c r="BU311" i="3"/>
  <c r="BR311" i="3"/>
  <c r="BT311" i="3"/>
  <c r="BV311" i="3"/>
  <c r="BW311" i="3"/>
  <c r="BN310" i="3"/>
  <c r="AZ311" i="14" s="1"/>
  <c r="BL310" i="14" s="1"/>
  <c r="BR310" i="3"/>
  <c r="BD311" i="14" s="1"/>
  <c r="BP310" i="14" s="1"/>
  <c r="BV310" i="3"/>
  <c r="BH311" i="14" s="1"/>
  <c r="BT310" i="14" s="1"/>
  <c r="BO310" i="3"/>
  <c r="BA311" i="14" s="1"/>
  <c r="BM310" i="14" s="1"/>
  <c r="BS310" i="3"/>
  <c r="BE311" i="14" s="1"/>
  <c r="BQ310" i="14" s="1"/>
  <c r="BW310" i="3"/>
  <c r="BI311" i="14" s="1"/>
  <c r="BU310" i="14" s="1"/>
  <c r="BL310" i="3"/>
  <c r="AX311" i="14" s="1"/>
  <c r="BJ310" i="14" s="1"/>
  <c r="BP310" i="3"/>
  <c r="BB311" i="14" s="1"/>
  <c r="BN310" i="14" s="1"/>
  <c r="BT310" i="3"/>
  <c r="BF311" i="14" s="1"/>
  <c r="BR310" i="14" s="1"/>
  <c r="BM310" i="3"/>
  <c r="AY311" i="14" s="1"/>
  <c r="BK310" i="14" s="1"/>
  <c r="BQ310" i="3"/>
  <c r="BC311" i="14" s="1"/>
  <c r="BO310" i="14" s="1"/>
  <c r="BU310" i="3"/>
  <c r="BG311" i="14" s="1"/>
  <c r="BS310" i="14" s="1"/>
  <c r="M123" i="13"/>
  <c r="BL125" i="3"/>
  <c r="BN125" i="3"/>
  <c r="BM125" i="3"/>
  <c r="BP125" i="3"/>
  <c r="BO125" i="3"/>
  <c r="BQ125" i="3"/>
  <c r="BS125" i="3"/>
  <c r="BU125" i="3"/>
  <c r="BR125" i="3"/>
  <c r="BT125" i="3"/>
  <c r="BV125" i="3"/>
  <c r="BW125" i="3"/>
  <c r="BP124" i="3"/>
  <c r="BB125" i="14" s="1"/>
  <c r="BN124" i="14" s="1"/>
  <c r="BT124" i="3"/>
  <c r="BF125" i="14" s="1"/>
  <c r="BR124" i="14" s="1"/>
  <c r="BO124" i="3"/>
  <c r="BA125" i="14" s="1"/>
  <c r="BM124" i="14" s="1"/>
  <c r="BU124" i="3"/>
  <c r="BG125" i="14" s="1"/>
  <c r="BS124" i="14" s="1"/>
  <c r="BN124" i="3"/>
  <c r="AZ125" i="14" s="1"/>
  <c r="BL124" i="14" s="1"/>
  <c r="BS124" i="3"/>
  <c r="BE125" i="14" s="1"/>
  <c r="BQ124" i="14" s="1"/>
  <c r="BL124" i="3"/>
  <c r="AX125" i="14" s="1"/>
  <c r="BJ124" i="14" s="1"/>
  <c r="BR124" i="3"/>
  <c r="BD125" i="14" s="1"/>
  <c r="BP124" i="14" s="1"/>
  <c r="BM124" i="3"/>
  <c r="AY125" i="14" s="1"/>
  <c r="BK124" i="14" s="1"/>
  <c r="BQ124" i="3"/>
  <c r="BC125" i="14" s="1"/>
  <c r="BO124" i="14" s="1"/>
  <c r="BW124" i="3"/>
  <c r="BI125" i="14" s="1"/>
  <c r="BU124" i="14" s="1"/>
  <c r="BV124" i="3"/>
  <c r="BH125" i="14" s="1"/>
  <c r="BT124" i="14" s="1"/>
  <c r="CE717" i="14"/>
  <c r="CE719" i="14"/>
  <c r="CA717" i="14"/>
  <c r="CA719" i="14"/>
  <c r="BV718" i="14"/>
  <c r="BW719" i="14"/>
  <c r="BW717" i="14"/>
  <c r="CH717" i="14"/>
  <c r="CH719" i="14"/>
  <c r="CD717" i="14"/>
  <c r="CD719" i="14"/>
  <c r="BZ717" i="14"/>
  <c r="BZ719" i="14"/>
  <c r="K717" i="13"/>
  <c r="AV717" i="13" s="1"/>
  <c r="W718" i="13"/>
  <c r="G717" i="13"/>
  <c r="S718" i="13"/>
  <c r="AR717" i="13"/>
  <c r="H717" i="13"/>
  <c r="AS717" i="13" s="1"/>
  <c r="T718" i="13"/>
  <c r="D717" i="13"/>
  <c r="P718" i="13"/>
  <c r="AO717" i="13"/>
  <c r="C717" i="13"/>
  <c r="AN717" i="13" s="1"/>
  <c r="O718" i="13"/>
  <c r="AL717" i="13"/>
  <c r="A717" i="13"/>
  <c r="M718" i="13"/>
  <c r="CC632" i="14"/>
  <c r="CC630" i="14"/>
  <c r="BW630" i="14"/>
  <c r="BW632" i="14"/>
  <c r="BV631" i="14"/>
  <c r="CB630" i="14"/>
  <c r="CB632" i="14"/>
  <c r="K630" i="13"/>
  <c r="W631" i="13"/>
  <c r="AV630" i="13"/>
  <c r="CA632" i="14"/>
  <c r="CA630" i="14"/>
  <c r="CD630" i="14"/>
  <c r="CD632" i="14"/>
  <c r="L630" i="13"/>
  <c r="AW630" i="13" s="1"/>
  <c r="X631" i="13"/>
  <c r="H630" i="13"/>
  <c r="T631" i="13"/>
  <c r="AS630" i="13"/>
  <c r="I630" i="13"/>
  <c r="AT630" i="13" s="1"/>
  <c r="U631" i="13"/>
  <c r="E630" i="13"/>
  <c r="Q631" i="13"/>
  <c r="AP630" i="13"/>
  <c r="D630" i="13"/>
  <c r="AO630" i="13" s="1"/>
  <c r="P631" i="13"/>
  <c r="AL630" i="13"/>
  <c r="A630" i="13"/>
  <c r="M631" i="13"/>
  <c r="CB285" i="14"/>
  <c r="CB287" i="14"/>
  <c r="CE287" i="14"/>
  <c r="CE285" i="14"/>
  <c r="BV286" i="14"/>
  <c r="BW285" i="14"/>
  <c r="BW287" i="14"/>
  <c r="CD287" i="14"/>
  <c r="CD285" i="14"/>
  <c r="CG285" i="14"/>
  <c r="CG287" i="14"/>
  <c r="BY285" i="14"/>
  <c r="BY287" i="14"/>
  <c r="K285" i="13"/>
  <c r="W286" i="13"/>
  <c r="AV285" i="13"/>
  <c r="G285" i="13"/>
  <c r="S286" i="13"/>
  <c r="AR285" i="13"/>
  <c r="H285" i="13"/>
  <c r="AS285" i="13" s="1"/>
  <c r="T286" i="13"/>
  <c r="D285" i="13"/>
  <c r="P286" i="13"/>
  <c r="AO285" i="13"/>
  <c r="B285" i="13"/>
  <c r="N286" i="13"/>
  <c r="AM285" i="13"/>
  <c r="AL285" i="13"/>
  <c r="A285" i="13"/>
  <c r="M286" i="13"/>
  <c r="CB237" i="14"/>
  <c r="CB239" i="14"/>
  <c r="CE237" i="14"/>
  <c r="CE239" i="14"/>
  <c r="BV238" i="14"/>
  <c r="BW239" i="14"/>
  <c r="BW237" i="14"/>
  <c r="CD239" i="14"/>
  <c r="CD237" i="14"/>
  <c r="CG239" i="14"/>
  <c r="CG237" i="14"/>
  <c r="BY239" i="14"/>
  <c r="BY237" i="14"/>
  <c r="K237" i="13"/>
  <c r="W238" i="13"/>
  <c r="AV237" i="13"/>
  <c r="G237" i="13"/>
  <c r="S238" i="13"/>
  <c r="AR237" i="13"/>
  <c r="H237" i="13"/>
  <c r="AS237" i="13" s="1"/>
  <c r="T238" i="13"/>
  <c r="D237" i="13"/>
  <c r="P238" i="13"/>
  <c r="AO237" i="13"/>
  <c r="B237" i="13"/>
  <c r="N238" i="13"/>
  <c r="AM237" i="13"/>
  <c r="AL237" i="13"/>
  <c r="A237" i="13"/>
  <c r="M238" i="13"/>
  <c r="CD191" i="14"/>
  <c r="CD189" i="14"/>
  <c r="CG189" i="14"/>
  <c r="CG191" i="14"/>
  <c r="BY189" i="14"/>
  <c r="BY191" i="14"/>
  <c r="CB189" i="14"/>
  <c r="CB191" i="14"/>
  <c r="CE189" i="14"/>
  <c r="CE191" i="14"/>
  <c r="BW189" i="14"/>
  <c r="BW191" i="14"/>
  <c r="BV190" i="14"/>
  <c r="K189" i="13"/>
  <c r="W190" i="13"/>
  <c r="AV189" i="13"/>
  <c r="G189" i="13"/>
  <c r="S190" i="13"/>
  <c r="AR189" i="13"/>
  <c r="H189" i="13"/>
  <c r="AS189" i="13" s="1"/>
  <c r="T190" i="13"/>
  <c r="D189" i="13"/>
  <c r="P190" i="13"/>
  <c r="AO189" i="13"/>
  <c r="B189" i="13"/>
  <c r="N190" i="13"/>
  <c r="AM189" i="13"/>
  <c r="AL189" i="13"/>
  <c r="A189" i="13"/>
  <c r="M190" i="13"/>
  <c r="CB141" i="14"/>
  <c r="CB143" i="14"/>
  <c r="CD143" i="14"/>
  <c r="CD141" i="14"/>
  <c r="CF143" i="14"/>
  <c r="CF141" i="14"/>
  <c r="BX141" i="14"/>
  <c r="BX143" i="14"/>
  <c r="CH141" i="14"/>
  <c r="CH143" i="14"/>
  <c r="BZ141" i="14"/>
  <c r="BZ143" i="14"/>
  <c r="K141" i="13"/>
  <c r="W142" i="13"/>
  <c r="AV141" i="13"/>
  <c r="G141" i="13"/>
  <c r="S142" i="13"/>
  <c r="AR141" i="13"/>
  <c r="H141" i="13"/>
  <c r="AS141" i="13" s="1"/>
  <c r="T142" i="13"/>
  <c r="D141" i="13"/>
  <c r="P142" i="13"/>
  <c r="AO141" i="13"/>
  <c r="B141" i="13"/>
  <c r="N142" i="13"/>
  <c r="AM141" i="13"/>
  <c r="A141" i="13"/>
  <c r="AL141" i="13" s="1"/>
  <c r="M142" i="13"/>
  <c r="CG294" i="14"/>
  <c r="CG296" i="14"/>
  <c r="CC296" i="14"/>
  <c r="CC294" i="14"/>
  <c r="BY296" i="14"/>
  <c r="BY294" i="14"/>
  <c r="CH294" i="14"/>
  <c r="CH296" i="14"/>
  <c r="CD296" i="14"/>
  <c r="CD294" i="14"/>
  <c r="BZ294" i="14"/>
  <c r="BZ296" i="14"/>
  <c r="L294" i="13"/>
  <c r="AW294" i="13" s="1"/>
  <c r="X295" i="13"/>
  <c r="H294" i="13"/>
  <c r="T295" i="13"/>
  <c r="AS294" i="13"/>
  <c r="K294" i="13"/>
  <c r="AV294" i="13" s="1"/>
  <c r="W295" i="13"/>
  <c r="G294" i="13"/>
  <c r="AR294" i="13" s="1"/>
  <c r="S295" i="13"/>
  <c r="D294" i="13"/>
  <c r="AO294" i="13" s="1"/>
  <c r="P295" i="13"/>
  <c r="N295" i="13"/>
  <c r="B294" i="13"/>
  <c r="AM294" i="13" s="1"/>
  <c r="CG246" i="14"/>
  <c r="CG248" i="14"/>
  <c r="CC248" i="14"/>
  <c r="CC246" i="14"/>
  <c r="BY248" i="14"/>
  <c r="BY246" i="14"/>
  <c r="CH246" i="14"/>
  <c r="CH248" i="14"/>
  <c r="CD248" i="14"/>
  <c r="CD246" i="14"/>
  <c r="BZ246" i="14"/>
  <c r="BZ248" i="14"/>
  <c r="L246" i="13"/>
  <c r="AW246" i="13" s="1"/>
  <c r="X247" i="13"/>
  <c r="H246" i="13"/>
  <c r="T247" i="13"/>
  <c r="AS246" i="13"/>
  <c r="K246" i="13"/>
  <c r="AV246" i="13" s="1"/>
  <c r="W247" i="13"/>
  <c r="G246" i="13"/>
  <c r="AR246" i="13" s="1"/>
  <c r="S247" i="13"/>
  <c r="D246" i="13"/>
  <c r="AO246" i="13" s="1"/>
  <c r="P247" i="13"/>
  <c r="N247" i="13"/>
  <c r="B246" i="13"/>
  <c r="AM246" i="13" s="1"/>
  <c r="CG200" i="14"/>
  <c r="CG198" i="14"/>
  <c r="CC200" i="14"/>
  <c r="CC198" i="14"/>
  <c r="BY198" i="14"/>
  <c r="BY200" i="14"/>
  <c r="CH200" i="14"/>
  <c r="CH198" i="14"/>
  <c r="CD198" i="14"/>
  <c r="CD200" i="14"/>
  <c r="BZ200" i="14"/>
  <c r="BZ198" i="14"/>
  <c r="L198" i="13"/>
  <c r="AW198" i="13" s="1"/>
  <c r="X199" i="13"/>
  <c r="H198" i="13"/>
  <c r="T199" i="13"/>
  <c r="AS198" i="13"/>
  <c r="K198" i="13"/>
  <c r="AV198" i="13" s="1"/>
  <c r="W199" i="13"/>
  <c r="AR198" i="13"/>
  <c r="G198" i="13"/>
  <c r="S199" i="13"/>
  <c r="D198" i="13"/>
  <c r="AO198" i="13" s="1"/>
  <c r="P199" i="13"/>
  <c r="N199" i="13"/>
  <c r="B198" i="13"/>
  <c r="AM198" i="13" s="1"/>
  <c r="CF846" i="14"/>
  <c r="CF848" i="14"/>
  <c r="CB846" i="14"/>
  <c r="CB848" i="14"/>
  <c r="BX846" i="14"/>
  <c r="BX848" i="14"/>
  <c r="CG846" i="14"/>
  <c r="CG848" i="14"/>
  <c r="CC848" i="14"/>
  <c r="CC846" i="14"/>
  <c r="BY848" i="14"/>
  <c r="BY846" i="14"/>
  <c r="L846" i="13"/>
  <c r="AW846" i="13" s="1"/>
  <c r="X847" i="13"/>
  <c r="H846" i="13"/>
  <c r="T847" i="13"/>
  <c r="AS846" i="13"/>
  <c r="I846" i="13"/>
  <c r="AT846" i="13" s="1"/>
  <c r="U847" i="13"/>
  <c r="AP846" i="13"/>
  <c r="E846" i="13"/>
  <c r="Q847" i="13"/>
  <c r="D846" i="13"/>
  <c r="AO846" i="13" s="1"/>
  <c r="P847" i="13"/>
  <c r="AL846" i="13"/>
  <c r="A846" i="13"/>
  <c r="M847" i="13"/>
  <c r="CH113" i="14"/>
  <c r="CH111" i="14"/>
  <c r="BX113" i="14"/>
  <c r="BX111" i="14"/>
  <c r="BW111" i="14"/>
  <c r="BV112" i="14"/>
  <c r="BW113" i="14"/>
  <c r="BY111" i="14"/>
  <c r="BY113" i="14"/>
  <c r="BZ111" i="14"/>
  <c r="BZ113" i="14"/>
  <c r="CA113" i="14"/>
  <c r="CA111" i="14"/>
  <c r="K111" i="13"/>
  <c r="W112" i="13"/>
  <c r="AV111" i="13"/>
  <c r="G111" i="13"/>
  <c r="S112" i="13"/>
  <c r="AR111" i="13"/>
  <c r="H111" i="13"/>
  <c r="AS111" i="13" s="1"/>
  <c r="T112" i="13"/>
  <c r="D111" i="13"/>
  <c r="P112" i="13"/>
  <c r="AO111" i="13"/>
  <c r="B111" i="13"/>
  <c r="N112" i="13"/>
  <c r="AM111" i="13"/>
  <c r="A111" i="13"/>
  <c r="AL111" i="13" s="1"/>
  <c r="M112" i="13"/>
  <c r="CD164" i="14"/>
  <c r="CD162" i="14"/>
  <c r="BZ162" i="14"/>
  <c r="BZ164" i="14"/>
  <c r="CF164" i="14"/>
  <c r="CF162" i="14"/>
  <c r="CE164" i="14"/>
  <c r="CE162" i="14"/>
  <c r="CA162" i="14"/>
  <c r="CA164" i="14"/>
  <c r="BY162" i="14"/>
  <c r="BY164" i="14"/>
  <c r="AW162" i="13"/>
  <c r="L162" i="13"/>
  <c r="X163" i="13"/>
  <c r="H162" i="13"/>
  <c r="T163" i="13"/>
  <c r="AS162" i="13"/>
  <c r="K162" i="13"/>
  <c r="AV162" i="13" s="1"/>
  <c r="W163" i="13"/>
  <c r="AR162" i="13"/>
  <c r="G162" i="13"/>
  <c r="S163" i="13"/>
  <c r="D162" i="13"/>
  <c r="AO162" i="13" s="1"/>
  <c r="P163" i="13"/>
  <c r="N163" i="13"/>
  <c r="B162" i="13"/>
  <c r="AM162" i="13" s="1"/>
  <c r="BI340" i="3"/>
  <c r="BJ341" i="3"/>
  <c r="BJ340" i="3" s="1"/>
  <c r="BK339" i="3" s="1"/>
  <c r="CG252" i="14"/>
  <c r="CG254" i="14"/>
  <c r="CC254" i="14"/>
  <c r="CC252" i="14"/>
  <c r="BY252" i="14"/>
  <c r="BY254" i="14"/>
  <c r="CH252" i="14"/>
  <c r="CH254" i="14"/>
  <c r="CD254" i="14"/>
  <c r="CD252" i="14"/>
  <c r="BZ252" i="14"/>
  <c r="BZ254" i="14"/>
  <c r="L252" i="13"/>
  <c r="AW252" i="13" s="1"/>
  <c r="X253" i="13"/>
  <c r="H252" i="13"/>
  <c r="T253" i="13"/>
  <c r="AS252" i="13"/>
  <c r="K252" i="13"/>
  <c r="AV252" i="13" s="1"/>
  <c r="W253" i="13"/>
  <c r="AR252" i="13"/>
  <c r="G252" i="13"/>
  <c r="S253" i="13"/>
  <c r="C252" i="13"/>
  <c r="O253" i="13"/>
  <c r="AN252" i="13"/>
  <c r="B252" i="13"/>
  <c r="AM252" i="13" s="1"/>
  <c r="N253" i="13"/>
  <c r="Q845" i="3"/>
  <c r="Q843" i="3"/>
  <c r="S843" i="3" s="1"/>
  <c r="M843" i="13" s="1"/>
  <c r="R845" i="3"/>
  <c r="Q797" i="3"/>
  <c r="Q795" i="3"/>
  <c r="R797" i="3"/>
  <c r="BI337" i="3"/>
  <c r="BJ338" i="3"/>
  <c r="BJ337" i="3" s="1"/>
  <c r="BK336" i="3" s="1"/>
  <c r="Q791" i="3"/>
  <c r="Q789" i="3"/>
  <c r="S789" i="3" s="1"/>
  <c r="M789" i="13" s="1"/>
  <c r="R791" i="3"/>
  <c r="Q764" i="3"/>
  <c r="R764" i="3"/>
  <c r="Q762" i="3"/>
  <c r="S762" i="3" s="1"/>
  <c r="M762" i="13" s="1"/>
  <c r="BL308" i="3"/>
  <c r="BM308" i="3"/>
  <c r="BN308" i="3"/>
  <c r="BO308" i="3"/>
  <c r="BP308" i="3"/>
  <c r="BR308" i="3"/>
  <c r="BT308" i="3"/>
  <c r="BQ308" i="3"/>
  <c r="BS308" i="3"/>
  <c r="BU308" i="3"/>
  <c r="BW308" i="3"/>
  <c r="BM307" i="3"/>
  <c r="AY308" i="14" s="1"/>
  <c r="BK307" i="14" s="1"/>
  <c r="BO307" i="3"/>
  <c r="BA308" i="14" s="1"/>
  <c r="BM307" i="14" s="1"/>
  <c r="BQ307" i="3"/>
  <c r="BC308" i="14" s="1"/>
  <c r="BO307" i="14" s="1"/>
  <c r="BS307" i="3"/>
  <c r="BE308" i="14" s="1"/>
  <c r="BQ307" i="14" s="1"/>
  <c r="BU307" i="3"/>
  <c r="BG308" i="14" s="1"/>
  <c r="BS307" i="14" s="1"/>
  <c r="BW307" i="3"/>
  <c r="BI308" i="14" s="1"/>
  <c r="BU307" i="14" s="1"/>
  <c r="BV308" i="3"/>
  <c r="BL307" i="3"/>
  <c r="AX308" i="14" s="1"/>
  <c r="BJ307" i="14" s="1"/>
  <c r="BN307" i="3"/>
  <c r="AZ308" i="14" s="1"/>
  <c r="BL307" i="14" s="1"/>
  <c r="BP307" i="3"/>
  <c r="BB308" i="14" s="1"/>
  <c r="BN307" i="14" s="1"/>
  <c r="BR307" i="3"/>
  <c r="BD308" i="14" s="1"/>
  <c r="BP307" i="14" s="1"/>
  <c r="BT307" i="3"/>
  <c r="BF308" i="14" s="1"/>
  <c r="BR307" i="14" s="1"/>
  <c r="BV307" i="3"/>
  <c r="BH308" i="14" s="1"/>
  <c r="BT307" i="14" s="1"/>
  <c r="BL212" i="3"/>
  <c r="BM212" i="3"/>
  <c r="BN212" i="3"/>
  <c r="BO212" i="3"/>
  <c r="BP212" i="3"/>
  <c r="BR212" i="3"/>
  <c r="BT212" i="3"/>
  <c r="BV212" i="3"/>
  <c r="BQ212" i="3"/>
  <c r="BS212" i="3"/>
  <c r="BU212" i="3"/>
  <c r="BW212" i="3"/>
  <c r="BM211" i="3"/>
  <c r="AY212" i="14" s="1"/>
  <c r="BK211" i="14" s="1"/>
  <c r="BO211" i="3"/>
  <c r="BA212" i="14" s="1"/>
  <c r="BM211" i="14" s="1"/>
  <c r="BQ211" i="3"/>
  <c r="BC212" i="14" s="1"/>
  <c r="BO211" i="14" s="1"/>
  <c r="BS211" i="3"/>
  <c r="BE212" i="14" s="1"/>
  <c r="BQ211" i="14" s="1"/>
  <c r="BU211" i="3"/>
  <c r="BG212" i="14" s="1"/>
  <c r="BS211" i="14" s="1"/>
  <c r="BW211" i="3"/>
  <c r="BI212" i="14" s="1"/>
  <c r="BU211" i="14" s="1"/>
  <c r="BL211" i="3"/>
  <c r="AX212" i="14" s="1"/>
  <c r="BJ211" i="14" s="1"/>
  <c r="BN211" i="3"/>
  <c r="AZ212" i="14" s="1"/>
  <c r="BL211" i="14" s="1"/>
  <c r="BP211" i="3"/>
  <c r="BB212" i="14" s="1"/>
  <c r="BN211" i="14" s="1"/>
  <c r="BR211" i="3"/>
  <c r="BD212" i="14" s="1"/>
  <c r="BP211" i="14" s="1"/>
  <c r="BT211" i="3"/>
  <c r="BF212" i="14" s="1"/>
  <c r="BR211" i="14" s="1"/>
  <c r="BV211" i="3"/>
  <c r="BH212" i="14" s="1"/>
  <c r="BT211" i="14" s="1"/>
  <c r="CE645" i="14"/>
  <c r="CE647" i="14"/>
  <c r="CA647" i="14"/>
  <c r="CA645" i="14"/>
  <c r="BW645" i="14"/>
  <c r="BV646" i="14"/>
  <c r="BW647" i="14"/>
  <c r="CH645" i="14"/>
  <c r="CH647" i="14"/>
  <c r="CD647" i="14"/>
  <c r="CD645" i="14"/>
  <c r="BZ645" i="14"/>
  <c r="BZ647" i="14"/>
  <c r="K645" i="13"/>
  <c r="AV645" i="13" s="1"/>
  <c r="W646" i="13"/>
  <c r="G645" i="13"/>
  <c r="S646" i="13"/>
  <c r="AR645" i="13"/>
  <c r="H645" i="13"/>
  <c r="AS645" i="13" s="1"/>
  <c r="T646" i="13"/>
  <c r="D645" i="13"/>
  <c r="P646" i="13"/>
  <c r="AO645" i="13"/>
  <c r="C645" i="13"/>
  <c r="AN645" i="13" s="1"/>
  <c r="O646" i="13"/>
  <c r="AL645" i="13"/>
  <c r="A645" i="13"/>
  <c r="M646" i="13"/>
  <c r="CD636" i="14"/>
  <c r="CD638" i="14"/>
  <c r="CG636" i="14"/>
  <c r="CG638" i="14"/>
  <c r="BY638" i="14"/>
  <c r="BY636" i="14"/>
  <c r="K636" i="13"/>
  <c r="W637" i="13"/>
  <c r="AV636" i="13"/>
  <c r="CB638" i="14"/>
  <c r="CB636" i="14"/>
  <c r="CE638" i="14"/>
  <c r="CE636" i="14"/>
  <c r="L636" i="13"/>
  <c r="AW636" i="13" s="1"/>
  <c r="X637" i="13"/>
  <c r="H636" i="13"/>
  <c r="T637" i="13"/>
  <c r="AS636" i="13"/>
  <c r="I636" i="13"/>
  <c r="AT636" i="13" s="1"/>
  <c r="U637" i="13"/>
  <c r="E636" i="13"/>
  <c r="Q637" i="13"/>
  <c r="AP636" i="13"/>
  <c r="D636" i="13"/>
  <c r="AO636" i="13" s="1"/>
  <c r="P637" i="13"/>
  <c r="AL636" i="13"/>
  <c r="A636" i="13"/>
  <c r="M637" i="13"/>
  <c r="CE680" i="14"/>
  <c r="CE678" i="14"/>
  <c r="CA678" i="14"/>
  <c r="CA680" i="14"/>
  <c r="BV679" i="14"/>
  <c r="BW680" i="14"/>
  <c r="BW678" i="14"/>
  <c r="CH678" i="14"/>
  <c r="CH680" i="14"/>
  <c r="CD678" i="14"/>
  <c r="CD680" i="14"/>
  <c r="BZ680" i="14"/>
  <c r="BZ678" i="14"/>
  <c r="L678" i="13"/>
  <c r="AW678" i="13" s="1"/>
  <c r="X679" i="13"/>
  <c r="H678" i="13"/>
  <c r="T679" i="13"/>
  <c r="AS678" i="13"/>
  <c r="I678" i="13"/>
  <c r="AT678" i="13" s="1"/>
  <c r="U679" i="13"/>
  <c r="E678" i="13"/>
  <c r="Q679" i="13"/>
  <c r="AP678" i="13"/>
  <c r="D678" i="13"/>
  <c r="AO678" i="13" s="1"/>
  <c r="P679" i="13"/>
  <c r="AL678" i="13"/>
  <c r="A678" i="13"/>
  <c r="M679" i="13"/>
  <c r="Q350" i="3"/>
  <c r="R350" i="3"/>
  <c r="Q348" i="3"/>
  <c r="S348" i="3" s="1"/>
  <c r="M348" i="13" s="1"/>
  <c r="BL881" i="3"/>
  <c r="BM881" i="3"/>
  <c r="BN881" i="3"/>
  <c r="BO881" i="3"/>
  <c r="BQ881" i="3"/>
  <c r="BS881" i="3"/>
  <c r="BU881" i="3"/>
  <c r="BP881" i="3"/>
  <c r="BR881" i="3"/>
  <c r="BT881" i="3"/>
  <c r="BV881" i="3"/>
  <c r="BW881" i="3"/>
  <c r="BN880" i="3"/>
  <c r="AZ881" i="14" s="1"/>
  <c r="BL880" i="14" s="1"/>
  <c r="BR880" i="3"/>
  <c r="BD881" i="14" s="1"/>
  <c r="BP880" i="14" s="1"/>
  <c r="BV880" i="3"/>
  <c r="BH881" i="14" s="1"/>
  <c r="BT880" i="14" s="1"/>
  <c r="BO880" i="3"/>
  <c r="BA881" i="14" s="1"/>
  <c r="BM880" i="14" s="1"/>
  <c r="BS880" i="3"/>
  <c r="BE881" i="14" s="1"/>
  <c r="BQ880" i="14" s="1"/>
  <c r="BW880" i="3"/>
  <c r="BI881" i="14" s="1"/>
  <c r="BU880" i="14" s="1"/>
  <c r="BL880" i="3"/>
  <c r="AX881" i="14" s="1"/>
  <c r="BJ880" i="14" s="1"/>
  <c r="BP880" i="3"/>
  <c r="BB881" i="14" s="1"/>
  <c r="BN880" i="14" s="1"/>
  <c r="BT880" i="3"/>
  <c r="BF881" i="14" s="1"/>
  <c r="BR880" i="14" s="1"/>
  <c r="BM880" i="3"/>
  <c r="AY881" i="14" s="1"/>
  <c r="BK880" i="14" s="1"/>
  <c r="BQ880" i="3"/>
  <c r="BC881" i="14" s="1"/>
  <c r="BO880" i="14" s="1"/>
  <c r="BU880" i="3"/>
  <c r="BG881" i="14" s="1"/>
  <c r="BS880" i="14" s="1"/>
  <c r="BL809" i="3"/>
  <c r="BM809" i="3"/>
  <c r="BN809" i="3"/>
  <c r="BO809" i="3"/>
  <c r="BQ809" i="3"/>
  <c r="BS809" i="3"/>
  <c r="BU809" i="3"/>
  <c r="BP809" i="3"/>
  <c r="BR809" i="3"/>
  <c r="BT809" i="3"/>
  <c r="BV809" i="3"/>
  <c r="BW809" i="3"/>
  <c r="BP808" i="3"/>
  <c r="BB809" i="14" s="1"/>
  <c r="BN808" i="14" s="1"/>
  <c r="BT808" i="3"/>
  <c r="BF809" i="14" s="1"/>
  <c r="BR808" i="14" s="1"/>
  <c r="BM808" i="3"/>
  <c r="AY809" i="14" s="1"/>
  <c r="BK808" i="14" s="1"/>
  <c r="BQ808" i="3"/>
  <c r="BC809" i="14" s="1"/>
  <c r="BO808" i="14" s="1"/>
  <c r="BU808" i="3"/>
  <c r="BG809" i="14" s="1"/>
  <c r="BS808" i="14" s="1"/>
  <c r="BL808" i="3"/>
  <c r="AX809" i="14" s="1"/>
  <c r="BJ808" i="14" s="1"/>
  <c r="BN808" i="3"/>
  <c r="AZ809" i="14" s="1"/>
  <c r="BL808" i="14" s="1"/>
  <c r="BR808" i="3"/>
  <c r="BD809" i="14" s="1"/>
  <c r="BP808" i="14" s="1"/>
  <c r="BV808" i="3"/>
  <c r="BH809" i="14" s="1"/>
  <c r="BT808" i="14" s="1"/>
  <c r="BO808" i="3"/>
  <c r="BA809" i="14" s="1"/>
  <c r="BM808" i="14" s="1"/>
  <c r="BS808" i="3"/>
  <c r="BE809" i="14" s="1"/>
  <c r="BQ808" i="14" s="1"/>
  <c r="BW808" i="3"/>
  <c r="BI809" i="14" s="1"/>
  <c r="BU808" i="14" s="1"/>
  <c r="BL185" i="3"/>
  <c r="BN185" i="3"/>
  <c r="BM185" i="3"/>
  <c r="BP185" i="3"/>
  <c r="BO185" i="3"/>
  <c r="BQ185" i="3"/>
  <c r="BS185" i="3"/>
  <c r="BU185" i="3"/>
  <c r="BR185" i="3"/>
  <c r="BT185" i="3"/>
  <c r="BV185" i="3"/>
  <c r="BL184" i="3"/>
  <c r="AX185" i="14" s="1"/>
  <c r="BJ184" i="14" s="1"/>
  <c r="BN184" i="3"/>
  <c r="AZ185" i="14" s="1"/>
  <c r="BL184" i="14" s="1"/>
  <c r="BP184" i="3"/>
  <c r="BB185" i="14" s="1"/>
  <c r="BN184" i="14" s="1"/>
  <c r="BR184" i="3"/>
  <c r="BD185" i="14" s="1"/>
  <c r="BP184" i="14" s="1"/>
  <c r="BT184" i="3"/>
  <c r="BF185" i="14" s="1"/>
  <c r="BR184" i="14" s="1"/>
  <c r="BV184" i="3"/>
  <c r="BH185" i="14" s="1"/>
  <c r="BT184" i="14" s="1"/>
  <c r="BW185" i="3"/>
  <c r="BM184" i="3"/>
  <c r="AY185" i="14" s="1"/>
  <c r="BK184" i="14" s="1"/>
  <c r="BO184" i="3"/>
  <c r="BA185" i="14" s="1"/>
  <c r="BM184" i="14" s="1"/>
  <c r="BQ184" i="3"/>
  <c r="BC185" i="14" s="1"/>
  <c r="BO184" i="14" s="1"/>
  <c r="BS184" i="3"/>
  <c r="BE185" i="14" s="1"/>
  <c r="BQ184" i="14" s="1"/>
  <c r="BU184" i="3"/>
  <c r="BG185" i="14" s="1"/>
  <c r="BS184" i="14" s="1"/>
  <c r="BW184" i="3"/>
  <c r="BI185" i="14" s="1"/>
  <c r="BU184" i="14" s="1"/>
  <c r="Q332" i="3"/>
  <c r="Q330" i="3"/>
  <c r="R332" i="3"/>
  <c r="CG882" i="14"/>
  <c r="CG884" i="14"/>
  <c r="CC882" i="14"/>
  <c r="CC884" i="14"/>
  <c r="BY884" i="14"/>
  <c r="BY882" i="14"/>
  <c r="K882" i="13"/>
  <c r="W883" i="13"/>
  <c r="AV882" i="13"/>
  <c r="CF884" i="14"/>
  <c r="CF882" i="14"/>
  <c r="CB884" i="14"/>
  <c r="CB882" i="14"/>
  <c r="BX884" i="14"/>
  <c r="BX882" i="14"/>
  <c r="J882" i="13"/>
  <c r="V883" i="13"/>
  <c r="AU882" i="13"/>
  <c r="F882" i="13"/>
  <c r="R883" i="13"/>
  <c r="AQ882" i="13"/>
  <c r="G882" i="13"/>
  <c r="AR882" i="13" s="1"/>
  <c r="S883" i="13"/>
  <c r="C882" i="13"/>
  <c r="O883" i="13"/>
  <c r="AN882" i="13"/>
  <c r="N883" i="13"/>
  <c r="B882" i="13"/>
  <c r="AM882" i="13" s="1"/>
  <c r="CG650" i="14"/>
  <c r="CG648" i="14"/>
  <c r="CC648" i="14"/>
  <c r="CC650" i="14"/>
  <c r="BY648" i="14"/>
  <c r="BY650" i="14"/>
  <c r="CH650" i="14"/>
  <c r="CH648" i="14"/>
  <c r="CD648" i="14"/>
  <c r="CD650" i="14"/>
  <c r="BZ648" i="14"/>
  <c r="BZ650" i="14"/>
  <c r="BW648" i="14"/>
  <c r="BV649" i="14"/>
  <c r="BW650" i="14"/>
  <c r="J648" i="13"/>
  <c r="V649" i="13"/>
  <c r="AU648" i="13"/>
  <c r="F648" i="13"/>
  <c r="R649" i="13"/>
  <c r="AQ648" i="13"/>
  <c r="G648" i="13"/>
  <c r="AR648" i="13" s="1"/>
  <c r="S649" i="13"/>
  <c r="C648" i="13"/>
  <c r="O649" i="13"/>
  <c r="AN648" i="13"/>
  <c r="B648" i="13"/>
  <c r="AM648" i="13" s="1"/>
  <c r="N649" i="13"/>
  <c r="CB132" i="14"/>
  <c r="CB134" i="14"/>
  <c r="CE132" i="14"/>
  <c r="CE134" i="14"/>
  <c r="BZ134" i="14"/>
  <c r="BZ132" i="14"/>
  <c r="CF132" i="14"/>
  <c r="CF134" i="14"/>
  <c r="CG134" i="14"/>
  <c r="CG132" i="14"/>
  <c r="CA132" i="14"/>
  <c r="CA134" i="14"/>
  <c r="L132" i="13"/>
  <c r="AW132" i="13" s="1"/>
  <c r="X133" i="13"/>
  <c r="H132" i="13"/>
  <c r="T133" i="13"/>
  <c r="AS132" i="13"/>
  <c r="K132" i="13"/>
  <c r="AV132" i="13" s="1"/>
  <c r="W133" i="13"/>
  <c r="G132" i="13"/>
  <c r="AR132" i="13" s="1"/>
  <c r="S133" i="13"/>
  <c r="C132" i="13"/>
  <c r="O133" i="13"/>
  <c r="AN132" i="13"/>
  <c r="B132" i="13"/>
  <c r="AM132" i="13" s="1"/>
  <c r="N133" i="13"/>
  <c r="BL899" i="3"/>
  <c r="BN899" i="3"/>
  <c r="BM899" i="3"/>
  <c r="BO899" i="3"/>
  <c r="BQ899" i="3"/>
  <c r="BS899" i="3"/>
  <c r="BU899" i="3"/>
  <c r="BP899" i="3"/>
  <c r="BR899" i="3"/>
  <c r="BT899" i="3"/>
  <c r="BV899" i="3"/>
  <c r="BM898" i="3"/>
  <c r="AY899" i="14" s="1"/>
  <c r="BK898" i="14" s="1"/>
  <c r="BO898" i="3"/>
  <c r="BA899" i="14" s="1"/>
  <c r="BM898" i="14" s="1"/>
  <c r="BQ898" i="3"/>
  <c r="BC899" i="14" s="1"/>
  <c r="BO898" i="14" s="1"/>
  <c r="BS898" i="3"/>
  <c r="BE899" i="14" s="1"/>
  <c r="BQ898" i="14" s="1"/>
  <c r="BU898" i="3"/>
  <c r="BG899" i="14" s="1"/>
  <c r="BS898" i="14" s="1"/>
  <c r="BW898" i="3"/>
  <c r="BI899" i="14" s="1"/>
  <c r="BU898" i="14" s="1"/>
  <c r="BW899" i="3"/>
  <c r="BL898" i="3"/>
  <c r="AX899" i="14" s="1"/>
  <c r="BJ898" i="14" s="1"/>
  <c r="BN898" i="3"/>
  <c r="AZ899" i="14" s="1"/>
  <c r="BL898" i="14" s="1"/>
  <c r="BP898" i="3"/>
  <c r="BB899" i="14" s="1"/>
  <c r="BN898" i="14" s="1"/>
  <c r="BR898" i="3"/>
  <c r="BD899" i="14" s="1"/>
  <c r="BP898" i="14" s="1"/>
  <c r="BT898" i="3"/>
  <c r="BF899" i="14" s="1"/>
  <c r="BR898" i="14" s="1"/>
  <c r="BV898" i="3"/>
  <c r="BH899" i="14" s="1"/>
  <c r="BT898" i="14" s="1"/>
  <c r="Q782" i="3"/>
  <c r="R782" i="3"/>
  <c r="Q780" i="3"/>
  <c r="S780" i="3" s="1"/>
  <c r="M780" i="13" s="1"/>
  <c r="BL170" i="3"/>
  <c r="BM170" i="3"/>
  <c r="BO170" i="3"/>
  <c r="BN170" i="3"/>
  <c r="BP170" i="3"/>
  <c r="BR170" i="3"/>
  <c r="BT170" i="3"/>
  <c r="BV170" i="3"/>
  <c r="BQ170" i="3"/>
  <c r="BS170" i="3"/>
  <c r="BU170" i="3"/>
  <c r="BW170" i="3"/>
  <c r="BL169" i="3"/>
  <c r="AX170" i="14" s="1"/>
  <c r="BJ169" i="14" s="1"/>
  <c r="BP169" i="3"/>
  <c r="BB170" i="14" s="1"/>
  <c r="BN169" i="14" s="1"/>
  <c r="BT169" i="3"/>
  <c r="BF170" i="14" s="1"/>
  <c r="BR169" i="14" s="1"/>
  <c r="BM169" i="3"/>
  <c r="AY170" i="14" s="1"/>
  <c r="BK169" i="14" s="1"/>
  <c r="BQ169" i="3"/>
  <c r="BC170" i="14" s="1"/>
  <c r="BO169" i="14" s="1"/>
  <c r="BU169" i="3"/>
  <c r="BG170" i="14" s="1"/>
  <c r="BS169" i="14" s="1"/>
  <c r="BN169" i="3"/>
  <c r="AZ170" i="14" s="1"/>
  <c r="BL169" i="14" s="1"/>
  <c r="BR169" i="3"/>
  <c r="BD170" i="14" s="1"/>
  <c r="BP169" i="14" s="1"/>
  <c r="BV169" i="3"/>
  <c r="BH170" i="14" s="1"/>
  <c r="BT169" i="14" s="1"/>
  <c r="BO169" i="3"/>
  <c r="BA170" i="14" s="1"/>
  <c r="BM169" i="14" s="1"/>
  <c r="BS169" i="3"/>
  <c r="BE170" i="14" s="1"/>
  <c r="BQ169" i="14" s="1"/>
  <c r="BW169" i="3"/>
  <c r="BI170" i="14" s="1"/>
  <c r="BU169" i="14" s="1"/>
  <c r="BL353" i="3"/>
  <c r="BN353" i="3"/>
  <c r="BM353" i="3"/>
  <c r="BP353" i="3"/>
  <c r="BO353" i="3"/>
  <c r="BQ353" i="3"/>
  <c r="BS353" i="3"/>
  <c r="BU353" i="3"/>
  <c r="BR353" i="3"/>
  <c r="BT353" i="3"/>
  <c r="BV353" i="3"/>
  <c r="BL352" i="3"/>
  <c r="AX353" i="14" s="1"/>
  <c r="BJ352" i="14" s="1"/>
  <c r="BN352" i="3"/>
  <c r="AZ353" i="14" s="1"/>
  <c r="BL352" i="14" s="1"/>
  <c r="BP352" i="3"/>
  <c r="BB353" i="14" s="1"/>
  <c r="BN352" i="14" s="1"/>
  <c r="BR352" i="3"/>
  <c r="BD353" i="14" s="1"/>
  <c r="BP352" i="14" s="1"/>
  <c r="BT352" i="3"/>
  <c r="BF353" i="14" s="1"/>
  <c r="BR352" i="14" s="1"/>
  <c r="BV352" i="3"/>
  <c r="BH353" i="14" s="1"/>
  <c r="BT352" i="14" s="1"/>
  <c r="BW353" i="3"/>
  <c r="BM352" i="3"/>
  <c r="AY353" i="14" s="1"/>
  <c r="BK352" i="14" s="1"/>
  <c r="BO352" i="3"/>
  <c r="BA353" i="14" s="1"/>
  <c r="BM352" i="14" s="1"/>
  <c r="BQ352" i="3"/>
  <c r="BC353" i="14" s="1"/>
  <c r="BO352" i="14" s="1"/>
  <c r="BS352" i="3"/>
  <c r="BE353" i="14" s="1"/>
  <c r="BQ352" i="14" s="1"/>
  <c r="BU352" i="3"/>
  <c r="BG353" i="14" s="1"/>
  <c r="BS352" i="14" s="1"/>
  <c r="BW352" i="3"/>
  <c r="BI353" i="14" s="1"/>
  <c r="BU352" i="14" s="1"/>
  <c r="R293" i="3"/>
  <c r="Q893" i="3"/>
  <c r="Q891" i="3"/>
  <c r="R893" i="3"/>
  <c r="CG695" i="14"/>
  <c r="CG693" i="14"/>
  <c r="CC693" i="14"/>
  <c r="CC695" i="14"/>
  <c r="BY695" i="14"/>
  <c r="BY693" i="14"/>
  <c r="L693" i="13"/>
  <c r="X694" i="13"/>
  <c r="AW693" i="13"/>
  <c r="CF695" i="14"/>
  <c r="CF693" i="14"/>
  <c r="CB693" i="14"/>
  <c r="CB695" i="14"/>
  <c r="BX693" i="14"/>
  <c r="BX695" i="14"/>
  <c r="I693" i="13"/>
  <c r="U694" i="13"/>
  <c r="AT693" i="13"/>
  <c r="J693" i="13"/>
  <c r="AU693" i="13" s="1"/>
  <c r="V694" i="13"/>
  <c r="F693" i="13"/>
  <c r="AQ693" i="13" s="1"/>
  <c r="R694" i="13"/>
  <c r="E693" i="13"/>
  <c r="AP693" i="13" s="1"/>
  <c r="Q694" i="13"/>
  <c r="B693" i="13"/>
  <c r="N694" i="13"/>
  <c r="AM693" i="13"/>
  <c r="CH686" i="14"/>
  <c r="CH684" i="14"/>
  <c r="CD684" i="14"/>
  <c r="CD686" i="14"/>
  <c r="BZ684" i="14"/>
  <c r="BZ686" i="14"/>
  <c r="K684" i="13"/>
  <c r="W685" i="13"/>
  <c r="AV684" i="13"/>
  <c r="CE684" i="14"/>
  <c r="CE686" i="14"/>
  <c r="CA684" i="14"/>
  <c r="CA686" i="14"/>
  <c r="BV685" i="14"/>
  <c r="BW684" i="14"/>
  <c r="BW686" i="14"/>
  <c r="J684" i="13"/>
  <c r="V685" i="13"/>
  <c r="AU684" i="13"/>
  <c r="F684" i="13"/>
  <c r="R685" i="13"/>
  <c r="AQ684" i="13"/>
  <c r="AR684" i="13"/>
  <c r="G684" i="13"/>
  <c r="S685" i="13"/>
  <c r="C684" i="13"/>
  <c r="O685" i="13"/>
  <c r="AN684" i="13"/>
  <c r="B684" i="13"/>
  <c r="AM684" i="13" s="1"/>
  <c r="N685" i="13"/>
  <c r="CG728" i="14"/>
  <c r="CG726" i="14"/>
  <c r="CC726" i="14"/>
  <c r="CC728" i="14"/>
  <c r="BY726" i="14"/>
  <c r="BY728" i="14"/>
  <c r="K726" i="13"/>
  <c r="W727" i="13"/>
  <c r="AV726" i="13"/>
  <c r="CF728" i="14"/>
  <c r="CF726" i="14"/>
  <c r="CB728" i="14"/>
  <c r="CB726" i="14"/>
  <c r="BX726" i="14"/>
  <c r="BX728" i="14"/>
  <c r="J726" i="13"/>
  <c r="V727" i="13"/>
  <c r="AU726" i="13"/>
  <c r="F726" i="13"/>
  <c r="R727" i="13"/>
  <c r="AQ726" i="13"/>
  <c r="G726" i="13"/>
  <c r="AR726" i="13" s="1"/>
  <c r="S727" i="13"/>
  <c r="C726" i="13"/>
  <c r="O727" i="13"/>
  <c r="AN726" i="13"/>
  <c r="N727" i="13"/>
  <c r="B726" i="13"/>
  <c r="AM726" i="13" s="1"/>
  <c r="BL800" i="3"/>
  <c r="BM800" i="3"/>
  <c r="BO800" i="3"/>
  <c r="BN800" i="3"/>
  <c r="BP800" i="3"/>
  <c r="BR800" i="3"/>
  <c r="BT800" i="3"/>
  <c r="BQ800" i="3"/>
  <c r="BS800" i="3"/>
  <c r="BU800" i="3"/>
  <c r="BW800" i="3"/>
  <c r="BL799" i="3"/>
  <c r="AX800" i="14" s="1"/>
  <c r="BJ799" i="14" s="1"/>
  <c r="BN799" i="3"/>
  <c r="AZ800" i="14" s="1"/>
  <c r="BL799" i="14" s="1"/>
  <c r="BP799" i="3"/>
  <c r="BB800" i="14" s="1"/>
  <c r="BN799" i="14" s="1"/>
  <c r="BR799" i="3"/>
  <c r="BD800" i="14" s="1"/>
  <c r="BP799" i="14" s="1"/>
  <c r="BT799" i="3"/>
  <c r="BF800" i="14" s="1"/>
  <c r="BR799" i="14" s="1"/>
  <c r="BV799" i="3"/>
  <c r="BH800" i="14" s="1"/>
  <c r="BT799" i="14" s="1"/>
  <c r="BV800" i="3"/>
  <c r="BM799" i="3"/>
  <c r="AY800" i="14" s="1"/>
  <c r="BK799" i="14" s="1"/>
  <c r="BO799" i="3"/>
  <c r="BA800" i="14" s="1"/>
  <c r="BM799" i="14" s="1"/>
  <c r="BQ799" i="3"/>
  <c r="BC800" i="14" s="1"/>
  <c r="BO799" i="14" s="1"/>
  <c r="BS799" i="3"/>
  <c r="BE800" i="14" s="1"/>
  <c r="BQ799" i="14" s="1"/>
  <c r="BU799" i="3"/>
  <c r="BG800" i="14" s="1"/>
  <c r="BS799" i="14" s="1"/>
  <c r="BW799" i="3"/>
  <c r="BI800" i="14" s="1"/>
  <c r="BU799" i="14" s="1"/>
  <c r="Q887" i="3"/>
  <c r="R887" i="3"/>
  <c r="Q885" i="3"/>
  <c r="S885" i="3" s="1"/>
  <c r="M885" i="13" s="1"/>
  <c r="Q839" i="3"/>
  <c r="Q837" i="3"/>
  <c r="S837" i="3" s="1"/>
  <c r="M837" i="13" s="1"/>
  <c r="R839" i="3"/>
  <c r="BL767" i="3"/>
  <c r="BM767" i="3"/>
  <c r="BN767" i="3"/>
  <c r="BP767" i="3"/>
  <c r="BO767" i="3"/>
  <c r="BQ767" i="3"/>
  <c r="BS767" i="3"/>
  <c r="BU767" i="3"/>
  <c r="BR767" i="3"/>
  <c r="BT767" i="3"/>
  <c r="BV767" i="3"/>
  <c r="BM766" i="3"/>
  <c r="AY767" i="14" s="1"/>
  <c r="BK766" i="14" s="1"/>
  <c r="BO766" i="3"/>
  <c r="BA767" i="14" s="1"/>
  <c r="BM766" i="14" s="1"/>
  <c r="BQ766" i="3"/>
  <c r="BC767" i="14" s="1"/>
  <c r="BO766" i="14" s="1"/>
  <c r="BS766" i="3"/>
  <c r="BE767" i="14" s="1"/>
  <c r="BQ766" i="14" s="1"/>
  <c r="BU766" i="3"/>
  <c r="BG767" i="14" s="1"/>
  <c r="BS766" i="14" s="1"/>
  <c r="BW766" i="3"/>
  <c r="BI767" i="14" s="1"/>
  <c r="BU766" i="14" s="1"/>
  <c r="BW767" i="3"/>
  <c r="BL766" i="3"/>
  <c r="AX767" i="14" s="1"/>
  <c r="BJ766" i="14" s="1"/>
  <c r="BN766" i="3"/>
  <c r="AZ767" i="14" s="1"/>
  <c r="BL766" i="14" s="1"/>
  <c r="BP766" i="3"/>
  <c r="BB767" i="14" s="1"/>
  <c r="BN766" i="14" s="1"/>
  <c r="BR766" i="3"/>
  <c r="BD767" i="14" s="1"/>
  <c r="BP766" i="14" s="1"/>
  <c r="BT766" i="3"/>
  <c r="BF767" i="14" s="1"/>
  <c r="BR766" i="14" s="1"/>
  <c r="BV766" i="3"/>
  <c r="BH767" i="14" s="1"/>
  <c r="BT766" i="14" s="1"/>
  <c r="CB261" i="14"/>
  <c r="CB263" i="14"/>
  <c r="CE261" i="14"/>
  <c r="CE263" i="14"/>
  <c r="BW261" i="14"/>
  <c r="BW263" i="14"/>
  <c r="BV262" i="14"/>
  <c r="CD261" i="14"/>
  <c r="CD263" i="14"/>
  <c r="CG261" i="14"/>
  <c r="CG263" i="14"/>
  <c r="BY261" i="14"/>
  <c r="BY263" i="14"/>
  <c r="K261" i="13"/>
  <c r="W262" i="13"/>
  <c r="AV261" i="13"/>
  <c r="G261" i="13"/>
  <c r="S262" i="13"/>
  <c r="AR261" i="13"/>
  <c r="H261" i="13"/>
  <c r="AS261" i="13" s="1"/>
  <c r="T262" i="13"/>
  <c r="D261" i="13"/>
  <c r="P262" i="13"/>
  <c r="AO261" i="13"/>
  <c r="B261" i="13"/>
  <c r="N262" i="13"/>
  <c r="AM261" i="13"/>
  <c r="AL261" i="13"/>
  <c r="A261" i="13"/>
  <c r="M262" i="13"/>
  <c r="CB215" i="14"/>
  <c r="CB213" i="14"/>
  <c r="CE213" i="14"/>
  <c r="CE215" i="14"/>
  <c r="BW213" i="14"/>
  <c r="BV214" i="14"/>
  <c r="BW215" i="14"/>
  <c r="CD215" i="14"/>
  <c r="CD213" i="14"/>
  <c r="CG215" i="14"/>
  <c r="CG213" i="14"/>
  <c r="BY213" i="14"/>
  <c r="BY215" i="14"/>
  <c r="K213" i="13"/>
  <c r="W214" i="13"/>
  <c r="AV213" i="13"/>
  <c r="G213" i="13"/>
  <c r="S214" i="13"/>
  <c r="AR213" i="13"/>
  <c r="H213" i="13"/>
  <c r="AS213" i="13" s="1"/>
  <c r="T214" i="13"/>
  <c r="D213" i="13"/>
  <c r="P214" i="13"/>
  <c r="AO213" i="13"/>
  <c r="B213" i="13"/>
  <c r="N214" i="13"/>
  <c r="AM213" i="13"/>
  <c r="A213" i="13"/>
  <c r="AL213" i="13" s="1"/>
  <c r="M214" i="13"/>
  <c r="BZ167" i="14"/>
  <c r="BZ165" i="14"/>
  <c r="CC167" i="14"/>
  <c r="CC165" i="14"/>
  <c r="BY167" i="14"/>
  <c r="BY165" i="14"/>
  <c r="CF165" i="14"/>
  <c r="CF167" i="14"/>
  <c r="CA167" i="14"/>
  <c r="CA165" i="14"/>
  <c r="CG167" i="14"/>
  <c r="CG165" i="14"/>
  <c r="K165" i="13"/>
  <c r="W166" i="13"/>
  <c r="AV165" i="13"/>
  <c r="G165" i="13"/>
  <c r="S166" i="13"/>
  <c r="AR165" i="13"/>
  <c r="H165" i="13"/>
  <c r="AS165" i="13" s="1"/>
  <c r="T166" i="13"/>
  <c r="D165" i="13"/>
  <c r="P166" i="13"/>
  <c r="AO165" i="13"/>
  <c r="B165" i="13"/>
  <c r="N166" i="13"/>
  <c r="AM165" i="13"/>
  <c r="A165" i="13"/>
  <c r="AL165" i="13" s="1"/>
  <c r="M166" i="13"/>
  <c r="BV118" i="14"/>
  <c r="BW117" i="14"/>
  <c r="BW119" i="14"/>
  <c r="CB119" i="14"/>
  <c r="CB117" i="14"/>
  <c r="CD117" i="14"/>
  <c r="CD119" i="14"/>
  <c r="CG117" i="14"/>
  <c r="CG119" i="14"/>
  <c r="CF117" i="14"/>
  <c r="CF119" i="14"/>
  <c r="BZ119" i="14"/>
  <c r="BZ117" i="14"/>
  <c r="K117" i="13"/>
  <c r="W118" i="13"/>
  <c r="AV117" i="13"/>
  <c r="G117" i="13"/>
  <c r="S118" i="13"/>
  <c r="AR117" i="13"/>
  <c r="H117" i="13"/>
  <c r="AS117" i="13" s="1"/>
  <c r="T118" i="13"/>
  <c r="D117" i="13"/>
  <c r="P118" i="13"/>
  <c r="AO117" i="13"/>
  <c r="B117" i="13"/>
  <c r="N118" i="13"/>
  <c r="AM117" i="13"/>
  <c r="A117" i="13"/>
  <c r="AL117" i="13" s="1"/>
  <c r="M118" i="13"/>
  <c r="Q875" i="3"/>
  <c r="Q873" i="3"/>
  <c r="S873" i="3" s="1"/>
  <c r="M873" i="13" s="1"/>
  <c r="R875" i="3"/>
  <c r="Q821" i="3"/>
  <c r="Q819" i="3"/>
  <c r="R821" i="3"/>
  <c r="Q773" i="3"/>
  <c r="R773" i="3"/>
  <c r="Q771" i="3"/>
  <c r="S771" i="3" s="1"/>
  <c r="M771" i="13" s="1"/>
  <c r="CH270" i="14"/>
  <c r="CH272" i="14"/>
  <c r="CD270" i="14"/>
  <c r="CD272" i="14"/>
  <c r="BZ272" i="14"/>
  <c r="BZ270" i="14"/>
  <c r="CG270" i="14"/>
  <c r="CG272" i="14"/>
  <c r="CC270" i="14"/>
  <c r="CC272" i="14"/>
  <c r="BY272" i="14"/>
  <c r="BY270" i="14"/>
  <c r="L270" i="13"/>
  <c r="AW270" i="13" s="1"/>
  <c r="X271" i="13"/>
  <c r="H270" i="13"/>
  <c r="T271" i="13"/>
  <c r="AS270" i="13"/>
  <c r="K270" i="13"/>
  <c r="AV270" i="13" s="1"/>
  <c r="W271" i="13"/>
  <c r="G270" i="13"/>
  <c r="AR270" i="13" s="1"/>
  <c r="S271" i="13"/>
  <c r="D270" i="13"/>
  <c r="AO270" i="13" s="1"/>
  <c r="P271" i="13"/>
  <c r="N271" i="13"/>
  <c r="B270" i="13"/>
  <c r="AM270" i="13" s="1"/>
  <c r="CH222" i="14"/>
  <c r="CH224" i="14"/>
  <c r="CD222" i="14"/>
  <c r="CD224" i="14"/>
  <c r="BZ224" i="14"/>
  <c r="BZ222" i="14"/>
  <c r="CG224" i="14"/>
  <c r="CG222" i="14"/>
  <c r="CC224" i="14"/>
  <c r="CC222" i="14"/>
  <c r="BY224" i="14"/>
  <c r="BY222" i="14"/>
  <c r="L222" i="13"/>
  <c r="AW222" i="13" s="1"/>
  <c r="X223" i="13"/>
  <c r="H222" i="13"/>
  <c r="T223" i="13"/>
  <c r="AS222" i="13"/>
  <c r="K222" i="13"/>
  <c r="AV222" i="13" s="1"/>
  <c r="W223" i="13"/>
  <c r="AR222" i="13"/>
  <c r="G222" i="13"/>
  <c r="S223" i="13"/>
  <c r="D222" i="13"/>
  <c r="AO222" i="13" s="1"/>
  <c r="P223" i="13"/>
  <c r="N223" i="13"/>
  <c r="B222" i="13"/>
  <c r="AM222" i="13" s="1"/>
  <c r="CH176" i="14"/>
  <c r="CH174" i="14"/>
  <c r="CD176" i="14"/>
  <c r="CD174" i="14"/>
  <c r="BZ176" i="14"/>
  <c r="BZ174" i="14"/>
  <c r="CG174" i="14"/>
  <c r="CG176" i="14"/>
  <c r="CC174" i="14"/>
  <c r="CC176" i="14"/>
  <c r="BY176" i="14"/>
  <c r="BY174" i="14"/>
  <c r="L174" i="13"/>
  <c r="AW174" i="13" s="1"/>
  <c r="X175" i="13"/>
  <c r="H174" i="13"/>
  <c r="T175" i="13"/>
  <c r="AS174" i="13"/>
  <c r="K174" i="13"/>
  <c r="AV174" i="13" s="1"/>
  <c r="W175" i="13"/>
  <c r="G174" i="13"/>
  <c r="AR174" i="13" s="1"/>
  <c r="S175" i="13"/>
  <c r="D174" i="13"/>
  <c r="AO174" i="13" s="1"/>
  <c r="P175" i="13"/>
  <c r="N175" i="13"/>
  <c r="B174" i="13"/>
  <c r="AM174" i="13" s="1"/>
  <c r="BL755" i="3"/>
  <c r="BM755" i="3"/>
  <c r="BN755" i="3"/>
  <c r="BP755" i="3"/>
  <c r="BO755" i="3"/>
  <c r="BQ755" i="3"/>
  <c r="BS755" i="3"/>
  <c r="BU755" i="3"/>
  <c r="BR755" i="3"/>
  <c r="BT755" i="3"/>
  <c r="BV755" i="3"/>
  <c r="BM754" i="3"/>
  <c r="AY755" i="14" s="1"/>
  <c r="BK754" i="14" s="1"/>
  <c r="BO754" i="3"/>
  <c r="BA755" i="14" s="1"/>
  <c r="BM754" i="14" s="1"/>
  <c r="BQ754" i="3"/>
  <c r="BC755" i="14" s="1"/>
  <c r="BO754" i="14" s="1"/>
  <c r="BS754" i="3"/>
  <c r="BE755" i="14" s="1"/>
  <c r="BQ754" i="14" s="1"/>
  <c r="BU754" i="3"/>
  <c r="BG755" i="14" s="1"/>
  <c r="BS754" i="14" s="1"/>
  <c r="BW754" i="3"/>
  <c r="BI755" i="14" s="1"/>
  <c r="BU754" i="14" s="1"/>
  <c r="BW755" i="3"/>
  <c r="BL754" i="3"/>
  <c r="AX755" i="14" s="1"/>
  <c r="BJ754" i="14" s="1"/>
  <c r="BN754" i="3"/>
  <c r="AZ755" i="14" s="1"/>
  <c r="BL754" i="14" s="1"/>
  <c r="BP754" i="3"/>
  <c r="BB755" i="14" s="1"/>
  <c r="BN754" i="14" s="1"/>
  <c r="BR754" i="3"/>
  <c r="BD755" i="14" s="1"/>
  <c r="BP754" i="14" s="1"/>
  <c r="BT754" i="3"/>
  <c r="BF755" i="14" s="1"/>
  <c r="BR754" i="14" s="1"/>
  <c r="BV754" i="3"/>
  <c r="BH755" i="14" s="1"/>
  <c r="BT754" i="14" s="1"/>
  <c r="CE804" i="14"/>
  <c r="CE806" i="14"/>
  <c r="CA806" i="14"/>
  <c r="CA804" i="14"/>
  <c r="BV805" i="14"/>
  <c r="BW804" i="14"/>
  <c r="BW806" i="14"/>
  <c r="CH806" i="14"/>
  <c r="CH804" i="14"/>
  <c r="CD804" i="14"/>
  <c r="CD806" i="14"/>
  <c r="BZ806" i="14"/>
  <c r="BZ804" i="14"/>
  <c r="L804" i="13"/>
  <c r="AW804" i="13" s="1"/>
  <c r="X805" i="13"/>
  <c r="H804" i="13"/>
  <c r="T805" i="13"/>
  <c r="AS804" i="13"/>
  <c r="I804" i="13"/>
  <c r="AT804" i="13" s="1"/>
  <c r="U805" i="13"/>
  <c r="AP804" i="13"/>
  <c r="E804" i="13"/>
  <c r="Q805" i="13"/>
  <c r="D804" i="13"/>
  <c r="AO804" i="13" s="1"/>
  <c r="P805" i="13"/>
  <c r="AL804" i="13"/>
  <c r="A804" i="13"/>
  <c r="M805" i="13"/>
  <c r="BL872" i="3"/>
  <c r="BM872" i="3"/>
  <c r="BO872" i="3"/>
  <c r="BN872" i="3"/>
  <c r="BP872" i="3"/>
  <c r="BR872" i="3"/>
  <c r="BT872" i="3"/>
  <c r="BQ872" i="3"/>
  <c r="BS872" i="3"/>
  <c r="BU872" i="3"/>
  <c r="BW872" i="3"/>
  <c r="BM871" i="3"/>
  <c r="AY872" i="14" s="1"/>
  <c r="BK871" i="14" s="1"/>
  <c r="BO871" i="3"/>
  <c r="BA872" i="14" s="1"/>
  <c r="BM871" i="14" s="1"/>
  <c r="BQ871" i="3"/>
  <c r="BC872" i="14" s="1"/>
  <c r="BO871" i="14" s="1"/>
  <c r="BS871" i="3"/>
  <c r="BE872" i="14" s="1"/>
  <c r="BQ871" i="14" s="1"/>
  <c r="BU871" i="3"/>
  <c r="BG872" i="14" s="1"/>
  <c r="BS871" i="14" s="1"/>
  <c r="BW871" i="3"/>
  <c r="BI872" i="14" s="1"/>
  <c r="BU871" i="14" s="1"/>
  <c r="BV872" i="3"/>
  <c r="BL871" i="3"/>
  <c r="AX872" i="14" s="1"/>
  <c r="BJ871" i="14" s="1"/>
  <c r="BN871" i="3"/>
  <c r="AZ872" i="14" s="1"/>
  <c r="BL871" i="14" s="1"/>
  <c r="BP871" i="3"/>
  <c r="BB872" i="14" s="1"/>
  <c r="BN871" i="14" s="1"/>
  <c r="BR871" i="3"/>
  <c r="BD872" i="14" s="1"/>
  <c r="BP871" i="14" s="1"/>
  <c r="BT871" i="3"/>
  <c r="BF872" i="14" s="1"/>
  <c r="BR871" i="14" s="1"/>
  <c r="BV871" i="3"/>
  <c r="BH872" i="14" s="1"/>
  <c r="BT871" i="14" s="1"/>
  <c r="BL149" i="3"/>
  <c r="BN149" i="3"/>
  <c r="BM149" i="3"/>
  <c r="BP149" i="3"/>
  <c r="BO149" i="3"/>
  <c r="BQ149" i="3"/>
  <c r="BS149" i="3"/>
  <c r="BU149" i="3"/>
  <c r="BR149" i="3"/>
  <c r="BT149" i="3"/>
  <c r="BV149" i="3"/>
  <c r="BW149" i="3"/>
  <c r="BL148" i="3"/>
  <c r="AX149" i="14" s="1"/>
  <c r="BJ148" i="14" s="1"/>
  <c r="BN148" i="3"/>
  <c r="AZ149" i="14" s="1"/>
  <c r="BL148" i="14" s="1"/>
  <c r="BP148" i="3"/>
  <c r="BB149" i="14" s="1"/>
  <c r="BN148" i="14" s="1"/>
  <c r="BR148" i="3"/>
  <c r="BD149" i="14" s="1"/>
  <c r="BP148" i="14" s="1"/>
  <c r="BT148" i="3"/>
  <c r="BF149" i="14" s="1"/>
  <c r="BR148" i="14" s="1"/>
  <c r="BV148" i="3"/>
  <c r="BH149" i="14" s="1"/>
  <c r="BT148" i="14" s="1"/>
  <c r="BM148" i="3"/>
  <c r="AY149" i="14" s="1"/>
  <c r="BK148" i="14" s="1"/>
  <c r="BO148" i="3"/>
  <c r="BA149" i="14" s="1"/>
  <c r="BM148" i="14" s="1"/>
  <c r="BQ148" i="3"/>
  <c r="BC149" i="14" s="1"/>
  <c r="BO148" i="14" s="1"/>
  <c r="BS148" i="3"/>
  <c r="BE149" i="14" s="1"/>
  <c r="BQ148" i="14" s="1"/>
  <c r="BU148" i="3"/>
  <c r="BG149" i="14" s="1"/>
  <c r="BS148" i="14" s="1"/>
  <c r="BW148" i="3"/>
  <c r="BI149" i="14" s="1"/>
  <c r="BU148" i="14" s="1"/>
  <c r="CE356" i="14"/>
  <c r="CE354" i="14"/>
  <c r="CA354" i="14"/>
  <c r="CA356" i="14"/>
  <c r="BV355" i="14"/>
  <c r="BW354" i="14"/>
  <c r="BW356" i="14"/>
  <c r="CH356" i="14"/>
  <c r="CH354" i="14"/>
  <c r="CD354" i="14"/>
  <c r="CD356" i="14"/>
  <c r="BZ356" i="14"/>
  <c r="BZ354" i="14"/>
  <c r="L354" i="13"/>
  <c r="AW354" i="13" s="1"/>
  <c r="X355" i="13"/>
  <c r="H354" i="13"/>
  <c r="T355" i="13"/>
  <c r="AS354" i="13"/>
  <c r="I354" i="13"/>
  <c r="AT354" i="13" s="1"/>
  <c r="U355" i="13"/>
  <c r="E354" i="13"/>
  <c r="Q355" i="13"/>
  <c r="AP354" i="13"/>
  <c r="C354" i="13"/>
  <c r="O355" i="13"/>
  <c r="AN354" i="13"/>
  <c r="A354" i="13"/>
  <c r="M355" i="13"/>
  <c r="AL354" i="13"/>
  <c r="CG300" i="14"/>
  <c r="CG302" i="14"/>
  <c r="CC302" i="14"/>
  <c r="CC300" i="14"/>
  <c r="BY302" i="14"/>
  <c r="BY300" i="14"/>
  <c r="K300" i="13"/>
  <c r="W301" i="13"/>
  <c r="AV300" i="13"/>
  <c r="CF300" i="14"/>
  <c r="CF302" i="14"/>
  <c r="CB300" i="14"/>
  <c r="CB302" i="14"/>
  <c r="BX300" i="14"/>
  <c r="BX302" i="14"/>
  <c r="J300" i="13"/>
  <c r="V301" i="13"/>
  <c r="AU300" i="13"/>
  <c r="F300" i="13"/>
  <c r="R301" i="13"/>
  <c r="AQ300" i="13"/>
  <c r="G300" i="13"/>
  <c r="AR300" i="13" s="1"/>
  <c r="S301" i="13"/>
  <c r="C300" i="13"/>
  <c r="O301" i="13"/>
  <c r="AN300" i="13"/>
  <c r="B300" i="13"/>
  <c r="AM300" i="13" s="1"/>
  <c r="N301" i="13"/>
  <c r="BL698" i="3"/>
  <c r="BM698" i="3"/>
  <c r="BO698" i="3"/>
  <c r="BN698" i="3"/>
  <c r="BP698" i="3"/>
  <c r="BR698" i="3"/>
  <c r="BT698" i="3"/>
  <c r="BQ698" i="3"/>
  <c r="BS698" i="3"/>
  <c r="BU698" i="3"/>
  <c r="BW698" i="3"/>
  <c r="BL697" i="3"/>
  <c r="AX698" i="14" s="1"/>
  <c r="BJ697" i="14" s="1"/>
  <c r="BN697" i="3"/>
  <c r="AZ698" i="14" s="1"/>
  <c r="BL697" i="14" s="1"/>
  <c r="BP697" i="3"/>
  <c r="BB698" i="14" s="1"/>
  <c r="BN697" i="14" s="1"/>
  <c r="BR697" i="3"/>
  <c r="BD698" i="14" s="1"/>
  <c r="BP697" i="14" s="1"/>
  <c r="BT697" i="3"/>
  <c r="BF698" i="14" s="1"/>
  <c r="BR697" i="14" s="1"/>
  <c r="BV697" i="3"/>
  <c r="BH698" i="14" s="1"/>
  <c r="BT697" i="14" s="1"/>
  <c r="BV698" i="3"/>
  <c r="BM697" i="3"/>
  <c r="AY698" i="14" s="1"/>
  <c r="BK697" i="14" s="1"/>
  <c r="BO697" i="3"/>
  <c r="BA698" i="14" s="1"/>
  <c r="BM697" i="14" s="1"/>
  <c r="BQ697" i="3"/>
  <c r="BC698" i="14" s="1"/>
  <c r="BO697" i="14" s="1"/>
  <c r="BS697" i="3"/>
  <c r="BE698" i="14" s="1"/>
  <c r="BQ697" i="14" s="1"/>
  <c r="BU697" i="3"/>
  <c r="BG698" i="14" s="1"/>
  <c r="BS697" i="14" s="1"/>
  <c r="BW697" i="3"/>
  <c r="BI698" i="14" s="1"/>
  <c r="BU697" i="14" s="1"/>
  <c r="BL236" i="3"/>
  <c r="BM236" i="3"/>
  <c r="BN236" i="3"/>
  <c r="BO236" i="3"/>
  <c r="BP236" i="3"/>
  <c r="BR236" i="3"/>
  <c r="BT236" i="3"/>
  <c r="BV236" i="3"/>
  <c r="BQ236" i="3"/>
  <c r="BS236" i="3"/>
  <c r="BU236" i="3"/>
  <c r="BW236" i="3"/>
  <c r="BL235" i="3"/>
  <c r="AX236" i="14" s="1"/>
  <c r="BJ235" i="14" s="1"/>
  <c r="BN235" i="3"/>
  <c r="AZ236" i="14" s="1"/>
  <c r="BL235" i="14" s="1"/>
  <c r="BP235" i="3"/>
  <c r="BB236" i="14" s="1"/>
  <c r="BN235" i="14" s="1"/>
  <c r="BR235" i="3"/>
  <c r="BD236" i="14" s="1"/>
  <c r="BP235" i="14" s="1"/>
  <c r="BT235" i="3"/>
  <c r="BF236" i="14" s="1"/>
  <c r="BR235" i="14" s="1"/>
  <c r="BV235" i="3"/>
  <c r="BH236" i="14" s="1"/>
  <c r="BT235" i="14" s="1"/>
  <c r="BM235" i="3"/>
  <c r="AY236" i="14" s="1"/>
  <c r="BK235" i="14" s="1"/>
  <c r="BO235" i="3"/>
  <c r="BA236" i="14" s="1"/>
  <c r="BM235" i="14" s="1"/>
  <c r="BQ235" i="3"/>
  <c r="BC236" i="14" s="1"/>
  <c r="BO235" i="14" s="1"/>
  <c r="BS235" i="3"/>
  <c r="BE236" i="14" s="1"/>
  <c r="BQ235" i="14" s="1"/>
  <c r="BU235" i="3"/>
  <c r="BG236" i="14" s="1"/>
  <c r="BS235" i="14" s="1"/>
  <c r="BW235" i="3"/>
  <c r="BI236" i="14" s="1"/>
  <c r="BU235" i="14" s="1"/>
  <c r="BL329" i="3"/>
  <c r="BN329" i="3"/>
  <c r="BM329" i="3"/>
  <c r="BP329" i="3"/>
  <c r="BO329" i="3"/>
  <c r="BQ329" i="3"/>
  <c r="BS329" i="3"/>
  <c r="BU329" i="3"/>
  <c r="BR329" i="3"/>
  <c r="BT329" i="3"/>
  <c r="BV329" i="3"/>
  <c r="BL328" i="3"/>
  <c r="AX329" i="14" s="1"/>
  <c r="BJ328" i="14" s="1"/>
  <c r="BN328" i="3"/>
  <c r="AZ329" i="14" s="1"/>
  <c r="BL328" i="14" s="1"/>
  <c r="BP328" i="3"/>
  <c r="BB329" i="14" s="1"/>
  <c r="BN328" i="14" s="1"/>
  <c r="BR328" i="3"/>
  <c r="BD329" i="14" s="1"/>
  <c r="BP328" i="14" s="1"/>
  <c r="BT328" i="3"/>
  <c r="BF329" i="14" s="1"/>
  <c r="BR328" i="14" s="1"/>
  <c r="BV328" i="3"/>
  <c r="BH329" i="14" s="1"/>
  <c r="BT328" i="14" s="1"/>
  <c r="BW329" i="3"/>
  <c r="BM328" i="3"/>
  <c r="AY329" i="14" s="1"/>
  <c r="BK328" i="14" s="1"/>
  <c r="BO328" i="3"/>
  <c r="BA329" i="14" s="1"/>
  <c r="BM328" i="14" s="1"/>
  <c r="BQ328" i="3"/>
  <c r="BC329" i="14" s="1"/>
  <c r="BO328" i="14" s="1"/>
  <c r="BS328" i="3"/>
  <c r="BE329" i="14" s="1"/>
  <c r="BQ328" i="14" s="1"/>
  <c r="BU328" i="3"/>
  <c r="BG329" i="14" s="1"/>
  <c r="BS328" i="14" s="1"/>
  <c r="BW328" i="3"/>
  <c r="BI329" i="14" s="1"/>
  <c r="BU328" i="14" s="1"/>
  <c r="BL179" i="3"/>
  <c r="BN179" i="3"/>
  <c r="BM179" i="3"/>
  <c r="BP179" i="3"/>
  <c r="BO179" i="3"/>
  <c r="BQ179" i="3"/>
  <c r="BS179" i="3"/>
  <c r="BU179" i="3"/>
  <c r="BR179" i="3"/>
  <c r="BT179" i="3"/>
  <c r="BV179" i="3"/>
  <c r="BL178" i="3"/>
  <c r="AX179" i="14" s="1"/>
  <c r="BJ178" i="14" s="1"/>
  <c r="BM178" i="3"/>
  <c r="AY179" i="14" s="1"/>
  <c r="BK178" i="14" s="1"/>
  <c r="BO178" i="3"/>
  <c r="BA179" i="14" s="1"/>
  <c r="BM178" i="14" s="1"/>
  <c r="BQ178" i="3"/>
  <c r="BC179" i="14" s="1"/>
  <c r="BO178" i="14" s="1"/>
  <c r="BS178" i="3"/>
  <c r="BE179" i="14" s="1"/>
  <c r="BQ178" i="14" s="1"/>
  <c r="BU178" i="3"/>
  <c r="BG179" i="14" s="1"/>
  <c r="BS178" i="14" s="1"/>
  <c r="BW178" i="3"/>
  <c r="BI179" i="14" s="1"/>
  <c r="BU178" i="14" s="1"/>
  <c r="BW179" i="3"/>
  <c r="BN178" i="3"/>
  <c r="AZ179" i="14" s="1"/>
  <c r="BL178" i="14" s="1"/>
  <c r="BP178" i="3"/>
  <c r="BB179" i="14" s="1"/>
  <c r="BN178" i="14" s="1"/>
  <c r="BR178" i="3"/>
  <c r="BD179" i="14" s="1"/>
  <c r="BP178" i="14" s="1"/>
  <c r="BT178" i="3"/>
  <c r="BF179" i="14" s="1"/>
  <c r="BR178" i="14" s="1"/>
  <c r="BV178" i="3"/>
  <c r="BH179" i="14" s="1"/>
  <c r="BT178" i="14" s="1"/>
  <c r="BL251" i="3"/>
  <c r="BN251" i="3"/>
  <c r="BM251" i="3"/>
  <c r="BP251" i="3"/>
  <c r="BO251" i="3"/>
  <c r="BQ251" i="3"/>
  <c r="BS251" i="3"/>
  <c r="BU251" i="3"/>
  <c r="BR251" i="3"/>
  <c r="BT251" i="3"/>
  <c r="BV251" i="3"/>
  <c r="BW251" i="3"/>
  <c r="BL250" i="3"/>
  <c r="AX251" i="14" s="1"/>
  <c r="BJ250" i="14" s="1"/>
  <c r="BP250" i="3"/>
  <c r="BB251" i="14" s="1"/>
  <c r="BN250" i="14" s="1"/>
  <c r="BT250" i="3"/>
  <c r="BF251" i="14" s="1"/>
  <c r="BR250" i="14" s="1"/>
  <c r="BM250" i="3"/>
  <c r="AY251" i="14" s="1"/>
  <c r="BK250" i="14" s="1"/>
  <c r="BQ250" i="3"/>
  <c r="BC251" i="14" s="1"/>
  <c r="BO250" i="14" s="1"/>
  <c r="BU250" i="3"/>
  <c r="BG251" i="14" s="1"/>
  <c r="BS250" i="14" s="1"/>
  <c r="BN250" i="3"/>
  <c r="AZ251" i="14" s="1"/>
  <c r="BL250" i="14" s="1"/>
  <c r="BR250" i="3"/>
  <c r="BD251" i="14" s="1"/>
  <c r="BP250" i="14" s="1"/>
  <c r="BV250" i="3"/>
  <c r="BH251" i="14" s="1"/>
  <c r="BT250" i="14" s="1"/>
  <c r="BO250" i="3"/>
  <c r="BA251" i="14" s="1"/>
  <c r="BM250" i="14" s="1"/>
  <c r="BS250" i="3"/>
  <c r="BE251" i="14" s="1"/>
  <c r="BQ250" i="14" s="1"/>
  <c r="BW250" i="3"/>
  <c r="BI251" i="14" s="1"/>
  <c r="BU250" i="14" s="1"/>
  <c r="BL155" i="3"/>
  <c r="BN155" i="3"/>
  <c r="BM155" i="3"/>
  <c r="BP155" i="3"/>
  <c r="BO155" i="3"/>
  <c r="BQ155" i="3"/>
  <c r="BS155" i="3"/>
  <c r="BU155" i="3"/>
  <c r="BR155" i="3"/>
  <c r="BT155" i="3"/>
  <c r="BV155" i="3"/>
  <c r="BW155" i="3"/>
  <c r="BN154" i="3"/>
  <c r="AZ155" i="14" s="1"/>
  <c r="BL154" i="14" s="1"/>
  <c r="BV154" i="3"/>
  <c r="BH155" i="14" s="1"/>
  <c r="BT154" i="14" s="1"/>
  <c r="BT154" i="3"/>
  <c r="BF155" i="14" s="1"/>
  <c r="BR154" i="14" s="1"/>
  <c r="BO154" i="3"/>
  <c r="BA155" i="14" s="1"/>
  <c r="BM154" i="14" s="1"/>
  <c r="BS154" i="3"/>
  <c r="BE155" i="14" s="1"/>
  <c r="BQ154" i="14" s="1"/>
  <c r="BW154" i="3"/>
  <c r="BI155" i="14" s="1"/>
  <c r="BU154" i="14" s="1"/>
  <c r="BM154" i="3"/>
  <c r="AY155" i="14" s="1"/>
  <c r="BK154" i="14" s="1"/>
  <c r="BQ154" i="3"/>
  <c r="BC155" i="14" s="1"/>
  <c r="BO154" i="14" s="1"/>
  <c r="BU154" i="3"/>
  <c r="BG155" i="14" s="1"/>
  <c r="BS154" i="14" s="1"/>
  <c r="BR154" i="3"/>
  <c r="BD155" i="14" s="1"/>
  <c r="BP154" i="14" s="1"/>
  <c r="BL154" i="3"/>
  <c r="AX155" i="14" s="1"/>
  <c r="BJ154" i="14" s="1"/>
  <c r="BP154" i="3"/>
  <c r="BB155" i="14" s="1"/>
  <c r="BN154" i="14" s="1"/>
  <c r="CF734" i="14"/>
  <c r="CF732" i="14"/>
  <c r="CB732" i="14"/>
  <c r="CB734" i="14"/>
  <c r="BX734" i="14"/>
  <c r="BX732" i="14"/>
  <c r="CG734" i="14"/>
  <c r="CG732" i="14"/>
  <c r="CC734" i="14"/>
  <c r="CC732" i="14"/>
  <c r="BY732" i="14"/>
  <c r="BY734" i="14"/>
  <c r="L732" i="13"/>
  <c r="AW732" i="13" s="1"/>
  <c r="X733" i="13"/>
  <c r="H732" i="13"/>
  <c r="T733" i="13"/>
  <c r="AS732" i="13"/>
  <c r="I732" i="13"/>
  <c r="AT732" i="13" s="1"/>
  <c r="U733" i="13"/>
  <c r="E732" i="13"/>
  <c r="Q733" i="13"/>
  <c r="AP732" i="13"/>
  <c r="D732" i="13"/>
  <c r="AO732" i="13" s="1"/>
  <c r="P733" i="13"/>
  <c r="A732" i="13"/>
  <c r="AL732" i="13" s="1"/>
  <c r="M733" i="13"/>
  <c r="CE671" i="14"/>
  <c r="CE669" i="14"/>
  <c r="CA669" i="14"/>
  <c r="CA671" i="14"/>
  <c r="BV670" i="14"/>
  <c r="BW669" i="14"/>
  <c r="BW671" i="14"/>
  <c r="CH669" i="14"/>
  <c r="CH671" i="14"/>
  <c r="CD671" i="14"/>
  <c r="CD669" i="14"/>
  <c r="BZ669" i="14"/>
  <c r="BZ671" i="14"/>
  <c r="K669" i="13"/>
  <c r="AV669" i="13" s="1"/>
  <c r="W670" i="13"/>
  <c r="G669" i="13"/>
  <c r="S670" i="13"/>
  <c r="AR669" i="13"/>
  <c r="H669" i="13"/>
  <c r="AS669" i="13" s="1"/>
  <c r="T670" i="13"/>
  <c r="D669" i="13"/>
  <c r="P670" i="13"/>
  <c r="AO669" i="13"/>
  <c r="C669" i="13"/>
  <c r="AN669" i="13" s="1"/>
  <c r="O670" i="13"/>
  <c r="AL669" i="13"/>
  <c r="A669" i="13"/>
  <c r="M670" i="13"/>
  <c r="CG654" i="14"/>
  <c r="CG656" i="14"/>
  <c r="CC656" i="14"/>
  <c r="CC654" i="14"/>
  <c r="BY656" i="14"/>
  <c r="BY654" i="14"/>
  <c r="CH656" i="14"/>
  <c r="CH654" i="14"/>
  <c r="CD656" i="14"/>
  <c r="CD654" i="14"/>
  <c r="BZ654" i="14"/>
  <c r="BZ656" i="14"/>
  <c r="BW656" i="14"/>
  <c r="BW654" i="14"/>
  <c r="BV655" i="14"/>
  <c r="J654" i="13"/>
  <c r="V655" i="13"/>
  <c r="AU654" i="13"/>
  <c r="F654" i="13"/>
  <c r="R655" i="13"/>
  <c r="AQ654" i="13"/>
  <c r="G654" i="13"/>
  <c r="AR654" i="13" s="1"/>
  <c r="S655" i="13"/>
  <c r="C654" i="13"/>
  <c r="O655" i="13"/>
  <c r="AN654" i="13"/>
  <c r="N655" i="13"/>
  <c r="B654" i="13"/>
  <c r="AM654" i="13" s="1"/>
  <c r="CG824" i="14"/>
  <c r="CG822" i="14"/>
  <c r="CC822" i="14"/>
  <c r="CC824" i="14"/>
  <c r="BY822" i="14"/>
  <c r="BY824" i="14"/>
  <c r="K822" i="13"/>
  <c r="W823" i="13"/>
  <c r="AV822" i="13"/>
  <c r="CF822" i="14"/>
  <c r="CF824" i="14"/>
  <c r="CB822" i="14"/>
  <c r="CB824" i="14"/>
  <c r="BX824" i="14"/>
  <c r="BX822" i="14"/>
  <c r="J822" i="13"/>
  <c r="V823" i="13"/>
  <c r="AU822" i="13"/>
  <c r="F822" i="13"/>
  <c r="R823" i="13"/>
  <c r="AQ822" i="13"/>
  <c r="G822" i="13"/>
  <c r="AR822" i="13" s="1"/>
  <c r="S823" i="13"/>
  <c r="C822" i="13"/>
  <c r="O823" i="13"/>
  <c r="AN822" i="13"/>
  <c r="N823" i="13"/>
  <c r="B822" i="13"/>
  <c r="AM822" i="13" s="1"/>
  <c r="Q743" i="3"/>
  <c r="Q741" i="3"/>
  <c r="R743" i="3"/>
  <c r="CG324" i="14"/>
  <c r="CG326" i="14"/>
  <c r="CC326" i="14"/>
  <c r="CC324" i="14"/>
  <c r="BY326" i="14"/>
  <c r="BY324" i="14"/>
  <c r="K324" i="13"/>
  <c r="W325" i="13"/>
  <c r="AV324" i="13"/>
  <c r="CF326" i="14"/>
  <c r="CF324" i="14"/>
  <c r="CB326" i="14"/>
  <c r="CB324" i="14"/>
  <c r="BX326" i="14"/>
  <c r="BX324" i="14"/>
  <c r="J324" i="13"/>
  <c r="V325" i="13"/>
  <c r="AU324" i="13"/>
  <c r="F324" i="13"/>
  <c r="R325" i="13"/>
  <c r="AQ324" i="13"/>
  <c r="G324" i="13"/>
  <c r="AR324" i="13" s="1"/>
  <c r="S325" i="13"/>
  <c r="C324" i="13"/>
  <c r="O325" i="13"/>
  <c r="AN324" i="13"/>
  <c r="B324" i="13"/>
  <c r="AM324" i="13" s="1"/>
  <c r="N325" i="13"/>
  <c r="BL851" i="3"/>
  <c r="BN851" i="3"/>
  <c r="BM851" i="3"/>
  <c r="BO851" i="3"/>
  <c r="BQ851" i="3"/>
  <c r="BS851" i="3"/>
  <c r="BU851" i="3"/>
  <c r="BP851" i="3"/>
  <c r="BR851" i="3"/>
  <c r="BT851" i="3"/>
  <c r="BV851" i="3"/>
  <c r="BM850" i="3"/>
  <c r="AY851" i="14" s="1"/>
  <c r="BK850" i="14" s="1"/>
  <c r="BO850" i="3"/>
  <c r="BA851" i="14" s="1"/>
  <c r="BM850" i="14" s="1"/>
  <c r="BQ850" i="3"/>
  <c r="BC851" i="14" s="1"/>
  <c r="BO850" i="14" s="1"/>
  <c r="BS850" i="3"/>
  <c r="BE851" i="14" s="1"/>
  <c r="BQ850" i="14" s="1"/>
  <c r="BU850" i="3"/>
  <c r="BG851" i="14" s="1"/>
  <c r="BS850" i="14" s="1"/>
  <c r="BW850" i="3"/>
  <c r="BI851" i="14" s="1"/>
  <c r="BU850" i="14" s="1"/>
  <c r="BW851" i="3"/>
  <c r="BL850" i="3"/>
  <c r="AX851" i="14" s="1"/>
  <c r="BJ850" i="14" s="1"/>
  <c r="BN850" i="3"/>
  <c r="AZ851" i="14" s="1"/>
  <c r="BL850" i="14" s="1"/>
  <c r="BP850" i="3"/>
  <c r="BB851" i="14" s="1"/>
  <c r="BN850" i="14" s="1"/>
  <c r="BR850" i="3"/>
  <c r="BD851" i="14" s="1"/>
  <c r="BP850" i="14" s="1"/>
  <c r="BT850" i="3"/>
  <c r="BF851" i="14" s="1"/>
  <c r="BR850" i="14" s="1"/>
  <c r="BV850" i="3"/>
  <c r="BH851" i="14" s="1"/>
  <c r="BT850" i="14" s="1"/>
  <c r="BL278" i="3"/>
  <c r="BM278" i="3"/>
  <c r="BO278" i="3"/>
  <c r="BN278" i="3"/>
  <c r="BP278" i="3"/>
  <c r="BR278" i="3"/>
  <c r="BT278" i="3"/>
  <c r="BV278" i="3"/>
  <c r="BQ278" i="3"/>
  <c r="BS278" i="3"/>
  <c r="BU278" i="3"/>
  <c r="BW278" i="3"/>
  <c r="BM277" i="3"/>
  <c r="AY278" i="14" s="1"/>
  <c r="BK277" i="14" s="1"/>
  <c r="BO277" i="3"/>
  <c r="BA278" i="14" s="1"/>
  <c r="BM277" i="14" s="1"/>
  <c r="BQ277" i="3"/>
  <c r="BC278" i="14" s="1"/>
  <c r="BO277" i="14" s="1"/>
  <c r="BS277" i="3"/>
  <c r="BE278" i="14" s="1"/>
  <c r="BQ277" i="14" s="1"/>
  <c r="BU277" i="3"/>
  <c r="BG278" i="14" s="1"/>
  <c r="BS277" i="14" s="1"/>
  <c r="BW277" i="3"/>
  <c r="BI278" i="14" s="1"/>
  <c r="BU277" i="14" s="1"/>
  <c r="BL277" i="3"/>
  <c r="AX278" i="14" s="1"/>
  <c r="BJ277" i="14" s="1"/>
  <c r="BN277" i="3"/>
  <c r="AZ278" i="14" s="1"/>
  <c r="BL277" i="14" s="1"/>
  <c r="BP277" i="3"/>
  <c r="BB278" i="14" s="1"/>
  <c r="BN277" i="14" s="1"/>
  <c r="BR277" i="3"/>
  <c r="BD278" i="14" s="1"/>
  <c r="BP277" i="14" s="1"/>
  <c r="BT277" i="3"/>
  <c r="BF278" i="14" s="1"/>
  <c r="BR277" i="14" s="1"/>
  <c r="BV277" i="3"/>
  <c r="BH278" i="14" s="1"/>
  <c r="BT277" i="14" s="1"/>
  <c r="BL662" i="3"/>
  <c r="BM662" i="3"/>
  <c r="BO662" i="3"/>
  <c r="BN662" i="3"/>
  <c r="BP662" i="3"/>
  <c r="BR662" i="3"/>
  <c r="BT662" i="3"/>
  <c r="BQ662" i="3"/>
  <c r="BS662" i="3"/>
  <c r="BU662" i="3"/>
  <c r="BW662" i="3"/>
  <c r="BM661" i="3"/>
  <c r="AY662" i="14" s="1"/>
  <c r="BK661" i="14" s="1"/>
  <c r="BO661" i="3"/>
  <c r="BA662" i="14" s="1"/>
  <c r="BM661" i="14" s="1"/>
  <c r="BQ661" i="3"/>
  <c r="BC662" i="14" s="1"/>
  <c r="BO661" i="14" s="1"/>
  <c r="BS661" i="3"/>
  <c r="BE662" i="14" s="1"/>
  <c r="BQ661" i="14" s="1"/>
  <c r="BU661" i="3"/>
  <c r="BG662" i="14" s="1"/>
  <c r="BS661" i="14" s="1"/>
  <c r="BW661" i="3"/>
  <c r="BI662" i="14" s="1"/>
  <c r="BU661" i="14" s="1"/>
  <c r="BV662" i="3"/>
  <c r="BL661" i="3"/>
  <c r="AX662" i="14" s="1"/>
  <c r="BJ661" i="14" s="1"/>
  <c r="BN661" i="3"/>
  <c r="AZ662" i="14" s="1"/>
  <c r="BL661" i="14" s="1"/>
  <c r="BP661" i="3"/>
  <c r="BB662" i="14" s="1"/>
  <c r="BN661" i="14" s="1"/>
  <c r="BR661" i="3"/>
  <c r="BD662" i="14" s="1"/>
  <c r="BP661" i="14" s="1"/>
  <c r="BT661" i="3"/>
  <c r="BF662" i="14" s="1"/>
  <c r="BR661" i="14" s="1"/>
  <c r="BV661" i="3"/>
  <c r="BH662" i="14" s="1"/>
  <c r="BT661" i="14" s="1"/>
  <c r="BL668" i="3"/>
  <c r="BM668" i="3"/>
  <c r="BO668" i="3"/>
  <c r="BN668" i="3"/>
  <c r="BP668" i="3"/>
  <c r="BR668" i="3"/>
  <c r="BT668" i="3"/>
  <c r="BQ668" i="3"/>
  <c r="BS668" i="3"/>
  <c r="BU668" i="3"/>
  <c r="BW668" i="3"/>
  <c r="BL667" i="3"/>
  <c r="AX668" i="14" s="1"/>
  <c r="BJ667" i="14" s="1"/>
  <c r="BN667" i="3"/>
  <c r="AZ668" i="14" s="1"/>
  <c r="BL667" i="14" s="1"/>
  <c r="BP667" i="3"/>
  <c r="BB668" i="14" s="1"/>
  <c r="BN667" i="14" s="1"/>
  <c r="BR667" i="3"/>
  <c r="BD668" i="14" s="1"/>
  <c r="BP667" i="14" s="1"/>
  <c r="BT667" i="3"/>
  <c r="BF668" i="14" s="1"/>
  <c r="BR667" i="14" s="1"/>
  <c r="BV667" i="3"/>
  <c r="BH668" i="14" s="1"/>
  <c r="BT667" i="14" s="1"/>
  <c r="BV668" i="3"/>
  <c r="BM667" i="3"/>
  <c r="AY668" i="14" s="1"/>
  <c r="BK667" i="14" s="1"/>
  <c r="BO667" i="3"/>
  <c r="BA668" i="14" s="1"/>
  <c r="BM667" i="14" s="1"/>
  <c r="BQ667" i="3"/>
  <c r="BC668" i="14" s="1"/>
  <c r="BO667" i="14" s="1"/>
  <c r="BS667" i="3"/>
  <c r="BE668" i="14" s="1"/>
  <c r="BQ667" i="14" s="1"/>
  <c r="BU667" i="3"/>
  <c r="BG668" i="14" s="1"/>
  <c r="BS667" i="14" s="1"/>
  <c r="BW667" i="3"/>
  <c r="BI668" i="14" s="1"/>
  <c r="BU667" i="14" s="1"/>
  <c r="S834" i="3"/>
  <c r="M834" i="13" s="1"/>
  <c r="CI749" i="14"/>
  <c r="CI707" i="14"/>
  <c r="CI218" i="14"/>
  <c r="CI731" i="14"/>
  <c r="CJ204" i="14"/>
  <c r="AK653" i="13"/>
  <c r="CJ702" i="14"/>
  <c r="Z737" i="13"/>
  <c r="AC737" i="13"/>
  <c r="AH737" i="13"/>
  <c r="AG737" i="13"/>
  <c r="AD122" i="13"/>
  <c r="AF152" i="13"/>
  <c r="AJ152" i="13"/>
  <c r="CI230" i="14"/>
  <c r="CJ228" i="14"/>
  <c r="CI182" i="14"/>
  <c r="CJ825" i="14"/>
  <c r="BK786" i="3"/>
  <c r="S273" i="3"/>
  <c r="M273" i="13" s="1"/>
  <c r="S297" i="3"/>
  <c r="M297" i="13" s="1"/>
  <c r="Y140" i="13"/>
  <c r="AA140" i="13"/>
  <c r="AH140" i="13"/>
  <c r="CI140" i="14"/>
  <c r="AB146" i="13"/>
  <c r="AC146" i="13"/>
  <c r="AG146" i="13"/>
  <c r="AD146" i="13"/>
  <c r="CJ144" i="14"/>
  <c r="Y290" i="13"/>
  <c r="AH290" i="13"/>
  <c r="CJ288" i="14"/>
  <c r="CI290" i="14"/>
  <c r="AB218" i="13"/>
  <c r="AC218" i="13"/>
  <c r="AG218" i="13"/>
  <c r="AD218" i="13"/>
  <c r="AB158" i="13"/>
  <c r="AC158" i="13"/>
  <c r="AG158" i="13"/>
  <c r="AD158" i="13"/>
  <c r="CI635" i="14"/>
  <c r="Q812" i="3"/>
  <c r="Q810" i="3"/>
  <c r="R812" i="3"/>
  <c r="Q857" i="3"/>
  <c r="R857" i="3"/>
  <c r="Q855" i="3"/>
  <c r="R137" i="3"/>
  <c r="Q896" i="3"/>
  <c r="R896" i="3"/>
  <c r="Q894" i="3"/>
  <c r="S894" i="3" s="1"/>
  <c r="M894" i="13" s="1"/>
  <c r="R269" i="3"/>
  <c r="Q902" i="3"/>
  <c r="R902" i="3"/>
  <c r="Q900" i="3"/>
  <c r="S900" i="3" s="1"/>
  <c r="M900" i="13" s="1"/>
  <c r="Q878" i="3"/>
  <c r="R878" i="3"/>
  <c r="Q876" i="3"/>
  <c r="S876" i="3" s="1"/>
  <c r="M876" i="13" s="1"/>
  <c r="Q842" i="3"/>
  <c r="R842" i="3"/>
  <c r="Q840" i="3"/>
  <c r="Q818" i="3"/>
  <c r="R818" i="3"/>
  <c r="Q816" i="3"/>
  <c r="S816" i="3" s="1"/>
  <c r="M816" i="13" s="1"/>
  <c r="BL227" i="3"/>
  <c r="BN227" i="3"/>
  <c r="BM227" i="3"/>
  <c r="BP227" i="3"/>
  <c r="BO227" i="3"/>
  <c r="BQ227" i="3"/>
  <c r="BS227" i="3"/>
  <c r="BU227" i="3"/>
  <c r="BR227" i="3"/>
  <c r="BT227" i="3"/>
  <c r="BV227" i="3"/>
  <c r="BW227" i="3"/>
  <c r="BN226" i="3"/>
  <c r="AZ227" i="14" s="1"/>
  <c r="BL226" i="14" s="1"/>
  <c r="BR226" i="3"/>
  <c r="BD227" i="14" s="1"/>
  <c r="BP226" i="14" s="1"/>
  <c r="BV226" i="3"/>
  <c r="BH227" i="14" s="1"/>
  <c r="BT226" i="14" s="1"/>
  <c r="BO226" i="3"/>
  <c r="BA227" i="14" s="1"/>
  <c r="BM226" i="14" s="1"/>
  <c r="BU226" i="3"/>
  <c r="BG227" i="14" s="1"/>
  <c r="BS226" i="14" s="1"/>
  <c r="BL226" i="3"/>
  <c r="AX227" i="14" s="1"/>
  <c r="BJ226" i="14" s="1"/>
  <c r="BP226" i="3"/>
  <c r="BB227" i="14" s="1"/>
  <c r="BN226" i="14" s="1"/>
  <c r="BT226" i="3"/>
  <c r="BF227" i="14" s="1"/>
  <c r="BR226" i="14" s="1"/>
  <c r="BM226" i="3"/>
  <c r="AY227" i="14" s="1"/>
  <c r="BK226" i="14" s="1"/>
  <c r="BQ226" i="3"/>
  <c r="BC227" i="14" s="1"/>
  <c r="BO226" i="14" s="1"/>
  <c r="BS226" i="3"/>
  <c r="BE227" i="14" s="1"/>
  <c r="BQ226" i="14" s="1"/>
  <c r="BW226" i="3"/>
  <c r="BI227" i="14" s="1"/>
  <c r="BU226" i="14" s="1"/>
  <c r="CG801" i="14"/>
  <c r="CG803" i="14"/>
  <c r="CC801" i="14"/>
  <c r="CC803" i="14"/>
  <c r="BY801" i="14"/>
  <c r="BY803" i="14"/>
  <c r="L801" i="13"/>
  <c r="X802" i="13"/>
  <c r="AW801" i="13"/>
  <c r="CF801" i="14"/>
  <c r="CF803" i="14"/>
  <c r="CB803" i="14"/>
  <c r="CB801" i="14"/>
  <c r="BX801" i="14"/>
  <c r="BX803" i="14"/>
  <c r="I801" i="13"/>
  <c r="U802" i="13"/>
  <c r="AT801" i="13"/>
  <c r="E801" i="13"/>
  <c r="Q802" i="13"/>
  <c r="AP801" i="13"/>
  <c r="H801" i="13"/>
  <c r="AS801" i="13" s="1"/>
  <c r="T802" i="13"/>
  <c r="D801" i="13"/>
  <c r="P802" i="13"/>
  <c r="AO801" i="13"/>
  <c r="B801" i="13"/>
  <c r="N802" i="13"/>
  <c r="AM801" i="13"/>
  <c r="BL836" i="3"/>
  <c r="BM836" i="3"/>
  <c r="BO836" i="3"/>
  <c r="BN836" i="3"/>
  <c r="BP836" i="3"/>
  <c r="BR836" i="3"/>
  <c r="BT836" i="3"/>
  <c r="BQ836" i="3"/>
  <c r="BS836" i="3"/>
  <c r="BU836" i="3"/>
  <c r="BW836" i="3"/>
  <c r="BM835" i="3"/>
  <c r="AY836" i="14" s="1"/>
  <c r="BK835" i="14" s="1"/>
  <c r="BO835" i="3"/>
  <c r="BA836" i="14" s="1"/>
  <c r="BM835" i="14" s="1"/>
  <c r="BQ835" i="3"/>
  <c r="BC836" i="14" s="1"/>
  <c r="BO835" i="14" s="1"/>
  <c r="BS835" i="3"/>
  <c r="BE836" i="14" s="1"/>
  <c r="BQ835" i="14" s="1"/>
  <c r="BU835" i="3"/>
  <c r="BG836" i="14" s="1"/>
  <c r="BS835" i="14" s="1"/>
  <c r="BW835" i="3"/>
  <c r="BI836" i="14" s="1"/>
  <c r="BU835" i="14" s="1"/>
  <c r="BV836" i="3"/>
  <c r="BL835" i="3"/>
  <c r="AX836" i="14" s="1"/>
  <c r="BJ835" i="14" s="1"/>
  <c r="BN835" i="3"/>
  <c r="AZ836" i="14" s="1"/>
  <c r="BL835" i="14" s="1"/>
  <c r="BP835" i="3"/>
  <c r="BB836" i="14" s="1"/>
  <c r="BN835" i="14" s="1"/>
  <c r="BR835" i="3"/>
  <c r="BD836" i="14" s="1"/>
  <c r="BP835" i="14" s="1"/>
  <c r="BT835" i="3"/>
  <c r="BF836" i="14" s="1"/>
  <c r="BR835" i="14" s="1"/>
  <c r="BV835" i="3"/>
  <c r="BH836" i="14" s="1"/>
  <c r="BT835" i="14" s="1"/>
  <c r="BL221" i="3"/>
  <c r="BN221" i="3"/>
  <c r="BM221" i="3"/>
  <c r="BP221" i="3"/>
  <c r="BO221" i="3"/>
  <c r="BQ221" i="3"/>
  <c r="BS221" i="3"/>
  <c r="BU221" i="3"/>
  <c r="BR221" i="3"/>
  <c r="BT221" i="3"/>
  <c r="BV221" i="3"/>
  <c r="BW221" i="3"/>
  <c r="BN220" i="3"/>
  <c r="AZ221" i="14" s="1"/>
  <c r="BL220" i="14" s="1"/>
  <c r="BR220" i="3"/>
  <c r="BD221" i="14" s="1"/>
  <c r="BP220" i="14" s="1"/>
  <c r="BV220" i="3"/>
  <c r="BH221" i="14" s="1"/>
  <c r="BT220" i="14" s="1"/>
  <c r="BO220" i="3"/>
  <c r="BA221" i="14" s="1"/>
  <c r="BM220" i="14" s="1"/>
  <c r="BS220" i="3"/>
  <c r="BE221" i="14" s="1"/>
  <c r="BQ220" i="14" s="1"/>
  <c r="BU220" i="3"/>
  <c r="BG221" i="14" s="1"/>
  <c r="BS220" i="14" s="1"/>
  <c r="BL220" i="3"/>
  <c r="AX221" i="14" s="1"/>
  <c r="BJ220" i="14" s="1"/>
  <c r="BP220" i="3"/>
  <c r="BB221" i="14" s="1"/>
  <c r="BN220" i="14" s="1"/>
  <c r="BT220" i="3"/>
  <c r="BF221" i="14" s="1"/>
  <c r="BR220" i="14" s="1"/>
  <c r="BM220" i="3"/>
  <c r="AY221" i="14" s="1"/>
  <c r="BK220" i="14" s="1"/>
  <c r="BQ220" i="3"/>
  <c r="BC221" i="14" s="1"/>
  <c r="BO220" i="14" s="1"/>
  <c r="BW220" i="3"/>
  <c r="BI221" i="14" s="1"/>
  <c r="BU220" i="14" s="1"/>
  <c r="CG719" i="14"/>
  <c r="CG717" i="14"/>
  <c r="CC719" i="14"/>
  <c r="CC717" i="14"/>
  <c r="BY717" i="14"/>
  <c r="BY719" i="14"/>
  <c r="L717" i="13"/>
  <c r="X718" i="13"/>
  <c r="AW717" i="13"/>
  <c r="CF719" i="14"/>
  <c r="CF717" i="14"/>
  <c r="CB719" i="14"/>
  <c r="CB717" i="14"/>
  <c r="BX719" i="14"/>
  <c r="BX717" i="14"/>
  <c r="I717" i="13"/>
  <c r="U718" i="13"/>
  <c r="AT717" i="13"/>
  <c r="J717" i="13"/>
  <c r="AU717" i="13" s="1"/>
  <c r="V718" i="13"/>
  <c r="F717" i="13"/>
  <c r="AQ717" i="13" s="1"/>
  <c r="R718" i="13"/>
  <c r="E717" i="13"/>
  <c r="AP717" i="13" s="1"/>
  <c r="Q718" i="13"/>
  <c r="B717" i="13"/>
  <c r="N718" i="13"/>
  <c r="AM717" i="13"/>
  <c r="CG632" i="14"/>
  <c r="CG630" i="14"/>
  <c r="BY632" i="14"/>
  <c r="BY630" i="14"/>
  <c r="CF632" i="14"/>
  <c r="CF630" i="14"/>
  <c r="BX630" i="14"/>
  <c r="BX632" i="14"/>
  <c r="CE632" i="14"/>
  <c r="CE630" i="14"/>
  <c r="CH630" i="14"/>
  <c r="CH632" i="14"/>
  <c r="BZ630" i="14"/>
  <c r="BZ632" i="14"/>
  <c r="J630" i="13"/>
  <c r="V631" i="13"/>
  <c r="AU630" i="13"/>
  <c r="F630" i="13"/>
  <c r="R631" i="13"/>
  <c r="AQ630" i="13"/>
  <c r="G630" i="13"/>
  <c r="AR630" i="13" s="1"/>
  <c r="S631" i="13"/>
  <c r="C630" i="13"/>
  <c r="O631" i="13"/>
  <c r="AN630" i="13"/>
  <c r="N631" i="13"/>
  <c r="B630" i="13"/>
  <c r="AM630" i="13" s="1"/>
  <c r="CF287" i="14"/>
  <c r="CF285" i="14"/>
  <c r="BX287" i="14"/>
  <c r="BX285" i="14"/>
  <c r="CA285" i="14"/>
  <c r="CA287" i="14"/>
  <c r="CH287" i="14"/>
  <c r="CH285" i="14"/>
  <c r="BZ287" i="14"/>
  <c r="BZ285" i="14"/>
  <c r="CC287" i="14"/>
  <c r="CC285" i="14"/>
  <c r="L285" i="13"/>
  <c r="X286" i="13"/>
  <c r="AW285" i="13"/>
  <c r="I285" i="13"/>
  <c r="U286" i="13"/>
  <c r="AT285" i="13"/>
  <c r="AU285" i="13"/>
  <c r="J285" i="13"/>
  <c r="V286" i="13"/>
  <c r="F285" i="13"/>
  <c r="AQ285" i="13" s="1"/>
  <c r="R286" i="13"/>
  <c r="AP285" i="13"/>
  <c r="E285" i="13"/>
  <c r="Q286" i="13"/>
  <c r="O286" i="13"/>
  <c r="C285" i="13"/>
  <c r="AN285" i="13" s="1"/>
  <c r="CF237" i="14"/>
  <c r="CF239" i="14"/>
  <c r="BX237" i="14"/>
  <c r="BX239" i="14"/>
  <c r="CA239" i="14"/>
  <c r="CA237" i="14"/>
  <c r="CH239" i="14"/>
  <c r="CH237" i="14"/>
  <c r="BZ237" i="14"/>
  <c r="BZ239" i="14"/>
  <c r="CC237" i="14"/>
  <c r="CC239" i="14"/>
  <c r="L237" i="13"/>
  <c r="X238" i="13"/>
  <c r="AW237" i="13"/>
  <c r="I237" i="13"/>
  <c r="U238" i="13"/>
  <c r="AT237" i="13"/>
  <c r="AU237" i="13"/>
  <c r="J237" i="13"/>
  <c r="V238" i="13"/>
  <c r="F237" i="13"/>
  <c r="AQ237" i="13" s="1"/>
  <c r="R238" i="13"/>
  <c r="AP237" i="13"/>
  <c r="E237" i="13"/>
  <c r="Q238" i="13"/>
  <c r="O238" i="13"/>
  <c r="C237" i="13"/>
  <c r="AN237" i="13" s="1"/>
  <c r="CF191" i="14"/>
  <c r="CF189" i="14"/>
  <c r="BZ189" i="14"/>
  <c r="BZ191" i="14"/>
  <c r="CC191" i="14"/>
  <c r="CC189" i="14"/>
  <c r="CH191" i="14"/>
  <c r="CH189" i="14"/>
  <c r="BX189" i="14"/>
  <c r="BX191" i="14"/>
  <c r="CA189" i="14"/>
  <c r="CA191" i="14"/>
  <c r="L189" i="13"/>
  <c r="X190" i="13"/>
  <c r="AW189" i="13"/>
  <c r="I189" i="13"/>
  <c r="U190" i="13"/>
  <c r="AT189" i="13"/>
  <c r="AU189" i="13"/>
  <c r="J189" i="13"/>
  <c r="V190" i="13"/>
  <c r="F189" i="13"/>
  <c r="AQ189" i="13" s="1"/>
  <c r="R190" i="13"/>
  <c r="AP189" i="13"/>
  <c r="E189" i="13"/>
  <c r="Q190" i="13"/>
  <c r="O190" i="13"/>
  <c r="C189" i="13"/>
  <c r="AN189" i="13" s="1"/>
  <c r="CE143" i="14"/>
  <c r="CE141" i="14"/>
  <c r="CG143" i="14"/>
  <c r="CG141" i="14"/>
  <c r="BY141" i="14"/>
  <c r="BY143" i="14"/>
  <c r="CA143" i="14"/>
  <c r="CA141" i="14"/>
  <c r="BW141" i="14"/>
  <c r="BW143" i="14"/>
  <c r="BV142" i="14"/>
  <c r="CC143" i="14"/>
  <c r="CC141" i="14"/>
  <c r="L141" i="13"/>
  <c r="X142" i="13"/>
  <c r="AW141" i="13"/>
  <c r="I141" i="13"/>
  <c r="U142" i="13"/>
  <c r="AT141" i="13"/>
  <c r="J141" i="13"/>
  <c r="AU141" i="13" s="1"/>
  <c r="V142" i="13"/>
  <c r="AQ141" i="13"/>
  <c r="F141" i="13"/>
  <c r="R142" i="13"/>
  <c r="E141" i="13"/>
  <c r="AP141" i="13" s="1"/>
  <c r="Q142" i="13"/>
  <c r="O142" i="13"/>
  <c r="C141" i="13"/>
  <c r="AN141" i="13" s="1"/>
  <c r="CE294" i="14"/>
  <c r="CE296" i="14"/>
  <c r="CA296" i="14"/>
  <c r="CA294" i="14"/>
  <c r="BV295" i="14"/>
  <c r="BW294" i="14"/>
  <c r="BW296" i="14"/>
  <c r="CF294" i="14"/>
  <c r="CF296" i="14"/>
  <c r="CB296" i="14"/>
  <c r="CB294" i="14"/>
  <c r="BX296" i="14"/>
  <c r="BX294" i="14"/>
  <c r="J294" i="13"/>
  <c r="V295" i="13"/>
  <c r="AU294" i="13"/>
  <c r="F294" i="13"/>
  <c r="R295" i="13"/>
  <c r="AQ294" i="13"/>
  <c r="AT294" i="13"/>
  <c r="I294" i="13"/>
  <c r="U295" i="13"/>
  <c r="E294" i="13"/>
  <c r="Q295" i="13"/>
  <c r="AP294" i="13"/>
  <c r="C294" i="13"/>
  <c r="O295" i="13"/>
  <c r="AN294" i="13"/>
  <c r="A294" i="13"/>
  <c r="AL294" i="13" s="1"/>
  <c r="M295" i="13"/>
  <c r="CE246" i="14"/>
  <c r="CE248" i="14"/>
  <c r="CA248" i="14"/>
  <c r="CA246" i="14"/>
  <c r="BV247" i="14"/>
  <c r="BW248" i="14"/>
  <c r="BW246" i="14"/>
  <c r="CF248" i="14"/>
  <c r="CF246" i="14"/>
  <c r="CB246" i="14"/>
  <c r="CB248" i="14"/>
  <c r="BX248" i="14"/>
  <c r="BX246" i="14"/>
  <c r="J246" i="13"/>
  <c r="V247" i="13"/>
  <c r="AU246" i="13"/>
  <c r="F246" i="13"/>
  <c r="R247" i="13"/>
  <c r="AQ246" i="13"/>
  <c r="I246" i="13"/>
  <c r="AT246" i="13" s="1"/>
  <c r="U247" i="13"/>
  <c r="E246" i="13"/>
  <c r="Q247" i="13"/>
  <c r="AP246" i="13"/>
  <c r="C246" i="13"/>
  <c r="O247" i="13"/>
  <c r="AN246" i="13"/>
  <c r="AL246" i="13"/>
  <c r="A246" i="13"/>
  <c r="M247" i="13"/>
  <c r="CE198" i="14"/>
  <c r="CE200" i="14"/>
  <c r="CA200" i="14"/>
  <c r="CA198" i="14"/>
  <c r="BW200" i="14"/>
  <c r="BW198" i="14"/>
  <c r="BV199" i="14"/>
  <c r="CF200" i="14"/>
  <c r="CF198" i="14"/>
  <c r="CB198" i="14"/>
  <c r="CB200" i="14"/>
  <c r="BX198" i="14"/>
  <c r="BX200" i="14"/>
  <c r="J198" i="13"/>
  <c r="V199" i="13"/>
  <c r="AU198" i="13"/>
  <c r="F198" i="13"/>
  <c r="R199" i="13"/>
  <c r="AQ198" i="13"/>
  <c r="AT198" i="13"/>
  <c r="I198" i="13"/>
  <c r="U199" i="13"/>
  <c r="E198" i="13"/>
  <c r="Q199" i="13"/>
  <c r="AP198" i="13"/>
  <c r="C198" i="13"/>
  <c r="O199" i="13"/>
  <c r="AN198" i="13"/>
  <c r="A198" i="13"/>
  <c r="AL198" i="13" s="1"/>
  <c r="M199" i="13"/>
  <c r="CH846" i="14"/>
  <c r="CH848" i="14"/>
  <c r="CD848" i="14"/>
  <c r="CD846" i="14"/>
  <c r="BZ848" i="14"/>
  <c r="BZ846" i="14"/>
  <c r="K846" i="13"/>
  <c r="W847" i="13"/>
  <c r="AV846" i="13"/>
  <c r="CE848" i="14"/>
  <c r="CE846" i="14"/>
  <c r="CA846" i="14"/>
  <c r="CA848" i="14"/>
  <c r="BV847" i="14"/>
  <c r="BW848" i="14"/>
  <c r="BW846" i="14"/>
  <c r="J846" i="13"/>
  <c r="V847" i="13"/>
  <c r="AU846" i="13"/>
  <c r="F846" i="13"/>
  <c r="R847" i="13"/>
  <c r="AQ846" i="13"/>
  <c r="AR846" i="13"/>
  <c r="G846" i="13"/>
  <c r="S847" i="13"/>
  <c r="C846" i="13"/>
  <c r="O847" i="13"/>
  <c r="AN846" i="13"/>
  <c r="N847" i="13"/>
  <c r="B846" i="13"/>
  <c r="AM846" i="13" s="1"/>
  <c r="CG111" i="14"/>
  <c r="CG113" i="14"/>
  <c r="CB113" i="14"/>
  <c r="CB111" i="14"/>
  <c r="CC113" i="14"/>
  <c r="CC111" i="14"/>
  <c r="CD113" i="14"/>
  <c r="CD111" i="14"/>
  <c r="CF113" i="14"/>
  <c r="CF111" i="14"/>
  <c r="CE111" i="14"/>
  <c r="CE113" i="14"/>
  <c r="L111" i="13"/>
  <c r="X112" i="13"/>
  <c r="AW111" i="13"/>
  <c r="I111" i="13"/>
  <c r="U112" i="13"/>
  <c r="AT111" i="13"/>
  <c r="J111" i="13"/>
  <c r="AU111" i="13" s="1"/>
  <c r="V112" i="13"/>
  <c r="AQ111" i="13"/>
  <c r="F111" i="13"/>
  <c r="R112" i="13"/>
  <c r="E111" i="13"/>
  <c r="AP111" i="13" s="1"/>
  <c r="Q112" i="13"/>
  <c r="AN111" i="13"/>
  <c r="C111" i="13"/>
  <c r="O112" i="13"/>
  <c r="BW164" i="14"/>
  <c r="BW162" i="14"/>
  <c r="BV163" i="14"/>
  <c r="CB164" i="14"/>
  <c r="CB162" i="14"/>
  <c r="CC164" i="14"/>
  <c r="CC162" i="14"/>
  <c r="CH162" i="14"/>
  <c r="CH164" i="14"/>
  <c r="CG164" i="14"/>
  <c r="CG162" i="14"/>
  <c r="BX162" i="14"/>
  <c r="BX164" i="14"/>
  <c r="J162" i="13"/>
  <c r="V163" i="13"/>
  <c r="AU162" i="13"/>
  <c r="F162" i="13"/>
  <c r="R163" i="13"/>
  <c r="AQ162" i="13"/>
  <c r="AT162" i="13"/>
  <c r="I162" i="13"/>
  <c r="U163" i="13"/>
  <c r="E162" i="13"/>
  <c r="Q163" i="13"/>
  <c r="AP162" i="13"/>
  <c r="C162" i="13"/>
  <c r="O163" i="13"/>
  <c r="AN162" i="13"/>
  <c r="A162" i="13"/>
  <c r="AL162" i="13" s="1"/>
  <c r="M163" i="13"/>
  <c r="CE252" i="14"/>
  <c r="CE254" i="14"/>
  <c r="CA252" i="14"/>
  <c r="CA254" i="14"/>
  <c r="BV253" i="14"/>
  <c r="BW252" i="14"/>
  <c r="BW254" i="14"/>
  <c r="CF252" i="14"/>
  <c r="CF254" i="14"/>
  <c r="CB252" i="14"/>
  <c r="CB254" i="14"/>
  <c r="BX252" i="14"/>
  <c r="BX254" i="14"/>
  <c r="J252" i="13"/>
  <c r="V253" i="13"/>
  <c r="AU252" i="13"/>
  <c r="F252" i="13"/>
  <c r="R253" i="13"/>
  <c r="AQ252" i="13"/>
  <c r="I252" i="13"/>
  <c r="AT252" i="13" s="1"/>
  <c r="U253" i="13"/>
  <c r="E252" i="13"/>
  <c r="Q253" i="13"/>
  <c r="AP252" i="13"/>
  <c r="D252" i="13"/>
  <c r="AO252" i="13" s="1"/>
  <c r="P253" i="13"/>
  <c r="AL252" i="13"/>
  <c r="A252" i="13"/>
  <c r="M253" i="13"/>
  <c r="BL746" i="3"/>
  <c r="BM746" i="3"/>
  <c r="BO746" i="3"/>
  <c r="BN746" i="3"/>
  <c r="BP746" i="3"/>
  <c r="BR746" i="3"/>
  <c r="BT746" i="3"/>
  <c r="BQ746" i="3"/>
  <c r="BS746" i="3"/>
  <c r="BU746" i="3"/>
  <c r="BW746" i="3"/>
  <c r="BL745" i="3"/>
  <c r="AX746" i="14" s="1"/>
  <c r="BJ745" i="14" s="1"/>
  <c r="BN745" i="3"/>
  <c r="AZ746" i="14" s="1"/>
  <c r="BL745" i="14" s="1"/>
  <c r="BP745" i="3"/>
  <c r="BB746" i="14" s="1"/>
  <c r="BN745" i="14" s="1"/>
  <c r="BR745" i="3"/>
  <c r="BD746" i="14" s="1"/>
  <c r="BP745" i="14" s="1"/>
  <c r="BT745" i="3"/>
  <c r="BF746" i="14" s="1"/>
  <c r="BR745" i="14" s="1"/>
  <c r="BV745" i="3"/>
  <c r="BH746" i="14" s="1"/>
  <c r="BT745" i="14" s="1"/>
  <c r="BV746" i="3"/>
  <c r="BM745" i="3"/>
  <c r="AY746" i="14" s="1"/>
  <c r="BK745" i="14" s="1"/>
  <c r="BO745" i="3"/>
  <c r="BA746" i="14" s="1"/>
  <c r="BM745" i="14" s="1"/>
  <c r="BQ745" i="3"/>
  <c r="BC746" i="14" s="1"/>
  <c r="BO745" i="14" s="1"/>
  <c r="BS745" i="3"/>
  <c r="BE746" i="14" s="1"/>
  <c r="BQ745" i="14" s="1"/>
  <c r="BU745" i="3"/>
  <c r="BG746" i="14" s="1"/>
  <c r="BS745" i="14" s="1"/>
  <c r="BW745" i="3"/>
  <c r="BI746" i="14" s="1"/>
  <c r="BU745" i="14" s="1"/>
  <c r="BL260" i="3"/>
  <c r="BM260" i="3"/>
  <c r="BN260" i="3"/>
  <c r="BO260" i="3"/>
  <c r="BP260" i="3"/>
  <c r="BR260" i="3"/>
  <c r="BT260" i="3"/>
  <c r="BV260" i="3"/>
  <c r="BQ260" i="3"/>
  <c r="BS260" i="3"/>
  <c r="BU260" i="3"/>
  <c r="BW260" i="3"/>
  <c r="BM259" i="3"/>
  <c r="AY260" i="14" s="1"/>
  <c r="BK259" i="14" s="1"/>
  <c r="BO259" i="3"/>
  <c r="BA260" i="14" s="1"/>
  <c r="BM259" i="14" s="1"/>
  <c r="BQ259" i="3"/>
  <c r="BC260" i="14" s="1"/>
  <c r="BO259" i="14" s="1"/>
  <c r="BS259" i="3"/>
  <c r="BE260" i="14" s="1"/>
  <c r="BQ259" i="14" s="1"/>
  <c r="BU259" i="3"/>
  <c r="BG260" i="14" s="1"/>
  <c r="BS259" i="14" s="1"/>
  <c r="BW259" i="3"/>
  <c r="BI260" i="14" s="1"/>
  <c r="BU259" i="14" s="1"/>
  <c r="BL259" i="3"/>
  <c r="AX260" i="14" s="1"/>
  <c r="BJ259" i="14" s="1"/>
  <c r="BN259" i="3"/>
  <c r="AZ260" i="14" s="1"/>
  <c r="BL259" i="14" s="1"/>
  <c r="BP259" i="3"/>
  <c r="BB260" i="14" s="1"/>
  <c r="BN259" i="14" s="1"/>
  <c r="BR259" i="3"/>
  <c r="BD260" i="14" s="1"/>
  <c r="BP259" i="14" s="1"/>
  <c r="BT259" i="3"/>
  <c r="BF260" i="14" s="1"/>
  <c r="BR259" i="14" s="1"/>
  <c r="BV259" i="3"/>
  <c r="BH260" i="14" s="1"/>
  <c r="BT259" i="14" s="1"/>
  <c r="CG647" i="14"/>
  <c r="CG645" i="14"/>
  <c r="CC645" i="14"/>
  <c r="CC647" i="14"/>
  <c r="BY645" i="14"/>
  <c r="BY647" i="14"/>
  <c r="L645" i="13"/>
  <c r="X646" i="13"/>
  <c r="AW645" i="13"/>
  <c r="CF645" i="14"/>
  <c r="CF647" i="14"/>
  <c r="CB647" i="14"/>
  <c r="CB645" i="14"/>
  <c r="BX647" i="14"/>
  <c r="BX645" i="14"/>
  <c r="I645" i="13"/>
  <c r="U646" i="13"/>
  <c r="AT645" i="13"/>
  <c r="J645" i="13"/>
  <c r="AU645" i="13" s="1"/>
  <c r="V646" i="13"/>
  <c r="F645" i="13"/>
  <c r="AQ645" i="13" s="1"/>
  <c r="R646" i="13"/>
  <c r="E645" i="13"/>
  <c r="AP645" i="13" s="1"/>
  <c r="Q646" i="13"/>
  <c r="B645" i="13"/>
  <c r="N646" i="13"/>
  <c r="AM645" i="13"/>
  <c r="CH638" i="14"/>
  <c r="CH636" i="14"/>
  <c r="BZ638" i="14"/>
  <c r="BZ636" i="14"/>
  <c r="CC638" i="14"/>
  <c r="CC636" i="14"/>
  <c r="BW638" i="14"/>
  <c r="BV637" i="14"/>
  <c r="BW636" i="14"/>
  <c r="CF636" i="14"/>
  <c r="CF638" i="14"/>
  <c r="BX638" i="14"/>
  <c r="BX636" i="14"/>
  <c r="CA636" i="14"/>
  <c r="CA638" i="14"/>
  <c r="J636" i="13"/>
  <c r="V637" i="13"/>
  <c r="AU636" i="13"/>
  <c r="F636" i="13"/>
  <c r="R637" i="13"/>
  <c r="AQ636" i="13"/>
  <c r="G636" i="13"/>
  <c r="AR636" i="13" s="1"/>
  <c r="S637" i="13"/>
  <c r="C636" i="13"/>
  <c r="O637" i="13"/>
  <c r="AN636" i="13"/>
  <c r="B636" i="13"/>
  <c r="AM636" i="13" s="1"/>
  <c r="N637" i="13"/>
  <c r="CG678" i="14"/>
  <c r="CG680" i="14"/>
  <c r="CC680" i="14"/>
  <c r="CC678" i="14"/>
  <c r="BY678" i="14"/>
  <c r="BY680" i="14"/>
  <c r="K678" i="13"/>
  <c r="W679" i="13"/>
  <c r="AV678" i="13"/>
  <c r="CF678" i="14"/>
  <c r="CF680" i="14"/>
  <c r="CB678" i="14"/>
  <c r="CB680" i="14"/>
  <c r="BX680" i="14"/>
  <c r="BX678" i="14"/>
  <c r="J678" i="13"/>
  <c r="V679" i="13"/>
  <c r="AU678" i="13"/>
  <c r="F678" i="13"/>
  <c r="R679" i="13"/>
  <c r="AQ678" i="13"/>
  <c r="G678" i="13"/>
  <c r="AR678" i="13" s="1"/>
  <c r="S679" i="13"/>
  <c r="C678" i="13"/>
  <c r="O679" i="13"/>
  <c r="AN678" i="13"/>
  <c r="N679" i="13"/>
  <c r="B678" i="13"/>
  <c r="AM678" i="13" s="1"/>
  <c r="BL833" i="3"/>
  <c r="BM833" i="3"/>
  <c r="BN833" i="3"/>
  <c r="BO833" i="3"/>
  <c r="BQ833" i="3"/>
  <c r="BS833" i="3"/>
  <c r="BU833" i="3"/>
  <c r="BP833" i="3"/>
  <c r="BR833" i="3"/>
  <c r="BT833" i="3"/>
  <c r="BV833" i="3"/>
  <c r="BW833" i="3"/>
  <c r="BL832" i="3"/>
  <c r="AX833" i="14" s="1"/>
  <c r="BJ832" i="14" s="1"/>
  <c r="BP832" i="3"/>
  <c r="BB833" i="14" s="1"/>
  <c r="BN832" i="14" s="1"/>
  <c r="BT832" i="3"/>
  <c r="BF833" i="14" s="1"/>
  <c r="BR832" i="14" s="1"/>
  <c r="BM832" i="3"/>
  <c r="AY833" i="14" s="1"/>
  <c r="BK832" i="14" s="1"/>
  <c r="BQ832" i="3"/>
  <c r="BC833" i="14" s="1"/>
  <c r="BO832" i="14" s="1"/>
  <c r="BU832" i="3"/>
  <c r="BG833" i="14" s="1"/>
  <c r="BS832" i="14" s="1"/>
  <c r="BN832" i="3"/>
  <c r="AZ833" i="14" s="1"/>
  <c r="BL832" i="14" s="1"/>
  <c r="BR832" i="3"/>
  <c r="BD833" i="14" s="1"/>
  <c r="BP832" i="14" s="1"/>
  <c r="BV832" i="3"/>
  <c r="BH833" i="14" s="1"/>
  <c r="BT832" i="14" s="1"/>
  <c r="BO832" i="3"/>
  <c r="BA833" i="14" s="1"/>
  <c r="BM832" i="14" s="1"/>
  <c r="BS832" i="3"/>
  <c r="BE833" i="14" s="1"/>
  <c r="BQ832" i="14" s="1"/>
  <c r="BW832" i="3"/>
  <c r="BI833" i="14" s="1"/>
  <c r="BU832" i="14" s="1"/>
  <c r="BL281" i="3"/>
  <c r="BN281" i="3"/>
  <c r="BM281" i="3"/>
  <c r="BP281" i="3"/>
  <c r="BO281" i="3"/>
  <c r="BQ281" i="3"/>
  <c r="BS281" i="3"/>
  <c r="BU281" i="3"/>
  <c r="BR281" i="3"/>
  <c r="BT281" i="3"/>
  <c r="BV281" i="3"/>
  <c r="BL280" i="3"/>
  <c r="AX281" i="14" s="1"/>
  <c r="BJ280" i="14" s="1"/>
  <c r="BN280" i="3"/>
  <c r="AZ281" i="14" s="1"/>
  <c r="BL280" i="14" s="1"/>
  <c r="BP280" i="3"/>
  <c r="BB281" i="14" s="1"/>
  <c r="BN280" i="14" s="1"/>
  <c r="BR280" i="3"/>
  <c r="BD281" i="14" s="1"/>
  <c r="BP280" i="14" s="1"/>
  <c r="BT280" i="3"/>
  <c r="BF281" i="14" s="1"/>
  <c r="BR280" i="14" s="1"/>
  <c r="BV280" i="3"/>
  <c r="BH281" i="14" s="1"/>
  <c r="BT280" i="14" s="1"/>
  <c r="BW281" i="3"/>
  <c r="BM280" i="3"/>
  <c r="AY281" i="14" s="1"/>
  <c r="BK280" i="14" s="1"/>
  <c r="BO280" i="3"/>
  <c r="BA281" i="14" s="1"/>
  <c r="BM280" i="14" s="1"/>
  <c r="BQ280" i="3"/>
  <c r="BC281" i="14" s="1"/>
  <c r="BO280" i="14" s="1"/>
  <c r="BS280" i="3"/>
  <c r="BE281" i="14" s="1"/>
  <c r="BQ280" i="14" s="1"/>
  <c r="BU280" i="3"/>
  <c r="BG281" i="14" s="1"/>
  <c r="BS280" i="14" s="1"/>
  <c r="BW280" i="3"/>
  <c r="BI281" i="14" s="1"/>
  <c r="BU280" i="14" s="1"/>
  <c r="BL233" i="3"/>
  <c r="BN233" i="3"/>
  <c r="BM233" i="3"/>
  <c r="BP233" i="3"/>
  <c r="BO233" i="3"/>
  <c r="BQ233" i="3"/>
  <c r="BS233" i="3"/>
  <c r="BU233" i="3"/>
  <c r="BR233" i="3"/>
  <c r="BT233" i="3"/>
  <c r="BV233" i="3"/>
  <c r="BL232" i="3"/>
  <c r="AX233" i="14" s="1"/>
  <c r="BJ232" i="14" s="1"/>
  <c r="BN232" i="3"/>
  <c r="AZ233" i="14" s="1"/>
  <c r="BL232" i="14" s="1"/>
  <c r="BP232" i="3"/>
  <c r="BB233" i="14" s="1"/>
  <c r="BN232" i="14" s="1"/>
  <c r="BR232" i="3"/>
  <c r="BD233" i="14" s="1"/>
  <c r="BP232" i="14" s="1"/>
  <c r="BT232" i="3"/>
  <c r="BF233" i="14" s="1"/>
  <c r="BR232" i="14" s="1"/>
  <c r="BV232" i="3"/>
  <c r="BH233" i="14" s="1"/>
  <c r="BT232" i="14" s="1"/>
  <c r="BW233" i="3"/>
  <c r="BM232" i="3"/>
  <c r="AY233" i="14" s="1"/>
  <c r="BK232" i="14" s="1"/>
  <c r="BO232" i="3"/>
  <c r="BA233" i="14" s="1"/>
  <c r="BM232" i="14" s="1"/>
  <c r="BQ232" i="3"/>
  <c r="BC233" i="14" s="1"/>
  <c r="BO232" i="14" s="1"/>
  <c r="BS232" i="3"/>
  <c r="BE233" i="14" s="1"/>
  <c r="BQ232" i="14" s="1"/>
  <c r="BU232" i="3"/>
  <c r="BG233" i="14" s="1"/>
  <c r="BS232" i="14" s="1"/>
  <c r="BW232" i="3"/>
  <c r="BI233" i="14" s="1"/>
  <c r="BU232" i="14" s="1"/>
  <c r="CE884" i="14"/>
  <c r="CE882" i="14"/>
  <c r="CA882" i="14"/>
  <c r="CA884" i="14"/>
  <c r="BV883" i="14"/>
  <c r="BW882" i="14"/>
  <c r="BW884" i="14"/>
  <c r="CH884" i="14"/>
  <c r="CH882" i="14"/>
  <c r="CD884" i="14"/>
  <c r="CD882" i="14"/>
  <c r="BZ882" i="14"/>
  <c r="BZ884" i="14"/>
  <c r="L882" i="13"/>
  <c r="AW882" i="13" s="1"/>
  <c r="X883" i="13"/>
  <c r="H882" i="13"/>
  <c r="T883" i="13"/>
  <c r="AS882" i="13"/>
  <c r="I882" i="13"/>
  <c r="AT882" i="13" s="1"/>
  <c r="U883" i="13"/>
  <c r="AP882" i="13"/>
  <c r="E882" i="13"/>
  <c r="Q883" i="13"/>
  <c r="D882" i="13"/>
  <c r="AO882" i="13" s="1"/>
  <c r="P883" i="13"/>
  <c r="AL882" i="13"/>
  <c r="A882" i="13"/>
  <c r="M883" i="13"/>
  <c r="CE648" i="14"/>
  <c r="CE650" i="14"/>
  <c r="CA648" i="14"/>
  <c r="CA650" i="14"/>
  <c r="K648" i="13"/>
  <c r="W649" i="13"/>
  <c r="AV648" i="13"/>
  <c r="CF648" i="14"/>
  <c r="CF650" i="14"/>
  <c r="CB648" i="14"/>
  <c r="CB650" i="14"/>
  <c r="BX648" i="14"/>
  <c r="BX650" i="14"/>
  <c r="L648" i="13"/>
  <c r="AW648" i="13" s="1"/>
  <c r="X649" i="13"/>
  <c r="H648" i="13"/>
  <c r="T649" i="13"/>
  <c r="AS648" i="13"/>
  <c r="I648" i="13"/>
  <c r="AT648" i="13" s="1"/>
  <c r="U649" i="13"/>
  <c r="E648" i="13"/>
  <c r="Q649" i="13"/>
  <c r="AP648" i="13"/>
  <c r="D648" i="13"/>
  <c r="AO648" i="13" s="1"/>
  <c r="P649" i="13"/>
  <c r="AL648" i="13"/>
  <c r="A648" i="13"/>
  <c r="M649" i="13"/>
  <c r="CH132" i="14"/>
  <c r="CH134" i="14"/>
  <c r="CC134" i="14"/>
  <c r="CC132" i="14"/>
  <c r="BW132" i="14"/>
  <c r="BV133" i="14"/>
  <c r="BW134" i="14"/>
  <c r="BX134" i="14"/>
  <c r="BX132" i="14"/>
  <c r="CD132" i="14"/>
  <c r="CD134" i="14"/>
  <c r="BY132" i="14"/>
  <c r="BY134" i="14"/>
  <c r="J132" i="13"/>
  <c r="V133" i="13"/>
  <c r="AU132" i="13"/>
  <c r="F132" i="13"/>
  <c r="R133" i="13"/>
  <c r="AQ132" i="13"/>
  <c r="AT132" i="13"/>
  <c r="I132" i="13"/>
  <c r="U133" i="13"/>
  <c r="E132" i="13"/>
  <c r="Q133" i="13"/>
  <c r="AP132" i="13"/>
  <c r="D132" i="13"/>
  <c r="AO132" i="13" s="1"/>
  <c r="P133" i="13"/>
  <c r="A132" i="13"/>
  <c r="AL132" i="13" s="1"/>
  <c r="M133" i="13"/>
  <c r="BL869" i="3"/>
  <c r="BM869" i="3"/>
  <c r="BN869" i="3"/>
  <c r="BO869" i="3"/>
  <c r="BQ869" i="3"/>
  <c r="BS869" i="3"/>
  <c r="BU869" i="3"/>
  <c r="BP869" i="3"/>
  <c r="BR869" i="3"/>
  <c r="BT869" i="3"/>
  <c r="BV869" i="3"/>
  <c r="BW869" i="3"/>
  <c r="BN868" i="3"/>
  <c r="AZ869" i="14" s="1"/>
  <c r="BL868" i="14" s="1"/>
  <c r="BR868" i="3"/>
  <c r="BD869" i="14" s="1"/>
  <c r="BP868" i="14" s="1"/>
  <c r="BV868" i="3"/>
  <c r="BH869" i="14" s="1"/>
  <c r="BT868" i="14" s="1"/>
  <c r="BO868" i="3"/>
  <c r="BA869" i="14" s="1"/>
  <c r="BM868" i="14" s="1"/>
  <c r="BS868" i="3"/>
  <c r="BE869" i="14" s="1"/>
  <c r="BQ868" i="14" s="1"/>
  <c r="BW868" i="3"/>
  <c r="BI869" i="14" s="1"/>
  <c r="BU868" i="14" s="1"/>
  <c r="BL868" i="3"/>
  <c r="AX869" i="14" s="1"/>
  <c r="BJ868" i="14" s="1"/>
  <c r="BP868" i="3"/>
  <c r="BB869" i="14" s="1"/>
  <c r="BN868" i="14" s="1"/>
  <c r="BT868" i="3"/>
  <c r="BF869" i="14" s="1"/>
  <c r="BR868" i="14" s="1"/>
  <c r="BM868" i="3"/>
  <c r="AY869" i="14" s="1"/>
  <c r="BK868" i="14" s="1"/>
  <c r="BQ868" i="3"/>
  <c r="BC869" i="14" s="1"/>
  <c r="BO868" i="14" s="1"/>
  <c r="BU868" i="3"/>
  <c r="BG869" i="14" s="1"/>
  <c r="BS868" i="14" s="1"/>
  <c r="Q866" i="3"/>
  <c r="Q864" i="3"/>
  <c r="R866" i="3"/>
  <c r="BI346" i="3"/>
  <c r="BJ347" i="3"/>
  <c r="BJ346" i="3" s="1"/>
  <c r="R197" i="3"/>
  <c r="Q785" i="3"/>
  <c r="Q783" i="3"/>
  <c r="R785" i="3"/>
  <c r="CE693" i="14"/>
  <c r="CE695" i="14"/>
  <c r="CA693" i="14"/>
  <c r="CA695" i="14"/>
  <c r="BV694" i="14"/>
  <c r="BW695" i="14"/>
  <c r="BW693" i="14"/>
  <c r="CH695" i="14"/>
  <c r="CH693" i="14"/>
  <c r="CD693" i="14"/>
  <c r="CD695" i="14"/>
  <c r="BZ693" i="14"/>
  <c r="BZ695" i="14"/>
  <c r="K693" i="13"/>
  <c r="AV693" i="13" s="1"/>
  <c r="W694" i="13"/>
  <c r="G693" i="13"/>
  <c r="S694" i="13"/>
  <c r="AR693" i="13"/>
  <c r="H693" i="13"/>
  <c r="AS693" i="13" s="1"/>
  <c r="T694" i="13"/>
  <c r="D693" i="13"/>
  <c r="P694" i="13"/>
  <c r="AO693" i="13"/>
  <c r="C693" i="13"/>
  <c r="AN693" i="13" s="1"/>
  <c r="O694" i="13"/>
  <c r="A693" i="13"/>
  <c r="AL693" i="13" s="1"/>
  <c r="M694" i="13"/>
  <c r="CF684" i="14"/>
  <c r="CF686" i="14"/>
  <c r="CB686" i="14"/>
  <c r="CB684" i="14"/>
  <c r="BX686" i="14"/>
  <c r="BX684" i="14"/>
  <c r="CG686" i="14"/>
  <c r="CG684" i="14"/>
  <c r="CC686" i="14"/>
  <c r="CC684" i="14"/>
  <c r="BY684" i="14"/>
  <c r="BY686" i="14"/>
  <c r="L684" i="13"/>
  <c r="AW684" i="13" s="1"/>
  <c r="X685" i="13"/>
  <c r="H684" i="13"/>
  <c r="T685" i="13"/>
  <c r="AS684" i="13"/>
  <c r="I684" i="13"/>
  <c r="AT684" i="13" s="1"/>
  <c r="U685" i="13"/>
  <c r="E684" i="13"/>
  <c r="Q685" i="13"/>
  <c r="AP684" i="13"/>
  <c r="D684" i="13"/>
  <c r="AO684" i="13" s="1"/>
  <c r="P685" i="13"/>
  <c r="AL684" i="13"/>
  <c r="A684" i="13"/>
  <c r="M685" i="13"/>
  <c r="CE728" i="14"/>
  <c r="CE726" i="14"/>
  <c r="CA726" i="14"/>
  <c r="CA728" i="14"/>
  <c r="BV727" i="14"/>
  <c r="BW728" i="14"/>
  <c r="BW726" i="14"/>
  <c r="CH726" i="14"/>
  <c r="CH728" i="14"/>
  <c r="CD728" i="14"/>
  <c r="CD726" i="14"/>
  <c r="BZ728" i="14"/>
  <c r="BZ726" i="14"/>
  <c r="AW726" i="13"/>
  <c r="L726" i="13"/>
  <c r="X727" i="13"/>
  <c r="H726" i="13"/>
  <c r="T727" i="13"/>
  <c r="AS726" i="13"/>
  <c r="AT726" i="13"/>
  <c r="I726" i="13"/>
  <c r="U727" i="13"/>
  <c r="E726" i="13"/>
  <c r="Q727" i="13"/>
  <c r="AP726" i="13"/>
  <c r="D726" i="13"/>
  <c r="AO726" i="13" s="1"/>
  <c r="P727" i="13"/>
  <c r="A726" i="13"/>
  <c r="AL726" i="13" s="1"/>
  <c r="M727" i="13"/>
  <c r="BL860" i="3"/>
  <c r="BM860" i="3"/>
  <c r="BO860" i="3"/>
  <c r="BN860" i="3"/>
  <c r="BP860" i="3"/>
  <c r="BR860" i="3"/>
  <c r="BT860" i="3"/>
  <c r="BQ860" i="3"/>
  <c r="BS860" i="3"/>
  <c r="BU860" i="3"/>
  <c r="BW860" i="3"/>
  <c r="BL859" i="3"/>
  <c r="AX860" i="14" s="1"/>
  <c r="BJ859" i="14" s="1"/>
  <c r="BN859" i="3"/>
  <c r="AZ860" i="14" s="1"/>
  <c r="BL859" i="14" s="1"/>
  <c r="BP859" i="3"/>
  <c r="BB860" i="14" s="1"/>
  <c r="BN859" i="14" s="1"/>
  <c r="BR859" i="3"/>
  <c r="BD860" i="14" s="1"/>
  <c r="BP859" i="14" s="1"/>
  <c r="BT859" i="3"/>
  <c r="BF860" i="14" s="1"/>
  <c r="BR859" i="14" s="1"/>
  <c r="BV859" i="3"/>
  <c r="BH860" i="14" s="1"/>
  <c r="BT859" i="14" s="1"/>
  <c r="BV860" i="3"/>
  <c r="BM859" i="3"/>
  <c r="AY860" i="14" s="1"/>
  <c r="BK859" i="14" s="1"/>
  <c r="BO859" i="3"/>
  <c r="BA860" i="14" s="1"/>
  <c r="BM859" i="14" s="1"/>
  <c r="BQ859" i="3"/>
  <c r="BC860" i="14" s="1"/>
  <c r="BO859" i="14" s="1"/>
  <c r="BS859" i="3"/>
  <c r="BE860" i="14" s="1"/>
  <c r="BQ859" i="14" s="1"/>
  <c r="BU859" i="3"/>
  <c r="BG860" i="14" s="1"/>
  <c r="BS859" i="14" s="1"/>
  <c r="BW859" i="3"/>
  <c r="BI860" i="14" s="1"/>
  <c r="BU859" i="14" s="1"/>
  <c r="BL776" i="3"/>
  <c r="BM776" i="3"/>
  <c r="BO776" i="3"/>
  <c r="BN776" i="3"/>
  <c r="BP776" i="3"/>
  <c r="BR776" i="3"/>
  <c r="BT776" i="3"/>
  <c r="BQ776" i="3"/>
  <c r="BS776" i="3"/>
  <c r="BU776" i="3"/>
  <c r="BW776" i="3"/>
  <c r="BM775" i="3"/>
  <c r="AY776" i="14" s="1"/>
  <c r="BK775" i="14" s="1"/>
  <c r="BO775" i="3"/>
  <c r="BA776" i="14" s="1"/>
  <c r="BM775" i="14" s="1"/>
  <c r="BQ775" i="3"/>
  <c r="BC776" i="14" s="1"/>
  <c r="BO775" i="14" s="1"/>
  <c r="BS775" i="3"/>
  <c r="BE776" i="14" s="1"/>
  <c r="BQ775" i="14" s="1"/>
  <c r="BU775" i="3"/>
  <c r="BG776" i="14" s="1"/>
  <c r="BS775" i="14" s="1"/>
  <c r="BW775" i="3"/>
  <c r="BI776" i="14" s="1"/>
  <c r="BU775" i="14" s="1"/>
  <c r="BV776" i="3"/>
  <c r="BL775" i="3"/>
  <c r="AX776" i="14" s="1"/>
  <c r="BJ775" i="14" s="1"/>
  <c r="BN775" i="3"/>
  <c r="AZ776" i="14" s="1"/>
  <c r="BL775" i="14" s="1"/>
  <c r="BP775" i="3"/>
  <c r="BB776" i="14" s="1"/>
  <c r="BN775" i="14" s="1"/>
  <c r="BR775" i="3"/>
  <c r="BD776" i="14" s="1"/>
  <c r="BP775" i="14" s="1"/>
  <c r="BT775" i="3"/>
  <c r="BF776" i="14" s="1"/>
  <c r="BR775" i="14" s="1"/>
  <c r="BV775" i="3"/>
  <c r="BH776" i="14" s="1"/>
  <c r="BT775" i="14" s="1"/>
  <c r="CF263" i="14"/>
  <c r="CF261" i="14"/>
  <c r="BX261" i="14"/>
  <c r="BX263" i="14"/>
  <c r="CA261" i="14"/>
  <c r="CA263" i="14"/>
  <c r="CH263" i="14"/>
  <c r="CH261" i="14"/>
  <c r="BZ261" i="14"/>
  <c r="BZ263" i="14"/>
  <c r="CC263" i="14"/>
  <c r="CC261" i="14"/>
  <c r="L261" i="13"/>
  <c r="X262" i="13"/>
  <c r="AW261" i="13"/>
  <c r="I261" i="13"/>
  <c r="U262" i="13"/>
  <c r="AT261" i="13"/>
  <c r="J261" i="13"/>
  <c r="AU261" i="13" s="1"/>
  <c r="V262" i="13"/>
  <c r="AQ261" i="13"/>
  <c r="F261" i="13"/>
  <c r="R262" i="13"/>
  <c r="E261" i="13"/>
  <c r="AP261" i="13" s="1"/>
  <c r="Q262" i="13"/>
  <c r="O262" i="13"/>
  <c r="C261" i="13"/>
  <c r="AN261" i="13" s="1"/>
  <c r="CF215" i="14"/>
  <c r="CF213" i="14"/>
  <c r="BX213" i="14"/>
  <c r="BX215" i="14"/>
  <c r="CA215" i="14"/>
  <c r="CA213" i="14"/>
  <c r="CH215" i="14"/>
  <c r="CH213" i="14"/>
  <c r="BZ215" i="14"/>
  <c r="BZ213" i="14"/>
  <c r="CC215" i="14"/>
  <c r="CC213" i="14"/>
  <c r="L213" i="13"/>
  <c r="X214" i="13"/>
  <c r="AW213" i="13"/>
  <c r="I213" i="13"/>
  <c r="U214" i="13"/>
  <c r="AT213" i="13"/>
  <c r="J213" i="13"/>
  <c r="AU213" i="13" s="1"/>
  <c r="V214" i="13"/>
  <c r="AQ213" i="13"/>
  <c r="F213" i="13"/>
  <c r="R214" i="13"/>
  <c r="E213" i="13"/>
  <c r="AP213" i="13" s="1"/>
  <c r="Q214" i="13"/>
  <c r="O214" i="13"/>
  <c r="C213" i="13"/>
  <c r="AN213" i="13" s="1"/>
  <c r="CB165" i="14"/>
  <c r="CB167" i="14"/>
  <c r="BX165" i="14"/>
  <c r="BX167" i="14"/>
  <c r="CD165" i="14"/>
  <c r="CD167" i="14"/>
  <c r="CH167" i="14"/>
  <c r="CH165" i="14"/>
  <c r="CE167" i="14"/>
  <c r="CE165" i="14"/>
  <c r="BW167" i="14"/>
  <c r="BW165" i="14"/>
  <c r="BV166" i="14"/>
  <c r="L165" i="13"/>
  <c r="X166" i="13"/>
  <c r="AW165" i="13"/>
  <c r="I165" i="13"/>
  <c r="U166" i="13"/>
  <c r="AT165" i="13"/>
  <c r="AU165" i="13"/>
  <c r="J165" i="13"/>
  <c r="V166" i="13"/>
  <c r="F165" i="13"/>
  <c r="AQ165" i="13" s="1"/>
  <c r="R166" i="13"/>
  <c r="AP165" i="13"/>
  <c r="E165" i="13"/>
  <c r="Q166" i="13"/>
  <c r="O166" i="13"/>
  <c r="C165" i="13"/>
  <c r="AN165" i="13" s="1"/>
  <c r="CE117" i="14"/>
  <c r="CE119" i="14"/>
  <c r="CC117" i="14"/>
  <c r="CC119" i="14"/>
  <c r="CH117" i="14"/>
  <c r="CH119" i="14"/>
  <c r="CA119" i="14"/>
  <c r="CA117" i="14"/>
  <c r="BY117" i="14"/>
  <c r="BY119" i="14"/>
  <c r="BX119" i="14"/>
  <c r="BX117" i="14"/>
  <c r="L117" i="13"/>
  <c r="X118" i="13"/>
  <c r="AW117" i="13"/>
  <c r="I117" i="13"/>
  <c r="U118" i="13"/>
  <c r="AT117" i="13"/>
  <c r="AU117" i="13"/>
  <c r="J117" i="13"/>
  <c r="V118" i="13"/>
  <c r="F117" i="13"/>
  <c r="AQ117" i="13" s="1"/>
  <c r="R118" i="13"/>
  <c r="AP117" i="13"/>
  <c r="E117" i="13"/>
  <c r="Q118" i="13"/>
  <c r="O118" i="13"/>
  <c r="C117" i="13"/>
  <c r="AN117" i="13" s="1"/>
  <c r="BL752" i="3"/>
  <c r="BM752" i="3"/>
  <c r="BO752" i="3"/>
  <c r="BN752" i="3"/>
  <c r="BP752" i="3"/>
  <c r="BR752" i="3"/>
  <c r="BT752" i="3"/>
  <c r="BQ752" i="3"/>
  <c r="BS752" i="3"/>
  <c r="BU752" i="3"/>
  <c r="BW752" i="3"/>
  <c r="BL751" i="3"/>
  <c r="AX752" i="14" s="1"/>
  <c r="BJ751" i="14" s="1"/>
  <c r="BN751" i="3"/>
  <c r="AZ752" i="14" s="1"/>
  <c r="BL751" i="14" s="1"/>
  <c r="BP751" i="3"/>
  <c r="BB752" i="14" s="1"/>
  <c r="BN751" i="14" s="1"/>
  <c r="BR751" i="3"/>
  <c r="BD752" i="14" s="1"/>
  <c r="BP751" i="14" s="1"/>
  <c r="BT751" i="3"/>
  <c r="BF752" i="14" s="1"/>
  <c r="BR751" i="14" s="1"/>
  <c r="BV751" i="3"/>
  <c r="BH752" i="14" s="1"/>
  <c r="BT751" i="14" s="1"/>
  <c r="BV752" i="3"/>
  <c r="BM751" i="3"/>
  <c r="AY752" i="14" s="1"/>
  <c r="BK751" i="14" s="1"/>
  <c r="BO751" i="3"/>
  <c r="BA752" i="14" s="1"/>
  <c r="BM751" i="14" s="1"/>
  <c r="BQ751" i="3"/>
  <c r="BC752" i="14" s="1"/>
  <c r="BO751" i="14" s="1"/>
  <c r="BS751" i="3"/>
  <c r="BE752" i="14" s="1"/>
  <c r="BQ751" i="14" s="1"/>
  <c r="BU751" i="3"/>
  <c r="BG752" i="14" s="1"/>
  <c r="BS751" i="14" s="1"/>
  <c r="BW751" i="3"/>
  <c r="BI752" i="14" s="1"/>
  <c r="BU751" i="14" s="1"/>
  <c r="CF272" i="14"/>
  <c r="CF270" i="14"/>
  <c r="CB272" i="14"/>
  <c r="CB270" i="14"/>
  <c r="BX270" i="14"/>
  <c r="BX272" i="14"/>
  <c r="CE272" i="14"/>
  <c r="CE270" i="14"/>
  <c r="CA270" i="14"/>
  <c r="CA272" i="14"/>
  <c r="BV271" i="14"/>
  <c r="BW270" i="14"/>
  <c r="BW272" i="14"/>
  <c r="J270" i="13"/>
  <c r="V271" i="13"/>
  <c r="AU270" i="13"/>
  <c r="F270" i="13"/>
  <c r="R271" i="13"/>
  <c r="AQ270" i="13"/>
  <c r="I270" i="13"/>
  <c r="AT270" i="13" s="1"/>
  <c r="U271" i="13"/>
  <c r="E270" i="13"/>
  <c r="Q271" i="13"/>
  <c r="AP270" i="13"/>
  <c r="C270" i="13"/>
  <c r="O271" i="13"/>
  <c r="AN270" i="13"/>
  <c r="AL270" i="13"/>
  <c r="A270" i="13"/>
  <c r="M271" i="13"/>
  <c r="CF222" i="14"/>
  <c r="CF224" i="14"/>
  <c r="CB224" i="14"/>
  <c r="CB222" i="14"/>
  <c r="BX222" i="14"/>
  <c r="BX224" i="14"/>
  <c r="CE222" i="14"/>
  <c r="CE224" i="14"/>
  <c r="CA222" i="14"/>
  <c r="CA224" i="14"/>
  <c r="BV223" i="14"/>
  <c r="BW222" i="14"/>
  <c r="BW224" i="14"/>
  <c r="J222" i="13"/>
  <c r="V223" i="13"/>
  <c r="AU222" i="13"/>
  <c r="F222" i="13"/>
  <c r="R223" i="13"/>
  <c r="AQ222" i="13"/>
  <c r="AT222" i="13"/>
  <c r="I222" i="13"/>
  <c r="U223" i="13"/>
  <c r="E222" i="13"/>
  <c r="Q223" i="13"/>
  <c r="AP222" i="13"/>
  <c r="C222" i="13"/>
  <c r="O223" i="13"/>
  <c r="AN222" i="13"/>
  <c r="A222" i="13"/>
  <c r="AL222" i="13" s="1"/>
  <c r="M223" i="13"/>
  <c r="CF174" i="14"/>
  <c r="CF176" i="14"/>
  <c r="CB174" i="14"/>
  <c r="CB176" i="14"/>
  <c r="BX176" i="14"/>
  <c r="BX174" i="14"/>
  <c r="CE174" i="14"/>
  <c r="CE176" i="14"/>
  <c r="CA174" i="14"/>
  <c r="CA176" i="14"/>
  <c r="BV175" i="14"/>
  <c r="BW176" i="14"/>
  <c r="BW174" i="14"/>
  <c r="J174" i="13"/>
  <c r="V175" i="13"/>
  <c r="AU174" i="13"/>
  <c r="F174" i="13"/>
  <c r="R175" i="13"/>
  <c r="AQ174" i="13"/>
  <c r="I174" i="13"/>
  <c r="AT174" i="13" s="1"/>
  <c r="U175" i="13"/>
  <c r="E174" i="13"/>
  <c r="Q175" i="13"/>
  <c r="AP174" i="13"/>
  <c r="C174" i="13"/>
  <c r="O175" i="13"/>
  <c r="AN174" i="13"/>
  <c r="AL174" i="13"/>
  <c r="A174" i="13"/>
  <c r="M175" i="13"/>
  <c r="CG804" i="14"/>
  <c r="CG806" i="14"/>
  <c r="CC806" i="14"/>
  <c r="CC804" i="14"/>
  <c r="BY806" i="14"/>
  <c r="BY804" i="14"/>
  <c r="K804" i="13"/>
  <c r="W805" i="13"/>
  <c r="AV804" i="13"/>
  <c r="CF804" i="14"/>
  <c r="CF806" i="14"/>
  <c r="CB804" i="14"/>
  <c r="CB806" i="14"/>
  <c r="BX806" i="14"/>
  <c r="BX804" i="14"/>
  <c r="J804" i="13"/>
  <c r="V805" i="13"/>
  <c r="AU804" i="13"/>
  <c r="F804" i="13"/>
  <c r="R805" i="13"/>
  <c r="AQ804" i="13"/>
  <c r="AR804" i="13"/>
  <c r="G804" i="13"/>
  <c r="S805" i="13"/>
  <c r="C804" i="13"/>
  <c r="O805" i="13"/>
  <c r="AN804" i="13"/>
  <c r="AM804" i="13"/>
  <c r="B804" i="13"/>
  <c r="N805" i="13"/>
  <c r="BL335" i="3"/>
  <c r="BN335" i="3"/>
  <c r="BM335" i="3"/>
  <c r="BP335" i="3"/>
  <c r="BO335" i="3"/>
  <c r="BQ335" i="3"/>
  <c r="BS335" i="3"/>
  <c r="BU335" i="3"/>
  <c r="BR335" i="3"/>
  <c r="BT335" i="3"/>
  <c r="BV335" i="3"/>
  <c r="BW335" i="3"/>
  <c r="BL334" i="3"/>
  <c r="AX335" i="14" s="1"/>
  <c r="BJ334" i="14" s="1"/>
  <c r="BP334" i="3"/>
  <c r="BB335" i="14" s="1"/>
  <c r="BN334" i="14" s="1"/>
  <c r="BT334" i="3"/>
  <c r="BF335" i="14" s="1"/>
  <c r="BR334" i="14" s="1"/>
  <c r="BM334" i="3"/>
  <c r="AY335" i="14" s="1"/>
  <c r="BK334" i="14" s="1"/>
  <c r="BQ334" i="3"/>
  <c r="BC335" i="14" s="1"/>
  <c r="BO334" i="14" s="1"/>
  <c r="BU334" i="3"/>
  <c r="BG335" i="14" s="1"/>
  <c r="BS334" i="14" s="1"/>
  <c r="BN334" i="3"/>
  <c r="AZ335" i="14" s="1"/>
  <c r="BL334" i="14" s="1"/>
  <c r="BR334" i="3"/>
  <c r="BD335" i="14" s="1"/>
  <c r="BP334" i="14" s="1"/>
  <c r="BV334" i="3"/>
  <c r="BH335" i="14" s="1"/>
  <c r="BT334" i="14" s="1"/>
  <c r="BO334" i="3"/>
  <c r="BA335" i="14" s="1"/>
  <c r="BM334" i="14" s="1"/>
  <c r="BS334" i="3"/>
  <c r="BE335" i="14" s="1"/>
  <c r="BQ334" i="14" s="1"/>
  <c r="BW334" i="3"/>
  <c r="BI335" i="14" s="1"/>
  <c r="BU334" i="14" s="1"/>
  <c r="BL245" i="3"/>
  <c r="BN245" i="3"/>
  <c r="BM245" i="3"/>
  <c r="BP245" i="3"/>
  <c r="BO245" i="3"/>
  <c r="BQ245" i="3"/>
  <c r="BS245" i="3"/>
  <c r="BU245" i="3"/>
  <c r="BR245" i="3"/>
  <c r="BT245" i="3"/>
  <c r="BV245" i="3"/>
  <c r="BL244" i="3"/>
  <c r="AX245" i="14" s="1"/>
  <c r="BJ244" i="14" s="1"/>
  <c r="BN244" i="3"/>
  <c r="AZ245" i="14" s="1"/>
  <c r="BL244" i="14" s="1"/>
  <c r="BP244" i="3"/>
  <c r="BB245" i="14" s="1"/>
  <c r="BN244" i="14" s="1"/>
  <c r="BR244" i="3"/>
  <c r="BD245" i="14" s="1"/>
  <c r="BP244" i="14" s="1"/>
  <c r="BT244" i="3"/>
  <c r="BF245" i="14" s="1"/>
  <c r="BR244" i="14" s="1"/>
  <c r="BV244" i="3"/>
  <c r="BH245" i="14" s="1"/>
  <c r="BT244" i="14" s="1"/>
  <c r="BW245" i="3"/>
  <c r="BM244" i="3"/>
  <c r="AY245" i="14" s="1"/>
  <c r="BK244" i="14" s="1"/>
  <c r="BO244" i="3"/>
  <c r="BA245" i="14" s="1"/>
  <c r="BM244" i="14" s="1"/>
  <c r="BQ244" i="3"/>
  <c r="BC245" i="14" s="1"/>
  <c r="BO244" i="14" s="1"/>
  <c r="BS244" i="3"/>
  <c r="BE245" i="14" s="1"/>
  <c r="BQ244" i="14" s="1"/>
  <c r="BU244" i="3"/>
  <c r="BG245" i="14" s="1"/>
  <c r="BS244" i="14" s="1"/>
  <c r="BW244" i="3"/>
  <c r="BI245" i="14" s="1"/>
  <c r="BU244" i="14" s="1"/>
  <c r="CG354" i="14"/>
  <c r="CG356" i="14"/>
  <c r="CC354" i="14"/>
  <c r="CC356" i="14"/>
  <c r="BY354" i="14"/>
  <c r="BY356" i="14"/>
  <c r="K354" i="13"/>
  <c r="W355" i="13"/>
  <c r="AV354" i="13"/>
  <c r="CF354" i="14"/>
  <c r="CF356" i="14"/>
  <c r="CB356" i="14"/>
  <c r="CB354" i="14"/>
  <c r="BX354" i="14"/>
  <c r="BX356" i="14"/>
  <c r="J354" i="13"/>
  <c r="V355" i="13"/>
  <c r="AU354" i="13"/>
  <c r="F354" i="13"/>
  <c r="R355" i="13"/>
  <c r="AQ354" i="13"/>
  <c r="G354" i="13"/>
  <c r="AR354" i="13" s="1"/>
  <c r="S355" i="13"/>
  <c r="AO354" i="13"/>
  <c r="D354" i="13"/>
  <c r="P355" i="13"/>
  <c r="N355" i="13"/>
  <c r="B354" i="13"/>
  <c r="AM354" i="13" s="1"/>
  <c r="CE300" i="14"/>
  <c r="CE302" i="14"/>
  <c r="CA300" i="14"/>
  <c r="CA302" i="14"/>
  <c r="BV301" i="14"/>
  <c r="BW302" i="14"/>
  <c r="BW300" i="14"/>
  <c r="CH302" i="14"/>
  <c r="CH300" i="14"/>
  <c r="CD302" i="14"/>
  <c r="CD300" i="14"/>
  <c r="BZ302" i="14"/>
  <c r="BZ300" i="14"/>
  <c r="L300" i="13"/>
  <c r="AW300" i="13" s="1"/>
  <c r="X301" i="13"/>
  <c r="H300" i="13"/>
  <c r="T301" i="13"/>
  <c r="AS300" i="13"/>
  <c r="I300" i="13"/>
  <c r="AT300" i="13" s="1"/>
  <c r="U301" i="13"/>
  <c r="E300" i="13"/>
  <c r="Q301" i="13"/>
  <c r="AP300" i="13"/>
  <c r="D300" i="13"/>
  <c r="AO300" i="13" s="1"/>
  <c r="P301" i="13"/>
  <c r="AL300" i="13"/>
  <c r="A300" i="13"/>
  <c r="M301" i="13"/>
  <c r="BL323" i="3"/>
  <c r="BN323" i="3"/>
  <c r="BM323" i="3"/>
  <c r="BP323" i="3"/>
  <c r="BO323" i="3"/>
  <c r="BQ323" i="3"/>
  <c r="BS323" i="3"/>
  <c r="BU323" i="3"/>
  <c r="BR323" i="3"/>
  <c r="BT323" i="3"/>
  <c r="BV323" i="3"/>
  <c r="BW323" i="3"/>
  <c r="BN322" i="3"/>
  <c r="AZ323" i="14" s="1"/>
  <c r="BL322" i="14" s="1"/>
  <c r="BR322" i="3"/>
  <c r="BD323" i="14" s="1"/>
  <c r="BP322" i="14" s="1"/>
  <c r="BV322" i="3"/>
  <c r="BH323" i="14" s="1"/>
  <c r="BT322" i="14" s="1"/>
  <c r="BO322" i="3"/>
  <c r="BA323" i="14" s="1"/>
  <c r="BM322" i="14" s="1"/>
  <c r="BS322" i="3"/>
  <c r="BE323" i="14" s="1"/>
  <c r="BQ322" i="14" s="1"/>
  <c r="BW322" i="3"/>
  <c r="BI323" i="14" s="1"/>
  <c r="BU322" i="14" s="1"/>
  <c r="BL322" i="3"/>
  <c r="AX323" i="14" s="1"/>
  <c r="BJ322" i="14" s="1"/>
  <c r="BP322" i="3"/>
  <c r="BB323" i="14" s="1"/>
  <c r="BN322" i="14" s="1"/>
  <c r="BT322" i="3"/>
  <c r="BF323" i="14" s="1"/>
  <c r="BR322" i="14" s="1"/>
  <c r="BM322" i="3"/>
  <c r="AY323" i="14" s="1"/>
  <c r="BK322" i="14" s="1"/>
  <c r="BQ322" i="3"/>
  <c r="BC323" i="14" s="1"/>
  <c r="BO322" i="14" s="1"/>
  <c r="BU322" i="3"/>
  <c r="BG323" i="14" s="1"/>
  <c r="BS322" i="14" s="1"/>
  <c r="BL284" i="3"/>
  <c r="BM284" i="3"/>
  <c r="BN284" i="3"/>
  <c r="BO284" i="3"/>
  <c r="BP284" i="3"/>
  <c r="BR284" i="3"/>
  <c r="BT284" i="3"/>
  <c r="BV284" i="3"/>
  <c r="BQ284" i="3"/>
  <c r="BS284" i="3"/>
  <c r="BU284" i="3"/>
  <c r="BW284" i="3"/>
  <c r="BL283" i="3"/>
  <c r="AX284" i="14" s="1"/>
  <c r="BJ283" i="14" s="1"/>
  <c r="BN283" i="3"/>
  <c r="AZ284" i="14" s="1"/>
  <c r="BL283" i="14" s="1"/>
  <c r="BP283" i="3"/>
  <c r="BB284" i="14" s="1"/>
  <c r="BN283" i="14" s="1"/>
  <c r="BR283" i="3"/>
  <c r="BD284" i="14" s="1"/>
  <c r="BP283" i="14" s="1"/>
  <c r="BT283" i="3"/>
  <c r="BF284" i="14" s="1"/>
  <c r="BR283" i="14" s="1"/>
  <c r="BV283" i="3"/>
  <c r="BH284" i="14" s="1"/>
  <c r="BT283" i="14" s="1"/>
  <c r="BM283" i="3"/>
  <c r="AY284" i="14" s="1"/>
  <c r="BK283" i="14" s="1"/>
  <c r="BO283" i="3"/>
  <c r="BA284" i="14" s="1"/>
  <c r="BM283" i="14" s="1"/>
  <c r="BQ283" i="3"/>
  <c r="BC284" i="14" s="1"/>
  <c r="BO283" i="14" s="1"/>
  <c r="BS283" i="3"/>
  <c r="BE284" i="14" s="1"/>
  <c r="BQ283" i="14" s="1"/>
  <c r="BU283" i="3"/>
  <c r="BG284" i="14" s="1"/>
  <c r="BS283" i="14" s="1"/>
  <c r="BW283" i="3"/>
  <c r="BI284" i="14" s="1"/>
  <c r="BU283" i="14" s="1"/>
  <c r="BL188" i="3"/>
  <c r="BM188" i="3"/>
  <c r="BN188" i="3"/>
  <c r="BO188" i="3"/>
  <c r="BP188" i="3"/>
  <c r="BR188" i="3"/>
  <c r="BT188" i="3"/>
  <c r="BV188" i="3"/>
  <c r="BQ188" i="3"/>
  <c r="BS188" i="3"/>
  <c r="BU188" i="3"/>
  <c r="BW188" i="3"/>
  <c r="BL187" i="3"/>
  <c r="AX188" i="14" s="1"/>
  <c r="BJ187" i="14" s="1"/>
  <c r="BN187" i="3"/>
  <c r="AZ188" i="14" s="1"/>
  <c r="BL187" i="14" s="1"/>
  <c r="BP187" i="3"/>
  <c r="BB188" i="14" s="1"/>
  <c r="BN187" i="14" s="1"/>
  <c r="BR187" i="3"/>
  <c r="BD188" i="14" s="1"/>
  <c r="BP187" i="14" s="1"/>
  <c r="BT187" i="3"/>
  <c r="BF188" i="14" s="1"/>
  <c r="BR187" i="14" s="1"/>
  <c r="BV187" i="3"/>
  <c r="BH188" i="14" s="1"/>
  <c r="BT187" i="14" s="1"/>
  <c r="BM187" i="3"/>
  <c r="AY188" i="14" s="1"/>
  <c r="BK187" i="14" s="1"/>
  <c r="BO187" i="3"/>
  <c r="BA188" i="14" s="1"/>
  <c r="BM187" i="14" s="1"/>
  <c r="BQ187" i="3"/>
  <c r="BC188" i="14" s="1"/>
  <c r="BO187" i="14" s="1"/>
  <c r="BS187" i="3"/>
  <c r="BE188" i="14" s="1"/>
  <c r="BQ187" i="14" s="1"/>
  <c r="BU187" i="3"/>
  <c r="BG188" i="14" s="1"/>
  <c r="BS187" i="14" s="1"/>
  <c r="BW187" i="3"/>
  <c r="BI188" i="14" s="1"/>
  <c r="BU187" i="14" s="1"/>
  <c r="BL275" i="3"/>
  <c r="BN275" i="3"/>
  <c r="BM275" i="3"/>
  <c r="BP275" i="3"/>
  <c r="BO275" i="3"/>
  <c r="BQ275" i="3"/>
  <c r="BS275" i="3"/>
  <c r="BU275" i="3"/>
  <c r="BR275" i="3"/>
  <c r="BT275" i="3"/>
  <c r="BV275" i="3"/>
  <c r="BW275" i="3"/>
  <c r="BP274" i="3"/>
  <c r="BB275" i="14" s="1"/>
  <c r="BN274" i="14" s="1"/>
  <c r="BT274" i="3"/>
  <c r="BF275" i="14" s="1"/>
  <c r="BR274" i="14" s="1"/>
  <c r="BM274" i="3"/>
  <c r="AY275" i="14" s="1"/>
  <c r="BK274" i="14" s="1"/>
  <c r="BQ274" i="3"/>
  <c r="BC275" i="14" s="1"/>
  <c r="BO274" i="14" s="1"/>
  <c r="BU274" i="3"/>
  <c r="BG275" i="14" s="1"/>
  <c r="BS274" i="14" s="1"/>
  <c r="BL274" i="3"/>
  <c r="AX275" i="14" s="1"/>
  <c r="BJ274" i="14" s="1"/>
  <c r="BN274" i="3"/>
  <c r="AZ275" i="14" s="1"/>
  <c r="BL274" i="14" s="1"/>
  <c r="BR274" i="3"/>
  <c r="BD275" i="14" s="1"/>
  <c r="BP274" i="14" s="1"/>
  <c r="BV274" i="3"/>
  <c r="BH275" i="14" s="1"/>
  <c r="BT274" i="14" s="1"/>
  <c r="BO274" i="3"/>
  <c r="BA275" i="14" s="1"/>
  <c r="BM274" i="14" s="1"/>
  <c r="BS274" i="3"/>
  <c r="BE275" i="14" s="1"/>
  <c r="BQ274" i="14" s="1"/>
  <c r="BW274" i="3"/>
  <c r="BI275" i="14" s="1"/>
  <c r="BU274" i="14" s="1"/>
  <c r="BL299" i="3"/>
  <c r="BN299" i="3"/>
  <c r="BM299" i="3"/>
  <c r="BP299" i="3"/>
  <c r="BO299" i="3"/>
  <c r="BQ299" i="3"/>
  <c r="BS299" i="3"/>
  <c r="BU299" i="3"/>
  <c r="BR299" i="3"/>
  <c r="BT299" i="3"/>
  <c r="BV299" i="3"/>
  <c r="BW299" i="3"/>
  <c r="BN298" i="3"/>
  <c r="AZ299" i="14" s="1"/>
  <c r="BL298" i="14" s="1"/>
  <c r="BR298" i="3"/>
  <c r="BD299" i="14" s="1"/>
  <c r="BP298" i="14" s="1"/>
  <c r="BV298" i="3"/>
  <c r="BH299" i="14" s="1"/>
  <c r="BT298" i="14" s="1"/>
  <c r="BO298" i="3"/>
  <c r="BA299" i="14" s="1"/>
  <c r="BM298" i="14" s="1"/>
  <c r="BQ298" i="3"/>
  <c r="BC299" i="14" s="1"/>
  <c r="BO298" i="14" s="1"/>
  <c r="BU298" i="3"/>
  <c r="BG299" i="14" s="1"/>
  <c r="BS298" i="14" s="1"/>
  <c r="BL298" i="3"/>
  <c r="AX299" i="14" s="1"/>
  <c r="BJ298" i="14" s="1"/>
  <c r="BP298" i="3"/>
  <c r="BB299" i="14" s="1"/>
  <c r="BN298" i="14" s="1"/>
  <c r="BT298" i="3"/>
  <c r="BF299" i="14" s="1"/>
  <c r="BR298" i="14" s="1"/>
  <c r="BM298" i="3"/>
  <c r="AY299" i="14" s="1"/>
  <c r="BK298" i="14" s="1"/>
  <c r="BS298" i="3"/>
  <c r="BE299" i="14" s="1"/>
  <c r="BQ298" i="14" s="1"/>
  <c r="BW298" i="3"/>
  <c r="BI299" i="14" s="1"/>
  <c r="BU298" i="14" s="1"/>
  <c r="BL203" i="3"/>
  <c r="BN203" i="3"/>
  <c r="BM203" i="3"/>
  <c r="BP203" i="3"/>
  <c r="BO203" i="3"/>
  <c r="BQ203" i="3"/>
  <c r="BS203" i="3"/>
  <c r="BU203" i="3"/>
  <c r="BR203" i="3"/>
  <c r="BT203" i="3"/>
  <c r="BV203" i="3"/>
  <c r="BW203" i="3"/>
  <c r="BL202" i="3"/>
  <c r="AX203" i="14" s="1"/>
  <c r="BJ202" i="14" s="1"/>
  <c r="BP202" i="3"/>
  <c r="BB203" i="14" s="1"/>
  <c r="BN202" i="14" s="1"/>
  <c r="BT202" i="3"/>
  <c r="BF203" i="14" s="1"/>
  <c r="BR202" i="14" s="1"/>
  <c r="BM202" i="3"/>
  <c r="AY203" i="14" s="1"/>
  <c r="BK202" i="14" s="1"/>
  <c r="BQ202" i="3"/>
  <c r="BC203" i="14" s="1"/>
  <c r="BO202" i="14" s="1"/>
  <c r="BU202" i="3"/>
  <c r="BG203" i="14" s="1"/>
  <c r="BS202" i="14" s="1"/>
  <c r="BN202" i="3"/>
  <c r="AZ203" i="14" s="1"/>
  <c r="BL202" i="14" s="1"/>
  <c r="BR202" i="3"/>
  <c r="BD203" i="14" s="1"/>
  <c r="BP202" i="14" s="1"/>
  <c r="BV202" i="3"/>
  <c r="BH203" i="14" s="1"/>
  <c r="BT202" i="14" s="1"/>
  <c r="BO202" i="3"/>
  <c r="BA203" i="14" s="1"/>
  <c r="BM202" i="14" s="1"/>
  <c r="BS202" i="3"/>
  <c r="BE203" i="14" s="1"/>
  <c r="BQ202" i="14" s="1"/>
  <c r="BW202" i="3"/>
  <c r="BI203" i="14" s="1"/>
  <c r="BU202" i="14" s="1"/>
  <c r="BI343" i="3"/>
  <c r="BJ344" i="3"/>
  <c r="BJ343" i="3" s="1"/>
  <c r="CH734" i="14"/>
  <c r="CH732" i="14"/>
  <c r="CD732" i="14"/>
  <c r="CD734" i="14"/>
  <c r="BZ732" i="14"/>
  <c r="BZ734" i="14"/>
  <c r="K732" i="13"/>
  <c r="W733" i="13"/>
  <c r="AV732" i="13"/>
  <c r="CE732" i="14"/>
  <c r="CE734" i="14"/>
  <c r="CA732" i="14"/>
  <c r="CA734" i="14"/>
  <c r="BW734" i="14"/>
  <c r="BV733" i="14"/>
  <c r="BW732" i="14"/>
  <c r="J732" i="13"/>
  <c r="V733" i="13"/>
  <c r="AU732" i="13"/>
  <c r="F732" i="13"/>
  <c r="R733" i="13"/>
  <c r="AQ732" i="13"/>
  <c r="AR732" i="13"/>
  <c r="G732" i="13"/>
  <c r="S733" i="13"/>
  <c r="C732" i="13"/>
  <c r="O733" i="13"/>
  <c r="AN732" i="13"/>
  <c r="B732" i="13"/>
  <c r="AM732" i="13" s="1"/>
  <c r="N733" i="13"/>
  <c r="CG669" i="14"/>
  <c r="CG671" i="14"/>
  <c r="CC671" i="14"/>
  <c r="CC669" i="14"/>
  <c r="BY669" i="14"/>
  <c r="BY671" i="14"/>
  <c r="L669" i="13"/>
  <c r="X670" i="13"/>
  <c r="AW669" i="13"/>
  <c r="CF669" i="14"/>
  <c r="CF671" i="14"/>
  <c r="CB669" i="14"/>
  <c r="CB671" i="14"/>
  <c r="BX671" i="14"/>
  <c r="BX669" i="14"/>
  <c r="I669" i="13"/>
  <c r="U670" i="13"/>
  <c r="AT669" i="13"/>
  <c r="J669" i="13"/>
  <c r="AU669" i="13" s="1"/>
  <c r="V670" i="13"/>
  <c r="AQ669" i="13"/>
  <c r="F669" i="13"/>
  <c r="R670" i="13"/>
  <c r="E669" i="13"/>
  <c r="AP669" i="13" s="1"/>
  <c r="Q670" i="13"/>
  <c r="B669" i="13"/>
  <c r="N670" i="13"/>
  <c r="AM669" i="13"/>
  <c r="CE656" i="14"/>
  <c r="CE654" i="14"/>
  <c r="CA656" i="14"/>
  <c r="CA654" i="14"/>
  <c r="K654" i="13"/>
  <c r="W655" i="13"/>
  <c r="AV654" i="13"/>
  <c r="CF656" i="14"/>
  <c r="CF654" i="14"/>
  <c r="CB656" i="14"/>
  <c r="CB654" i="14"/>
  <c r="BX656" i="14"/>
  <c r="BX654" i="14"/>
  <c r="AW654" i="13"/>
  <c r="L654" i="13"/>
  <c r="X655" i="13"/>
  <c r="H654" i="13"/>
  <c r="T655" i="13"/>
  <c r="AS654" i="13"/>
  <c r="AT654" i="13"/>
  <c r="I654" i="13"/>
  <c r="U655" i="13"/>
  <c r="E654" i="13"/>
  <c r="Q655" i="13"/>
  <c r="AP654" i="13"/>
  <c r="D654" i="13"/>
  <c r="AO654" i="13" s="1"/>
  <c r="P655" i="13"/>
  <c r="A654" i="13"/>
  <c r="AL654" i="13" s="1"/>
  <c r="M655" i="13"/>
  <c r="CE822" i="14"/>
  <c r="CE824" i="14"/>
  <c r="CA824" i="14"/>
  <c r="CA822" i="14"/>
  <c r="BV823" i="14"/>
  <c r="BW822" i="14"/>
  <c r="BW824" i="14"/>
  <c r="CH822" i="14"/>
  <c r="CH824" i="14"/>
  <c r="CD822" i="14"/>
  <c r="CD824" i="14"/>
  <c r="BZ822" i="14"/>
  <c r="BZ824" i="14"/>
  <c r="L822" i="13"/>
  <c r="AW822" i="13" s="1"/>
  <c r="X823" i="13"/>
  <c r="H822" i="13"/>
  <c r="T823" i="13"/>
  <c r="AS822" i="13"/>
  <c r="I822" i="13"/>
  <c r="AT822" i="13" s="1"/>
  <c r="U823" i="13"/>
  <c r="E822" i="13"/>
  <c r="AP822" i="13" s="1"/>
  <c r="Q823" i="13"/>
  <c r="D822" i="13"/>
  <c r="AO822" i="13" s="1"/>
  <c r="P823" i="13"/>
  <c r="AL822" i="13"/>
  <c r="A822" i="13"/>
  <c r="M823" i="13"/>
  <c r="CE324" i="14"/>
  <c r="CE326" i="14"/>
  <c r="CA324" i="14"/>
  <c r="CA326" i="14"/>
  <c r="BV325" i="14"/>
  <c r="BW324" i="14"/>
  <c r="BW326" i="14"/>
  <c r="CH326" i="14"/>
  <c r="CH324" i="14"/>
  <c r="CD326" i="14"/>
  <c r="CD324" i="14"/>
  <c r="BZ324" i="14"/>
  <c r="BZ326" i="14"/>
  <c r="AW324" i="13"/>
  <c r="L324" i="13"/>
  <c r="X325" i="13"/>
  <c r="H324" i="13"/>
  <c r="T325" i="13"/>
  <c r="AS324" i="13"/>
  <c r="AT324" i="13"/>
  <c r="I324" i="13"/>
  <c r="U325" i="13"/>
  <c r="E324" i="13"/>
  <c r="Q325" i="13"/>
  <c r="AP324" i="13"/>
  <c r="AO324" i="13"/>
  <c r="D324" i="13"/>
  <c r="P325" i="13"/>
  <c r="A324" i="13"/>
  <c r="AL324" i="13" s="1"/>
  <c r="M325" i="13"/>
  <c r="BL644" i="3"/>
  <c r="BM644" i="3"/>
  <c r="BO644" i="3"/>
  <c r="BN644" i="3"/>
  <c r="BP644" i="3"/>
  <c r="BR644" i="3"/>
  <c r="BT644" i="3"/>
  <c r="BQ644" i="3"/>
  <c r="BS644" i="3"/>
  <c r="BU644" i="3"/>
  <c r="BW644" i="3"/>
  <c r="BO643" i="3"/>
  <c r="BA644" i="14" s="1"/>
  <c r="BM643" i="14" s="1"/>
  <c r="BS643" i="3"/>
  <c r="BE644" i="14" s="1"/>
  <c r="BQ643" i="14" s="1"/>
  <c r="BP643" i="3"/>
  <c r="BB644" i="14" s="1"/>
  <c r="BN643" i="14" s="1"/>
  <c r="BT643" i="3"/>
  <c r="BF644" i="14" s="1"/>
  <c r="BR643" i="14" s="1"/>
  <c r="BV643" i="3"/>
  <c r="BH644" i="14" s="1"/>
  <c r="BT643" i="14" s="1"/>
  <c r="BV644" i="3"/>
  <c r="BM643" i="3"/>
  <c r="AY644" i="14" s="1"/>
  <c r="BK643" i="14" s="1"/>
  <c r="BQ643" i="3"/>
  <c r="BC644" i="14" s="1"/>
  <c r="BO643" i="14" s="1"/>
  <c r="BL643" i="3"/>
  <c r="AX644" i="14" s="1"/>
  <c r="BJ643" i="14" s="1"/>
  <c r="BN643" i="3"/>
  <c r="AZ644" i="14" s="1"/>
  <c r="BL643" i="14" s="1"/>
  <c r="BR643" i="3"/>
  <c r="BD644" i="14" s="1"/>
  <c r="BP643" i="14" s="1"/>
  <c r="BU643" i="3"/>
  <c r="BG644" i="14" s="1"/>
  <c r="BS643" i="14" s="1"/>
  <c r="BW643" i="3"/>
  <c r="BI644" i="14" s="1"/>
  <c r="BU643" i="14" s="1"/>
  <c r="BL716" i="3"/>
  <c r="BM716" i="3"/>
  <c r="BO716" i="3"/>
  <c r="BN716" i="3"/>
  <c r="BP716" i="3"/>
  <c r="BR716" i="3"/>
  <c r="BT716" i="3"/>
  <c r="BQ716" i="3"/>
  <c r="BS716" i="3"/>
  <c r="BU716" i="3"/>
  <c r="BW716" i="3"/>
  <c r="BL715" i="3"/>
  <c r="AX716" i="14" s="1"/>
  <c r="BJ715" i="14" s="1"/>
  <c r="BN715" i="3"/>
  <c r="AZ716" i="14" s="1"/>
  <c r="BL715" i="14" s="1"/>
  <c r="BP715" i="3"/>
  <c r="BB716" i="14" s="1"/>
  <c r="BN715" i="14" s="1"/>
  <c r="BR715" i="3"/>
  <c r="BD716" i="14" s="1"/>
  <c r="BP715" i="14" s="1"/>
  <c r="BT715" i="3"/>
  <c r="BF716" i="14" s="1"/>
  <c r="BR715" i="14" s="1"/>
  <c r="BV715" i="3"/>
  <c r="BH716" i="14" s="1"/>
  <c r="BT715" i="14" s="1"/>
  <c r="BV716" i="3"/>
  <c r="BM715" i="3"/>
  <c r="AY716" i="14" s="1"/>
  <c r="BK715" i="14" s="1"/>
  <c r="BO715" i="3"/>
  <c r="BA716" i="14" s="1"/>
  <c r="BM715" i="14" s="1"/>
  <c r="BQ715" i="3"/>
  <c r="BC716" i="14" s="1"/>
  <c r="BO715" i="14" s="1"/>
  <c r="BS715" i="3"/>
  <c r="BE716" i="14" s="1"/>
  <c r="BQ715" i="14" s="1"/>
  <c r="BU715" i="3"/>
  <c r="BG716" i="14" s="1"/>
  <c r="BS715" i="14" s="1"/>
  <c r="BW715" i="3"/>
  <c r="BI716" i="14" s="1"/>
  <c r="BU715" i="14" s="1"/>
  <c r="BL710" i="3"/>
  <c r="BM710" i="3"/>
  <c r="BO710" i="3"/>
  <c r="BN710" i="3"/>
  <c r="BP710" i="3"/>
  <c r="BR710" i="3"/>
  <c r="BT710" i="3"/>
  <c r="BQ710" i="3"/>
  <c r="BS710" i="3"/>
  <c r="BU710" i="3"/>
  <c r="BW710" i="3"/>
  <c r="BM709" i="3"/>
  <c r="AY710" i="14" s="1"/>
  <c r="BK709" i="14" s="1"/>
  <c r="BO709" i="3"/>
  <c r="BA710" i="14" s="1"/>
  <c r="BM709" i="14" s="1"/>
  <c r="BQ709" i="3"/>
  <c r="BC710" i="14" s="1"/>
  <c r="BO709" i="14" s="1"/>
  <c r="BS709" i="3"/>
  <c r="BE710" i="14" s="1"/>
  <c r="BQ709" i="14" s="1"/>
  <c r="BU709" i="3"/>
  <c r="BG710" i="14" s="1"/>
  <c r="BS709" i="14" s="1"/>
  <c r="BW709" i="3"/>
  <c r="BI710" i="14" s="1"/>
  <c r="BU709" i="14" s="1"/>
  <c r="BV710" i="3"/>
  <c r="BL709" i="3"/>
  <c r="AX710" i="14" s="1"/>
  <c r="BJ709" i="14" s="1"/>
  <c r="BN709" i="3"/>
  <c r="AZ710" i="14" s="1"/>
  <c r="BL709" i="14" s="1"/>
  <c r="BP709" i="3"/>
  <c r="BB710" i="14" s="1"/>
  <c r="BN709" i="14" s="1"/>
  <c r="BR709" i="3"/>
  <c r="BD710" i="14" s="1"/>
  <c r="BP709" i="14" s="1"/>
  <c r="BT709" i="3"/>
  <c r="BF710" i="14" s="1"/>
  <c r="BR709" i="14" s="1"/>
  <c r="BV709" i="3"/>
  <c r="BH710" i="14" s="1"/>
  <c r="BT709" i="14" s="1"/>
  <c r="Y704" i="13"/>
  <c r="Y749" i="13"/>
  <c r="CJ747" i="14"/>
  <c r="AB242" i="13"/>
  <c r="AC242" i="13"/>
  <c r="AG242" i="13"/>
  <c r="AD242" i="13"/>
  <c r="CJ240" i="14"/>
  <c r="Y194" i="13"/>
  <c r="AH194" i="13"/>
  <c r="CI194" i="14"/>
  <c r="CJ192" i="14"/>
  <c r="AA737" i="13"/>
  <c r="AB737" i="13"/>
  <c r="AF737" i="13"/>
  <c r="AE737" i="13"/>
  <c r="AI737" i="13"/>
  <c r="CI737" i="14"/>
  <c r="Z122" i="13"/>
  <c r="AA122" i="13"/>
  <c r="AE122" i="13"/>
  <c r="CI122" i="14"/>
  <c r="AC152" i="13"/>
  <c r="AG152" i="13"/>
  <c r="AD152" i="13"/>
  <c r="AA707" i="13"/>
  <c r="AB707" i="13"/>
  <c r="AF707" i="13"/>
  <c r="AE707" i="13"/>
  <c r="AI707" i="13"/>
  <c r="CJ705" i="14"/>
  <c r="Y659" i="13"/>
  <c r="CI659" i="14"/>
  <c r="CJ657" i="14"/>
  <c r="AI230" i="13"/>
  <c r="AF230" i="13"/>
  <c r="AJ230" i="13"/>
  <c r="AI182" i="13"/>
  <c r="AF182" i="13"/>
  <c r="AJ182" i="13"/>
  <c r="AD779" i="13"/>
  <c r="AJ779" i="13"/>
  <c r="AA827" i="13"/>
  <c r="AB827" i="13"/>
  <c r="AF827" i="13"/>
  <c r="AC827" i="13"/>
  <c r="AJ827" i="13"/>
  <c r="Z140" i="13"/>
  <c r="AB140" i="13"/>
  <c r="AI140" i="13"/>
  <c r="AF140" i="13"/>
  <c r="AJ140" i="13"/>
  <c r="Z146" i="13"/>
  <c r="AA146" i="13"/>
  <c r="AE146" i="13"/>
  <c r="AI290" i="13"/>
  <c r="AF290" i="13"/>
  <c r="AJ290" i="13"/>
  <c r="AI218" i="13"/>
  <c r="AF218" i="13"/>
  <c r="AJ218" i="13"/>
  <c r="CJ216" i="14"/>
  <c r="Z158" i="13"/>
  <c r="AA158" i="13"/>
  <c r="AE158" i="13"/>
  <c r="CI158" i="14"/>
  <c r="CJ156" i="14"/>
  <c r="AA731" i="13"/>
  <c r="AB731" i="13"/>
  <c r="AF731" i="13"/>
  <c r="AE731" i="13"/>
  <c r="AI731" i="13"/>
  <c r="CJ729" i="14"/>
  <c r="Y683" i="13"/>
  <c r="CJ681" i="14"/>
  <c r="CI683" i="14"/>
  <c r="AA635" i="13"/>
  <c r="AB635" i="13"/>
  <c r="AF635" i="13"/>
  <c r="AE635" i="13"/>
  <c r="AI635" i="13"/>
  <c r="AB266" i="13"/>
  <c r="AC266" i="13"/>
  <c r="AG266" i="13"/>
  <c r="AD266" i="13"/>
  <c r="Y206" i="13"/>
  <c r="AH206" i="13"/>
  <c r="CI206" i="14"/>
  <c r="S897" i="3"/>
  <c r="M897" i="13" s="1"/>
  <c r="Z116" i="13"/>
  <c r="AB116" i="13"/>
  <c r="AI116" i="13"/>
  <c r="AF116" i="13"/>
  <c r="AJ116" i="13"/>
  <c r="S168" i="3"/>
  <c r="M168" i="13" s="1"/>
  <c r="AK677" i="13"/>
  <c r="Z704" i="13"/>
  <c r="AH704" i="13"/>
  <c r="CI704" i="14"/>
  <c r="AI704" i="13"/>
  <c r="Z749" i="13"/>
  <c r="AC749" i="13"/>
  <c r="AH749" i="13"/>
  <c r="AG749" i="13"/>
  <c r="AI242" i="13"/>
  <c r="AF242" i="13"/>
  <c r="AJ242" i="13"/>
  <c r="AI194" i="13"/>
  <c r="AF194" i="13"/>
  <c r="AJ194" i="13"/>
  <c r="Y122" i="13"/>
  <c r="AE152" i="13"/>
  <c r="CJ150" i="14"/>
  <c r="CI152" i="14"/>
  <c r="AG707" i="13"/>
  <c r="Z659" i="13"/>
  <c r="AC659" i="13"/>
  <c r="AH659" i="13"/>
  <c r="AG659" i="13"/>
  <c r="AB230" i="13"/>
  <c r="AC230" i="13"/>
  <c r="AG230" i="13"/>
  <c r="AD230" i="13"/>
  <c r="Y182" i="13"/>
  <c r="AH182" i="13"/>
  <c r="CJ180" i="14"/>
  <c r="Y779" i="13"/>
  <c r="CI779" i="14"/>
  <c r="CJ777" i="14"/>
  <c r="AE827" i="13"/>
  <c r="AI827" i="13"/>
  <c r="CI827" i="14"/>
  <c r="CJ138" i="14"/>
  <c r="CI146" i="14"/>
  <c r="AD731" i="13"/>
  <c r="AJ731" i="13"/>
  <c r="AD683" i="13"/>
  <c r="AJ683" i="13"/>
  <c r="AD635" i="13"/>
  <c r="AJ635" i="13"/>
  <c r="CJ633" i="14"/>
  <c r="AI266" i="13"/>
  <c r="AF266" i="13"/>
  <c r="AJ266" i="13"/>
  <c r="AI206" i="13"/>
  <c r="AF206" i="13"/>
  <c r="AJ206" i="13"/>
  <c r="Y116" i="13"/>
  <c r="AA116" i="13"/>
  <c r="AH116" i="13"/>
  <c r="CJ114" i="14"/>
  <c r="CI116" i="14"/>
  <c r="S849" i="3"/>
  <c r="M849" i="13" s="1"/>
  <c r="BK756" i="3"/>
  <c r="BK768" i="3"/>
  <c r="BK861" i="3"/>
  <c r="BK792" i="3"/>
  <c r="BO7" i="14" l="1"/>
  <c r="J357" i="13"/>
  <c r="AU357" i="13" s="1"/>
  <c r="V358" i="13"/>
  <c r="AH359" i="13" s="1"/>
  <c r="O358" i="13"/>
  <c r="AA359" i="13" s="1"/>
  <c r="C357" i="13"/>
  <c r="AN357" i="13" s="1"/>
  <c r="A357" i="13"/>
  <c r="AL357" i="13"/>
  <c r="M358" i="13"/>
  <c r="Y359" i="13" s="1"/>
  <c r="BX359" i="14"/>
  <c r="BX357" i="14"/>
  <c r="K357" i="13"/>
  <c r="AV357" i="13" s="1"/>
  <c r="W358" i="13"/>
  <c r="CE357" i="14"/>
  <c r="CE359" i="14"/>
  <c r="CG359" i="14"/>
  <c r="CG357" i="14"/>
  <c r="U358" i="13"/>
  <c r="I357" i="13"/>
  <c r="AT357" i="13" s="1"/>
  <c r="P358" i="13"/>
  <c r="D357" i="13"/>
  <c r="AO357" i="13" s="1"/>
  <c r="S759" i="3"/>
  <c r="M759" i="13" s="1"/>
  <c r="S609" i="3"/>
  <c r="M609" i="13" s="1"/>
  <c r="S507" i="3"/>
  <c r="M507" i="13" s="1"/>
  <c r="CC359" i="14"/>
  <c r="CC357" i="14"/>
  <c r="Q358" i="13"/>
  <c r="E357" i="13"/>
  <c r="AP357" i="13" s="1"/>
  <c r="CF359" i="14"/>
  <c r="CF357" i="14"/>
  <c r="CD357" i="14"/>
  <c r="CD359" i="14"/>
  <c r="S358" i="13"/>
  <c r="G357" i="13"/>
  <c r="AR357" i="13"/>
  <c r="CH359" i="14"/>
  <c r="CH357" i="14"/>
  <c r="BQ418" i="3"/>
  <c r="BC419" i="14" s="1"/>
  <c r="BO418" i="14" s="1"/>
  <c r="BL418" i="3"/>
  <c r="AX419" i="14" s="1"/>
  <c r="BJ418" i="14" s="1"/>
  <c r="BS419" i="3"/>
  <c r="BW419" i="3"/>
  <c r="BO418" i="3"/>
  <c r="BA419" i="14" s="1"/>
  <c r="BM418" i="14" s="1"/>
  <c r="BV419" i="3"/>
  <c r="BT418" i="3"/>
  <c r="BF419" i="14" s="1"/>
  <c r="BR418" i="14" s="1"/>
  <c r="BS418" i="3"/>
  <c r="BE419" i="14" s="1"/>
  <c r="BQ418" i="14" s="1"/>
  <c r="BM418" i="3"/>
  <c r="AY419" i="14" s="1"/>
  <c r="BK418" i="14" s="1"/>
  <c r="BM419" i="3"/>
  <c r="BW418" i="3"/>
  <c r="BI419" i="14" s="1"/>
  <c r="BU418" i="14" s="1"/>
  <c r="BU418" i="3"/>
  <c r="BG419" i="14" s="1"/>
  <c r="BS418" i="14" s="1"/>
  <c r="BP419" i="3"/>
  <c r="BN418" i="3"/>
  <c r="AZ419" i="14" s="1"/>
  <c r="BL418" i="14" s="1"/>
  <c r="BP418" i="3"/>
  <c r="BB419" i="14" s="1"/>
  <c r="BN418" i="14" s="1"/>
  <c r="BN419" i="3"/>
  <c r="BQ419" i="3"/>
  <c r="BR418" i="3"/>
  <c r="BD419" i="14" s="1"/>
  <c r="BP418" i="14" s="1"/>
  <c r="BO419" i="3"/>
  <c r="BU419" i="3"/>
  <c r="BV418" i="3"/>
  <c r="BH419" i="14" s="1"/>
  <c r="BT418" i="14" s="1"/>
  <c r="BR419" i="3"/>
  <c r="BT419" i="3"/>
  <c r="BL419" i="3"/>
  <c r="S855" i="3"/>
  <c r="M855" i="13" s="1"/>
  <c r="X358" i="13"/>
  <c r="L357" i="13"/>
  <c r="AW357" i="13"/>
  <c r="F357" i="13"/>
  <c r="AQ357" i="13"/>
  <c r="R358" i="13"/>
  <c r="AD359" i="13" s="1"/>
  <c r="B357" i="13"/>
  <c r="AM357" i="13"/>
  <c r="N358" i="13"/>
  <c r="Z359" i="13" s="1"/>
  <c r="BW357" i="14"/>
  <c r="BW359" i="14"/>
  <c r="BV358" i="14"/>
  <c r="CB359" i="14"/>
  <c r="CB357" i="14"/>
  <c r="CA357" i="14"/>
  <c r="CA359" i="14"/>
  <c r="S840" i="3"/>
  <c r="M840" i="13" s="1"/>
  <c r="S330" i="3"/>
  <c r="M330" i="13" s="1"/>
  <c r="BY359" i="14"/>
  <c r="BY357" i="14"/>
  <c r="T358" i="13"/>
  <c r="H357" i="13"/>
  <c r="AS357" i="13" s="1"/>
  <c r="BZ359" i="14"/>
  <c r="BZ357" i="14"/>
  <c r="Q561" i="3"/>
  <c r="S561" i="3" s="1"/>
  <c r="M561" i="13" s="1"/>
  <c r="Q563" i="3"/>
  <c r="R563" i="3"/>
  <c r="CG9" i="14"/>
  <c r="CJ9" i="14" s="1"/>
  <c r="BZ5" i="14"/>
  <c r="CH15" i="14"/>
  <c r="BR7" i="14"/>
  <c r="CE8" i="14" s="1"/>
  <c r="BV16" i="14"/>
  <c r="BT31" i="14"/>
  <c r="CG30" i="14" s="1"/>
  <c r="BN7" i="14"/>
  <c r="CA6" i="14" s="1"/>
  <c r="BT40" i="14"/>
  <c r="CG41" i="14" s="1"/>
  <c r="BV10" i="14"/>
  <c r="Y692" i="13"/>
  <c r="CG5" i="14"/>
  <c r="BY3" i="14"/>
  <c r="CE3" i="14"/>
  <c r="BX3" i="14"/>
  <c r="CF5" i="14"/>
  <c r="CB3" i="14"/>
  <c r="BW5" i="14"/>
  <c r="CD3" i="14"/>
  <c r="CA5" i="14"/>
  <c r="S672" i="3"/>
  <c r="M672" i="13" s="1"/>
  <c r="S384" i="3"/>
  <c r="M384" i="13" s="1"/>
  <c r="R527" i="3"/>
  <c r="Q527" i="3"/>
  <c r="Q525" i="3"/>
  <c r="CF3" i="14"/>
  <c r="CH26" i="14"/>
  <c r="BX5" i="14"/>
  <c r="BM7" i="14"/>
  <c r="BZ6" i="14" s="1"/>
  <c r="BL7" i="14"/>
  <c r="BY6" i="14" s="1"/>
  <c r="BP7" i="14"/>
  <c r="CC8" i="14" s="1"/>
  <c r="S291" i="3"/>
  <c r="M291" i="13" s="1"/>
  <c r="S267" i="3"/>
  <c r="M267" i="13" s="1"/>
  <c r="S171" i="3"/>
  <c r="M171" i="13" s="1"/>
  <c r="S135" i="3"/>
  <c r="M135" i="13" s="1"/>
  <c r="S126" i="3"/>
  <c r="M126" i="13" s="1"/>
  <c r="S90" i="3"/>
  <c r="M90" i="13" s="1"/>
  <c r="S63" i="3"/>
  <c r="M63" i="13" s="1"/>
  <c r="S60" i="3"/>
  <c r="M60" i="13" s="1"/>
  <c r="S36" i="3"/>
  <c r="M36" i="13" s="1"/>
  <c r="AI692" i="13"/>
  <c r="AA692" i="13"/>
  <c r="BN20" i="3"/>
  <c r="BQ20" i="3"/>
  <c r="BW19" i="3"/>
  <c r="BI20" i="14" s="1"/>
  <c r="BU19" i="14" s="1"/>
  <c r="BS19" i="3"/>
  <c r="BE20" i="14" s="1"/>
  <c r="BQ19" i="14" s="1"/>
  <c r="BP19" i="3"/>
  <c r="BB20" i="14" s="1"/>
  <c r="BN19" i="14" s="1"/>
  <c r="BO20" i="3"/>
  <c r="BV20" i="3"/>
  <c r="BW20" i="3"/>
  <c r="BM19" i="3"/>
  <c r="AY20" i="14" s="1"/>
  <c r="BK19" i="14" s="1"/>
  <c r="BV19" i="3"/>
  <c r="BH20" i="14" s="1"/>
  <c r="BT19" i="14" s="1"/>
  <c r="BU19" i="3"/>
  <c r="BG20" i="14" s="1"/>
  <c r="BS19" i="14" s="1"/>
  <c r="BL20" i="3"/>
  <c r="BN19" i="3"/>
  <c r="AZ20" i="14" s="1"/>
  <c r="BL19" i="14" s="1"/>
  <c r="BP20" i="3"/>
  <c r="BU20" i="3"/>
  <c r="BR19" i="3"/>
  <c r="BD20" i="14" s="1"/>
  <c r="BP19" i="14" s="1"/>
  <c r="BO19" i="3"/>
  <c r="BA20" i="14" s="1"/>
  <c r="BM19" i="14" s="1"/>
  <c r="BM20" i="3"/>
  <c r="BR20" i="3"/>
  <c r="BS20" i="3"/>
  <c r="BT19" i="3"/>
  <c r="BF20" i="14" s="1"/>
  <c r="BR19" i="14" s="1"/>
  <c r="BL19" i="3"/>
  <c r="AX20" i="14" s="1"/>
  <c r="BJ19" i="14" s="1"/>
  <c r="BQ19" i="3"/>
  <c r="BC20" i="14" s="1"/>
  <c r="BO19" i="14" s="1"/>
  <c r="BT20" i="3"/>
  <c r="CG33" i="14"/>
  <c r="CB5" i="14"/>
  <c r="BV34" i="14"/>
  <c r="S195" i="3"/>
  <c r="M195" i="13" s="1"/>
  <c r="S891" i="3"/>
  <c r="M891" i="13" s="1"/>
  <c r="BK411" i="3"/>
  <c r="S567" i="3"/>
  <c r="M567" i="13" s="1"/>
  <c r="S45" i="3"/>
  <c r="M45" i="13" s="1"/>
  <c r="S597" i="3"/>
  <c r="M597" i="13" s="1"/>
  <c r="BK381" i="3"/>
  <c r="BS7" i="14"/>
  <c r="CF8" i="14" s="1"/>
  <c r="BK7" i="14"/>
  <c r="BX8" i="14" s="1"/>
  <c r="Z692" i="13"/>
  <c r="AE692" i="13"/>
  <c r="AC692" i="13"/>
  <c r="AD692" i="13"/>
  <c r="AB692" i="13"/>
  <c r="AJ692" i="13"/>
  <c r="CJ690" i="14"/>
  <c r="CH257" i="14"/>
  <c r="CH255" i="14"/>
  <c r="BZ257" i="14"/>
  <c r="BZ255" i="14"/>
  <c r="CE255" i="14"/>
  <c r="CE257" i="14"/>
  <c r="BV256" i="14"/>
  <c r="BW257" i="14"/>
  <c r="BW255" i="14"/>
  <c r="V256" i="13"/>
  <c r="J255" i="13"/>
  <c r="AU255" i="13" s="1"/>
  <c r="Q256" i="13"/>
  <c r="E255" i="13"/>
  <c r="AP255" i="13" s="1"/>
  <c r="CF257" i="14"/>
  <c r="CF255" i="14"/>
  <c r="BX255" i="14"/>
  <c r="BX257" i="14"/>
  <c r="CC257" i="14"/>
  <c r="CC255" i="14"/>
  <c r="K255" i="13"/>
  <c r="AV255" i="13" s="1"/>
  <c r="W256" i="13"/>
  <c r="T256" i="13"/>
  <c r="H255" i="13"/>
  <c r="AS255" i="13" s="1"/>
  <c r="B255" i="13"/>
  <c r="AM255" i="13" s="1"/>
  <c r="N256" i="13"/>
  <c r="AH692" i="13"/>
  <c r="AF692" i="13"/>
  <c r="AG692" i="13"/>
  <c r="CI692" i="14"/>
  <c r="CD257" i="14"/>
  <c r="CD255" i="14"/>
  <c r="X256" i="13"/>
  <c r="L255" i="13"/>
  <c r="AW255" i="13" s="1"/>
  <c r="CA257" i="14"/>
  <c r="CA255" i="14"/>
  <c r="U256" i="13"/>
  <c r="I255" i="13"/>
  <c r="AT255" i="13"/>
  <c r="F255" i="13"/>
  <c r="AQ255" i="13"/>
  <c r="R256" i="13"/>
  <c r="C255" i="13"/>
  <c r="AN255" i="13" s="1"/>
  <c r="O256" i="13"/>
  <c r="CB257" i="14"/>
  <c r="CB255" i="14"/>
  <c r="CG255" i="14"/>
  <c r="CG257" i="14"/>
  <c r="BY255" i="14"/>
  <c r="BY257" i="14"/>
  <c r="S256" i="13"/>
  <c r="G255" i="13"/>
  <c r="AR255" i="13" s="1"/>
  <c r="P256" i="13"/>
  <c r="D255" i="13"/>
  <c r="AO255" i="13"/>
  <c r="A255" i="13"/>
  <c r="AL255" i="13"/>
  <c r="M256" i="13"/>
  <c r="BX80" i="14"/>
  <c r="BX78" i="14"/>
  <c r="CH78" i="14"/>
  <c r="CH80" i="14"/>
  <c r="AV78" i="13"/>
  <c r="K78" i="13"/>
  <c r="W79" i="13"/>
  <c r="CC80" i="14"/>
  <c r="CC78" i="14"/>
  <c r="J78" i="13"/>
  <c r="AU78" i="13" s="1"/>
  <c r="V79" i="13"/>
  <c r="AN78" i="13"/>
  <c r="C78" i="13"/>
  <c r="O79" i="13"/>
  <c r="H78" i="13"/>
  <c r="T79" i="13"/>
  <c r="AS78" i="13"/>
  <c r="CD78" i="14"/>
  <c r="CD80" i="14"/>
  <c r="AO78" i="13"/>
  <c r="D78" i="13"/>
  <c r="P79" i="13"/>
  <c r="CA78" i="14"/>
  <c r="CA80" i="14"/>
  <c r="R79" i="13"/>
  <c r="AQ78" i="13"/>
  <c r="F78" i="13"/>
  <c r="M79" i="13"/>
  <c r="A78" i="13"/>
  <c r="AL78" i="13" s="1"/>
  <c r="S828" i="3"/>
  <c r="M828" i="13" s="1"/>
  <c r="S888" i="3"/>
  <c r="M888" i="13" s="1"/>
  <c r="S813" i="3"/>
  <c r="M813" i="13" s="1"/>
  <c r="CF78" i="14"/>
  <c r="CF80" i="14"/>
  <c r="AR78" i="13"/>
  <c r="G78" i="13"/>
  <c r="S79" i="13"/>
  <c r="BZ80" i="14"/>
  <c r="BZ78" i="14"/>
  <c r="CG78" i="14"/>
  <c r="CG80" i="14"/>
  <c r="BY80" i="14"/>
  <c r="BY78" i="14"/>
  <c r="I78" i="13"/>
  <c r="AT78" i="13" s="1"/>
  <c r="U79" i="13"/>
  <c r="CB80" i="14"/>
  <c r="CB78" i="14"/>
  <c r="N79" i="13"/>
  <c r="B78" i="13"/>
  <c r="AM78" i="13"/>
  <c r="X79" i="13"/>
  <c r="AW78" i="13"/>
  <c r="L78" i="13"/>
  <c r="CE78" i="14"/>
  <c r="CE80" i="14"/>
  <c r="BV79" i="14"/>
  <c r="BW80" i="14"/>
  <c r="BW78" i="14"/>
  <c r="E78" i="13"/>
  <c r="Q79" i="13"/>
  <c r="AP78" i="13"/>
  <c r="BK342" i="3"/>
  <c r="S864" i="3"/>
  <c r="M864" i="13" s="1"/>
  <c r="S810" i="3"/>
  <c r="M810" i="13" s="1"/>
  <c r="S741" i="3"/>
  <c r="M741" i="13" s="1"/>
  <c r="S618" i="3"/>
  <c r="M618" i="13" s="1"/>
  <c r="BJ7" i="14"/>
  <c r="BW6" i="14" s="1"/>
  <c r="AB5" i="13"/>
  <c r="AF5" i="13"/>
  <c r="AJ5" i="13"/>
  <c r="AI5" i="13"/>
  <c r="AB68" i="13"/>
  <c r="AJ68" i="13"/>
  <c r="AK521" i="13"/>
  <c r="AK584" i="13"/>
  <c r="AD59" i="13"/>
  <c r="AB596" i="13"/>
  <c r="Z98" i="13"/>
  <c r="Y98" i="13"/>
  <c r="AD98" i="13"/>
  <c r="AI392" i="13"/>
  <c r="AJ392" i="13"/>
  <c r="AG578" i="13"/>
  <c r="AD578" i="13"/>
  <c r="AC578" i="13"/>
  <c r="CJ165" i="14"/>
  <c r="AD263" i="13"/>
  <c r="AA671" i="13"/>
  <c r="AF671" i="13"/>
  <c r="AB806" i="13"/>
  <c r="AG806" i="13"/>
  <c r="AJ806" i="13"/>
  <c r="Y215" i="13"/>
  <c r="Z686" i="13"/>
  <c r="AA686" i="13"/>
  <c r="AE686" i="13"/>
  <c r="AD686" i="13"/>
  <c r="Z695" i="13"/>
  <c r="AC695" i="13"/>
  <c r="AH695" i="13"/>
  <c r="AG695" i="13"/>
  <c r="Z134" i="13"/>
  <c r="AA134" i="13"/>
  <c r="AE134" i="13"/>
  <c r="AB164" i="13"/>
  <c r="AI164" i="13"/>
  <c r="AJ164" i="13"/>
  <c r="Y848" i="13"/>
  <c r="AC848" i="13"/>
  <c r="AE200" i="13"/>
  <c r="AE248" i="13"/>
  <c r="AE296" i="13"/>
  <c r="Y143" i="13"/>
  <c r="Z143" i="13"/>
  <c r="Y191" i="13"/>
  <c r="Z191" i="13"/>
  <c r="AB239" i="13"/>
  <c r="AF239" i="13"/>
  <c r="AE239" i="13"/>
  <c r="Y287" i="13"/>
  <c r="Z287" i="13"/>
  <c r="AI719" i="13"/>
  <c r="AA803" i="13"/>
  <c r="AH803" i="13"/>
  <c r="AI803" i="13"/>
  <c r="AF806" i="13"/>
  <c r="AF719" i="13"/>
  <c r="AA740" i="13"/>
  <c r="Y572" i="13"/>
  <c r="AF572" i="13"/>
  <c r="AA572" i="13"/>
  <c r="Y593" i="13"/>
  <c r="AJ593" i="13"/>
  <c r="Y59" i="13"/>
  <c r="AE59" i="13"/>
  <c r="AH596" i="13"/>
  <c r="AC596" i="13"/>
  <c r="AI407" i="13"/>
  <c r="AH407" i="13"/>
  <c r="AD407" i="13"/>
  <c r="AD464" i="13"/>
  <c r="AG464" i="13"/>
  <c r="AJ632" i="13"/>
  <c r="AK158" i="13"/>
  <c r="AE728" i="13"/>
  <c r="AI191" i="13"/>
  <c r="AE719" i="13"/>
  <c r="AD5" i="13"/>
  <c r="AK779" i="13"/>
  <c r="AK122" i="13"/>
  <c r="AK218" i="13"/>
  <c r="AK146" i="13"/>
  <c r="AB824" i="13"/>
  <c r="AG824" i="13"/>
  <c r="AF824" i="13"/>
  <c r="CH3" i="14"/>
  <c r="BV4" i="14"/>
  <c r="AJ824" i="13"/>
  <c r="Y656" i="13"/>
  <c r="Z671" i="13"/>
  <c r="AC671" i="13"/>
  <c r="AH671" i="13"/>
  <c r="AG671" i="13"/>
  <c r="CJ732" i="14"/>
  <c r="CI176" i="14"/>
  <c r="CI224" i="14"/>
  <c r="AC272" i="13"/>
  <c r="AG272" i="13"/>
  <c r="CJ270" i="14"/>
  <c r="AH638" i="13"/>
  <c r="Z647" i="13"/>
  <c r="AC647" i="13"/>
  <c r="AH647" i="13"/>
  <c r="AB254" i="13"/>
  <c r="AC254" i="13"/>
  <c r="AG254" i="13"/>
  <c r="AD254" i="13"/>
  <c r="Y164" i="13"/>
  <c r="AH164" i="13"/>
  <c r="AH848" i="13"/>
  <c r="CJ846" i="14"/>
  <c r="AH200" i="13"/>
  <c r="AC248" i="13"/>
  <c r="AG248" i="13"/>
  <c r="AD239" i="13"/>
  <c r="AD287" i="13"/>
  <c r="AJ287" i="13"/>
  <c r="AA632" i="13"/>
  <c r="AE632" i="13"/>
  <c r="AD632" i="13"/>
  <c r="Z719" i="13"/>
  <c r="AC719" i="13"/>
  <c r="AH719" i="13"/>
  <c r="AG719" i="13"/>
  <c r="Z803" i="13"/>
  <c r="AG803" i="13"/>
  <c r="AH326" i="13"/>
  <c r="AJ734" i="13"/>
  <c r="AJ356" i="13"/>
  <c r="AB176" i="13"/>
  <c r="AI176" i="13"/>
  <c r="AJ176" i="13"/>
  <c r="AB224" i="13"/>
  <c r="AJ224" i="13"/>
  <c r="Y263" i="13"/>
  <c r="AH650" i="13"/>
  <c r="Z884" i="13"/>
  <c r="AH884" i="13"/>
  <c r="AB680" i="13"/>
  <c r="AC680" i="13"/>
  <c r="AG680" i="13"/>
  <c r="AF680" i="13"/>
  <c r="AJ680" i="13"/>
  <c r="Y638" i="13"/>
  <c r="AI647" i="13"/>
  <c r="Z254" i="13"/>
  <c r="AA254" i="13"/>
  <c r="AE254" i="13"/>
  <c r="Y416" i="13"/>
  <c r="AF416" i="13"/>
  <c r="AK23" i="13"/>
  <c r="AG524" i="13"/>
  <c r="AE524" i="13"/>
  <c r="Z374" i="13"/>
  <c r="AH374" i="13"/>
  <c r="Z434" i="13"/>
  <c r="AI434" i="13"/>
  <c r="AE740" i="13"/>
  <c r="Y740" i="13"/>
  <c r="Z488" i="13"/>
  <c r="AE488" i="13"/>
  <c r="AH488" i="13"/>
  <c r="BT49" i="14"/>
  <c r="CG50" i="14" s="1"/>
  <c r="AE410" i="13"/>
  <c r="AD35" i="13"/>
  <c r="AJ416" i="13"/>
  <c r="Z11" i="13"/>
  <c r="AI11" i="13"/>
  <c r="AG512" i="13"/>
  <c r="Z524" i="13"/>
  <c r="AG356" i="13"/>
  <c r="AB272" i="13"/>
  <c r="AF647" i="13"/>
  <c r="AK470" i="13"/>
  <c r="AI410" i="13"/>
  <c r="CJ174" i="14"/>
  <c r="CI272" i="14"/>
  <c r="Z164" i="13"/>
  <c r="AI143" i="13"/>
  <c r="AI287" i="13"/>
  <c r="AB632" i="13"/>
  <c r="AG632" i="13"/>
  <c r="AI632" i="13"/>
  <c r="AA719" i="13"/>
  <c r="AG572" i="13"/>
  <c r="AA26" i="13"/>
  <c r="AD86" i="13"/>
  <c r="AA86" i="13"/>
  <c r="AF86" i="13"/>
  <c r="CI167" i="14"/>
  <c r="AH734" i="13"/>
  <c r="AA647" i="13"/>
  <c r="AE647" i="13"/>
  <c r="AI98" i="13"/>
  <c r="AE392" i="13"/>
  <c r="AB578" i="13"/>
  <c r="Z578" i="13"/>
  <c r="Y578" i="13"/>
  <c r="AK437" i="13"/>
  <c r="AG86" i="13"/>
  <c r="AC86" i="13"/>
  <c r="Z86" i="13"/>
  <c r="AB428" i="13"/>
  <c r="AE428" i="13"/>
  <c r="AB302" i="13"/>
  <c r="AG302" i="13"/>
  <c r="AB671" i="13"/>
  <c r="AA728" i="13"/>
  <c r="AD728" i="13"/>
  <c r="AI728" i="13"/>
  <c r="AC632" i="13"/>
  <c r="AB719" i="13"/>
  <c r="AD572" i="13"/>
  <c r="AE593" i="13"/>
  <c r="AK401" i="13"/>
  <c r="Z512" i="13"/>
  <c r="AE512" i="13"/>
  <c r="AH512" i="13"/>
  <c r="Y512" i="13"/>
  <c r="AF512" i="13"/>
  <c r="AC488" i="13"/>
  <c r="AB476" i="13"/>
  <c r="AC593" i="13"/>
  <c r="AG428" i="13"/>
  <c r="AA428" i="13"/>
  <c r="AH428" i="13"/>
  <c r="S27" i="3"/>
  <c r="M27" i="13" s="1"/>
  <c r="S489" i="3"/>
  <c r="M489" i="13" s="1"/>
  <c r="AE671" i="13"/>
  <c r="AI671" i="13"/>
  <c r="BQ620" i="3"/>
  <c r="BN619" i="3"/>
  <c r="AZ620" i="14" s="1"/>
  <c r="BL619" i="14" s="1"/>
  <c r="BT619" i="3"/>
  <c r="BF620" i="14" s="1"/>
  <c r="BR619" i="14" s="1"/>
  <c r="BO620" i="3"/>
  <c r="BT620" i="3"/>
  <c r="BW620" i="3"/>
  <c r="BW619" i="3"/>
  <c r="BI620" i="14" s="1"/>
  <c r="BU619" i="14" s="1"/>
  <c r="BM619" i="3"/>
  <c r="AY620" i="14" s="1"/>
  <c r="BK619" i="14" s="1"/>
  <c r="BP619" i="3"/>
  <c r="BB620" i="14" s="1"/>
  <c r="BN619" i="14" s="1"/>
  <c r="BN620" i="3"/>
  <c r="BS619" i="3"/>
  <c r="BE620" i="14" s="1"/>
  <c r="BQ619" i="14" s="1"/>
  <c r="BL619" i="3"/>
  <c r="AX620" i="14" s="1"/>
  <c r="BJ619" i="14" s="1"/>
  <c r="BR620" i="3"/>
  <c r="BV620" i="3"/>
  <c r="BQ619" i="3"/>
  <c r="BC620" i="14" s="1"/>
  <c r="BO619" i="14" s="1"/>
  <c r="BL620" i="3"/>
  <c r="BP620" i="3"/>
  <c r="BS620" i="3"/>
  <c r="BO619" i="3"/>
  <c r="BA620" i="14" s="1"/>
  <c r="BM619" i="14" s="1"/>
  <c r="BR619" i="3"/>
  <c r="BD620" i="14" s="1"/>
  <c r="BP619" i="14" s="1"/>
  <c r="BU619" i="3"/>
  <c r="BG620" i="14" s="1"/>
  <c r="BS619" i="14" s="1"/>
  <c r="BM620" i="3"/>
  <c r="BU620" i="3"/>
  <c r="BV619" i="3"/>
  <c r="BH620" i="14" s="1"/>
  <c r="BT619" i="14" s="1"/>
  <c r="BM491" i="3"/>
  <c r="BQ491" i="3"/>
  <c r="BT491" i="3"/>
  <c r="BP490" i="3"/>
  <c r="BB491" i="14" s="1"/>
  <c r="BN490" i="14" s="1"/>
  <c r="BW491" i="3"/>
  <c r="BS490" i="3"/>
  <c r="BE491" i="14" s="1"/>
  <c r="BQ490" i="14" s="1"/>
  <c r="BL491" i="3"/>
  <c r="BO491" i="3"/>
  <c r="BR491" i="3"/>
  <c r="BN490" i="3"/>
  <c r="AZ491" i="14" s="1"/>
  <c r="BL490" i="14" s="1"/>
  <c r="BV490" i="3"/>
  <c r="BH491" i="14" s="1"/>
  <c r="BT490" i="14" s="1"/>
  <c r="BQ490" i="3"/>
  <c r="BC491" i="14" s="1"/>
  <c r="BO490" i="14" s="1"/>
  <c r="BP491" i="3"/>
  <c r="BU491" i="3"/>
  <c r="BL490" i="3"/>
  <c r="AX491" i="14" s="1"/>
  <c r="BJ490" i="14" s="1"/>
  <c r="BT490" i="3"/>
  <c r="BF491" i="14" s="1"/>
  <c r="BR490" i="14" s="1"/>
  <c r="BO490" i="3"/>
  <c r="BA491" i="14" s="1"/>
  <c r="BM490" i="14" s="1"/>
  <c r="BW490" i="3"/>
  <c r="BI491" i="14" s="1"/>
  <c r="BU490" i="14" s="1"/>
  <c r="BN491" i="3"/>
  <c r="BS491" i="3"/>
  <c r="BV491" i="3"/>
  <c r="BR490" i="3"/>
  <c r="BD491" i="14" s="1"/>
  <c r="BP490" i="14" s="1"/>
  <c r="BM490" i="3"/>
  <c r="AY491" i="14" s="1"/>
  <c r="BK490" i="14" s="1"/>
  <c r="BU490" i="3"/>
  <c r="BG491" i="14" s="1"/>
  <c r="BS490" i="14" s="1"/>
  <c r="AG647" i="13"/>
  <c r="CI86" i="14"/>
  <c r="BM536" i="3"/>
  <c r="BR536" i="3"/>
  <c r="BU536" i="3"/>
  <c r="BS535" i="3"/>
  <c r="BE536" i="14" s="1"/>
  <c r="BQ535" i="14" s="1"/>
  <c r="BV535" i="3"/>
  <c r="BH536" i="14" s="1"/>
  <c r="BT535" i="14" s="1"/>
  <c r="BL535" i="3"/>
  <c r="AX536" i="14" s="1"/>
  <c r="BJ535" i="14" s="1"/>
  <c r="BL536" i="3"/>
  <c r="BP536" i="3"/>
  <c r="BS536" i="3"/>
  <c r="BO535" i="3"/>
  <c r="BA536" i="14" s="1"/>
  <c r="BM535" i="14" s="1"/>
  <c r="BR535" i="3"/>
  <c r="BD536" i="14" s="1"/>
  <c r="BP535" i="14" s="1"/>
  <c r="BU535" i="3"/>
  <c r="BG536" i="14" s="1"/>
  <c r="BS535" i="14" s="1"/>
  <c r="BN536" i="3"/>
  <c r="BQ536" i="3"/>
  <c r="BV536" i="3"/>
  <c r="BN535" i="3"/>
  <c r="AZ536" i="14" s="1"/>
  <c r="BL535" i="14" s="1"/>
  <c r="BQ535" i="3"/>
  <c r="BC536" i="14" s="1"/>
  <c r="BO535" i="14" s="1"/>
  <c r="BT535" i="3"/>
  <c r="BF536" i="14" s="1"/>
  <c r="BR535" i="14" s="1"/>
  <c r="BO536" i="3"/>
  <c r="BT536" i="3"/>
  <c r="BW536" i="3"/>
  <c r="BW535" i="3"/>
  <c r="BI536" i="14" s="1"/>
  <c r="BU535" i="14" s="1"/>
  <c r="BM535" i="3"/>
  <c r="AY536" i="14" s="1"/>
  <c r="BK535" i="14" s="1"/>
  <c r="BP535" i="3"/>
  <c r="BB536" i="14" s="1"/>
  <c r="BN535" i="14" s="1"/>
  <c r="R383" i="3"/>
  <c r="Q383" i="3"/>
  <c r="Q381" i="3"/>
  <c r="CJ426" i="14"/>
  <c r="S600" i="3"/>
  <c r="M600" i="13" s="1"/>
  <c r="T7" i="13"/>
  <c r="H6" i="13"/>
  <c r="AS6" i="13" s="1"/>
  <c r="CD8" i="14"/>
  <c r="CD6" i="14"/>
  <c r="G6" i="13"/>
  <c r="AR6" i="13" s="1"/>
  <c r="S7" i="13"/>
  <c r="B6" i="13"/>
  <c r="N7" i="13"/>
  <c r="AM6" i="13"/>
  <c r="F6" i="13"/>
  <c r="AQ6" i="13" s="1"/>
  <c r="R7" i="13"/>
  <c r="W7" i="13"/>
  <c r="K6" i="13"/>
  <c r="AV6" i="13" s="1"/>
  <c r="D6" i="13"/>
  <c r="AO6" i="13" s="1"/>
  <c r="P7" i="13"/>
  <c r="I6" i="13"/>
  <c r="AT6" i="13" s="1"/>
  <c r="U7" i="13"/>
  <c r="C6" i="13"/>
  <c r="AN6" i="13" s="1"/>
  <c r="O7" i="13"/>
  <c r="J6" i="13"/>
  <c r="AU6" i="13" s="1"/>
  <c r="V7" i="13"/>
  <c r="CB528" i="14"/>
  <c r="CB530" i="14"/>
  <c r="AT528" i="13"/>
  <c r="I528" i="13"/>
  <c r="U529" i="13"/>
  <c r="CD530" i="14"/>
  <c r="CD528" i="14"/>
  <c r="CA530" i="14"/>
  <c r="CA528" i="14"/>
  <c r="G528" i="13"/>
  <c r="AR528" i="13" s="1"/>
  <c r="S529" i="13"/>
  <c r="BX530" i="14"/>
  <c r="BX528" i="14"/>
  <c r="CG528" i="14"/>
  <c r="CG530" i="14"/>
  <c r="E528" i="13"/>
  <c r="Q529" i="13"/>
  <c r="AP528" i="13"/>
  <c r="BZ530" i="14"/>
  <c r="BZ528" i="14"/>
  <c r="BW530" i="14"/>
  <c r="BW528" i="14"/>
  <c r="BV529" i="14"/>
  <c r="AN528" i="13"/>
  <c r="C528" i="13"/>
  <c r="O529" i="13"/>
  <c r="CC530" i="14"/>
  <c r="CC528" i="14"/>
  <c r="CF438" i="14"/>
  <c r="CF440" i="14"/>
  <c r="BX438" i="14"/>
  <c r="BX440" i="14"/>
  <c r="Q439" i="13"/>
  <c r="E438" i="13"/>
  <c r="AP438" i="13" s="1"/>
  <c r="BV439" i="14"/>
  <c r="BW438" i="14"/>
  <c r="BW440" i="14"/>
  <c r="CB440" i="14"/>
  <c r="CB438" i="14"/>
  <c r="G438" i="13"/>
  <c r="AR438" i="13" s="1"/>
  <c r="S439" i="13"/>
  <c r="CA438" i="14"/>
  <c r="CA440" i="14"/>
  <c r="CH438" i="14"/>
  <c r="CH440" i="14"/>
  <c r="I438" i="13"/>
  <c r="U439" i="13"/>
  <c r="AT438" i="13"/>
  <c r="CE440" i="14"/>
  <c r="CE438" i="14"/>
  <c r="BY438" i="14"/>
  <c r="BY440" i="14"/>
  <c r="F438" i="13"/>
  <c r="R439" i="13"/>
  <c r="AQ438" i="13"/>
  <c r="Q575" i="3"/>
  <c r="Q573" i="3"/>
  <c r="S573" i="3" s="1"/>
  <c r="M573" i="13" s="1"/>
  <c r="R575" i="3"/>
  <c r="AE86" i="13"/>
  <c r="AJ86" i="13"/>
  <c r="S501" i="3"/>
  <c r="M501" i="13" s="1"/>
  <c r="AI428" i="13"/>
  <c r="AJ428" i="13"/>
  <c r="Y428" i="13"/>
  <c r="Z428" i="13"/>
  <c r="BZ624" i="14"/>
  <c r="BZ626" i="14"/>
  <c r="BW624" i="14"/>
  <c r="BV625" i="14"/>
  <c r="BW626" i="14"/>
  <c r="C624" i="13"/>
  <c r="O625" i="13"/>
  <c r="AN624" i="13"/>
  <c r="BX626" i="14"/>
  <c r="BX624" i="14"/>
  <c r="L624" i="13"/>
  <c r="AW624" i="13" s="1"/>
  <c r="X625" i="13"/>
  <c r="AO624" i="13"/>
  <c r="D624" i="13"/>
  <c r="P625" i="13"/>
  <c r="K624" i="13"/>
  <c r="W625" i="13"/>
  <c r="AV624" i="13"/>
  <c r="V625" i="13"/>
  <c r="J624" i="13"/>
  <c r="AU624" i="13" s="1"/>
  <c r="B624" i="13"/>
  <c r="N625" i="13"/>
  <c r="AM624" i="13"/>
  <c r="CG626" i="14"/>
  <c r="CG624" i="14"/>
  <c r="H624" i="13"/>
  <c r="AS624" i="13" s="1"/>
  <c r="T625" i="13"/>
  <c r="AL624" i="13"/>
  <c r="A624" i="13"/>
  <c r="M625" i="13"/>
  <c r="I87" i="13"/>
  <c r="U88" i="13"/>
  <c r="AT87" i="13"/>
  <c r="CF87" i="14"/>
  <c r="CF89" i="14"/>
  <c r="E87" i="13"/>
  <c r="AP87" i="13" s="1"/>
  <c r="Q88" i="13"/>
  <c r="BZ87" i="14"/>
  <c r="BZ89" i="14"/>
  <c r="S88" i="13"/>
  <c r="G87" i="13"/>
  <c r="AR87" i="13" s="1"/>
  <c r="M88" i="13"/>
  <c r="A87" i="13"/>
  <c r="AL87" i="13" s="1"/>
  <c r="BV88" i="14"/>
  <c r="BW89" i="14"/>
  <c r="BW87" i="14"/>
  <c r="CD87" i="14"/>
  <c r="CD89" i="14"/>
  <c r="J87" i="13"/>
  <c r="AU87" i="13" s="1"/>
  <c r="V88" i="13"/>
  <c r="BX87" i="14"/>
  <c r="BX89" i="14"/>
  <c r="K87" i="13"/>
  <c r="W88" i="13"/>
  <c r="AV87" i="13"/>
  <c r="B87" i="13"/>
  <c r="N88" i="13"/>
  <c r="AM87" i="13"/>
  <c r="BL65" i="3"/>
  <c r="BO65" i="3"/>
  <c r="BR65" i="3"/>
  <c r="BN64" i="3"/>
  <c r="AZ65" i="14" s="1"/>
  <c r="BL64" i="14" s="1"/>
  <c r="BO64" i="3"/>
  <c r="BA65" i="14" s="1"/>
  <c r="BM64" i="14" s="1"/>
  <c r="BR64" i="3"/>
  <c r="BD65" i="14" s="1"/>
  <c r="BP64" i="14" s="1"/>
  <c r="BP65" i="3"/>
  <c r="BW65" i="3"/>
  <c r="BM64" i="3"/>
  <c r="AY65" i="14" s="1"/>
  <c r="BK64" i="14" s="1"/>
  <c r="BN65" i="3"/>
  <c r="BT65" i="3"/>
  <c r="BT64" i="3"/>
  <c r="BF65" i="14" s="1"/>
  <c r="BR64" i="14" s="1"/>
  <c r="BM65" i="3"/>
  <c r="BS65" i="3"/>
  <c r="BV65" i="3"/>
  <c r="BV64" i="3"/>
  <c r="BH65" i="14" s="1"/>
  <c r="BT64" i="14" s="1"/>
  <c r="BW64" i="3"/>
  <c r="BI65" i="14" s="1"/>
  <c r="BU64" i="14" s="1"/>
  <c r="BP64" i="3"/>
  <c r="BB65" i="14" s="1"/>
  <c r="BN64" i="14" s="1"/>
  <c r="BU65" i="3"/>
  <c r="BL64" i="3"/>
  <c r="AX65" i="14" s="1"/>
  <c r="BJ64" i="14" s="1"/>
  <c r="BS64" i="3"/>
  <c r="BE65" i="14" s="1"/>
  <c r="BQ64" i="14" s="1"/>
  <c r="BQ65" i="3"/>
  <c r="BQ64" i="3"/>
  <c r="BC65" i="14" s="1"/>
  <c r="BO64" i="14" s="1"/>
  <c r="BU64" i="3"/>
  <c r="BG65" i="14" s="1"/>
  <c r="BS64" i="14" s="1"/>
  <c r="BL62" i="3"/>
  <c r="BP62" i="3"/>
  <c r="BQ62" i="3"/>
  <c r="BN61" i="3"/>
  <c r="AZ62" i="14" s="1"/>
  <c r="BL61" i="14" s="1"/>
  <c r="BM61" i="3"/>
  <c r="AY62" i="14" s="1"/>
  <c r="BK61" i="14" s="1"/>
  <c r="BR61" i="3"/>
  <c r="BD62" i="14" s="1"/>
  <c r="BP61" i="14" s="1"/>
  <c r="BN62" i="3"/>
  <c r="BW62" i="3"/>
  <c r="BO61" i="3"/>
  <c r="BA62" i="14" s="1"/>
  <c r="BM61" i="14" s="1"/>
  <c r="BM62" i="3"/>
  <c r="BS62" i="3"/>
  <c r="BU61" i="3"/>
  <c r="BG62" i="14" s="1"/>
  <c r="BS61" i="14" s="1"/>
  <c r="BO62" i="3"/>
  <c r="BT62" i="3"/>
  <c r="BU62" i="3"/>
  <c r="BS61" i="3"/>
  <c r="BE62" i="14" s="1"/>
  <c r="BQ61" i="14" s="1"/>
  <c r="BL61" i="3"/>
  <c r="AX62" i="14" s="1"/>
  <c r="BJ61" i="14" s="1"/>
  <c r="BW61" i="3"/>
  <c r="BI62" i="14" s="1"/>
  <c r="BU61" i="14" s="1"/>
  <c r="BV62" i="3"/>
  <c r="BV61" i="3"/>
  <c r="BH62" i="14" s="1"/>
  <c r="BT61" i="14" s="1"/>
  <c r="BQ61" i="3"/>
  <c r="BC62" i="14" s="1"/>
  <c r="BO61" i="14" s="1"/>
  <c r="BR62" i="3"/>
  <c r="BP61" i="3"/>
  <c r="BB62" i="14" s="1"/>
  <c r="BN61" i="14" s="1"/>
  <c r="BT61" i="3"/>
  <c r="BF62" i="14" s="1"/>
  <c r="BR61" i="14" s="1"/>
  <c r="BX161" i="14"/>
  <c r="BX159" i="14"/>
  <c r="BV160" i="14"/>
  <c r="BW161" i="14"/>
  <c r="BW159" i="14"/>
  <c r="CH159" i="14"/>
  <c r="CH161" i="14"/>
  <c r="K159" i="13"/>
  <c r="AV159" i="13" s="1"/>
  <c r="W160" i="13"/>
  <c r="T160" i="13"/>
  <c r="H159" i="13"/>
  <c r="AS159" i="13" s="1"/>
  <c r="B159" i="13"/>
  <c r="AM159" i="13"/>
  <c r="N160" i="13"/>
  <c r="CC161" i="14"/>
  <c r="CC159" i="14"/>
  <c r="BZ159" i="14"/>
  <c r="BZ161" i="14"/>
  <c r="CD161" i="14"/>
  <c r="CD159" i="14"/>
  <c r="X160" i="13"/>
  <c r="L159" i="13"/>
  <c r="AW159" i="13"/>
  <c r="J159" i="13"/>
  <c r="AU159" i="13"/>
  <c r="V160" i="13"/>
  <c r="E159" i="13"/>
  <c r="AP159" i="13" s="1"/>
  <c r="Q160" i="13"/>
  <c r="BT386" i="3"/>
  <c r="BR385" i="3"/>
  <c r="BD386" i="14" s="1"/>
  <c r="BP385" i="14" s="1"/>
  <c r="BM386" i="3"/>
  <c r="BR386" i="3"/>
  <c r="BU386" i="3"/>
  <c r="BS385" i="3"/>
  <c r="BE386" i="14" s="1"/>
  <c r="BQ385" i="14" s="1"/>
  <c r="BV385" i="3"/>
  <c r="BH386" i="14" s="1"/>
  <c r="BT385" i="14" s="1"/>
  <c r="BL385" i="3"/>
  <c r="AX386" i="14" s="1"/>
  <c r="BJ385" i="14" s="1"/>
  <c r="BL386" i="3"/>
  <c r="BS386" i="3"/>
  <c r="BW385" i="3"/>
  <c r="BI386" i="14" s="1"/>
  <c r="BU385" i="14" s="1"/>
  <c r="BP385" i="3"/>
  <c r="BB386" i="14" s="1"/>
  <c r="BN385" i="14" s="1"/>
  <c r="BP386" i="3"/>
  <c r="BW386" i="3"/>
  <c r="BU385" i="3"/>
  <c r="BG386" i="14" s="1"/>
  <c r="BS385" i="14" s="1"/>
  <c r="BN386" i="3"/>
  <c r="BQ386" i="3"/>
  <c r="BV386" i="3"/>
  <c r="BN385" i="3"/>
  <c r="AZ386" i="14" s="1"/>
  <c r="BL385" i="14" s="1"/>
  <c r="BQ385" i="3"/>
  <c r="BC386" i="14" s="1"/>
  <c r="BO385" i="14" s="1"/>
  <c r="BT385" i="3"/>
  <c r="BF386" i="14" s="1"/>
  <c r="BR385" i="14" s="1"/>
  <c r="BO386" i="3"/>
  <c r="BO385" i="3"/>
  <c r="BA386" i="14" s="1"/>
  <c r="BM385" i="14" s="1"/>
  <c r="BM385" i="3"/>
  <c r="AY386" i="14" s="1"/>
  <c r="BK385" i="14" s="1"/>
  <c r="AJ476" i="13"/>
  <c r="BT599" i="3"/>
  <c r="BW599" i="3"/>
  <c r="BW598" i="3"/>
  <c r="BI599" i="14" s="1"/>
  <c r="BU598" i="14" s="1"/>
  <c r="BN599" i="3"/>
  <c r="BS599" i="3"/>
  <c r="BV599" i="3"/>
  <c r="BR598" i="3"/>
  <c r="BD599" i="14" s="1"/>
  <c r="BP598" i="14" s="1"/>
  <c r="BM598" i="3"/>
  <c r="AY599" i="14" s="1"/>
  <c r="BK598" i="14" s="1"/>
  <c r="BU598" i="3"/>
  <c r="BG599" i="14" s="1"/>
  <c r="BS598" i="14" s="1"/>
  <c r="BQ599" i="3"/>
  <c r="BL598" i="3"/>
  <c r="AX599" i="14" s="1"/>
  <c r="BJ598" i="14" s="1"/>
  <c r="BS598" i="3"/>
  <c r="BE599" i="14" s="1"/>
  <c r="BQ598" i="14" s="1"/>
  <c r="BP599" i="3"/>
  <c r="BP598" i="3"/>
  <c r="BB599" i="14" s="1"/>
  <c r="BN598" i="14" s="1"/>
  <c r="BO598" i="3"/>
  <c r="BA599" i="14" s="1"/>
  <c r="BM598" i="14" s="1"/>
  <c r="BL599" i="3"/>
  <c r="BO599" i="3"/>
  <c r="BR599" i="3"/>
  <c r="BN598" i="3"/>
  <c r="AZ599" i="14" s="1"/>
  <c r="BL598" i="14" s="1"/>
  <c r="BV598" i="3"/>
  <c r="BH599" i="14" s="1"/>
  <c r="BT598" i="14" s="1"/>
  <c r="BQ598" i="3"/>
  <c r="BC599" i="14" s="1"/>
  <c r="BO598" i="14" s="1"/>
  <c r="BM599" i="3"/>
  <c r="BU599" i="3"/>
  <c r="BT598" i="3"/>
  <c r="BF599" i="14" s="1"/>
  <c r="BR598" i="14" s="1"/>
  <c r="AB86" i="13"/>
  <c r="AH86" i="13"/>
  <c r="AI86" i="13"/>
  <c r="CJ84" i="14"/>
  <c r="Y86" i="13"/>
  <c r="AD428" i="13"/>
  <c r="CI428" i="14"/>
  <c r="AC428" i="13"/>
  <c r="BN29" i="3"/>
  <c r="BV28" i="3"/>
  <c r="BH29" i="14" s="1"/>
  <c r="BH28" i="14"/>
  <c r="BL29" i="3"/>
  <c r="BO29" i="3"/>
  <c r="BR29" i="3"/>
  <c r="BL28" i="3"/>
  <c r="AX29" i="14" s="1"/>
  <c r="BJ28" i="14" s="1"/>
  <c r="BI28" i="14"/>
  <c r="BS28" i="3"/>
  <c r="BE29" i="14" s="1"/>
  <c r="BQ28" i="14" s="1"/>
  <c r="BW28" i="3"/>
  <c r="BI29" i="14" s="1"/>
  <c r="BQ29" i="3"/>
  <c r="BW29" i="3"/>
  <c r="BP28" i="3"/>
  <c r="BB29" i="14" s="1"/>
  <c r="BN28" i="14" s="1"/>
  <c r="BU29" i="3"/>
  <c r="BM28" i="3"/>
  <c r="AY29" i="14" s="1"/>
  <c r="BK28" i="14" s="1"/>
  <c r="BQ28" i="3"/>
  <c r="BC29" i="14" s="1"/>
  <c r="BO28" i="14" s="1"/>
  <c r="BM29" i="3"/>
  <c r="BS29" i="3"/>
  <c r="BV29" i="3"/>
  <c r="BN28" i="3"/>
  <c r="AZ29" i="14" s="1"/>
  <c r="BL28" i="14" s="1"/>
  <c r="BR28" i="3"/>
  <c r="BD29" i="14" s="1"/>
  <c r="BP28" i="14" s="1"/>
  <c r="BU28" i="3"/>
  <c r="BG29" i="14" s="1"/>
  <c r="BS28" i="14" s="1"/>
  <c r="BP29" i="3"/>
  <c r="BT29" i="3"/>
  <c r="BO28" i="3"/>
  <c r="BA29" i="14" s="1"/>
  <c r="BM28" i="14" s="1"/>
  <c r="BT28" i="3"/>
  <c r="BF29" i="14" s="1"/>
  <c r="BR28" i="14" s="1"/>
  <c r="BO602" i="3"/>
  <c r="BT602" i="3"/>
  <c r="BN601" i="3"/>
  <c r="AZ602" i="14" s="1"/>
  <c r="BL601" i="14" s="1"/>
  <c r="BU601" i="3"/>
  <c r="BG602" i="14" s="1"/>
  <c r="BS601" i="14" s="1"/>
  <c r="BN602" i="3"/>
  <c r="BQ602" i="3"/>
  <c r="BL601" i="3"/>
  <c r="AX602" i="14" s="1"/>
  <c r="BJ601" i="14" s="1"/>
  <c r="BT601" i="3"/>
  <c r="BF602" i="14" s="1"/>
  <c r="BR601" i="14" s="1"/>
  <c r="BO601" i="3"/>
  <c r="BA602" i="14" s="1"/>
  <c r="BM601" i="14" s="1"/>
  <c r="BW601" i="3"/>
  <c r="BI602" i="14" s="1"/>
  <c r="BU601" i="14" s="1"/>
  <c r="BW602" i="3"/>
  <c r="BM601" i="3"/>
  <c r="AY602" i="14" s="1"/>
  <c r="BK601" i="14" s="1"/>
  <c r="BP602" i="3"/>
  <c r="BS602" i="3"/>
  <c r="BV601" i="3"/>
  <c r="BH602" i="14" s="1"/>
  <c r="BT601" i="14" s="1"/>
  <c r="BM602" i="3"/>
  <c r="BR602" i="3"/>
  <c r="BU602" i="3"/>
  <c r="BP601" i="3"/>
  <c r="BB602" i="14" s="1"/>
  <c r="BN601" i="14" s="1"/>
  <c r="BV602" i="3"/>
  <c r="BS601" i="3"/>
  <c r="BE602" i="14" s="1"/>
  <c r="BQ601" i="14" s="1"/>
  <c r="BL602" i="3"/>
  <c r="BR601" i="3"/>
  <c r="BD602" i="14" s="1"/>
  <c r="BP601" i="14" s="1"/>
  <c r="BQ601" i="3"/>
  <c r="BC602" i="14" s="1"/>
  <c r="BO601" i="14" s="1"/>
  <c r="BU7" i="14"/>
  <c r="CH8" i="14" s="1"/>
  <c r="BT7" i="14"/>
  <c r="CG6" i="14" s="1"/>
  <c r="BZ8" i="14"/>
  <c r="L6" i="13"/>
  <c r="AW6" i="13" s="1"/>
  <c r="X7" i="13"/>
  <c r="CB8" i="14"/>
  <c r="CB6" i="14"/>
  <c r="Q7" i="13"/>
  <c r="E6" i="13"/>
  <c r="AP6" i="13" s="1"/>
  <c r="M7" i="13"/>
  <c r="A6" i="13"/>
  <c r="AL6" i="13" s="1"/>
  <c r="BY530" i="14"/>
  <c r="BY528" i="14"/>
  <c r="A528" i="13"/>
  <c r="M529" i="13"/>
  <c r="AL528" i="13"/>
  <c r="K528" i="13"/>
  <c r="W529" i="13"/>
  <c r="AV528" i="13"/>
  <c r="V529" i="13"/>
  <c r="J528" i="13"/>
  <c r="AU528" i="13" s="1"/>
  <c r="B528" i="13"/>
  <c r="N529" i="13"/>
  <c r="AM528" i="13"/>
  <c r="L528" i="13"/>
  <c r="AW528" i="13" s="1"/>
  <c r="X529" i="13"/>
  <c r="H528" i="13"/>
  <c r="AS528" i="13" s="1"/>
  <c r="T529" i="13"/>
  <c r="CH528" i="14"/>
  <c r="CH530" i="14"/>
  <c r="CE530" i="14"/>
  <c r="CE528" i="14"/>
  <c r="F528" i="13"/>
  <c r="R529" i="13"/>
  <c r="AQ528" i="13"/>
  <c r="CF530" i="14"/>
  <c r="CF528" i="14"/>
  <c r="D528" i="13"/>
  <c r="P529" i="13"/>
  <c r="AO528" i="13"/>
  <c r="CC438" i="14"/>
  <c r="CC440" i="14"/>
  <c r="H438" i="13"/>
  <c r="AS438" i="13" s="1"/>
  <c r="T439" i="13"/>
  <c r="A438" i="13"/>
  <c r="AL438" i="13" s="1"/>
  <c r="M439" i="13"/>
  <c r="CG438" i="14"/>
  <c r="CG440" i="14"/>
  <c r="J438" i="13"/>
  <c r="AU438" i="13" s="1"/>
  <c r="V439" i="13"/>
  <c r="B438" i="13"/>
  <c r="AM438" i="13" s="1"/>
  <c r="N439" i="13"/>
  <c r="BZ438" i="14"/>
  <c r="BZ440" i="14"/>
  <c r="L438" i="13"/>
  <c r="AW438" i="13"/>
  <c r="X439" i="13"/>
  <c r="D438" i="13"/>
  <c r="P439" i="13"/>
  <c r="AO438" i="13"/>
  <c r="CD438" i="14"/>
  <c r="CD440" i="14"/>
  <c r="W439" i="13"/>
  <c r="AV438" i="13"/>
  <c r="K438" i="13"/>
  <c r="O439" i="13"/>
  <c r="C438" i="13"/>
  <c r="AN438" i="13" s="1"/>
  <c r="Q623" i="3"/>
  <c r="R623" i="3"/>
  <c r="Q621" i="3"/>
  <c r="S621" i="3" s="1"/>
  <c r="M621" i="13" s="1"/>
  <c r="BT503" i="3"/>
  <c r="BO502" i="3"/>
  <c r="BA503" i="14" s="1"/>
  <c r="BM502" i="14" s="1"/>
  <c r="BL503" i="3"/>
  <c r="BO503" i="3"/>
  <c r="BR503" i="3"/>
  <c r="BN502" i="3"/>
  <c r="AZ503" i="14" s="1"/>
  <c r="BL502" i="14" s="1"/>
  <c r="BV502" i="3"/>
  <c r="BH503" i="14" s="1"/>
  <c r="BT502" i="14" s="1"/>
  <c r="BQ502" i="3"/>
  <c r="BC503" i="14" s="1"/>
  <c r="BO502" i="14" s="1"/>
  <c r="BM503" i="3"/>
  <c r="BU503" i="3"/>
  <c r="BP502" i="3"/>
  <c r="BB503" i="14" s="1"/>
  <c r="BN502" i="14" s="1"/>
  <c r="BS502" i="3"/>
  <c r="BE503" i="14" s="1"/>
  <c r="BQ502" i="14" s="1"/>
  <c r="BQ503" i="3"/>
  <c r="BT502" i="3"/>
  <c r="BF503" i="14" s="1"/>
  <c r="BR502" i="14" s="1"/>
  <c r="BW502" i="3"/>
  <c r="BI503" i="14" s="1"/>
  <c r="BU502" i="14" s="1"/>
  <c r="BN503" i="3"/>
  <c r="BS503" i="3"/>
  <c r="BV503" i="3"/>
  <c r="BR502" i="3"/>
  <c r="BD503" i="14" s="1"/>
  <c r="BP502" i="14" s="1"/>
  <c r="BM502" i="3"/>
  <c r="AY503" i="14" s="1"/>
  <c r="BK502" i="14" s="1"/>
  <c r="BU502" i="3"/>
  <c r="BG503" i="14" s="1"/>
  <c r="BS502" i="14" s="1"/>
  <c r="BP503" i="3"/>
  <c r="BL502" i="3"/>
  <c r="AX503" i="14" s="1"/>
  <c r="BJ502" i="14" s="1"/>
  <c r="BW503" i="3"/>
  <c r="AF428" i="13"/>
  <c r="CH626" i="14"/>
  <c r="CH624" i="14"/>
  <c r="CE624" i="14"/>
  <c r="CE626" i="14"/>
  <c r="F624" i="13"/>
  <c r="AQ624" i="13" s="1"/>
  <c r="R625" i="13"/>
  <c r="CF626" i="14"/>
  <c r="CF624" i="14"/>
  <c r="CC624" i="14"/>
  <c r="CC626" i="14"/>
  <c r="I624" i="13"/>
  <c r="U625" i="13"/>
  <c r="AT624" i="13"/>
  <c r="CD624" i="14"/>
  <c r="CD626" i="14"/>
  <c r="CA626" i="14"/>
  <c r="CA624" i="14"/>
  <c r="G624" i="13"/>
  <c r="AR624" i="13" s="1"/>
  <c r="S625" i="13"/>
  <c r="CB624" i="14"/>
  <c r="CB626" i="14"/>
  <c r="BY624" i="14"/>
  <c r="BY626" i="14"/>
  <c r="E624" i="13"/>
  <c r="Q625" i="13"/>
  <c r="AP624" i="13"/>
  <c r="CH89" i="14"/>
  <c r="CH87" i="14"/>
  <c r="O88" i="13"/>
  <c r="AN87" i="13"/>
  <c r="C87" i="13"/>
  <c r="X88" i="13"/>
  <c r="L87" i="13"/>
  <c r="AW87" i="13" s="1"/>
  <c r="CA87" i="14"/>
  <c r="CA89" i="14"/>
  <c r="CB87" i="14"/>
  <c r="CB89" i="14"/>
  <c r="D87" i="13"/>
  <c r="P88" i="13"/>
  <c r="AO87" i="13"/>
  <c r="BY87" i="14"/>
  <c r="BY89" i="14"/>
  <c r="AQ87" i="13"/>
  <c r="F87" i="13"/>
  <c r="R88" i="13"/>
  <c r="CC89" i="14"/>
  <c r="CC87" i="14"/>
  <c r="CG89" i="14"/>
  <c r="CG87" i="14"/>
  <c r="CE87" i="14"/>
  <c r="CE89" i="14"/>
  <c r="T88" i="13"/>
  <c r="AS87" i="13"/>
  <c r="H87" i="13"/>
  <c r="CE159" i="14"/>
  <c r="CE161" i="14"/>
  <c r="CG161" i="14"/>
  <c r="CG159" i="14"/>
  <c r="CB159" i="14"/>
  <c r="CB161" i="14"/>
  <c r="S160" i="13"/>
  <c r="G159" i="13"/>
  <c r="AR159" i="13"/>
  <c r="P160" i="13"/>
  <c r="D159" i="13"/>
  <c r="AO159" i="13" s="1"/>
  <c r="A159" i="13"/>
  <c r="AL159" i="13" s="1"/>
  <c r="M160" i="13"/>
  <c r="BY159" i="14"/>
  <c r="BY161" i="14"/>
  <c r="CF159" i="14"/>
  <c r="CF161" i="14"/>
  <c r="CA159" i="14"/>
  <c r="CA161" i="14"/>
  <c r="I159" i="13"/>
  <c r="AT159" i="13"/>
  <c r="U160" i="13"/>
  <c r="R160" i="13"/>
  <c r="F159" i="13"/>
  <c r="AQ159" i="13" s="1"/>
  <c r="O160" i="13"/>
  <c r="C159" i="13"/>
  <c r="AN159" i="13" s="1"/>
  <c r="CI734" i="14"/>
  <c r="AD119" i="13"/>
  <c r="AB734" i="13"/>
  <c r="AG734" i="13"/>
  <c r="Y356" i="13"/>
  <c r="Z176" i="13"/>
  <c r="Z224" i="13"/>
  <c r="AI224" i="13"/>
  <c r="AF593" i="13"/>
  <c r="AI26" i="13"/>
  <c r="AJ302" i="13"/>
  <c r="Z302" i="13"/>
  <c r="AF164" i="13"/>
  <c r="AK566" i="13"/>
  <c r="Y407" i="13"/>
  <c r="AE407" i="13"/>
  <c r="AH590" i="13"/>
  <c r="AG374" i="13"/>
  <c r="AH17" i="13"/>
  <c r="AI734" i="13"/>
  <c r="Y134" i="13"/>
  <c r="AA824" i="13"/>
  <c r="AE824" i="13"/>
  <c r="AC734" i="13"/>
  <c r="AF734" i="13"/>
  <c r="AC356" i="13"/>
  <c r="AF356" i="13"/>
  <c r="AF176" i="13"/>
  <c r="AF224" i="13"/>
  <c r="Z272" i="13"/>
  <c r="AI272" i="13"/>
  <c r="AI119" i="13"/>
  <c r="AB167" i="13"/>
  <c r="AF167" i="13"/>
  <c r="AI263" i="13"/>
  <c r="AB647" i="13"/>
  <c r="AK560" i="13"/>
  <c r="AH593" i="13"/>
  <c r="AD593" i="13"/>
  <c r="AH59" i="13"/>
  <c r="AE596" i="13"/>
  <c r="AJ596" i="13"/>
  <c r="AE95" i="13"/>
  <c r="AC95" i="13"/>
  <c r="AF95" i="13"/>
  <c r="Z590" i="13"/>
  <c r="Z68" i="13"/>
  <c r="AE68" i="13"/>
  <c r="AF68" i="13"/>
  <c r="AD68" i="13"/>
  <c r="AE374" i="13"/>
  <c r="AJ434" i="13"/>
  <c r="AB590" i="13"/>
  <c r="AJ590" i="13"/>
  <c r="AE590" i="13"/>
  <c r="AJ410" i="13"/>
  <c r="AA410" i="13"/>
  <c r="Z35" i="13"/>
  <c r="AF35" i="13"/>
  <c r="AI35" i="13"/>
  <c r="CH33" i="14"/>
  <c r="AC35" i="13"/>
  <c r="AJ35" i="13"/>
  <c r="AC302" i="13"/>
  <c r="AF302" i="13"/>
  <c r="AE356" i="13"/>
  <c r="Z806" i="13"/>
  <c r="AA806" i="13"/>
  <c r="AE806" i="13"/>
  <c r="AD806" i="13"/>
  <c r="AJ263" i="13"/>
  <c r="Y728" i="13"/>
  <c r="AB686" i="13"/>
  <c r="AB884" i="13"/>
  <c r="AG884" i="13"/>
  <c r="AF884" i="13"/>
  <c r="AJ884" i="13"/>
  <c r="AH656" i="13"/>
  <c r="AA302" i="13"/>
  <c r="AE302" i="13"/>
  <c r="AF119" i="13"/>
  <c r="AI167" i="13"/>
  <c r="AI215" i="13"/>
  <c r="AF632" i="13"/>
  <c r="AE803" i="13"/>
  <c r="AK389" i="13"/>
  <c r="AA5" i="13"/>
  <c r="AC5" i="13"/>
  <c r="AH5" i="13"/>
  <c r="AC464" i="13"/>
  <c r="AG26" i="13"/>
  <c r="Z26" i="13"/>
  <c r="CG17" i="14"/>
  <c r="CI17" i="14" s="1"/>
  <c r="AB410" i="13"/>
  <c r="AF11" i="13"/>
  <c r="AH11" i="13"/>
  <c r="AG740" i="13"/>
  <c r="AK56" i="13"/>
  <c r="AB26" i="13"/>
  <c r="AB98" i="13"/>
  <c r="AB326" i="13"/>
  <c r="AD356" i="13"/>
  <c r="AI806" i="13"/>
  <c r="Y176" i="13"/>
  <c r="AH176" i="13"/>
  <c r="AC224" i="13"/>
  <c r="AG224" i="13"/>
  <c r="CJ222" i="14"/>
  <c r="AC164" i="13"/>
  <c r="AG164" i="13"/>
  <c r="CI848" i="14"/>
  <c r="AC200" i="13"/>
  <c r="AC296" i="13"/>
  <c r="AG296" i="13"/>
  <c r="AD143" i="13"/>
  <c r="AE272" i="13"/>
  <c r="AB119" i="13"/>
  <c r="AK557" i="13"/>
  <c r="CE452" i="14"/>
  <c r="CE450" i="14"/>
  <c r="V451" i="13"/>
  <c r="J450" i="13"/>
  <c r="AU450" i="13"/>
  <c r="C450" i="13"/>
  <c r="AN450" i="13"/>
  <c r="O451" i="13"/>
  <c r="CH450" i="14"/>
  <c r="CH452" i="14"/>
  <c r="CA452" i="14"/>
  <c r="CA450" i="14"/>
  <c r="BX450" i="14"/>
  <c r="BX452" i="14"/>
  <c r="T451" i="13"/>
  <c r="H450" i="13"/>
  <c r="AS450" i="13"/>
  <c r="Q451" i="13"/>
  <c r="E450" i="13"/>
  <c r="AP450" i="13" s="1"/>
  <c r="M451" i="13"/>
  <c r="A450" i="13"/>
  <c r="AL450" i="13"/>
  <c r="CD452" i="14"/>
  <c r="CD450" i="14"/>
  <c r="K450" i="13"/>
  <c r="AV450" i="13"/>
  <c r="W451" i="13"/>
  <c r="N451" i="13"/>
  <c r="B450" i="13"/>
  <c r="AM450" i="13" s="1"/>
  <c r="CG579" i="14"/>
  <c r="CG581" i="14"/>
  <c r="CF581" i="14"/>
  <c r="CF579" i="14"/>
  <c r="V580" i="13"/>
  <c r="J579" i="13"/>
  <c r="AU579" i="13" s="1"/>
  <c r="CE581" i="14"/>
  <c r="CE579" i="14"/>
  <c r="BV580" i="14"/>
  <c r="BW579" i="14"/>
  <c r="BW581" i="14"/>
  <c r="CD579" i="14"/>
  <c r="CD581" i="14"/>
  <c r="W580" i="13"/>
  <c r="K579" i="13"/>
  <c r="AV579" i="13" s="1"/>
  <c r="T580" i="13"/>
  <c r="H579" i="13"/>
  <c r="AS579" i="13" s="1"/>
  <c r="O580" i="13"/>
  <c r="C579" i="13"/>
  <c r="AN579" i="13" s="1"/>
  <c r="CC579" i="14"/>
  <c r="CC581" i="14"/>
  <c r="CB579" i="14"/>
  <c r="CB581" i="14"/>
  <c r="F579" i="13"/>
  <c r="AQ579" i="13" s="1"/>
  <c r="R580" i="13"/>
  <c r="AE416" i="13"/>
  <c r="AI416" i="13"/>
  <c r="AC416" i="13"/>
  <c r="AB11" i="13"/>
  <c r="AD11" i="13"/>
  <c r="AC11" i="13"/>
  <c r="AJ11" i="13"/>
  <c r="AK317" i="13"/>
  <c r="AC512" i="13"/>
  <c r="CJ510" i="14"/>
  <c r="S720" i="3"/>
  <c r="M720" i="13" s="1"/>
  <c r="AI476" i="13"/>
  <c r="AC476" i="13"/>
  <c r="Z476" i="13"/>
  <c r="BM611" i="3"/>
  <c r="BP611" i="3"/>
  <c r="BQ611" i="3"/>
  <c r="BU611" i="3"/>
  <c r="BT611" i="3"/>
  <c r="BL610" i="3"/>
  <c r="AX611" i="14" s="1"/>
  <c r="BJ610" i="14" s="1"/>
  <c r="BP610" i="3"/>
  <c r="BB611" i="14" s="1"/>
  <c r="BN610" i="14" s="1"/>
  <c r="BT610" i="3"/>
  <c r="BF611" i="14" s="1"/>
  <c r="BR610" i="14" s="1"/>
  <c r="BW611" i="3"/>
  <c r="BO610" i="3"/>
  <c r="BA611" i="14" s="1"/>
  <c r="BM610" i="14" s="1"/>
  <c r="BS610" i="3"/>
  <c r="BE611" i="14" s="1"/>
  <c r="BQ610" i="14" s="1"/>
  <c r="BW610" i="3"/>
  <c r="BI611" i="14" s="1"/>
  <c r="BU610" i="14" s="1"/>
  <c r="BL611" i="3"/>
  <c r="BN611" i="3"/>
  <c r="BO611" i="3"/>
  <c r="BS611" i="3"/>
  <c r="BR611" i="3"/>
  <c r="BV611" i="3"/>
  <c r="BN610" i="3"/>
  <c r="AZ611" i="14" s="1"/>
  <c r="BL610" i="14" s="1"/>
  <c r="BR610" i="3"/>
  <c r="BD611" i="14" s="1"/>
  <c r="BP610" i="14" s="1"/>
  <c r="BV610" i="3"/>
  <c r="BH611" i="14" s="1"/>
  <c r="BT610" i="14" s="1"/>
  <c r="BM610" i="3"/>
  <c r="AY611" i="14" s="1"/>
  <c r="BK610" i="14" s="1"/>
  <c r="BQ610" i="3"/>
  <c r="BC611" i="14" s="1"/>
  <c r="BO610" i="14" s="1"/>
  <c r="BU610" i="3"/>
  <c r="BG611" i="14" s="1"/>
  <c r="BS610" i="14" s="1"/>
  <c r="AD524" i="13"/>
  <c r="AB524" i="13"/>
  <c r="AJ524" i="13"/>
  <c r="CJ522" i="14"/>
  <c r="Y374" i="13"/>
  <c r="AF374" i="13"/>
  <c r="AI374" i="13"/>
  <c r="AB434" i="13"/>
  <c r="AE434" i="13"/>
  <c r="AH434" i="13"/>
  <c r="Y434" i="13"/>
  <c r="AG434" i="13"/>
  <c r="AK320" i="13"/>
  <c r="AK83" i="13"/>
  <c r="AE5" i="13"/>
  <c r="CH5" i="14"/>
  <c r="CB393" i="14"/>
  <c r="CB395" i="14"/>
  <c r="G393" i="13"/>
  <c r="AR393" i="13"/>
  <c r="S394" i="13"/>
  <c r="A393" i="13"/>
  <c r="AL393" i="13" s="1"/>
  <c r="M394" i="13"/>
  <c r="BZ393" i="14"/>
  <c r="BZ395" i="14"/>
  <c r="BW395" i="14"/>
  <c r="BV394" i="14"/>
  <c r="BW393" i="14"/>
  <c r="BX393" i="14"/>
  <c r="BX395" i="14"/>
  <c r="U394" i="13"/>
  <c r="I393" i="13"/>
  <c r="AT393" i="13"/>
  <c r="F393" i="13"/>
  <c r="AQ393" i="13"/>
  <c r="R394" i="13"/>
  <c r="O394" i="13"/>
  <c r="C393" i="13"/>
  <c r="AN393" i="13" s="1"/>
  <c r="CG395" i="14"/>
  <c r="CG393" i="14"/>
  <c r="K393" i="13"/>
  <c r="AV393" i="13"/>
  <c r="W394" i="13"/>
  <c r="N394" i="13"/>
  <c r="B393" i="13"/>
  <c r="AM393" i="13"/>
  <c r="CD471" i="14"/>
  <c r="CD473" i="14"/>
  <c r="CA473" i="14"/>
  <c r="CA471" i="14"/>
  <c r="F471" i="13"/>
  <c r="AQ471" i="13" s="1"/>
  <c r="R472" i="13"/>
  <c r="CH471" i="14"/>
  <c r="CH473" i="14"/>
  <c r="CE471" i="14"/>
  <c r="CE473" i="14"/>
  <c r="V472" i="13"/>
  <c r="J471" i="13"/>
  <c r="AU471" i="13" s="1"/>
  <c r="CF471" i="14"/>
  <c r="CF473" i="14"/>
  <c r="BX473" i="14"/>
  <c r="BX471" i="14"/>
  <c r="CC473" i="14"/>
  <c r="CC471" i="14"/>
  <c r="W472" i="13"/>
  <c r="K471" i="13"/>
  <c r="AV471" i="13" s="1"/>
  <c r="T472" i="13"/>
  <c r="H471" i="13"/>
  <c r="AS471" i="13" s="1"/>
  <c r="O472" i="13"/>
  <c r="C471" i="13"/>
  <c r="AN471" i="13" s="1"/>
  <c r="R629" i="3"/>
  <c r="Q627" i="3"/>
  <c r="S627" i="3" s="1"/>
  <c r="M627" i="13" s="1"/>
  <c r="Q629" i="3"/>
  <c r="Z740" i="13"/>
  <c r="AH740" i="13"/>
  <c r="AF740" i="13"/>
  <c r="CC102" i="14"/>
  <c r="CC104" i="14"/>
  <c r="CF104" i="14"/>
  <c r="CF102" i="14"/>
  <c r="S103" i="13"/>
  <c r="G102" i="13"/>
  <c r="AR102" i="13" s="1"/>
  <c r="CH104" i="14"/>
  <c r="CH102" i="14"/>
  <c r="CA104" i="14"/>
  <c r="CA102" i="14"/>
  <c r="K102" i="13"/>
  <c r="AV102" i="13"/>
  <c r="W103" i="13"/>
  <c r="CE102" i="14"/>
  <c r="CE104" i="14"/>
  <c r="CB104" i="14"/>
  <c r="CB102" i="14"/>
  <c r="BY104" i="14"/>
  <c r="BY102" i="14"/>
  <c r="J102" i="13"/>
  <c r="AU102" i="13" s="1"/>
  <c r="V103" i="13"/>
  <c r="U103" i="13"/>
  <c r="I102" i="13"/>
  <c r="AT102" i="13" s="1"/>
  <c r="C102" i="13"/>
  <c r="AN102" i="13" s="1"/>
  <c r="O103" i="13"/>
  <c r="CA456" i="14"/>
  <c r="CA458" i="14"/>
  <c r="T457" i="13"/>
  <c r="H456" i="13"/>
  <c r="AS456" i="13"/>
  <c r="P457" i="13"/>
  <c r="D456" i="13"/>
  <c r="AO456" i="13" s="1"/>
  <c r="BY458" i="14"/>
  <c r="BY456" i="14"/>
  <c r="CE456" i="14"/>
  <c r="CE458" i="14"/>
  <c r="CB458" i="14"/>
  <c r="CB456" i="14"/>
  <c r="V457" i="13"/>
  <c r="J456" i="13"/>
  <c r="AU456" i="13"/>
  <c r="G456" i="13"/>
  <c r="AR456" i="13"/>
  <c r="S457" i="13"/>
  <c r="B456" i="13"/>
  <c r="AM456" i="13" s="1"/>
  <c r="N457" i="13"/>
  <c r="CH456" i="14"/>
  <c r="CH458" i="14"/>
  <c r="CF458" i="14"/>
  <c r="CF456" i="14"/>
  <c r="Q457" i="13"/>
  <c r="E456" i="13"/>
  <c r="AP456" i="13" s="1"/>
  <c r="CD516" i="14"/>
  <c r="CD518" i="14"/>
  <c r="CA516" i="14"/>
  <c r="CA518" i="14"/>
  <c r="G516" i="13"/>
  <c r="AR516" i="13" s="1"/>
  <c r="S517" i="13"/>
  <c r="CH516" i="14"/>
  <c r="CH518" i="14"/>
  <c r="CE516" i="14"/>
  <c r="CE518" i="14"/>
  <c r="F516" i="13"/>
  <c r="AQ516" i="13"/>
  <c r="R517" i="13"/>
  <c r="CF518" i="14"/>
  <c r="CF516" i="14"/>
  <c r="BX518" i="14"/>
  <c r="BX516" i="14"/>
  <c r="CC516" i="14"/>
  <c r="CC518" i="14"/>
  <c r="X517" i="13"/>
  <c r="L516" i="13"/>
  <c r="AW516" i="13" s="1"/>
  <c r="U517" i="13"/>
  <c r="I516" i="13"/>
  <c r="AT516" i="13" s="1"/>
  <c r="P517" i="13"/>
  <c r="D516" i="13"/>
  <c r="AO516" i="13" s="1"/>
  <c r="CC39" i="14"/>
  <c r="CC41" i="14"/>
  <c r="I39" i="13"/>
  <c r="AT39" i="13"/>
  <c r="U40" i="13"/>
  <c r="O40" i="13"/>
  <c r="C39" i="13"/>
  <c r="AN39" i="13" s="1"/>
  <c r="BX39" i="14"/>
  <c r="BX41" i="14"/>
  <c r="X40" i="13"/>
  <c r="L39" i="13"/>
  <c r="AW39" i="13" s="1"/>
  <c r="E39" i="13"/>
  <c r="AP39" i="13" s="1"/>
  <c r="Q40" i="13"/>
  <c r="CE39" i="14"/>
  <c r="CE41" i="14"/>
  <c r="K39" i="13"/>
  <c r="AV39" i="13" s="1"/>
  <c r="W40" i="13"/>
  <c r="T40" i="13"/>
  <c r="H39" i="13"/>
  <c r="AS39" i="13" s="1"/>
  <c r="B39" i="13"/>
  <c r="AM39" i="13" s="1"/>
  <c r="N40" i="13"/>
  <c r="AK539" i="13"/>
  <c r="CD479" i="14"/>
  <c r="CD477" i="14"/>
  <c r="BV478" i="14"/>
  <c r="BW477" i="14"/>
  <c r="BW479" i="14"/>
  <c r="N478" i="13"/>
  <c r="B477" i="13"/>
  <c r="AM477" i="13"/>
  <c r="CB477" i="14"/>
  <c r="CB479" i="14"/>
  <c r="CG479" i="14"/>
  <c r="CG477" i="14"/>
  <c r="BY477" i="14"/>
  <c r="BY479" i="14"/>
  <c r="S478" i="13"/>
  <c r="G477" i="13"/>
  <c r="AR477" i="13"/>
  <c r="P478" i="13"/>
  <c r="D477" i="13"/>
  <c r="AO477" i="13" s="1"/>
  <c r="M478" i="13"/>
  <c r="A477" i="13"/>
  <c r="AL477" i="13"/>
  <c r="BZ477" i="14"/>
  <c r="BZ479" i="14"/>
  <c r="CA477" i="14"/>
  <c r="CA479" i="14"/>
  <c r="V478" i="13"/>
  <c r="J477" i="13"/>
  <c r="AU477" i="13" s="1"/>
  <c r="CG548" i="14"/>
  <c r="CG546" i="14"/>
  <c r="F546" i="13"/>
  <c r="AQ546" i="13" s="1"/>
  <c r="R547" i="13"/>
  <c r="N547" i="13"/>
  <c r="B546" i="13"/>
  <c r="AM546" i="13" s="1"/>
  <c r="CF546" i="14"/>
  <c r="CF548" i="14"/>
  <c r="CC546" i="14"/>
  <c r="CC548" i="14"/>
  <c r="BZ546" i="14"/>
  <c r="BZ548" i="14"/>
  <c r="T547" i="13"/>
  <c r="H546" i="13"/>
  <c r="AS546" i="13"/>
  <c r="Q547" i="13"/>
  <c r="E546" i="13"/>
  <c r="AP546" i="13" s="1"/>
  <c r="M547" i="13"/>
  <c r="A546" i="13"/>
  <c r="AL546" i="13"/>
  <c r="CB546" i="14"/>
  <c r="CB548" i="14"/>
  <c r="CD548" i="14"/>
  <c r="CD546" i="14"/>
  <c r="G546" i="13"/>
  <c r="AR546" i="13"/>
  <c r="S547" i="13"/>
  <c r="BM71" i="3"/>
  <c r="BS71" i="3"/>
  <c r="BV71" i="3"/>
  <c r="BQ70" i="3"/>
  <c r="BC71" i="14" s="1"/>
  <c r="BO70" i="14" s="1"/>
  <c r="BN70" i="3"/>
  <c r="AZ71" i="14" s="1"/>
  <c r="BL70" i="14" s="1"/>
  <c r="BO70" i="3"/>
  <c r="BA71" i="14" s="1"/>
  <c r="BM70" i="14" s="1"/>
  <c r="BN71" i="3"/>
  <c r="BP71" i="3"/>
  <c r="BQ71" i="3"/>
  <c r="BU71" i="3"/>
  <c r="BT71" i="3"/>
  <c r="BW71" i="3"/>
  <c r="BL70" i="3"/>
  <c r="AX71" i="14" s="1"/>
  <c r="BJ70" i="14" s="1"/>
  <c r="BM70" i="3"/>
  <c r="AY71" i="14" s="1"/>
  <c r="BK70" i="14" s="1"/>
  <c r="BW70" i="3"/>
  <c r="BI71" i="14" s="1"/>
  <c r="BU70" i="14" s="1"/>
  <c r="BS70" i="3"/>
  <c r="BE71" i="14" s="1"/>
  <c r="BQ70" i="14" s="1"/>
  <c r="BT70" i="3"/>
  <c r="BF71" i="14" s="1"/>
  <c r="BR70" i="14" s="1"/>
  <c r="BU70" i="3"/>
  <c r="BG71" i="14" s="1"/>
  <c r="BS70" i="14" s="1"/>
  <c r="BL71" i="3"/>
  <c r="BO71" i="3"/>
  <c r="BR71" i="3"/>
  <c r="BV70" i="3"/>
  <c r="BH71" i="14" s="1"/>
  <c r="BT70" i="14" s="1"/>
  <c r="BR70" i="3"/>
  <c r="BD71" i="14" s="1"/>
  <c r="BP70" i="14" s="1"/>
  <c r="BP70" i="3"/>
  <c r="BB71" i="14" s="1"/>
  <c r="BN70" i="14" s="1"/>
  <c r="AH572" i="13"/>
  <c r="CI593" i="14"/>
  <c r="Z59" i="13"/>
  <c r="AI59" i="13"/>
  <c r="CI596" i="14"/>
  <c r="CG51" i="14"/>
  <c r="CG53" i="14"/>
  <c r="X52" i="13"/>
  <c r="L51" i="13"/>
  <c r="AW51" i="13"/>
  <c r="R52" i="13"/>
  <c r="F51" i="13"/>
  <c r="AQ51" i="13" s="1"/>
  <c r="CA51" i="14"/>
  <c r="CA53" i="14"/>
  <c r="CF51" i="14"/>
  <c r="CF53" i="14"/>
  <c r="CC53" i="14"/>
  <c r="CC51" i="14"/>
  <c r="K51" i="13"/>
  <c r="AV51" i="13"/>
  <c r="W52" i="13"/>
  <c r="T52" i="13"/>
  <c r="H51" i="13"/>
  <c r="AS51" i="13" s="1"/>
  <c r="B51" i="13"/>
  <c r="AM51" i="13"/>
  <c r="N52" i="13"/>
  <c r="BV52" i="14"/>
  <c r="BW51" i="14"/>
  <c r="BW53" i="14"/>
  <c r="BZ53" i="14"/>
  <c r="BZ51" i="14"/>
  <c r="O52" i="13"/>
  <c r="C51" i="13"/>
  <c r="AN51" i="13" s="1"/>
  <c r="AB407" i="13"/>
  <c r="AJ407" i="13"/>
  <c r="AC407" i="13"/>
  <c r="AA407" i="13"/>
  <c r="CI407" i="14"/>
  <c r="AE464" i="13"/>
  <c r="Y464" i="13"/>
  <c r="AF464" i="13"/>
  <c r="AE26" i="13"/>
  <c r="CG26" i="14"/>
  <c r="BL674" i="3"/>
  <c r="BO674" i="3"/>
  <c r="BP674" i="3"/>
  <c r="BT674" i="3"/>
  <c r="BS674" i="3"/>
  <c r="BW674" i="3"/>
  <c r="BN673" i="3"/>
  <c r="AZ674" i="14" s="1"/>
  <c r="BL673" i="14" s="1"/>
  <c r="BR673" i="3"/>
  <c r="BD674" i="14" s="1"/>
  <c r="BP673" i="14" s="1"/>
  <c r="BV673" i="3"/>
  <c r="BH674" i="14" s="1"/>
  <c r="BT673" i="14" s="1"/>
  <c r="BM673" i="3"/>
  <c r="AY674" i="14" s="1"/>
  <c r="BK673" i="14" s="1"/>
  <c r="BQ673" i="3"/>
  <c r="BC674" i="14" s="1"/>
  <c r="BO673" i="14" s="1"/>
  <c r="BU673" i="3"/>
  <c r="BG674" i="14" s="1"/>
  <c r="BS673" i="14" s="1"/>
  <c r="BM674" i="3"/>
  <c r="BN674" i="3"/>
  <c r="BR674" i="3"/>
  <c r="BQ674" i="3"/>
  <c r="BU674" i="3"/>
  <c r="BL673" i="3"/>
  <c r="AX674" i="14" s="1"/>
  <c r="BJ673" i="14" s="1"/>
  <c r="BP673" i="3"/>
  <c r="BB674" i="14" s="1"/>
  <c r="BN673" i="14" s="1"/>
  <c r="BT673" i="3"/>
  <c r="BF674" i="14" s="1"/>
  <c r="BR673" i="14" s="1"/>
  <c r="BV674" i="3"/>
  <c r="BO673" i="3"/>
  <c r="BA674" i="14" s="1"/>
  <c r="BM673" i="14" s="1"/>
  <c r="BS673" i="3"/>
  <c r="BE674" i="14" s="1"/>
  <c r="BQ673" i="14" s="1"/>
  <c r="BW673" i="3"/>
  <c r="BI674" i="14" s="1"/>
  <c r="BU673" i="14" s="1"/>
  <c r="X376" i="13"/>
  <c r="L375" i="13"/>
  <c r="AW375" i="13" s="1"/>
  <c r="U376" i="13"/>
  <c r="I375" i="13"/>
  <c r="AT375" i="13"/>
  <c r="C375" i="13"/>
  <c r="AN375" i="13"/>
  <c r="O376" i="13"/>
  <c r="BZ377" i="14"/>
  <c r="BZ375" i="14"/>
  <c r="BW375" i="14"/>
  <c r="BW377" i="14"/>
  <c r="BV376" i="14"/>
  <c r="Q376" i="13"/>
  <c r="E375" i="13"/>
  <c r="AP375" i="13" s="1"/>
  <c r="CB375" i="14"/>
  <c r="CB377" i="14"/>
  <c r="CG375" i="14"/>
  <c r="CG377" i="14"/>
  <c r="BY377" i="14"/>
  <c r="BY375" i="14"/>
  <c r="S376" i="13"/>
  <c r="G375" i="13"/>
  <c r="AR375" i="13"/>
  <c r="P376" i="13"/>
  <c r="D375" i="13"/>
  <c r="AO375" i="13" s="1"/>
  <c r="M376" i="13"/>
  <c r="A375" i="13"/>
  <c r="AL375" i="13"/>
  <c r="CA551" i="14"/>
  <c r="CA549" i="14"/>
  <c r="R550" i="13"/>
  <c r="F549" i="13"/>
  <c r="AQ549" i="13" s="1"/>
  <c r="CF549" i="14"/>
  <c r="CF551" i="14"/>
  <c r="BX551" i="14"/>
  <c r="BX549" i="14"/>
  <c r="CC549" i="14"/>
  <c r="CC551" i="14"/>
  <c r="W550" i="13"/>
  <c r="K549" i="13"/>
  <c r="AV549" i="13" s="1"/>
  <c r="T550" i="13"/>
  <c r="H549" i="13"/>
  <c r="AS549" i="13" s="1"/>
  <c r="O550" i="13"/>
  <c r="C549" i="13"/>
  <c r="AN549" i="13" s="1"/>
  <c r="CH549" i="14"/>
  <c r="CH551" i="14"/>
  <c r="L549" i="13"/>
  <c r="AW549" i="13"/>
  <c r="X550" i="13"/>
  <c r="BW549" i="14"/>
  <c r="BV550" i="14"/>
  <c r="BW551" i="14"/>
  <c r="E549" i="13"/>
  <c r="AP549" i="13"/>
  <c r="Q550" i="13"/>
  <c r="CI578" i="14"/>
  <c r="BX30" i="14"/>
  <c r="BX32" i="14"/>
  <c r="BW32" i="14"/>
  <c r="BW30" i="14"/>
  <c r="G30" i="13"/>
  <c r="AR30" i="13"/>
  <c r="S31" i="13"/>
  <c r="CF32" i="14"/>
  <c r="CF30" i="14"/>
  <c r="W31" i="13"/>
  <c r="K30" i="13"/>
  <c r="AV30" i="13" s="1"/>
  <c r="CC30" i="14"/>
  <c r="CC32" i="14"/>
  <c r="BY32" i="14"/>
  <c r="BY30" i="14"/>
  <c r="CD30" i="14"/>
  <c r="CD32" i="14"/>
  <c r="R31" i="13"/>
  <c r="F30" i="13"/>
  <c r="AQ30" i="13"/>
  <c r="Q31" i="13"/>
  <c r="E30" i="13"/>
  <c r="AP30" i="13" s="1"/>
  <c r="M31" i="13"/>
  <c r="A30" i="13"/>
  <c r="AL30" i="13"/>
  <c r="AB17" i="13"/>
  <c r="AD17" i="13"/>
  <c r="CG15" i="14"/>
  <c r="CJ15" i="14" s="1"/>
  <c r="AC17" i="13"/>
  <c r="CB552" i="14"/>
  <c r="CB554" i="14"/>
  <c r="BY554" i="14"/>
  <c r="BY552" i="14"/>
  <c r="I552" i="13"/>
  <c r="AT552" i="13" s="1"/>
  <c r="U553" i="13"/>
  <c r="A552" i="13"/>
  <c r="AL552" i="13"/>
  <c r="M553" i="13"/>
  <c r="CD552" i="14"/>
  <c r="CD554" i="14"/>
  <c r="K552" i="13"/>
  <c r="AV552" i="13" s="1"/>
  <c r="W553" i="13"/>
  <c r="CA554" i="14"/>
  <c r="CA552" i="14"/>
  <c r="J552" i="13"/>
  <c r="AU552" i="13"/>
  <c r="V553" i="13"/>
  <c r="S553" i="13"/>
  <c r="G552" i="13"/>
  <c r="AR552" i="13" s="1"/>
  <c r="N553" i="13"/>
  <c r="B552" i="13"/>
  <c r="AM552" i="13" s="1"/>
  <c r="CG552" i="14"/>
  <c r="CG554" i="14"/>
  <c r="H552" i="13"/>
  <c r="AS552" i="13" s="1"/>
  <c r="T553" i="13"/>
  <c r="Y488" i="13"/>
  <c r="AF488" i="13"/>
  <c r="L495" i="13"/>
  <c r="AW495" i="13"/>
  <c r="X496" i="13"/>
  <c r="U496" i="13"/>
  <c r="I495" i="13"/>
  <c r="AT495" i="13"/>
  <c r="N496" i="13"/>
  <c r="B495" i="13"/>
  <c r="AM495" i="13" s="1"/>
  <c r="BY495" i="14"/>
  <c r="BY497" i="14"/>
  <c r="BX497" i="14"/>
  <c r="BX495" i="14"/>
  <c r="Q496" i="13"/>
  <c r="E495" i="13"/>
  <c r="AP495" i="13" s="1"/>
  <c r="CA497" i="14"/>
  <c r="CA495" i="14"/>
  <c r="CH497" i="14"/>
  <c r="CH495" i="14"/>
  <c r="BZ495" i="14"/>
  <c r="BZ497" i="14"/>
  <c r="G495" i="13"/>
  <c r="AR495" i="13" s="1"/>
  <c r="S496" i="13"/>
  <c r="D495" i="13"/>
  <c r="AO495" i="13"/>
  <c r="P496" i="13"/>
  <c r="A495" i="13"/>
  <c r="AL495" i="13" s="1"/>
  <c r="M496" i="13"/>
  <c r="CB513" i="14"/>
  <c r="CB515" i="14"/>
  <c r="CG515" i="14"/>
  <c r="CG513" i="14"/>
  <c r="BY513" i="14"/>
  <c r="BY515" i="14"/>
  <c r="G513" i="13"/>
  <c r="AR513" i="13" s="1"/>
  <c r="S514" i="13"/>
  <c r="D513" i="13"/>
  <c r="AO513" i="13"/>
  <c r="P514" i="13"/>
  <c r="A513" i="13"/>
  <c r="AL513" i="13" s="1"/>
  <c r="M514" i="13"/>
  <c r="CD515" i="14"/>
  <c r="CD513" i="14"/>
  <c r="L513" i="13"/>
  <c r="AW513" i="13"/>
  <c r="X514" i="13"/>
  <c r="CA513" i="14"/>
  <c r="CA515" i="14"/>
  <c r="I513" i="13"/>
  <c r="AT513" i="13" s="1"/>
  <c r="U514" i="13"/>
  <c r="R514" i="13"/>
  <c r="F513" i="13"/>
  <c r="AQ513" i="13" s="1"/>
  <c r="B513" i="13"/>
  <c r="AM513" i="13" s="1"/>
  <c r="N514" i="13"/>
  <c r="BX504" i="14"/>
  <c r="BX506" i="14"/>
  <c r="L504" i="13"/>
  <c r="AW504" i="13"/>
  <c r="X505" i="13"/>
  <c r="D504" i="13"/>
  <c r="AO504" i="13"/>
  <c r="P505" i="13"/>
  <c r="CD504" i="14"/>
  <c r="CD506" i="14"/>
  <c r="K504" i="13"/>
  <c r="AV504" i="13"/>
  <c r="W505" i="13"/>
  <c r="CA506" i="14"/>
  <c r="CA504" i="14"/>
  <c r="J504" i="13"/>
  <c r="AU504" i="13"/>
  <c r="V505" i="13"/>
  <c r="S505" i="13"/>
  <c r="G504" i="13"/>
  <c r="AR504" i="13" s="1"/>
  <c r="N505" i="13"/>
  <c r="B504" i="13"/>
  <c r="AM504" i="13" s="1"/>
  <c r="CG506" i="14"/>
  <c r="CG504" i="14"/>
  <c r="H504" i="13"/>
  <c r="AS504" i="13" s="1"/>
  <c r="T505" i="13"/>
  <c r="A504" i="13"/>
  <c r="AL504" i="13"/>
  <c r="M505" i="13"/>
  <c r="BW48" i="14"/>
  <c r="BW50" i="14"/>
  <c r="CD50" i="14"/>
  <c r="CD48" i="14"/>
  <c r="BU49" i="14"/>
  <c r="CH50" i="14" s="1"/>
  <c r="BY48" i="14"/>
  <c r="BY50" i="14"/>
  <c r="CC48" i="14"/>
  <c r="CC50" i="14"/>
  <c r="T49" i="13"/>
  <c r="H48" i="13"/>
  <c r="AS48" i="13"/>
  <c r="G48" i="13"/>
  <c r="AR48" i="13"/>
  <c r="S49" i="13"/>
  <c r="B48" i="13"/>
  <c r="AM48" i="13" s="1"/>
  <c r="N49" i="13"/>
  <c r="CF48" i="14"/>
  <c r="CF50" i="14"/>
  <c r="J48" i="13"/>
  <c r="AU48" i="13"/>
  <c r="V49" i="13"/>
  <c r="Q49" i="13"/>
  <c r="E48" i="13"/>
  <c r="AP48" i="13"/>
  <c r="M49" i="13"/>
  <c r="A48" i="13"/>
  <c r="AL48" i="13" s="1"/>
  <c r="BZ72" i="14"/>
  <c r="BZ74" i="14"/>
  <c r="CD74" i="14"/>
  <c r="CD72" i="14"/>
  <c r="BX74" i="14"/>
  <c r="BX72" i="14"/>
  <c r="R73" i="13"/>
  <c r="F72" i="13"/>
  <c r="AQ72" i="13"/>
  <c r="Q73" i="13"/>
  <c r="E72" i="13"/>
  <c r="AP72" i="13"/>
  <c r="M73" i="13"/>
  <c r="A72" i="13"/>
  <c r="AL72" i="13" s="1"/>
  <c r="CC72" i="14"/>
  <c r="CC74" i="14"/>
  <c r="CG72" i="14"/>
  <c r="CG74" i="14"/>
  <c r="CF74" i="14"/>
  <c r="CF72" i="14"/>
  <c r="H72" i="13"/>
  <c r="AS72" i="13"/>
  <c r="T73" i="13"/>
  <c r="S73" i="13"/>
  <c r="G72" i="13"/>
  <c r="AR72" i="13" s="1"/>
  <c r="N73" i="13"/>
  <c r="B72" i="13"/>
  <c r="AM72" i="13" s="1"/>
  <c r="CH378" i="14"/>
  <c r="CH380" i="14"/>
  <c r="K378" i="13"/>
  <c r="AV378" i="13" s="1"/>
  <c r="W379" i="13"/>
  <c r="J378" i="13"/>
  <c r="AU378" i="13"/>
  <c r="V379" i="13"/>
  <c r="CF380" i="14"/>
  <c r="CF378" i="14"/>
  <c r="BX380" i="14"/>
  <c r="BX378" i="14"/>
  <c r="CC378" i="14"/>
  <c r="CC380" i="14"/>
  <c r="X379" i="13"/>
  <c r="L378" i="13"/>
  <c r="AW378" i="13" s="1"/>
  <c r="U379" i="13"/>
  <c r="I378" i="13"/>
  <c r="AT378" i="13" s="1"/>
  <c r="C378" i="13"/>
  <c r="AN378" i="13"/>
  <c r="O379" i="13"/>
  <c r="CD378" i="14"/>
  <c r="CD380" i="14"/>
  <c r="BV379" i="14"/>
  <c r="BW378" i="14"/>
  <c r="BW380" i="14"/>
  <c r="S379" i="13"/>
  <c r="G378" i="13"/>
  <c r="AR378" i="13" s="1"/>
  <c r="Y590" i="13"/>
  <c r="AF590" i="13"/>
  <c r="CI590" i="14"/>
  <c r="CJ588" i="14"/>
  <c r="AA68" i="13"/>
  <c r="AF410" i="13"/>
  <c r="CF441" i="14"/>
  <c r="CF443" i="14"/>
  <c r="BZ441" i="14"/>
  <c r="BZ443" i="14"/>
  <c r="T442" i="13"/>
  <c r="H441" i="13"/>
  <c r="AS441" i="13" s="1"/>
  <c r="CE441" i="14"/>
  <c r="CE443" i="14"/>
  <c r="CB441" i="14"/>
  <c r="CB443" i="14"/>
  <c r="BY443" i="14"/>
  <c r="BY441" i="14"/>
  <c r="X442" i="13"/>
  <c r="L441" i="13"/>
  <c r="AW441" i="13" s="1"/>
  <c r="J441" i="13"/>
  <c r="AU441" i="13" s="1"/>
  <c r="V442" i="13"/>
  <c r="E441" i="13"/>
  <c r="AP441" i="13"/>
  <c r="Q442" i="13"/>
  <c r="CA443" i="14"/>
  <c r="CA441" i="14"/>
  <c r="CH443" i="14"/>
  <c r="CH441" i="14"/>
  <c r="P442" i="13"/>
  <c r="D441" i="13"/>
  <c r="AO441" i="13"/>
  <c r="Y35" i="13"/>
  <c r="AE35" i="13"/>
  <c r="CI35" i="14"/>
  <c r="Q413" i="3"/>
  <c r="Q411" i="3"/>
  <c r="R413" i="3"/>
  <c r="CH75" i="14"/>
  <c r="CH77" i="14"/>
  <c r="X76" i="13"/>
  <c r="L75" i="13"/>
  <c r="AW75" i="13"/>
  <c r="E75" i="13"/>
  <c r="AP75" i="13" s="1"/>
  <c r="Q76" i="13"/>
  <c r="BY77" i="14"/>
  <c r="BY75" i="14"/>
  <c r="BV76" i="14"/>
  <c r="BW75" i="14"/>
  <c r="BW77" i="14"/>
  <c r="BX77" i="14"/>
  <c r="BX75" i="14"/>
  <c r="G75" i="13"/>
  <c r="AR75" i="13" s="1"/>
  <c r="S76" i="13"/>
  <c r="D75" i="13"/>
  <c r="AO75" i="13"/>
  <c r="P76" i="13"/>
  <c r="A75" i="13"/>
  <c r="AL75" i="13" s="1"/>
  <c r="M76" i="13"/>
  <c r="CB77" i="14"/>
  <c r="CB75" i="14"/>
  <c r="CC77" i="14"/>
  <c r="CC75" i="14"/>
  <c r="R76" i="13"/>
  <c r="F75" i="13"/>
  <c r="AQ75" i="13" s="1"/>
  <c r="AA416" i="13"/>
  <c r="CI416" i="14"/>
  <c r="AG11" i="13"/>
  <c r="CF305" i="14"/>
  <c r="CF303" i="14"/>
  <c r="BX303" i="14"/>
  <c r="BX305" i="14"/>
  <c r="CC303" i="14"/>
  <c r="CC305" i="14"/>
  <c r="W304" i="13"/>
  <c r="K303" i="13"/>
  <c r="AV303" i="13" s="1"/>
  <c r="T304" i="13"/>
  <c r="H303" i="13"/>
  <c r="AS303" i="13" s="1"/>
  <c r="B303" i="13"/>
  <c r="AM303" i="13" s="1"/>
  <c r="N304" i="13"/>
  <c r="CH303" i="14"/>
  <c r="CH305" i="14"/>
  <c r="BZ303" i="14"/>
  <c r="BZ305" i="14"/>
  <c r="CE305" i="14"/>
  <c r="CE303" i="14"/>
  <c r="BV304" i="14"/>
  <c r="BW303" i="14"/>
  <c r="BW305" i="14"/>
  <c r="V304" i="13"/>
  <c r="J303" i="13"/>
  <c r="AU303" i="13" s="1"/>
  <c r="Q304" i="13"/>
  <c r="E303" i="13"/>
  <c r="AP303" i="13" s="1"/>
  <c r="AK101" i="13"/>
  <c r="AA512" i="13"/>
  <c r="AI512" i="13"/>
  <c r="AA476" i="13"/>
  <c r="CJ474" i="14"/>
  <c r="CI476" i="14"/>
  <c r="BP605" i="3"/>
  <c r="BQ605" i="3"/>
  <c r="BT605" i="3"/>
  <c r="BL604" i="3"/>
  <c r="AX605" i="14" s="1"/>
  <c r="BJ604" i="14" s="1"/>
  <c r="BT604" i="3"/>
  <c r="BF605" i="14" s="1"/>
  <c r="BR604" i="14" s="1"/>
  <c r="BW605" i="3"/>
  <c r="BO604" i="3"/>
  <c r="BA605" i="14" s="1"/>
  <c r="BM604" i="14" s="1"/>
  <c r="BW604" i="3"/>
  <c r="BI605" i="14" s="1"/>
  <c r="BU604" i="14" s="1"/>
  <c r="BL605" i="3"/>
  <c r="BN605" i="3"/>
  <c r="BO605" i="3"/>
  <c r="BS605" i="3"/>
  <c r="BR605" i="3"/>
  <c r="BV605" i="3"/>
  <c r="BN604" i="3"/>
  <c r="AZ605" i="14" s="1"/>
  <c r="BL604" i="14" s="1"/>
  <c r="BR604" i="3"/>
  <c r="BD605" i="14" s="1"/>
  <c r="BP604" i="14" s="1"/>
  <c r="BV604" i="3"/>
  <c r="BH605" i="14" s="1"/>
  <c r="BT604" i="14" s="1"/>
  <c r="BM604" i="3"/>
  <c r="AY605" i="14" s="1"/>
  <c r="BK604" i="14" s="1"/>
  <c r="BQ604" i="3"/>
  <c r="BC605" i="14" s="1"/>
  <c r="BO604" i="14" s="1"/>
  <c r="BU604" i="3"/>
  <c r="BG605" i="14" s="1"/>
  <c r="BS604" i="14" s="1"/>
  <c r="BM605" i="3"/>
  <c r="BU605" i="3"/>
  <c r="BP604" i="3"/>
  <c r="BB605" i="14" s="1"/>
  <c r="BN604" i="14" s="1"/>
  <c r="BS604" i="3"/>
  <c r="BE605" i="14" s="1"/>
  <c r="BQ604" i="14" s="1"/>
  <c r="AI524" i="13"/>
  <c r="AC524" i="13"/>
  <c r="AD374" i="13"/>
  <c r="BO482" i="3"/>
  <c r="BT482" i="3"/>
  <c r="BW482" i="3"/>
  <c r="BQ481" i="3"/>
  <c r="BC482" i="14" s="1"/>
  <c r="BO481" i="14" s="1"/>
  <c r="BO481" i="3"/>
  <c r="BA482" i="14" s="1"/>
  <c r="BM481" i="14" s="1"/>
  <c r="BW481" i="3"/>
  <c r="BI482" i="14" s="1"/>
  <c r="BU481" i="14" s="1"/>
  <c r="BM482" i="3"/>
  <c r="BN482" i="3"/>
  <c r="BR482" i="3"/>
  <c r="BQ482" i="3"/>
  <c r="BU482" i="3"/>
  <c r="BV482" i="3"/>
  <c r="BM481" i="3"/>
  <c r="AY482" i="14" s="1"/>
  <c r="BK481" i="14" s="1"/>
  <c r="BU481" i="3"/>
  <c r="BG482" i="14" s="1"/>
  <c r="BS481" i="14" s="1"/>
  <c r="BT481" i="3"/>
  <c r="BF482" i="14" s="1"/>
  <c r="BR481" i="14" s="1"/>
  <c r="BS481" i="3"/>
  <c r="BE482" i="14" s="1"/>
  <c r="BQ481" i="14" s="1"/>
  <c r="BN481" i="3"/>
  <c r="AZ482" i="14" s="1"/>
  <c r="BL481" i="14" s="1"/>
  <c r="BV481" i="3"/>
  <c r="BH482" i="14" s="1"/>
  <c r="BT481" i="14" s="1"/>
  <c r="BL482" i="3"/>
  <c r="BP482" i="3"/>
  <c r="BS482" i="3"/>
  <c r="BL481" i="3"/>
  <c r="AX482" i="14" s="1"/>
  <c r="BJ481" i="14" s="1"/>
  <c r="BP481" i="3"/>
  <c r="BB482" i="14" s="1"/>
  <c r="BN481" i="14" s="1"/>
  <c r="BR481" i="3"/>
  <c r="BD482" i="14" s="1"/>
  <c r="BP481" i="14" s="1"/>
  <c r="AK494" i="13"/>
  <c r="BM371" i="3"/>
  <c r="BS371" i="3"/>
  <c r="BV371" i="3"/>
  <c r="BR370" i="3"/>
  <c r="BD371" i="14" s="1"/>
  <c r="BP370" i="14" s="1"/>
  <c r="BW370" i="3"/>
  <c r="BI371" i="14" s="1"/>
  <c r="BU370" i="14" s="1"/>
  <c r="BN371" i="3"/>
  <c r="BP371" i="3"/>
  <c r="BQ371" i="3"/>
  <c r="BU371" i="3"/>
  <c r="BT371" i="3"/>
  <c r="BW371" i="3"/>
  <c r="BN370" i="3"/>
  <c r="AZ371" i="14" s="1"/>
  <c r="BL370" i="14" s="1"/>
  <c r="BV370" i="3"/>
  <c r="BH371" i="14" s="1"/>
  <c r="BT370" i="14" s="1"/>
  <c r="BS370" i="3"/>
  <c r="BE371" i="14" s="1"/>
  <c r="BQ370" i="14" s="1"/>
  <c r="BP370" i="3"/>
  <c r="BB371" i="14" s="1"/>
  <c r="BN370" i="14" s="1"/>
  <c r="BM370" i="3"/>
  <c r="AY371" i="14" s="1"/>
  <c r="BK370" i="14" s="1"/>
  <c r="BU370" i="3"/>
  <c r="BG371" i="14" s="1"/>
  <c r="BS370" i="14" s="1"/>
  <c r="BL371" i="3"/>
  <c r="BO371" i="3"/>
  <c r="BR371" i="3"/>
  <c r="BL370" i="3"/>
  <c r="AX371" i="14" s="1"/>
  <c r="BJ370" i="14" s="1"/>
  <c r="BO370" i="3"/>
  <c r="BA371" i="14" s="1"/>
  <c r="BM370" i="14" s="1"/>
  <c r="BT370" i="3"/>
  <c r="BF371" i="14" s="1"/>
  <c r="BR370" i="14" s="1"/>
  <c r="BQ370" i="3"/>
  <c r="BC371" i="14" s="1"/>
  <c r="BO370" i="14" s="1"/>
  <c r="AF434" i="13"/>
  <c r="AD434" i="13"/>
  <c r="CJ432" i="14"/>
  <c r="AC434" i="13"/>
  <c r="CB587" i="14"/>
  <c r="CB585" i="14"/>
  <c r="CG585" i="14"/>
  <c r="CG587" i="14"/>
  <c r="BY587" i="14"/>
  <c r="BY585" i="14"/>
  <c r="G585" i="13"/>
  <c r="AR585" i="13" s="1"/>
  <c r="S586" i="13"/>
  <c r="D585" i="13"/>
  <c r="AO585" i="13"/>
  <c r="P586" i="13"/>
  <c r="A585" i="13"/>
  <c r="AL585" i="13" s="1"/>
  <c r="M586" i="13"/>
  <c r="CD585" i="14"/>
  <c r="CD587" i="14"/>
  <c r="X586" i="13"/>
  <c r="L585" i="13"/>
  <c r="AW585" i="13" s="1"/>
  <c r="CA585" i="14"/>
  <c r="CA587" i="14"/>
  <c r="U586" i="13"/>
  <c r="I585" i="13"/>
  <c r="AT585" i="13"/>
  <c r="F585" i="13"/>
  <c r="AQ585" i="13"/>
  <c r="R586" i="13"/>
  <c r="N586" i="13"/>
  <c r="B585" i="13"/>
  <c r="AM585" i="13"/>
  <c r="CD612" i="14"/>
  <c r="CD614" i="14"/>
  <c r="CA612" i="14"/>
  <c r="CA614" i="14"/>
  <c r="G612" i="13"/>
  <c r="AR612" i="13"/>
  <c r="S613" i="13"/>
  <c r="CH614" i="14"/>
  <c r="CH612" i="14"/>
  <c r="CE612" i="14"/>
  <c r="CE614" i="14"/>
  <c r="F612" i="13"/>
  <c r="AQ612" i="13"/>
  <c r="R613" i="13"/>
  <c r="CF614" i="14"/>
  <c r="CF612" i="14"/>
  <c r="BX612" i="14"/>
  <c r="BX614" i="14"/>
  <c r="CC612" i="14"/>
  <c r="CC614" i="14"/>
  <c r="X613" i="13"/>
  <c r="L612" i="13"/>
  <c r="AW612" i="13" s="1"/>
  <c r="U613" i="13"/>
  <c r="I612" i="13"/>
  <c r="AT612" i="13" s="1"/>
  <c r="P613" i="13"/>
  <c r="D612" i="13"/>
  <c r="AO612" i="13" s="1"/>
  <c r="CC543" i="14"/>
  <c r="CC545" i="14"/>
  <c r="CB543" i="14"/>
  <c r="CB545" i="14"/>
  <c r="R544" i="13"/>
  <c r="F543" i="13"/>
  <c r="AQ543" i="13" s="1"/>
  <c r="CG543" i="14"/>
  <c r="CG545" i="14"/>
  <c r="CF543" i="14"/>
  <c r="CF545" i="14"/>
  <c r="J543" i="13"/>
  <c r="AU543" i="13"/>
  <c r="V544" i="13"/>
  <c r="CE543" i="14"/>
  <c r="CE545" i="14"/>
  <c r="BW543" i="14"/>
  <c r="BV544" i="14"/>
  <c r="BW545" i="14"/>
  <c r="CD545" i="14"/>
  <c r="CD543" i="14"/>
  <c r="W544" i="13"/>
  <c r="K543" i="13"/>
  <c r="AV543" i="13" s="1"/>
  <c r="T544" i="13"/>
  <c r="H543" i="13"/>
  <c r="AS543" i="13" s="1"/>
  <c r="O544" i="13"/>
  <c r="C543" i="13"/>
  <c r="AN543" i="13" s="1"/>
  <c r="CH396" i="14"/>
  <c r="CH398" i="14"/>
  <c r="J396" i="13"/>
  <c r="AU396" i="13" s="1"/>
  <c r="V397" i="13"/>
  <c r="N397" i="13"/>
  <c r="B396" i="13"/>
  <c r="AM396" i="13" s="1"/>
  <c r="CA396" i="14"/>
  <c r="CA398" i="14"/>
  <c r="W397" i="13"/>
  <c r="K396" i="13"/>
  <c r="AV396" i="13" s="1"/>
  <c r="O397" i="13"/>
  <c r="C396" i="13"/>
  <c r="AN396" i="13"/>
  <c r="CE396" i="14"/>
  <c r="CE398" i="14"/>
  <c r="CD398" i="14"/>
  <c r="CD396" i="14"/>
  <c r="BY398" i="14"/>
  <c r="BY396" i="14"/>
  <c r="H396" i="13"/>
  <c r="AS396" i="13"/>
  <c r="T397" i="13"/>
  <c r="E396" i="13"/>
  <c r="AP396" i="13" s="1"/>
  <c r="Q397" i="13"/>
  <c r="A396" i="13"/>
  <c r="AL396" i="13"/>
  <c r="M397" i="13"/>
  <c r="BL467" i="3"/>
  <c r="BO467" i="3"/>
  <c r="BR467" i="3"/>
  <c r="BV466" i="3"/>
  <c r="BH467" i="14" s="1"/>
  <c r="BT466" i="14" s="1"/>
  <c r="BS466" i="3"/>
  <c r="BE467" i="14" s="1"/>
  <c r="BQ466" i="14" s="1"/>
  <c r="BT466" i="3"/>
  <c r="BF467" i="14" s="1"/>
  <c r="BR466" i="14" s="1"/>
  <c r="BM467" i="3"/>
  <c r="BP467" i="3"/>
  <c r="BQ467" i="3"/>
  <c r="BU467" i="3"/>
  <c r="BT467" i="3"/>
  <c r="BW467" i="3"/>
  <c r="BR466" i="3"/>
  <c r="BD467" i="14" s="1"/>
  <c r="BP466" i="14" s="1"/>
  <c r="BO466" i="3"/>
  <c r="BA467" i="14" s="1"/>
  <c r="BM466" i="14" s="1"/>
  <c r="BW466" i="3"/>
  <c r="BI467" i="14" s="1"/>
  <c r="BU466" i="14" s="1"/>
  <c r="BP466" i="3"/>
  <c r="BB467" i="14" s="1"/>
  <c r="BN466" i="14" s="1"/>
  <c r="BM466" i="3"/>
  <c r="AY467" i="14" s="1"/>
  <c r="BK466" i="14" s="1"/>
  <c r="BU466" i="3"/>
  <c r="BG467" i="14" s="1"/>
  <c r="BS466" i="14" s="1"/>
  <c r="BN467" i="3"/>
  <c r="BS467" i="3"/>
  <c r="BV467" i="3"/>
  <c r="BN466" i="3"/>
  <c r="AZ467" i="14" s="1"/>
  <c r="BL466" i="14" s="1"/>
  <c r="BL466" i="3"/>
  <c r="AX467" i="14" s="1"/>
  <c r="BJ466" i="14" s="1"/>
  <c r="BQ466" i="3"/>
  <c r="BC467" i="14" s="1"/>
  <c r="BO466" i="14" s="1"/>
  <c r="CI572" i="14"/>
  <c r="Z593" i="13"/>
  <c r="BL617" i="3"/>
  <c r="BN617" i="3"/>
  <c r="BO617" i="3"/>
  <c r="BS617" i="3"/>
  <c r="BR617" i="3"/>
  <c r="BV617" i="3"/>
  <c r="BN616" i="3"/>
  <c r="AZ617" i="14" s="1"/>
  <c r="BL616" i="14" s="1"/>
  <c r="BR616" i="3"/>
  <c r="BD617" i="14" s="1"/>
  <c r="BP616" i="14" s="1"/>
  <c r="BV616" i="3"/>
  <c r="BH617" i="14" s="1"/>
  <c r="BT616" i="14" s="1"/>
  <c r="BM616" i="3"/>
  <c r="AY617" i="14" s="1"/>
  <c r="BK616" i="14" s="1"/>
  <c r="BQ616" i="3"/>
  <c r="BC617" i="14" s="1"/>
  <c r="BO616" i="14" s="1"/>
  <c r="BU616" i="3"/>
  <c r="BG617" i="14" s="1"/>
  <c r="BS616" i="14" s="1"/>
  <c r="BP617" i="3"/>
  <c r="BU617" i="3"/>
  <c r="BL616" i="3"/>
  <c r="AX617" i="14" s="1"/>
  <c r="BJ616" i="14" s="1"/>
  <c r="BT616" i="3"/>
  <c r="BF617" i="14" s="1"/>
  <c r="BR616" i="14" s="1"/>
  <c r="BO616" i="3"/>
  <c r="BA617" i="14" s="1"/>
  <c r="BM616" i="14" s="1"/>
  <c r="BW616" i="3"/>
  <c r="BI617" i="14" s="1"/>
  <c r="BU616" i="14" s="1"/>
  <c r="BM617" i="3"/>
  <c r="BQ617" i="3"/>
  <c r="BT617" i="3"/>
  <c r="BP616" i="3"/>
  <c r="BB617" i="14" s="1"/>
  <c r="BN616" i="14" s="1"/>
  <c r="BW617" i="3"/>
  <c r="BS616" i="3"/>
  <c r="BE617" i="14" s="1"/>
  <c r="BQ616" i="14" s="1"/>
  <c r="AA59" i="13"/>
  <c r="AA596" i="13"/>
  <c r="Z407" i="13"/>
  <c r="CJ462" i="14"/>
  <c r="AC26" i="13"/>
  <c r="BV25" i="14"/>
  <c r="CJ24" i="14"/>
  <c r="W421" i="13"/>
  <c r="K420" i="13"/>
  <c r="AV420" i="13"/>
  <c r="V421" i="13"/>
  <c r="J420" i="13"/>
  <c r="AU420" i="13" s="1"/>
  <c r="B420" i="13"/>
  <c r="AM420" i="13" s="1"/>
  <c r="N421" i="13"/>
  <c r="BZ422" i="14"/>
  <c r="BZ420" i="14"/>
  <c r="BV421" i="14"/>
  <c r="BW420" i="14"/>
  <c r="BW422" i="14"/>
  <c r="C420" i="13"/>
  <c r="AN420" i="13" s="1"/>
  <c r="O421" i="13"/>
  <c r="CB422" i="14"/>
  <c r="CB420" i="14"/>
  <c r="CG422" i="14"/>
  <c r="CG420" i="14"/>
  <c r="BY420" i="14"/>
  <c r="BY422" i="14"/>
  <c r="H420" i="13"/>
  <c r="AS420" i="13"/>
  <c r="T421" i="13"/>
  <c r="E420" i="13"/>
  <c r="AP420" i="13" s="1"/>
  <c r="Q421" i="13"/>
  <c r="A420" i="13"/>
  <c r="AL420" i="13"/>
  <c r="M421" i="13"/>
  <c r="BV445" i="14"/>
  <c r="BW444" i="14"/>
  <c r="BW446" i="14"/>
  <c r="CD444" i="14"/>
  <c r="CD446" i="14"/>
  <c r="S445" i="13"/>
  <c r="G444" i="13"/>
  <c r="AR444" i="13" s="1"/>
  <c r="CE446" i="14"/>
  <c r="CE444" i="14"/>
  <c r="BY446" i="14"/>
  <c r="BY444" i="14"/>
  <c r="R445" i="13"/>
  <c r="F444" i="13"/>
  <c r="AQ444" i="13" s="1"/>
  <c r="CA446" i="14"/>
  <c r="CA444" i="14"/>
  <c r="BX444" i="14"/>
  <c r="BX446" i="14"/>
  <c r="CH444" i="14"/>
  <c r="CH446" i="14"/>
  <c r="L444" i="13"/>
  <c r="AW444" i="13" s="1"/>
  <c r="X445" i="13"/>
  <c r="I444" i="13"/>
  <c r="AT444" i="13"/>
  <c r="U445" i="13"/>
  <c r="D444" i="13"/>
  <c r="AO444" i="13" s="1"/>
  <c r="P445" i="13"/>
  <c r="AB95" i="13"/>
  <c r="CI95" i="14"/>
  <c r="AD95" i="13"/>
  <c r="Y95" i="13"/>
  <c r="BZ14" i="14"/>
  <c r="BZ12" i="14"/>
  <c r="X13" i="13"/>
  <c r="L12" i="13"/>
  <c r="AW12" i="13" s="1"/>
  <c r="C12" i="13"/>
  <c r="AN12" i="13" s="1"/>
  <c r="O13" i="13"/>
  <c r="BX14" i="14"/>
  <c r="BX12" i="14"/>
  <c r="CB12" i="14"/>
  <c r="CB14" i="14"/>
  <c r="G12" i="13"/>
  <c r="AR12" i="13"/>
  <c r="S13" i="13"/>
  <c r="CA14" i="14"/>
  <c r="CA12" i="14"/>
  <c r="BU13" i="14"/>
  <c r="CH14" i="14" s="1"/>
  <c r="CC12" i="14"/>
  <c r="CC14" i="14"/>
  <c r="CD14" i="14"/>
  <c r="CD12" i="14"/>
  <c r="R13" i="13"/>
  <c r="F12" i="13"/>
  <c r="AQ12" i="13" s="1"/>
  <c r="Q13" i="13"/>
  <c r="E12" i="13"/>
  <c r="AP12" i="13"/>
  <c r="M13" i="13"/>
  <c r="A12" i="13"/>
  <c r="AL12" i="13" s="1"/>
  <c r="AK365" i="13"/>
  <c r="AA98" i="13"/>
  <c r="AJ98" i="13"/>
  <c r="AG98" i="13"/>
  <c r="Y392" i="13"/>
  <c r="AF392" i="13"/>
  <c r="AH578" i="13"/>
  <c r="AD488" i="13"/>
  <c r="CJ486" i="14"/>
  <c r="AG488" i="13"/>
  <c r="CD207" i="14"/>
  <c r="CD209" i="14"/>
  <c r="BY209" i="14"/>
  <c r="BY207" i="14"/>
  <c r="CE209" i="14"/>
  <c r="CE207" i="14"/>
  <c r="K207" i="13"/>
  <c r="AV207" i="13" s="1"/>
  <c r="W208" i="13"/>
  <c r="T208" i="13"/>
  <c r="H207" i="13"/>
  <c r="AS207" i="13" s="1"/>
  <c r="B207" i="13"/>
  <c r="AM207" i="13" s="1"/>
  <c r="N208" i="13"/>
  <c r="CH209" i="14"/>
  <c r="CH207" i="14"/>
  <c r="CC209" i="14"/>
  <c r="CC207" i="14"/>
  <c r="BX209" i="14"/>
  <c r="BX207" i="14"/>
  <c r="X208" i="13"/>
  <c r="L207" i="13"/>
  <c r="AW207" i="13" s="1"/>
  <c r="J207" i="13"/>
  <c r="AU207" i="13" s="1"/>
  <c r="V208" i="13"/>
  <c r="E207" i="13"/>
  <c r="AP207" i="13"/>
  <c r="Q208" i="13"/>
  <c r="AG590" i="13"/>
  <c r="CD542" i="14"/>
  <c r="CD540" i="14"/>
  <c r="CA542" i="14"/>
  <c r="CA540" i="14"/>
  <c r="S541" i="13"/>
  <c r="G540" i="13"/>
  <c r="AR540" i="13" s="1"/>
  <c r="CH540" i="14"/>
  <c r="CH542" i="14"/>
  <c r="CE542" i="14"/>
  <c r="CE540" i="14"/>
  <c r="R541" i="13"/>
  <c r="F540" i="13"/>
  <c r="AQ540" i="13"/>
  <c r="CF540" i="14"/>
  <c r="CF542" i="14"/>
  <c r="BX542" i="14"/>
  <c r="BX540" i="14"/>
  <c r="CC542" i="14"/>
  <c r="CC540" i="14"/>
  <c r="X541" i="13"/>
  <c r="L540" i="13"/>
  <c r="AW540" i="13" s="1"/>
  <c r="U541" i="13"/>
  <c r="I540" i="13"/>
  <c r="AT540" i="13" s="1"/>
  <c r="P541" i="13"/>
  <c r="D540" i="13"/>
  <c r="AO540" i="13" s="1"/>
  <c r="BY362" i="14"/>
  <c r="BY360" i="14"/>
  <c r="E360" i="13"/>
  <c r="AP360" i="13" s="1"/>
  <c r="Q361" i="13"/>
  <c r="CH362" i="14"/>
  <c r="CH360" i="14"/>
  <c r="BZ360" i="14"/>
  <c r="BZ362" i="14"/>
  <c r="CE360" i="14"/>
  <c r="CE362" i="14"/>
  <c r="BW362" i="14"/>
  <c r="BV361" i="14"/>
  <c r="BW360" i="14"/>
  <c r="R361" i="13"/>
  <c r="F360" i="13"/>
  <c r="AQ360" i="13" s="1"/>
  <c r="O361" i="13"/>
  <c r="C360" i="13"/>
  <c r="AN360" i="13"/>
  <c r="CF360" i="14"/>
  <c r="CF362" i="14"/>
  <c r="CG360" i="14"/>
  <c r="CG362" i="14"/>
  <c r="L360" i="13"/>
  <c r="AW360" i="13"/>
  <c r="X361" i="13"/>
  <c r="D360" i="13"/>
  <c r="AO360" i="13"/>
  <c r="P361" i="13"/>
  <c r="CC449" i="14"/>
  <c r="CC447" i="14"/>
  <c r="CB447" i="14"/>
  <c r="CB449" i="14"/>
  <c r="R448" i="13"/>
  <c r="F447" i="13"/>
  <c r="AQ447" i="13" s="1"/>
  <c r="CG447" i="14"/>
  <c r="CG449" i="14"/>
  <c r="CF449" i="14"/>
  <c r="CF447" i="14"/>
  <c r="J447" i="13"/>
  <c r="AU447" i="13"/>
  <c r="V448" i="13"/>
  <c r="CE449" i="14"/>
  <c r="CE447" i="14"/>
  <c r="BW449" i="14"/>
  <c r="BV448" i="14"/>
  <c r="BW447" i="14"/>
  <c r="CD447" i="14"/>
  <c r="CD449" i="14"/>
  <c r="W448" i="13"/>
  <c r="K447" i="13"/>
  <c r="AV447" i="13" s="1"/>
  <c r="T448" i="13"/>
  <c r="H447" i="13"/>
  <c r="AS447" i="13" s="1"/>
  <c r="O448" i="13"/>
  <c r="C447" i="13"/>
  <c r="AN447" i="13" s="1"/>
  <c r="CH425" i="14"/>
  <c r="CH423" i="14"/>
  <c r="I423" i="13"/>
  <c r="AT423" i="13" s="1"/>
  <c r="U424" i="13"/>
  <c r="B423" i="13"/>
  <c r="AM423" i="13"/>
  <c r="N424" i="13"/>
  <c r="BY425" i="14"/>
  <c r="BY423" i="14"/>
  <c r="BW423" i="14"/>
  <c r="BV424" i="14"/>
  <c r="BW425" i="14"/>
  <c r="E423" i="13"/>
  <c r="AP423" i="13"/>
  <c r="Q424" i="13"/>
  <c r="CA423" i="14"/>
  <c r="CA425" i="14"/>
  <c r="CF425" i="14"/>
  <c r="CF423" i="14"/>
  <c r="BX423" i="14"/>
  <c r="BX425" i="14"/>
  <c r="G423" i="13"/>
  <c r="AR423" i="13" s="1"/>
  <c r="S424" i="13"/>
  <c r="D423" i="13"/>
  <c r="AO423" i="13"/>
  <c r="P424" i="13"/>
  <c r="A423" i="13"/>
  <c r="AL423" i="13" s="1"/>
  <c r="M424" i="13"/>
  <c r="AD410" i="13"/>
  <c r="CI410" i="14"/>
  <c r="Q455" i="3"/>
  <c r="R455" i="3"/>
  <c r="Q453" i="3"/>
  <c r="S453" i="3" s="1"/>
  <c r="M453" i="13" s="1"/>
  <c r="AA35" i="13"/>
  <c r="AK404" i="13"/>
  <c r="AJ119" i="13"/>
  <c r="AD167" i="13"/>
  <c r="AJ167" i="13"/>
  <c r="AA215" i="13"/>
  <c r="AC215" i="13"/>
  <c r="AB728" i="13"/>
  <c r="Y695" i="13"/>
  <c r="S783" i="3"/>
  <c r="M783" i="13" s="1"/>
  <c r="AH134" i="13"/>
  <c r="AB650" i="13"/>
  <c r="AC650" i="13"/>
  <c r="AG650" i="13"/>
  <c r="AI824" i="13"/>
  <c r="AE656" i="13"/>
  <c r="BY450" i="14"/>
  <c r="BY452" i="14"/>
  <c r="BW452" i="14"/>
  <c r="BW450" i="14"/>
  <c r="BV451" i="14"/>
  <c r="G450" i="13"/>
  <c r="AR450" i="13"/>
  <c r="S451" i="13"/>
  <c r="CC450" i="14"/>
  <c r="CC452" i="14"/>
  <c r="BZ450" i="14"/>
  <c r="BZ452" i="14"/>
  <c r="CF452" i="14"/>
  <c r="CF450" i="14"/>
  <c r="X451" i="13"/>
  <c r="L450" i="13"/>
  <c r="AW450" i="13" s="1"/>
  <c r="U451" i="13"/>
  <c r="I450" i="13"/>
  <c r="AT450" i="13" s="1"/>
  <c r="P451" i="13"/>
  <c r="D450" i="13"/>
  <c r="AO450" i="13" s="1"/>
  <c r="CG450" i="14"/>
  <c r="CG452" i="14"/>
  <c r="CB452" i="14"/>
  <c r="CB450" i="14"/>
  <c r="F450" i="13"/>
  <c r="AQ450" i="13"/>
  <c r="R451" i="13"/>
  <c r="BY579" i="14"/>
  <c r="BY581" i="14"/>
  <c r="BX579" i="14"/>
  <c r="BX581" i="14"/>
  <c r="N580" i="13"/>
  <c r="B579" i="13"/>
  <c r="AM579" i="13"/>
  <c r="CA581" i="14"/>
  <c r="CA579" i="14"/>
  <c r="CH579" i="14"/>
  <c r="CH581" i="14"/>
  <c r="BZ581" i="14"/>
  <c r="BZ579" i="14"/>
  <c r="S580" i="13"/>
  <c r="G579" i="13"/>
  <c r="AR579" i="13" s="1"/>
  <c r="P580" i="13"/>
  <c r="D579" i="13"/>
  <c r="AO579" i="13"/>
  <c r="M580" i="13"/>
  <c r="A579" i="13"/>
  <c r="AL579" i="13" s="1"/>
  <c r="L579" i="13"/>
  <c r="AW579" i="13" s="1"/>
  <c r="X580" i="13"/>
  <c r="U580" i="13"/>
  <c r="I579" i="13"/>
  <c r="AT579" i="13" s="1"/>
  <c r="Q580" i="13"/>
  <c r="E579" i="13"/>
  <c r="AP579" i="13" s="1"/>
  <c r="Z416" i="13"/>
  <c r="AH416" i="13"/>
  <c r="Y11" i="13"/>
  <c r="AE11" i="13"/>
  <c r="CI512" i="14"/>
  <c r="BL722" i="3"/>
  <c r="BO722" i="3"/>
  <c r="BP722" i="3"/>
  <c r="BT722" i="3"/>
  <c r="BS722" i="3"/>
  <c r="BW722" i="3"/>
  <c r="BN721" i="3"/>
  <c r="AZ722" i="14" s="1"/>
  <c r="BL721" i="14" s="1"/>
  <c r="BR721" i="3"/>
  <c r="BD722" i="14" s="1"/>
  <c r="BP721" i="14" s="1"/>
  <c r="BV721" i="3"/>
  <c r="BH722" i="14" s="1"/>
  <c r="BT721" i="14" s="1"/>
  <c r="BM721" i="3"/>
  <c r="AY722" i="14" s="1"/>
  <c r="BK721" i="14" s="1"/>
  <c r="BQ721" i="3"/>
  <c r="BC722" i="14" s="1"/>
  <c r="BO721" i="14" s="1"/>
  <c r="BU721" i="3"/>
  <c r="BG722" i="14" s="1"/>
  <c r="BS721" i="14" s="1"/>
  <c r="BM722" i="3"/>
  <c r="BN722" i="3"/>
  <c r="BR722" i="3"/>
  <c r="BQ722" i="3"/>
  <c r="BU722" i="3"/>
  <c r="BL721" i="3"/>
  <c r="AX722" i="14" s="1"/>
  <c r="BJ721" i="14" s="1"/>
  <c r="BP721" i="3"/>
  <c r="BB722" i="14" s="1"/>
  <c r="BN721" i="14" s="1"/>
  <c r="BT721" i="3"/>
  <c r="BF722" i="14" s="1"/>
  <c r="BR721" i="14" s="1"/>
  <c r="BV722" i="3"/>
  <c r="BO721" i="3"/>
  <c r="BA722" i="14" s="1"/>
  <c r="BM721" i="14" s="1"/>
  <c r="BS721" i="3"/>
  <c r="BE722" i="14" s="1"/>
  <c r="BQ721" i="14" s="1"/>
  <c r="BW721" i="3"/>
  <c r="BI722" i="14" s="1"/>
  <c r="BU721" i="14" s="1"/>
  <c r="AD476" i="13"/>
  <c r="Y476" i="13"/>
  <c r="AF476" i="13"/>
  <c r="CI524" i="14"/>
  <c r="AC374" i="13"/>
  <c r="AA374" i="13"/>
  <c r="BL38" i="3"/>
  <c r="BO38" i="3"/>
  <c r="BP38" i="3"/>
  <c r="BT38" i="3"/>
  <c r="BQ38" i="3"/>
  <c r="BU38" i="3"/>
  <c r="BQ37" i="3"/>
  <c r="BC38" i="14" s="1"/>
  <c r="BO37" i="14" s="1"/>
  <c r="BO37" i="3"/>
  <c r="BA38" i="14" s="1"/>
  <c r="BM37" i="14" s="1"/>
  <c r="BT37" i="3"/>
  <c r="BF38" i="14" s="1"/>
  <c r="BR37" i="14" s="1"/>
  <c r="BU37" i="3"/>
  <c r="BG38" i="14" s="1"/>
  <c r="BS37" i="14" s="1"/>
  <c r="BP37" i="3"/>
  <c r="BB38" i="14" s="1"/>
  <c r="BN37" i="14" s="1"/>
  <c r="BV37" i="3"/>
  <c r="BH38" i="14" s="1"/>
  <c r="BH37" i="14"/>
  <c r="BN38" i="3"/>
  <c r="BV38" i="3"/>
  <c r="BW38" i="3"/>
  <c r="BR37" i="3"/>
  <c r="BD38" i="14" s="1"/>
  <c r="BP37" i="14" s="1"/>
  <c r="BN37" i="3"/>
  <c r="AZ38" i="14" s="1"/>
  <c r="BL37" i="14" s="1"/>
  <c r="BW37" i="3"/>
  <c r="BI38" i="14" s="1"/>
  <c r="BM38" i="3"/>
  <c r="BR38" i="3"/>
  <c r="BS38" i="3"/>
  <c r="BL37" i="3"/>
  <c r="AX38" i="14" s="1"/>
  <c r="BJ37" i="14" s="1"/>
  <c r="BM37" i="3"/>
  <c r="AY38" i="14" s="1"/>
  <c r="BK37" i="14" s="1"/>
  <c r="BS37" i="3"/>
  <c r="BE38" i="14" s="1"/>
  <c r="BQ37" i="14" s="1"/>
  <c r="BI37" i="14"/>
  <c r="BY393" i="14"/>
  <c r="BY395" i="14"/>
  <c r="CE395" i="14"/>
  <c r="CE393" i="14"/>
  <c r="D393" i="13"/>
  <c r="AO393" i="13" s="1"/>
  <c r="P394" i="13"/>
  <c r="CH395" i="14"/>
  <c r="CH393" i="14"/>
  <c r="CC395" i="14"/>
  <c r="CC393" i="14"/>
  <c r="CF395" i="14"/>
  <c r="CF393" i="14"/>
  <c r="CA393" i="14"/>
  <c r="CA395" i="14"/>
  <c r="V394" i="13"/>
  <c r="J393" i="13"/>
  <c r="AU393" i="13" s="1"/>
  <c r="Q394" i="13"/>
  <c r="E393" i="13"/>
  <c r="AP393" i="13" s="1"/>
  <c r="CD393" i="14"/>
  <c r="CD395" i="14"/>
  <c r="L393" i="13"/>
  <c r="AW393" i="13"/>
  <c r="X394" i="13"/>
  <c r="H393" i="13"/>
  <c r="AS393" i="13" s="1"/>
  <c r="T394" i="13"/>
  <c r="X472" i="13"/>
  <c r="L471" i="13"/>
  <c r="AW471" i="13" s="1"/>
  <c r="U472" i="13"/>
  <c r="I471" i="13"/>
  <c r="AT471" i="13"/>
  <c r="N472" i="13"/>
  <c r="B471" i="13"/>
  <c r="AM471" i="13" s="1"/>
  <c r="BZ471" i="14"/>
  <c r="BZ473" i="14"/>
  <c r="BV472" i="14"/>
  <c r="BW471" i="14"/>
  <c r="BW473" i="14"/>
  <c r="Q472" i="13"/>
  <c r="E471" i="13"/>
  <c r="AP471" i="13" s="1"/>
  <c r="CB471" i="14"/>
  <c r="CB473" i="14"/>
  <c r="CG473" i="14"/>
  <c r="CG471" i="14"/>
  <c r="BY473" i="14"/>
  <c r="BY471" i="14"/>
  <c r="S472" i="13"/>
  <c r="G471" i="13"/>
  <c r="AR471" i="13"/>
  <c r="P472" i="13"/>
  <c r="D471" i="13"/>
  <c r="AO471" i="13" s="1"/>
  <c r="M472" i="13"/>
  <c r="A471" i="13"/>
  <c r="AL471" i="13"/>
  <c r="AI740" i="13"/>
  <c r="AC740" i="13"/>
  <c r="CG102" i="14"/>
  <c r="CG104" i="14"/>
  <c r="H102" i="13"/>
  <c r="AS102" i="13"/>
  <c r="T103" i="13"/>
  <c r="AM102" i="13"/>
  <c r="B102" i="13"/>
  <c r="N103" i="13"/>
  <c r="BW102" i="14"/>
  <c r="BV103" i="14"/>
  <c r="BW104" i="14"/>
  <c r="L102" i="13"/>
  <c r="AW102" i="13" s="1"/>
  <c r="X103" i="13"/>
  <c r="D102" i="13"/>
  <c r="AO102" i="13"/>
  <c r="P103" i="13"/>
  <c r="BZ102" i="14"/>
  <c r="BZ104" i="14"/>
  <c r="CD104" i="14"/>
  <c r="CD102" i="14"/>
  <c r="BX104" i="14"/>
  <c r="BX102" i="14"/>
  <c r="R103" i="13"/>
  <c r="F102" i="13"/>
  <c r="AQ102" i="13"/>
  <c r="Q103" i="13"/>
  <c r="E102" i="13"/>
  <c r="AP102" i="13" s="1"/>
  <c r="M103" i="13"/>
  <c r="A102" i="13"/>
  <c r="AL102" i="13"/>
  <c r="BX458" i="14"/>
  <c r="BX456" i="14"/>
  <c r="U457" i="13"/>
  <c r="I456" i="13"/>
  <c r="AT456" i="13" s="1"/>
  <c r="CG456" i="14"/>
  <c r="CG458" i="14"/>
  <c r="CD458" i="14"/>
  <c r="CD456" i="14"/>
  <c r="BW458" i="14"/>
  <c r="BV457" i="14"/>
  <c r="BW456" i="14"/>
  <c r="K456" i="13"/>
  <c r="AV456" i="13"/>
  <c r="W457" i="13"/>
  <c r="F456" i="13"/>
  <c r="AQ456" i="13" s="1"/>
  <c r="R457" i="13"/>
  <c r="C456" i="13"/>
  <c r="AN456" i="13"/>
  <c r="O457" i="13"/>
  <c r="CC456" i="14"/>
  <c r="CC458" i="14"/>
  <c r="BZ456" i="14"/>
  <c r="BZ458" i="14"/>
  <c r="X457" i="13"/>
  <c r="L456" i="13"/>
  <c r="AW456" i="13" s="1"/>
  <c r="M457" i="13"/>
  <c r="A456" i="13"/>
  <c r="AL456" i="13" s="1"/>
  <c r="W517" i="13"/>
  <c r="K516" i="13"/>
  <c r="AV516" i="13"/>
  <c r="V517" i="13"/>
  <c r="J516" i="13"/>
  <c r="AU516" i="13" s="1"/>
  <c r="B516" i="13"/>
  <c r="AM516" i="13" s="1"/>
  <c r="N517" i="13"/>
  <c r="BZ516" i="14"/>
  <c r="BZ518" i="14"/>
  <c r="BV517" i="14"/>
  <c r="BW516" i="14"/>
  <c r="BW518" i="14"/>
  <c r="C516" i="13"/>
  <c r="AN516" i="13" s="1"/>
  <c r="O517" i="13"/>
  <c r="CB518" i="14"/>
  <c r="CB516" i="14"/>
  <c r="CG518" i="14"/>
  <c r="CG516" i="14"/>
  <c r="BY518" i="14"/>
  <c r="BY516" i="14"/>
  <c r="T517" i="13"/>
  <c r="H516" i="13"/>
  <c r="AS516" i="13" s="1"/>
  <c r="Q517" i="13"/>
  <c r="E516" i="13"/>
  <c r="AP516" i="13"/>
  <c r="M517" i="13"/>
  <c r="A516" i="13"/>
  <c r="AL516" i="13" s="1"/>
  <c r="BW41" i="14"/>
  <c r="BW39" i="14"/>
  <c r="CF41" i="14"/>
  <c r="CF39" i="14"/>
  <c r="R40" i="13"/>
  <c r="F39" i="13"/>
  <c r="AQ39" i="13" s="1"/>
  <c r="BZ39" i="14"/>
  <c r="BZ41" i="14"/>
  <c r="BU40" i="14"/>
  <c r="CH41" i="14" s="1"/>
  <c r="J39" i="13"/>
  <c r="AU39" i="13" s="1"/>
  <c r="V40" i="13"/>
  <c r="CA41" i="14"/>
  <c r="CA39" i="14"/>
  <c r="CD41" i="14"/>
  <c r="CD39" i="14"/>
  <c r="BY39" i="14"/>
  <c r="BY41" i="14"/>
  <c r="CB39" i="14"/>
  <c r="CB41" i="14"/>
  <c r="S40" i="13"/>
  <c r="G39" i="13"/>
  <c r="AR39" i="13" s="1"/>
  <c r="P40" i="13"/>
  <c r="D39" i="13"/>
  <c r="AO39" i="13"/>
  <c r="M40" i="13"/>
  <c r="A39" i="13"/>
  <c r="AL39" i="13" s="1"/>
  <c r="AK533" i="13"/>
  <c r="X478" i="13"/>
  <c r="L477" i="13"/>
  <c r="AW477" i="13" s="1"/>
  <c r="F477" i="13"/>
  <c r="AQ477" i="13" s="1"/>
  <c r="R478" i="13"/>
  <c r="CF477" i="14"/>
  <c r="CF479" i="14"/>
  <c r="BX477" i="14"/>
  <c r="BX479" i="14"/>
  <c r="CC477" i="14"/>
  <c r="CC479" i="14"/>
  <c r="W478" i="13"/>
  <c r="K477" i="13"/>
  <c r="AV477" i="13" s="1"/>
  <c r="T478" i="13"/>
  <c r="H477" i="13"/>
  <c r="AS477" i="13" s="1"/>
  <c r="O478" i="13"/>
  <c r="C477" i="13"/>
  <c r="AN477" i="13" s="1"/>
  <c r="CH477" i="14"/>
  <c r="CH479" i="14"/>
  <c r="CE477" i="14"/>
  <c r="CE479" i="14"/>
  <c r="U478" i="13"/>
  <c r="I477" i="13"/>
  <c r="AT477" i="13"/>
  <c r="Q478" i="13"/>
  <c r="E477" i="13"/>
  <c r="AP477" i="13" s="1"/>
  <c r="BW546" i="14"/>
  <c r="BV547" i="14"/>
  <c r="BW548" i="14"/>
  <c r="K546" i="13"/>
  <c r="AV546" i="13"/>
  <c r="W547" i="13"/>
  <c r="C546" i="13"/>
  <c r="AN546" i="13" s="1"/>
  <c r="O547" i="13"/>
  <c r="CA548" i="14"/>
  <c r="CA546" i="14"/>
  <c r="BX546" i="14"/>
  <c r="BX548" i="14"/>
  <c r="CH546" i="14"/>
  <c r="CH548" i="14"/>
  <c r="X547" i="13"/>
  <c r="L546" i="13"/>
  <c r="AW546" i="13" s="1"/>
  <c r="U547" i="13"/>
  <c r="I546" i="13"/>
  <c r="AT546" i="13" s="1"/>
  <c r="P547" i="13"/>
  <c r="D546" i="13"/>
  <c r="AO546" i="13" s="1"/>
  <c r="CE546" i="14"/>
  <c r="CE548" i="14"/>
  <c r="BY548" i="14"/>
  <c r="BY546" i="14"/>
  <c r="V547" i="13"/>
  <c r="J546" i="13"/>
  <c r="AU546" i="13"/>
  <c r="S69" i="3"/>
  <c r="M69" i="13" s="1"/>
  <c r="Z572" i="13"/>
  <c r="AB572" i="13"/>
  <c r="AJ572" i="13"/>
  <c r="AA593" i="13"/>
  <c r="AI593" i="13"/>
  <c r="CJ591" i="14"/>
  <c r="AF59" i="13"/>
  <c r="AG596" i="13"/>
  <c r="AD596" i="13"/>
  <c r="CJ594" i="14"/>
  <c r="CE53" i="14"/>
  <c r="CE51" i="14"/>
  <c r="BY53" i="14"/>
  <c r="BY51" i="14"/>
  <c r="I51" i="13"/>
  <c r="AT51" i="13" s="1"/>
  <c r="U52" i="13"/>
  <c r="E51" i="13"/>
  <c r="AP51" i="13"/>
  <c r="Q52" i="13"/>
  <c r="CH53" i="14"/>
  <c r="CH51" i="14"/>
  <c r="CB53" i="14"/>
  <c r="CB51" i="14"/>
  <c r="BX53" i="14"/>
  <c r="BX51" i="14"/>
  <c r="S52" i="13"/>
  <c r="G51" i="13"/>
  <c r="AR51" i="13"/>
  <c r="P52" i="13"/>
  <c r="D51" i="13"/>
  <c r="AO51" i="13" s="1"/>
  <c r="M52" i="13"/>
  <c r="A51" i="13"/>
  <c r="AL51" i="13"/>
  <c r="CD53" i="14"/>
  <c r="CD51" i="14"/>
  <c r="J51" i="13"/>
  <c r="AU51" i="13"/>
  <c r="V52" i="13"/>
  <c r="AG407" i="13"/>
  <c r="CJ405" i="14"/>
  <c r="Z464" i="13"/>
  <c r="AH464" i="13"/>
  <c r="Y26" i="13"/>
  <c r="AF26" i="13"/>
  <c r="AD26" i="13"/>
  <c r="CD377" i="14"/>
  <c r="CD375" i="14"/>
  <c r="CA377" i="14"/>
  <c r="CA375" i="14"/>
  <c r="F375" i="13"/>
  <c r="AQ375" i="13"/>
  <c r="R376" i="13"/>
  <c r="CH377" i="14"/>
  <c r="CH375" i="14"/>
  <c r="CE375" i="14"/>
  <c r="CE377" i="14"/>
  <c r="V376" i="13"/>
  <c r="J375" i="13"/>
  <c r="AU375" i="13" s="1"/>
  <c r="CF377" i="14"/>
  <c r="CF375" i="14"/>
  <c r="BX377" i="14"/>
  <c r="BX375" i="14"/>
  <c r="CC377" i="14"/>
  <c r="CC375" i="14"/>
  <c r="W376" i="13"/>
  <c r="K375" i="13"/>
  <c r="AV375" i="13" s="1"/>
  <c r="T376" i="13"/>
  <c r="H375" i="13"/>
  <c r="AS375" i="13" s="1"/>
  <c r="B375" i="13"/>
  <c r="AM375" i="13"/>
  <c r="N376" i="13"/>
  <c r="Z95" i="13"/>
  <c r="AH95" i="13"/>
  <c r="AJ95" i="13"/>
  <c r="BZ551" i="14"/>
  <c r="BZ549" i="14"/>
  <c r="I549" i="13"/>
  <c r="AT549" i="13"/>
  <c r="U550" i="13"/>
  <c r="B549" i="13"/>
  <c r="AM549" i="13" s="1"/>
  <c r="N550" i="13"/>
  <c r="CB549" i="14"/>
  <c r="CB551" i="14"/>
  <c r="CG551" i="14"/>
  <c r="CG549" i="14"/>
  <c r="BY551" i="14"/>
  <c r="BY549" i="14"/>
  <c r="S550" i="13"/>
  <c r="G549" i="13"/>
  <c r="AR549" i="13" s="1"/>
  <c r="P550" i="13"/>
  <c r="D549" i="13"/>
  <c r="AO549" i="13"/>
  <c r="M550" i="13"/>
  <c r="A549" i="13"/>
  <c r="AL549" i="13" s="1"/>
  <c r="CD551" i="14"/>
  <c r="CD549" i="14"/>
  <c r="CE549" i="14"/>
  <c r="CE551" i="14"/>
  <c r="J549" i="13"/>
  <c r="AU549" i="13" s="1"/>
  <c r="V550" i="13"/>
  <c r="AE98" i="13"/>
  <c r="AF98" i="13"/>
  <c r="AC98" i="13"/>
  <c r="CJ96" i="14"/>
  <c r="CI98" i="14"/>
  <c r="AB392" i="13"/>
  <c r="AD392" i="13"/>
  <c r="AA392" i="13"/>
  <c r="AG392" i="13"/>
  <c r="AA578" i="13"/>
  <c r="CJ576" i="14"/>
  <c r="CB30" i="14"/>
  <c r="CB32" i="14"/>
  <c r="CA32" i="14"/>
  <c r="CA30" i="14"/>
  <c r="T31" i="13"/>
  <c r="H30" i="13"/>
  <c r="AS30" i="13"/>
  <c r="N31" i="13"/>
  <c r="AM30" i="13"/>
  <c r="B30" i="13"/>
  <c r="X31" i="13"/>
  <c r="L30" i="13"/>
  <c r="AW30" i="13" s="1"/>
  <c r="P31" i="13"/>
  <c r="D30" i="13"/>
  <c r="AO30" i="13" s="1"/>
  <c r="BZ32" i="14"/>
  <c r="BZ30" i="14"/>
  <c r="BU31" i="14"/>
  <c r="BV31" i="14" s="1"/>
  <c r="CE30" i="14"/>
  <c r="CE32" i="14"/>
  <c r="J30" i="13"/>
  <c r="AU30" i="13"/>
  <c r="V31" i="13"/>
  <c r="U31" i="13"/>
  <c r="I30" i="13"/>
  <c r="AT30" i="13" s="1"/>
  <c r="C30" i="13"/>
  <c r="AN30" i="13"/>
  <c r="O31" i="13"/>
  <c r="Y17" i="13"/>
  <c r="AE17" i="13"/>
  <c r="AJ17" i="13"/>
  <c r="BX554" i="14"/>
  <c r="BX552" i="14"/>
  <c r="L552" i="13"/>
  <c r="AW552" i="13"/>
  <c r="X553" i="13"/>
  <c r="D552" i="13"/>
  <c r="AO552" i="13" s="1"/>
  <c r="P553" i="13"/>
  <c r="CH554" i="14"/>
  <c r="CH552" i="14"/>
  <c r="BZ552" i="14"/>
  <c r="BZ554" i="14"/>
  <c r="CE552" i="14"/>
  <c r="CE554" i="14"/>
  <c r="BV553" i="14"/>
  <c r="BW552" i="14"/>
  <c r="BW554" i="14"/>
  <c r="R553" i="13"/>
  <c r="F552" i="13"/>
  <c r="AQ552" i="13"/>
  <c r="O553" i="13"/>
  <c r="C552" i="13"/>
  <c r="AN552" i="13" s="1"/>
  <c r="CF552" i="14"/>
  <c r="CF554" i="14"/>
  <c r="CC552" i="14"/>
  <c r="CC554" i="14"/>
  <c r="E552" i="13"/>
  <c r="AP552" i="13" s="1"/>
  <c r="Q553" i="13"/>
  <c r="CC497" i="14"/>
  <c r="CC495" i="14"/>
  <c r="CB497" i="14"/>
  <c r="CB495" i="14"/>
  <c r="F495" i="13"/>
  <c r="AQ495" i="13"/>
  <c r="R496" i="13"/>
  <c r="CG495" i="14"/>
  <c r="CG497" i="14"/>
  <c r="CF495" i="14"/>
  <c r="CF497" i="14"/>
  <c r="V496" i="13"/>
  <c r="J495" i="13"/>
  <c r="AU495" i="13" s="1"/>
  <c r="CE495" i="14"/>
  <c r="CE497" i="14"/>
  <c r="BV496" i="14"/>
  <c r="BW495" i="14"/>
  <c r="BW497" i="14"/>
  <c r="CD495" i="14"/>
  <c r="CD497" i="14"/>
  <c r="K495" i="13"/>
  <c r="AV495" i="13" s="1"/>
  <c r="W496" i="13"/>
  <c r="H495" i="13"/>
  <c r="AS495" i="13"/>
  <c r="T496" i="13"/>
  <c r="C495" i="13"/>
  <c r="AN495" i="13" s="1"/>
  <c r="O496" i="13"/>
  <c r="CF515" i="14"/>
  <c r="CF513" i="14"/>
  <c r="BX513" i="14"/>
  <c r="BX515" i="14"/>
  <c r="CC513" i="14"/>
  <c r="CC515" i="14"/>
  <c r="K513" i="13"/>
  <c r="AV513" i="13"/>
  <c r="W514" i="13"/>
  <c r="H513" i="13"/>
  <c r="AS513" i="13" s="1"/>
  <c r="T514" i="13"/>
  <c r="C513" i="13"/>
  <c r="AN513" i="13"/>
  <c r="O514" i="13"/>
  <c r="CH515" i="14"/>
  <c r="CH513" i="14"/>
  <c r="BZ515" i="14"/>
  <c r="BZ513" i="14"/>
  <c r="CE513" i="14"/>
  <c r="CE515" i="14"/>
  <c r="BV514" i="14"/>
  <c r="BW515" i="14"/>
  <c r="BW513" i="14"/>
  <c r="J513" i="13"/>
  <c r="AU513" i="13"/>
  <c r="V514" i="13"/>
  <c r="E513" i="13"/>
  <c r="AP513" i="13" s="1"/>
  <c r="Q514" i="13"/>
  <c r="CF506" i="14"/>
  <c r="CF504" i="14"/>
  <c r="CC504" i="14"/>
  <c r="CC506" i="14"/>
  <c r="I504" i="13"/>
  <c r="AT504" i="13"/>
  <c r="U505" i="13"/>
  <c r="CH504" i="14"/>
  <c r="CH506" i="14"/>
  <c r="BZ506" i="14"/>
  <c r="BZ504" i="14"/>
  <c r="CE504" i="14"/>
  <c r="CE506" i="14"/>
  <c r="BV505" i="14"/>
  <c r="BW506" i="14"/>
  <c r="BW504" i="14"/>
  <c r="R505" i="13"/>
  <c r="F504" i="13"/>
  <c r="AQ504" i="13" s="1"/>
  <c r="O505" i="13"/>
  <c r="C504" i="13"/>
  <c r="AN504" i="13"/>
  <c r="CB504" i="14"/>
  <c r="CB506" i="14"/>
  <c r="BY506" i="14"/>
  <c r="BY504" i="14"/>
  <c r="E504" i="13"/>
  <c r="AP504" i="13"/>
  <c r="Q505" i="13"/>
  <c r="BX50" i="14"/>
  <c r="BX48" i="14"/>
  <c r="CB50" i="14"/>
  <c r="CB48" i="14"/>
  <c r="R49" i="13"/>
  <c r="F48" i="13"/>
  <c r="AQ48" i="13"/>
  <c r="CA50" i="14"/>
  <c r="CA48" i="14"/>
  <c r="BZ50" i="14"/>
  <c r="BZ48" i="14"/>
  <c r="X49" i="13"/>
  <c r="L48" i="13"/>
  <c r="AW48" i="13" s="1"/>
  <c r="W49" i="13"/>
  <c r="K48" i="13"/>
  <c r="AV48" i="13" s="1"/>
  <c r="C48" i="13"/>
  <c r="AN48" i="13"/>
  <c r="O49" i="13"/>
  <c r="CE50" i="14"/>
  <c r="CE48" i="14"/>
  <c r="U49" i="13"/>
  <c r="I48" i="13"/>
  <c r="AT48" i="13" s="1"/>
  <c r="P49" i="13"/>
  <c r="D48" i="13"/>
  <c r="AO48" i="13" s="1"/>
  <c r="BN500" i="3"/>
  <c r="BU500" i="3"/>
  <c r="BQ499" i="3"/>
  <c r="BC500" i="14" s="1"/>
  <c r="BO499" i="14" s="1"/>
  <c r="BS499" i="3"/>
  <c r="BE500" i="14" s="1"/>
  <c r="BQ499" i="14" s="1"/>
  <c r="BV499" i="3"/>
  <c r="BH500" i="14" s="1"/>
  <c r="BT499" i="14" s="1"/>
  <c r="BL500" i="3"/>
  <c r="BO500" i="3"/>
  <c r="BP500" i="3"/>
  <c r="BT500" i="3"/>
  <c r="BS500" i="3"/>
  <c r="BW500" i="3"/>
  <c r="BM499" i="3"/>
  <c r="AY500" i="14" s="1"/>
  <c r="BK499" i="14" s="1"/>
  <c r="BU499" i="3"/>
  <c r="BG500" i="14" s="1"/>
  <c r="BS499" i="14" s="1"/>
  <c r="BP499" i="3"/>
  <c r="BB500" i="14" s="1"/>
  <c r="BN499" i="14" s="1"/>
  <c r="BO499" i="3"/>
  <c r="BA500" i="14" s="1"/>
  <c r="BM499" i="14" s="1"/>
  <c r="BW499" i="3"/>
  <c r="BI500" i="14" s="1"/>
  <c r="BU499" i="14" s="1"/>
  <c r="BR499" i="3"/>
  <c r="BD500" i="14" s="1"/>
  <c r="BP499" i="14" s="1"/>
  <c r="BM500" i="3"/>
  <c r="BR500" i="3"/>
  <c r="BQ500" i="3"/>
  <c r="BV500" i="3"/>
  <c r="BL499" i="3"/>
  <c r="AX500" i="14" s="1"/>
  <c r="BJ499" i="14" s="1"/>
  <c r="BT499" i="3"/>
  <c r="BF500" i="14" s="1"/>
  <c r="BR499" i="14" s="1"/>
  <c r="BN499" i="3"/>
  <c r="AZ500" i="14" s="1"/>
  <c r="BL499" i="14" s="1"/>
  <c r="CB74" i="14"/>
  <c r="CB72" i="14"/>
  <c r="BY74" i="14"/>
  <c r="BY72" i="14"/>
  <c r="J72" i="13"/>
  <c r="AU72" i="13"/>
  <c r="V73" i="13"/>
  <c r="U73" i="13"/>
  <c r="I72" i="13"/>
  <c r="AT72" i="13" s="1"/>
  <c r="P73" i="13"/>
  <c r="D72" i="13"/>
  <c r="AO72" i="13" s="1"/>
  <c r="CH74" i="14"/>
  <c r="CH72" i="14"/>
  <c r="BW72" i="14"/>
  <c r="BV73" i="14"/>
  <c r="BW74" i="14"/>
  <c r="CA74" i="14"/>
  <c r="CA72" i="14"/>
  <c r="L72" i="13"/>
  <c r="AW72" i="13"/>
  <c r="X73" i="13"/>
  <c r="K72" i="13"/>
  <c r="AV72" i="13" s="1"/>
  <c r="W73" i="13"/>
  <c r="O73" i="13"/>
  <c r="C72" i="13"/>
  <c r="AN72" i="13" s="1"/>
  <c r="CE72" i="14"/>
  <c r="CE74" i="14"/>
  <c r="BZ380" i="14"/>
  <c r="BZ378" i="14"/>
  <c r="CA380" i="14"/>
  <c r="CA378" i="14"/>
  <c r="AM378" i="13"/>
  <c r="B378" i="13"/>
  <c r="N379" i="13"/>
  <c r="CB378" i="14"/>
  <c r="CB380" i="14"/>
  <c r="CG378" i="14"/>
  <c r="CG380" i="14"/>
  <c r="BY378" i="14"/>
  <c r="BY380" i="14"/>
  <c r="T379" i="13"/>
  <c r="H378" i="13"/>
  <c r="AS378" i="13" s="1"/>
  <c r="Q379" i="13"/>
  <c r="E378" i="13"/>
  <c r="AP378" i="13"/>
  <c r="M379" i="13"/>
  <c r="A378" i="13"/>
  <c r="AL378" i="13" s="1"/>
  <c r="CE380" i="14"/>
  <c r="CE378" i="14"/>
  <c r="R379" i="13"/>
  <c r="F378" i="13"/>
  <c r="AQ378" i="13"/>
  <c r="D378" i="13"/>
  <c r="AO378" i="13"/>
  <c r="P379" i="13"/>
  <c r="AC590" i="13"/>
  <c r="AA590" i="13"/>
  <c r="AI590" i="13"/>
  <c r="AH68" i="13"/>
  <c r="Y68" i="13"/>
  <c r="CJ66" i="14"/>
  <c r="CI68" i="14"/>
  <c r="AG410" i="13"/>
  <c r="Z410" i="13"/>
  <c r="AH410" i="13"/>
  <c r="BM509" i="3"/>
  <c r="BU509" i="3"/>
  <c r="BP508" i="3"/>
  <c r="BB509" i="14" s="1"/>
  <c r="BN508" i="14" s="1"/>
  <c r="BW509" i="3"/>
  <c r="BW508" i="3"/>
  <c r="BI509" i="14" s="1"/>
  <c r="BU508" i="14" s="1"/>
  <c r="BL509" i="3"/>
  <c r="BN509" i="3"/>
  <c r="BO509" i="3"/>
  <c r="BS509" i="3"/>
  <c r="BR509" i="3"/>
  <c r="BV509" i="3"/>
  <c r="BN508" i="3"/>
  <c r="AZ509" i="14" s="1"/>
  <c r="BL508" i="14" s="1"/>
  <c r="BR508" i="3"/>
  <c r="BD509" i="14" s="1"/>
  <c r="BP508" i="14" s="1"/>
  <c r="BV508" i="3"/>
  <c r="BH509" i="14" s="1"/>
  <c r="BT508" i="14" s="1"/>
  <c r="BM508" i="3"/>
  <c r="AY509" i="14" s="1"/>
  <c r="BK508" i="14" s="1"/>
  <c r="BQ508" i="3"/>
  <c r="BC509" i="14" s="1"/>
  <c r="BO508" i="14" s="1"/>
  <c r="BU508" i="3"/>
  <c r="BG509" i="14" s="1"/>
  <c r="BS508" i="14" s="1"/>
  <c r="BP509" i="3"/>
  <c r="BQ509" i="3"/>
  <c r="BT509" i="3"/>
  <c r="BL508" i="3"/>
  <c r="AX509" i="14" s="1"/>
  <c r="BJ508" i="14" s="1"/>
  <c r="BT508" i="3"/>
  <c r="BF509" i="14" s="1"/>
  <c r="BR508" i="14" s="1"/>
  <c r="BO508" i="3"/>
  <c r="BA509" i="14" s="1"/>
  <c r="BM508" i="14" s="1"/>
  <c r="BS508" i="3"/>
  <c r="BE509" i="14" s="1"/>
  <c r="BQ508" i="14" s="1"/>
  <c r="CC441" i="14"/>
  <c r="CC443" i="14"/>
  <c r="W442" i="13"/>
  <c r="K441" i="13"/>
  <c r="AV441" i="13" s="1"/>
  <c r="O442" i="13"/>
  <c r="C441" i="13"/>
  <c r="AN441" i="13" s="1"/>
  <c r="BW441" i="14"/>
  <c r="BW443" i="14"/>
  <c r="BV442" i="14"/>
  <c r="CG441" i="14"/>
  <c r="CG443" i="14"/>
  <c r="CD441" i="14"/>
  <c r="CD443" i="14"/>
  <c r="I441" i="13"/>
  <c r="AT441" i="13"/>
  <c r="U442" i="13"/>
  <c r="R442" i="13"/>
  <c r="F441" i="13"/>
  <c r="AQ441" i="13" s="1"/>
  <c r="B441" i="13"/>
  <c r="AM441" i="13"/>
  <c r="N442" i="13"/>
  <c r="BX441" i="14"/>
  <c r="BX443" i="14"/>
  <c r="S442" i="13"/>
  <c r="G441" i="13"/>
  <c r="AR441" i="13"/>
  <c r="M442" i="13"/>
  <c r="A441" i="13"/>
  <c r="AL441" i="13" s="1"/>
  <c r="AB35" i="13"/>
  <c r="AH35" i="13"/>
  <c r="CG77" i="14"/>
  <c r="CG75" i="14"/>
  <c r="J75" i="13"/>
  <c r="AU75" i="13" s="1"/>
  <c r="V76" i="13"/>
  <c r="CA75" i="14"/>
  <c r="CA77" i="14"/>
  <c r="CE77" i="14"/>
  <c r="CE75" i="14"/>
  <c r="CF75" i="14"/>
  <c r="CF77" i="14"/>
  <c r="W76" i="13"/>
  <c r="K75" i="13"/>
  <c r="AV75" i="13" s="1"/>
  <c r="H75" i="13"/>
  <c r="AS75" i="13" s="1"/>
  <c r="T76" i="13"/>
  <c r="N76" i="13"/>
  <c r="B75" i="13"/>
  <c r="AM75" i="13" s="1"/>
  <c r="CD77" i="14"/>
  <c r="CD75" i="14"/>
  <c r="BZ75" i="14"/>
  <c r="BZ77" i="14"/>
  <c r="I75" i="13"/>
  <c r="AT75" i="13" s="1"/>
  <c r="U76" i="13"/>
  <c r="O76" i="13"/>
  <c r="C75" i="13"/>
  <c r="AN75" i="13" s="1"/>
  <c r="AK44" i="13"/>
  <c r="AB416" i="13"/>
  <c r="AD416" i="13"/>
  <c r="AG416" i="13"/>
  <c r="CJ414" i="14"/>
  <c r="CI11" i="14"/>
  <c r="AA11" i="13"/>
  <c r="CB303" i="14"/>
  <c r="CB305" i="14"/>
  <c r="CG305" i="14"/>
  <c r="CG303" i="14"/>
  <c r="BY305" i="14"/>
  <c r="BY303" i="14"/>
  <c r="S304" i="13"/>
  <c r="G303" i="13"/>
  <c r="AR303" i="13" s="1"/>
  <c r="P304" i="13"/>
  <c r="D303" i="13"/>
  <c r="AO303" i="13"/>
  <c r="A303" i="13"/>
  <c r="AL303" i="13"/>
  <c r="M304" i="13"/>
  <c r="CD303" i="14"/>
  <c r="CD305" i="14"/>
  <c r="X304" i="13"/>
  <c r="L303" i="13"/>
  <c r="AW303" i="13"/>
  <c r="CA303" i="14"/>
  <c r="CA305" i="14"/>
  <c r="U304" i="13"/>
  <c r="I303" i="13"/>
  <c r="AT303" i="13" s="1"/>
  <c r="F303" i="13"/>
  <c r="AQ303" i="13" s="1"/>
  <c r="R304" i="13"/>
  <c r="C303" i="13"/>
  <c r="AN303" i="13"/>
  <c r="O304" i="13"/>
  <c r="BL569" i="3"/>
  <c r="BN569" i="3"/>
  <c r="BO569" i="3"/>
  <c r="BS569" i="3"/>
  <c r="BR569" i="3"/>
  <c r="BV569" i="3"/>
  <c r="BN568" i="3"/>
  <c r="AZ569" i="14" s="1"/>
  <c r="BL568" i="14" s="1"/>
  <c r="BR568" i="3"/>
  <c r="BD569" i="14" s="1"/>
  <c r="BP568" i="14" s="1"/>
  <c r="BV568" i="3"/>
  <c r="BH569" i="14" s="1"/>
  <c r="BT568" i="14" s="1"/>
  <c r="BM568" i="3"/>
  <c r="AY569" i="14" s="1"/>
  <c r="BK568" i="14" s="1"/>
  <c r="BQ568" i="3"/>
  <c r="BC569" i="14" s="1"/>
  <c r="BO568" i="14" s="1"/>
  <c r="BU568" i="3"/>
  <c r="BG569" i="14" s="1"/>
  <c r="BS568" i="14" s="1"/>
  <c r="BP569" i="3"/>
  <c r="BU569" i="3"/>
  <c r="BL568" i="3"/>
  <c r="AX569" i="14" s="1"/>
  <c r="BJ568" i="14" s="1"/>
  <c r="BT568" i="3"/>
  <c r="BF569" i="14" s="1"/>
  <c r="BR568" i="14" s="1"/>
  <c r="BO568" i="3"/>
  <c r="BA569" i="14" s="1"/>
  <c r="BM568" i="14" s="1"/>
  <c r="BW568" i="3"/>
  <c r="BI569" i="14" s="1"/>
  <c r="BU568" i="14" s="1"/>
  <c r="BM569" i="3"/>
  <c r="BQ569" i="3"/>
  <c r="BT569" i="3"/>
  <c r="BP568" i="3"/>
  <c r="BB569" i="14" s="1"/>
  <c r="BN568" i="14" s="1"/>
  <c r="BW569" i="3"/>
  <c r="BS568" i="3"/>
  <c r="BE569" i="14" s="1"/>
  <c r="BQ568" i="14" s="1"/>
  <c r="AD512" i="13"/>
  <c r="AB512" i="13"/>
  <c r="AJ512" i="13"/>
  <c r="AH476" i="13"/>
  <c r="AG476" i="13"/>
  <c r="AE476" i="13"/>
  <c r="S603" i="3"/>
  <c r="M603" i="13" s="1"/>
  <c r="AA524" i="13"/>
  <c r="Y524" i="13"/>
  <c r="AF524" i="13"/>
  <c r="AH524" i="13"/>
  <c r="AB374" i="13"/>
  <c r="AJ374" i="13"/>
  <c r="CI374" i="14"/>
  <c r="CJ372" i="14"/>
  <c r="S480" i="3"/>
  <c r="M480" i="13" s="1"/>
  <c r="S369" i="3"/>
  <c r="M369" i="13" s="1"/>
  <c r="AA434" i="13"/>
  <c r="CI434" i="14"/>
  <c r="CF587" i="14"/>
  <c r="CF585" i="14"/>
  <c r="BX585" i="14"/>
  <c r="BX587" i="14"/>
  <c r="CC585" i="14"/>
  <c r="CC587" i="14"/>
  <c r="K585" i="13"/>
  <c r="AV585" i="13"/>
  <c r="W586" i="13"/>
  <c r="H585" i="13"/>
  <c r="AS585" i="13" s="1"/>
  <c r="T586" i="13"/>
  <c r="C585" i="13"/>
  <c r="AN585" i="13"/>
  <c r="O586" i="13"/>
  <c r="CH587" i="14"/>
  <c r="CH585" i="14"/>
  <c r="BZ587" i="14"/>
  <c r="BZ585" i="14"/>
  <c r="CE587" i="14"/>
  <c r="CE585" i="14"/>
  <c r="BV586" i="14"/>
  <c r="BW585" i="14"/>
  <c r="BW587" i="14"/>
  <c r="V586" i="13"/>
  <c r="J585" i="13"/>
  <c r="AU585" i="13" s="1"/>
  <c r="Q586" i="13"/>
  <c r="E585" i="13"/>
  <c r="AP585" i="13" s="1"/>
  <c r="Y5" i="13"/>
  <c r="Z5" i="13"/>
  <c r="AG5" i="13"/>
  <c r="W613" i="13"/>
  <c r="K612" i="13"/>
  <c r="AV612" i="13" s="1"/>
  <c r="V613" i="13"/>
  <c r="J612" i="13"/>
  <c r="AU612" i="13"/>
  <c r="B612" i="13"/>
  <c r="AM612" i="13"/>
  <c r="N613" i="13"/>
  <c r="BZ612" i="14"/>
  <c r="BZ614" i="14"/>
  <c r="BV613" i="14"/>
  <c r="BW612" i="14"/>
  <c r="BW614" i="14"/>
  <c r="C612" i="13"/>
  <c r="AN612" i="13"/>
  <c r="O613" i="13"/>
  <c r="CB612" i="14"/>
  <c r="CB614" i="14"/>
  <c r="CG612" i="14"/>
  <c r="CG614" i="14"/>
  <c r="BY614" i="14"/>
  <c r="BY612" i="14"/>
  <c r="T613" i="13"/>
  <c r="H612" i="13"/>
  <c r="AS612" i="13"/>
  <c r="Q613" i="13"/>
  <c r="E612" i="13"/>
  <c r="AP612" i="13" s="1"/>
  <c r="M613" i="13"/>
  <c r="A612" i="13"/>
  <c r="AL612" i="13"/>
  <c r="X544" i="13"/>
  <c r="L543" i="13"/>
  <c r="AW543" i="13" s="1"/>
  <c r="I543" i="13"/>
  <c r="AT543" i="13" s="1"/>
  <c r="U544" i="13"/>
  <c r="B543" i="13"/>
  <c r="AM543" i="13"/>
  <c r="N544" i="13"/>
  <c r="BY543" i="14"/>
  <c r="BY545" i="14"/>
  <c r="BX543" i="14"/>
  <c r="BX545" i="14"/>
  <c r="E543" i="13"/>
  <c r="AP543" i="13" s="1"/>
  <c r="Q544" i="13"/>
  <c r="CA545" i="14"/>
  <c r="CA543" i="14"/>
  <c r="CH545" i="14"/>
  <c r="CH543" i="14"/>
  <c r="BZ545" i="14"/>
  <c r="BZ543" i="14"/>
  <c r="S544" i="13"/>
  <c r="G543" i="13"/>
  <c r="AR543" i="13" s="1"/>
  <c r="P544" i="13"/>
  <c r="D543" i="13"/>
  <c r="AO543" i="13"/>
  <c r="M544" i="13"/>
  <c r="A543" i="13"/>
  <c r="AL543" i="13" s="1"/>
  <c r="AD740" i="13"/>
  <c r="AB740" i="13"/>
  <c r="AJ740" i="13"/>
  <c r="CI740" i="14"/>
  <c r="CJ738" i="14"/>
  <c r="BX396" i="14"/>
  <c r="BX398" i="14"/>
  <c r="CC396" i="14"/>
  <c r="CC398" i="14"/>
  <c r="S397" i="13"/>
  <c r="G396" i="13"/>
  <c r="AR396" i="13" s="1"/>
  <c r="CF396" i="14"/>
  <c r="CF398" i="14"/>
  <c r="BZ398" i="14"/>
  <c r="BZ396" i="14"/>
  <c r="R397" i="13"/>
  <c r="F396" i="13"/>
  <c r="AQ396" i="13" s="1"/>
  <c r="CB396" i="14"/>
  <c r="CB398" i="14"/>
  <c r="BW396" i="14"/>
  <c r="BV397" i="14"/>
  <c r="BW398" i="14"/>
  <c r="CG398" i="14"/>
  <c r="CG396" i="14"/>
  <c r="L396" i="13"/>
  <c r="AW396" i="13"/>
  <c r="X397" i="13"/>
  <c r="I396" i="13"/>
  <c r="AT396" i="13" s="1"/>
  <c r="U397" i="13"/>
  <c r="D396" i="13"/>
  <c r="AO396" i="13"/>
  <c r="P397" i="13"/>
  <c r="S465" i="3"/>
  <c r="M465" i="13" s="1"/>
  <c r="BL47" i="3"/>
  <c r="BS47" i="3"/>
  <c r="BR47" i="3"/>
  <c r="BP46" i="3"/>
  <c r="BB47" i="14" s="1"/>
  <c r="BN46" i="14" s="1"/>
  <c r="BM46" i="3"/>
  <c r="AY47" i="14" s="1"/>
  <c r="BK46" i="14" s="1"/>
  <c r="BU46" i="3"/>
  <c r="BG47" i="14" s="1"/>
  <c r="BS46" i="14" s="1"/>
  <c r="BN47" i="3"/>
  <c r="BP47" i="3"/>
  <c r="BQ47" i="3"/>
  <c r="BU47" i="3"/>
  <c r="BT47" i="3"/>
  <c r="BW47" i="3"/>
  <c r="BN46" i="3"/>
  <c r="AZ47" i="14" s="1"/>
  <c r="BL46" i="14" s="1"/>
  <c r="BR46" i="3"/>
  <c r="BD47" i="14" s="1"/>
  <c r="BP46" i="14" s="1"/>
  <c r="BV46" i="3"/>
  <c r="BH47" i="14" s="1"/>
  <c r="BO46" i="3"/>
  <c r="BA47" i="14" s="1"/>
  <c r="BM46" i="14" s="1"/>
  <c r="BS46" i="3"/>
  <c r="BE47" i="14" s="1"/>
  <c r="BQ46" i="14" s="1"/>
  <c r="BW46" i="3"/>
  <c r="BI47" i="14" s="1"/>
  <c r="BH46" i="14"/>
  <c r="BM47" i="3"/>
  <c r="BO47" i="3"/>
  <c r="BV47" i="3"/>
  <c r="BL46" i="3"/>
  <c r="AX47" i="14" s="1"/>
  <c r="BJ46" i="14" s="1"/>
  <c r="BT46" i="3"/>
  <c r="BF47" i="14" s="1"/>
  <c r="BR46" i="14" s="1"/>
  <c r="BQ46" i="3"/>
  <c r="BC47" i="14" s="1"/>
  <c r="BO46" i="14" s="1"/>
  <c r="BI46" i="14"/>
  <c r="AE572" i="13"/>
  <c r="AC572" i="13"/>
  <c r="CJ570" i="14"/>
  <c r="AI572" i="13"/>
  <c r="AB593" i="13"/>
  <c r="AG593" i="13"/>
  <c r="S615" i="3"/>
  <c r="M615" i="13" s="1"/>
  <c r="AB59" i="13"/>
  <c r="CJ57" i="14"/>
  <c r="CI59" i="14"/>
  <c r="AC59" i="13"/>
  <c r="AJ59" i="13"/>
  <c r="AG59" i="13"/>
  <c r="Z596" i="13"/>
  <c r="Y596" i="13"/>
  <c r="AF596" i="13"/>
  <c r="AI596" i="13"/>
  <c r="AK368" i="13"/>
  <c r="AF407" i="13"/>
  <c r="AA464" i="13"/>
  <c r="AI464" i="13"/>
  <c r="CI464" i="14"/>
  <c r="AB464" i="13"/>
  <c r="AJ464" i="13"/>
  <c r="AH26" i="13"/>
  <c r="AJ26" i="13"/>
  <c r="CD420" i="14"/>
  <c r="CD422" i="14"/>
  <c r="CA422" i="14"/>
  <c r="CA420" i="14"/>
  <c r="G420" i="13"/>
  <c r="AR420" i="13"/>
  <c r="S421" i="13"/>
  <c r="CH422" i="14"/>
  <c r="CH420" i="14"/>
  <c r="CE420" i="14"/>
  <c r="CE422" i="14"/>
  <c r="F420" i="13"/>
  <c r="AQ420" i="13" s="1"/>
  <c r="R421" i="13"/>
  <c r="CF422" i="14"/>
  <c r="CF420" i="14"/>
  <c r="BX420" i="14"/>
  <c r="BX422" i="14"/>
  <c r="CC420" i="14"/>
  <c r="CC422" i="14"/>
  <c r="L420" i="13"/>
  <c r="AW420" i="13"/>
  <c r="X421" i="13"/>
  <c r="I420" i="13"/>
  <c r="AT420" i="13" s="1"/>
  <c r="U421" i="13"/>
  <c r="D420" i="13"/>
  <c r="AO420" i="13"/>
  <c r="P421" i="13"/>
  <c r="CG444" i="14"/>
  <c r="CG446" i="14"/>
  <c r="J444" i="13"/>
  <c r="AU444" i="13" s="1"/>
  <c r="V445" i="13"/>
  <c r="N445" i="13"/>
  <c r="B444" i="13"/>
  <c r="AM444" i="13" s="1"/>
  <c r="CB446" i="14"/>
  <c r="CB444" i="14"/>
  <c r="W445" i="13"/>
  <c r="K444" i="13"/>
  <c r="AV444" i="13"/>
  <c r="O445" i="13"/>
  <c r="C444" i="13"/>
  <c r="AN444" i="13" s="1"/>
  <c r="CF444" i="14"/>
  <c r="CF446" i="14"/>
  <c r="CC446" i="14"/>
  <c r="CC444" i="14"/>
  <c r="BZ446" i="14"/>
  <c r="BZ444" i="14"/>
  <c r="H444" i="13"/>
  <c r="AS444" i="13" s="1"/>
  <c r="T445" i="13"/>
  <c r="E444" i="13"/>
  <c r="AP444" i="13"/>
  <c r="Q445" i="13"/>
  <c r="A444" i="13"/>
  <c r="AL444" i="13" s="1"/>
  <c r="M445" i="13"/>
  <c r="AI95" i="13"/>
  <c r="CJ93" i="14"/>
  <c r="AA95" i="13"/>
  <c r="AG95" i="13"/>
  <c r="BY14" i="14"/>
  <c r="BY12" i="14"/>
  <c r="W13" i="13"/>
  <c r="K12" i="13"/>
  <c r="AV12" i="13" s="1"/>
  <c r="CE12" i="14"/>
  <c r="CE14" i="14"/>
  <c r="T13" i="13"/>
  <c r="H12" i="13"/>
  <c r="AS12" i="13"/>
  <c r="B12" i="13"/>
  <c r="AM12" i="13"/>
  <c r="N13" i="13"/>
  <c r="BT13" i="14"/>
  <c r="CG12" i="14" s="1"/>
  <c r="BW12" i="14"/>
  <c r="BW14" i="14"/>
  <c r="CF14" i="14"/>
  <c r="CF12" i="14"/>
  <c r="J12" i="13"/>
  <c r="AU12" i="13"/>
  <c r="V13" i="13"/>
  <c r="U13" i="13"/>
  <c r="I12" i="13"/>
  <c r="AT12" i="13" s="1"/>
  <c r="P13" i="13"/>
  <c r="D12" i="13"/>
  <c r="AO12" i="13" s="1"/>
  <c r="AH98" i="13"/>
  <c r="AK461" i="13"/>
  <c r="Z392" i="13"/>
  <c r="AH392" i="13"/>
  <c r="AC392" i="13"/>
  <c r="CJ390" i="14"/>
  <c r="CI392" i="14"/>
  <c r="AJ578" i="13"/>
  <c r="AE578" i="13"/>
  <c r="AI578" i="13"/>
  <c r="AF578" i="13"/>
  <c r="Z17" i="13"/>
  <c r="AF17" i="13"/>
  <c r="AI17" i="13"/>
  <c r="AA17" i="13"/>
  <c r="AG17" i="13"/>
  <c r="AA488" i="13"/>
  <c r="AI488" i="13"/>
  <c r="CI488" i="14"/>
  <c r="AB488" i="13"/>
  <c r="AJ488" i="13"/>
  <c r="CG207" i="14"/>
  <c r="CG209" i="14"/>
  <c r="CB209" i="14"/>
  <c r="CB207" i="14"/>
  <c r="BW207" i="14"/>
  <c r="BV208" i="14"/>
  <c r="BW209" i="14"/>
  <c r="S208" i="13"/>
  <c r="G207" i="13"/>
  <c r="AR207" i="13"/>
  <c r="P208" i="13"/>
  <c r="D207" i="13"/>
  <c r="AO207" i="13" s="1"/>
  <c r="A207" i="13"/>
  <c r="AL207" i="13" s="1"/>
  <c r="M208" i="13"/>
  <c r="BZ207" i="14"/>
  <c r="BZ209" i="14"/>
  <c r="CF207" i="14"/>
  <c r="CF209" i="14"/>
  <c r="CA209" i="14"/>
  <c r="CA207" i="14"/>
  <c r="I207" i="13"/>
  <c r="AT207" i="13"/>
  <c r="U208" i="13"/>
  <c r="R208" i="13"/>
  <c r="F207" i="13"/>
  <c r="AQ207" i="13" s="1"/>
  <c r="O208" i="13"/>
  <c r="C207" i="13"/>
  <c r="AN207" i="13" s="1"/>
  <c r="AD590" i="13"/>
  <c r="K540" i="13"/>
  <c r="AV540" i="13"/>
  <c r="W541" i="13"/>
  <c r="J540" i="13"/>
  <c r="AU540" i="13" s="1"/>
  <c r="V541" i="13"/>
  <c r="N541" i="13"/>
  <c r="B540" i="13"/>
  <c r="AM540" i="13" s="1"/>
  <c r="BZ542" i="14"/>
  <c r="BZ540" i="14"/>
  <c r="BW540" i="14"/>
  <c r="BV541" i="14"/>
  <c r="BW542" i="14"/>
  <c r="O541" i="13"/>
  <c r="C540" i="13"/>
  <c r="AN540" i="13" s="1"/>
  <c r="CB542" i="14"/>
  <c r="CB540" i="14"/>
  <c r="CG542" i="14"/>
  <c r="CG540" i="14"/>
  <c r="BY542" i="14"/>
  <c r="BY540" i="14"/>
  <c r="T541" i="13"/>
  <c r="H540" i="13"/>
  <c r="AS540" i="13"/>
  <c r="Q541" i="13"/>
  <c r="E540" i="13"/>
  <c r="AP540" i="13" s="1"/>
  <c r="M541" i="13"/>
  <c r="A540" i="13"/>
  <c r="AL540" i="13"/>
  <c r="BX360" i="14"/>
  <c r="BX362" i="14"/>
  <c r="H360" i="13"/>
  <c r="AS360" i="13"/>
  <c r="T361" i="13"/>
  <c r="A360" i="13"/>
  <c r="AL360" i="13" s="1"/>
  <c r="M361" i="13"/>
  <c r="CD362" i="14"/>
  <c r="CD360" i="14"/>
  <c r="K360" i="13"/>
  <c r="AV360" i="13"/>
  <c r="W361" i="13"/>
  <c r="CA362" i="14"/>
  <c r="CA360" i="14"/>
  <c r="J360" i="13"/>
  <c r="AU360" i="13" s="1"/>
  <c r="V361" i="13"/>
  <c r="S361" i="13"/>
  <c r="G360" i="13"/>
  <c r="AR360" i="13" s="1"/>
  <c r="N361" i="13"/>
  <c r="B360" i="13"/>
  <c r="AM360" i="13" s="1"/>
  <c r="CB360" i="14"/>
  <c r="CB362" i="14"/>
  <c r="CC360" i="14"/>
  <c r="CC362" i="14"/>
  <c r="I360" i="13"/>
  <c r="AT360" i="13"/>
  <c r="U361" i="13"/>
  <c r="AG68" i="13"/>
  <c r="AI68" i="13"/>
  <c r="AC68" i="13"/>
  <c r="X448" i="13"/>
  <c r="L447" i="13"/>
  <c r="AW447" i="13" s="1"/>
  <c r="I447" i="13"/>
  <c r="AT447" i="13" s="1"/>
  <c r="U448" i="13"/>
  <c r="B447" i="13"/>
  <c r="AM447" i="13"/>
  <c r="N448" i="13"/>
  <c r="BY449" i="14"/>
  <c r="BY447" i="14"/>
  <c r="BX449" i="14"/>
  <c r="BX447" i="14"/>
  <c r="E447" i="13"/>
  <c r="AP447" i="13" s="1"/>
  <c r="Q448" i="13"/>
  <c r="CA449" i="14"/>
  <c r="CA447" i="14"/>
  <c r="CH449" i="14"/>
  <c r="CH447" i="14"/>
  <c r="BZ447" i="14"/>
  <c r="BZ449" i="14"/>
  <c r="S448" i="13"/>
  <c r="G447" i="13"/>
  <c r="AR447" i="13" s="1"/>
  <c r="P448" i="13"/>
  <c r="D447" i="13"/>
  <c r="AO447" i="13"/>
  <c r="M448" i="13"/>
  <c r="A447" i="13"/>
  <c r="AL447" i="13" s="1"/>
  <c r="CC425" i="14"/>
  <c r="CC423" i="14"/>
  <c r="BZ423" i="14"/>
  <c r="BZ425" i="14"/>
  <c r="R424" i="13"/>
  <c r="F423" i="13"/>
  <c r="AQ423" i="13" s="1"/>
  <c r="CG425" i="14"/>
  <c r="CG423" i="14"/>
  <c r="CD425" i="14"/>
  <c r="CD423" i="14"/>
  <c r="J423" i="13"/>
  <c r="AU423" i="13"/>
  <c r="V424" i="13"/>
  <c r="CE423" i="14"/>
  <c r="CE425" i="14"/>
  <c r="L423" i="13"/>
  <c r="AW423" i="13" s="1"/>
  <c r="X424" i="13"/>
  <c r="CB423" i="14"/>
  <c r="CB425" i="14"/>
  <c r="K423" i="13"/>
  <c r="AV423" i="13"/>
  <c r="W424" i="13"/>
  <c r="H423" i="13"/>
  <c r="AS423" i="13" s="1"/>
  <c r="T424" i="13"/>
  <c r="C423" i="13"/>
  <c r="AN423" i="13"/>
  <c r="O424" i="13"/>
  <c r="Y410" i="13"/>
  <c r="AC410" i="13"/>
  <c r="CJ408" i="14"/>
  <c r="AG35" i="13"/>
  <c r="AK608" i="13"/>
  <c r="AK635" i="13"/>
  <c r="AK707" i="13"/>
  <c r="AK242" i="13"/>
  <c r="AC176" i="13"/>
  <c r="AG176" i="13"/>
  <c r="AD272" i="13"/>
  <c r="AH215" i="13"/>
  <c r="AF650" i="13"/>
  <c r="AJ650" i="13"/>
  <c r="AI848" i="13"/>
  <c r="Y296" i="13"/>
  <c r="AD824" i="13"/>
  <c r="AK230" i="13"/>
  <c r="AK266" i="13"/>
  <c r="AK731" i="13"/>
  <c r="AK827" i="13"/>
  <c r="AK152" i="13"/>
  <c r="AC326" i="13"/>
  <c r="AG326" i="13"/>
  <c r="AF326" i="13"/>
  <c r="AJ326" i="13"/>
  <c r="AI356" i="13"/>
  <c r="AD224" i="13"/>
  <c r="Y272" i="13"/>
  <c r="AA119" i="13"/>
  <c r="AC119" i="13"/>
  <c r="AH119" i="13"/>
  <c r="AC686" i="13"/>
  <c r="AG686" i="13"/>
  <c r="AF686" i="13"/>
  <c r="AJ686" i="13"/>
  <c r="AA695" i="13"/>
  <c r="AA680" i="13"/>
  <c r="AE680" i="13"/>
  <c r="AA848" i="13"/>
  <c r="AE848" i="13"/>
  <c r="AG200" i="13"/>
  <c r="AJ143" i="13"/>
  <c r="AA191" i="13"/>
  <c r="AC191" i="13"/>
  <c r="AH191" i="13"/>
  <c r="AG191" i="13"/>
  <c r="AA239" i="13"/>
  <c r="AC239" i="13"/>
  <c r="AH239" i="13"/>
  <c r="AK737" i="13"/>
  <c r="Y167" i="13"/>
  <c r="Q794" i="3"/>
  <c r="Q792" i="3"/>
  <c r="R794" i="3"/>
  <c r="Q770" i="3"/>
  <c r="R770" i="3"/>
  <c r="Q768" i="3"/>
  <c r="CE710" i="14"/>
  <c r="CE708" i="14"/>
  <c r="CA708" i="14"/>
  <c r="CA710" i="14"/>
  <c r="BV709" i="14"/>
  <c r="BW708" i="14"/>
  <c r="BW710" i="14"/>
  <c r="CH708" i="14"/>
  <c r="CH710" i="14"/>
  <c r="CD708" i="14"/>
  <c r="CD710" i="14"/>
  <c r="BZ708" i="14"/>
  <c r="BZ710" i="14"/>
  <c r="L708" i="13"/>
  <c r="AW708" i="13" s="1"/>
  <c r="X709" i="13"/>
  <c r="H708" i="13"/>
  <c r="T709" i="13"/>
  <c r="AS708" i="13"/>
  <c r="I708" i="13"/>
  <c r="AT708" i="13" s="1"/>
  <c r="U709" i="13"/>
  <c r="E708" i="13"/>
  <c r="Q709" i="13"/>
  <c r="AP708" i="13"/>
  <c r="D708" i="13"/>
  <c r="AO708" i="13" s="1"/>
  <c r="P709" i="13"/>
  <c r="AL708" i="13"/>
  <c r="A708" i="13"/>
  <c r="M709" i="13"/>
  <c r="CF714" i="14"/>
  <c r="CF716" i="14"/>
  <c r="CB716" i="14"/>
  <c r="CB714" i="14"/>
  <c r="BX714" i="14"/>
  <c r="BX716" i="14"/>
  <c r="CG716" i="14"/>
  <c r="CG714" i="14"/>
  <c r="CC714" i="14"/>
  <c r="CC716" i="14"/>
  <c r="BY716" i="14"/>
  <c r="BY714" i="14"/>
  <c r="L714" i="13"/>
  <c r="AW714" i="13" s="1"/>
  <c r="X715" i="13"/>
  <c r="H714" i="13"/>
  <c r="T715" i="13"/>
  <c r="AS714" i="13"/>
  <c r="I714" i="13"/>
  <c r="AT714" i="13" s="1"/>
  <c r="U715" i="13"/>
  <c r="E714" i="13"/>
  <c r="Q715" i="13"/>
  <c r="AP714" i="13"/>
  <c r="D714" i="13"/>
  <c r="AO714" i="13" s="1"/>
  <c r="P715" i="13"/>
  <c r="AL714" i="13"/>
  <c r="A714" i="13"/>
  <c r="M715" i="13"/>
  <c r="CF642" i="14"/>
  <c r="CF644" i="14"/>
  <c r="BY642" i="14"/>
  <c r="BY644" i="14"/>
  <c r="CB644" i="14"/>
  <c r="CB642" i="14"/>
  <c r="K642" i="13"/>
  <c r="W643" i="13"/>
  <c r="AV642" i="13"/>
  <c r="CE644" i="14"/>
  <c r="CE642" i="14"/>
  <c r="CD644" i="14"/>
  <c r="CD642" i="14"/>
  <c r="AW642" i="13"/>
  <c r="L642" i="13"/>
  <c r="X643" i="13"/>
  <c r="H642" i="13"/>
  <c r="T643" i="13"/>
  <c r="AS642" i="13"/>
  <c r="AT642" i="13"/>
  <c r="I642" i="13"/>
  <c r="U643" i="13"/>
  <c r="E642" i="13"/>
  <c r="Q643" i="13"/>
  <c r="AP642" i="13"/>
  <c r="AO642" i="13"/>
  <c r="D642" i="13"/>
  <c r="P643" i="13"/>
  <c r="A642" i="13"/>
  <c r="AL642" i="13" s="1"/>
  <c r="M643" i="13"/>
  <c r="CD203" i="14"/>
  <c r="CD201" i="14"/>
  <c r="CG203" i="14"/>
  <c r="CG201" i="14"/>
  <c r="BY201" i="14"/>
  <c r="BY203" i="14"/>
  <c r="CB201" i="14"/>
  <c r="CB203" i="14"/>
  <c r="CE203" i="14"/>
  <c r="CE201" i="14"/>
  <c r="BV202" i="14"/>
  <c r="BW201" i="14"/>
  <c r="BW203" i="14"/>
  <c r="K201" i="13"/>
  <c r="W202" i="13"/>
  <c r="AV201" i="13"/>
  <c r="G201" i="13"/>
  <c r="S202" i="13"/>
  <c r="AR201" i="13"/>
  <c r="H201" i="13"/>
  <c r="AS201" i="13" s="1"/>
  <c r="T202" i="13"/>
  <c r="D201" i="13"/>
  <c r="P202" i="13"/>
  <c r="AO201" i="13"/>
  <c r="B201" i="13"/>
  <c r="N202" i="13"/>
  <c r="AM201" i="13"/>
  <c r="AL201" i="13"/>
  <c r="A201" i="13"/>
  <c r="M202" i="13"/>
  <c r="CD297" i="14"/>
  <c r="CD299" i="14"/>
  <c r="CE299" i="14"/>
  <c r="CE297" i="14"/>
  <c r="BV298" i="14"/>
  <c r="BW299" i="14"/>
  <c r="BW297" i="14"/>
  <c r="CB297" i="14"/>
  <c r="CB299" i="14"/>
  <c r="CG299" i="14"/>
  <c r="CG297" i="14"/>
  <c r="BY297" i="14"/>
  <c r="BY299" i="14"/>
  <c r="K297" i="13"/>
  <c r="AV297" i="13" s="1"/>
  <c r="W298" i="13"/>
  <c r="G297" i="13"/>
  <c r="S298" i="13"/>
  <c r="AR297" i="13"/>
  <c r="AS297" i="13"/>
  <c r="H297" i="13"/>
  <c r="T298" i="13"/>
  <c r="D297" i="13"/>
  <c r="P298" i="13"/>
  <c r="AO297" i="13"/>
  <c r="B297" i="13"/>
  <c r="N298" i="13"/>
  <c r="AM297" i="13"/>
  <c r="A297" i="13"/>
  <c r="AL297" i="13" s="1"/>
  <c r="M298" i="13"/>
  <c r="CD273" i="14"/>
  <c r="CD275" i="14"/>
  <c r="CG275" i="14"/>
  <c r="CG273" i="14"/>
  <c r="BY275" i="14"/>
  <c r="BY273" i="14"/>
  <c r="CF275" i="14"/>
  <c r="CF273" i="14"/>
  <c r="BX275" i="14"/>
  <c r="BX273" i="14"/>
  <c r="CA273" i="14"/>
  <c r="CA275" i="14"/>
  <c r="K273" i="13"/>
  <c r="W274" i="13"/>
  <c r="AV273" i="13"/>
  <c r="G273" i="13"/>
  <c r="S274" i="13"/>
  <c r="AR273" i="13"/>
  <c r="AS273" i="13"/>
  <c r="H273" i="13"/>
  <c r="T274" i="13"/>
  <c r="D273" i="13"/>
  <c r="P274" i="13"/>
  <c r="AO273" i="13"/>
  <c r="B273" i="13"/>
  <c r="N274" i="13"/>
  <c r="AM273" i="13"/>
  <c r="A273" i="13"/>
  <c r="AL273" i="13" s="1"/>
  <c r="M274" i="13"/>
  <c r="CF188" i="14"/>
  <c r="CF186" i="14"/>
  <c r="CB188" i="14"/>
  <c r="CB186" i="14"/>
  <c r="BX188" i="14"/>
  <c r="BX186" i="14"/>
  <c r="CE186" i="14"/>
  <c r="CE188" i="14"/>
  <c r="CA186" i="14"/>
  <c r="CA188" i="14"/>
  <c r="BW188" i="14"/>
  <c r="BV187" i="14"/>
  <c r="BW186" i="14"/>
  <c r="J186" i="13"/>
  <c r="V187" i="13"/>
  <c r="AU186" i="13"/>
  <c r="F186" i="13"/>
  <c r="R187" i="13"/>
  <c r="AQ186" i="13"/>
  <c r="I186" i="13"/>
  <c r="AT186" i="13" s="1"/>
  <c r="U187" i="13"/>
  <c r="E186" i="13"/>
  <c r="Q187" i="13"/>
  <c r="AP186" i="13"/>
  <c r="C186" i="13"/>
  <c r="O187" i="13"/>
  <c r="AN186" i="13"/>
  <c r="AL186" i="13"/>
  <c r="A186" i="13"/>
  <c r="M187" i="13"/>
  <c r="CF282" i="14"/>
  <c r="CF284" i="14"/>
  <c r="CB282" i="14"/>
  <c r="CB284" i="14"/>
  <c r="BX284" i="14"/>
  <c r="BX282" i="14"/>
  <c r="CE284" i="14"/>
  <c r="CE282" i="14"/>
  <c r="CA284" i="14"/>
  <c r="CA282" i="14"/>
  <c r="BW284" i="14"/>
  <c r="BW282" i="14"/>
  <c r="BV283" i="14"/>
  <c r="J282" i="13"/>
  <c r="V283" i="13"/>
  <c r="AU282" i="13"/>
  <c r="F282" i="13"/>
  <c r="R283" i="13"/>
  <c r="AQ282" i="13"/>
  <c r="AT282" i="13"/>
  <c r="I282" i="13"/>
  <c r="U283" i="13"/>
  <c r="E282" i="13"/>
  <c r="Q283" i="13"/>
  <c r="AP282" i="13"/>
  <c r="C282" i="13"/>
  <c r="O283" i="13"/>
  <c r="AN282" i="13"/>
  <c r="A282" i="13"/>
  <c r="AL282" i="13" s="1"/>
  <c r="M283" i="13"/>
  <c r="CB323" i="14"/>
  <c r="CB321" i="14"/>
  <c r="CE323" i="14"/>
  <c r="CE321" i="14"/>
  <c r="BW321" i="14"/>
  <c r="BV322" i="14"/>
  <c r="BW323" i="14"/>
  <c r="CD323" i="14"/>
  <c r="CD321" i="14"/>
  <c r="CG323" i="14"/>
  <c r="CG321" i="14"/>
  <c r="BY323" i="14"/>
  <c r="BY321" i="14"/>
  <c r="K321" i="13"/>
  <c r="AV321" i="13" s="1"/>
  <c r="W322" i="13"/>
  <c r="G321" i="13"/>
  <c r="S322" i="13"/>
  <c r="AR321" i="13"/>
  <c r="H321" i="13"/>
  <c r="AS321" i="13" s="1"/>
  <c r="T322" i="13"/>
  <c r="D321" i="13"/>
  <c r="P322" i="13"/>
  <c r="AO321" i="13"/>
  <c r="B321" i="13"/>
  <c r="N322" i="13"/>
  <c r="AM321" i="13"/>
  <c r="AL321" i="13"/>
  <c r="A321" i="13"/>
  <c r="M322" i="13"/>
  <c r="CH245" i="14"/>
  <c r="CH243" i="14"/>
  <c r="CD245" i="14"/>
  <c r="CD243" i="14"/>
  <c r="BZ243" i="14"/>
  <c r="BZ245" i="14"/>
  <c r="L243" i="13"/>
  <c r="X244" i="13"/>
  <c r="AW243" i="13"/>
  <c r="CE245" i="14"/>
  <c r="CE243" i="14"/>
  <c r="CA243" i="14"/>
  <c r="CA245" i="14"/>
  <c r="BV244" i="14"/>
  <c r="BW245" i="14"/>
  <c r="BW243" i="14"/>
  <c r="I243" i="13"/>
  <c r="U244" i="13"/>
  <c r="AT243" i="13"/>
  <c r="AU243" i="13"/>
  <c r="J243" i="13"/>
  <c r="V244" i="13"/>
  <c r="F243" i="13"/>
  <c r="AQ243" i="13" s="1"/>
  <c r="R244" i="13"/>
  <c r="AP243" i="13"/>
  <c r="E243" i="13"/>
  <c r="Q244" i="13"/>
  <c r="C243" i="13"/>
  <c r="AN243" i="13" s="1"/>
  <c r="O244" i="13"/>
  <c r="CH333" i="14"/>
  <c r="CH335" i="14"/>
  <c r="BZ335" i="14"/>
  <c r="BZ333" i="14"/>
  <c r="CC333" i="14"/>
  <c r="CC335" i="14"/>
  <c r="CF333" i="14"/>
  <c r="CF335" i="14"/>
  <c r="BX335" i="14"/>
  <c r="BX333" i="14"/>
  <c r="CA333" i="14"/>
  <c r="CA335" i="14"/>
  <c r="L333" i="13"/>
  <c r="X334" i="13"/>
  <c r="AW333" i="13"/>
  <c r="I333" i="13"/>
  <c r="U334" i="13"/>
  <c r="AT333" i="13"/>
  <c r="AU333" i="13"/>
  <c r="J333" i="13"/>
  <c r="V334" i="13"/>
  <c r="F333" i="13"/>
  <c r="AQ333" i="13" s="1"/>
  <c r="R334" i="13"/>
  <c r="AP333" i="13"/>
  <c r="E333" i="13"/>
  <c r="Q334" i="13"/>
  <c r="O334" i="13"/>
  <c r="C333" i="13"/>
  <c r="AN333" i="13" s="1"/>
  <c r="CF750" i="14"/>
  <c r="CF752" i="14"/>
  <c r="CB752" i="14"/>
  <c r="CB750" i="14"/>
  <c r="BX752" i="14"/>
  <c r="BX750" i="14"/>
  <c r="CG750" i="14"/>
  <c r="CG752" i="14"/>
  <c r="CC750" i="14"/>
  <c r="CC752" i="14"/>
  <c r="BY750" i="14"/>
  <c r="BY752" i="14"/>
  <c r="AW750" i="13"/>
  <c r="L750" i="13"/>
  <c r="X751" i="13"/>
  <c r="H750" i="13"/>
  <c r="T751" i="13"/>
  <c r="AS750" i="13"/>
  <c r="AT750" i="13"/>
  <c r="I750" i="13"/>
  <c r="U751" i="13"/>
  <c r="E750" i="13"/>
  <c r="Q751" i="13"/>
  <c r="AP750" i="13"/>
  <c r="AO750" i="13"/>
  <c r="D750" i="13"/>
  <c r="P751" i="13"/>
  <c r="A750" i="13"/>
  <c r="AL750" i="13" s="1"/>
  <c r="M751" i="13"/>
  <c r="CG776" i="14"/>
  <c r="CG774" i="14"/>
  <c r="CC776" i="14"/>
  <c r="CC774" i="14"/>
  <c r="BY774" i="14"/>
  <c r="BY776" i="14"/>
  <c r="K774" i="13"/>
  <c r="W775" i="13"/>
  <c r="AV774" i="13"/>
  <c r="CF776" i="14"/>
  <c r="CF774" i="14"/>
  <c r="CB774" i="14"/>
  <c r="CB776" i="14"/>
  <c r="BX776" i="14"/>
  <c r="BX774" i="14"/>
  <c r="J774" i="13"/>
  <c r="V775" i="13"/>
  <c r="AU774" i="13"/>
  <c r="F774" i="13"/>
  <c r="R775" i="13"/>
  <c r="AQ774" i="13"/>
  <c r="G774" i="13"/>
  <c r="AR774" i="13" s="1"/>
  <c r="S775" i="13"/>
  <c r="C774" i="13"/>
  <c r="O775" i="13"/>
  <c r="AN774" i="13"/>
  <c r="N775" i="13"/>
  <c r="B774" i="13"/>
  <c r="AM774" i="13" s="1"/>
  <c r="CH860" i="14"/>
  <c r="CH858" i="14"/>
  <c r="CD860" i="14"/>
  <c r="CD858" i="14"/>
  <c r="BZ858" i="14"/>
  <c r="BZ860" i="14"/>
  <c r="K858" i="13"/>
  <c r="W859" i="13"/>
  <c r="AV858" i="13"/>
  <c r="CE860" i="14"/>
  <c r="CE858" i="14"/>
  <c r="CA860" i="14"/>
  <c r="CA858" i="14"/>
  <c r="BW858" i="14"/>
  <c r="BV859" i="14"/>
  <c r="BW860" i="14"/>
  <c r="J858" i="13"/>
  <c r="V859" i="13"/>
  <c r="AU858" i="13"/>
  <c r="F858" i="13"/>
  <c r="R859" i="13"/>
  <c r="AQ858" i="13"/>
  <c r="AR858" i="13"/>
  <c r="G858" i="13"/>
  <c r="S859" i="13"/>
  <c r="C858" i="13"/>
  <c r="O859" i="13"/>
  <c r="AN858" i="13"/>
  <c r="N859" i="13"/>
  <c r="B858" i="13"/>
  <c r="AM858" i="13" s="1"/>
  <c r="BL785" i="3"/>
  <c r="BM785" i="3"/>
  <c r="BN785" i="3"/>
  <c r="BP785" i="3"/>
  <c r="BO785" i="3"/>
  <c r="BQ785" i="3"/>
  <c r="BS785" i="3"/>
  <c r="BU785" i="3"/>
  <c r="BR785" i="3"/>
  <c r="BT785" i="3"/>
  <c r="BV785" i="3"/>
  <c r="BW785" i="3"/>
  <c r="BN784" i="3"/>
  <c r="AZ785" i="14" s="1"/>
  <c r="BL784" i="14" s="1"/>
  <c r="BR784" i="3"/>
  <c r="BD785" i="14" s="1"/>
  <c r="BP784" i="14" s="1"/>
  <c r="BV784" i="3"/>
  <c r="BH785" i="14" s="1"/>
  <c r="BT784" i="14" s="1"/>
  <c r="BO784" i="3"/>
  <c r="BA785" i="14" s="1"/>
  <c r="BM784" i="14" s="1"/>
  <c r="BS784" i="3"/>
  <c r="BE785" i="14" s="1"/>
  <c r="BQ784" i="14" s="1"/>
  <c r="BW784" i="3"/>
  <c r="BI785" i="14" s="1"/>
  <c r="BU784" i="14" s="1"/>
  <c r="BL784" i="3"/>
  <c r="AX785" i="14" s="1"/>
  <c r="BJ784" i="14" s="1"/>
  <c r="BP784" i="3"/>
  <c r="BB785" i="14" s="1"/>
  <c r="BN784" i="14" s="1"/>
  <c r="BT784" i="3"/>
  <c r="BF785" i="14" s="1"/>
  <c r="BR784" i="14" s="1"/>
  <c r="BM784" i="3"/>
  <c r="AY785" i="14" s="1"/>
  <c r="BK784" i="14" s="1"/>
  <c r="BQ784" i="3"/>
  <c r="BC785" i="14" s="1"/>
  <c r="BO784" i="14" s="1"/>
  <c r="BU784" i="3"/>
  <c r="BG785" i="14" s="1"/>
  <c r="BS784" i="14" s="1"/>
  <c r="BL866" i="3"/>
  <c r="BM866" i="3"/>
  <c r="BO866" i="3"/>
  <c r="BN866" i="3"/>
  <c r="BP866" i="3"/>
  <c r="BR866" i="3"/>
  <c r="BT866" i="3"/>
  <c r="BQ866" i="3"/>
  <c r="BS866" i="3"/>
  <c r="BU866" i="3"/>
  <c r="BW866" i="3"/>
  <c r="BL865" i="3"/>
  <c r="AX866" i="14" s="1"/>
  <c r="BJ865" i="14" s="1"/>
  <c r="BN865" i="3"/>
  <c r="AZ866" i="14" s="1"/>
  <c r="BL865" i="14" s="1"/>
  <c r="BP865" i="3"/>
  <c r="BB866" i="14" s="1"/>
  <c r="BN865" i="14" s="1"/>
  <c r="BR865" i="3"/>
  <c r="BD866" i="14" s="1"/>
  <c r="BP865" i="14" s="1"/>
  <c r="BT865" i="3"/>
  <c r="BF866" i="14" s="1"/>
  <c r="BR865" i="14" s="1"/>
  <c r="BV865" i="3"/>
  <c r="BH866" i="14" s="1"/>
  <c r="BT865" i="14" s="1"/>
  <c r="BV866" i="3"/>
  <c r="BM865" i="3"/>
  <c r="AY866" i="14" s="1"/>
  <c r="BK865" i="14" s="1"/>
  <c r="BO865" i="3"/>
  <c r="BA866" i="14" s="1"/>
  <c r="BM865" i="14" s="1"/>
  <c r="BQ865" i="3"/>
  <c r="BC866" i="14" s="1"/>
  <c r="BO865" i="14" s="1"/>
  <c r="BS865" i="3"/>
  <c r="BE866" i="14" s="1"/>
  <c r="BQ865" i="14" s="1"/>
  <c r="BU865" i="3"/>
  <c r="BG866" i="14" s="1"/>
  <c r="BS865" i="14" s="1"/>
  <c r="BW865" i="3"/>
  <c r="BI866" i="14" s="1"/>
  <c r="BU865" i="14" s="1"/>
  <c r="CB867" i="14"/>
  <c r="CB869" i="14"/>
  <c r="CE869" i="14"/>
  <c r="CE867" i="14"/>
  <c r="BW867" i="14"/>
  <c r="BV868" i="14"/>
  <c r="BW869" i="14"/>
  <c r="CD867" i="14"/>
  <c r="CD869" i="14"/>
  <c r="CG869" i="14"/>
  <c r="CG867" i="14"/>
  <c r="BY867" i="14"/>
  <c r="BY869" i="14"/>
  <c r="AV867" i="13"/>
  <c r="K867" i="13"/>
  <c r="W868" i="13"/>
  <c r="G867" i="13"/>
  <c r="S868" i="13"/>
  <c r="AR867" i="13"/>
  <c r="AU867" i="13"/>
  <c r="J867" i="13"/>
  <c r="V868" i="13"/>
  <c r="F867" i="13"/>
  <c r="AQ867" i="13" s="1"/>
  <c r="R868" i="13"/>
  <c r="AN867" i="13"/>
  <c r="C867" i="13"/>
  <c r="O868" i="13"/>
  <c r="A867" i="13"/>
  <c r="AL867" i="13" s="1"/>
  <c r="M868" i="13"/>
  <c r="CH233" i="14"/>
  <c r="CH231" i="14"/>
  <c r="CD233" i="14"/>
  <c r="CD231" i="14"/>
  <c r="BZ233" i="14"/>
  <c r="BZ231" i="14"/>
  <c r="L231" i="13"/>
  <c r="X232" i="13"/>
  <c r="AW231" i="13"/>
  <c r="CE233" i="14"/>
  <c r="CE231" i="14"/>
  <c r="CA233" i="14"/>
  <c r="CA231" i="14"/>
  <c r="BV232" i="14"/>
  <c r="BW233" i="14"/>
  <c r="BW231" i="14"/>
  <c r="I231" i="13"/>
  <c r="U232" i="13"/>
  <c r="AT231" i="13"/>
  <c r="J231" i="13"/>
  <c r="AU231" i="13" s="1"/>
  <c r="V232" i="13"/>
  <c r="AQ231" i="13"/>
  <c r="F231" i="13"/>
  <c r="R232" i="13"/>
  <c r="E231" i="13"/>
  <c r="AP231" i="13" s="1"/>
  <c r="Q232" i="13"/>
  <c r="AN231" i="13"/>
  <c r="C231" i="13"/>
  <c r="O232" i="13"/>
  <c r="CH279" i="14"/>
  <c r="CH281" i="14"/>
  <c r="CD281" i="14"/>
  <c r="CD279" i="14"/>
  <c r="BZ279" i="14"/>
  <c r="BZ281" i="14"/>
  <c r="L279" i="13"/>
  <c r="X280" i="13"/>
  <c r="AW279" i="13"/>
  <c r="CE281" i="14"/>
  <c r="CE279" i="14"/>
  <c r="CA279" i="14"/>
  <c r="CA281" i="14"/>
  <c r="BW281" i="14"/>
  <c r="BW279" i="14"/>
  <c r="BV280" i="14"/>
  <c r="I279" i="13"/>
  <c r="U280" i="13"/>
  <c r="AT279" i="13"/>
  <c r="AU279" i="13"/>
  <c r="J279" i="13"/>
  <c r="V280" i="13"/>
  <c r="F279" i="13"/>
  <c r="AQ279" i="13" s="1"/>
  <c r="R280" i="13"/>
  <c r="AP279" i="13"/>
  <c r="E279" i="13"/>
  <c r="Q280" i="13"/>
  <c r="C279" i="13"/>
  <c r="AN279" i="13" s="1"/>
  <c r="O280" i="13"/>
  <c r="CH833" i="14"/>
  <c r="CH831" i="14"/>
  <c r="BZ831" i="14"/>
  <c r="BZ833" i="14"/>
  <c r="CC831" i="14"/>
  <c r="CC833" i="14"/>
  <c r="CF831" i="14"/>
  <c r="CF833" i="14"/>
  <c r="BX833" i="14"/>
  <c r="BX831" i="14"/>
  <c r="CA833" i="14"/>
  <c r="CA831" i="14"/>
  <c r="L831" i="13"/>
  <c r="X832" i="13"/>
  <c r="AW831" i="13"/>
  <c r="I831" i="13"/>
  <c r="U832" i="13"/>
  <c r="AT831" i="13"/>
  <c r="E831" i="13"/>
  <c r="Q832" i="13"/>
  <c r="AP831" i="13"/>
  <c r="H831" i="13"/>
  <c r="AS831" i="13" s="1"/>
  <c r="T832" i="13"/>
  <c r="D831" i="13"/>
  <c r="P832" i="13"/>
  <c r="AO831" i="13"/>
  <c r="B831" i="13"/>
  <c r="N832" i="13"/>
  <c r="AM831" i="13"/>
  <c r="CG258" i="14"/>
  <c r="CG260" i="14"/>
  <c r="CC260" i="14"/>
  <c r="CC258" i="14"/>
  <c r="BY260" i="14"/>
  <c r="BY258" i="14"/>
  <c r="CH260" i="14"/>
  <c r="CH258" i="14"/>
  <c r="CD260" i="14"/>
  <c r="CD258" i="14"/>
  <c r="BZ260" i="14"/>
  <c r="BZ258" i="14"/>
  <c r="AW258" i="13"/>
  <c r="L258" i="13"/>
  <c r="X259" i="13"/>
  <c r="H258" i="13"/>
  <c r="T259" i="13"/>
  <c r="AS258" i="13"/>
  <c r="AV258" i="13"/>
  <c r="K258" i="13"/>
  <c r="W259" i="13"/>
  <c r="G258" i="13"/>
  <c r="AR258" i="13" s="1"/>
  <c r="S259" i="13"/>
  <c r="AO258" i="13"/>
  <c r="D258" i="13"/>
  <c r="P259" i="13"/>
  <c r="N259" i="13"/>
  <c r="B258" i="13"/>
  <c r="AM258" i="13" s="1"/>
  <c r="CH746" i="14"/>
  <c r="CH744" i="14"/>
  <c r="CD744" i="14"/>
  <c r="CD746" i="14"/>
  <c r="BZ746" i="14"/>
  <c r="BZ744" i="14"/>
  <c r="K744" i="13"/>
  <c r="W745" i="13"/>
  <c r="AV744" i="13"/>
  <c r="CE746" i="14"/>
  <c r="CE744" i="14"/>
  <c r="CA744" i="14"/>
  <c r="CA746" i="14"/>
  <c r="BV745" i="14"/>
  <c r="BW744" i="14"/>
  <c r="BW746" i="14"/>
  <c r="J744" i="13"/>
  <c r="V745" i="13"/>
  <c r="AU744" i="13"/>
  <c r="F744" i="13"/>
  <c r="R745" i="13"/>
  <c r="AQ744" i="13"/>
  <c r="AR744" i="13"/>
  <c r="G744" i="13"/>
  <c r="S745" i="13"/>
  <c r="C744" i="13"/>
  <c r="O745" i="13"/>
  <c r="AN744" i="13"/>
  <c r="AM744" i="13"/>
  <c r="B744" i="13"/>
  <c r="N745" i="13"/>
  <c r="AA113" i="13"/>
  <c r="AD113" i="13"/>
  <c r="AJ113" i="13"/>
  <c r="CH221" i="14"/>
  <c r="CH219" i="14"/>
  <c r="BX221" i="14"/>
  <c r="BX219" i="14"/>
  <c r="CA221" i="14"/>
  <c r="CA219" i="14"/>
  <c r="CF219" i="14"/>
  <c r="CF221" i="14"/>
  <c r="BZ221" i="14"/>
  <c r="BZ219" i="14"/>
  <c r="CC221" i="14"/>
  <c r="CC219" i="14"/>
  <c r="L219" i="13"/>
  <c r="X220" i="13"/>
  <c r="AW219" i="13"/>
  <c r="I219" i="13"/>
  <c r="U220" i="13"/>
  <c r="AT219" i="13"/>
  <c r="AU219" i="13"/>
  <c r="J219" i="13"/>
  <c r="V220" i="13"/>
  <c r="F219" i="13"/>
  <c r="AQ219" i="13" s="1"/>
  <c r="R220" i="13"/>
  <c r="AP219" i="13"/>
  <c r="E219" i="13"/>
  <c r="Q220" i="13"/>
  <c r="C219" i="13"/>
  <c r="AN219" i="13" s="1"/>
  <c r="O220" i="13"/>
  <c r="CG834" i="14"/>
  <c r="CG836" i="14"/>
  <c r="CC834" i="14"/>
  <c r="CC836" i="14"/>
  <c r="BY834" i="14"/>
  <c r="BY836" i="14"/>
  <c r="K834" i="13"/>
  <c r="W835" i="13"/>
  <c r="AV834" i="13"/>
  <c r="CF836" i="14"/>
  <c r="CF834" i="14"/>
  <c r="CB834" i="14"/>
  <c r="CB836" i="14"/>
  <c r="BX834" i="14"/>
  <c r="BX836" i="14"/>
  <c r="J834" i="13"/>
  <c r="V835" i="13"/>
  <c r="AU834" i="13"/>
  <c r="F834" i="13"/>
  <c r="R835" i="13"/>
  <c r="AQ834" i="13"/>
  <c r="G834" i="13"/>
  <c r="AR834" i="13" s="1"/>
  <c r="S835" i="13"/>
  <c r="C834" i="13"/>
  <c r="O835" i="13"/>
  <c r="AN834" i="13"/>
  <c r="N835" i="13"/>
  <c r="B834" i="13"/>
  <c r="AM834" i="13" s="1"/>
  <c r="CH227" i="14"/>
  <c r="CH225" i="14"/>
  <c r="CB227" i="14"/>
  <c r="CB225" i="14"/>
  <c r="CE225" i="14"/>
  <c r="CE227" i="14"/>
  <c r="BW227" i="14"/>
  <c r="BV226" i="14"/>
  <c r="BW225" i="14"/>
  <c r="BZ225" i="14"/>
  <c r="BZ227" i="14"/>
  <c r="CC225" i="14"/>
  <c r="CC227" i="14"/>
  <c r="L225" i="13"/>
  <c r="X226" i="13"/>
  <c r="AW225" i="13"/>
  <c r="I225" i="13"/>
  <c r="U226" i="13"/>
  <c r="AT225" i="13"/>
  <c r="J225" i="13"/>
  <c r="AU225" i="13" s="1"/>
  <c r="V226" i="13"/>
  <c r="AQ225" i="13"/>
  <c r="F225" i="13"/>
  <c r="R226" i="13"/>
  <c r="E225" i="13"/>
  <c r="AP225" i="13" s="1"/>
  <c r="Q226" i="13"/>
  <c r="O226" i="13"/>
  <c r="C225" i="13"/>
  <c r="AN225" i="13" s="1"/>
  <c r="BL818" i="3"/>
  <c r="BM818" i="3"/>
  <c r="BO818" i="3"/>
  <c r="BN818" i="3"/>
  <c r="BP818" i="3"/>
  <c r="BR818" i="3"/>
  <c r="BT818" i="3"/>
  <c r="BQ818" i="3"/>
  <c r="BS818" i="3"/>
  <c r="BU818" i="3"/>
  <c r="BW818" i="3"/>
  <c r="BL817" i="3"/>
  <c r="AX818" i="14" s="1"/>
  <c r="BJ817" i="14" s="1"/>
  <c r="BN817" i="3"/>
  <c r="AZ818" i="14" s="1"/>
  <c r="BL817" i="14" s="1"/>
  <c r="BP817" i="3"/>
  <c r="BB818" i="14" s="1"/>
  <c r="BN817" i="14" s="1"/>
  <c r="BR817" i="3"/>
  <c r="BD818" i="14" s="1"/>
  <c r="BP817" i="14" s="1"/>
  <c r="BT817" i="3"/>
  <c r="BF818" i="14" s="1"/>
  <c r="BR817" i="14" s="1"/>
  <c r="BV817" i="3"/>
  <c r="BH818" i="14" s="1"/>
  <c r="BT817" i="14" s="1"/>
  <c r="BV818" i="3"/>
  <c r="BM817" i="3"/>
  <c r="AY818" i="14" s="1"/>
  <c r="BK817" i="14" s="1"/>
  <c r="BO817" i="3"/>
  <c r="BA818" i="14" s="1"/>
  <c r="BM817" i="14" s="1"/>
  <c r="BQ817" i="3"/>
  <c r="BC818" i="14" s="1"/>
  <c r="BO817" i="14" s="1"/>
  <c r="BS817" i="3"/>
  <c r="BE818" i="14" s="1"/>
  <c r="BQ817" i="14" s="1"/>
  <c r="BU817" i="3"/>
  <c r="BG818" i="14" s="1"/>
  <c r="BS817" i="14" s="1"/>
  <c r="BW817" i="3"/>
  <c r="BI818" i="14" s="1"/>
  <c r="BU817" i="14" s="1"/>
  <c r="BL878" i="3"/>
  <c r="BM878" i="3"/>
  <c r="BO878" i="3"/>
  <c r="BN878" i="3"/>
  <c r="BP878" i="3"/>
  <c r="BR878" i="3"/>
  <c r="BT878" i="3"/>
  <c r="BQ878" i="3"/>
  <c r="BS878" i="3"/>
  <c r="BU878" i="3"/>
  <c r="BW878" i="3"/>
  <c r="BL877" i="3"/>
  <c r="AX878" i="14" s="1"/>
  <c r="BJ877" i="14" s="1"/>
  <c r="BN877" i="3"/>
  <c r="AZ878" i="14" s="1"/>
  <c r="BL877" i="14" s="1"/>
  <c r="BP877" i="3"/>
  <c r="BB878" i="14" s="1"/>
  <c r="BN877" i="14" s="1"/>
  <c r="BR877" i="3"/>
  <c r="BD878" i="14" s="1"/>
  <c r="BP877" i="14" s="1"/>
  <c r="BT877" i="3"/>
  <c r="BF878" i="14" s="1"/>
  <c r="BR877" i="14" s="1"/>
  <c r="BV877" i="3"/>
  <c r="BH878" i="14" s="1"/>
  <c r="BT877" i="14" s="1"/>
  <c r="BV878" i="3"/>
  <c r="BM877" i="3"/>
  <c r="AY878" i="14" s="1"/>
  <c r="BK877" i="14" s="1"/>
  <c r="BO877" i="3"/>
  <c r="BA878" i="14" s="1"/>
  <c r="BM877" i="14" s="1"/>
  <c r="BQ877" i="3"/>
  <c r="BC878" i="14" s="1"/>
  <c r="BO877" i="14" s="1"/>
  <c r="BS877" i="3"/>
  <c r="BE878" i="14" s="1"/>
  <c r="BQ877" i="14" s="1"/>
  <c r="BU877" i="3"/>
  <c r="BG878" i="14" s="1"/>
  <c r="BS877" i="14" s="1"/>
  <c r="BW877" i="3"/>
  <c r="BI878" i="14" s="1"/>
  <c r="BU877" i="14" s="1"/>
  <c r="BL269" i="3"/>
  <c r="BN269" i="3"/>
  <c r="BM269" i="3"/>
  <c r="BP269" i="3"/>
  <c r="BO269" i="3"/>
  <c r="BQ269" i="3"/>
  <c r="BS269" i="3"/>
  <c r="BU269" i="3"/>
  <c r="BR269" i="3"/>
  <c r="BT269" i="3"/>
  <c r="BV269" i="3"/>
  <c r="BL268" i="3"/>
  <c r="AX269" i="14" s="1"/>
  <c r="BJ268" i="14" s="1"/>
  <c r="BN268" i="3"/>
  <c r="AZ269" i="14" s="1"/>
  <c r="BL268" i="14" s="1"/>
  <c r="BP268" i="3"/>
  <c r="BB269" i="14" s="1"/>
  <c r="BN268" i="14" s="1"/>
  <c r="BR268" i="3"/>
  <c r="BD269" i="14" s="1"/>
  <c r="BP268" i="14" s="1"/>
  <c r="BT268" i="3"/>
  <c r="BF269" i="14" s="1"/>
  <c r="BR268" i="14" s="1"/>
  <c r="BV268" i="3"/>
  <c r="BH269" i="14" s="1"/>
  <c r="BT268" i="14" s="1"/>
  <c r="BW269" i="3"/>
  <c r="BM268" i="3"/>
  <c r="AY269" i="14" s="1"/>
  <c r="BK268" i="14" s="1"/>
  <c r="BO268" i="3"/>
  <c r="BA269" i="14" s="1"/>
  <c r="BM268" i="14" s="1"/>
  <c r="BQ268" i="3"/>
  <c r="BC269" i="14" s="1"/>
  <c r="BO268" i="14" s="1"/>
  <c r="BS268" i="3"/>
  <c r="BE269" i="14" s="1"/>
  <c r="BQ268" i="14" s="1"/>
  <c r="BU268" i="3"/>
  <c r="BG269" i="14" s="1"/>
  <c r="BS268" i="14" s="1"/>
  <c r="BW268" i="3"/>
  <c r="BI269" i="14" s="1"/>
  <c r="BU268" i="14" s="1"/>
  <c r="BL137" i="3"/>
  <c r="BN137" i="3"/>
  <c r="BM137" i="3"/>
  <c r="BP137" i="3"/>
  <c r="BO137" i="3"/>
  <c r="BQ137" i="3"/>
  <c r="BS137" i="3"/>
  <c r="BU137" i="3"/>
  <c r="BR137" i="3"/>
  <c r="BT137" i="3"/>
  <c r="BV137" i="3"/>
  <c r="BW137" i="3"/>
  <c r="BP136" i="3"/>
  <c r="BB137" i="14" s="1"/>
  <c r="BN136" i="14" s="1"/>
  <c r="BT136" i="3"/>
  <c r="BF137" i="14" s="1"/>
  <c r="BR136" i="14" s="1"/>
  <c r="BO136" i="3"/>
  <c r="BA137" i="14" s="1"/>
  <c r="BM136" i="14" s="1"/>
  <c r="BU136" i="3"/>
  <c r="BG137" i="14" s="1"/>
  <c r="BS136" i="14" s="1"/>
  <c r="BN136" i="3"/>
  <c r="AZ137" i="14" s="1"/>
  <c r="BL136" i="14" s="1"/>
  <c r="BS136" i="3"/>
  <c r="BE137" i="14" s="1"/>
  <c r="BQ136" i="14" s="1"/>
  <c r="BL136" i="3"/>
  <c r="AX137" i="14" s="1"/>
  <c r="BJ136" i="14" s="1"/>
  <c r="BR136" i="3"/>
  <c r="BD137" i="14" s="1"/>
  <c r="BP136" i="14" s="1"/>
  <c r="BM136" i="3"/>
  <c r="AY137" i="14" s="1"/>
  <c r="BK136" i="14" s="1"/>
  <c r="BQ136" i="3"/>
  <c r="BC137" i="14" s="1"/>
  <c r="BO136" i="14" s="1"/>
  <c r="BW136" i="3"/>
  <c r="BI137" i="14" s="1"/>
  <c r="BU136" i="14" s="1"/>
  <c r="BV136" i="3"/>
  <c r="BH137" i="14" s="1"/>
  <c r="BT136" i="14" s="1"/>
  <c r="BL812" i="3"/>
  <c r="BM812" i="3"/>
  <c r="BO812" i="3"/>
  <c r="BN812" i="3"/>
  <c r="BP812" i="3"/>
  <c r="BR812" i="3"/>
  <c r="BT812" i="3"/>
  <c r="BQ812" i="3"/>
  <c r="BS812" i="3"/>
  <c r="BU812" i="3"/>
  <c r="BW812" i="3"/>
  <c r="BL811" i="3"/>
  <c r="AX812" i="14" s="1"/>
  <c r="BJ811" i="14" s="1"/>
  <c r="BN811" i="3"/>
  <c r="AZ812" i="14" s="1"/>
  <c r="BL811" i="14" s="1"/>
  <c r="BP811" i="3"/>
  <c r="BB812" i="14" s="1"/>
  <c r="BN811" i="14" s="1"/>
  <c r="BR811" i="3"/>
  <c r="BD812" i="14" s="1"/>
  <c r="BP811" i="14" s="1"/>
  <c r="BT811" i="3"/>
  <c r="BF812" i="14" s="1"/>
  <c r="BR811" i="14" s="1"/>
  <c r="BV811" i="3"/>
  <c r="BH812" i="14" s="1"/>
  <c r="BT811" i="14" s="1"/>
  <c r="BV812" i="3"/>
  <c r="BM811" i="3"/>
  <c r="AY812" i="14" s="1"/>
  <c r="BK811" i="14" s="1"/>
  <c r="BO811" i="3"/>
  <c r="BA812" i="14" s="1"/>
  <c r="BM811" i="14" s="1"/>
  <c r="BQ811" i="3"/>
  <c r="BC812" i="14" s="1"/>
  <c r="BO811" i="14" s="1"/>
  <c r="BS811" i="3"/>
  <c r="BE812" i="14" s="1"/>
  <c r="BQ811" i="14" s="1"/>
  <c r="BU811" i="3"/>
  <c r="BG812" i="14" s="1"/>
  <c r="BS811" i="14" s="1"/>
  <c r="BW811" i="3"/>
  <c r="BI812" i="14" s="1"/>
  <c r="BU811" i="14" s="1"/>
  <c r="CH666" i="14"/>
  <c r="CH668" i="14"/>
  <c r="CD666" i="14"/>
  <c r="CD668" i="14"/>
  <c r="BZ666" i="14"/>
  <c r="BZ668" i="14"/>
  <c r="K666" i="13"/>
  <c r="W667" i="13"/>
  <c r="AV666" i="13"/>
  <c r="CE668" i="14"/>
  <c r="CE666" i="14"/>
  <c r="CA668" i="14"/>
  <c r="CA666" i="14"/>
  <c r="BW668" i="14"/>
  <c r="BV667" i="14"/>
  <c r="BW666" i="14"/>
  <c r="J666" i="13"/>
  <c r="V667" i="13"/>
  <c r="AU666" i="13"/>
  <c r="F666" i="13"/>
  <c r="R667" i="13"/>
  <c r="AQ666" i="13"/>
  <c r="AR666" i="13"/>
  <c r="G666" i="13"/>
  <c r="S667" i="13"/>
  <c r="C666" i="13"/>
  <c r="O667" i="13"/>
  <c r="AN666" i="13"/>
  <c r="N667" i="13"/>
  <c r="B666" i="13"/>
  <c r="AM666" i="13" s="1"/>
  <c r="CG662" i="14"/>
  <c r="CG660" i="14"/>
  <c r="CC662" i="14"/>
  <c r="CC660" i="14"/>
  <c r="BY662" i="14"/>
  <c r="BY660" i="14"/>
  <c r="K660" i="13"/>
  <c r="W661" i="13"/>
  <c r="AV660" i="13"/>
  <c r="CF662" i="14"/>
  <c r="CF660" i="14"/>
  <c r="CB660" i="14"/>
  <c r="CB662" i="14"/>
  <c r="BX660" i="14"/>
  <c r="BX662" i="14"/>
  <c r="J660" i="13"/>
  <c r="V661" i="13"/>
  <c r="AU660" i="13"/>
  <c r="F660" i="13"/>
  <c r="R661" i="13"/>
  <c r="AQ660" i="13"/>
  <c r="G660" i="13"/>
  <c r="AR660" i="13" s="1"/>
  <c r="S661" i="13"/>
  <c r="C660" i="13"/>
  <c r="O661" i="13"/>
  <c r="AN660" i="13"/>
  <c r="B660" i="13"/>
  <c r="AM660" i="13" s="1"/>
  <c r="N661" i="13"/>
  <c r="CG276" i="14"/>
  <c r="CG278" i="14"/>
  <c r="CC278" i="14"/>
  <c r="CC276" i="14"/>
  <c r="BY276" i="14"/>
  <c r="BY278" i="14"/>
  <c r="CH278" i="14"/>
  <c r="CH276" i="14"/>
  <c r="CD278" i="14"/>
  <c r="CD276" i="14"/>
  <c r="BZ278" i="14"/>
  <c r="BZ276" i="14"/>
  <c r="L276" i="13"/>
  <c r="AW276" i="13" s="1"/>
  <c r="X277" i="13"/>
  <c r="H276" i="13"/>
  <c r="T277" i="13"/>
  <c r="AS276" i="13"/>
  <c r="K276" i="13"/>
  <c r="AV276" i="13" s="1"/>
  <c r="W277" i="13"/>
  <c r="AR276" i="13"/>
  <c r="G276" i="13"/>
  <c r="S277" i="13"/>
  <c r="C276" i="13"/>
  <c r="O277" i="13"/>
  <c r="AN276" i="13"/>
  <c r="B276" i="13"/>
  <c r="AM276" i="13" s="1"/>
  <c r="N277" i="13"/>
  <c r="CG851" i="14"/>
  <c r="CG849" i="14"/>
  <c r="CC849" i="14"/>
  <c r="CC851" i="14"/>
  <c r="BY849" i="14"/>
  <c r="BY851" i="14"/>
  <c r="L849" i="13"/>
  <c r="X850" i="13"/>
  <c r="AW849" i="13"/>
  <c r="CF851" i="14"/>
  <c r="CF849" i="14"/>
  <c r="CB851" i="14"/>
  <c r="CB849" i="14"/>
  <c r="BX851" i="14"/>
  <c r="BX849" i="14"/>
  <c r="I849" i="13"/>
  <c r="U850" i="13"/>
  <c r="AT849" i="13"/>
  <c r="E849" i="13"/>
  <c r="Q850" i="13"/>
  <c r="AP849" i="13"/>
  <c r="H849" i="13"/>
  <c r="AS849" i="13" s="1"/>
  <c r="T850" i="13"/>
  <c r="D849" i="13"/>
  <c r="P850" i="13"/>
  <c r="AO849" i="13"/>
  <c r="C849" i="13"/>
  <c r="AN849" i="13" s="1"/>
  <c r="O850" i="13"/>
  <c r="BL743" i="3"/>
  <c r="BM743" i="3"/>
  <c r="BN743" i="3"/>
  <c r="BP743" i="3"/>
  <c r="BO743" i="3"/>
  <c r="BQ743" i="3"/>
  <c r="BS743" i="3"/>
  <c r="BU743" i="3"/>
  <c r="BR743" i="3"/>
  <c r="BT743" i="3"/>
  <c r="BV743" i="3"/>
  <c r="BM742" i="3"/>
  <c r="AY743" i="14" s="1"/>
  <c r="BK742" i="14" s="1"/>
  <c r="BO742" i="3"/>
  <c r="BA743" i="14" s="1"/>
  <c r="BM742" i="14" s="1"/>
  <c r="BQ742" i="3"/>
  <c r="BC743" i="14" s="1"/>
  <c r="BO742" i="14" s="1"/>
  <c r="BS742" i="3"/>
  <c r="BE743" i="14" s="1"/>
  <c r="BQ742" i="14" s="1"/>
  <c r="BU742" i="3"/>
  <c r="BG743" i="14" s="1"/>
  <c r="BS742" i="14" s="1"/>
  <c r="BW742" i="3"/>
  <c r="BI743" i="14" s="1"/>
  <c r="BU742" i="14" s="1"/>
  <c r="BW743" i="3"/>
  <c r="BL742" i="3"/>
  <c r="AX743" i="14" s="1"/>
  <c r="BJ742" i="14" s="1"/>
  <c r="BN742" i="3"/>
  <c r="AZ743" i="14" s="1"/>
  <c r="BL742" i="14" s="1"/>
  <c r="BP742" i="3"/>
  <c r="BB743" i="14" s="1"/>
  <c r="BN742" i="14" s="1"/>
  <c r="BR742" i="3"/>
  <c r="BD743" i="14" s="1"/>
  <c r="BP742" i="14" s="1"/>
  <c r="BT742" i="3"/>
  <c r="BF743" i="14" s="1"/>
  <c r="BR742" i="14" s="1"/>
  <c r="BV742" i="3"/>
  <c r="BH743" i="14" s="1"/>
  <c r="BT742" i="14" s="1"/>
  <c r="CA153" i="14"/>
  <c r="CA155" i="14"/>
  <c r="CC153" i="14"/>
  <c r="CC155" i="14"/>
  <c r="CB153" i="14"/>
  <c r="CB155" i="14"/>
  <c r="CH153" i="14"/>
  <c r="CH155" i="14"/>
  <c r="BZ155" i="14"/>
  <c r="BZ153" i="14"/>
  <c r="CG155" i="14"/>
  <c r="CG153" i="14"/>
  <c r="L153" i="13"/>
  <c r="X154" i="13"/>
  <c r="AW153" i="13"/>
  <c r="I153" i="13"/>
  <c r="U154" i="13"/>
  <c r="AT153" i="13"/>
  <c r="J153" i="13"/>
  <c r="AU153" i="13" s="1"/>
  <c r="V154" i="13"/>
  <c r="F153" i="13"/>
  <c r="AQ153" i="13" s="1"/>
  <c r="R154" i="13"/>
  <c r="E153" i="13"/>
  <c r="AP153" i="13" s="1"/>
  <c r="Q154" i="13"/>
  <c r="O154" i="13"/>
  <c r="C153" i="13"/>
  <c r="AN153" i="13" s="1"/>
  <c r="CH249" i="14"/>
  <c r="CH251" i="14"/>
  <c r="BZ249" i="14"/>
  <c r="BZ251" i="14"/>
  <c r="CC251" i="14"/>
  <c r="CC249" i="14"/>
  <c r="CF249" i="14"/>
  <c r="CF251" i="14"/>
  <c r="BX249" i="14"/>
  <c r="BX251" i="14"/>
  <c r="CA249" i="14"/>
  <c r="CA251" i="14"/>
  <c r="L249" i="13"/>
  <c r="X250" i="13"/>
  <c r="AW249" i="13"/>
  <c r="I249" i="13"/>
  <c r="U250" i="13"/>
  <c r="AT249" i="13"/>
  <c r="J249" i="13"/>
  <c r="AU249" i="13" s="1"/>
  <c r="V250" i="13"/>
  <c r="F249" i="13"/>
  <c r="AQ249" i="13" s="1"/>
  <c r="R250" i="13"/>
  <c r="E249" i="13"/>
  <c r="AP249" i="13" s="1"/>
  <c r="Q250" i="13"/>
  <c r="O250" i="13"/>
  <c r="C249" i="13"/>
  <c r="AN249" i="13" s="1"/>
  <c r="CG177" i="14"/>
  <c r="CG179" i="14"/>
  <c r="CC179" i="14"/>
  <c r="CC177" i="14"/>
  <c r="BY177" i="14"/>
  <c r="BY179" i="14"/>
  <c r="CH177" i="14"/>
  <c r="CH179" i="14"/>
  <c r="CD177" i="14"/>
  <c r="CD179" i="14"/>
  <c r="BZ179" i="14"/>
  <c r="BZ177" i="14"/>
  <c r="BV178" i="14"/>
  <c r="BW177" i="14"/>
  <c r="BW179" i="14"/>
  <c r="I177" i="13"/>
  <c r="U178" i="13"/>
  <c r="AT177" i="13"/>
  <c r="J177" i="13"/>
  <c r="AU177" i="13" s="1"/>
  <c r="V178" i="13"/>
  <c r="F177" i="13"/>
  <c r="AQ177" i="13" s="1"/>
  <c r="R178" i="13"/>
  <c r="E177" i="13"/>
  <c r="AP177" i="13" s="1"/>
  <c r="Q178" i="13"/>
  <c r="O178" i="13"/>
  <c r="C177" i="13"/>
  <c r="AN177" i="13" s="1"/>
  <c r="CH327" i="14"/>
  <c r="CH329" i="14"/>
  <c r="CD327" i="14"/>
  <c r="CD329" i="14"/>
  <c r="BZ329" i="14"/>
  <c r="BZ327" i="14"/>
  <c r="L327" i="13"/>
  <c r="X328" i="13"/>
  <c r="AW327" i="13"/>
  <c r="CE329" i="14"/>
  <c r="CE327" i="14"/>
  <c r="CA327" i="14"/>
  <c r="CA329" i="14"/>
  <c r="BW327" i="14"/>
  <c r="BW329" i="14"/>
  <c r="BV328" i="14"/>
  <c r="I327" i="13"/>
  <c r="U328" i="13"/>
  <c r="AT327" i="13"/>
  <c r="J327" i="13"/>
  <c r="AU327" i="13" s="1"/>
  <c r="V328" i="13"/>
  <c r="AQ327" i="13"/>
  <c r="F327" i="13"/>
  <c r="R328" i="13"/>
  <c r="E327" i="13"/>
  <c r="AP327" i="13" s="1"/>
  <c r="Q328" i="13"/>
  <c r="AN327" i="13"/>
  <c r="C327" i="13"/>
  <c r="O328" i="13"/>
  <c r="CH236" i="14"/>
  <c r="CH234" i="14"/>
  <c r="CD236" i="14"/>
  <c r="CD234" i="14"/>
  <c r="BZ234" i="14"/>
  <c r="BZ236" i="14"/>
  <c r="CG236" i="14"/>
  <c r="CG234" i="14"/>
  <c r="CC236" i="14"/>
  <c r="CC234" i="14"/>
  <c r="BY234" i="14"/>
  <c r="BY236" i="14"/>
  <c r="L234" i="13"/>
  <c r="AW234" i="13" s="1"/>
  <c r="X235" i="13"/>
  <c r="H234" i="13"/>
  <c r="T235" i="13"/>
  <c r="AS234" i="13"/>
  <c r="K234" i="13"/>
  <c r="AV234" i="13" s="1"/>
  <c r="W235" i="13"/>
  <c r="G234" i="13"/>
  <c r="AR234" i="13" s="1"/>
  <c r="S235" i="13"/>
  <c r="D234" i="13"/>
  <c r="AO234" i="13" s="1"/>
  <c r="P235" i="13"/>
  <c r="N235" i="13"/>
  <c r="B234" i="13"/>
  <c r="AM234" i="13" s="1"/>
  <c r="CH696" i="14"/>
  <c r="CH698" i="14"/>
  <c r="CD696" i="14"/>
  <c r="CD698" i="14"/>
  <c r="BZ696" i="14"/>
  <c r="BZ698" i="14"/>
  <c r="K696" i="13"/>
  <c r="W697" i="13"/>
  <c r="AV696" i="13"/>
  <c r="CE696" i="14"/>
  <c r="CE698" i="14"/>
  <c r="CA698" i="14"/>
  <c r="CA696" i="14"/>
  <c r="BV697" i="14"/>
  <c r="BW696" i="14"/>
  <c r="BW698" i="14"/>
  <c r="J696" i="13"/>
  <c r="V697" i="13"/>
  <c r="AU696" i="13"/>
  <c r="F696" i="13"/>
  <c r="R697" i="13"/>
  <c r="AQ696" i="13"/>
  <c r="G696" i="13"/>
  <c r="AR696" i="13" s="1"/>
  <c r="S697" i="13"/>
  <c r="C696" i="13"/>
  <c r="O697" i="13"/>
  <c r="AN696" i="13"/>
  <c r="B696" i="13"/>
  <c r="AM696" i="13" s="1"/>
  <c r="N697" i="13"/>
  <c r="CF147" i="14"/>
  <c r="CF149" i="14"/>
  <c r="CB149" i="14"/>
  <c r="CB147" i="14"/>
  <c r="BX149" i="14"/>
  <c r="BX147" i="14"/>
  <c r="CE149" i="14"/>
  <c r="CE147" i="14"/>
  <c r="CA149" i="14"/>
  <c r="CA147" i="14"/>
  <c r="BW149" i="14"/>
  <c r="BW147" i="14"/>
  <c r="BV148" i="14"/>
  <c r="K147" i="13"/>
  <c r="W148" i="13"/>
  <c r="AV147" i="13"/>
  <c r="G147" i="13"/>
  <c r="S148" i="13"/>
  <c r="AR147" i="13"/>
  <c r="H147" i="13"/>
  <c r="AS147" i="13" s="1"/>
  <c r="T148" i="13"/>
  <c r="D147" i="13"/>
  <c r="P148" i="13"/>
  <c r="AO147" i="13"/>
  <c r="B147" i="13"/>
  <c r="N148" i="13"/>
  <c r="AM147" i="13"/>
  <c r="A147" i="13"/>
  <c r="AL147" i="13" s="1"/>
  <c r="M148" i="13"/>
  <c r="CE872" i="14"/>
  <c r="CE870" i="14"/>
  <c r="CA870" i="14"/>
  <c r="CA872" i="14"/>
  <c r="BV871" i="14"/>
  <c r="BW872" i="14"/>
  <c r="BW870" i="14"/>
  <c r="CH870" i="14"/>
  <c r="CH872" i="14"/>
  <c r="CD870" i="14"/>
  <c r="CD872" i="14"/>
  <c r="BZ872" i="14"/>
  <c r="BZ870" i="14"/>
  <c r="L870" i="13"/>
  <c r="AW870" i="13" s="1"/>
  <c r="X871" i="13"/>
  <c r="H870" i="13"/>
  <c r="T871" i="13"/>
  <c r="AS870" i="13"/>
  <c r="I870" i="13"/>
  <c r="AT870" i="13" s="1"/>
  <c r="U871" i="13"/>
  <c r="AP870" i="13"/>
  <c r="E870" i="13"/>
  <c r="Q871" i="13"/>
  <c r="D870" i="13"/>
  <c r="AO870" i="13" s="1"/>
  <c r="P871" i="13"/>
  <c r="A870" i="13"/>
  <c r="AL870" i="13" s="1"/>
  <c r="M871" i="13"/>
  <c r="CG755" i="14"/>
  <c r="CG753" i="14"/>
  <c r="CC753" i="14"/>
  <c r="CC755" i="14"/>
  <c r="BY753" i="14"/>
  <c r="BY755" i="14"/>
  <c r="L753" i="13"/>
  <c r="X754" i="13"/>
  <c r="AW753" i="13"/>
  <c r="CF753" i="14"/>
  <c r="CF755" i="14"/>
  <c r="CB755" i="14"/>
  <c r="CB753" i="14"/>
  <c r="BX753" i="14"/>
  <c r="BX755" i="14"/>
  <c r="I753" i="13"/>
  <c r="U754" i="13"/>
  <c r="AT753" i="13"/>
  <c r="J753" i="13"/>
  <c r="AU753" i="13" s="1"/>
  <c r="V754" i="13"/>
  <c r="F753" i="13"/>
  <c r="AQ753" i="13" s="1"/>
  <c r="R754" i="13"/>
  <c r="E753" i="13"/>
  <c r="AP753" i="13" s="1"/>
  <c r="Q754" i="13"/>
  <c r="B753" i="13"/>
  <c r="N754" i="13"/>
  <c r="AM753" i="13"/>
  <c r="BL773" i="3"/>
  <c r="BM773" i="3"/>
  <c r="BN773" i="3"/>
  <c r="BP773" i="3"/>
  <c r="BO773" i="3"/>
  <c r="BQ773" i="3"/>
  <c r="BS773" i="3"/>
  <c r="BU773" i="3"/>
  <c r="BR773" i="3"/>
  <c r="BT773" i="3"/>
  <c r="BV773" i="3"/>
  <c r="BW773" i="3"/>
  <c r="BN772" i="3"/>
  <c r="AZ773" i="14" s="1"/>
  <c r="BL772" i="14" s="1"/>
  <c r="BR772" i="3"/>
  <c r="BD773" i="14" s="1"/>
  <c r="BP772" i="14" s="1"/>
  <c r="BV772" i="3"/>
  <c r="BH773" i="14" s="1"/>
  <c r="BT772" i="14" s="1"/>
  <c r="BO772" i="3"/>
  <c r="BA773" i="14" s="1"/>
  <c r="BM772" i="14" s="1"/>
  <c r="BS772" i="3"/>
  <c r="BE773" i="14" s="1"/>
  <c r="BQ772" i="14" s="1"/>
  <c r="BW772" i="3"/>
  <c r="BI773" i="14" s="1"/>
  <c r="BU772" i="14" s="1"/>
  <c r="BL772" i="3"/>
  <c r="AX773" i="14" s="1"/>
  <c r="BJ772" i="14" s="1"/>
  <c r="BP772" i="3"/>
  <c r="BB773" i="14" s="1"/>
  <c r="BN772" i="14" s="1"/>
  <c r="BT772" i="3"/>
  <c r="BF773" i="14" s="1"/>
  <c r="BR772" i="14" s="1"/>
  <c r="BM772" i="3"/>
  <c r="AY773" i="14" s="1"/>
  <c r="BK772" i="14" s="1"/>
  <c r="BQ772" i="3"/>
  <c r="BC773" i="14" s="1"/>
  <c r="BO772" i="14" s="1"/>
  <c r="BU772" i="3"/>
  <c r="BG773" i="14" s="1"/>
  <c r="BS772" i="14" s="1"/>
  <c r="BL875" i="3"/>
  <c r="BN875" i="3"/>
  <c r="BM875" i="3"/>
  <c r="BO875" i="3"/>
  <c r="BQ875" i="3"/>
  <c r="BS875" i="3"/>
  <c r="BU875" i="3"/>
  <c r="BP875" i="3"/>
  <c r="BR875" i="3"/>
  <c r="BT875" i="3"/>
  <c r="BV875" i="3"/>
  <c r="BM874" i="3"/>
  <c r="AY875" i="14" s="1"/>
  <c r="BK874" i="14" s="1"/>
  <c r="BO874" i="3"/>
  <c r="BA875" i="14" s="1"/>
  <c r="BM874" i="14" s="1"/>
  <c r="BQ874" i="3"/>
  <c r="BC875" i="14" s="1"/>
  <c r="BO874" i="14" s="1"/>
  <c r="BS874" i="3"/>
  <c r="BE875" i="14" s="1"/>
  <c r="BQ874" i="14" s="1"/>
  <c r="BU874" i="3"/>
  <c r="BG875" i="14" s="1"/>
  <c r="BS874" i="14" s="1"/>
  <c r="BW874" i="3"/>
  <c r="BI875" i="14" s="1"/>
  <c r="BU874" i="14" s="1"/>
  <c r="BW875" i="3"/>
  <c r="BL874" i="3"/>
  <c r="AX875" i="14" s="1"/>
  <c r="BJ874" i="14" s="1"/>
  <c r="BN874" i="3"/>
  <c r="AZ875" i="14" s="1"/>
  <c r="BL874" i="14" s="1"/>
  <c r="BP874" i="3"/>
  <c r="BB875" i="14" s="1"/>
  <c r="BN874" i="14" s="1"/>
  <c r="BR874" i="3"/>
  <c r="BD875" i="14" s="1"/>
  <c r="BP874" i="14" s="1"/>
  <c r="BT874" i="3"/>
  <c r="BF875" i="14" s="1"/>
  <c r="BR874" i="14" s="1"/>
  <c r="BV874" i="3"/>
  <c r="BH875" i="14" s="1"/>
  <c r="BT874" i="14" s="1"/>
  <c r="CG765" i="14"/>
  <c r="CG767" i="14"/>
  <c r="CC767" i="14"/>
  <c r="CC765" i="14"/>
  <c r="BY767" i="14"/>
  <c r="BY765" i="14"/>
  <c r="L765" i="13"/>
  <c r="X766" i="13"/>
  <c r="AW765" i="13"/>
  <c r="CF767" i="14"/>
  <c r="CF765" i="14"/>
  <c r="CB767" i="14"/>
  <c r="CB765" i="14"/>
  <c r="BX765" i="14"/>
  <c r="BX767" i="14"/>
  <c r="I765" i="13"/>
  <c r="U766" i="13"/>
  <c r="AT765" i="13"/>
  <c r="J765" i="13"/>
  <c r="AU765" i="13" s="1"/>
  <c r="V766" i="13"/>
  <c r="F765" i="13"/>
  <c r="AQ765" i="13" s="1"/>
  <c r="R766" i="13"/>
  <c r="E765" i="13"/>
  <c r="AP765" i="13" s="1"/>
  <c r="Q766" i="13"/>
  <c r="B765" i="13"/>
  <c r="N766" i="13"/>
  <c r="AM765" i="13"/>
  <c r="BL839" i="3"/>
  <c r="BN839" i="3"/>
  <c r="BM839" i="3"/>
  <c r="BO839" i="3"/>
  <c r="BQ839" i="3"/>
  <c r="BS839" i="3"/>
  <c r="BU839" i="3"/>
  <c r="BP839" i="3"/>
  <c r="BR839" i="3"/>
  <c r="BT839" i="3"/>
  <c r="BV839" i="3"/>
  <c r="BM838" i="3"/>
  <c r="AY839" i="14" s="1"/>
  <c r="BK838" i="14" s="1"/>
  <c r="BO838" i="3"/>
  <c r="BA839" i="14" s="1"/>
  <c r="BM838" i="14" s="1"/>
  <c r="BQ838" i="3"/>
  <c r="BC839" i="14" s="1"/>
  <c r="BO838" i="14" s="1"/>
  <c r="BS838" i="3"/>
  <c r="BE839" i="14" s="1"/>
  <c r="BQ838" i="14" s="1"/>
  <c r="BU838" i="3"/>
  <c r="BG839" i="14" s="1"/>
  <c r="BS838" i="14" s="1"/>
  <c r="BW838" i="3"/>
  <c r="BI839" i="14" s="1"/>
  <c r="BU838" i="14" s="1"/>
  <c r="BW839" i="3"/>
  <c r="BL838" i="3"/>
  <c r="AX839" i="14" s="1"/>
  <c r="BJ838" i="14" s="1"/>
  <c r="BN838" i="3"/>
  <c r="AZ839" i="14" s="1"/>
  <c r="BL838" i="14" s="1"/>
  <c r="BP838" i="3"/>
  <c r="BB839" i="14" s="1"/>
  <c r="BN838" i="14" s="1"/>
  <c r="BR838" i="3"/>
  <c r="BD839" i="14" s="1"/>
  <c r="BP838" i="14" s="1"/>
  <c r="BT838" i="3"/>
  <c r="BF839" i="14" s="1"/>
  <c r="BR838" i="14" s="1"/>
  <c r="BV838" i="3"/>
  <c r="BH839" i="14" s="1"/>
  <c r="BT838" i="14" s="1"/>
  <c r="CH800" i="14"/>
  <c r="CH798" i="14"/>
  <c r="CD798" i="14"/>
  <c r="CD800" i="14"/>
  <c r="BZ798" i="14"/>
  <c r="BZ800" i="14"/>
  <c r="K798" i="13"/>
  <c r="W799" i="13"/>
  <c r="AV798" i="13"/>
  <c r="CE800" i="14"/>
  <c r="CE798" i="14"/>
  <c r="CA800" i="14"/>
  <c r="CA798" i="14"/>
  <c r="BV799" i="14"/>
  <c r="BW798" i="14"/>
  <c r="BW800" i="14"/>
  <c r="J798" i="13"/>
  <c r="V799" i="13"/>
  <c r="AU798" i="13"/>
  <c r="F798" i="13"/>
  <c r="R799" i="13"/>
  <c r="AQ798" i="13"/>
  <c r="G798" i="13"/>
  <c r="AR798" i="13" s="1"/>
  <c r="S799" i="13"/>
  <c r="C798" i="13"/>
  <c r="O799" i="13"/>
  <c r="AN798" i="13"/>
  <c r="N799" i="13"/>
  <c r="B798" i="13"/>
  <c r="AM798" i="13" s="1"/>
  <c r="BL293" i="3"/>
  <c r="BN293" i="3"/>
  <c r="BM293" i="3"/>
  <c r="BP293" i="3"/>
  <c r="BO293" i="3"/>
  <c r="BQ293" i="3"/>
  <c r="BS293" i="3"/>
  <c r="BU293" i="3"/>
  <c r="BR293" i="3"/>
  <c r="BT293" i="3"/>
  <c r="BV293" i="3"/>
  <c r="BL292" i="3"/>
  <c r="AX293" i="14" s="1"/>
  <c r="BJ292" i="14" s="1"/>
  <c r="BN292" i="3"/>
  <c r="AZ293" i="14" s="1"/>
  <c r="BL292" i="14" s="1"/>
  <c r="BP292" i="3"/>
  <c r="BB293" i="14" s="1"/>
  <c r="BN292" i="14" s="1"/>
  <c r="BR292" i="3"/>
  <c r="BD293" i="14" s="1"/>
  <c r="BP292" i="14" s="1"/>
  <c r="BT292" i="3"/>
  <c r="BF293" i="14" s="1"/>
  <c r="BR292" i="14" s="1"/>
  <c r="BV292" i="3"/>
  <c r="BH293" i="14" s="1"/>
  <c r="BT292" i="14" s="1"/>
  <c r="BW293" i="3"/>
  <c r="BM292" i="3"/>
  <c r="AY293" i="14" s="1"/>
  <c r="BK292" i="14" s="1"/>
  <c r="BO292" i="3"/>
  <c r="BA293" i="14" s="1"/>
  <c r="BM292" i="14" s="1"/>
  <c r="BQ292" i="3"/>
  <c r="BC293" i="14" s="1"/>
  <c r="BO292" i="14" s="1"/>
  <c r="BS292" i="3"/>
  <c r="BE293" i="14" s="1"/>
  <c r="BQ292" i="14" s="1"/>
  <c r="BU292" i="3"/>
  <c r="BG293" i="14" s="1"/>
  <c r="BS292" i="14" s="1"/>
  <c r="BW292" i="3"/>
  <c r="BI293" i="14" s="1"/>
  <c r="BU292" i="14" s="1"/>
  <c r="CF353" i="14"/>
  <c r="CF351" i="14"/>
  <c r="CB353" i="14"/>
  <c r="CB351" i="14"/>
  <c r="BX353" i="14"/>
  <c r="BX351" i="14"/>
  <c r="CG353" i="14"/>
  <c r="CG351" i="14"/>
  <c r="CC353" i="14"/>
  <c r="CC351" i="14"/>
  <c r="BY353" i="14"/>
  <c r="BY351" i="14"/>
  <c r="K351" i="13"/>
  <c r="AV351" i="13" s="1"/>
  <c r="W352" i="13"/>
  <c r="G351" i="13"/>
  <c r="S352" i="13"/>
  <c r="AR351" i="13"/>
  <c r="H351" i="13"/>
  <c r="AS351" i="13" s="1"/>
  <c r="T352" i="13"/>
  <c r="D351" i="13"/>
  <c r="P352" i="13"/>
  <c r="AO351" i="13"/>
  <c r="B351" i="13"/>
  <c r="N352" i="13"/>
  <c r="AM351" i="13"/>
  <c r="AL351" i="13"/>
  <c r="A351" i="13"/>
  <c r="M352" i="13"/>
  <c r="CD168" i="14"/>
  <c r="CD170" i="14"/>
  <c r="CG168" i="14"/>
  <c r="CG170" i="14"/>
  <c r="BY168" i="14"/>
  <c r="BY170" i="14"/>
  <c r="CB170" i="14"/>
  <c r="CB168" i="14"/>
  <c r="CE170" i="14"/>
  <c r="CE168" i="14"/>
  <c r="BV169" i="14"/>
  <c r="BW170" i="14"/>
  <c r="BW168" i="14"/>
  <c r="J168" i="13"/>
  <c r="V169" i="13"/>
  <c r="AU168" i="13"/>
  <c r="F168" i="13"/>
  <c r="R169" i="13"/>
  <c r="AQ168" i="13"/>
  <c r="I168" i="13"/>
  <c r="AT168" i="13" s="1"/>
  <c r="U169" i="13"/>
  <c r="E168" i="13"/>
  <c r="Q169" i="13"/>
  <c r="AP168" i="13"/>
  <c r="D168" i="13"/>
  <c r="AO168" i="13" s="1"/>
  <c r="P169" i="13"/>
  <c r="A168" i="13"/>
  <c r="AL168" i="13" s="1"/>
  <c r="M169" i="13"/>
  <c r="CG897" i="14"/>
  <c r="CG899" i="14"/>
  <c r="CC899" i="14"/>
  <c r="CC897" i="14"/>
  <c r="BY899" i="14"/>
  <c r="BY897" i="14"/>
  <c r="L897" i="13"/>
  <c r="X898" i="13"/>
  <c r="AW897" i="13"/>
  <c r="CF897" i="14"/>
  <c r="CF899" i="14"/>
  <c r="CB897" i="14"/>
  <c r="CB899" i="14"/>
  <c r="BX897" i="14"/>
  <c r="BX899" i="14"/>
  <c r="I897" i="13"/>
  <c r="U898" i="13"/>
  <c r="AT897" i="13"/>
  <c r="E897" i="13"/>
  <c r="Q898" i="13"/>
  <c r="AP897" i="13"/>
  <c r="H897" i="13"/>
  <c r="AS897" i="13" s="1"/>
  <c r="T898" i="13"/>
  <c r="D897" i="13"/>
  <c r="P898" i="13"/>
  <c r="AO897" i="13"/>
  <c r="C897" i="13"/>
  <c r="AN897" i="13" s="1"/>
  <c r="O898" i="13"/>
  <c r="CH183" i="14"/>
  <c r="CH185" i="14"/>
  <c r="CD185" i="14"/>
  <c r="CD183" i="14"/>
  <c r="BZ185" i="14"/>
  <c r="BZ183" i="14"/>
  <c r="L183" i="13"/>
  <c r="X184" i="13"/>
  <c r="AW183" i="13"/>
  <c r="CE185" i="14"/>
  <c r="CE183" i="14"/>
  <c r="CA183" i="14"/>
  <c r="CA185" i="14"/>
  <c r="BV184" i="14"/>
  <c r="BW183" i="14"/>
  <c r="BW185" i="14"/>
  <c r="I183" i="13"/>
  <c r="U184" i="13"/>
  <c r="AT183" i="13"/>
  <c r="J183" i="13"/>
  <c r="AU183" i="13" s="1"/>
  <c r="V184" i="13"/>
  <c r="F183" i="13"/>
  <c r="AQ183" i="13" s="1"/>
  <c r="R184" i="13"/>
  <c r="E183" i="13"/>
  <c r="AP183" i="13" s="1"/>
  <c r="Q184" i="13"/>
  <c r="C183" i="13"/>
  <c r="AN183" i="13" s="1"/>
  <c r="O184" i="13"/>
  <c r="CH809" i="14"/>
  <c r="CH807" i="14"/>
  <c r="BZ807" i="14"/>
  <c r="BZ809" i="14"/>
  <c r="CC809" i="14"/>
  <c r="CC807" i="14"/>
  <c r="BW809" i="14"/>
  <c r="BV808" i="14"/>
  <c r="BW807" i="14"/>
  <c r="CB807" i="14"/>
  <c r="CB809" i="14"/>
  <c r="CE807" i="14"/>
  <c r="CE809" i="14"/>
  <c r="L807" i="13"/>
  <c r="X808" i="13"/>
  <c r="AW807" i="13"/>
  <c r="I807" i="13"/>
  <c r="U808" i="13"/>
  <c r="AT807" i="13"/>
  <c r="E807" i="13"/>
  <c r="Q808" i="13"/>
  <c r="AP807" i="13"/>
  <c r="H807" i="13"/>
  <c r="AS807" i="13" s="1"/>
  <c r="T808" i="13"/>
  <c r="D807" i="13"/>
  <c r="P808" i="13"/>
  <c r="AO807" i="13"/>
  <c r="B807" i="13"/>
  <c r="N808" i="13"/>
  <c r="AM807" i="13"/>
  <c r="CF879" i="14"/>
  <c r="CF881" i="14"/>
  <c r="BX881" i="14"/>
  <c r="BX879" i="14"/>
  <c r="CA881" i="14"/>
  <c r="CA879" i="14"/>
  <c r="CH881" i="14"/>
  <c r="CH879" i="14"/>
  <c r="BZ879" i="14"/>
  <c r="BZ881" i="14"/>
  <c r="CC881" i="14"/>
  <c r="CC879" i="14"/>
  <c r="L879" i="13"/>
  <c r="X880" i="13"/>
  <c r="AW879" i="13"/>
  <c r="I879" i="13"/>
  <c r="U880" i="13"/>
  <c r="AT879" i="13"/>
  <c r="E879" i="13"/>
  <c r="Q880" i="13"/>
  <c r="AP879" i="13"/>
  <c r="H879" i="13"/>
  <c r="AS879" i="13" s="1"/>
  <c r="T880" i="13"/>
  <c r="D879" i="13"/>
  <c r="P880" i="13"/>
  <c r="AO879" i="13"/>
  <c r="B879" i="13"/>
  <c r="N880" i="13"/>
  <c r="AM879" i="13"/>
  <c r="BL350" i="3"/>
  <c r="BM350" i="3"/>
  <c r="BO350" i="3"/>
  <c r="BN350" i="3"/>
  <c r="BP350" i="3"/>
  <c r="BR350" i="3"/>
  <c r="BT350" i="3"/>
  <c r="BQ350" i="3"/>
  <c r="BS350" i="3"/>
  <c r="BU350" i="3"/>
  <c r="BW350" i="3"/>
  <c r="BM349" i="3"/>
  <c r="AY350" i="14" s="1"/>
  <c r="BK349" i="14" s="1"/>
  <c r="BO349" i="3"/>
  <c r="BA350" i="14" s="1"/>
  <c r="BM349" i="14" s="1"/>
  <c r="BQ349" i="3"/>
  <c r="BC350" i="14" s="1"/>
  <c r="BO349" i="14" s="1"/>
  <c r="BS349" i="3"/>
  <c r="BE350" i="14" s="1"/>
  <c r="BQ349" i="14" s="1"/>
  <c r="BU349" i="3"/>
  <c r="BG350" i="14" s="1"/>
  <c r="BS349" i="14" s="1"/>
  <c r="BW349" i="3"/>
  <c r="BI350" i="14" s="1"/>
  <c r="BU349" i="14" s="1"/>
  <c r="BV350" i="3"/>
  <c r="BL349" i="3"/>
  <c r="AX350" i="14" s="1"/>
  <c r="BJ349" i="14" s="1"/>
  <c r="BN349" i="3"/>
  <c r="AZ350" i="14" s="1"/>
  <c r="BL349" i="14" s="1"/>
  <c r="BP349" i="3"/>
  <c r="BB350" i="14" s="1"/>
  <c r="BN349" i="14" s="1"/>
  <c r="BR349" i="3"/>
  <c r="BD350" i="14" s="1"/>
  <c r="BP349" i="14" s="1"/>
  <c r="BT349" i="3"/>
  <c r="BF350" i="14" s="1"/>
  <c r="BR349" i="14" s="1"/>
  <c r="BV349" i="3"/>
  <c r="BH350" i="14" s="1"/>
  <c r="BT349" i="14" s="1"/>
  <c r="CG210" i="14"/>
  <c r="CG212" i="14"/>
  <c r="CC212" i="14"/>
  <c r="CC210" i="14"/>
  <c r="BY212" i="14"/>
  <c r="BY210" i="14"/>
  <c r="CH212" i="14"/>
  <c r="CH210" i="14"/>
  <c r="CD212" i="14"/>
  <c r="CD210" i="14"/>
  <c r="BZ212" i="14"/>
  <c r="BZ210" i="14"/>
  <c r="L210" i="13"/>
  <c r="AW210" i="13" s="1"/>
  <c r="X211" i="13"/>
  <c r="H210" i="13"/>
  <c r="T211" i="13"/>
  <c r="AS210" i="13"/>
  <c r="K210" i="13"/>
  <c r="AV210" i="13" s="1"/>
  <c r="W211" i="13"/>
  <c r="G210" i="13"/>
  <c r="AR210" i="13" s="1"/>
  <c r="S211" i="13"/>
  <c r="D210" i="13"/>
  <c r="AO210" i="13" s="1"/>
  <c r="P211" i="13"/>
  <c r="N211" i="13"/>
  <c r="B210" i="13"/>
  <c r="AM210" i="13" s="1"/>
  <c r="CG306" i="14"/>
  <c r="CG308" i="14"/>
  <c r="CC308" i="14"/>
  <c r="CC306" i="14"/>
  <c r="BY306" i="14"/>
  <c r="BY308" i="14"/>
  <c r="K306" i="13"/>
  <c r="W307" i="13"/>
  <c r="AV306" i="13"/>
  <c r="CF306" i="14"/>
  <c r="CF308" i="14"/>
  <c r="CB308" i="14"/>
  <c r="CB306" i="14"/>
  <c r="BX306" i="14"/>
  <c r="BX308" i="14"/>
  <c r="J306" i="13"/>
  <c r="V307" i="13"/>
  <c r="AU306" i="13"/>
  <c r="F306" i="13"/>
  <c r="R307" i="13"/>
  <c r="AQ306" i="13"/>
  <c r="G306" i="13"/>
  <c r="AR306" i="13" s="1"/>
  <c r="S307" i="13"/>
  <c r="AO306" i="13"/>
  <c r="D306" i="13"/>
  <c r="P307" i="13"/>
  <c r="N307" i="13"/>
  <c r="B306" i="13"/>
  <c r="AM306" i="13" s="1"/>
  <c r="BL764" i="3"/>
  <c r="BM764" i="3"/>
  <c r="BO764" i="3"/>
  <c r="BN764" i="3"/>
  <c r="BP764" i="3"/>
  <c r="BR764" i="3"/>
  <c r="BT764" i="3"/>
  <c r="BQ764" i="3"/>
  <c r="BS764" i="3"/>
  <c r="BU764" i="3"/>
  <c r="BW764" i="3"/>
  <c r="BL763" i="3"/>
  <c r="AX764" i="14" s="1"/>
  <c r="BJ763" i="14" s="1"/>
  <c r="BN763" i="3"/>
  <c r="AZ764" i="14" s="1"/>
  <c r="BL763" i="14" s="1"/>
  <c r="BP763" i="3"/>
  <c r="BB764" i="14" s="1"/>
  <c r="BN763" i="14" s="1"/>
  <c r="BR763" i="3"/>
  <c r="BD764" i="14" s="1"/>
  <c r="BP763" i="14" s="1"/>
  <c r="BT763" i="3"/>
  <c r="BF764" i="14" s="1"/>
  <c r="BR763" i="14" s="1"/>
  <c r="BV763" i="3"/>
  <c r="BH764" i="14" s="1"/>
  <c r="BT763" i="14" s="1"/>
  <c r="BV764" i="3"/>
  <c r="BM763" i="3"/>
  <c r="AY764" i="14" s="1"/>
  <c r="BK763" i="14" s="1"/>
  <c r="BO763" i="3"/>
  <c r="BA764" i="14" s="1"/>
  <c r="BM763" i="14" s="1"/>
  <c r="BQ763" i="3"/>
  <c r="BC764" i="14" s="1"/>
  <c r="BO763" i="14" s="1"/>
  <c r="BS763" i="3"/>
  <c r="BE764" i="14" s="1"/>
  <c r="BQ763" i="14" s="1"/>
  <c r="BU763" i="3"/>
  <c r="BG764" i="14" s="1"/>
  <c r="BS763" i="14" s="1"/>
  <c r="BW763" i="3"/>
  <c r="BI764" i="14" s="1"/>
  <c r="BU763" i="14" s="1"/>
  <c r="Q338" i="3"/>
  <c r="R338" i="3"/>
  <c r="Q336" i="3"/>
  <c r="S336" i="3" s="1"/>
  <c r="M336" i="13" s="1"/>
  <c r="BL797" i="3"/>
  <c r="BM797" i="3"/>
  <c r="BN797" i="3"/>
  <c r="BP797" i="3"/>
  <c r="BO797" i="3"/>
  <c r="BQ797" i="3"/>
  <c r="BS797" i="3"/>
  <c r="BU797" i="3"/>
  <c r="BR797" i="3"/>
  <c r="BT797" i="3"/>
  <c r="BV797" i="3"/>
  <c r="BW797" i="3"/>
  <c r="BP796" i="3"/>
  <c r="BB797" i="14" s="1"/>
  <c r="BN796" i="14" s="1"/>
  <c r="BT796" i="3"/>
  <c r="BF797" i="14" s="1"/>
  <c r="BR796" i="14" s="1"/>
  <c r="BM796" i="3"/>
  <c r="AY797" i="14" s="1"/>
  <c r="BK796" i="14" s="1"/>
  <c r="BQ796" i="3"/>
  <c r="BC797" i="14" s="1"/>
  <c r="BO796" i="14" s="1"/>
  <c r="BU796" i="3"/>
  <c r="BG797" i="14" s="1"/>
  <c r="BS796" i="14" s="1"/>
  <c r="BL796" i="3"/>
  <c r="AX797" i="14" s="1"/>
  <c r="BJ796" i="14" s="1"/>
  <c r="BN796" i="3"/>
  <c r="AZ797" i="14" s="1"/>
  <c r="BL796" i="14" s="1"/>
  <c r="BR796" i="3"/>
  <c r="BD797" i="14" s="1"/>
  <c r="BP796" i="14" s="1"/>
  <c r="BV796" i="3"/>
  <c r="BH797" i="14" s="1"/>
  <c r="BT796" i="14" s="1"/>
  <c r="BO796" i="3"/>
  <c r="BA797" i="14" s="1"/>
  <c r="BM796" i="14" s="1"/>
  <c r="BS796" i="3"/>
  <c r="BE797" i="14" s="1"/>
  <c r="BQ796" i="14" s="1"/>
  <c r="BW796" i="3"/>
  <c r="BI797" i="14" s="1"/>
  <c r="BU796" i="14" s="1"/>
  <c r="Q341" i="3"/>
  <c r="Q339" i="3"/>
  <c r="R341" i="3"/>
  <c r="Y113" i="13"/>
  <c r="Z113" i="13"/>
  <c r="AI113" i="13"/>
  <c r="CG123" i="14"/>
  <c r="CG125" i="14"/>
  <c r="CB123" i="14"/>
  <c r="CB125" i="14"/>
  <c r="CC123" i="14"/>
  <c r="CC125" i="14"/>
  <c r="CD123" i="14"/>
  <c r="CD125" i="14"/>
  <c r="CF125" i="14"/>
  <c r="CF123" i="14"/>
  <c r="CE123" i="14"/>
  <c r="CE125" i="14"/>
  <c r="L123" i="13"/>
  <c r="X124" i="13"/>
  <c r="AW123" i="13"/>
  <c r="I123" i="13"/>
  <c r="U124" i="13"/>
  <c r="AT123" i="13"/>
  <c r="J123" i="13"/>
  <c r="AU123" i="13" s="1"/>
  <c r="V124" i="13"/>
  <c r="F123" i="13"/>
  <c r="AQ123" i="13" s="1"/>
  <c r="R124" i="13"/>
  <c r="E123" i="13"/>
  <c r="AP123" i="13" s="1"/>
  <c r="Q124" i="13"/>
  <c r="C123" i="13"/>
  <c r="AN123" i="13" s="1"/>
  <c r="O124" i="13"/>
  <c r="CF311" i="14"/>
  <c r="CF309" i="14"/>
  <c r="BX311" i="14"/>
  <c r="BX309" i="14"/>
  <c r="CA311" i="14"/>
  <c r="CA309" i="14"/>
  <c r="CH309" i="14"/>
  <c r="CH311" i="14"/>
  <c r="BZ311" i="14"/>
  <c r="BZ309" i="14"/>
  <c r="CC309" i="14"/>
  <c r="CC311" i="14"/>
  <c r="L309" i="13"/>
  <c r="X310" i="13"/>
  <c r="AW309" i="13"/>
  <c r="I309" i="13"/>
  <c r="U310" i="13"/>
  <c r="AT309" i="13"/>
  <c r="J309" i="13"/>
  <c r="AU309" i="13" s="1"/>
  <c r="V310" i="13"/>
  <c r="F309" i="13"/>
  <c r="AQ309" i="13" s="1"/>
  <c r="R310" i="13"/>
  <c r="E309" i="13"/>
  <c r="AP309" i="13" s="1"/>
  <c r="Q310" i="13"/>
  <c r="O310" i="13"/>
  <c r="C309" i="13"/>
  <c r="AN309" i="13" s="1"/>
  <c r="CB131" i="14"/>
  <c r="CB129" i="14"/>
  <c r="CD131" i="14"/>
  <c r="CD129" i="14"/>
  <c r="CF131" i="14"/>
  <c r="CF129" i="14"/>
  <c r="BX129" i="14"/>
  <c r="BX131" i="14"/>
  <c r="CH129" i="14"/>
  <c r="CH131" i="14"/>
  <c r="BZ131" i="14"/>
  <c r="BZ129" i="14"/>
  <c r="K129" i="13"/>
  <c r="W130" i="13"/>
  <c r="AV129" i="13"/>
  <c r="G129" i="13"/>
  <c r="S130" i="13"/>
  <c r="AR129" i="13"/>
  <c r="H129" i="13"/>
  <c r="AS129" i="13" s="1"/>
  <c r="T130" i="13"/>
  <c r="D129" i="13"/>
  <c r="P130" i="13"/>
  <c r="AO129" i="13"/>
  <c r="B129" i="13"/>
  <c r="N130" i="13"/>
  <c r="AM129" i="13"/>
  <c r="A129" i="13"/>
  <c r="AL129" i="13" s="1"/>
  <c r="M130" i="13"/>
  <c r="BL830" i="3"/>
  <c r="BM830" i="3"/>
  <c r="BO830" i="3"/>
  <c r="BN830" i="3"/>
  <c r="BP830" i="3"/>
  <c r="BR830" i="3"/>
  <c r="BT830" i="3"/>
  <c r="BQ830" i="3"/>
  <c r="BS830" i="3"/>
  <c r="BU830" i="3"/>
  <c r="BW830" i="3"/>
  <c r="BL829" i="3"/>
  <c r="AX830" i="14" s="1"/>
  <c r="BJ829" i="14" s="1"/>
  <c r="BN829" i="3"/>
  <c r="AZ830" i="14" s="1"/>
  <c r="BL829" i="14" s="1"/>
  <c r="BP829" i="3"/>
  <c r="BB830" i="14" s="1"/>
  <c r="BN829" i="14" s="1"/>
  <c r="BR829" i="3"/>
  <c r="BD830" i="14" s="1"/>
  <c r="BP829" i="14" s="1"/>
  <c r="BT829" i="3"/>
  <c r="BF830" i="14" s="1"/>
  <c r="BR829" i="14" s="1"/>
  <c r="BV829" i="3"/>
  <c r="BH830" i="14" s="1"/>
  <c r="BT829" i="14" s="1"/>
  <c r="BV830" i="3"/>
  <c r="BM829" i="3"/>
  <c r="AY830" i="14" s="1"/>
  <c r="BK829" i="14" s="1"/>
  <c r="BO829" i="3"/>
  <c r="BA830" i="14" s="1"/>
  <c r="BM829" i="14" s="1"/>
  <c r="BQ829" i="3"/>
  <c r="BC830" i="14" s="1"/>
  <c r="BO829" i="14" s="1"/>
  <c r="BS829" i="3"/>
  <c r="BE830" i="14" s="1"/>
  <c r="BQ829" i="14" s="1"/>
  <c r="BU829" i="3"/>
  <c r="BG830" i="14" s="1"/>
  <c r="BS829" i="14" s="1"/>
  <c r="BW829" i="3"/>
  <c r="BI830" i="14" s="1"/>
  <c r="BU829" i="14" s="1"/>
  <c r="BL890" i="3"/>
  <c r="BM890" i="3"/>
  <c r="BO890" i="3"/>
  <c r="BN890" i="3"/>
  <c r="BP890" i="3"/>
  <c r="BR890" i="3"/>
  <c r="BT890" i="3"/>
  <c r="BQ890" i="3"/>
  <c r="BS890" i="3"/>
  <c r="BU890" i="3"/>
  <c r="BW890" i="3"/>
  <c r="BL889" i="3"/>
  <c r="AX890" i="14" s="1"/>
  <c r="BJ889" i="14" s="1"/>
  <c r="BN889" i="3"/>
  <c r="AZ890" i="14" s="1"/>
  <c r="BL889" i="14" s="1"/>
  <c r="BP889" i="3"/>
  <c r="BB890" i="14" s="1"/>
  <c r="BN889" i="14" s="1"/>
  <c r="BR889" i="3"/>
  <c r="BD890" i="14" s="1"/>
  <c r="BP889" i="14" s="1"/>
  <c r="BT889" i="3"/>
  <c r="BF890" i="14" s="1"/>
  <c r="BR889" i="14" s="1"/>
  <c r="BV889" i="3"/>
  <c r="BH890" i="14" s="1"/>
  <c r="BT889" i="14" s="1"/>
  <c r="BV890" i="3"/>
  <c r="BM889" i="3"/>
  <c r="AY890" i="14" s="1"/>
  <c r="BK889" i="14" s="1"/>
  <c r="BO889" i="3"/>
  <c r="BA890" i="14" s="1"/>
  <c r="BM889" i="14" s="1"/>
  <c r="BQ889" i="3"/>
  <c r="BC890" i="14" s="1"/>
  <c r="BO889" i="14" s="1"/>
  <c r="BS889" i="3"/>
  <c r="BE890" i="14" s="1"/>
  <c r="BQ889" i="14" s="1"/>
  <c r="BU889" i="3"/>
  <c r="BG890" i="14" s="1"/>
  <c r="BS889" i="14" s="1"/>
  <c r="BW889" i="3"/>
  <c r="BI890" i="14" s="1"/>
  <c r="BU889" i="14" s="1"/>
  <c r="BL128" i="3"/>
  <c r="BM128" i="3"/>
  <c r="BN128" i="3"/>
  <c r="BO128" i="3"/>
  <c r="BP128" i="3"/>
  <c r="BR128" i="3"/>
  <c r="BT128" i="3"/>
  <c r="BV128" i="3"/>
  <c r="BQ128" i="3"/>
  <c r="BS128" i="3"/>
  <c r="BU128" i="3"/>
  <c r="BW128" i="3"/>
  <c r="BL127" i="3"/>
  <c r="AX128" i="14" s="1"/>
  <c r="BJ127" i="14" s="1"/>
  <c r="BO127" i="3"/>
  <c r="BA128" i="14" s="1"/>
  <c r="BM127" i="14" s="1"/>
  <c r="BR127" i="3"/>
  <c r="BD128" i="14" s="1"/>
  <c r="BP127" i="14" s="1"/>
  <c r="BT127" i="3"/>
  <c r="BF128" i="14" s="1"/>
  <c r="BR127" i="14" s="1"/>
  <c r="BW127" i="3"/>
  <c r="BI128" i="14" s="1"/>
  <c r="BU127" i="14" s="1"/>
  <c r="BQ127" i="3"/>
  <c r="BC128" i="14" s="1"/>
  <c r="BO127" i="14" s="1"/>
  <c r="BN127" i="3"/>
  <c r="AZ128" i="14" s="1"/>
  <c r="BL127" i="14" s="1"/>
  <c r="BP127" i="3"/>
  <c r="BB128" i="14" s="1"/>
  <c r="BN127" i="14" s="1"/>
  <c r="BS127" i="3"/>
  <c r="BE128" i="14" s="1"/>
  <c r="BQ127" i="14" s="1"/>
  <c r="BV127" i="3"/>
  <c r="BH128" i="14" s="1"/>
  <c r="BT127" i="14" s="1"/>
  <c r="BM127" i="3"/>
  <c r="AY128" i="14" s="1"/>
  <c r="BK127" i="14" s="1"/>
  <c r="BU127" i="3"/>
  <c r="BG128" i="14" s="1"/>
  <c r="BS127" i="14" s="1"/>
  <c r="BL815" i="3"/>
  <c r="BM815" i="3"/>
  <c r="BN815" i="3"/>
  <c r="BO815" i="3"/>
  <c r="BQ815" i="3"/>
  <c r="BS815" i="3"/>
  <c r="BU815" i="3"/>
  <c r="BP815" i="3"/>
  <c r="BR815" i="3"/>
  <c r="BT815" i="3"/>
  <c r="BV815" i="3"/>
  <c r="BM814" i="3"/>
  <c r="AY815" i="14" s="1"/>
  <c r="BK814" i="14" s="1"/>
  <c r="BO814" i="3"/>
  <c r="BA815" i="14" s="1"/>
  <c r="BM814" i="14" s="1"/>
  <c r="BQ814" i="3"/>
  <c r="BC815" i="14" s="1"/>
  <c r="BO814" i="14" s="1"/>
  <c r="BS814" i="3"/>
  <c r="BE815" i="14" s="1"/>
  <c r="BQ814" i="14" s="1"/>
  <c r="BU814" i="3"/>
  <c r="BG815" i="14" s="1"/>
  <c r="BS814" i="14" s="1"/>
  <c r="BW814" i="3"/>
  <c r="BI815" i="14" s="1"/>
  <c r="BU814" i="14" s="1"/>
  <c r="BW815" i="3"/>
  <c r="BL814" i="3"/>
  <c r="AX815" i="14" s="1"/>
  <c r="BJ814" i="14" s="1"/>
  <c r="BN814" i="3"/>
  <c r="AZ815" i="14" s="1"/>
  <c r="BL814" i="14" s="1"/>
  <c r="BP814" i="3"/>
  <c r="BB815" i="14" s="1"/>
  <c r="BN814" i="14" s="1"/>
  <c r="BR814" i="3"/>
  <c r="BD815" i="14" s="1"/>
  <c r="BP814" i="14" s="1"/>
  <c r="BT814" i="3"/>
  <c r="BF815" i="14" s="1"/>
  <c r="BR814" i="14" s="1"/>
  <c r="BV814" i="3"/>
  <c r="BH815" i="14" s="1"/>
  <c r="BT814" i="14" s="1"/>
  <c r="AK194" i="13"/>
  <c r="AK704" i="13"/>
  <c r="CJ324" i="14"/>
  <c r="Y824" i="13"/>
  <c r="AC824" i="13"/>
  <c r="CI824" i="14"/>
  <c r="AB656" i="13"/>
  <c r="AC656" i="13"/>
  <c r="AG656" i="13"/>
  <c r="AF656" i="13"/>
  <c r="AJ656" i="13"/>
  <c r="AI656" i="13"/>
  <c r="AD671" i="13"/>
  <c r="AJ671" i="13"/>
  <c r="Z734" i="13"/>
  <c r="AA734" i="13"/>
  <c r="AE734" i="13"/>
  <c r="AD734" i="13"/>
  <c r="CI302" i="14"/>
  <c r="AA176" i="13"/>
  <c r="AA272" i="13"/>
  <c r="AH272" i="13"/>
  <c r="AG119" i="13"/>
  <c r="AA167" i="13"/>
  <c r="AC167" i="13"/>
  <c r="AH167" i="13"/>
  <c r="AG167" i="13"/>
  <c r="AD215" i="13"/>
  <c r="AJ215" i="13"/>
  <c r="CJ726" i="14"/>
  <c r="AB695" i="13"/>
  <c r="AF695" i="13"/>
  <c r="AE695" i="13"/>
  <c r="AI695" i="13"/>
  <c r="CI695" i="14"/>
  <c r="BK345" i="3"/>
  <c r="AB134" i="13"/>
  <c r="AC134" i="13"/>
  <c r="AG134" i="13"/>
  <c r="AD134" i="13"/>
  <c r="Y650" i="13"/>
  <c r="CJ882" i="14"/>
  <c r="AD680" i="13"/>
  <c r="AI680" i="13"/>
  <c r="Z638" i="13"/>
  <c r="AA638" i="13"/>
  <c r="AE638" i="13"/>
  <c r="AD638" i="13"/>
  <c r="AD647" i="13"/>
  <c r="AJ647" i="13"/>
  <c r="Y254" i="13"/>
  <c r="AH254" i="13"/>
  <c r="CI254" i="14"/>
  <c r="AD164" i="13"/>
  <c r="CJ162" i="14"/>
  <c r="AD848" i="13"/>
  <c r="AD200" i="13"/>
  <c r="CJ198" i="14"/>
  <c r="Y248" i="13"/>
  <c r="AA248" i="13"/>
  <c r="AH248" i="13"/>
  <c r="CJ246" i="14"/>
  <c r="AD296" i="13"/>
  <c r="CJ294" i="14"/>
  <c r="CJ141" i="14"/>
  <c r="AG239" i="13"/>
  <c r="AA287" i="13"/>
  <c r="AC287" i="13"/>
  <c r="AH287" i="13"/>
  <c r="AG287" i="13"/>
  <c r="Z632" i="13"/>
  <c r="AH632" i="13"/>
  <c r="AD719" i="13"/>
  <c r="AJ719" i="13"/>
  <c r="AB803" i="13"/>
  <c r="AF803" i="13"/>
  <c r="AC803" i="13"/>
  <c r="AJ803" i="13"/>
  <c r="AK290" i="13"/>
  <c r="Z326" i="13"/>
  <c r="AA326" i="13"/>
  <c r="AE326" i="13"/>
  <c r="AD326" i="13"/>
  <c r="AI326" i="13"/>
  <c r="Z824" i="13"/>
  <c r="AH824" i="13"/>
  <c r="Z656" i="13"/>
  <c r="CI656" i="14"/>
  <c r="CJ669" i="14"/>
  <c r="Y734" i="13"/>
  <c r="AD302" i="13"/>
  <c r="AI302" i="13"/>
  <c r="AA356" i="13"/>
  <c r="CI356" i="14"/>
  <c r="CJ804" i="14"/>
  <c r="AE176" i="13"/>
  <c r="AE224" i="13"/>
  <c r="S819" i="3"/>
  <c r="M819" i="13" s="1"/>
  <c r="AE119" i="13"/>
  <c r="CJ117" i="14"/>
  <c r="Z167" i="13"/>
  <c r="Z215" i="13"/>
  <c r="CI215" i="14"/>
  <c r="CJ213" i="14"/>
  <c r="AB263" i="13"/>
  <c r="AF263" i="13"/>
  <c r="AE263" i="13"/>
  <c r="CI263" i="14"/>
  <c r="CJ684" i="14"/>
  <c r="CI650" i="14"/>
  <c r="CJ648" i="14"/>
  <c r="CI680" i="14"/>
  <c r="AE164" i="13"/>
  <c r="CI113" i="14"/>
  <c r="CJ111" i="14"/>
  <c r="CJ189" i="14"/>
  <c r="CI239" i="14"/>
  <c r="CI287" i="14"/>
  <c r="CJ630" i="14"/>
  <c r="CI719" i="14"/>
  <c r="Y803" i="13"/>
  <c r="AD803" i="13"/>
  <c r="CI803" i="14"/>
  <c r="S312" i="3"/>
  <c r="M312" i="13" s="1"/>
  <c r="S852" i="3"/>
  <c r="M852" i="13" s="1"/>
  <c r="Q863" i="3"/>
  <c r="Q861" i="3"/>
  <c r="R863" i="3"/>
  <c r="Q758" i="3"/>
  <c r="Q756" i="3"/>
  <c r="R758" i="3"/>
  <c r="CG708" i="14"/>
  <c r="CG710" i="14"/>
  <c r="CC710" i="14"/>
  <c r="CC708" i="14"/>
  <c r="BY710" i="14"/>
  <c r="BY708" i="14"/>
  <c r="K708" i="13"/>
  <c r="W709" i="13"/>
  <c r="AV708" i="13"/>
  <c r="CF708" i="14"/>
  <c r="CF710" i="14"/>
  <c r="CB708" i="14"/>
  <c r="CB710" i="14"/>
  <c r="BX710" i="14"/>
  <c r="BX708" i="14"/>
  <c r="J708" i="13"/>
  <c r="V709" i="13"/>
  <c r="AU708" i="13"/>
  <c r="F708" i="13"/>
  <c r="R709" i="13"/>
  <c r="AQ708" i="13"/>
  <c r="AR708" i="13"/>
  <c r="G708" i="13"/>
  <c r="S709" i="13"/>
  <c r="C708" i="13"/>
  <c r="O709" i="13"/>
  <c r="AN708" i="13"/>
  <c r="AM708" i="13"/>
  <c r="B708" i="13"/>
  <c r="N709" i="13"/>
  <c r="CH714" i="14"/>
  <c r="CH716" i="14"/>
  <c r="CD714" i="14"/>
  <c r="CD716" i="14"/>
  <c r="BZ714" i="14"/>
  <c r="BZ716" i="14"/>
  <c r="K714" i="13"/>
  <c r="W715" i="13"/>
  <c r="AV714" i="13"/>
  <c r="CE716" i="14"/>
  <c r="CE714" i="14"/>
  <c r="CA714" i="14"/>
  <c r="CA716" i="14"/>
  <c r="BV715" i="14"/>
  <c r="BW714" i="14"/>
  <c r="BW716" i="14"/>
  <c r="J714" i="13"/>
  <c r="V715" i="13"/>
  <c r="AU714" i="13"/>
  <c r="F714" i="13"/>
  <c r="R715" i="13"/>
  <c r="AQ714" i="13"/>
  <c r="G714" i="13"/>
  <c r="AR714" i="13" s="1"/>
  <c r="S715" i="13"/>
  <c r="C714" i="13"/>
  <c r="O715" i="13"/>
  <c r="AN714" i="13"/>
  <c r="N715" i="13"/>
  <c r="B714" i="13"/>
  <c r="AM714" i="13" s="1"/>
  <c r="CH644" i="14"/>
  <c r="CH642" i="14"/>
  <c r="CC642" i="14"/>
  <c r="CC644" i="14"/>
  <c r="BW642" i="14"/>
  <c r="BW644" i="14"/>
  <c r="BV643" i="14"/>
  <c r="BX642" i="14"/>
  <c r="BX644" i="14"/>
  <c r="CG642" i="14"/>
  <c r="CG644" i="14"/>
  <c r="CA644" i="14"/>
  <c r="CA642" i="14"/>
  <c r="BZ642" i="14"/>
  <c r="BZ644" i="14"/>
  <c r="J642" i="13"/>
  <c r="V643" i="13"/>
  <c r="AU642" i="13"/>
  <c r="F642" i="13"/>
  <c r="R643" i="13"/>
  <c r="AQ642" i="13"/>
  <c r="G642" i="13"/>
  <c r="AR642" i="13" s="1"/>
  <c r="S643" i="13"/>
  <c r="C642" i="13"/>
  <c r="O643" i="13"/>
  <c r="AN642" i="13"/>
  <c r="N643" i="13"/>
  <c r="B642" i="13"/>
  <c r="AM642" i="13" s="1"/>
  <c r="Q344" i="3"/>
  <c r="R344" i="3"/>
  <c r="Q342" i="3"/>
  <c r="S342" i="3" s="1"/>
  <c r="M342" i="13" s="1"/>
  <c r="CH201" i="14"/>
  <c r="CH203" i="14"/>
  <c r="BZ203" i="14"/>
  <c r="BZ201" i="14"/>
  <c r="CC201" i="14"/>
  <c r="CC203" i="14"/>
  <c r="CF203" i="14"/>
  <c r="CF201" i="14"/>
  <c r="BX203" i="14"/>
  <c r="BX201" i="14"/>
  <c r="CA201" i="14"/>
  <c r="CA203" i="14"/>
  <c r="L201" i="13"/>
  <c r="X202" i="13"/>
  <c r="AW201" i="13"/>
  <c r="I201" i="13"/>
  <c r="U202" i="13"/>
  <c r="AT201" i="13"/>
  <c r="J201" i="13"/>
  <c r="AU201" i="13" s="1"/>
  <c r="V202" i="13"/>
  <c r="AQ201" i="13"/>
  <c r="F201" i="13"/>
  <c r="R202" i="13"/>
  <c r="E201" i="13"/>
  <c r="AP201" i="13" s="1"/>
  <c r="Q202" i="13"/>
  <c r="O202" i="13"/>
  <c r="C201" i="13"/>
  <c r="AN201" i="13" s="1"/>
  <c r="CH299" i="14"/>
  <c r="CH297" i="14"/>
  <c r="BX297" i="14"/>
  <c r="BX299" i="14"/>
  <c r="CA299" i="14"/>
  <c r="CA297" i="14"/>
  <c r="CF299" i="14"/>
  <c r="CF297" i="14"/>
  <c r="BZ297" i="14"/>
  <c r="BZ299" i="14"/>
  <c r="CC299" i="14"/>
  <c r="CC297" i="14"/>
  <c r="L297" i="13"/>
  <c r="X298" i="13"/>
  <c r="AW297" i="13"/>
  <c r="I297" i="13"/>
  <c r="U298" i="13"/>
  <c r="AT297" i="13"/>
  <c r="J297" i="13"/>
  <c r="AU297" i="13" s="1"/>
  <c r="V298" i="13"/>
  <c r="AQ297" i="13"/>
  <c r="F297" i="13"/>
  <c r="R298" i="13"/>
  <c r="E297" i="13"/>
  <c r="AP297" i="13" s="1"/>
  <c r="Q298" i="13"/>
  <c r="O298" i="13"/>
  <c r="C297" i="13"/>
  <c r="AN297" i="13" s="1"/>
  <c r="CH275" i="14"/>
  <c r="CH273" i="14"/>
  <c r="BZ275" i="14"/>
  <c r="BZ273" i="14"/>
  <c r="CC273" i="14"/>
  <c r="CC275" i="14"/>
  <c r="BW275" i="14"/>
  <c r="BV274" i="14"/>
  <c r="BW273" i="14"/>
  <c r="CB275" i="14"/>
  <c r="CB273" i="14"/>
  <c r="CE273" i="14"/>
  <c r="CE275" i="14"/>
  <c r="L273" i="13"/>
  <c r="X274" i="13"/>
  <c r="AW273" i="13"/>
  <c r="I273" i="13"/>
  <c r="U274" i="13"/>
  <c r="AT273" i="13"/>
  <c r="AU273" i="13"/>
  <c r="J273" i="13"/>
  <c r="V274" i="13"/>
  <c r="F273" i="13"/>
  <c r="AQ273" i="13" s="1"/>
  <c r="R274" i="13"/>
  <c r="AP273" i="13"/>
  <c r="E273" i="13"/>
  <c r="Q274" i="13"/>
  <c r="O274" i="13"/>
  <c r="C273" i="13"/>
  <c r="AN273" i="13" s="1"/>
  <c r="CH188" i="14"/>
  <c r="CH186" i="14"/>
  <c r="CD186" i="14"/>
  <c r="CD188" i="14"/>
  <c r="BZ188" i="14"/>
  <c r="BZ186" i="14"/>
  <c r="CG186" i="14"/>
  <c r="CG188" i="14"/>
  <c r="CC188" i="14"/>
  <c r="CC186" i="14"/>
  <c r="BY186" i="14"/>
  <c r="BY188" i="14"/>
  <c r="AW186" i="13"/>
  <c r="L186" i="13"/>
  <c r="X187" i="13"/>
  <c r="H186" i="13"/>
  <c r="T187" i="13"/>
  <c r="AS186" i="13"/>
  <c r="AV186" i="13"/>
  <c r="K186" i="13"/>
  <c r="W187" i="13"/>
  <c r="G186" i="13"/>
  <c r="AR186" i="13" s="1"/>
  <c r="S187" i="13"/>
  <c r="AO186" i="13"/>
  <c r="D186" i="13"/>
  <c r="P187" i="13"/>
  <c r="N187" i="13"/>
  <c r="B186" i="13"/>
  <c r="AM186" i="13" s="1"/>
  <c r="CH282" i="14"/>
  <c r="CH284" i="14"/>
  <c r="CD284" i="14"/>
  <c r="CD282" i="14"/>
  <c r="BZ284" i="14"/>
  <c r="BZ282" i="14"/>
  <c r="CG282" i="14"/>
  <c r="CG284" i="14"/>
  <c r="CC284" i="14"/>
  <c r="CC282" i="14"/>
  <c r="BY282" i="14"/>
  <c r="BY284" i="14"/>
  <c r="AW282" i="13"/>
  <c r="L282" i="13"/>
  <c r="X283" i="13"/>
  <c r="H282" i="13"/>
  <c r="T283" i="13"/>
  <c r="AS282" i="13"/>
  <c r="AV282" i="13"/>
  <c r="K282" i="13"/>
  <c r="W283" i="13"/>
  <c r="G282" i="13"/>
  <c r="AR282" i="13" s="1"/>
  <c r="S283" i="13"/>
  <c r="AO282" i="13"/>
  <c r="D282" i="13"/>
  <c r="P283" i="13"/>
  <c r="N283" i="13"/>
  <c r="B282" i="13"/>
  <c r="AM282" i="13" s="1"/>
  <c r="CF321" i="14"/>
  <c r="CF323" i="14"/>
  <c r="BX321" i="14"/>
  <c r="BX323" i="14"/>
  <c r="CA323" i="14"/>
  <c r="CA321" i="14"/>
  <c r="CH323" i="14"/>
  <c r="CH321" i="14"/>
  <c r="BZ321" i="14"/>
  <c r="BZ323" i="14"/>
  <c r="CC321" i="14"/>
  <c r="CC323" i="14"/>
  <c r="L321" i="13"/>
  <c r="X322" i="13"/>
  <c r="AW321" i="13"/>
  <c r="I321" i="13"/>
  <c r="U322" i="13"/>
  <c r="AT321" i="13"/>
  <c r="AU321" i="13"/>
  <c r="J321" i="13"/>
  <c r="V322" i="13"/>
  <c r="F321" i="13"/>
  <c r="AQ321" i="13" s="1"/>
  <c r="R322" i="13"/>
  <c r="AP321" i="13"/>
  <c r="E321" i="13"/>
  <c r="Q322" i="13"/>
  <c r="O322" i="13"/>
  <c r="C321" i="13"/>
  <c r="AN321" i="13" s="1"/>
  <c r="CF243" i="14"/>
  <c r="CF245" i="14"/>
  <c r="CB245" i="14"/>
  <c r="CB243" i="14"/>
  <c r="BX243" i="14"/>
  <c r="BX245" i="14"/>
  <c r="CG245" i="14"/>
  <c r="CG243" i="14"/>
  <c r="CC243" i="14"/>
  <c r="CC245" i="14"/>
  <c r="BY243" i="14"/>
  <c r="BY245" i="14"/>
  <c r="K243" i="13"/>
  <c r="W244" i="13"/>
  <c r="AV243" i="13"/>
  <c r="G243" i="13"/>
  <c r="S244" i="13"/>
  <c r="AR243" i="13"/>
  <c r="AS243" i="13"/>
  <c r="H243" i="13"/>
  <c r="T244" i="13"/>
  <c r="D243" i="13"/>
  <c r="P244" i="13"/>
  <c r="AO243" i="13"/>
  <c r="B243" i="13"/>
  <c r="N244" i="13"/>
  <c r="AM243" i="13"/>
  <c r="A243" i="13"/>
  <c r="AL243" i="13" s="1"/>
  <c r="M244" i="13"/>
  <c r="CD333" i="14"/>
  <c r="CD335" i="14"/>
  <c r="CG335" i="14"/>
  <c r="CG333" i="14"/>
  <c r="BY335" i="14"/>
  <c r="BY333" i="14"/>
  <c r="CB335" i="14"/>
  <c r="CB333" i="14"/>
  <c r="CE335" i="14"/>
  <c r="CE333" i="14"/>
  <c r="BV334" i="14"/>
  <c r="BW335" i="14"/>
  <c r="BW333" i="14"/>
  <c r="K333" i="13"/>
  <c r="AV333" i="13" s="1"/>
  <c r="W334" i="13"/>
  <c r="G333" i="13"/>
  <c r="S334" i="13"/>
  <c r="AR333" i="13"/>
  <c r="H333" i="13"/>
  <c r="AS333" i="13" s="1"/>
  <c r="T334" i="13"/>
  <c r="D333" i="13"/>
  <c r="P334" i="13"/>
  <c r="AO333" i="13"/>
  <c r="B333" i="13"/>
  <c r="N334" i="13"/>
  <c r="AM333" i="13"/>
  <c r="AL333" i="13"/>
  <c r="A333" i="13"/>
  <c r="M334" i="13"/>
  <c r="CH752" i="14"/>
  <c r="CH750" i="14"/>
  <c r="CD752" i="14"/>
  <c r="CD750" i="14"/>
  <c r="BZ752" i="14"/>
  <c r="BZ750" i="14"/>
  <c r="K750" i="13"/>
  <c r="W751" i="13"/>
  <c r="AV750" i="13"/>
  <c r="CE750" i="14"/>
  <c r="CE752" i="14"/>
  <c r="CA750" i="14"/>
  <c r="CA752" i="14"/>
  <c r="BV751" i="14"/>
  <c r="BW752" i="14"/>
  <c r="BW750" i="14"/>
  <c r="J750" i="13"/>
  <c r="V751" i="13"/>
  <c r="AU750" i="13"/>
  <c r="F750" i="13"/>
  <c r="R751" i="13"/>
  <c r="AQ750" i="13"/>
  <c r="G750" i="13"/>
  <c r="AR750" i="13" s="1"/>
  <c r="S751" i="13"/>
  <c r="C750" i="13"/>
  <c r="O751" i="13"/>
  <c r="AN750" i="13"/>
  <c r="N751" i="13"/>
  <c r="B750" i="13"/>
  <c r="AM750" i="13" s="1"/>
  <c r="CE774" i="14"/>
  <c r="CE776" i="14"/>
  <c r="CA776" i="14"/>
  <c r="CA774" i="14"/>
  <c r="BV775" i="14"/>
  <c r="BW774" i="14"/>
  <c r="BW776" i="14"/>
  <c r="CH776" i="14"/>
  <c r="CH774" i="14"/>
  <c r="CD776" i="14"/>
  <c r="CD774" i="14"/>
  <c r="BZ776" i="14"/>
  <c r="BZ774" i="14"/>
  <c r="L774" i="13"/>
  <c r="AW774" i="13" s="1"/>
  <c r="X775" i="13"/>
  <c r="H774" i="13"/>
  <c r="T775" i="13"/>
  <c r="AS774" i="13"/>
  <c r="I774" i="13"/>
  <c r="AT774" i="13" s="1"/>
  <c r="U775" i="13"/>
  <c r="E774" i="13"/>
  <c r="Q775" i="13"/>
  <c r="AP774" i="13"/>
  <c r="D774" i="13"/>
  <c r="AO774" i="13" s="1"/>
  <c r="P775" i="13"/>
  <c r="AL774" i="13"/>
  <c r="A774" i="13"/>
  <c r="M775" i="13"/>
  <c r="CF860" i="14"/>
  <c r="CF858" i="14"/>
  <c r="CB858" i="14"/>
  <c r="CB860" i="14"/>
  <c r="BX858" i="14"/>
  <c r="BX860" i="14"/>
  <c r="CG860" i="14"/>
  <c r="CG858" i="14"/>
  <c r="CC858" i="14"/>
  <c r="CC860" i="14"/>
  <c r="BY860" i="14"/>
  <c r="BY858" i="14"/>
  <c r="L858" i="13"/>
  <c r="AW858" i="13" s="1"/>
  <c r="X859" i="13"/>
  <c r="H858" i="13"/>
  <c r="T859" i="13"/>
  <c r="AS858" i="13"/>
  <c r="I858" i="13"/>
  <c r="AT858" i="13" s="1"/>
  <c r="U859" i="13"/>
  <c r="AP858" i="13"/>
  <c r="E858" i="13"/>
  <c r="Q859" i="13"/>
  <c r="D858" i="13"/>
  <c r="AO858" i="13" s="1"/>
  <c r="P859" i="13"/>
  <c r="AL858" i="13"/>
  <c r="A858" i="13"/>
  <c r="M859" i="13"/>
  <c r="BL197" i="3"/>
  <c r="BN197" i="3"/>
  <c r="BM197" i="3"/>
  <c r="BP197" i="3"/>
  <c r="BO197" i="3"/>
  <c r="BQ197" i="3"/>
  <c r="BS197" i="3"/>
  <c r="BU197" i="3"/>
  <c r="BR197" i="3"/>
  <c r="BT197" i="3"/>
  <c r="BV197" i="3"/>
  <c r="BL196" i="3"/>
  <c r="AX197" i="14" s="1"/>
  <c r="BJ196" i="14" s="1"/>
  <c r="BN196" i="3"/>
  <c r="AZ197" i="14" s="1"/>
  <c r="BL196" i="14" s="1"/>
  <c r="BP196" i="3"/>
  <c r="BB197" i="14" s="1"/>
  <c r="BN196" i="14" s="1"/>
  <c r="BR196" i="3"/>
  <c r="BD197" i="14" s="1"/>
  <c r="BP196" i="14" s="1"/>
  <c r="BT196" i="3"/>
  <c r="BF197" i="14" s="1"/>
  <c r="BR196" i="14" s="1"/>
  <c r="BV196" i="3"/>
  <c r="BH197" i="14" s="1"/>
  <c r="BT196" i="14" s="1"/>
  <c r="BW197" i="3"/>
  <c r="BM196" i="3"/>
  <c r="AY197" i="14" s="1"/>
  <c r="BK196" i="14" s="1"/>
  <c r="BO196" i="3"/>
  <c r="BA197" i="14" s="1"/>
  <c r="BM196" i="14" s="1"/>
  <c r="BQ196" i="3"/>
  <c r="BC197" i="14" s="1"/>
  <c r="BO196" i="14" s="1"/>
  <c r="BS196" i="3"/>
  <c r="BE197" i="14" s="1"/>
  <c r="BQ196" i="14" s="1"/>
  <c r="BU196" i="3"/>
  <c r="BG197" i="14" s="1"/>
  <c r="BS196" i="14" s="1"/>
  <c r="BW196" i="3"/>
  <c r="BI197" i="14" s="1"/>
  <c r="BU196" i="14" s="1"/>
  <c r="CF867" i="14"/>
  <c r="CF869" i="14"/>
  <c r="BX867" i="14"/>
  <c r="BX869" i="14"/>
  <c r="CA867" i="14"/>
  <c r="CA869" i="14"/>
  <c r="CH867" i="14"/>
  <c r="CH869" i="14"/>
  <c r="BZ869" i="14"/>
  <c r="BZ867" i="14"/>
  <c r="CC867" i="14"/>
  <c r="CC869" i="14"/>
  <c r="L867" i="13"/>
  <c r="X868" i="13"/>
  <c r="AW867" i="13"/>
  <c r="I867" i="13"/>
  <c r="U868" i="13"/>
  <c r="AT867" i="13"/>
  <c r="E867" i="13"/>
  <c r="Q868" i="13"/>
  <c r="AP867" i="13"/>
  <c r="AS867" i="13"/>
  <c r="H867" i="13"/>
  <c r="T868" i="13"/>
  <c r="D867" i="13"/>
  <c r="P868" i="13"/>
  <c r="AO867" i="13"/>
  <c r="B867" i="13"/>
  <c r="N868" i="13"/>
  <c r="AM867" i="13"/>
  <c r="CF231" i="14"/>
  <c r="CF233" i="14"/>
  <c r="CB231" i="14"/>
  <c r="CB233" i="14"/>
  <c r="BX231" i="14"/>
  <c r="BX233" i="14"/>
  <c r="CG231" i="14"/>
  <c r="CG233" i="14"/>
  <c r="CC233" i="14"/>
  <c r="CC231" i="14"/>
  <c r="BY233" i="14"/>
  <c r="BY231" i="14"/>
  <c r="K231" i="13"/>
  <c r="W232" i="13"/>
  <c r="AV231" i="13"/>
  <c r="G231" i="13"/>
  <c r="S232" i="13"/>
  <c r="AR231" i="13"/>
  <c r="H231" i="13"/>
  <c r="AS231" i="13" s="1"/>
  <c r="T232" i="13"/>
  <c r="D231" i="13"/>
  <c r="P232" i="13"/>
  <c r="AO231" i="13"/>
  <c r="B231" i="13"/>
  <c r="N232" i="13"/>
  <c r="AM231" i="13"/>
  <c r="AL231" i="13"/>
  <c r="A231" i="13"/>
  <c r="M232" i="13"/>
  <c r="CF281" i="14"/>
  <c r="CF279" i="14"/>
  <c r="CB281" i="14"/>
  <c r="CB279" i="14"/>
  <c r="BX281" i="14"/>
  <c r="BX279" i="14"/>
  <c r="CG279" i="14"/>
  <c r="CG281" i="14"/>
  <c r="CC279" i="14"/>
  <c r="CC281" i="14"/>
  <c r="BY281" i="14"/>
  <c r="BY279" i="14"/>
  <c r="K279" i="13"/>
  <c r="W280" i="13"/>
  <c r="AV279" i="13"/>
  <c r="G279" i="13"/>
  <c r="S280" i="13"/>
  <c r="AR279" i="13"/>
  <c r="H279" i="13"/>
  <c r="AS279" i="13" s="1"/>
  <c r="T280" i="13"/>
  <c r="D279" i="13"/>
  <c r="P280" i="13"/>
  <c r="AO279" i="13"/>
  <c r="B279" i="13"/>
  <c r="N280" i="13"/>
  <c r="AM279" i="13"/>
  <c r="AL279" i="13"/>
  <c r="A279" i="13"/>
  <c r="M280" i="13"/>
  <c r="CD833" i="14"/>
  <c r="CD831" i="14"/>
  <c r="CG833" i="14"/>
  <c r="CG831" i="14"/>
  <c r="BY833" i="14"/>
  <c r="BY831" i="14"/>
  <c r="CB831" i="14"/>
  <c r="CB833" i="14"/>
  <c r="CE833" i="14"/>
  <c r="CE831" i="14"/>
  <c r="BW833" i="14"/>
  <c r="BW831" i="14"/>
  <c r="BV832" i="14"/>
  <c r="AV831" i="13"/>
  <c r="K831" i="13"/>
  <c r="W832" i="13"/>
  <c r="G831" i="13"/>
  <c r="S832" i="13"/>
  <c r="AR831" i="13"/>
  <c r="AU831" i="13"/>
  <c r="J831" i="13"/>
  <c r="V832" i="13"/>
  <c r="F831" i="13"/>
  <c r="AQ831" i="13" s="1"/>
  <c r="R832" i="13"/>
  <c r="AN831" i="13"/>
  <c r="C831" i="13"/>
  <c r="O832" i="13"/>
  <c r="A831" i="13"/>
  <c r="AL831" i="13" s="1"/>
  <c r="M832" i="13"/>
  <c r="CE260" i="14"/>
  <c r="CE258" i="14"/>
  <c r="CA258" i="14"/>
  <c r="CA260" i="14"/>
  <c r="BW260" i="14"/>
  <c r="BV259" i="14"/>
  <c r="BW258" i="14"/>
  <c r="CF258" i="14"/>
  <c r="CF260" i="14"/>
  <c r="CB260" i="14"/>
  <c r="CB258" i="14"/>
  <c r="BX260" i="14"/>
  <c r="BX258" i="14"/>
  <c r="J258" i="13"/>
  <c r="V259" i="13"/>
  <c r="AU258" i="13"/>
  <c r="F258" i="13"/>
  <c r="R259" i="13"/>
  <c r="AQ258" i="13"/>
  <c r="I258" i="13"/>
  <c r="AT258" i="13" s="1"/>
  <c r="U259" i="13"/>
  <c r="E258" i="13"/>
  <c r="Q259" i="13"/>
  <c r="AP258" i="13"/>
  <c r="C258" i="13"/>
  <c r="O259" i="13"/>
  <c r="AN258" i="13"/>
  <c r="AL258" i="13"/>
  <c r="A258" i="13"/>
  <c r="M259" i="13"/>
  <c r="CF744" i="14"/>
  <c r="CF746" i="14"/>
  <c r="CB744" i="14"/>
  <c r="CB746" i="14"/>
  <c r="BX746" i="14"/>
  <c r="BX744" i="14"/>
  <c r="CG744" i="14"/>
  <c r="CG746" i="14"/>
  <c r="CC746" i="14"/>
  <c r="CC744" i="14"/>
  <c r="BY744" i="14"/>
  <c r="BY746" i="14"/>
  <c r="L744" i="13"/>
  <c r="AW744" i="13" s="1"/>
  <c r="X745" i="13"/>
  <c r="H744" i="13"/>
  <c r="T745" i="13"/>
  <c r="AS744" i="13"/>
  <c r="I744" i="13"/>
  <c r="AT744" i="13" s="1"/>
  <c r="U745" i="13"/>
  <c r="E744" i="13"/>
  <c r="Q745" i="13"/>
  <c r="AP744" i="13"/>
  <c r="D744" i="13"/>
  <c r="AO744" i="13" s="1"/>
  <c r="P745" i="13"/>
  <c r="AL744" i="13"/>
  <c r="A744" i="13"/>
  <c r="M745" i="13"/>
  <c r="AC113" i="13"/>
  <c r="AH113" i="13"/>
  <c r="AG113" i="13"/>
  <c r="CB221" i="14"/>
  <c r="CB219" i="14"/>
  <c r="CE221" i="14"/>
  <c r="CE219" i="14"/>
  <c r="BV220" i="14"/>
  <c r="BW219" i="14"/>
  <c r="BW221" i="14"/>
  <c r="CD221" i="14"/>
  <c r="CD219" i="14"/>
  <c r="CG219" i="14"/>
  <c r="CG221" i="14"/>
  <c r="BY221" i="14"/>
  <c r="BY219" i="14"/>
  <c r="K219" i="13"/>
  <c r="W220" i="13"/>
  <c r="AV219" i="13"/>
  <c r="G219" i="13"/>
  <c r="S220" i="13"/>
  <c r="AR219" i="13"/>
  <c r="H219" i="13"/>
  <c r="AS219" i="13" s="1"/>
  <c r="T220" i="13"/>
  <c r="D219" i="13"/>
  <c r="P220" i="13"/>
  <c r="AO219" i="13"/>
  <c r="B219" i="13"/>
  <c r="N220" i="13"/>
  <c r="AM219" i="13"/>
  <c r="AL219" i="13"/>
  <c r="A219" i="13"/>
  <c r="M220" i="13"/>
  <c r="CE834" i="14"/>
  <c r="CE836" i="14"/>
  <c r="CA836" i="14"/>
  <c r="CA834" i="14"/>
  <c r="BW834" i="14"/>
  <c r="BW836" i="14"/>
  <c r="BV835" i="14"/>
  <c r="CH836" i="14"/>
  <c r="CH834" i="14"/>
  <c r="CD836" i="14"/>
  <c r="CD834" i="14"/>
  <c r="BZ836" i="14"/>
  <c r="BZ834" i="14"/>
  <c r="AW834" i="13"/>
  <c r="L834" i="13"/>
  <c r="X835" i="13"/>
  <c r="H834" i="13"/>
  <c r="T835" i="13"/>
  <c r="AS834" i="13"/>
  <c r="AT834" i="13"/>
  <c r="I834" i="13"/>
  <c r="U835" i="13"/>
  <c r="E834" i="13"/>
  <c r="AP834" i="13" s="1"/>
  <c r="Q835" i="13"/>
  <c r="AO834" i="13"/>
  <c r="D834" i="13"/>
  <c r="P835" i="13"/>
  <c r="A834" i="13"/>
  <c r="AL834" i="13" s="1"/>
  <c r="M835" i="13"/>
  <c r="CD225" i="14"/>
  <c r="CD227" i="14"/>
  <c r="BX227" i="14"/>
  <c r="BX225" i="14"/>
  <c r="CA225" i="14"/>
  <c r="CA227" i="14"/>
  <c r="CF227" i="14"/>
  <c r="CF225" i="14"/>
  <c r="CG227" i="14"/>
  <c r="CG225" i="14"/>
  <c r="BY225" i="14"/>
  <c r="BY227" i="14"/>
  <c r="K225" i="13"/>
  <c r="W226" i="13"/>
  <c r="AV225" i="13"/>
  <c r="G225" i="13"/>
  <c r="S226" i="13"/>
  <c r="AR225" i="13"/>
  <c r="AS225" i="13"/>
  <c r="H225" i="13"/>
  <c r="T226" i="13"/>
  <c r="D225" i="13"/>
  <c r="P226" i="13"/>
  <c r="AO225" i="13"/>
  <c r="B225" i="13"/>
  <c r="N226" i="13"/>
  <c r="AM225" i="13"/>
  <c r="A225" i="13"/>
  <c r="AL225" i="13" s="1"/>
  <c r="M226" i="13"/>
  <c r="BL842" i="3"/>
  <c r="BM842" i="3"/>
  <c r="BO842" i="3"/>
  <c r="BN842" i="3"/>
  <c r="BP842" i="3"/>
  <c r="BR842" i="3"/>
  <c r="BT842" i="3"/>
  <c r="BQ842" i="3"/>
  <c r="BS842" i="3"/>
  <c r="BU842" i="3"/>
  <c r="BW842" i="3"/>
  <c r="BL841" i="3"/>
  <c r="AX842" i="14" s="1"/>
  <c r="BJ841" i="14" s="1"/>
  <c r="BN841" i="3"/>
  <c r="AZ842" i="14" s="1"/>
  <c r="BL841" i="14" s="1"/>
  <c r="BP841" i="3"/>
  <c r="BB842" i="14" s="1"/>
  <c r="BN841" i="14" s="1"/>
  <c r="BR841" i="3"/>
  <c r="BD842" i="14" s="1"/>
  <c r="BP841" i="14" s="1"/>
  <c r="BT841" i="3"/>
  <c r="BF842" i="14" s="1"/>
  <c r="BR841" i="14" s="1"/>
  <c r="BV841" i="3"/>
  <c r="BH842" i="14" s="1"/>
  <c r="BT841" i="14" s="1"/>
  <c r="BV842" i="3"/>
  <c r="BM841" i="3"/>
  <c r="AY842" i="14" s="1"/>
  <c r="BK841" i="14" s="1"/>
  <c r="BO841" i="3"/>
  <c r="BA842" i="14" s="1"/>
  <c r="BM841" i="14" s="1"/>
  <c r="BQ841" i="3"/>
  <c r="BC842" i="14" s="1"/>
  <c r="BO841" i="14" s="1"/>
  <c r="BS841" i="3"/>
  <c r="BE842" i="14" s="1"/>
  <c r="BQ841" i="14" s="1"/>
  <c r="BU841" i="3"/>
  <c r="BG842" i="14" s="1"/>
  <c r="BS841" i="14" s="1"/>
  <c r="BW841" i="3"/>
  <c r="BI842" i="14" s="1"/>
  <c r="BU841" i="14" s="1"/>
  <c r="BL902" i="3"/>
  <c r="BM902" i="3"/>
  <c r="BO902" i="3"/>
  <c r="BN902" i="3"/>
  <c r="BP902" i="3"/>
  <c r="BR902" i="3"/>
  <c r="BT902" i="3"/>
  <c r="BQ902" i="3"/>
  <c r="BS902" i="3"/>
  <c r="BU902" i="3"/>
  <c r="BW902" i="3"/>
  <c r="BM901" i="3"/>
  <c r="AY902" i="14" s="1"/>
  <c r="BK901" i="14" s="1"/>
  <c r="BO901" i="3"/>
  <c r="BA902" i="14" s="1"/>
  <c r="BM901" i="14" s="1"/>
  <c r="BQ901" i="3"/>
  <c r="BC902" i="14" s="1"/>
  <c r="BO901" i="14" s="1"/>
  <c r="BS901" i="3"/>
  <c r="BE902" i="14" s="1"/>
  <c r="BQ901" i="14" s="1"/>
  <c r="BU901" i="3"/>
  <c r="BG902" i="14" s="1"/>
  <c r="BS901" i="14" s="1"/>
  <c r="BW901" i="3"/>
  <c r="BI902" i="14" s="1"/>
  <c r="BU901" i="14" s="1"/>
  <c r="BV902" i="3"/>
  <c r="BL901" i="3"/>
  <c r="AX902" i="14" s="1"/>
  <c r="BJ901" i="14" s="1"/>
  <c r="BN901" i="3"/>
  <c r="AZ902" i="14" s="1"/>
  <c r="BL901" i="14" s="1"/>
  <c r="BP901" i="3"/>
  <c r="BB902" i="14" s="1"/>
  <c r="BN901" i="14" s="1"/>
  <c r="BR901" i="3"/>
  <c r="BD902" i="14" s="1"/>
  <c r="BP901" i="14" s="1"/>
  <c r="BT901" i="3"/>
  <c r="BF902" i="14" s="1"/>
  <c r="BR901" i="14" s="1"/>
  <c r="BV901" i="3"/>
  <c r="BH902" i="14" s="1"/>
  <c r="BT901" i="14" s="1"/>
  <c r="BL896" i="3"/>
  <c r="BM896" i="3"/>
  <c r="BO896" i="3"/>
  <c r="BN896" i="3"/>
  <c r="BP896" i="3"/>
  <c r="BR896" i="3"/>
  <c r="BT896" i="3"/>
  <c r="BQ896" i="3"/>
  <c r="BS896" i="3"/>
  <c r="BU896" i="3"/>
  <c r="BW896" i="3"/>
  <c r="BL895" i="3"/>
  <c r="AX896" i="14" s="1"/>
  <c r="BJ895" i="14" s="1"/>
  <c r="BN895" i="3"/>
  <c r="AZ896" i="14" s="1"/>
  <c r="BL895" i="14" s="1"/>
  <c r="BP895" i="3"/>
  <c r="BB896" i="14" s="1"/>
  <c r="BN895" i="14" s="1"/>
  <c r="BR895" i="3"/>
  <c r="BD896" i="14" s="1"/>
  <c r="BP895" i="14" s="1"/>
  <c r="BT895" i="3"/>
  <c r="BF896" i="14" s="1"/>
  <c r="BR895" i="14" s="1"/>
  <c r="BV895" i="3"/>
  <c r="BH896" i="14" s="1"/>
  <c r="BT895" i="14" s="1"/>
  <c r="BV896" i="3"/>
  <c r="BM895" i="3"/>
  <c r="AY896" i="14" s="1"/>
  <c r="BK895" i="14" s="1"/>
  <c r="BO895" i="3"/>
  <c r="BA896" i="14" s="1"/>
  <c r="BM895" i="14" s="1"/>
  <c r="BQ895" i="3"/>
  <c r="BC896" i="14" s="1"/>
  <c r="BO895" i="14" s="1"/>
  <c r="BS895" i="3"/>
  <c r="BE896" i="14" s="1"/>
  <c r="BQ895" i="14" s="1"/>
  <c r="BU895" i="3"/>
  <c r="BG896" i="14" s="1"/>
  <c r="BS895" i="14" s="1"/>
  <c r="BW895" i="3"/>
  <c r="BI896" i="14" s="1"/>
  <c r="BU895" i="14" s="1"/>
  <c r="BL857" i="3"/>
  <c r="BM857" i="3"/>
  <c r="BN857" i="3"/>
  <c r="BO857" i="3"/>
  <c r="BQ857" i="3"/>
  <c r="BS857" i="3"/>
  <c r="BU857" i="3"/>
  <c r="BP857" i="3"/>
  <c r="BR857" i="3"/>
  <c r="BT857" i="3"/>
  <c r="BV857" i="3"/>
  <c r="BW857" i="3"/>
  <c r="BN856" i="3"/>
  <c r="AZ857" i="14" s="1"/>
  <c r="BL856" i="14" s="1"/>
  <c r="BR856" i="3"/>
  <c r="BD857" i="14" s="1"/>
  <c r="BP856" i="14" s="1"/>
  <c r="BT856" i="3"/>
  <c r="BF857" i="14" s="1"/>
  <c r="BR856" i="14" s="1"/>
  <c r="BM856" i="3"/>
  <c r="AY857" i="14" s="1"/>
  <c r="BK856" i="14" s="1"/>
  <c r="BQ856" i="3"/>
  <c r="BC857" i="14" s="1"/>
  <c r="BO856" i="14" s="1"/>
  <c r="BU856" i="3"/>
  <c r="BG857" i="14" s="1"/>
  <c r="BS856" i="14" s="1"/>
  <c r="BL856" i="3"/>
  <c r="AX857" i="14" s="1"/>
  <c r="BJ856" i="14" s="1"/>
  <c r="BP856" i="3"/>
  <c r="BB857" i="14" s="1"/>
  <c r="BN856" i="14" s="1"/>
  <c r="BV856" i="3"/>
  <c r="BH857" i="14" s="1"/>
  <c r="BT856" i="14" s="1"/>
  <c r="BO856" i="3"/>
  <c r="BA857" i="14" s="1"/>
  <c r="BM856" i="14" s="1"/>
  <c r="BS856" i="3"/>
  <c r="BE857" i="14" s="1"/>
  <c r="BQ856" i="14" s="1"/>
  <c r="BW856" i="3"/>
  <c r="BI857" i="14" s="1"/>
  <c r="BU856" i="14" s="1"/>
  <c r="Q788" i="3"/>
  <c r="R788" i="3"/>
  <c r="Q786" i="3"/>
  <c r="S786" i="3" s="1"/>
  <c r="M786" i="13" s="1"/>
  <c r="CF668" i="14"/>
  <c r="CF666" i="14"/>
  <c r="CB666" i="14"/>
  <c r="CB668" i="14"/>
  <c r="BX666" i="14"/>
  <c r="BX668" i="14"/>
  <c r="CG668" i="14"/>
  <c r="CG666" i="14"/>
  <c r="CC666" i="14"/>
  <c r="CC668" i="14"/>
  <c r="BY666" i="14"/>
  <c r="BY668" i="14"/>
  <c r="L666" i="13"/>
  <c r="AW666" i="13" s="1"/>
  <c r="X667" i="13"/>
  <c r="H666" i="13"/>
  <c r="T667" i="13"/>
  <c r="AS666" i="13"/>
  <c r="I666" i="13"/>
  <c r="AT666" i="13" s="1"/>
  <c r="U667" i="13"/>
  <c r="E666" i="13"/>
  <c r="Q667" i="13"/>
  <c r="AP666" i="13"/>
  <c r="D666" i="13"/>
  <c r="AO666" i="13" s="1"/>
  <c r="P667" i="13"/>
  <c r="AL666" i="13"/>
  <c r="A666" i="13"/>
  <c r="M667" i="13"/>
  <c r="CE662" i="14"/>
  <c r="CE660" i="14"/>
  <c r="CA662" i="14"/>
  <c r="CA660" i="14"/>
  <c r="BV661" i="14"/>
  <c r="BW662" i="14"/>
  <c r="BW660" i="14"/>
  <c r="CH662" i="14"/>
  <c r="CH660" i="14"/>
  <c r="CD660" i="14"/>
  <c r="CD662" i="14"/>
  <c r="BZ660" i="14"/>
  <c r="BZ662" i="14"/>
  <c r="AW660" i="13"/>
  <c r="L660" i="13"/>
  <c r="X661" i="13"/>
  <c r="H660" i="13"/>
  <c r="T661" i="13"/>
  <c r="AS660" i="13"/>
  <c r="AT660" i="13"/>
  <c r="I660" i="13"/>
  <c r="U661" i="13"/>
  <c r="E660" i="13"/>
  <c r="Q661" i="13"/>
  <c r="AP660" i="13"/>
  <c r="AO660" i="13"/>
  <c r="D660" i="13"/>
  <c r="P661" i="13"/>
  <c r="A660" i="13"/>
  <c r="AL660" i="13" s="1"/>
  <c r="M661" i="13"/>
  <c r="CE276" i="14"/>
  <c r="CE278" i="14"/>
  <c r="CA278" i="14"/>
  <c r="CA276" i="14"/>
  <c r="BV277" i="14"/>
  <c r="BW278" i="14"/>
  <c r="BW276" i="14"/>
  <c r="CF276" i="14"/>
  <c r="CF278" i="14"/>
  <c r="CB276" i="14"/>
  <c r="CB278" i="14"/>
  <c r="BX278" i="14"/>
  <c r="BX276" i="14"/>
  <c r="J276" i="13"/>
  <c r="V277" i="13"/>
  <c r="AU276" i="13"/>
  <c r="F276" i="13"/>
  <c r="R277" i="13"/>
  <c r="AQ276" i="13"/>
  <c r="I276" i="13"/>
  <c r="AT276" i="13" s="1"/>
  <c r="U277" i="13"/>
  <c r="E276" i="13"/>
  <c r="Q277" i="13"/>
  <c r="AP276" i="13"/>
  <c r="D276" i="13"/>
  <c r="AO276" i="13" s="1"/>
  <c r="P277" i="13"/>
  <c r="AL276" i="13"/>
  <c r="A276" i="13"/>
  <c r="M277" i="13"/>
  <c r="CE849" i="14"/>
  <c r="CE851" i="14"/>
  <c r="CA849" i="14"/>
  <c r="CA851" i="14"/>
  <c r="BW849" i="14"/>
  <c r="BV850" i="14"/>
  <c r="BW851" i="14"/>
  <c r="CH851" i="14"/>
  <c r="CH849" i="14"/>
  <c r="CD851" i="14"/>
  <c r="CD849" i="14"/>
  <c r="BZ849" i="14"/>
  <c r="BZ851" i="14"/>
  <c r="AV849" i="13"/>
  <c r="K849" i="13"/>
  <c r="W850" i="13"/>
  <c r="G849" i="13"/>
  <c r="S850" i="13"/>
  <c r="AR849" i="13"/>
  <c r="AU849" i="13"/>
  <c r="J849" i="13"/>
  <c r="V850" i="13"/>
  <c r="F849" i="13"/>
  <c r="AQ849" i="13" s="1"/>
  <c r="R850" i="13"/>
  <c r="B849" i="13"/>
  <c r="N850" i="13"/>
  <c r="AM849" i="13"/>
  <c r="A849" i="13"/>
  <c r="AL849" i="13" s="1"/>
  <c r="M850" i="13"/>
  <c r="BW153" i="14"/>
  <c r="BV154" i="14"/>
  <c r="BW155" i="14"/>
  <c r="CF153" i="14"/>
  <c r="CF155" i="14"/>
  <c r="BX153" i="14"/>
  <c r="BX155" i="14"/>
  <c r="CD153" i="14"/>
  <c r="CD155" i="14"/>
  <c r="CE153" i="14"/>
  <c r="CE155" i="14"/>
  <c r="BY155" i="14"/>
  <c r="BY153" i="14"/>
  <c r="K153" i="13"/>
  <c r="W154" i="13"/>
  <c r="AV153" i="13"/>
  <c r="G153" i="13"/>
  <c r="S154" i="13"/>
  <c r="AR153" i="13"/>
  <c r="H153" i="13"/>
  <c r="AS153" i="13" s="1"/>
  <c r="T154" i="13"/>
  <c r="D153" i="13"/>
  <c r="P154" i="13"/>
  <c r="AO153" i="13"/>
  <c r="B153" i="13"/>
  <c r="N154" i="13"/>
  <c r="AM153" i="13"/>
  <c r="AL153" i="13"/>
  <c r="A153" i="13"/>
  <c r="M154" i="13"/>
  <c r="CD251" i="14"/>
  <c r="CD249" i="14"/>
  <c r="CG251" i="14"/>
  <c r="CG249" i="14"/>
  <c r="BY251" i="14"/>
  <c r="BY249" i="14"/>
  <c r="CB251" i="14"/>
  <c r="CB249" i="14"/>
  <c r="CE249" i="14"/>
  <c r="CE251" i="14"/>
  <c r="BW251" i="14"/>
  <c r="BW249" i="14"/>
  <c r="BV250" i="14"/>
  <c r="K249" i="13"/>
  <c r="W250" i="13"/>
  <c r="AV249" i="13"/>
  <c r="G249" i="13"/>
  <c r="S250" i="13"/>
  <c r="AR249" i="13"/>
  <c r="AS249" i="13"/>
  <c r="H249" i="13"/>
  <c r="T250" i="13"/>
  <c r="D249" i="13"/>
  <c r="P250" i="13"/>
  <c r="AO249" i="13"/>
  <c r="B249" i="13"/>
  <c r="N250" i="13"/>
  <c r="AM249" i="13"/>
  <c r="A249" i="13"/>
  <c r="AL249" i="13" s="1"/>
  <c r="M250" i="13"/>
  <c r="CE179" i="14"/>
  <c r="CE177" i="14"/>
  <c r="CA179" i="14"/>
  <c r="CA177" i="14"/>
  <c r="L177" i="13"/>
  <c r="X178" i="13"/>
  <c r="AW177" i="13"/>
  <c r="CF179" i="14"/>
  <c r="CF177" i="14"/>
  <c r="CB179" i="14"/>
  <c r="CB177" i="14"/>
  <c r="BX177" i="14"/>
  <c r="BX179" i="14"/>
  <c r="K177" i="13"/>
  <c r="W178" i="13"/>
  <c r="AV177" i="13"/>
  <c r="G177" i="13"/>
  <c r="S178" i="13"/>
  <c r="AR177" i="13"/>
  <c r="H177" i="13"/>
  <c r="AS177" i="13" s="1"/>
  <c r="T178" i="13"/>
  <c r="D177" i="13"/>
  <c r="P178" i="13"/>
  <c r="AO177" i="13"/>
  <c r="B177" i="13"/>
  <c r="N178" i="13"/>
  <c r="AM177" i="13"/>
  <c r="AL177" i="13"/>
  <c r="A177" i="13"/>
  <c r="M178" i="13"/>
  <c r="CF327" i="14"/>
  <c r="CF329" i="14"/>
  <c r="CB327" i="14"/>
  <c r="CB329" i="14"/>
  <c r="BX327" i="14"/>
  <c r="BX329" i="14"/>
  <c r="CG327" i="14"/>
  <c r="CG329" i="14"/>
  <c r="CC329" i="14"/>
  <c r="CC327" i="14"/>
  <c r="BY327" i="14"/>
  <c r="BY329" i="14"/>
  <c r="K327" i="13"/>
  <c r="AV327" i="13" s="1"/>
  <c r="W328" i="13"/>
  <c r="G327" i="13"/>
  <c r="S328" i="13"/>
  <c r="AR327" i="13"/>
  <c r="H327" i="13"/>
  <c r="AS327" i="13" s="1"/>
  <c r="T328" i="13"/>
  <c r="D327" i="13"/>
  <c r="P328" i="13"/>
  <c r="AO327" i="13"/>
  <c r="B327" i="13"/>
  <c r="N328" i="13"/>
  <c r="AM327" i="13"/>
  <c r="AL327" i="13"/>
  <c r="A327" i="13"/>
  <c r="M328" i="13"/>
  <c r="CF234" i="14"/>
  <c r="CF236" i="14"/>
  <c r="CB234" i="14"/>
  <c r="CB236" i="14"/>
  <c r="BX234" i="14"/>
  <c r="BX236" i="14"/>
  <c r="CE234" i="14"/>
  <c r="CE236" i="14"/>
  <c r="CA234" i="14"/>
  <c r="CA236" i="14"/>
  <c r="BW234" i="14"/>
  <c r="BW236" i="14"/>
  <c r="BV235" i="14"/>
  <c r="J234" i="13"/>
  <c r="V235" i="13"/>
  <c r="AU234" i="13"/>
  <c r="F234" i="13"/>
  <c r="R235" i="13"/>
  <c r="AQ234" i="13"/>
  <c r="AT234" i="13"/>
  <c r="I234" i="13"/>
  <c r="U235" i="13"/>
  <c r="E234" i="13"/>
  <c r="Q235" i="13"/>
  <c r="AP234" i="13"/>
  <c r="C234" i="13"/>
  <c r="O235" i="13"/>
  <c r="AN234" i="13"/>
  <c r="A234" i="13"/>
  <c r="AL234" i="13" s="1"/>
  <c r="M235" i="13"/>
  <c r="CF696" i="14"/>
  <c r="CF698" i="14"/>
  <c r="CB698" i="14"/>
  <c r="CB696" i="14"/>
  <c r="BX696" i="14"/>
  <c r="BX698" i="14"/>
  <c r="CG696" i="14"/>
  <c r="CG698" i="14"/>
  <c r="CC696" i="14"/>
  <c r="CC698" i="14"/>
  <c r="BY698" i="14"/>
  <c r="BY696" i="14"/>
  <c r="AW696" i="13"/>
  <c r="L696" i="13"/>
  <c r="X697" i="13"/>
  <c r="H696" i="13"/>
  <c r="T697" i="13"/>
  <c r="AS696" i="13"/>
  <c r="AT696" i="13"/>
  <c r="I696" i="13"/>
  <c r="U697" i="13"/>
  <c r="E696" i="13"/>
  <c r="Q697" i="13"/>
  <c r="AP696" i="13"/>
  <c r="AO696" i="13"/>
  <c r="D696" i="13"/>
  <c r="P697" i="13"/>
  <c r="A696" i="13"/>
  <c r="AL696" i="13" s="1"/>
  <c r="M697" i="13"/>
  <c r="CH149" i="14"/>
  <c r="CH147" i="14"/>
  <c r="CD147" i="14"/>
  <c r="CD149" i="14"/>
  <c r="BZ149" i="14"/>
  <c r="BZ147" i="14"/>
  <c r="CG149" i="14"/>
  <c r="CG147" i="14"/>
  <c r="CC149" i="14"/>
  <c r="CC147" i="14"/>
  <c r="BY149" i="14"/>
  <c r="BY147" i="14"/>
  <c r="L147" i="13"/>
  <c r="X148" i="13"/>
  <c r="AW147" i="13"/>
  <c r="I147" i="13"/>
  <c r="U148" i="13"/>
  <c r="AT147" i="13"/>
  <c r="AU147" i="13"/>
  <c r="J147" i="13"/>
  <c r="V148" i="13"/>
  <c r="F147" i="13"/>
  <c r="AQ147" i="13" s="1"/>
  <c r="R148" i="13"/>
  <c r="AP147" i="13"/>
  <c r="E147" i="13"/>
  <c r="Q148" i="13"/>
  <c r="C147" i="13"/>
  <c r="AN147" i="13" s="1"/>
  <c r="O148" i="13"/>
  <c r="CG872" i="14"/>
  <c r="CG870" i="14"/>
  <c r="CC870" i="14"/>
  <c r="CC872" i="14"/>
  <c r="BY870" i="14"/>
  <c r="BY872" i="14"/>
  <c r="K870" i="13"/>
  <c r="W871" i="13"/>
  <c r="AV870" i="13"/>
  <c r="CF870" i="14"/>
  <c r="CF872" i="14"/>
  <c r="CB870" i="14"/>
  <c r="CB872" i="14"/>
  <c r="BX872" i="14"/>
  <c r="BX870" i="14"/>
  <c r="J870" i="13"/>
  <c r="V871" i="13"/>
  <c r="AU870" i="13"/>
  <c r="F870" i="13"/>
  <c r="R871" i="13"/>
  <c r="AQ870" i="13"/>
  <c r="G870" i="13"/>
  <c r="AR870" i="13" s="1"/>
  <c r="S871" i="13"/>
  <c r="C870" i="13"/>
  <c r="O871" i="13"/>
  <c r="AN870" i="13"/>
  <c r="N871" i="13"/>
  <c r="B870" i="13"/>
  <c r="AM870" i="13" s="1"/>
  <c r="CE753" i="14"/>
  <c r="CE755" i="14"/>
  <c r="CA753" i="14"/>
  <c r="CA755" i="14"/>
  <c r="BV754" i="14"/>
  <c r="BW755" i="14"/>
  <c r="BW753" i="14"/>
  <c r="CH753" i="14"/>
  <c r="CH755" i="14"/>
  <c r="CD755" i="14"/>
  <c r="CD753" i="14"/>
  <c r="BZ753" i="14"/>
  <c r="BZ755" i="14"/>
  <c r="K753" i="13"/>
  <c r="AV753" i="13" s="1"/>
  <c r="W754" i="13"/>
  <c r="G753" i="13"/>
  <c r="S754" i="13"/>
  <c r="AR753" i="13"/>
  <c r="H753" i="13"/>
  <c r="AS753" i="13" s="1"/>
  <c r="T754" i="13"/>
  <c r="D753" i="13"/>
  <c r="P754" i="13"/>
  <c r="AO753" i="13"/>
  <c r="C753" i="13"/>
  <c r="AN753" i="13" s="1"/>
  <c r="O754" i="13"/>
  <c r="AL753" i="13"/>
  <c r="A753" i="13"/>
  <c r="M754" i="13"/>
  <c r="BL821" i="3"/>
  <c r="BM821" i="3"/>
  <c r="BN821" i="3"/>
  <c r="BO821" i="3"/>
  <c r="BQ821" i="3"/>
  <c r="BS821" i="3"/>
  <c r="BU821" i="3"/>
  <c r="BP821" i="3"/>
  <c r="BR821" i="3"/>
  <c r="BT821" i="3"/>
  <c r="BV821" i="3"/>
  <c r="BW821" i="3"/>
  <c r="BP820" i="3"/>
  <c r="BB821" i="14" s="1"/>
  <c r="BN820" i="14" s="1"/>
  <c r="BT820" i="3"/>
  <c r="BF821" i="14" s="1"/>
  <c r="BR820" i="14" s="1"/>
  <c r="BM820" i="3"/>
  <c r="AY821" i="14" s="1"/>
  <c r="BK820" i="14" s="1"/>
  <c r="BQ820" i="3"/>
  <c r="BC821" i="14" s="1"/>
  <c r="BO820" i="14" s="1"/>
  <c r="BU820" i="3"/>
  <c r="BG821" i="14" s="1"/>
  <c r="BS820" i="14" s="1"/>
  <c r="BL820" i="3"/>
  <c r="AX821" i="14" s="1"/>
  <c r="BJ820" i="14" s="1"/>
  <c r="BN820" i="3"/>
  <c r="AZ821" i="14" s="1"/>
  <c r="BL820" i="14" s="1"/>
  <c r="BR820" i="3"/>
  <c r="BD821" i="14" s="1"/>
  <c r="BP820" i="14" s="1"/>
  <c r="BV820" i="3"/>
  <c r="BH821" i="14" s="1"/>
  <c r="BT820" i="14" s="1"/>
  <c r="BO820" i="3"/>
  <c r="BA821" i="14" s="1"/>
  <c r="BM820" i="14" s="1"/>
  <c r="BS820" i="3"/>
  <c r="BE821" i="14" s="1"/>
  <c r="BQ820" i="14" s="1"/>
  <c r="BW820" i="3"/>
  <c r="BI821" i="14" s="1"/>
  <c r="BU820" i="14" s="1"/>
  <c r="CE765" i="14"/>
  <c r="CE767" i="14"/>
  <c r="CA765" i="14"/>
  <c r="CA767" i="14"/>
  <c r="BV766" i="14"/>
  <c r="BW765" i="14"/>
  <c r="BW767" i="14"/>
  <c r="CH765" i="14"/>
  <c r="CH767" i="14"/>
  <c r="CD765" i="14"/>
  <c r="CD767" i="14"/>
  <c r="BZ767" i="14"/>
  <c r="BZ765" i="14"/>
  <c r="AV765" i="13"/>
  <c r="K765" i="13"/>
  <c r="W766" i="13"/>
  <c r="G765" i="13"/>
  <c r="S766" i="13"/>
  <c r="AR765" i="13"/>
  <c r="AS765" i="13"/>
  <c r="H765" i="13"/>
  <c r="T766" i="13"/>
  <c r="D765" i="13"/>
  <c r="P766" i="13"/>
  <c r="AO765" i="13"/>
  <c r="AN765" i="13"/>
  <c r="C765" i="13"/>
  <c r="O766" i="13"/>
  <c r="A765" i="13"/>
  <c r="AL765" i="13" s="1"/>
  <c r="M766" i="13"/>
  <c r="BL887" i="3"/>
  <c r="BN887" i="3"/>
  <c r="BM887" i="3"/>
  <c r="BO887" i="3"/>
  <c r="BQ887" i="3"/>
  <c r="BS887" i="3"/>
  <c r="BU887" i="3"/>
  <c r="BP887" i="3"/>
  <c r="BR887" i="3"/>
  <c r="BT887" i="3"/>
  <c r="BV887" i="3"/>
  <c r="BM886" i="3"/>
  <c r="AY887" i="14" s="1"/>
  <c r="BK886" i="14" s="1"/>
  <c r="BO886" i="3"/>
  <c r="BA887" i="14" s="1"/>
  <c r="BM886" i="14" s="1"/>
  <c r="BQ886" i="3"/>
  <c r="BC887" i="14" s="1"/>
  <c r="BO886" i="14" s="1"/>
  <c r="BS886" i="3"/>
  <c r="BE887" i="14" s="1"/>
  <c r="BQ886" i="14" s="1"/>
  <c r="BU886" i="3"/>
  <c r="BG887" i="14" s="1"/>
  <c r="BS886" i="14" s="1"/>
  <c r="BW886" i="3"/>
  <c r="BI887" i="14" s="1"/>
  <c r="BU886" i="14" s="1"/>
  <c r="BW887" i="3"/>
  <c r="BL886" i="3"/>
  <c r="AX887" i="14" s="1"/>
  <c r="BJ886" i="14" s="1"/>
  <c r="BN886" i="3"/>
  <c r="AZ887" i="14" s="1"/>
  <c r="BL886" i="14" s="1"/>
  <c r="BP886" i="3"/>
  <c r="BB887" i="14" s="1"/>
  <c r="BN886" i="14" s="1"/>
  <c r="BR886" i="3"/>
  <c r="BD887" i="14" s="1"/>
  <c r="BP886" i="14" s="1"/>
  <c r="BT886" i="3"/>
  <c r="BF887" i="14" s="1"/>
  <c r="BR886" i="14" s="1"/>
  <c r="BV886" i="3"/>
  <c r="BH887" i="14" s="1"/>
  <c r="BT886" i="14" s="1"/>
  <c r="CF798" i="14"/>
  <c r="CF800" i="14"/>
  <c r="CB800" i="14"/>
  <c r="CB798" i="14"/>
  <c r="BX798" i="14"/>
  <c r="BX800" i="14"/>
  <c r="CG800" i="14"/>
  <c r="CG798" i="14"/>
  <c r="CC798" i="14"/>
  <c r="CC800" i="14"/>
  <c r="BY800" i="14"/>
  <c r="BY798" i="14"/>
  <c r="AW798" i="13"/>
  <c r="L798" i="13"/>
  <c r="X799" i="13"/>
  <c r="H798" i="13"/>
  <c r="T799" i="13"/>
  <c r="AS798" i="13"/>
  <c r="AT798" i="13"/>
  <c r="I798" i="13"/>
  <c r="U799" i="13"/>
  <c r="E798" i="13"/>
  <c r="AP798" i="13" s="1"/>
  <c r="Q799" i="13"/>
  <c r="AO798" i="13"/>
  <c r="D798" i="13"/>
  <c r="P799" i="13"/>
  <c r="A798" i="13"/>
  <c r="AL798" i="13" s="1"/>
  <c r="M799" i="13"/>
  <c r="BL893" i="3"/>
  <c r="BM893" i="3"/>
  <c r="BN893" i="3"/>
  <c r="BO893" i="3"/>
  <c r="BQ893" i="3"/>
  <c r="BS893" i="3"/>
  <c r="BU893" i="3"/>
  <c r="BP893" i="3"/>
  <c r="BR893" i="3"/>
  <c r="BT893" i="3"/>
  <c r="BV893" i="3"/>
  <c r="BW893" i="3"/>
  <c r="BN892" i="3"/>
  <c r="AZ893" i="14" s="1"/>
  <c r="BL892" i="14" s="1"/>
  <c r="BR892" i="3"/>
  <c r="BD893" i="14" s="1"/>
  <c r="BP892" i="14" s="1"/>
  <c r="BV892" i="3"/>
  <c r="BH893" i="14" s="1"/>
  <c r="BT892" i="14" s="1"/>
  <c r="BO892" i="3"/>
  <c r="BA893" i="14" s="1"/>
  <c r="BM892" i="14" s="1"/>
  <c r="BS892" i="3"/>
  <c r="BE893" i="14" s="1"/>
  <c r="BQ892" i="14" s="1"/>
  <c r="BW892" i="3"/>
  <c r="BI893" i="14" s="1"/>
  <c r="BU892" i="14" s="1"/>
  <c r="BL892" i="3"/>
  <c r="AX893" i="14" s="1"/>
  <c r="BJ892" i="14" s="1"/>
  <c r="BP892" i="3"/>
  <c r="BB893" i="14" s="1"/>
  <c r="BN892" i="14" s="1"/>
  <c r="BT892" i="3"/>
  <c r="BF893" i="14" s="1"/>
  <c r="BR892" i="14" s="1"/>
  <c r="BM892" i="3"/>
  <c r="AY893" i="14" s="1"/>
  <c r="BK892" i="14" s="1"/>
  <c r="BQ892" i="3"/>
  <c r="BC893" i="14" s="1"/>
  <c r="BO892" i="14" s="1"/>
  <c r="BU892" i="3"/>
  <c r="BG893" i="14" s="1"/>
  <c r="BS892" i="14" s="1"/>
  <c r="CH351" i="14"/>
  <c r="CH353" i="14"/>
  <c r="CD351" i="14"/>
  <c r="CD353" i="14"/>
  <c r="BZ353" i="14"/>
  <c r="BZ351" i="14"/>
  <c r="L351" i="13"/>
  <c r="X352" i="13"/>
  <c r="AW351" i="13"/>
  <c r="CE353" i="14"/>
  <c r="CE351" i="14"/>
  <c r="CA353" i="14"/>
  <c r="CA351" i="14"/>
  <c r="BW351" i="14"/>
  <c r="BW353" i="14"/>
  <c r="BV352" i="14"/>
  <c r="I351" i="13"/>
  <c r="U352" i="13"/>
  <c r="AT351" i="13"/>
  <c r="J351" i="13"/>
  <c r="AU351" i="13" s="1"/>
  <c r="V352" i="13"/>
  <c r="AQ351" i="13"/>
  <c r="F351" i="13"/>
  <c r="R352" i="13"/>
  <c r="E351" i="13"/>
  <c r="AP351" i="13" s="1"/>
  <c r="Q352" i="13"/>
  <c r="AN351" i="13"/>
  <c r="C351" i="13"/>
  <c r="O352" i="13"/>
  <c r="CH170" i="14"/>
  <c r="CH168" i="14"/>
  <c r="BZ170" i="14"/>
  <c r="BZ168" i="14"/>
  <c r="CC168" i="14"/>
  <c r="CC170" i="14"/>
  <c r="CF170" i="14"/>
  <c r="CF168" i="14"/>
  <c r="BX170" i="14"/>
  <c r="BX168" i="14"/>
  <c r="CA168" i="14"/>
  <c r="CA170" i="14"/>
  <c r="L168" i="13"/>
  <c r="AW168" i="13" s="1"/>
  <c r="X169" i="13"/>
  <c r="H168" i="13"/>
  <c r="T169" i="13"/>
  <c r="AS168" i="13"/>
  <c r="K168" i="13"/>
  <c r="AV168" i="13" s="1"/>
  <c r="W169" i="13"/>
  <c r="AR168" i="13"/>
  <c r="G168" i="13"/>
  <c r="S169" i="13"/>
  <c r="C168" i="13"/>
  <c r="O169" i="13"/>
  <c r="AN168" i="13"/>
  <c r="AM168" i="13"/>
  <c r="B168" i="13"/>
  <c r="N169" i="13"/>
  <c r="BL782" i="3"/>
  <c r="BM782" i="3"/>
  <c r="BO782" i="3"/>
  <c r="BN782" i="3"/>
  <c r="BP782" i="3"/>
  <c r="BR782" i="3"/>
  <c r="BT782" i="3"/>
  <c r="BQ782" i="3"/>
  <c r="BS782" i="3"/>
  <c r="BU782" i="3"/>
  <c r="BW782" i="3"/>
  <c r="BL781" i="3"/>
  <c r="AX782" i="14" s="1"/>
  <c r="BJ781" i="14" s="1"/>
  <c r="BN781" i="3"/>
  <c r="AZ782" i="14" s="1"/>
  <c r="BL781" i="14" s="1"/>
  <c r="BP781" i="3"/>
  <c r="BB782" i="14" s="1"/>
  <c r="BN781" i="14" s="1"/>
  <c r="BR781" i="3"/>
  <c r="BD782" i="14" s="1"/>
  <c r="BP781" i="14" s="1"/>
  <c r="BT781" i="3"/>
  <c r="BF782" i="14" s="1"/>
  <c r="BR781" i="14" s="1"/>
  <c r="BV781" i="3"/>
  <c r="BH782" i="14" s="1"/>
  <c r="BT781" i="14" s="1"/>
  <c r="BV782" i="3"/>
  <c r="BM781" i="3"/>
  <c r="AY782" i="14" s="1"/>
  <c r="BK781" i="14" s="1"/>
  <c r="BO781" i="3"/>
  <c r="BA782" i="14" s="1"/>
  <c r="BM781" i="14" s="1"/>
  <c r="BQ781" i="3"/>
  <c r="BC782" i="14" s="1"/>
  <c r="BO781" i="14" s="1"/>
  <c r="BS781" i="3"/>
  <c r="BE782" i="14" s="1"/>
  <c r="BQ781" i="14" s="1"/>
  <c r="BU781" i="3"/>
  <c r="BG782" i="14" s="1"/>
  <c r="BS781" i="14" s="1"/>
  <c r="BW781" i="3"/>
  <c r="BI782" i="14" s="1"/>
  <c r="BU781" i="14" s="1"/>
  <c r="CE899" i="14"/>
  <c r="CE897" i="14"/>
  <c r="CA899" i="14"/>
  <c r="CA897" i="14"/>
  <c r="BW897" i="14"/>
  <c r="BW899" i="14"/>
  <c r="BV898" i="14"/>
  <c r="CH897" i="14"/>
  <c r="CH899" i="14"/>
  <c r="CD897" i="14"/>
  <c r="CD899" i="14"/>
  <c r="BZ897" i="14"/>
  <c r="BZ899" i="14"/>
  <c r="AV897" i="13"/>
  <c r="K897" i="13"/>
  <c r="W898" i="13"/>
  <c r="G897" i="13"/>
  <c r="S898" i="13"/>
  <c r="AR897" i="13"/>
  <c r="AU897" i="13"/>
  <c r="J897" i="13"/>
  <c r="V898" i="13"/>
  <c r="F897" i="13"/>
  <c r="AQ897" i="13" s="1"/>
  <c r="R898" i="13"/>
  <c r="B897" i="13"/>
  <c r="N898" i="13"/>
  <c r="AM897" i="13"/>
  <c r="A897" i="13"/>
  <c r="AL897" i="13" s="1"/>
  <c r="M898" i="13"/>
  <c r="BL332" i="3"/>
  <c r="BM332" i="3"/>
  <c r="BN332" i="3"/>
  <c r="BO332" i="3"/>
  <c r="BP332" i="3"/>
  <c r="BR332" i="3"/>
  <c r="BT332" i="3"/>
  <c r="BQ332" i="3"/>
  <c r="BS332" i="3"/>
  <c r="BU332" i="3"/>
  <c r="BW332" i="3"/>
  <c r="BL331" i="3"/>
  <c r="AX332" i="14" s="1"/>
  <c r="BJ331" i="14" s="1"/>
  <c r="BN331" i="3"/>
  <c r="AZ332" i="14" s="1"/>
  <c r="BL331" i="14" s="1"/>
  <c r="BP331" i="3"/>
  <c r="BB332" i="14" s="1"/>
  <c r="BN331" i="14" s="1"/>
  <c r="BR331" i="3"/>
  <c r="BD332" i="14" s="1"/>
  <c r="BP331" i="14" s="1"/>
  <c r="BT331" i="3"/>
  <c r="BF332" i="14" s="1"/>
  <c r="BR331" i="14" s="1"/>
  <c r="BV331" i="3"/>
  <c r="BH332" i="14" s="1"/>
  <c r="BT331" i="14" s="1"/>
  <c r="BV332" i="3"/>
  <c r="BM331" i="3"/>
  <c r="AY332" i="14" s="1"/>
  <c r="BK331" i="14" s="1"/>
  <c r="BO331" i="3"/>
  <c r="BA332" i="14" s="1"/>
  <c r="BM331" i="14" s="1"/>
  <c r="BQ331" i="3"/>
  <c r="BC332" i="14" s="1"/>
  <c r="BO331" i="14" s="1"/>
  <c r="BS331" i="3"/>
  <c r="BE332" i="14" s="1"/>
  <c r="BQ331" i="14" s="1"/>
  <c r="BU331" i="3"/>
  <c r="BG332" i="14" s="1"/>
  <c r="BS331" i="14" s="1"/>
  <c r="BW331" i="3"/>
  <c r="BI332" i="14" s="1"/>
  <c r="BU331" i="14" s="1"/>
  <c r="CF185" i="14"/>
  <c r="CF183" i="14"/>
  <c r="CB183" i="14"/>
  <c r="CB185" i="14"/>
  <c r="BX185" i="14"/>
  <c r="BX183" i="14"/>
  <c r="CG183" i="14"/>
  <c r="CG185" i="14"/>
  <c r="CC185" i="14"/>
  <c r="CC183" i="14"/>
  <c r="BY183" i="14"/>
  <c r="BY185" i="14"/>
  <c r="K183" i="13"/>
  <c r="W184" i="13"/>
  <c r="AV183" i="13"/>
  <c r="G183" i="13"/>
  <c r="S184" i="13"/>
  <c r="AR183" i="13"/>
  <c r="AS183" i="13"/>
  <c r="H183" i="13"/>
  <c r="T184" i="13"/>
  <c r="D183" i="13"/>
  <c r="P184" i="13"/>
  <c r="AO183" i="13"/>
  <c r="B183" i="13"/>
  <c r="N184" i="13"/>
  <c r="AM183" i="13"/>
  <c r="A183" i="13"/>
  <c r="AL183" i="13" s="1"/>
  <c r="M184" i="13"/>
  <c r="CD807" i="14"/>
  <c r="CD809" i="14"/>
  <c r="CG809" i="14"/>
  <c r="CG807" i="14"/>
  <c r="BY807" i="14"/>
  <c r="BY809" i="14"/>
  <c r="CF807" i="14"/>
  <c r="CF809" i="14"/>
  <c r="BX807" i="14"/>
  <c r="BX809" i="14"/>
  <c r="CA809" i="14"/>
  <c r="CA807" i="14"/>
  <c r="AV807" i="13"/>
  <c r="K807" i="13"/>
  <c r="W808" i="13"/>
  <c r="G807" i="13"/>
  <c r="S808" i="13"/>
  <c r="AR807" i="13"/>
  <c r="AU807" i="13"/>
  <c r="J807" i="13"/>
  <c r="V808" i="13"/>
  <c r="F807" i="13"/>
  <c r="AQ807" i="13" s="1"/>
  <c r="R808" i="13"/>
  <c r="AN807" i="13"/>
  <c r="C807" i="13"/>
  <c r="O808" i="13"/>
  <c r="A807" i="13"/>
  <c r="AL807" i="13" s="1"/>
  <c r="M808" i="13"/>
  <c r="CB879" i="14"/>
  <c r="CB881" i="14"/>
  <c r="CE879" i="14"/>
  <c r="CE881" i="14"/>
  <c r="BW881" i="14"/>
  <c r="BV880" i="14"/>
  <c r="BW879" i="14"/>
  <c r="CD881" i="14"/>
  <c r="CD879" i="14"/>
  <c r="CG881" i="14"/>
  <c r="CG879" i="14"/>
  <c r="BY881" i="14"/>
  <c r="BY879" i="14"/>
  <c r="K879" i="13"/>
  <c r="AV879" i="13" s="1"/>
  <c r="W880" i="13"/>
  <c r="G879" i="13"/>
  <c r="S880" i="13"/>
  <c r="AR879" i="13"/>
  <c r="J879" i="13"/>
  <c r="AU879" i="13" s="1"/>
  <c r="V880" i="13"/>
  <c r="AQ879" i="13"/>
  <c r="F879" i="13"/>
  <c r="R880" i="13"/>
  <c r="C879" i="13"/>
  <c r="AN879" i="13" s="1"/>
  <c r="O880" i="13"/>
  <c r="AL879" i="13"/>
  <c r="A879" i="13"/>
  <c r="M880" i="13"/>
  <c r="CE210" i="14"/>
  <c r="CE212" i="14"/>
  <c r="CA210" i="14"/>
  <c r="CA212" i="14"/>
  <c r="BV211" i="14"/>
  <c r="BW212" i="14"/>
  <c r="BW210" i="14"/>
  <c r="CF210" i="14"/>
  <c r="CF212" i="14"/>
  <c r="CB212" i="14"/>
  <c r="CB210" i="14"/>
  <c r="BX210" i="14"/>
  <c r="BX212" i="14"/>
  <c r="J210" i="13"/>
  <c r="V211" i="13"/>
  <c r="AU210" i="13"/>
  <c r="F210" i="13"/>
  <c r="R211" i="13"/>
  <c r="AQ210" i="13"/>
  <c r="AT210" i="13"/>
  <c r="I210" i="13"/>
  <c r="U211" i="13"/>
  <c r="E210" i="13"/>
  <c r="Q211" i="13"/>
  <c r="AP210" i="13"/>
  <c r="C210" i="13"/>
  <c r="O211" i="13"/>
  <c r="AN210" i="13"/>
  <c r="A210" i="13"/>
  <c r="AL210" i="13" s="1"/>
  <c r="M211" i="13"/>
  <c r="CE308" i="14"/>
  <c r="CE306" i="14"/>
  <c r="CA308" i="14"/>
  <c r="CA306" i="14"/>
  <c r="BV307" i="14"/>
  <c r="BW306" i="14"/>
  <c r="BW308" i="14"/>
  <c r="CH308" i="14"/>
  <c r="CH306" i="14"/>
  <c r="CD306" i="14"/>
  <c r="CD308" i="14"/>
  <c r="BZ306" i="14"/>
  <c r="BZ308" i="14"/>
  <c r="L306" i="13"/>
  <c r="AW306" i="13" s="1"/>
  <c r="X307" i="13"/>
  <c r="H306" i="13"/>
  <c r="T307" i="13"/>
  <c r="AS306" i="13"/>
  <c r="I306" i="13"/>
  <c r="AT306" i="13" s="1"/>
  <c r="U307" i="13"/>
  <c r="E306" i="13"/>
  <c r="Q307" i="13"/>
  <c r="AP306" i="13"/>
  <c r="C306" i="13"/>
  <c r="O307" i="13"/>
  <c r="AN306" i="13"/>
  <c r="AL306" i="13"/>
  <c r="A306" i="13"/>
  <c r="M307" i="13"/>
  <c r="BL791" i="3"/>
  <c r="BM791" i="3"/>
  <c r="BN791" i="3"/>
  <c r="BP791" i="3"/>
  <c r="BO791" i="3"/>
  <c r="BQ791" i="3"/>
  <c r="BS791" i="3"/>
  <c r="BU791" i="3"/>
  <c r="BR791" i="3"/>
  <c r="BT791" i="3"/>
  <c r="BV791" i="3"/>
  <c r="BM790" i="3"/>
  <c r="AY791" i="14" s="1"/>
  <c r="BK790" i="14" s="1"/>
  <c r="BO790" i="3"/>
  <c r="BA791" i="14" s="1"/>
  <c r="BM790" i="14" s="1"/>
  <c r="BQ790" i="3"/>
  <c r="BC791" i="14" s="1"/>
  <c r="BO790" i="14" s="1"/>
  <c r="BS790" i="3"/>
  <c r="BE791" i="14" s="1"/>
  <c r="BQ790" i="14" s="1"/>
  <c r="BU790" i="3"/>
  <c r="BG791" i="14" s="1"/>
  <c r="BS790" i="14" s="1"/>
  <c r="BW790" i="3"/>
  <c r="BI791" i="14" s="1"/>
  <c r="BU790" i="14" s="1"/>
  <c r="BW791" i="3"/>
  <c r="BL790" i="3"/>
  <c r="AX791" i="14" s="1"/>
  <c r="BJ790" i="14" s="1"/>
  <c r="BN790" i="3"/>
  <c r="AZ791" i="14" s="1"/>
  <c r="BL790" i="14" s="1"/>
  <c r="BP790" i="3"/>
  <c r="BB791" i="14" s="1"/>
  <c r="BN790" i="14" s="1"/>
  <c r="BR790" i="3"/>
  <c r="BD791" i="14" s="1"/>
  <c r="BP790" i="14" s="1"/>
  <c r="BT790" i="3"/>
  <c r="BF791" i="14" s="1"/>
  <c r="BR790" i="14" s="1"/>
  <c r="BV790" i="3"/>
  <c r="BH791" i="14" s="1"/>
  <c r="BT790" i="14" s="1"/>
  <c r="BL845" i="3"/>
  <c r="BM845" i="3"/>
  <c r="BN845" i="3"/>
  <c r="BO845" i="3"/>
  <c r="BQ845" i="3"/>
  <c r="BS845" i="3"/>
  <c r="BU845" i="3"/>
  <c r="BP845" i="3"/>
  <c r="BR845" i="3"/>
  <c r="BT845" i="3"/>
  <c r="BV845" i="3"/>
  <c r="BW845" i="3"/>
  <c r="BN844" i="3"/>
  <c r="AZ845" i="14" s="1"/>
  <c r="BL844" i="14" s="1"/>
  <c r="BR844" i="3"/>
  <c r="BD845" i="14" s="1"/>
  <c r="BP844" i="14" s="1"/>
  <c r="BV844" i="3"/>
  <c r="BH845" i="14" s="1"/>
  <c r="BT844" i="14" s="1"/>
  <c r="BO844" i="3"/>
  <c r="BA845" i="14" s="1"/>
  <c r="BM844" i="14" s="1"/>
  <c r="BS844" i="3"/>
  <c r="BE845" i="14" s="1"/>
  <c r="BQ844" i="14" s="1"/>
  <c r="BW844" i="3"/>
  <c r="BI845" i="14" s="1"/>
  <c r="BU844" i="14" s="1"/>
  <c r="BL844" i="3"/>
  <c r="AX845" i="14" s="1"/>
  <c r="BJ844" i="14" s="1"/>
  <c r="BP844" i="3"/>
  <c r="BB845" i="14" s="1"/>
  <c r="BN844" i="14" s="1"/>
  <c r="BT844" i="3"/>
  <c r="BF845" i="14" s="1"/>
  <c r="BR844" i="14" s="1"/>
  <c r="BM844" i="3"/>
  <c r="AY845" i="14" s="1"/>
  <c r="BK844" i="14" s="1"/>
  <c r="BQ844" i="3"/>
  <c r="BC845" i="14" s="1"/>
  <c r="BO844" i="14" s="1"/>
  <c r="BU844" i="3"/>
  <c r="BG845" i="14" s="1"/>
  <c r="BS844" i="14" s="1"/>
  <c r="AB113" i="13"/>
  <c r="AF113" i="13"/>
  <c r="AE113" i="13"/>
  <c r="CH123" i="14"/>
  <c r="CH125" i="14"/>
  <c r="BX125" i="14"/>
  <c r="BX123" i="14"/>
  <c r="BW123" i="14"/>
  <c r="BW125" i="14"/>
  <c r="BV124" i="14"/>
  <c r="BY123" i="14"/>
  <c r="BY125" i="14"/>
  <c r="BZ125" i="14"/>
  <c r="BZ123" i="14"/>
  <c r="CA125" i="14"/>
  <c r="CA123" i="14"/>
  <c r="K123" i="13"/>
  <c r="W124" i="13"/>
  <c r="AV123" i="13"/>
  <c r="G123" i="13"/>
  <c r="S124" i="13"/>
  <c r="AR123" i="13"/>
  <c r="H123" i="13"/>
  <c r="AS123" i="13" s="1"/>
  <c r="T124" i="13"/>
  <c r="D123" i="13"/>
  <c r="P124" i="13"/>
  <c r="AO123" i="13"/>
  <c r="B123" i="13"/>
  <c r="N124" i="13"/>
  <c r="AM123" i="13"/>
  <c r="AL123" i="13"/>
  <c r="A123" i="13"/>
  <c r="M124" i="13"/>
  <c r="CB311" i="14"/>
  <c r="CB309" i="14"/>
  <c r="CE309" i="14"/>
  <c r="CE311" i="14"/>
  <c r="BV310" i="14"/>
  <c r="BW309" i="14"/>
  <c r="BW311" i="14"/>
  <c r="CD309" i="14"/>
  <c r="CD311" i="14"/>
  <c r="CG311" i="14"/>
  <c r="CG309" i="14"/>
  <c r="BY311" i="14"/>
  <c r="BY309" i="14"/>
  <c r="AV309" i="13"/>
  <c r="K309" i="13"/>
  <c r="W310" i="13"/>
  <c r="G309" i="13"/>
  <c r="S310" i="13"/>
  <c r="AR309" i="13"/>
  <c r="AS309" i="13"/>
  <c r="H309" i="13"/>
  <c r="T310" i="13"/>
  <c r="D309" i="13"/>
  <c r="P310" i="13"/>
  <c r="AO309" i="13"/>
  <c r="B309" i="13"/>
  <c r="N310" i="13"/>
  <c r="AM309" i="13"/>
  <c r="A309" i="13"/>
  <c r="AL309" i="13" s="1"/>
  <c r="M310" i="13"/>
  <c r="CE129" i="14"/>
  <c r="CE131" i="14"/>
  <c r="CG131" i="14"/>
  <c r="CG129" i="14"/>
  <c r="BY129" i="14"/>
  <c r="BY131" i="14"/>
  <c r="CA129" i="14"/>
  <c r="CA131" i="14"/>
  <c r="BW129" i="14"/>
  <c r="BV130" i="14"/>
  <c r="BW131" i="14"/>
  <c r="CC129" i="14"/>
  <c r="CC131" i="14"/>
  <c r="L129" i="13"/>
  <c r="X130" i="13"/>
  <c r="AW129" i="13"/>
  <c r="I129" i="13"/>
  <c r="U130" i="13"/>
  <c r="AT129" i="13"/>
  <c r="J129" i="13"/>
  <c r="AU129" i="13" s="1"/>
  <c r="V130" i="13"/>
  <c r="AQ129" i="13"/>
  <c r="F129" i="13"/>
  <c r="R130" i="13"/>
  <c r="E129" i="13"/>
  <c r="AP129" i="13" s="1"/>
  <c r="Q130" i="13"/>
  <c r="O130" i="13"/>
  <c r="C129" i="13"/>
  <c r="AN129" i="13" s="1"/>
  <c r="BL314" i="3"/>
  <c r="BM314" i="3"/>
  <c r="BO314" i="3"/>
  <c r="BN314" i="3"/>
  <c r="BP314" i="3"/>
  <c r="BR314" i="3"/>
  <c r="BT314" i="3"/>
  <c r="BQ314" i="3"/>
  <c r="BS314" i="3"/>
  <c r="BU314" i="3"/>
  <c r="BW314" i="3"/>
  <c r="BL313" i="3"/>
  <c r="AX314" i="14" s="1"/>
  <c r="BJ313" i="14" s="1"/>
  <c r="BN313" i="3"/>
  <c r="AZ314" i="14" s="1"/>
  <c r="BL313" i="14" s="1"/>
  <c r="BP313" i="3"/>
  <c r="BB314" i="14" s="1"/>
  <c r="BN313" i="14" s="1"/>
  <c r="BR313" i="3"/>
  <c r="BD314" i="14" s="1"/>
  <c r="BP313" i="14" s="1"/>
  <c r="BT313" i="3"/>
  <c r="BF314" i="14" s="1"/>
  <c r="BR313" i="14" s="1"/>
  <c r="BV313" i="3"/>
  <c r="BH314" i="14" s="1"/>
  <c r="BT313" i="14" s="1"/>
  <c r="BV314" i="3"/>
  <c r="BM313" i="3"/>
  <c r="AY314" i="14" s="1"/>
  <c r="BK313" i="14" s="1"/>
  <c r="BO313" i="3"/>
  <c r="BA314" i="14" s="1"/>
  <c r="BM313" i="14" s="1"/>
  <c r="BQ313" i="3"/>
  <c r="BC314" i="14" s="1"/>
  <c r="BO313" i="14" s="1"/>
  <c r="BS313" i="3"/>
  <c r="BE314" i="14" s="1"/>
  <c r="BQ313" i="14" s="1"/>
  <c r="BU313" i="3"/>
  <c r="BG314" i="14" s="1"/>
  <c r="BS313" i="14" s="1"/>
  <c r="BW313" i="3"/>
  <c r="BI314" i="14" s="1"/>
  <c r="BU313" i="14" s="1"/>
  <c r="BL854" i="3"/>
  <c r="BM854" i="3"/>
  <c r="BO854" i="3"/>
  <c r="BN854" i="3"/>
  <c r="BP854" i="3"/>
  <c r="BR854" i="3"/>
  <c r="BT854" i="3"/>
  <c r="BQ854" i="3"/>
  <c r="BS854" i="3"/>
  <c r="BU854" i="3"/>
  <c r="BW854" i="3"/>
  <c r="BM853" i="3"/>
  <c r="AY854" i="14" s="1"/>
  <c r="BK853" i="14" s="1"/>
  <c r="BO853" i="3"/>
  <c r="BA854" i="14" s="1"/>
  <c r="BM853" i="14" s="1"/>
  <c r="BQ853" i="3"/>
  <c r="BC854" i="14" s="1"/>
  <c r="BO853" i="14" s="1"/>
  <c r="BS853" i="3"/>
  <c r="BE854" i="14" s="1"/>
  <c r="BQ853" i="14" s="1"/>
  <c r="BU853" i="3"/>
  <c r="BG854" i="14" s="1"/>
  <c r="BS853" i="14" s="1"/>
  <c r="BW853" i="3"/>
  <c r="BI854" i="14" s="1"/>
  <c r="BU853" i="14" s="1"/>
  <c r="BV854" i="3"/>
  <c r="BL853" i="3"/>
  <c r="AX854" i="14" s="1"/>
  <c r="BJ853" i="14" s="1"/>
  <c r="BN853" i="3"/>
  <c r="AZ854" i="14" s="1"/>
  <c r="BL853" i="14" s="1"/>
  <c r="BP853" i="3"/>
  <c r="BB854" i="14" s="1"/>
  <c r="BN853" i="14" s="1"/>
  <c r="BR853" i="3"/>
  <c r="BD854" i="14" s="1"/>
  <c r="BP853" i="14" s="1"/>
  <c r="BT853" i="3"/>
  <c r="BF854" i="14" s="1"/>
  <c r="BR853" i="14" s="1"/>
  <c r="BV853" i="3"/>
  <c r="BH854" i="14" s="1"/>
  <c r="BT853" i="14" s="1"/>
  <c r="BL173" i="3"/>
  <c r="BN173" i="3"/>
  <c r="BM173" i="3"/>
  <c r="BP173" i="3"/>
  <c r="BO173" i="3"/>
  <c r="BQ173" i="3"/>
  <c r="BS173" i="3"/>
  <c r="BU173" i="3"/>
  <c r="BR173" i="3"/>
  <c r="BT173" i="3"/>
  <c r="BV173" i="3"/>
  <c r="BN172" i="3"/>
  <c r="AZ173" i="14" s="1"/>
  <c r="BL172" i="14" s="1"/>
  <c r="BP172" i="3"/>
  <c r="BB173" i="14" s="1"/>
  <c r="BN172" i="14" s="1"/>
  <c r="BR172" i="3"/>
  <c r="BD173" i="14" s="1"/>
  <c r="BP172" i="14" s="1"/>
  <c r="BT172" i="3"/>
  <c r="BF173" i="14" s="1"/>
  <c r="BR172" i="14" s="1"/>
  <c r="BV172" i="3"/>
  <c r="BH173" i="14" s="1"/>
  <c r="BT172" i="14" s="1"/>
  <c r="BW173" i="3"/>
  <c r="BL172" i="3"/>
  <c r="AX173" i="14" s="1"/>
  <c r="BJ172" i="14" s="1"/>
  <c r="BM172" i="3"/>
  <c r="AY173" i="14" s="1"/>
  <c r="BK172" i="14" s="1"/>
  <c r="BO172" i="3"/>
  <c r="BA173" i="14" s="1"/>
  <c r="BM172" i="14" s="1"/>
  <c r="BQ172" i="3"/>
  <c r="BC173" i="14" s="1"/>
  <c r="BO172" i="14" s="1"/>
  <c r="BS172" i="3"/>
  <c r="BE173" i="14" s="1"/>
  <c r="BQ172" i="14" s="1"/>
  <c r="BU172" i="3"/>
  <c r="BG173" i="14" s="1"/>
  <c r="BS172" i="14" s="1"/>
  <c r="BW172" i="3"/>
  <c r="BI173" i="14" s="1"/>
  <c r="BU172" i="14" s="1"/>
  <c r="BL761" i="3"/>
  <c r="BM761" i="3"/>
  <c r="BN761" i="3"/>
  <c r="BP761" i="3"/>
  <c r="BO761" i="3"/>
  <c r="BQ761" i="3"/>
  <c r="BS761" i="3"/>
  <c r="BU761" i="3"/>
  <c r="BR761" i="3"/>
  <c r="BT761" i="3"/>
  <c r="BV761" i="3"/>
  <c r="BW761" i="3"/>
  <c r="BN760" i="3"/>
  <c r="AZ761" i="14" s="1"/>
  <c r="BL760" i="14" s="1"/>
  <c r="BR760" i="3"/>
  <c r="BD761" i="14" s="1"/>
  <c r="BP760" i="14" s="1"/>
  <c r="BV760" i="3"/>
  <c r="BH761" i="14" s="1"/>
  <c r="BT760" i="14" s="1"/>
  <c r="BO760" i="3"/>
  <c r="BA761" i="14" s="1"/>
  <c r="BM760" i="14" s="1"/>
  <c r="BS760" i="3"/>
  <c r="BE761" i="14" s="1"/>
  <c r="BQ760" i="14" s="1"/>
  <c r="BW760" i="3"/>
  <c r="BI761" i="14" s="1"/>
  <c r="BU760" i="14" s="1"/>
  <c r="BL760" i="3"/>
  <c r="AX761" i="14" s="1"/>
  <c r="BJ760" i="14" s="1"/>
  <c r="BP760" i="3"/>
  <c r="BB761" i="14" s="1"/>
  <c r="BN760" i="14" s="1"/>
  <c r="BT760" i="3"/>
  <c r="BF761" i="14" s="1"/>
  <c r="BR760" i="14" s="1"/>
  <c r="BM760" i="3"/>
  <c r="AY761" i="14" s="1"/>
  <c r="BK760" i="14" s="1"/>
  <c r="BQ760" i="3"/>
  <c r="BC761" i="14" s="1"/>
  <c r="BO760" i="14" s="1"/>
  <c r="BU760" i="3"/>
  <c r="BG761" i="14" s="1"/>
  <c r="BS760" i="14" s="1"/>
  <c r="AK116" i="13"/>
  <c r="AK182" i="13"/>
  <c r="AK206" i="13"/>
  <c r="AK683" i="13"/>
  <c r="AK659" i="13"/>
  <c r="AK749" i="13"/>
  <c r="Y326" i="13"/>
  <c r="CI326" i="14"/>
  <c r="CJ822" i="14"/>
  <c r="Y302" i="13"/>
  <c r="CJ300" i="14"/>
  <c r="Z356" i="13"/>
  <c r="AB356" i="13"/>
  <c r="AH356" i="13"/>
  <c r="AH806" i="13"/>
  <c r="AD176" i="13"/>
  <c r="Y224" i="13"/>
  <c r="AA224" i="13"/>
  <c r="AH224" i="13"/>
  <c r="AG215" i="13"/>
  <c r="AA263" i="13"/>
  <c r="AC263" i="13"/>
  <c r="AH263" i="13"/>
  <c r="AG263" i="13"/>
  <c r="AC728" i="13"/>
  <c r="AG728" i="13"/>
  <c r="AF728" i="13"/>
  <c r="AJ728" i="13"/>
  <c r="CI728" i="14"/>
  <c r="Y686" i="13"/>
  <c r="CJ693" i="14"/>
  <c r="CI134" i="14"/>
  <c r="CJ132" i="14"/>
  <c r="AI650" i="13"/>
  <c r="Y884" i="13"/>
  <c r="AC884" i="13"/>
  <c r="CI884" i="14"/>
  <c r="Z680" i="13"/>
  <c r="AH680" i="13"/>
  <c r="CJ636" i="14"/>
  <c r="CI638" i="14"/>
  <c r="CJ252" i="14"/>
  <c r="AA164" i="13"/>
  <c r="CI164" i="14"/>
  <c r="Z848" i="13"/>
  <c r="Y200" i="13"/>
  <c r="AA200" i="13"/>
  <c r="CI200" i="14"/>
  <c r="AD248" i="13"/>
  <c r="CI248" i="14"/>
  <c r="AA296" i="13"/>
  <c r="AH296" i="13"/>
  <c r="CI296" i="14"/>
  <c r="AA143" i="13"/>
  <c r="AC143" i="13"/>
  <c r="AH143" i="13"/>
  <c r="AG143" i="13"/>
  <c r="CI143" i="14"/>
  <c r="AD191" i="13"/>
  <c r="AJ191" i="13"/>
  <c r="AJ239" i="13"/>
  <c r="AK140" i="13"/>
  <c r="AA656" i="13"/>
  <c r="AD656" i="13"/>
  <c r="CJ654" i="14"/>
  <c r="Y671" i="13"/>
  <c r="CI671" i="14"/>
  <c r="AH302" i="13"/>
  <c r="CJ354" i="14"/>
  <c r="Y806" i="13"/>
  <c r="AC806" i="13"/>
  <c r="CI806" i="14"/>
  <c r="AF272" i="13"/>
  <c r="AJ272" i="13"/>
  <c r="Y119" i="13"/>
  <c r="Z119" i="13"/>
  <c r="CI119" i="14"/>
  <c r="AE167" i="13"/>
  <c r="AB215" i="13"/>
  <c r="AF215" i="13"/>
  <c r="AE215" i="13"/>
  <c r="Z263" i="13"/>
  <c r="CJ261" i="14"/>
  <c r="Z728" i="13"/>
  <c r="AH728" i="13"/>
  <c r="AH686" i="13"/>
  <c r="CI686" i="14"/>
  <c r="AI686" i="13"/>
  <c r="AD695" i="13"/>
  <c r="AJ695" i="13"/>
  <c r="AI134" i="13"/>
  <c r="AF134" i="13"/>
  <c r="AJ134" i="13"/>
  <c r="Z650" i="13"/>
  <c r="AA650" i="13"/>
  <c r="AE650" i="13"/>
  <c r="AD650" i="13"/>
  <c r="AA884" i="13"/>
  <c r="AE884" i="13"/>
  <c r="AD884" i="13"/>
  <c r="AI884" i="13"/>
  <c r="Y680" i="13"/>
  <c r="CJ678" i="14"/>
  <c r="AB638" i="13"/>
  <c r="AC638" i="13"/>
  <c r="AG638" i="13"/>
  <c r="AF638" i="13"/>
  <c r="AJ638" i="13"/>
  <c r="AI638" i="13"/>
  <c r="Y647" i="13"/>
  <c r="CI647" i="14"/>
  <c r="CJ645" i="14"/>
  <c r="S795" i="3"/>
  <c r="M795" i="13" s="1"/>
  <c r="AI254" i="13"/>
  <c r="AF254" i="13"/>
  <c r="AJ254" i="13"/>
  <c r="AB848" i="13"/>
  <c r="AG848" i="13"/>
  <c r="AF848" i="13"/>
  <c r="AJ848" i="13"/>
  <c r="Z200" i="13"/>
  <c r="AB200" i="13"/>
  <c r="AI200" i="13"/>
  <c r="AF200" i="13"/>
  <c r="AJ200" i="13"/>
  <c r="Z248" i="13"/>
  <c r="AB248" i="13"/>
  <c r="AI248" i="13"/>
  <c r="AF248" i="13"/>
  <c r="AJ248" i="13"/>
  <c r="Z296" i="13"/>
  <c r="AB296" i="13"/>
  <c r="AI296" i="13"/>
  <c r="AF296" i="13"/>
  <c r="AJ296" i="13"/>
  <c r="AB143" i="13"/>
  <c r="AF143" i="13"/>
  <c r="AE143" i="13"/>
  <c r="AB191" i="13"/>
  <c r="AF191" i="13"/>
  <c r="AE191" i="13"/>
  <c r="CI191" i="14"/>
  <c r="Y239" i="13"/>
  <c r="Z239" i="13"/>
  <c r="AI239" i="13"/>
  <c r="CJ237" i="14"/>
  <c r="AB287" i="13"/>
  <c r="AF287" i="13"/>
  <c r="AE287" i="13"/>
  <c r="CJ285" i="14"/>
  <c r="Y632" i="13"/>
  <c r="CI632" i="14"/>
  <c r="Y719" i="13"/>
  <c r="CJ717" i="14"/>
  <c r="CJ801" i="14"/>
  <c r="AJ359" i="13" l="1"/>
  <c r="AB359" i="13"/>
  <c r="CA8" i="14"/>
  <c r="CG419" i="14"/>
  <c r="CG417" i="14"/>
  <c r="Q418" i="13"/>
  <c r="E417" i="13"/>
  <c r="AP417" i="13" s="1"/>
  <c r="BZ417" i="14"/>
  <c r="BZ419" i="14"/>
  <c r="AG359" i="13"/>
  <c r="S525" i="3"/>
  <c r="M525" i="13" s="1"/>
  <c r="CI359" i="14"/>
  <c r="V418" i="13"/>
  <c r="J417" i="13"/>
  <c r="AU417" i="13" s="1"/>
  <c r="CF419" i="14"/>
  <c r="CF417" i="14"/>
  <c r="X418" i="13"/>
  <c r="L417" i="13"/>
  <c r="AW417" i="13" s="1"/>
  <c r="AE359" i="13"/>
  <c r="BL562" i="3"/>
  <c r="AX563" i="14" s="1"/>
  <c r="BJ562" i="14" s="1"/>
  <c r="BN563" i="3"/>
  <c r="BM562" i="3"/>
  <c r="AY563" i="14" s="1"/>
  <c r="BK562" i="14" s="1"/>
  <c r="BP562" i="3"/>
  <c r="BB563" i="14" s="1"/>
  <c r="BN562" i="14" s="1"/>
  <c r="BO563" i="3"/>
  <c r="BQ562" i="3"/>
  <c r="BC563" i="14" s="1"/>
  <c r="BO562" i="14" s="1"/>
  <c r="BT562" i="3"/>
  <c r="BF563" i="14" s="1"/>
  <c r="BR562" i="14" s="1"/>
  <c r="BS563" i="3"/>
  <c r="BU562" i="3"/>
  <c r="BG563" i="14" s="1"/>
  <c r="BS562" i="14" s="1"/>
  <c r="BM563" i="3"/>
  <c r="BW563" i="3"/>
  <c r="BR563" i="3"/>
  <c r="BP563" i="3"/>
  <c r="BO562" i="3"/>
  <c r="BA563" i="14" s="1"/>
  <c r="BM562" i="14" s="1"/>
  <c r="BV563" i="3"/>
  <c r="BQ563" i="3"/>
  <c r="BS562" i="3"/>
  <c r="BE563" i="14" s="1"/>
  <c r="BQ562" i="14" s="1"/>
  <c r="BN562" i="3"/>
  <c r="AZ563" i="14" s="1"/>
  <c r="BL562" i="14" s="1"/>
  <c r="BU563" i="3"/>
  <c r="BW562" i="3"/>
  <c r="BI563" i="14" s="1"/>
  <c r="BU562" i="14" s="1"/>
  <c r="BR562" i="3"/>
  <c r="BD563" i="14" s="1"/>
  <c r="BP562" i="14" s="1"/>
  <c r="BT563" i="3"/>
  <c r="BL563" i="3"/>
  <c r="BV562" i="3"/>
  <c r="BH563" i="14" s="1"/>
  <c r="BT562" i="14" s="1"/>
  <c r="CJ357" i="14"/>
  <c r="P418" i="13"/>
  <c r="D417" i="13"/>
  <c r="AO417" i="13" s="1"/>
  <c r="CH419" i="14"/>
  <c r="CH417" i="14"/>
  <c r="T418" i="13"/>
  <c r="H417" i="13"/>
  <c r="AS417" i="13" s="1"/>
  <c r="CC417" i="14"/>
  <c r="CC419" i="14"/>
  <c r="N418" i="13"/>
  <c r="B417" i="13"/>
  <c r="AM417" i="13"/>
  <c r="BW419" i="14"/>
  <c r="BV418" i="14"/>
  <c r="BW417" i="14"/>
  <c r="AQ417" i="13"/>
  <c r="R418" i="13"/>
  <c r="F417" i="13"/>
  <c r="BX419" i="14"/>
  <c r="BX417" i="14"/>
  <c r="CB417" i="14"/>
  <c r="CB419" i="14"/>
  <c r="M418" i="13"/>
  <c r="A417" i="13"/>
  <c r="AL417" i="13"/>
  <c r="O418" i="13"/>
  <c r="C417" i="13"/>
  <c r="AN417" i="13" s="1"/>
  <c r="CD419" i="14"/>
  <c r="CD417" i="14"/>
  <c r="AI359" i="13"/>
  <c r="U418" i="13"/>
  <c r="I417" i="13"/>
  <c r="AT417" i="13"/>
  <c r="CA419" i="14"/>
  <c r="CA417" i="14"/>
  <c r="CE417" i="14"/>
  <c r="CE419" i="14"/>
  <c r="S768" i="3"/>
  <c r="M768" i="13" s="1"/>
  <c r="AF359" i="13"/>
  <c r="G417" i="13"/>
  <c r="AR417" i="13"/>
  <c r="S418" i="13"/>
  <c r="BY417" i="14"/>
  <c r="BY419" i="14"/>
  <c r="W418" i="13"/>
  <c r="K417" i="13"/>
  <c r="AV417" i="13" s="1"/>
  <c r="AC359" i="13"/>
  <c r="CE6" i="14"/>
  <c r="CG32" i="14"/>
  <c r="CG39" i="14"/>
  <c r="CG48" i="14"/>
  <c r="CC6" i="14"/>
  <c r="CI26" i="14"/>
  <c r="CI5" i="14"/>
  <c r="BU28" i="14"/>
  <c r="CH29" i="14" s="1"/>
  <c r="AF257" i="13"/>
  <c r="AC257" i="13"/>
  <c r="BY8" i="14"/>
  <c r="CF6" i="14"/>
  <c r="CJ3" i="14"/>
  <c r="BQ527" i="3"/>
  <c r="BP526" i="3"/>
  <c r="BB527" i="14" s="1"/>
  <c r="BN526" i="14" s="1"/>
  <c r="BS526" i="3"/>
  <c r="BE527" i="14" s="1"/>
  <c r="BQ526" i="14" s="1"/>
  <c r="BL527" i="3"/>
  <c r="BO527" i="3"/>
  <c r="BR527" i="3"/>
  <c r="BN526" i="3"/>
  <c r="AZ527" i="14" s="1"/>
  <c r="BL526" i="14" s="1"/>
  <c r="BV526" i="3"/>
  <c r="BH527" i="14" s="1"/>
  <c r="BT526" i="14" s="1"/>
  <c r="BQ526" i="3"/>
  <c r="BC527" i="14" s="1"/>
  <c r="BO526" i="14" s="1"/>
  <c r="BP527" i="3"/>
  <c r="BT527" i="3"/>
  <c r="BO526" i="3"/>
  <c r="BA527" i="14" s="1"/>
  <c r="BM526" i="14" s="1"/>
  <c r="BM527" i="3"/>
  <c r="BL526" i="3"/>
  <c r="AX527" i="14" s="1"/>
  <c r="BJ526" i="14" s="1"/>
  <c r="BW527" i="3"/>
  <c r="BW526" i="3"/>
  <c r="BI527" i="14" s="1"/>
  <c r="BU526" i="14" s="1"/>
  <c r="BN527" i="3"/>
  <c r="BS527" i="3"/>
  <c r="BV527" i="3"/>
  <c r="BR526" i="3"/>
  <c r="BD527" i="14" s="1"/>
  <c r="BP526" i="14" s="1"/>
  <c r="BM526" i="3"/>
  <c r="AY527" i="14" s="1"/>
  <c r="BK526" i="14" s="1"/>
  <c r="BU526" i="3"/>
  <c r="BG527" i="14" s="1"/>
  <c r="BS526" i="14" s="1"/>
  <c r="BU527" i="3"/>
  <c r="BT526" i="3"/>
  <c r="BF527" i="14" s="1"/>
  <c r="BR526" i="14" s="1"/>
  <c r="BX6" i="14"/>
  <c r="BW8" i="14"/>
  <c r="BL92" i="3"/>
  <c r="BP92" i="3"/>
  <c r="BU92" i="3"/>
  <c r="BM91" i="3"/>
  <c r="AY92" i="14" s="1"/>
  <c r="BK91" i="14" s="1"/>
  <c r="BM92" i="3"/>
  <c r="BR92" i="3"/>
  <c r="BS92" i="3"/>
  <c r="BQ91" i="3"/>
  <c r="BC92" i="14" s="1"/>
  <c r="BO91" i="14" s="1"/>
  <c r="BT91" i="3"/>
  <c r="BF92" i="14" s="1"/>
  <c r="BR91" i="14" s="1"/>
  <c r="BU91" i="3"/>
  <c r="BG92" i="14" s="1"/>
  <c r="BS91" i="14" s="1"/>
  <c r="BT92" i="3"/>
  <c r="BL91" i="3"/>
  <c r="AX92" i="14" s="1"/>
  <c r="BJ91" i="14" s="1"/>
  <c r="BN92" i="3"/>
  <c r="BQ92" i="3"/>
  <c r="BS91" i="3"/>
  <c r="BE92" i="14" s="1"/>
  <c r="BQ91" i="14" s="1"/>
  <c r="BW91" i="3"/>
  <c r="BI92" i="14" s="1"/>
  <c r="BU91" i="14" s="1"/>
  <c r="BO92" i="3"/>
  <c r="BV92" i="3"/>
  <c r="BW92" i="3"/>
  <c r="BV91" i="3"/>
  <c r="BH92" i="14" s="1"/>
  <c r="BT91" i="14" s="1"/>
  <c r="BO91" i="3"/>
  <c r="BA92" i="14" s="1"/>
  <c r="BM91" i="14" s="1"/>
  <c r="BP91" i="3"/>
  <c r="BB92" i="14" s="1"/>
  <c r="BN91" i="14" s="1"/>
  <c r="BN91" i="3"/>
  <c r="AZ92" i="14" s="1"/>
  <c r="BL91" i="14" s="1"/>
  <c r="BR91" i="3"/>
  <c r="BD92" i="14" s="1"/>
  <c r="BP91" i="14" s="1"/>
  <c r="U19" i="13"/>
  <c r="AT18" i="13"/>
  <c r="I18" i="13"/>
  <c r="BW18" i="14"/>
  <c r="BW20" i="14"/>
  <c r="BV19" i="14"/>
  <c r="H18" i="13"/>
  <c r="AS18" i="13" s="1"/>
  <c r="T19" i="13"/>
  <c r="B18" i="13"/>
  <c r="AM18" i="13" s="1"/>
  <c r="N19" i="13"/>
  <c r="CC20" i="14"/>
  <c r="CC18" i="14"/>
  <c r="E18" i="13"/>
  <c r="Q19" i="13"/>
  <c r="AP18" i="13"/>
  <c r="M19" i="13"/>
  <c r="A18" i="13"/>
  <c r="AL18" i="13" s="1"/>
  <c r="CG18" i="14"/>
  <c r="CG20" i="14"/>
  <c r="L18" i="13"/>
  <c r="X19" i="13"/>
  <c r="AW18" i="13"/>
  <c r="D18" i="13"/>
  <c r="P19" i="13"/>
  <c r="AO18" i="13"/>
  <c r="CD20" i="14"/>
  <c r="CD18" i="14"/>
  <c r="R19" i="13"/>
  <c r="F18" i="13"/>
  <c r="AQ18" i="13" s="1"/>
  <c r="CB18" i="14"/>
  <c r="CB20" i="14"/>
  <c r="CE20" i="14"/>
  <c r="CE18" i="14"/>
  <c r="AR18" i="13"/>
  <c r="G18" i="13"/>
  <c r="S19" i="13"/>
  <c r="BZ18" i="14"/>
  <c r="BZ20" i="14"/>
  <c r="J18" i="13"/>
  <c r="V19" i="13"/>
  <c r="AU18" i="13"/>
  <c r="BY20" i="14"/>
  <c r="BY18" i="14"/>
  <c r="CF18" i="14"/>
  <c r="CF20" i="14"/>
  <c r="BX18" i="14"/>
  <c r="BX20" i="14"/>
  <c r="AV18" i="13"/>
  <c r="K18" i="13"/>
  <c r="W19" i="13"/>
  <c r="CA18" i="14"/>
  <c r="CA20" i="14"/>
  <c r="CH18" i="14"/>
  <c r="CH20" i="14"/>
  <c r="C18" i="13"/>
  <c r="AN18" i="13" s="1"/>
  <c r="O19" i="13"/>
  <c r="CJ33" i="14"/>
  <c r="CI80" i="14"/>
  <c r="AB257" i="13"/>
  <c r="AG257" i="13"/>
  <c r="CJ78" i="14"/>
  <c r="AG80" i="13"/>
  <c r="Y80" i="13"/>
  <c r="AH80" i="13"/>
  <c r="AE257" i="13"/>
  <c r="AA257" i="13"/>
  <c r="AJ257" i="13"/>
  <c r="Z257" i="13"/>
  <c r="AI257" i="13"/>
  <c r="AH257" i="13"/>
  <c r="CI257" i="14"/>
  <c r="AK692" i="13"/>
  <c r="Y257" i="13"/>
  <c r="AD257" i="13"/>
  <c r="CJ255" i="14"/>
  <c r="AC80" i="13"/>
  <c r="AJ80" i="13"/>
  <c r="Z80" i="13"/>
  <c r="AE80" i="13"/>
  <c r="AD80" i="13"/>
  <c r="AB80" i="13"/>
  <c r="AF80" i="13"/>
  <c r="AA80" i="13"/>
  <c r="AI80" i="13"/>
  <c r="CH12" i="14"/>
  <c r="CJ12" i="14" s="1"/>
  <c r="AK164" i="13"/>
  <c r="AK326" i="13"/>
  <c r="CJ234" i="14"/>
  <c r="CI752" i="14"/>
  <c r="AK86" i="13"/>
  <c r="AE89" i="13"/>
  <c r="AH626" i="13"/>
  <c r="AB626" i="13"/>
  <c r="AC440" i="13"/>
  <c r="AA530" i="13"/>
  <c r="Y626" i="13"/>
  <c r="AK647" i="13"/>
  <c r="AK167" i="13"/>
  <c r="AK356" i="13"/>
  <c r="AC449" i="13"/>
  <c r="AG449" i="13"/>
  <c r="AE362" i="13"/>
  <c r="AH362" i="13"/>
  <c r="Y362" i="13"/>
  <c r="CJ540" i="14"/>
  <c r="Z542" i="13"/>
  <c r="AH542" i="13"/>
  <c r="AD209" i="13"/>
  <c r="AG209" i="13"/>
  <c r="AK740" i="13"/>
  <c r="Z545" i="13"/>
  <c r="AA614" i="13"/>
  <c r="CJ585" i="14"/>
  <c r="AG41" i="13"/>
  <c r="AD518" i="13"/>
  <c r="AK680" i="13"/>
  <c r="AK263" i="13"/>
  <c r="AC308" i="13"/>
  <c r="AG308" i="13"/>
  <c r="AF308" i="13"/>
  <c r="AJ308" i="13"/>
  <c r="AA881" i="13"/>
  <c r="AH881" i="13"/>
  <c r="Y899" i="13"/>
  <c r="AI170" i="13"/>
  <c r="AF170" i="13"/>
  <c r="AJ170" i="13"/>
  <c r="AC353" i="13"/>
  <c r="AH236" i="13"/>
  <c r="AB329" i="13"/>
  <c r="AF329" i="13"/>
  <c r="AE329" i="13"/>
  <c r="AI329" i="13"/>
  <c r="AB179" i="13"/>
  <c r="AF179" i="13"/>
  <c r="CI251" i="14"/>
  <c r="Y227" i="13"/>
  <c r="Z227" i="13"/>
  <c r="AI227" i="13"/>
  <c r="Y836" i="13"/>
  <c r="AC836" i="13"/>
  <c r="AB221" i="13"/>
  <c r="AF221" i="13"/>
  <c r="AE221" i="13"/>
  <c r="AB746" i="13"/>
  <c r="AC746" i="13"/>
  <c r="AG746" i="13"/>
  <c r="AF746" i="13"/>
  <c r="AJ746" i="13"/>
  <c r="AC260" i="13"/>
  <c r="AG260" i="13"/>
  <c r="AD260" i="13"/>
  <c r="Y833" i="13"/>
  <c r="AD833" i="13"/>
  <c r="CI833" i="14"/>
  <c r="AB281" i="13"/>
  <c r="AF281" i="13"/>
  <c r="AE281" i="13"/>
  <c r="AB233" i="13"/>
  <c r="AF233" i="13"/>
  <c r="AE233" i="13"/>
  <c r="Z869" i="13"/>
  <c r="AG869" i="13"/>
  <c r="AB860" i="13"/>
  <c r="AG860" i="13"/>
  <c r="AF860" i="13"/>
  <c r="AJ860" i="13"/>
  <c r="AB776" i="13"/>
  <c r="AC776" i="13"/>
  <c r="AG776" i="13"/>
  <c r="AF776" i="13"/>
  <c r="AJ776" i="13"/>
  <c r="CJ774" i="14"/>
  <c r="AA752" i="13"/>
  <c r="AE752" i="13"/>
  <c r="AD752" i="13"/>
  <c r="AB335" i="13"/>
  <c r="AF335" i="13"/>
  <c r="AE335" i="13"/>
  <c r="AI335" i="13"/>
  <c r="CI335" i="14"/>
  <c r="Y245" i="13"/>
  <c r="Z245" i="13"/>
  <c r="AI245" i="13"/>
  <c r="AD323" i="13"/>
  <c r="AJ323" i="13"/>
  <c r="AE284" i="13"/>
  <c r="AE188" i="13"/>
  <c r="AD275" i="13"/>
  <c r="AJ275" i="13"/>
  <c r="AA299" i="13"/>
  <c r="AC299" i="13"/>
  <c r="AA644" i="13"/>
  <c r="AE644" i="13"/>
  <c r="AF473" i="13"/>
  <c r="AH473" i="13"/>
  <c r="AD473" i="13"/>
  <c r="AI395" i="13"/>
  <c r="AD395" i="13"/>
  <c r="AE395" i="13"/>
  <c r="Z161" i="13"/>
  <c r="AI161" i="13"/>
  <c r="AK695" i="13"/>
  <c r="AH299" i="13"/>
  <c r="AB518" i="13"/>
  <c r="AJ518" i="13"/>
  <c r="Z626" i="13"/>
  <c r="AA41" i="13"/>
  <c r="AK806" i="13"/>
  <c r="AH353" i="13"/>
  <c r="CJ351" i="14"/>
  <c r="AB380" i="13"/>
  <c r="AA50" i="13"/>
  <c r="AD161" i="13"/>
  <c r="AE161" i="13"/>
  <c r="AF89" i="13"/>
  <c r="AA89" i="13"/>
  <c r="AC626" i="13"/>
  <c r="AD626" i="13"/>
  <c r="AE530" i="13"/>
  <c r="AB398" i="13"/>
  <c r="AJ398" i="13"/>
  <c r="AE398" i="13"/>
  <c r="CF489" i="14"/>
  <c r="CF491" i="14"/>
  <c r="CC491" i="14"/>
  <c r="CC489" i="14"/>
  <c r="H489" i="13"/>
  <c r="AS489" i="13" s="1"/>
  <c r="T490" i="13"/>
  <c r="CH489" i="14"/>
  <c r="CH491" i="14"/>
  <c r="CE491" i="14"/>
  <c r="CE489" i="14"/>
  <c r="J489" i="13"/>
  <c r="AU489" i="13" s="1"/>
  <c r="V490" i="13"/>
  <c r="CB489" i="14"/>
  <c r="CB491" i="14"/>
  <c r="BY491" i="14"/>
  <c r="BY489" i="14"/>
  <c r="D489" i="13"/>
  <c r="AO489" i="13" s="1"/>
  <c r="P490" i="13"/>
  <c r="CD489" i="14"/>
  <c r="CD491" i="14"/>
  <c r="CA489" i="14"/>
  <c r="CA491" i="14"/>
  <c r="F489" i="13"/>
  <c r="AQ489" i="13" s="1"/>
  <c r="R490" i="13"/>
  <c r="CG620" i="14"/>
  <c r="CG618" i="14"/>
  <c r="N619" i="13"/>
  <c r="B618" i="13"/>
  <c r="AM618" i="13" s="1"/>
  <c r="CC618" i="14"/>
  <c r="CC620" i="14"/>
  <c r="H618" i="13"/>
  <c r="T619" i="13"/>
  <c r="AS618" i="13"/>
  <c r="A618" i="13"/>
  <c r="M619" i="13"/>
  <c r="AL618" i="13"/>
  <c r="K618" i="13"/>
  <c r="AV618" i="13" s="1"/>
  <c r="W619" i="13"/>
  <c r="BW620" i="14"/>
  <c r="BW618" i="14"/>
  <c r="BV619" i="14"/>
  <c r="C618" i="13"/>
  <c r="O619" i="13"/>
  <c r="AN618" i="13"/>
  <c r="BX618" i="14"/>
  <c r="BX620" i="14"/>
  <c r="AW618" i="13"/>
  <c r="L618" i="13"/>
  <c r="X619" i="13"/>
  <c r="D618" i="13"/>
  <c r="AO618" i="13" s="1"/>
  <c r="P619" i="13"/>
  <c r="BY618" i="14"/>
  <c r="BY620" i="14"/>
  <c r="AA425" i="13"/>
  <c r="AI425" i="13"/>
  <c r="AH425" i="13"/>
  <c r="AD425" i="13"/>
  <c r="BV13" i="14"/>
  <c r="Z614" i="13"/>
  <c r="AI440" i="13"/>
  <c r="AJ440" i="13"/>
  <c r="Y440" i="13"/>
  <c r="AB530" i="13"/>
  <c r="AF530" i="13"/>
  <c r="AH530" i="13"/>
  <c r="Y8" i="13"/>
  <c r="CG8" i="14"/>
  <c r="AI8" i="13"/>
  <c r="BX489" i="14"/>
  <c r="BX491" i="14"/>
  <c r="K489" i="13"/>
  <c r="W490" i="13"/>
  <c r="AV489" i="13"/>
  <c r="C489" i="13"/>
  <c r="O490" i="13"/>
  <c r="AN489" i="13"/>
  <c r="BZ489" i="14"/>
  <c r="BZ491" i="14"/>
  <c r="BV490" i="14"/>
  <c r="BW489" i="14"/>
  <c r="BW491" i="14"/>
  <c r="Q490" i="13"/>
  <c r="E489" i="13"/>
  <c r="AP489" i="13" s="1"/>
  <c r="CG489" i="14"/>
  <c r="CG491" i="14"/>
  <c r="G489" i="13"/>
  <c r="S490" i="13"/>
  <c r="AR489" i="13"/>
  <c r="A489" i="13"/>
  <c r="M490" i="13"/>
  <c r="AL489" i="13"/>
  <c r="L489" i="13"/>
  <c r="X490" i="13"/>
  <c r="AW489" i="13"/>
  <c r="U490" i="13"/>
  <c r="I489" i="13"/>
  <c r="AT489" i="13" s="1"/>
  <c r="N490" i="13"/>
  <c r="AM489" i="13"/>
  <c r="B489" i="13"/>
  <c r="V619" i="13"/>
  <c r="J618" i="13"/>
  <c r="AU618" i="13" s="1"/>
  <c r="CF618" i="14"/>
  <c r="CF620" i="14"/>
  <c r="BZ618" i="14"/>
  <c r="BZ620" i="14"/>
  <c r="E618" i="13"/>
  <c r="AP618" i="13" s="1"/>
  <c r="Q619" i="13"/>
  <c r="CB620" i="14"/>
  <c r="CB618" i="14"/>
  <c r="G618" i="13"/>
  <c r="S619" i="13"/>
  <c r="AR618" i="13"/>
  <c r="CD618" i="14"/>
  <c r="CD620" i="14"/>
  <c r="CA618" i="14"/>
  <c r="CA620" i="14"/>
  <c r="CH620" i="14"/>
  <c r="CH618" i="14"/>
  <c r="I618" i="13"/>
  <c r="U619" i="13"/>
  <c r="AT618" i="13"/>
  <c r="CE620" i="14"/>
  <c r="CE618" i="14"/>
  <c r="F618" i="13"/>
  <c r="R619" i="13"/>
  <c r="AQ618" i="13"/>
  <c r="AE458" i="13"/>
  <c r="AG161" i="13"/>
  <c r="AB89" i="13"/>
  <c r="L501" i="13"/>
  <c r="X502" i="13"/>
  <c r="AW501" i="13"/>
  <c r="E501" i="13"/>
  <c r="Q502" i="13"/>
  <c r="AP501" i="13"/>
  <c r="BX503" i="14"/>
  <c r="BX501" i="14"/>
  <c r="W502" i="13"/>
  <c r="K501" i="13"/>
  <c r="AV501" i="13" s="1"/>
  <c r="O502" i="13"/>
  <c r="AN501" i="13"/>
  <c r="C501" i="13"/>
  <c r="CE501" i="14"/>
  <c r="CE503" i="14"/>
  <c r="CD503" i="14"/>
  <c r="CD501" i="14"/>
  <c r="J501" i="13"/>
  <c r="V502" i="13"/>
  <c r="AU501" i="13"/>
  <c r="CB503" i="14"/>
  <c r="CB501" i="14"/>
  <c r="BY503" i="14"/>
  <c r="BY501" i="14"/>
  <c r="D501" i="13"/>
  <c r="P502" i="13"/>
  <c r="AO501" i="13"/>
  <c r="BZ503" i="14"/>
  <c r="BZ501" i="14"/>
  <c r="BP623" i="3"/>
  <c r="BL622" i="3"/>
  <c r="AX623" i="14" s="1"/>
  <c r="BJ622" i="14" s="1"/>
  <c r="BT622" i="3"/>
  <c r="BF623" i="14" s="1"/>
  <c r="BR622" i="14" s="1"/>
  <c r="BW622" i="3"/>
  <c r="BI623" i="14" s="1"/>
  <c r="BU622" i="14" s="1"/>
  <c r="BN623" i="3"/>
  <c r="BS623" i="3"/>
  <c r="BV623" i="3"/>
  <c r="BR622" i="3"/>
  <c r="BD623" i="14" s="1"/>
  <c r="BP622" i="14" s="1"/>
  <c r="BM622" i="3"/>
  <c r="AY623" i="14" s="1"/>
  <c r="BK622" i="14" s="1"/>
  <c r="BU622" i="3"/>
  <c r="BG623" i="14" s="1"/>
  <c r="BS622" i="14" s="1"/>
  <c r="BQ623" i="3"/>
  <c r="BW623" i="3"/>
  <c r="BU623" i="3"/>
  <c r="BP622" i="3"/>
  <c r="BB623" i="14" s="1"/>
  <c r="BN622" i="14" s="1"/>
  <c r="BO622" i="3"/>
  <c r="BA623" i="14" s="1"/>
  <c r="BM622" i="14" s="1"/>
  <c r="BL623" i="3"/>
  <c r="BO623" i="3"/>
  <c r="BR623" i="3"/>
  <c r="BN622" i="3"/>
  <c r="AZ623" i="14" s="1"/>
  <c r="BL622" i="14" s="1"/>
  <c r="BV622" i="3"/>
  <c r="BH623" i="14" s="1"/>
  <c r="BT622" i="14" s="1"/>
  <c r="BQ622" i="3"/>
  <c r="BC623" i="14" s="1"/>
  <c r="BO622" i="14" s="1"/>
  <c r="BM623" i="3"/>
  <c r="BT623" i="3"/>
  <c r="BS622" i="3"/>
  <c r="BE623" i="14" s="1"/>
  <c r="BQ622" i="14" s="1"/>
  <c r="Y530" i="13"/>
  <c r="CC602" i="14"/>
  <c r="CC600" i="14"/>
  <c r="CD600" i="14"/>
  <c r="CD602" i="14"/>
  <c r="CA600" i="14"/>
  <c r="CA602" i="14"/>
  <c r="S601" i="13"/>
  <c r="G600" i="13"/>
  <c r="AR600" i="13" s="1"/>
  <c r="CG600" i="14"/>
  <c r="CG602" i="14"/>
  <c r="E600" i="13"/>
  <c r="Q601" i="13"/>
  <c r="AP600" i="13"/>
  <c r="L600" i="13"/>
  <c r="X601" i="13"/>
  <c r="AW600" i="13"/>
  <c r="BZ602" i="14"/>
  <c r="BZ600" i="14"/>
  <c r="BV601" i="14"/>
  <c r="BW602" i="14"/>
  <c r="BW600" i="14"/>
  <c r="C600" i="13"/>
  <c r="O601" i="13"/>
  <c r="AN600" i="13"/>
  <c r="BY600" i="14"/>
  <c r="BY602" i="14"/>
  <c r="D600" i="13"/>
  <c r="AO600" i="13" s="1"/>
  <c r="P601" i="13"/>
  <c r="BZ29" i="14"/>
  <c r="BZ27" i="14"/>
  <c r="E27" i="13"/>
  <c r="AP27" i="13" s="1"/>
  <c r="Q28" i="13"/>
  <c r="CC27" i="14"/>
  <c r="CC29" i="14"/>
  <c r="K27" i="13"/>
  <c r="AV27" i="13" s="1"/>
  <c r="W28" i="13"/>
  <c r="AM27" i="13"/>
  <c r="B27" i="13"/>
  <c r="N28" i="13"/>
  <c r="BX29" i="14"/>
  <c r="BX27" i="14"/>
  <c r="CA27" i="14"/>
  <c r="CA29" i="14"/>
  <c r="F27" i="13"/>
  <c r="R28" i="13"/>
  <c r="AQ27" i="13"/>
  <c r="CD27" i="14"/>
  <c r="CD29" i="14"/>
  <c r="BW29" i="14"/>
  <c r="BW27" i="14"/>
  <c r="P28" i="13"/>
  <c r="D27" i="13"/>
  <c r="AO27" i="13" s="1"/>
  <c r="BT28" i="14"/>
  <c r="CG27" i="14" s="1"/>
  <c r="C27" i="13"/>
  <c r="AN27" i="13" s="1"/>
  <c r="O28" i="13"/>
  <c r="J597" i="13"/>
  <c r="V598" i="13"/>
  <c r="AU597" i="13"/>
  <c r="CB599" i="14"/>
  <c r="CB597" i="14"/>
  <c r="BY597" i="14"/>
  <c r="BY599" i="14"/>
  <c r="D597" i="13"/>
  <c r="P598" i="13"/>
  <c r="AO597" i="13"/>
  <c r="BZ599" i="14"/>
  <c r="BZ597" i="14"/>
  <c r="E597" i="13"/>
  <c r="AP597" i="13" s="1"/>
  <c r="Q598" i="13"/>
  <c r="BV598" i="14"/>
  <c r="BW599" i="14"/>
  <c r="BW597" i="14"/>
  <c r="CF597" i="14"/>
  <c r="CF599" i="14"/>
  <c r="CC597" i="14"/>
  <c r="CC599" i="14"/>
  <c r="H597" i="13"/>
  <c r="AS597" i="13" s="1"/>
  <c r="T598" i="13"/>
  <c r="CH599" i="14"/>
  <c r="CH597" i="14"/>
  <c r="I597" i="13"/>
  <c r="AT597" i="13" s="1"/>
  <c r="U598" i="13"/>
  <c r="BX386" i="14"/>
  <c r="BX384" i="14"/>
  <c r="D384" i="13"/>
  <c r="AO384" i="13" s="1"/>
  <c r="P385" i="13"/>
  <c r="CB386" i="14"/>
  <c r="CB384" i="14"/>
  <c r="K384" i="13"/>
  <c r="W385" i="13"/>
  <c r="AV384" i="13"/>
  <c r="C384" i="13"/>
  <c r="O385" i="13"/>
  <c r="AN384" i="13"/>
  <c r="L384" i="13"/>
  <c r="AW384" i="13" s="1"/>
  <c r="X385" i="13"/>
  <c r="CA386" i="14"/>
  <c r="CA384" i="14"/>
  <c r="H384" i="13"/>
  <c r="T385" i="13"/>
  <c r="AS384" i="13"/>
  <c r="BW384" i="14"/>
  <c r="BW386" i="14"/>
  <c r="BV385" i="14"/>
  <c r="CD384" i="14"/>
  <c r="CD386" i="14"/>
  <c r="G384" i="13"/>
  <c r="S385" i="13"/>
  <c r="AR384" i="13"/>
  <c r="CC384" i="14"/>
  <c r="CC386" i="14"/>
  <c r="AC161" i="13"/>
  <c r="AJ161" i="13"/>
  <c r="AF161" i="13"/>
  <c r="CJ159" i="14"/>
  <c r="CA62" i="14"/>
  <c r="CA60" i="14"/>
  <c r="CB60" i="14"/>
  <c r="CB62" i="14"/>
  <c r="K60" i="13"/>
  <c r="AV60" i="13" s="1"/>
  <c r="W61" i="13"/>
  <c r="BW60" i="14"/>
  <c r="BV61" i="14"/>
  <c r="BW62" i="14"/>
  <c r="V61" i="13"/>
  <c r="AU60" i="13"/>
  <c r="J60" i="13"/>
  <c r="D60" i="13"/>
  <c r="P61" i="13"/>
  <c r="AO60" i="13"/>
  <c r="H60" i="13"/>
  <c r="T61" i="13"/>
  <c r="AS60" i="13"/>
  <c r="BZ60" i="14"/>
  <c r="BZ62" i="14"/>
  <c r="C60" i="13"/>
  <c r="O61" i="13"/>
  <c r="AN60" i="13"/>
  <c r="BX60" i="14"/>
  <c r="BX62" i="14"/>
  <c r="F60" i="13"/>
  <c r="AQ60" i="13" s="1"/>
  <c r="R61" i="13"/>
  <c r="AL60" i="13"/>
  <c r="A60" i="13"/>
  <c r="M61" i="13"/>
  <c r="CB65" i="14"/>
  <c r="CB63" i="14"/>
  <c r="CD65" i="14"/>
  <c r="CD63" i="14"/>
  <c r="V64" i="13"/>
  <c r="J63" i="13"/>
  <c r="AU63" i="13" s="1"/>
  <c r="CH63" i="14"/>
  <c r="CH65" i="14"/>
  <c r="K63" i="13"/>
  <c r="W64" i="13"/>
  <c r="AV63" i="13"/>
  <c r="B63" i="13"/>
  <c r="N64" i="13"/>
  <c r="AM63" i="13"/>
  <c r="I63" i="13"/>
  <c r="U64" i="13"/>
  <c r="AT63" i="13"/>
  <c r="BX63" i="14"/>
  <c r="BX65" i="14"/>
  <c r="AP63" i="13"/>
  <c r="E63" i="13"/>
  <c r="Q64" i="13"/>
  <c r="BZ65" i="14"/>
  <c r="BZ63" i="14"/>
  <c r="G63" i="13"/>
  <c r="S64" i="13"/>
  <c r="AR63" i="13"/>
  <c r="A63" i="13"/>
  <c r="M64" i="13"/>
  <c r="AL63" i="13"/>
  <c r="AI89" i="13"/>
  <c r="CJ87" i="14"/>
  <c r="AG89" i="13"/>
  <c r="AA626" i="13"/>
  <c r="AD440" i="13"/>
  <c r="CJ438" i="14"/>
  <c r="CI530" i="14"/>
  <c r="AC530" i="13"/>
  <c r="AG530" i="13"/>
  <c r="AH8" i="13"/>
  <c r="AG8" i="13"/>
  <c r="Z8" i="13"/>
  <c r="AF8" i="13"/>
  <c r="BL383" i="3"/>
  <c r="BO383" i="3"/>
  <c r="BR383" i="3"/>
  <c r="BN382" i="3"/>
  <c r="AZ383" i="14" s="1"/>
  <c r="BL382" i="14" s="1"/>
  <c r="BS382" i="3"/>
  <c r="BE383" i="14" s="1"/>
  <c r="BQ382" i="14" s="1"/>
  <c r="BT382" i="3"/>
  <c r="BF383" i="14" s="1"/>
  <c r="BR382" i="14" s="1"/>
  <c r="BP383" i="3"/>
  <c r="BW383" i="3"/>
  <c r="BP382" i="3"/>
  <c r="BB383" i="14" s="1"/>
  <c r="BN382" i="14" s="1"/>
  <c r="BN383" i="3"/>
  <c r="BT383" i="3"/>
  <c r="BW382" i="3"/>
  <c r="BI383" i="14" s="1"/>
  <c r="BU382" i="14" s="1"/>
  <c r="BM383" i="3"/>
  <c r="BS383" i="3"/>
  <c r="BV383" i="3"/>
  <c r="BV382" i="3"/>
  <c r="BH383" i="14" s="1"/>
  <c r="BT382" i="14" s="1"/>
  <c r="BL382" i="3"/>
  <c r="AX383" i="14" s="1"/>
  <c r="BJ382" i="14" s="1"/>
  <c r="BQ382" i="3"/>
  <c r="BC383" i="14" s="1"/>
  <c r="BO382" i="14" s="1"/>
  <c r="BU383" i="3"/>
  <c r="BO382" i="3"/>
  <c r="BA383" i="14" s="1"/>
  <c r="BM382" i="14" s="1"/>
  <c r="BU382" i="3"/>
  <c r="BG383" i="14" s="1"/>
  <c r="BS382" i="14" s="1"/>
  <c r="BQ383" i="3"/>
  <c r="BR382" i="3"/>
  <c r="BD383" i="14" s="1"/>
  <c r="BP382" i="14" s="1"/>
  <c r="BM382" i="3"/>
  <c r="AY383" i="14" s="1"/>
  <c r="BK382" i="14" s="1"/>
  <c r="CA536" i="14"/>
  <c r="CA534" i="14"/>
  <c r="CH534" i="14"/>
  <c r="CH536" i="14"/>
  <c r="I534" i="13"/>
  <c r="AT534" i="13" s="1"/>
  <c r="U535" i="13"/>
  <c r="CE534" i="14"/>
  <c r="CE536" i="14"/>
  <c r="BY536" i="14"/>
  <c r="BY534" i="14"/>
  <c r="F534" i="13"/>
  <c r="AQ534" i="13" s="1"/>
  <c r="R535" i="13"/>
  <c r="CF536" i="14"/>
  <c r="CF534" i="14"/>
  <c r="BZ534" i="14"/>
  <c r="BZ536" i="14"/>
  <c r="E534" i="13"/>
  <c r="AP534" i="13" s="1"/>
  <c r="Q535" i="13"/>
  <c r="BV535" i="14"/>
  <c r="BW534" i="14"/>
  <c r="BW536" i="14"/>
  <c r="CD536" i="14"/>
  <c r="CD534" i="14"/>
  <c r="G534" i="13"/>
  <c r="S535" i="13"/>
  <c r="AR534" i="13"/>
  <c r="AG299" i="13"/>
  <c r="AA203" i="13"/>
  <c r="AC203" i="13"/>
  <c r="AH203" i="13"/>
  <c r="AD644" i="13"/>
  <c r="AA716" i="13"/>
  <c r="AE716" i="13"/>
  <c r="AD716" i="13"/>
  <c r="CJ714" i="14"/>
  <c r="AH710" i="13"/>
  <c r="S756" i="3"/>
  <c r="M756" i="13" s="1"/>
  <c r="Y131" i="13"/>
  <c r="AD311" i="13"/>
  <c r="AA125" i="13"/>
  <c r="AD125" i="13"/>
  <c r="S339" i="3"/>
  <c r="M339" i="13" s="1"/>
  <c r="Z308" i="13"/>
  <c r="AB308" i="13"/>
  <c r="Z212" i="13"/>
  <c r="AB212" i="13"/>
  <c r="AI212" i="13"/>
  <c r="AF212" i="13"/>
  <c r="AJ212" i="13"/>
  <c r="AG881" i="13"/>
  <c r="AB170" i="13"/>
  <c r="AC170" i="13"/>
  <c r="AG170" i="13"/>
  <c r="AA800" i="13"/>
  <c r="AE800" i="13"/>
  <c r="Z767" i="13"/>
  <c r="AC767" i="13"/>
  <c r="AH767" i="13"/>
  <c r="Z755" i="13"/>
  <c r="AC755" i="13"/>
  <c r="AH755" i="13"/>
  <c r="AG755" i="13"/>
  <c r="AC179" i="13"/>
  <c r="AH179" i="13"/>
  <c r="AA155" i="13"/>
  <c r="AC155" i="13"/>
  <c r="AH155" i="13"/>
  <c r="AG851" i="13"/>
  <c r="AI278" i="13"/>
  <c r="AJ278" i="13"/>
  <c r="AH662" i="13"/>
  <c r="Z746" i="13"/>
  <c r="AA746" i="13"/>
  <c r="AE746" i="13"/>
  <c r="AD746" i="13"/>
  <c r="Z260" i="13"/>
  <c r="AB260" i="13"/>
  <c r="AI260" i="13"/>
  <c r="AF260" i="13"/>
  <c r="AJ260" i="13"/>
  <c r="AC281" i="13"/>
  <c r="AA869" i="13"/>
  <c r="AH869" i="13"/>
  <c r="Z776" i="13"/>
  <c r="AH776" i="13"/>
  <c r="AB752" i="13"/>
  <c r="AC752" i="13"/>
  <c r="AG752" i="13"/>
  <c r="AF752" i="13"/>
  <c r="AJ752" i="13"/>
  <c r="CH48" i="14"/>
  <c r="AC554" i="13"/>
  <c r="AB554" i="13"/>
  <c r="AB32" i="13"/>
  <c r="AH551" i="13"/>
  <c r="Z551" i="13"/>
  <c r="AC581" i="13"/>
  <c r="AD452" i="13"/>
  <c r="AB452" i="13"/>
  <c r="AJ452" i="13"/>
  <c r="AE452" i="13"/>
  <c r="Y425" i="13"/>
  <c r="AE425" i="13"/>
  <c r="AG425" i="13"/>
  <c r="AA449" i="13"/>
  <c r="AI449" i="13"/>
  <c r="AJ362" i="13"/>
  <c r="AC362" i="13"/>
  <c r="Y398" i="13"/>
  <c r="AF398" i="13"/>
  <c r="Z398" i="13"/>
  <c r="AH398" i="13"/>
  <c r="AF551" i="13"/>
  <c r="AC377" i="13"/>
  <c r="AD548" i="13"/>
  <c r="AF581" i="13"/>
  <c r="AI452" i="13"/>
  <c r="AA452" i="13"/>
  <c r="AA161" i="13"/>
  <c r="Y161" i="13"/>
  <c r="AB161" i="13"/>
  <c r="AD89" i="13"/>
  <c r="AJ89" i="13"/>
  <c r="AE626" i="13"/>
  <c r="AG626" i="13"/>
  <c r="BV502" i="14"/>
  <c r="BW501" i="14"/>
  <c r="BW503" i="14"/>
  <c r="CF501" i="14"/>
  <c r="CF503" i="14"/>
  <c r="CC501" i="14"/>
  <c r="CC503" i="14"/>
  <c r="AS501" i="13"/>
  <c r="H501" i="13"/>
  <c r="T502" i="13"/>
  <c r="CH501" i="14"/>
  <c r="CH503" i="14"/>
  <c r="F501" i="13"/>
  <c r="AQ501" i="13" s="1"/>
  <c r="R502" i="13"/>
  <c r="CA503" i="14"/>
  <c r="CA501" i="14"/>
  <c r="AM501" i="13"/>
  <c r="B501" i="13"/>
  <c r="N502" i="13"/>
  <c r="CG503" i="14"/>
  <c r="CG501" i="14"/>
  <c r="S502" i="13"/>
  <c r="AR501" i="13"/>
  <c r="G501" i="13"/>
  <c r="M502" i="13"/>
  <c r="A501" i="13"/>
  <c r="AL501" i="13" s="1"/>
  <c r="I501" i="13"/>
  <c r="AT501" i="13" s="1"/>
  <c r="U502" i="13"/>
  <c r="AA440" i="13"/>
  <c r="AB440" i="13"/>
  <c r="Z440" i="13"/>
  <c r="AH440" i="13"/>
  <c r="AF440" i="13"/>
  <c r="AD530" i="13"/>
  <c r="AJ530" i="13"/>
  <c r="Z530" i="13"/>
  <c r="AI530" i="13"/>
  <c r="AC8" i="13"/>
  <c r="AJ8" i="13"/>
  <c r="BV7" i="14"/>
  <c r="CH6" i="14"/>
  <c r="CB602" i="14"/>
  <c r="CB600" i="14"/>
  <c r="A600" i="13"/>
  <c r="M601" i="13"/>
  <c r="AL600" i="13"/>
  <c r="AV600" i="13"/>
  <c r="K600" i="13"/>
  <c r="W601" i="13"/>
  <c r="J600" i="13"/>
  <c r="V601" i="13"/>
  <c r="AU600" i="13"/>
  <c r="AM600" i="13"/>
  <c r="B600" i="13"/>
  <c r="N601" i="13"/>
  <c r="H600" i="13"/>
  <c r="AS600" i="13" s="1"/>
  <c r="T601" i="13"/>
  <c r="BX600" i="14"/>
  <c r="BX602" i="14"/>
  <c r="CH602" i="14"/>
  <c r="CH600" i="14"/>
  <c r="CE602" i="14"/>
  <c r="CE600" i="14"/>
  <c r="R601" i="13"/>
  <c r="F600" i="13"/>
  <c r="AQ600" i="13" s="1"/>
  <c r="CF600" i="14"/>
  <c r="CF602" i="14"/>
  <c r="I600" i="13"/>
  <c r="U601" i="13"/>
  <c r="AT600" i="13"/>
  <c r="CE29" i="14"/>
  <c r="CE27" i="14"/>
  <c r="I27" i="13"/>
  <c r="U28" i="13"/>
  <c r="AT27" i="13"/>
  <c r="CF29" i="14"/>
  <c r="CF27" i="14"/>
  <c r="BY27" i="14"/>
  <c r="BY29" i="14"/>
  <c r="H27" i="13"/>
  <c r="AS27" i="13" s="1"/>
  <c r="T28" i="13"/>
  <c r="CB27" i="14"/>
  <c r="CB29" i="14"/>
  <c r="AU27" i="13"/>
  <c r="J27" i="13"/>
  <c r="V28" i="13"/>
  <c r="L27" i="13"/>
  <c r="AW27" i="13" s="1"/>
  <c r="X28" i="13"/>
  <c r="G27" i="13"/>
  <c r="S28" i="13"/>
  <c r="AR27" i="13"/>
  <c r="A27" i="13"/>
  <c r="M28" i="13"/>
  <c r="AL27" i="13"/>
  <c r="CE599" i="14"/>
  <c r="CE597" i="14"/>
  <c r="AM597" i="13"/>
  <c r="B597" i="13"/>
  <c r="N598" i="13"/>
  <c r="CG599" i="14"/>
  <c r="CG597" i="14"/>
  <c r="S598" i="13"/>
  <c r="AR597" i="13"/>
  <c r="G597" i="13"/>
  <c r="M598" i="13"/>
  <c r="A597" i="13"/>
  <c r="AL597" i="13" s="1"/>
  <c r="CA597" i="14"/>
  <c r="CA599" i="14"/>
  <c r="CD599" i="14"/>
  <c r="CD597" i="14"/>
  <c r="F597" i="13"/>
  <c r="AQ597" i="13" s="1"/>
  <c r="R598" i="13"/>
  <c r="BX599" i="14"/>
  <c r="BX597" i="14"/>
  <c r="W598" i="13"/>
  <c r="K597" i="13"/>
  <c r="AV597" i="13" s="1"/>
  <c r="O598" i="13"/>
  <c r="AN597" i="13"/>
  <c r="C597" i="13"/>
  <c r="L597" i="13"/>
  <c r="X598" i="13"/>
  <c r="AW597" i="13"/>
  <c r="BZ384" i="14"/>
  <c r="BZ386" i="14"/>
  <c r="CE384" i="14"/>
  <c r="CE386" i="14"/>
  <c r="BY386" i="14"/>
  <c r="BY384" i="14"/>
  <c r="F384" i="13"/>
  <c r="AQ384" i="13" s="1"/>
  <c r="R385" i="13"/>
  <c r="CF384" i="14"/>
  <c r="CF386" i="14"/>
  <c r="E384" i="13"/>
  <c r="Q385" i="13"/>
  <c r="AP384" i="13"/>
  <c r="CH386" i="14"/>
  <c r="CH384" i="14"/>
  <c r="A384" i="13"/>
  <c r="AL384" i="13" s="1"/>
  <c r="M385" i="13"/>
  <c r="CG386" i="14"/>
  <c r="CG384" i="14"/>
  <c r="J384" i="13"/>
  <c r="V385" i="13"/>
  <c r="AU384" i="13"/>
  <c r="B384" i="13"/>
  <c r="AM384" i="13" s="1"/>
  <c r="N385" i="13"/>
  <c r="I384" i="13"/>
  <c r="U385" i="13"/>
  <c r="AT384" i="13"/>
  <c r="AH161" i="13"/>
  <c r="CI161" i="14"/>
  <c r="CE60" i="14"/>
  <c r="CE62" i="14"/>
  <c r="G60" i="13"/>
  <c r="AR60" i="13" s="1"/>
  <c r="S61" i="13"/>
  <c r="CG62" i="14"/>
  <c r="CG60" i="14"/>
  <c r="CH60" i="14"/>
  <c r="CH62" i="14"/>
  <c r="CD60" i="14"/>
  <c r="CD62" i="14"/>
  <c r="AT60" i="13"/>
  <c r="I60" i="13"/>
  <c r="U61" i="13"/>
  <c r="CF62" i="14"/>
  <c r="CF60" i="14"/>
  <c r="B60" i="13"/>
  <c r="N61" i="13"/>
  <c r="AM60" i="13"/>
  <c r="X61" i="13"/>
  <c r="L60" i="13"/>
  <c r="AW60" i="13" s="1"/>
  <c r="CC60" i="14"/>
  <c r="CC62" i="14"/>
  <c r="BY62" i="14"/>
  <c r="BY60" i="14"/>
  <c r="E60" i="13"/>
  <c r="Q61" i="13"/>
  <c r="AP60" i="13"/>
  <c r="CF63" i="14"/>
  <c r="CF65" i="14"/>
  <c r="AQ63" i="13"/>
  <c r="F63" i="13"/>
  <c r="R64" i="13"/>
  <c r="BW63" i="14"/>
  <c r="BW65" i="14"/>
  <c r="BV64" i="14"/>
  <c r="CA63" i="14"/>
  <c r="CA65" i="14"/>
  <c r="CG63" i="14"/>
  <c r="CG65" i="14"/>
  <c r="T64" i="13"/>
  <c r="H63" i="13"/>
  <c r="AS63" i="13" s="1"/>
  <c r="CE65" i="14"/>
  <c r="CE63" i="14"/>
  <c r="C63" i="13"/>
  <c r="O64" i="13"/>
  <c r="AN63" i="13"/>
  <c r="AW63" i="13"/>
  <c r="L63" i="13"/>
  <c r="X64" i="13"/>
  <c r="CC63" i="14"/>
  <c r="CC65" i="14"/>
  <c r="BY63" i="14"/>
  <c r="BY65" i="14"/>
  <c r="P64" i="13"/>
  <c r="AO63" i="13"/>
  <c r="D63" i="13"/>
  <c r="Z89" i="13"/>
  <c r="AH89" i="13"/>
  <c r="CI89" i="14"/>
  <c r="Y89" i="13"/>
  <c r="AC89" i="13"/>
  <c r="AF626" i="13"/>
  <c r="AI626" i="13"/>
  <c r="AJ626" i="13"/>
  <c r="CI626" i="14"/>
  <c r="CJ624" i="14"/>
  <c r="AK428" i="13"/>
  <c r="BP575" i="3"/>
  <c r="BT575" i="3"/>
  <c r="BW575" i="3"/>
  <c r="BW574" i="3"/>
  <c r="BI575" i="14" s="1"/>
  <c r="BU574" i="14" s="1"/>
  <c r="BN575" i="3"/>
  <c r="BS575" i="3"/>
  <c r="BV575" i="3"/>
  <c r="BR574" i="3"/>
  <c r="BD575" i="14" s="1"/>
  <c r="BP574" i="14" s="1"/>
  <c r="BM574" i="3"/>
  <c r="AY575" i="14" s="1"/>
  <c r="BK574" i="14" s="1"/>
  <c r="BU574" i="3"/>
  <c r="BG575" i="14" s="1"/>
  <c r="BS574" i="14" s="1"/>
  <c r="BU575" i="3"/>
  <c r="BT574" i="3"/>
  <c r="BF575" i="14" s="1"/>
  <c r="BR574" i="14" s="1"/>
  <c r="BQ575" i="3"/>
  <c r="BP574" i="3"/>
  <c r="BB575" i="14" s="1"/>
  <c r="BN574" i="14" s="1"/>
  <c r="BO574" i="3"/>
  <c r="BA575" i="14" s="1"/>
  <c r="BM574" i="14" s="1"/>
  <c r="BL575" i="3"/>
  <c r="BO575" i="3"/>
  <c r="BR575" i="3"/>
  <c r="BN574" i="3"/>
  <c r="AZ575" i="14" s="1"/>
  <c r="BL574" i="14" s="1"/>
  <c r="BV574" i="3"/>
  <c r="BH575" i="14" s="1"/>
  <c r="BT574" i="14" s="1"/>
  <c r="BQ574" i="3"/>
  <c r="BC575" i="14" s="1"/>
  <c r="BO574" i="14" s="1"/>
  <c r="BM575" i="3"/>
  <c r="BL574" i="3"/>
  <c r="AX575" i="14" s="1"/>
  <c r="BJ574" i="14" s="1"/>
  <c r="BS574" i="3"/>
  <c r="BE575" i="14" s="1"/>
  <c r="BQ574" i="14" s="1"/>
  <c r="AG440" i="13"/>
  <c r="AE440" i="13"/>
  <c r="CI440" i="14"/>
  <c r="CJ528" i="14"/>
  <c r="AA8" i="13"/>
  <c r="AB8" i="13"/>
  <c r="AD8" i="13"/>
  <c r="AE8" i="13"/>
  <c r="S381" i="3"/>
  <c r="M381" i="13" s="1"/>
  <c r="BX534" i="14"/>
  <c r="BX536" i="14"/>
  <c r="X535" i="13"/>
  <c r="L534" i="13"/>
  <c r="AW534" i="13" s="1"/>
  <c r="P535" i="13"/>
  <c r="AO534" i="13"/>
  <c r="D534" i="13"/>
  <c r="CB536" i="14"/>
  <c r="CB534" i="14"/>
  <c r="K534" i="13"/>
  <c r="W535" i="13"/>
  <c r="AV534" i="13"/>
  <c r="C534" i="13"/>
  <c r="O535" i="13"/>
  <c r="AN534" i="13"/>
  <c r="CC534" i="14"/>
  <c r="CC536" i="14"/>
  <c r="T535" i="13"/>
  <c r="H534" i="13"/>
  <c r="AS534" i="13" s="1"/>
  <c r="M535" i="13"/>
  <c r="AL534" i="13"/>
  <c r="A534" i="13"/>
  <c r="CG536" i="14"/>
  <c r="CG534" i="14"/>
  <c r="J534" i="13"/>
  <c r="V535" i="13"/>
  <c r="AU534" i="13"/>
  <c r="N535" i="13"/>
  <c r="B534" i="13"/>
  <c r="AM534" i="13" s="1"/>
  <c r="AA179" i="13"/>
  <c r="AF278" i="13"/>
  <c r="AA545" i="13"/>
  <c r="AI545" i="13"/>
  <c r="AB614" i="13"/>
  <c r="AJ614" i="13"/>
  <c r="AD614" i="13"/>
  <c r="Y587" i="13"/>
  <c r="AE587" i="13"/>
  <c r="AC305" i="13"/>
  <c r="Z305" i="13"/>
  <c r="AF305" i="13"/>
  <c r="AD77" i="13"/>
  <c r="Y77" i="13"/>
  <c r="AE77" i="13"/>
  <c r="AC77" i="13"/>
  <c r="AC443" i="13"/>
  <c r="AF443" i="13"/>
  <c r="AA380" i="13"/>
  <c r="AG380" i="13"/>
  <c r="AI380" i="13"/>
  <c r="Z74" i="13"/>
  <c r="Z50" i="13"/>
  <c r="BV49" i="14"/>
  <c r="AF506" i="13"/>
  <c r="Z506" i="13"/>
  <c r="AI506" i="13"/>
  <c r="AJ506" i="13"/>
  <c r="AJ515" i="13"/>
  <c r="AB515" i="13"/>
  <c r="Y497" i="13"/>
  <c r="AJ497" i="13"/>
  <c r="AF554" i="13"/>
  <c r="Z554" i="13"/>
  <c r="AI554" i="13"/>
  <c r="AG554" i="13"/>
  <c r="AD305" i="13"/>
  <c r="AJ74" i="13"/>
  <c r="AH74" i="13"/>
  <c r="AB50" i="13"/>
  <c r="AI50" i="13"/>
  <c r="AC515" i="13"/>
  <c r="CJ513" i="14"/>
  <c r="AJ458" i="13"/>
  <c r="AA458" i="13"/>
  <c r="AI458" i="13"/>
  <c r="AB104" i="13"/>
  <c r="AF104" i="13"/>
  <c r="AJ395" i="13"/>
  <c r="AC395" i="13"/>
  <c r="BU37" i="14"/>
  <c r="CH36" i="14" s="1"/>
  <c r="AA14" i="13"/>
  <c r="AJ14" i="13"/>
  <c r="AB446" i="13"/>
  <c r="AJ446" i="13"/>
  <c r="Y422" i="13"/>
  <c r="AF422" i="13"/>
  <c r="AI53" i="13"/>
  <c r="Y542" i="13"/>
  <c r="AK488" i="13"/>
  <c r="AB14" i="13"/>
  <c r="Z14" i="13"/>
  <c r="CG14" i="14"/>
  <c r="CI14" i="14" s="1"/>
  <c r="AC446" i="13"/>
  <c r="AA446" i="13"/>
  <c r="AB422" i="13"/>
  <c r="AJ422" i="13"/>
  <c r="AE422" i="13"/>
  <c r="AK578" i="13"/>
  <c r="AK98" i="13"/>
  <c r="AI377" i="13"/>
  <c r="AH53" i="13"/>
  <c r="AC53" i="13"/>
  <c r="AG548" i="13"/>
  <c r="AI548" i="13"/>
  <c r="AF479" i="13"/>
  <c r="AJ479" i="13"/>
  <c r="AB41" i="13"/>
  <c r="AH41" i="13"/>
  <c r="AK374" i="13"/>
  <c r="Y581" i="13"/>
  <c r="AE581" i="13"/>
  <c r="AD362" i="13"/>
  <c r="AB542" i="13"/>
  <c r="AJ542" i="13"/>
  <c r="AE542" i="13"/>
  <c r="AH209" i="13"/>
  <c r="Z209" i="13"/>
  <c r="AF209" i="13"/>
  <c r="AI209" i="13"/>
  <c r="AK593" i="13"/>
  <c r="AG587" i="13"/>
  <c r="AJ443" i="13"/>
  <c r="AE497" i="13"/>
  <c r="AC497" i="13"/>
  <c r="AI32" i="13"/>
  <c r="AE32" i="13"/>
  <c r="AA104" i="13"/>
  <c r="AG104" i="13"/>
  <c r="AH104" i="13"/>
  <c r="AK656" i="13"/>
  <c r="AI131" i="13"/>
  <c r="AJ311" i="13"/>
  <c r="AJ125" i="13"/>
  <c r="AB872" i="13"/>
  <c r="AG872" i="13"/>
  <c r="AG179" i="13"/>
  <c r="AH668" i="13"/>
  <c r="AI668" i="13"/>
  <c r="AH281" i="13"/>
  <c r="AG281" i="13"/>
  <c r="AK464" i="13"/>
  <c r="Y545" i="13"/>
  <c r="AE545" i="13"/>
  <c r="AC614" i="13"/>
  <c r="AI614" i="13"/>
  <c r="AK5" i="13"/>
  <c r="AC587" i="13"/>
  <c r="AA587" i="13"/>
  <c r="AI587" i="13"/>
  <c r="AK512" i="13"/>
  <c r="AJ305" i="13"/>
  <c r="AI77" i="13"/>
  <c r="Y443" i="13"/>
  <c r="Z443" i="13"/>
  <c r="AD443" i="13"/>
  <c r="AG443" i="13"/>
  <c r="AI443" i="13"/>
  <c r="Y380" i="13"/>
  <c r="AG74" i="13"/>
  <c r="AA506" i="13"/>
  <c r="AF515" i="13"/>
  <c r="AA497" i="13"/>
  <c r="AI497" i="13"/>
  <c r="CJ495" i="14"/>
  <c r="AK572" i="13"/>
  <c r="Y518" i="13"/>
  <c r="AB473" i="13"/>
  <c r="AJ473" i="13"/>
  <c r="AH422" i="13"/>
  <c r="AD551" i="13"/>
  <c r="Z53" i="13"/>
  <c r="AF53" i="13"/>
  <c r="AD53" i="13"/>
  <c r="AH479" i="13"/>
  <c r="Z41" i="13"/>
  <c r="AF41" i="13"/>
  <c r="AI41" i="13"/>
  <c r="AB449" i="13"/>
  <c r="AF542" i="13"/>
  <c r="CI542" i="14"/>
  <c r="AB209" i="13"/>
  <c r="CI209" i="14"/>
  <c r="AK596" i="13"/>
  <c r="CB47" i="14"/>
  <c r="CB45" i="14"/>
  <c r="BW45" i="14"/>
  <c r="BW47" i="14"/>
  <c r="P46" i="13"/>
  <c r="D45" i="13"/>
  <c r="AO45" i="13"/>
  <c r="CD45" i="14"/>
  <c r="CD47" i="14"/>
  <c r="BY47" i="14"/>
  <c r="BY45" i="14"/>
  <c r="R46" i="13"/>
  <c r="F45" i="13"/>
  <c r="AQ45" i="13" s="1"/>
  <c r="C45" i="13"/>
  <c r="AN45" i="13" s="1"/>
  <c r="O46" i="13"/>
  <c r="M46" i="13"/>
  <c r="A45" i="13"/>
  <c r="AL45" i="13" s="1"/>
  <c r="AD398" i="13"/>
  <c r="AJ545" i="13"/>
  <c r="X568" i="13"/>
  <c r="L567" i="13"/>
  <c r="AW567" i="13"/>
  <c r="N568" i="13"/>
  <c r="B567" i="13"/>
  <c r="AM567" i="13" s="1"/>
  <c r="BV568" i="14"/>
  <c r="BW569" i="14"/>
  <c r="BW567" i="14"/>
  <c r="CB569" i="14"/>
  <c r="CB567" i="14"/>
  <c r="BY569" i="14"/>
  <c r="BY567" i="14"/>
  <c r="M568" i="13"/>
  <c r="A567" i="13"/>
  <c r="AL567" i="13"/>
  <c r="CE509" i="14"/>
  <c r="CE507" i="14"/>
  <c r="E507" i="13"/>
  <c r="AP507" i="13" s="1"/>
  <c r="Q508" i="13"/>
  <c r="CG507" i="14"/>
  <c r="CG509" i="14"/>
  <c r="S508" i="13"/>
  <c r="G507" i="13"/>
  <c r="AR507" i="13" s="1"/>
  <c r="M508" i="13"/>
  <c r="A507" i="13"/>
  <c r="AL507" i="13"/>
  <c r="J507" i="13"/>
  <c r="AU507" i="13"/>
  <c r="V508" i="13"/>
  <c r="AF380" i="13"/>
  <c r="K498" i="13"/>
  <c r="AV498" i="13"/>
  <c r="W499" i="13"/>
  <c r="CC498" i="14"/>
  <c r="CC500" i="14"/>
  <c r="CF500" i="14"/>
  <c r="CF498" i="14"/>
  <c r="U499" i="13"/>
  <c r="I498" i="13"/>
  <c r="AT498" i="13" s="1"/>
  <c r="P499" i="13"/>
  <c r="D498" i="13"/>
  <c r="AO498" i="13" s="1"/>
  <c r="CB498" i="14"/>
  <c r="CB500" i="14"/>
  <c r="AD554" i="13"/>
  <c r="AK17" i="13"/>
  <c r="CH30" i="14"/>
  <c r="CJ30" i="14" s="1"/>
  <c r="AB53" i="13"/>
  <c r="AF518" i="13"/>
  <c r="CI518" i="14"/>
  <c r="Y458" i="13"/>
  <c r="CJ102" i="14"/>
  <c r="CJ471" i="14"/>
  <c r="Z473" i="13"/>
  <c r="BW36" i="14"/>
  <c r="BW38" i="14"/>
  <c r="G36" i="13"/>
  <c r="AR36" i="13" s="1"/>
  <c r="S37" i="13"/>
  <c r="CC38" i="14"/>
  <c r="CC36" i="14"/>
  <c r="W37" i="13"/>
  <c r="K36" i="13"/>
  <c r="AV36" i="13" s="1"/>
  <c r="CA38" i="14"/>
  <c r="CA36" i="14"/>
  <c r="CB38" i="14"/>
  <c r="CB36" i="14"/>
  <c r="Q37" i="13"/>
  <c r="E36" i="13"/>
  <c r="AP36" i="13"/>
  <c r="CD720" i="14"/>
  <c r="CD722" i="14"/>
  <c r="CA720" i="14"/>
  <c r="CA722" i="14"/>
  <c r="S721" i="13"/>
  <c r="G720" i="13"/>
  <c r="AR720" i="13" s="1"/>
  <c r="N721" i="13"/>
  <c r="B720" i="13"/>
  <c r="AM720" i="13" s="1"/>
  <c r="CG722" i="14"/>
  <c r="CG720" i="14"/>
  <c r="T721" i="13"/>
  <c r="H720" i="13"/>
  <c r="AS720" i="13"/>
  <c r="A720" i="13"/>
  <c r="AL720" i="13"/>
  <c r="M721" i="13"/>
  <c r="AK11" i="13"/>
  <c r="CJ450" i="14"/>
  <c r="CI425" i="14"/>
  <c r="CJ447" i="14"/>
  <c r="AD542" i="13"/>
  <c r="AK392" i="13"/>
  <c r="CJ444" i="14"/>
  <c r="CI422" i="14"/>
  <c r="CA615" i="14"/>
  <c r="CA617" i="14"/>
  <c r="CH617" i="14"/>
  <c r="CH615" i="14"/>
  <c r="J615" i="13"/>
  <c r="AU615" i="13" s="1"/>
  <c r="V616" i="13"/>
  <c r="BX615" i="14"/>
  <c r="BX617" i="14"/>
  <c r="K615" i="13"/>
  <c r="AV615" i="13"/>
  <c r="W616" i="13"/>
  <c r="C615" i="13"/>
  <c r="AN615" i="13" s="1"/>
  <c r="O616" i="13"/>
  <c r="BY465" i="14"/>
  <c r="BY467" i="14"/>
  <c r="CF465" i="14"/>
  <c r="CF467" i="14"/>
  <c r="BZ465" i="14"/>
  <c r="BZ467" i="14"/>
  <c r="J465" i="13"/>
  <c r="AU465" i="13" s="1"/>
  <c r="V466" i="13"/>
  <c r="CE467" i="14"/>
  <c r="CE465" i="14"/>
  <c r="D465" i="13"/>
  <c r="AO465" i="13"/>
  <c r="P466" i="13"/>
  <c r="AI398" i="13"/>
  <c r="CI545" i="14"/>
  <c r="CE371" i="14"/>
  <c r="CE369" i="14"/>
  <c r="P370" i="13"/>
  <c r="D369" i="13"/>
  <c r="AO369" i="13"/>
  <c r="CF369" i="14"/>
  <c r="CF371" i="14"/>
  <c r="CG369" i="14"/>
  <c r="CG371" i="14"/>
  <c r="V370" i="13"/>
  <c r="J369" i="13"/>
  <c r="AU369" i="13" s="1"/>
  <c r="Q370" i="13"/>
  <c r="E369" i="13"/>
  <c r="AP369" i="13" s="1"/>
  <c r="K369" i="13"/>
  <c r="AV369" i="13"/>
  <c r="W370" i="13"/>
  <c r="BV481" i="14"/>
  <c r="BW480" i="14"/>
  <c r="BW482" i="14"/>
  <c r="CG480" i="14"/>
  <c r="CG482" i="14"/>
  <c r="CF482" i="14"/>
  <c r="CF480" i="14"/>
  <c r="F480" i="13"/>
  <c r="AQ480" i="13" s="1"/>
  <c r="R481" i="13"/>
  <c r="CH482" i="14"/>
  <c r="CH480" i="14"/>
  <c r="I480" i="13"/>
  <c r="AT480" i="13"/>
  <c r="U481" i="13"/>
  <c r="B603" i="13"/>
  <c r="AM603" i="13" s="1"/>
  <c r="N604" i="13"/>
  <c r="CG605" i="14"/>
  <c r="CG603" i="14"/>
  <c r="S604" i="13"/>
  <c r="G603" i="13"/>
  <c r="AR603" i="13"/>
  <c r="M604" i="13"/>
  <c r="A603" i="13"/>
  <c r="AL603" i="13" s="1"/>
  <c r="BZ603" i="14"/>
  <c r="BZ605" i="14"/>
  <c r="I603" i="13"/>
  <c r="AT603" i="13" s="1"/>
  <c r="U604" i="13"/>
  <c r="CJ303" i="14"/>
  <c r="CJ75" i="14"/>
  <c r="BN413" i="3"/>
  <c r="BQ413" i="3"/>
  <c r="BT413" i="3"/>
  <c r="BO412" i="3"/>
  <c r="BA413" i="14" s="1"/>
  <c r="BM412" i="14" s="1"/>
  <c r="BW412" i="3"/>
  <c r="BI413" i="14" s="1"/>
  <c r="BU412" i="14" s="1"/>
  <c r="BV412" i="3"/>
  <c r="BH413" i="14" s="1"/>
  <c r="BT412" i="14" s="1"/>
  <c r="BL413" i="3"/>
  <c r="BM413" i="3"/>
  <c r="BO413" i="3"/>
  <c r="BS413" i="3"/>
  <c r="BR413" i="3"/>
  <c r="BV413" i="3"/>
  <c r="BM412" i="3"/>
  <c r="AY413" i="14" s="1"/>
  <c r="BK412" i="14" s="1"/>
  <c r="BQ412" i="3"/>
  <c r="BC413" i="14" s="1"/>
  <c r="BO412" i="14" s="1"/>
  <c r="BU412" i="3"/>
  <c r="BG413" i="14" s="1"/>
  <c r="BS412" i="14" s="1"/>
  <c r="BW413" i="3"/>
  <c r="BP412" i="3"/>
  <c r="BB413" i="14" s="1"/>
  <c r="BN412" i="14" s="1"/>
  <c r="BT412" i="3"/>
  <c r="BF413" i="14" s="1"/>
  <c r="BR412" i="14" s="1"/>
  <c r="BP413" i="3"/>
  <c r="BU413" i="3"/>
  <c r="BL412" i="3"/>
  <c r="AX413" i="14" s="1"/>
  <c r="BJ412" i="14" s="1"/>
  <c r="BS412" i="3"/>
  <c r="BE413" i="14" s="1"/>
  <c r="BQ412" i="14" s="1"/>
  <c r="BN412" i="3"/>
  <c r="AZ413" i="14" s="1"/>
  <c r="BL412" i="14" s="1"/>
  <c r="BR412" i="3"/>
  <c r="BD413" i="14" s="1"/>
  <c r="BP412" i="14" s="1"/>
  <c r="CJ378" i="14"/>
  <c r="Y74" i="13"/>
  <c r="AD74" i="13"/>
  <c r="AC50" i="13"/>
  <c r="AF50" i="13"/>
  <c r="Z497" i="13"/>
  <c r="AC32" i="13"/>
  <c r="CI551" i="14"/>
  <c r="CJ549" i="14"/>
  <c r="Y377" i="13"/>
  <c r="AE377" i="13"/>
  <c r="CJ375" i="14"/>
  <c r="AG377" i="13"/>
  <c r="CH672" i="14"/>
  <c r="CH674" i="14"/>
  <c r="BZ672" i="14"/>
  <c r="BZ674" i="14"/>
  <c r="CE674" i="14"/>
  <c r="CE672" i="14"/>
  <c r="BV673" i="14"/>
  <c r="BW674" i="14"/>
  <c r="BW672" i="14"/>
  <c r="F672" i="13"/>
  <c r="AQ672" i="13"/>
  <c r="R673" i="13"/>
  <c r="C672" i="13"/>
  <c r="AN672" i="13"/>
  <c r="O673" i="13"/>
  <c r="CF674" i="14"/>
  <c r="CF672" i="14"/>
  <c r="BX672" i="14"/>
  <c r="BX674" i="14"/>
  <c r="CC672" i="14"/>
  <c r="CC674" i="14"/>
  <c r="X673" i="13"/>
  <c r="L672" i="13"/>
  <c r="AW672" i="13" s="1"/>
  <c r="U673" i="13"/>
  <c r="I672" i="13"/>
  <c r="AT672" i="13" s="1"/>
  <c r="P673" i="13"/>
  <c r="D672" i="13"/>
  <c r="AO672" i="13" s="1"/>
  <c r="CJ51" i="14"/>
  <c r="AJ53" i="13"/>
  <c r="AK59" i="13"/>
  <c r="CC69" i="14"/>
  <c r="CC71" i="14"/>
  <c r="S70" i="13"/>
  <c r="G69" i="13"/>
  <c r="AR69" i="13"/>
  <c r="M70" i="13"/>
  <c r="A69" i="13"/>
  <c r="AL69" i="13" s="1"/>
  <c r="CE71" i="14"/>
  <c r="CE69" i="14"/>
  <c r="CH69" i="14"/>
  <c r="CH71" i="14"/>
  <c r="BV70" i="14"/>
  <c r="BW69" i="14"/>
  <c r="BW71" i="14"/>
  <c r="U70" i="13"/>
  <c r="I69" i="13"/>
  <c r="AT69" i="13" s="1"/>
  <c r="F69" i="13"/>
  <c r="AQ69" i="13" s="1"/>
  <c r="R70" i="13"/>
  <c r="O70" i="13"/>
  <c r="C69" i="13"/>
  <c r="AN69" i="13" s="1"/>
  <c r="BY71" i="14"/>
  <c r="BY69" i="14"/>
  <c r="K69" i="13"/>
  <c r="AV69" i="13" s="1"/>
  <c r="W70" i="13"/>
  <c r="B69" i="13"/>
  <c r="AM69" i="13"/>
  <c r="N70" i="13"/>
  <c r="Y548" i="13"/>
  <c r="AF548" i="13"/>
  <c r="Y479" i="13"/>
  <c r="AE479" i="13"/>
  <c r="CI479" i="14"/>
  <c r="AJ41" i="13"/>
  <c r="AC458" i="13"/>
  <c r="CJ393" i="14"/>
  <c r="CI395" i="14"/>
  <c r="CF609" i="14"/>
  <c r="CF611" i="14"/>
  <c r="BX609" i="14"/>
  <c r="BX611" i="14"/>
  <c r="CC609" i="14"/>
  <c r="CC611" i="14"/>
  <c r="K609" i="13"/>
  <c r="AV609" i="13" s="1"/>
  <c r="W610" i="13"/>
  <c r="H609" i="13"/>
  <c r="AS609" i="13"/>
  <c r="T610" i="13"/>
  <c r="C609" i="13"/>
  <c r="AN609" i="13" s="1"/>
  <c r="O610" i="13"/>
  <c r="CH609" i="14"/>
  <c r="CH611" i="14"/>
  <c r="BZ611" i="14"/>
  <c r="BZ609" i="14"/>
  <c r="CE609" i="14"/>
  <c r="CE611" i="14"/>
  <c r="BV610" i="14"/>
  <c r="BW611" i="14"/>
  <c r="BW609" i="14"/>
  <c r="J609" i="13"/>
  <c r="AU609" i="13" s="1"/>
  <c r="V610" i="13"/>
  <c r="E609" i="13"/>
  <c r="AP609" i="13"/>
  <c r="Q610" i="13"/>
  <c r="CJ579" i="14"/>
  <c r="AC452" i="13"/>
  <c r="CJ207" i="14"/>
  <c r="BT46" i="14"/>
  <c r="CG45" i="14" s="1"/>
  <c r="I45" i="13"/>
  <c r="AT45" i="13" s="1"/>
  <c r="U46" i="13"/>
  <c r="BX45" i="14"/>
  <c r="BX47" i="14"/>
  <c r="S46" i="13"/>
  <c r="G45" i="13"/>
  <c r="AR45" i="13" s="1"/>
  <c r="CJ612" i="14"/>
  <c r="U568" i="13"/>
  <c r="I567" i="13"/>
  <c r="AT567" i="13" s="1"/>
  <c r="BZ567" i="14"/>
  <c r="BZ569" i="14"/>
  <c r="Q568" i="13"/>
  <c r="E567" i="13"/>
  <c r="AP567" i="13" s="1"/>
  <c r="CG569" i="14"/>
  <c r="CG567" i="14"/>
  <c r="S568" i="13"/>
  <c r="G567" i="13"/>
  <c r="AR567" i="13" s="1"/>
  <c r="P568" i="13"/>
  <c r="D567" i="13"/>
  <c r="AO567" i="13"/>
  <c r="AB305" i="13"/>
  <c r="Z77" i="13"/>
  <c r="CI443" i="14"/>
  <c r="CD507" i="14"/>
  <c r="CD509" i="14"/>
  <c r="I507" i="13"/>
  <c r="AT507" i="13" s="1"/>
  <c r="U508" i="13"/>
  <c r="CB509" i="14"/>
  <c r="CB507" i="14"/>
  <c r="BY509" i="14"/>
  <c r="BY507" i="14"/>
  <c r="P508" i="13"/>
  <c r="D507" i="13"/>
  <c r="AO507" i="13" s="1"/>
  <c r="L507" i="13"/>
  <c r="AW507" i="13" s="1"/>
  <c r="X508" i="13"/>
  <c r="AA74" i="13"/>
  <c r="CE498" i="14"/>
  <c r="CE500" i="14"/>
  <c r="G498" i="13"/>
  <c r="AR498" i="13" s="1"/>
  <c r="S499" i="13"/>
  <c r="BZ498" i="14"/>
  <c r="BZ500" i="14"/>
  <c r="X499" i="13"/>
  <c r="L498" i="13"/>
  <c r="AW498" i="13" s="1"/>
  <c r="CG500" i="14"/>
  <c r="CG498" i="14"/>
  <c r="C498" i="13"/>
  <c r="AN498" i="13" s="1"/>
  <c r="O499" i="13"/>
  <c r="AD50" i="13"/>
  <c r="CJ504" i="14"/>
  <c r="CJ552" i="14"/>
  <c r="AF32" i="13"/>
  <c r="AB551" i="13"/>
  <c r="AH518" i="13"/>
  <c r="AC104" i="13"/>
  <c r="CI104" i="14"/>
  <c r="CD38" i="14"/>
  <c r="CD36" i="14"/>
  <c r="CE38" i="14"/>
  <c r="CE36" i="14"/>
  <c r="R37" i="13"/>
  <c r="F36" i="13"/>
  <c r="AQ36" i="13" s="1"/>
  <c r="M37" i="13"/>
  <c r="A36" i="13"/>
  <c r="AL36" i="13"/>
  <c r="K720" i="13"/>
  <c r="AV720" i="13"/>
  <c r="W721" i="13"/>
  <c r="J720" i="13"/>
  <c r="AU720" i="13" s="1"/>
  <c r="V721" i="13"/>
  <c r="CB720" i="14"/>
  <c r="CB722" i="14"/>
  <c r="BY722" i="14"/>
  <c r="BY720" i="14"/>
  <c r="Q721" i="13"/>
  <c r="E720" i="13"/>
  <c r="AP720" i="13" s="1"/>
  <c r="AG581" i="13"/>
  <c r="CJ423" i="14"/>
  <c r="CI449" i="14"/>
  <c r="AC14" i="13"/>
  <c r="AK95" i="13"/>
  <c r="CD617" i="14"/>
  <c r="CD615" i="14"/>
  <c r="R616" i="13"/>
  <c r="F615" i="13"/>
  <c r="AQ615" i="13" s="1"/>
  <c r="CE617" i="14"/>
  <c r="CE615" i="14"/>
  <c r="CF615" i="14"/>
  <c r="CF617" i="14"/>
  <c r="CC615" i="14"/>
  <c r="CC617" i="14"/>
  <c r="H615" i="13"/>
  <c r="AS615" i="13" s="1"/>
  <c r="T616" i="13"/>
  <c r="CB465" i="14"/>
  <c r="CB467" i="14"/>
  <c r="H465" i="13"/>
  <c r="AS465" i="13"/>
  <c r="T466" i="13"/>
  <c r="CA467" i="14"/>
  <c r="CA465" i="14"/>
  <c r="X466" i="13"/>
  <c r="L465" i="13"/>
  <c r="AW465" i="13"/>
  <c r="E465" i="13"/>
  <c r="AP465" i="13"/>
  <c r="Q466" i="13"/>
  <c r="CG467" i="14"/>
  <c r="CG465" i="14"/>
  <c r="CJ543" i="14"/>
  <c r="Z587" i="13"/>
  <c r="BW369" i="14"/>
  <c r="BW371" i="14"/>
  <c r="BV370" i="14"/>
  <c r="CA369" i="14"/>
  <c r="CA371" i="14"/>
  <c r="X370" i="13"/>
  <c r="L369" i="13"/>
  <c r="AW369" i="13" s="1"/>
  <c r="CH371" i="14"/>
  <c r="CH369" i="14"/>
  <c r="B369" i="13"/>
  <c r="AM369" i="13" s="1"/>
  <c r="N370" i="13"/>
  <c r="CC480" i="14"/>
  <c r="CC482" i="14"/>
  <c r="E480" i="13"/>
  <c r="AP480" i="13"/>
  <c r="Q481" i="13"/>
  <c r="CD480" i="14"/>
  <c r="CD482" i="14"/>
  <c r="K480" i="13"/>
  <c r="AV480" i="13" s="1"/>
  <c r="W481" i="13"/>
  <c r="C480" i="13"/>
  <c r="AN480" i="13"/>
  <c r="O481" i="13"/>
  <c r="CB480" i="14"/>
  <c r="CB482" i="14"/>
  <c r="CA605" i="14"/>
  <c r="CA603" i="14"/>
  <c r="CB603" i="14"/>
  <c r="CB605" i="14"/>
  <c r="BY605" i="14"/>
  <c r="BY603" i="14"/>
  <c r="P604" i="13"/>
  <c r="D603" i="13"/>
  <c r="AO603" i="13"/>
  <c r="CE605" i="14"/>
  <c r="CE603" i="14"/>
  <c r="E603" i="13"/>
  <c r="AP603" i="13"/>
  <c r="Q604" i="13"/>
  <c r="AK35" i="13"/>
  <c r="AK719" i="13"/>
  <c r="AK632" i="13"/>
  <c r="AK671" i="13"/>
  <c r="AD131" i="13"/>
  <c r="AJ131" i="13"/>
  <c r="CJ129" i="14"/>
  <c r="AB311" i="13"/>
  <c r="AF311" i="13"/>
  <c r="AE311" i="13"/>
  <c r="AI311" i="13"/>
  <c r="Y125" i="13"/>
  <c r="Z125" i="13"/>
  <c r="AI125" i="13"/>
  <c r="AC212" i="13"/>
  <c r="AG212" i="13"/>
  <c r="Y881" i="13"/>
  <c r="AA809" i="13"/>
  <c r="AH809" i="13"/>
  <c r="AE809" i="13"/>
  <c r="AI809" i="13"/>
  <c r="AB185" i="13"/>
  <c r="AF185" i="13"/>
  <c r="AH899" i="13"/>
  <c r="AE899" i="13"/>
  <c r="AI899" i="13"/>
  <c r="CI353" i="14"/>
  <c r="AB800" i="13"/>
  <c r="AG800" i="13"/>
  <c r="AF800" i="13"/>
  <c r="AJ800" i="13"/>
  <c r="AA767" i="13"/>
  <c r="AB767" i="13"/>
  <c r="AF767" i="13"/>
  <c r="AE767" i="13"/>
  <c r="AI767" i="13"/>
  <c r="AH872" i="13"/>
  <c r="AC149" i="13"/>
  <c r="AH149" i="13"/>
  <c r="AG149" i="13"/>
  <c r="AB698" i="13"/>
  <c r="AC698" i="13"/>
  <c r="AG698" i="13"/>
  <c r="AF698" i="13"/>
  <c r="AJ698" i="13"/>
  <c r="CI236" i="14"/>
  <c r="AB251" i="13"/>
  <c r="AF251" i="13"/>
  <c r="AE251" i="13"/>
  <c r="CJ249" i="14"/>
  <c r="Y155" i="13"/>
  <c r="AI155" i="13"/>
  <c r="AH851" i="13"/>
  <c r="AE851" i="13"/>
  <c r="AI851" i="13"/>
  <c r="Y278" i="13"/>
  <c r="AH278" i="13"/>
  <c r="AB662" i="13"/>
  <c r="AC662" i="13"/>
  <c r="AG662" i="13"/>
  <c r="AF662" i="13"/>
  <c r="AJ662" i="13"/>
  <c r="Y668" i="13"/>
  <c r="CJ750" i="14"/>
  <c r="AK734" i="13"/>
  <c r="AB131" i="13"/>
  <c r="AF131" i="13"/>
  <c r="AE308" i="13"/>
  <c r="AI308" i="13"/>
  <c r="AB881" i="13"/>
  <c r="AF881" i="13"/>
  <c r="AJ881" i="13"/>
  <c r="AB809" i="13"/>
  <c r="AF809" i="13"/>
  <c r="AC809" i="13"/>
  <c r="AJ809" i="13"/>
  <c r="AC185" i="13"/>
  <c r="AH185" i="13"/>
  <c r="AG185" i="13"/>
  <c r="AJ185" i="13"/>
  <c r="AA899" i="13"/>
  <c r="AB899" i="13"/>
  <c r="AF899" i="13"/>
  <c r="AJ899" i="13"/>
  <c r="AH170" i="13"/>
  <c r="AB353" i="13"/>
  <c r="AF353" i="13"/>
  <c r="AE353" i="13"/>
  <c r="AI353" i="13"/>
  <c r="AH800" i="13"/>
  <c r="AI800" i="13"/>
  <c r="AJ767" i="13"/>
  <c r="AJ755" i="13"/>
  <c r="AB149" i="13"/>
  <c r="AF149" i="13"/>
  <c r="AE149" i="13"/>
  <c r="Z698" i="13"/>
  <c r="AA698" i="13"/>
  <c r="AE698" i="13"/>
  <c r="AD698" i="13"/>
  <c r="Z236" i="13"/>
  <c r="AB236" i="13"/>
  <c r="AI236" i="13"/>
  <c r="AF236" i="13"/>
  <c r="AJ236" i="13"/>
  <c r="AC329" i="13"/>
  <c r="AH329" i="13"/>
  <c r="AG329" i="13"/>
  <c r="AD251" i="13"/>
  <c r="AJ251" i="13"/>
  <c r="AA851" i="13"/>
  <c r="AB851" i="13"/>
  <c r="AF851" i="13"/>
  <c r="Z662" i="13"/>
  <c r="AA227" i="13"/>
  <c r="AC227" i="13"/>
  <c r="AH227" i="13"/>
  <c r="AG227" i="13"/>
  <c r="AA836" i="13"/>
  <c r="AE836" i="13"/>
  <c r="AD836" i="13"/>
  <c r="AI836" i="13"/>
  <c r="AA221" i="13"/>
  <c r="AD221" i="13"/>
  <c r="AJ221" i="13"/>
  <c r="AB833" i="13"/>
  <c r="AF833" i="13"/>
  <c r="AC833" i="13"/>
  <c r="AJ833" i="13"/>
  <c r="AC233" i="13"/>
  <c r="AH233" i="13"/>
  <c r="AG233" i="13"/>
  <c r="Z860" i="13"/>
  <c r="AH860" i="13"/>
  <c r="AI860" i="13"/>
  <c r="AD335" i="13"/>
  <c r="AJ335" i="13"/>
  <c r="AA245" i="13"/>
  <c r="AD245" i="13"/>
  <c r="AB323" i="13"/>
  <c r="AF323" i="13"/>
  <c r="AE323" i="13"/>
  <c r="AI323" i="13"/>
  <c r="Y284" i="13"/>
  <c r="AA284" i="13"/>
  <c r="AH284" i="13"/>
  <c r="AC188" i="13"/>
  <c r="AG188" i="13"/>
  <c r="AD188" i="13"/>
  <c r="Y275" i="13"/>
  <c r="Z275" i="13"/>
  <c r="AI275" i="13"/>
  <c r="Y299" i="13"/>
  <c r="Z299" i="13"/>
  <c r="AB203" i="13"/>
  <c r="AF203" i="13"/>
  <c r="AE203" i="13"/>
  <c r="Y644" i="13"/>
  <c r="AB716" i="13"/>
  <c r="AC716" i="13"/>
  <c r="AG716" i="13"/>
  <c r="AF716" i="13"/>
  <c r="AJ716" i="13"/>
  <c r="AB710" i="13"/>
  <c r="AC710" i="13"/>
  <c r="AG710" i="13"/>
  <c r="AF710" i="13"/>
  <c r="AJ710" i="13"/>
  <c r="S792" i="3"/>
  <c r="M792" i="13" s="1"/>
  <c r="AK410" i="13"/>
  <c r="AF425" i="13"/>
  <c r="AJ425" i="13"/>
  <c r="Y449" i="13"/>
  <c r="AE449" i="13"/>
  <c r="Z449" i="13"/>
  <c r="AJ449" i="13"/>
  <c r="AG362" i="13"/>
  <c r="Z362" i="13"/>
  <c r="AI362" i="13"/>
  <c r="AF362" i="13"/>
  <c r="AC542" i="13"/>
  <c r="AA542" i="13"/>
  <c r="AI542" i="13"/>
  <c r="AA209" i="13"/>
  <c r="Y209" i="13"/>
  <c r="AE209" i="13"/>
  <c r="AG14" i="13"/>
  <c r="AH14" i="13"/>
  <c r="AF14" i="13"/>
  <c r="AI14" i="13"/>
  <c r="Y446" i="13"/>
  <c r="AF446" i="13"/>
  <c r="AI446" i="13"/>
  <c r="Z446" i="13"/>
  <c r="AH446" i="13"/>
  <c r="AG422" i="13"/>
  <c r="AD422" i="13"/>
  <c r="CE47" i="14"/>
  <c r="CE45" i="14"/>
  <c r="K45" i="13"/>
  <c r="AV45" i="13" s="1"/>
  <c r="W46" i="13"/>
  <c r="B45" i="13"/>
  <c r="AM45" i="13"/>
  <c r="N46" i="13"/>
  <c r="BU46" i="14"/>
  <c r="CH47" i="14" s="1"/>
  <c r="BZ47" i="14"/>
  <c r="BZ45" i="14"/>
  <c r="CC47" i="14"/>
  <c r="CC45" i="14"/>
  <c r="X46" i="13"/>
  <c r="L45" i="13"/>
  <c r="AW45" i="13" s="1"/>
  <c r="J45" i="13"/>
  <c r="AU45" i="13" s="1"/>
  <c r="V46" i="13"/>
  <c r="E45" i="13"/>
  <c r="AP45" i="13"/>
  <c r="Q46" i="13"/>
  <c r="CF45" i="14"/>
  <c r="CF47" i="14"/>
  <c r="CA47" i="14"/>
  <c r="CA45" i="14"/>
  <c r="T46" i="13"/>
  <c r="H45" i="13"/>
  <c r="AS45" i="13" s="1"/>
  <c r="AG398" i="13"/>
  <c r="CI398" i="14"/>
  <c r="CJ396" i="14"/>
  <c r="AB545" i="13"/>
  <c r="AC545" i="13"/>
  <c r="AG545" i="13"/>
  <c r="Y614" i="13"/>
  <c r="AF614" i="13"/>
  <c r="CI614" i="14"/>
  <c r="AH614" i="13"/>
  <c r="AH587" i="13"/>
  <c r="CI587" i="14"/>
  <c r="AF587" i="13"/>
  <c r="AK524" i="13"/>
  <c r="CD567" i="14"/>
  <c r="CD569" i="14"/>
  <c r="CA569" i="14"/>
  <c r="CA567" i="14"/>
  <c r="F567" i="13"/>
  <c r="AQ567" i="13"/>
  <c r="R568" i="13"/>
  <c r="CH569" i="14"/>
  <c r="CH567" i="14"/>
  <c r="CE569" i="14"/>
  <c r="CE567" i="14"/>
  <c r="V568" i="13"/>
  <c r="J567" i="13"/>
  <c r="AU567" i="13" s="1"/>
  <c r="CF567" i="14"/>
  <c r="CF569" i="14"/>
  <c r="BX567" i="14"/>
  <c r="BX569" i="14"/>
  <c r="CC569" i="14"/>
  <c r="CC567" i="14"/>
  <c r="W568" i="13"/>
  <c r="K567" i="13"/>
  <c r="AV567" i="13" s="1"/>
  <c r="T568" i="13"/>
  <c r="H567" i="13"/>
  <c r="AS567" i="13" s="1"/>
  <c r="O568" i="13"/>
  <c r="C567" i="13"/>
  <c r="AN567" i="13" s="1"/>
  <c r="AA305" i="13"/>
  <c r="AG305" i="13"/>
  <c r="Y305" i="13"/>
  <c r="AE305" i="13"/>
  <c r="AK416" i="13"/>
  <c r="AA77" i="13"/>
  <c r="AG77" i="13"/>
  <c r="AF77" i="13"/>
  <c r="AH77" i="13"/>
  <c r="AE443" i="13"/>
  <c r="CJ441" i="14"/>
  <c r="AA443" i="13"/>
  <c r="BZ509" i="14"/>
  <c r="BZ507" i="14"/>
  <c r="BV508" i="14"/>
  <c r="BW509" i="14"/>
  <c r="BW507" i="14"/>
  <c r="R508" i="13"/>
  <c r="F507" i="13"/>
  <c r="AQ507" i="13" s="1"/>
  <c r="CF509" i="14"/>
  <c r="CF507" i="14"/>
  <c r="BX507" i="14"/>
  <c r="BX509" i="14"/>
  <c r="CC507" i="14"/>
  <c r="CC509" i="14"/>
  <c r="W508" i="13"/>
  <c r="K507" i="13"/>
  <c r="AV507" i="13" s="1"/>
  <c r="T508" i="13"/>
  <c r="H507" i="13"/>
  <c r="AS507" i="13" s="1"/>
  <c r="O508" i="13"/>
  <c r="C507" i="13"/>
  <c r="AN507" i="13" s="1"/>
  <c r="CH507" i="14"/>
  <c r="CH509" i="14"/>
  <c r="CA507" i="14"/>
  <c r="CA509" i="14"/>
  <c r="B507" i="13"/>
  <c r="AM507" i="13"/>
  <c r="N508" i="13"/>
  <c r="AK68" i="13"/>
  <c r="AD380" i="13"/>
  <c r="AC380" i="13"/>
  <c r="Z380" i="13"/>
  <c r="AI74" i="13"/>
  <c r="CI74" i="14"/>
  <c r="CJ72" i="14"/>
  <c r="AB74" i="13"/>
  <c r="BY498" i="14"/>
  <c r="BY500" i="14"/>
  <c r="BV499" i="14"/>
  <c r="BW500" i="14"/>
  <c r="BW498" i="14"/>
  <c r="F498" i="13"/>
  <c r="AQ498" i="13"/>
  <c r="R499" i="13"/>
  <c r="N499" i="13"/>
  <c r="B498" i="13"/>
  <c r="AM498" i="13" s="1"/>
  <c r="CH498" i="14"/>
  <c r="CH500" i="14"/>
  <c r="CA498" i="14"/>
  <c r="CA500" i="14"/>
  <c r="BX500" i="14"/>
  <c r="BX498" i="14"/>
  <c r="T499" i="13"/>
  <c r="H498" i="13"/>
  <c r="AS498" i="13" s="1"/>
  <c r="Q499" i="13"/>
  <c r="E498" i="13"/>
  <c r="AP498" i="13"/>
  <c r="M499" i="13"/>
  <c r="A498" i="13"/>
  <c r="AL498" i="13" s="1"/>
  <c r="CD500" i="14"/>
  <c r="CD498" i="14"/>
  <c r="V499" i="13"/>
  <c r="J498" i="13"/>
  <c r="AU498" i="13"/>
  <c r="AG50" i="13"/>
  <c r="AJ50" i="13"/>
  <c r="AC506" i="13"/>
  <c r="AD506" i="13"/>
  <c r="CI506" i="14"/>
  <c r="AG506" i="13"/>
  <c r="AH515" i="13"/>
  <c r="CI515" i="14"/>
  <c r="AA515" i="13"/>
  <c r="AI515" i="13"/>
  <c r="AF497" i="13"/>
  <c r="CI497" i="14"/>
  <c r="AH497" i="13"/>
  <c r="AD497" i="13"/>
  <c r="AA554" i="13"/>
  <c r="CI554" i="14"/>
  <c r="AJ554" i="13"/>
  <c r="AA32" i="13"/>
  <c r="AG32" i="13"/>
  <c r="AH32" i="13"/>
  <c r="AJ32" i="13"/>
  <c r="CH32" i="14"/>
  <c r="Z32" i="13"/>
  <c r="Y551" i="13"/>
  <c r="AE551" i="13"/>
  <c r="AG551" i="13"/>
  <c r="Z377" i="13"/>
  <c r="AF377" i="13"/>
  <c r="AH377" i="13"/>
  <c r="AD377" i="13"/>
  <c r="AK26" i="13"/>
  <c r="Y53" i="13"/>
  <c r="AE53" i="13"/>
  <c r="AG53" i="13"/>
  <c r="AH548" i="13"/>
  <c r="AB548" i="13"/>
  <c r="AJ548" i="13"/>
  <c r="AA548" i="13"/>
  <c r="CI548" i="14"/>
  <c r="CJ546" i="14"/>
  <c r="AC479" i="13"/>
  <c r="AG479" i="13"/>
  <c r="AA479" i="13"/>
  <c r="AI479" i="13"/>
  <c r="AD479" i="13"/>
  <c r="Y41" i="13"/>
  <c r="AE41" i="13"/>
  <c r="AD41" i="13"/>
  <c r="BV40" i="14"/>
  <c r="CI41" i="14"/>
  <c r="AC518" i="13"/>
  <c r="AA518" i="13"/>
  <c r="CJ516" i="14"/>
  <c r="Z518" i="13"/>
  <c r="AI518" i="13"/>
  <c r="AD458" i="13"/>
  <c r="CJ456" i="14"/>
  <c r="CI458" i="14"/>
  <c r="AG458" i="13"/>
  <c r="Y104" i="13"/>
  <c r="AD104" i="13"/>
  <c r="AJ104" i="13"/>
  <c r="Z104" i="13"/>
  <c r="Y473" i="13"/>
  <c r="AE473" i="13"/>
  <c r="AC473" i="13"/>
  <c r="CI473" i="14"/>
  <c r="AG473" i="13"/>
  <c r="AF395" i="13"/>
  <c r="AH395" i="13"/>
  <c r="AB395" i="13"/>
  <c r="BX38" i="14"/>
  <c r="BX36" i="14"/>
  <c r="T37" i="13"/>
  <c r="H36" i="13"/>
  <c r="AS36" i="13"/>
  <c r="B36" i="13"/>
  <c r="AM36" i="13"/>
  <c r="N37" i="13"/>
  <c r="BY38" i="14"/>
  <c r="BY36" i="14"/>
  <c r="X37" i="13"/>
  <c r="L36" i="13"/>
  <c r="AW36" i="13" s="1"/>
  <c r="C36" i="13"/>
  <c r="AN36" i="13"/>
  <c r="O37" i="13"/>
  <c r="BT37" i="14"/>
  <c r="CG38" i="14" s="1"/>
  <c r="CF36" i="14"/>
  <c r="CF38" i="14"/>
  <c r="BZ36" i="14"/>
  <c r="BZ38" i="14"/>
  <c r="J36" i="13"/>
  <c r="AU36" i="13"/>
  <c r="V37" i="13"/>
  <c r="U37" i="13"/>
  <c r="I36" i="13"/>
  <c r="AT36" i="13" s="1"/>
  <c r="P37" i="13"/>
  <c r="D36" i="13"/>
  <c r="AO36" i="13" s="1"/>
  <c r="AK476" i="13"/>
  <c r="CH722" i="14"/>
  <c r="CH720" i="14"/>
  <c r="BZ722" i="14"/>
  <c r="BZ720" i="14"/>
  <c r="CE720" i="14"/>
  <c r="CE722" i="14"/>
  <c r="BW720" i="14"/>
  <c r="BV721" i="14"/>
  <c r="BW722" i="14"/>
  <c r="R721" i="13"/>
  <c r="F720" i="13"/>
  <c r="AQ720" i="13"/>
  <c r="O721" i="13"/>
  <c r="C720" i="13"/>
  <c r="AN720" i="13" s="1"/>
  <c r="CF720" i="14"/>
  <c r="CF722" i="14"/>
  <c r="BX722" i="14"/>
  <c r="BX720" i="14"/>
  <c r="CC722" i="14"/>
  <c r="CC720" i="14"/>
  <c r="X721" i="13"/>
  <c r="L720" i="13"/>
  <c r="AW720" i="13" s="1"/>
  <c r="U721" i="13"/>
  <c r="I720" i="13"/>
  <c r="AT720" i="13" s="1"/>
  <c r="P721" i="13"/>
  <c r="D720" i="13"/>
  <c r="AO720" i="13" s="1"/>
  <c r="AJ581" i="13"/>
  <c r="AB581" i="13"/>
  <c r="Z581" i="13"/>
  <c r="AG452" i="13"/>
  <c r="CI452" i="14"/>
  <c r="BP455" i="3"/>
  <c r="BU455" i="3"/>
  <c r="BW455" i="3"/>
  <c r="BL454" i="3"/>
  <c r="AX455" i="14" s="1"/>
  <c r="BJ454" i="14" s="1"/>
  <c r="BO454" i="3"/>
  <c r="BA455" i="14" s="1"/>
  <c r="BM454" i="14" s="1"/>
  <c r="BR454" i="3"/>
  <c r="BD455" i="14" s="1"/>
  <c r="BP454" i="14" s="1"/>
  <c r="BL455" i="3"/>
  <c r="BN455" i="3"/>
  <c r="BO455" i="3"/>
  <c r="BS455" i="3"/>
  <c r="BR455" i="3"/>
  <c r="BV455" i="3"/>
  <c r="BM454" i="3"/>
  <c r="AY455" i="14" s="1"/>
  <c r="BK454" i="14" s="1"/>
  <c r="BU454" i="3"/>
  <c r="BG455" i="14" s="1"/>
  <c r="BS454" i="14" s="1"/>
  <c r="BP454" i="3"/>
  <c r="BB455" i="14" s="1"/>
  <c r="BN454" i="14" s="1"/>
  <c r="BV454" i="3"/>
  <c r="BH455" i="14" s="1"/>
  <c r="BT454" i="14" s="1"/>
  <c r="BS454" i="3"/>
  <c r="BE455" i="14" s="1"/>
  <c r="BQ454" i="14" s="1"/>
  <c r="BN454" i="3"/>
  <c r="AZ455" i="14" s="1"/>
  <c r="BL454" i="14" s="1"/>
  <c r="BM455" i="3"/>
  <c r="BQ455" i="3"/>
  <c r="BT455" i="3"/>
  <c r="BQ454" i="3"/>
  <c r="BC455" i="14" s="1"/>
  <c r="BO454" i="14" s="1"/>
  <c r="BT454" i="3"/>
  <c r="BF455" i="14" s="1"/>
  <c r="BR454" i="14" s="1"/>
  <c r="BW454" i="3"/>
  <c r="BI455" i="14" s="1"/>
  <c r="BU454" i="14" s="1"/>
  <c r="AB425" i="13"/>
  <c r="AC425" i="13"/>
  <c r="Z425" i="13"/>
  <c r="AF449" i="13"/>
  <c r="AH449" i="13"/>
  <c r="AD449" i="13"/>
  <c r="AB362" i="13"/>
  <c r="AA362" i="13"/>
  <c r="CJ360" i="14"/>
  <c r="CI362" i="14"/>
  <c r="AG542" i="13"/>
  <c r="AC209" i="13"/>
  <c r="AJ209" i="13"/>
  <c r="Y14" i="13"/>
  <c r="AD14" i="13"/>
  <c r="AE14" i="13"/>
  <c r="AG446" i="13"/>
  <c r="AD446" i="13"/>
  <c r="AE446" i="13"/>
  <c r="CI446" i="14"/>
  <c r="AC422" i="13"/>
  <c r="AA422" i="13"/>
  <c r="CJ420" i="14"/>
  <c r="Z422" i="13"/>
  <c r="AI422" i="13"/>
  <c r="AK407" i="13"/>
  <c r="L615" i="13"/>
  <c r="AW615" i="13" s="1"/>
  <c r="X616" i="13"/>
  <c r="I615" i="13"/>
  <c r="AT615" i="13"/>
  <c r="U616" i="13"/>
  <c r="B615" i="13"/>
  <c r="AM615" i="13" s="1"/>
  <c r="N616" i="13"/>
  <c r="BZ615" i="14"/>
  <c r="BZ617" i="14"/>
  <c r="BW617" i="14"/>
  <c r="BV616" i="14"/>
  <c r="BW615" i="14"/>
  <c r="E615" i="13"/>
  <c r="AP615" i="13" s="1"/>
  <c r="Q616" i="13"/>
  <c r="CB615" i="14"/>
  <c r="CB617" i="14"/>
  <c r="CG615" i="14"/>
  <c r="CG617" i="14"/>
  <c r="BY615" i="14"/>
  <c r="BY617" i="14"/>
  <c r="G615" i="13"/>
  <c r="AR615" i="13"/>
  <c r="S616" i="13"/>
  <c r="D615" i="13"/>
  <c r="AO615" i="13" s="1"/>
  <c r="P616" i="13"/>
  <c r="A615" i="13"/>
  <c r="AL615" i="13"/>
  <c r="M616" i="13"/>
  <c r="BW467" i="14"/>
  <c r="BW465" i="14"/>
  <c r="BV466" i="14"/>
  <c r="K465" i="13"/>
  <c r="AV465" i="13"/>
  <c r="W466" i="13"/>
  <c r="C465" i="13"/>
  <c r="AN465" i="13" s="1"/>
  <c r="O466" i="13"/>
  <c r="BX467" i="14"/>
  <c r="BX465" i="14"/>
  <c r="CH465" i="14"/>
  <c r="CH467" i="14"/>
  <c r="CC467" i="14"/>
  <c r="CC465" i="14"/>
  <c r="I465" i="13"/>
  <c r="AT465" i="13"/>
  <c r="U466" i="13"/>
  <c r="R466" i="13"/>
  <c r="F465" i="13"/>
  <c r="AQ465" i="13" s="1"/>
  <c r="B465" i="13"/>
  <c r="AM465" i="13"/>
  <c r="N466" i="13"/>
  <c r="CD467" i="14"/>
  <c r="CD465" i="14"/>
  <c r="G465" i="13"/>
  <c r="AR465" i="13" s="1"/>
  <c r="S466" i="13"/>
  <c r="A465" i="13"/>
  <c r="AL465" i="13"/>
  <c r="M466" i="13"/>
  <c r="AC398" i="13"/>
  <c r="AA398" i="13"/>
  <c r="AF545" i="13"/>
  <c r="AH545" i="13"/>
  <c r="AD545" i="13"/>
  <c r="AG614" i="13"/>
  <c r="AE614" i="13"/>
  <c r="AD587" i="13"/>
  <c r="AJ587" i="13"/>
  <c r="AB587" i="13"/>
  <c r="CB369" i="14"/>
  <c r="CB371" i="14"/>
  <c r="BZ371" i="14"/>
  <c r="BZ369" i="14"/>
  <c r="S370" i="13"/>
  <c r="G369" i="13"/>
  <c r="AR369" i="13"/>
  <c r="M370" i="13"/>
  <c r="A369" i="13"/>
  <c r="AL369" i="13" s="1"/>
  <c r="BX371" i="14"/>
  <c r="BX369" i="14"/>
  <c r="CD371" i="14"/>
  <c r="CD369" i="14"/>
  <c r="BY371" i="14"/>
  <c r="BY369" i="14"/>
  <c r="I369" i="13"/>
  <c r="AT369" i="13" s="1"/>
  <c r="U370" i="13"/>
  <c r="F369" i="13"/>
  <c r="AQ369" i="13"/>
  <c r="R370" i="13"/>
  <c r="O370" i="13"/>
  <c r="C369" i="13"/>
  <c r="AN369" i="13" s="1"/>
  <c r="CC369" i="14"/>
  <c r="CC371" i="14"/>
  <c r="T370" i="13"/>
  <c r="H369" i="13"/>
  <c r="AS369" i="13" s="1"/>
  <c r="CA480" i="14"/>
  <c r="CA482" i="14"/>
  <c r="H480" i="13"/>
  <c r="AS480" i="13" s="1"/>
  <c r="T481" i="13"/>
  <c r="A480" i="13"/>
  <c r="AL480" i="13"/>
  <c r="M481" i="13"/>
  <c r="BY480" i="14"/>
  <c r="BY482" i="14"/>
  <c r="CE480" i="14"/>
  <c r="CE482" i="14"/>
  <c r="BX480" i="14"/>
  <c r="BX482" i="14"/>
  <c r="V481" i="13"/>
  <c r="J480" i="13"/>
  <c r="AU480" i="13"/>
  <c r="G480" i="13"/>
  <c r="AR480" i="13"/>
  <c r="S481" i="13"/>
  <c r="B480" i="13"/>
  <c r="AM480" i="13" s="1"/>
  <c r="N481" i="13"/>
  <c r="BZ482" i="14"/>
  <c r="BZ480" i="14"/>
  <c r="L480" i="13"/>
  <c r="AW480" i="13"/>
  <c r="X481" i="13"/>
  <c r="D480" i="13"/>
  <c r="AO480" i="13" s="1"/>
  <c r="P481" i="13"/>
  <c r="CD605" i="14"/>
  <c r="CD603" i="14"/>
  <c r="J603" i="13"/>
  <c r="AU603" i="13"/>
  <c r="V604" i="13"/>
  <c r="CF603" i="14"/>
  <c r="CF605" i="14"/>
  <c r="BX603" i="14"/>
  <c r="BX605" i="14"/>
  <c r="CC603" i="14"/>
  <c r="CC605" i="14"/>
  <c r="W604" i="13"/>
  <c r="K603" i="13"/>
  <c r="AV603" i="13" s="1"/>
  <c r="T604" i="13"/>
  <c r="H603" i="13"/>
  <c r="AS603" i="13" s="1"/>
  <c r="O604" i="13"/>
  <c r="C603" i="13"/>
  <c r="AN603" i="13" s="1"/>
  <c r="CH605" i="14"/>
  <c r="CH603" i="14"/>
  <c r="L603" i="13"/>
  <c r="AW603" i="13"/>
  <c r="X604" i="13"/>
  <c r="BW603" i="14"/>
  <c r="BW605" i="14"/>
  <c r="BV604" i="14"/>
  <c r="R604" i="13"/>
  <c r="F603" i="13"/>
  <c r="AQ603" i="13" s="1"/>
  <c r="AH305" i="13"/>
  <c r="CI305" i="14"/>
  <c r="AI305" i="13"/>
  <c r="AB77" i="13"/>
  <c r="CI77" i="14"/>
  <c r="AJ77" i="13"/>
  <c r="S411" i="3"/>
  <c r="M411" i="13" s="1"/>
  <c r="AB443" i="13"/>
  <c r="AH443" i="13"/>
  <c r="AK590" i="13"/>
  <c r="AE380" i="13"/>
  <c r="CI380" i="14"/>
  <c r="AJ380" i="13"/>
  <c r="AH380" i="13"/>
  <c r="AE74" i="13"/>
  <c r="AF74" i="13"/>
  <c r="AC74" i="13"/>
  <c r="Y50" i="13"/>
  <c r="AH50" i="13"/>
  <c r="AE50" i="13"/>
  <c r="CI50" i="14"/>
  <c r="Y506" i="13"/>
  <c r="AE506" i="13"/>
  <c r="AH506" i="13"/>
  <c r="AB506" i="13"/>
  <c r="Z515" i="13"/>
  <c r="AD515" i="13"/>
  <c r="AG515" i="13"/>
  <c r="Y515" i="13"/>
  <c r="AE515" i="13"/>
  <c r="AB497" i="13"/>
  <c r="AG497" i="13"/>
  <c r="AE554" i="13"/>
  <c r="AH554" i="13"/>
  <c r="Y554" i="13"/>
  <c r="Y32" i="13"/>
  <c r="AD32" i="13"/>
  <c r="AC551" i="13"/>
  <c r="AJ551" i="13"/>
  <c r="AA551" i="13"/>
  <c r="AI551" i="13"/>
  <c r="AB377" i="13"/>
  <c r="CI377" i="14"/>
  <c r="AA377" i="13"/>
  <c r="AJ377" i="13"/>
  <c r="CD672" i="14"/>
  <c r="CD674" i="14"/>
  <c r="W673" i="13"/>
  <c r="K672" i="13"/>
  <c r="AV672" i="13" s="1"/>
  <c r="CA674" i="14"/>
  <c r="CA672" i="14"/>
  <c r="V673" i="13"/>
  <c r="J672" i="13"/>
  <c r="AU672" i="13"/>
  <c r="G672" i="13"/>
  <c r="AR672" i="13"/>
  <c r="S673" i="13"/>
  <c r="B672" i="13"/>
  <c r="AM672" i="13" s="1"/>
  <c r="N673" i="13"/>
  <c r="CB672" i="14"/>
  <c r="CB674" i="14"/>
  <c r="CG672" i="14"/>
  <c r="CG674" i="14"/>
  <c r="BY674" i="14"/>
  <c r="BY672" i="14"/>
  <c r="T673" i="13"/>
  <c r="H672" i="13"/>
  <c r="AS672" i="13" s="1"/>
  <c r="Q673" i="13"/>
  <c r="E672" i="13"/>
  <c r="AP672" i="13"/>
  <c r="A672" i="13"/>
  <c r="AL672" i="13"/>
  <c r="M673" i="13"/>
  <c r="AA53" i="13"/>
  <c r="CI53" i="14"/>
  <c r="CA69" i="14"/>
  <c r="CA71" i="14"/>
  <c r="CG69" i="14"/>
  <c r="CG71" i="14"/>
  <c r="P70" i="13"/>
  <c r="D69" i="13"/>
  <c r="AO69" i="13"/>
  <c r="CF71" i="14"/>
  <c r="CF69" i="14"/>
  <c r="CD71" i="14"/>
  <c r="CD69" i="14"/>
  <c r="BX69" i="14"/>
  <c r="BX71" i="14"/>
  <c r="L69" i="13"/>
  <c r="AW69" i="13"/>
  <c r="X70" i="13"/>
  <c r="V70" i="13"/>
  <c r="J69" i="13"/>
  <c r="AU69" i="13" s="1"/>
  <c r="Q70" i="13"/>
  <c r="E69" i="13"/>
  <c r="AP69" i="13" s="1"/>
  <c r="BZ71" i="14"/>
  <c r="BZ69" i="14"/>
  <c r="CB71" i="14"/>
  <c r="CB69" i="14"/>
  <c r="T70" i="13"/>
  <c r="H69" i="13"/>
  <c r="AS69" i="13" s="1"/>
  <c r="AE548" i="13"/>
  <c r="AC548" i="13"/>
  <c r="Z548" i="13"/>
  <c r="AB479" i="13"/>
  <c r="Z479" i="13"/>
  <c r="CJ477" i="14"/>
  <c r="CH39" i="14"/>
  <c r="CJ39" i="14" s="1"/>
  <c r="AC41" i="13"/>
  <c r="AG518" i="13"/>
  <c r="AE518" i="13"/>
  <c r="Z458" i="13"/>
  <c r="AH458" i="13"/>
  <c r="AB458" i="13"/>
  <c r="AF458" i="13"/>
  <c r="AI104" i="13"/>
  <c r="AE104" i="13"/>
  <c r="BM629" i="3"/>
  <c r="BP629" i="3"/>
  <c r="BQ629" i="3"/>
  <c r="BU629" i="3"/>
  <c r="BT629" i="3"/>
  <c r="BW629" i="3"/>
  <c r="BR628" i="3"/>
  <c r="BD629" i="14" s="1"/>
  <c r="BP628" i="14" s="1"/>
  <c r="BO628" i="3"/>
  <c r="BA629" i="14" s="1"/>
  <c r="BM628" i="14" s="1"/>
  <c r="BW628" i="3"/>
  <c r="BI629" i="14" s="1"/>
  <c r="BU628" i="14" s="1"/>
  <c r="BP628" i="3"/>
  <c r="BB629" i="14" s="1"/>
  <c r="BN628" i="14" s="1"/>
  <c r="BM628" i="3"/>
  <c r="AY629" i="14" s="1"/>
  <c r="BK628" i="14" s="1"/>
  <c r="BU628" i="3"/>
  <c r="BG629" i="14" s="1"/>
  <c r="BS628" i="14" s="1"/>
  <c r="BL629" i="3"/>
  <c r="BN629" i="3"/>
  <c r="BO629" i="3"/>
  <c r="BS629" i="3"/>
  <c r="BR629" i="3"/>
  <c r="BV629" i="3"/>
  <c r="BN628" i="3"/>
  <c r="AZ629" i="14" s="1"/>
  <c r="BL628" i="14" s="1"/>
  <c r="BV628" i="3"/>
  <c r="BH629" i="14" s="1"/>
  <c r="BT628" i="14" s="1"/>
  <c r="BS628" i="3"/>
  <c r="BE629" i="14" s="1"/>
  <c r="BQ628" i="14" s="1"/>
  <c r="BL628" i="3"/>
  <c r="AX629" i="14" s="1"/>
  <c r="BJ628" i="14" s="1"/>
  <c r="BT628" i="3"/>
  <c r="BF629" i="14" s="1"/>
  <c r="BR628" i="14" s="1"/>
  <c r="BQ628" i="3"/>
  <c r="BC629" i="14" s="1"/>
  <c r="BO628" i="14" s="1"/>
  <c r="AA473" i="13"/>
  <c r="AI473" i="13"/>
  <c r="Z395" i="13"/>
  <c r="AA395" i="13"/>
  <c r="AG395" i="13"/>
  <c r="Y395" i="13"/>
  <c r="AK434" i="13"/>
  <c r="CB611" i="14"/>
  <c r="CB609" i="14"/>
  <c r="CG609" i="14"/>
  <c r="CG611" i="14"/>
  <c r="BY609" i="14"/>
  <c r="BY611" i="14"/>
  <c r="G609" i="13"/>
  <c r="AR609" i="13"/>
  <c r="S610" i="13"/>
  <c r="D609" i="13"/>
  <c r="AO609" i="13" s="1"/>
  <c r="P610" i="13"/>
  <c r="A609" i="13"/>
  <c r="AL609" i="13"/>
  <c r="M610" i="13"/>
  <c r="CD611" i="14"/>
  <c r="CD609" i="14"/>
  <c r="L609" i="13"/>
  <c r="AW609" i="13" s="1"/>
  <c r="X610" i="13"/>
  <c r="CA609" i="14"/>
  <c r="CA611" i="14"/>
  <c r="I609" i="13"/>
  <c r="AT609" i="13"/>
  <c r="U610" i="13"/>
  <c r="R610" i="13"/>
  <c r="F609" i="13"/>
  <c r="AQ609" i="13" s="1"/>
  <c r="B609" i="13"/>
  <c r="AM609" i="13"/>
  <c r="N610" i="13"/>
  <c r="AD581" i="13"/>
  <c r="AA581" i="13"/>
  <c r="AI581" i="13"/>
  <c r="CI581" i="14"/>
  <c r="AH581" i="13"/>
  <c r="Z452" i="13"/>
  <c r="Y452" i="13"/>
  <c r="AF452" i="13"/>
  <c r="AH452" i="13"/>
  <c r="AK638" i="13"/>
  <c r="AK848" i="13"/>
  <c r="AA755" i="13"/>
  <c r="AB755" i="13"/>
  <c r="AF755" i="13"/>
  <c r="AE755" i="13"/>
  <c r="AI755" i="13"/>
  <c r="AE179" i="13"/>
  <c r="AJ179" i="13"/>
  <c r="AB155" i="13"/>
  <c r="Y851" i="13"/>
  <c r="AG203" i="13"/>
  <c r="AK176" i="13"/>
  <c r="AD800" i="13"/>
  <c r="AA251" i="13"/>
  <c r="Z668" i="13"/>
  <c r="AK287" i="13"/>
  <c r="AK191" i="13"/>
  <c r="AK296" i="13"/>
  <c r="AK134" i="13"/>
  <c r="AK728" i="13"/>
  <c r="AK215" i="13"/>
  <c r="AK143" i="13"/>
  <c r="AA353" i="13"/>
  <c r="AC236" i="13"/>
  <c r="AG236" i="13"/>
  <c r="AK272" i="13"/>
  <c r="AJ155" i="13"/>
  <c r="AJ851" i="13"/>
  <c r="AJ233" i="13"/>
  <c r="CB759" i="14"/>
  <c r="CB761" i="14"/>
  <c r="CE761" i="14"/>
  <c r="CE759" i="14"/>
  <c r="BV760" i="14"/>
  <c r="BW761" i="14"/>
  <c r="BW759" i="14"/>
  <c r="CD761" i="14"/>
  <c r="CD759" i="14"/>
  <c r="CG761" i="14"/>
  <c r="CG759" i="14"/>
  <c r="BY759" i="14"/>
  <c r="BY761" i="14"/>
  <c r="K759" i="13"/>
  <c r="AV759" i="13" s="1"/>
  <c r="W760" i="13"/>
  <c r="G759" i="13"/>
  <c r="S760" i="13"/>
  <c r="AR759" i="13"/>
  <c r="H759" i="13"/>
  <c r="AS759" i="13" s="1"/>
  <c r="T760" i="13"/>
  <c r="D759" i="13"/>
  <c r="P760" i="13"/>
  <c r="AO759" i="13"/>
  <c r="C759" i="13"/>
  <c r="AN759" i="13" s="1"/>
  <c r="O760" i="13"/>
  <c r="AL759" i="13"/>
  <c r="A759" i="13"/>
  <c r="M760" i="13"/>
  <c r="CF173" i="14"/>
  <c r="CF171" i="14"/>
  <c r="CB171" i="14"/>
  <c r="CB173" i="14"/>
  <c r="BX171" i="14"/>
  <c r="BX173" i="14"/>
  <c r="L171" i="13"/>
  <c r="X172" i="13"/>
  <c r="AW171" i="13"/>
  <c r="CE171" i="14"/>
  <c r="CE173" i="14"/>
  <c r="CA173" i="14"/>
  <c r="CA171" i="14"/>
  <c r="K171" i="13"/>
  <c r="W172" i="13"/>
  <c r="AV171" i="13"/>
  <c r="G171" i="13"/>
  <c r="S172" i="13"/>
  <c r="AR171" i="13"/>
  <c r="H171" i="13"/>
  <c r="AS171" i="13" s="1"/>
  <c r="T172" i="13"/>
  <c r="D171" i="13"/>
  <c r="P172" i="13"/>
  <c r="AO171" i="13"/>
  <c r="B171" i="13"/>
  <c r="N172" i="13"/>
  <c r="AM171" i="13"/>
  <c r="AL171" i="13"/>
  <c r="A171" i="13"/>
  <c r="M172" i="13"/>
  <c r="CE852" i="14"/>
  <c r="CE854" i="14"/>
  <c r="CA854" i="14"/>
  <c r="CA852" i="14"/>
  <c r="BW852" i="14"/>
  <c r="BW854" i="14"/>
  <c r="BV853" i="14"/>
  <c r="CH854" i="14"/>
  <c r="CH852" i="14"/>
  <c r="CD854" i="14"/>
  <c r="CD852" i="14"/>
  <c r="BZ852" i="14"/>
  <c r="BZ854" i="14"/>
  <c r="L852" i="13"/>
  <c r="AW852" i="13" s="1"/>
  <c r="X853" i="13"/>
  <c r="H852" i="13"/>
  <c r="T853" i="13"/>
  <c r="AS852" i="13"/>
  <c r="I852" i="13"/>
  <c r="AT852" i="13" s="1"/>
  <c r="U853" i="13"/>
  <c r="E852" i="13"/>
  <c r="AP852" i="13" s="1"/>
  <c r="Q853" i="13"/>
  <c r="D852" i="13"/>
  <c r="AO852" i="13" s="1"/>
  <c r="P853" i="13"/>
  <c r="A852" i="13"/>
  <c r="AL852" i="13" s="1"/>
  <c r="M853" i="13"/>
  <c r="CF314" i="14"/>
  <c r="CF312" i="14"/>
  <c r="CB314" i="14"/>
  <c r="CB312" i="14"/>
  <c r="BX314" i="14"/>
  <c r="BX312" i="14"/>
  <c r="CG312" i="14"/>
  <c r="CG314" i="14"/>
  <c r="CC312" i="14"/>
  <c r="CC314" i="14"/>
  <c r="BY314" i="14"/>
  <c r="BY312" i="14"/>
  <c r="L312" i="13"/>
  <c r="AW312" i="13" s="1"/>
  <c r="X313" i="13"/>
  <c r="H312" i="13"/>
  <c r="T313" i="13"/>
  <c r="AS312" i="13"/>
  <c r="I312" i="13"/>
  <c r="AT312" i="13" s="1"/>
  <c r="U313" i="13"/>
  <c r="E312" i="13"/>
  <c r="Q313" i="13"/>
  <c r="AP312" i="13"/>
  <c r="D312" i="13"/>
  <c r="AO312" i="13" s="1"/>
  <c r="P313" i="13"/>
  <c r="A312" i="13"/>
  <c r="M313" i="13"/>
  <c r="AL312" i="13"/>
  <c r="CB843" i="14"/>
  <c r="CB845" i="14"/>
  <c r="CE845" i="14"/>
  <c r="CE843" i="14"/>
  <c r="BW843" i="14"/>
  <c r="BV844" i="14"/>
  <c r="BW845" i="14"/>
  <c r="CD845" i="14"/>
  <c r="CD843" i="14"/>
  <c r="CG845" i="14"/>
  <c r="CG843" i="14"/>
  <c r="BY843" i="14"/>
  <c r="BY845" i="14"/>
  <c r="K843" i="13"/>
  <c r="AV843" i="13" s="1"/>
  <c r="W844" i="13"/>
  <c r="G843" i="13"/>
  <c r="S844" i="13"/>
  <c r="AR843" i="13"/>
  <c r="J843" i="13"/>
  <c r="AU843" i="13" s="1"/>
  <c r="V844" i="13"/>
  <c r="F843" i="13"/>
  <c r="AQ843" i="13" s="1"/>
  <c r="R844" i="13"/>
  <c r="C843" i="13"/>
  <c r="AN843" i="13" s="1"/>
  <c r="O844" i="13"/>
  <c r="A843" i="13"/>
  <c r="AL843" i="13" s="1"/>
  <c r="M844" i="13"/>
  <c r="CE791" i="14"/>
  <c r="CE789" i="14"/>
  <c r="CA789" i="14"/>
  <c r="CA791" i="14"/>
  <c r="BV790" i="14"/>
  <c r="BW789" i="14"/>
  <c r="BW791" i="14"/>
  <c r="CH789" i="14"/>
  <c r="CH791" i="14"/>
  <c r="CD791" i="14"/>
  <c r="CD789" i="14"/>
  <c r="BZ791" i="14"/>
  <c r="BZ789" i="14"/>
  <c r="K789" i="13"/>
  <c r="AV789" i="13" s="1"/>
  <c r="W790" i="13"/>
  <c r="G789" i="13"/>
  <c r="S790" i="13"/>
  <c r="AR789" i="13"/>
  <c r="H789" i="13"/>
  <c r="AS789" i="13" s="1"/>
  <c r="T790" i="13"/>
  <c r="D789" i="13"/>
  <c r="P790" i="13"/>
  <c r="AO789" i="13"/>
  <c r="C789" i="13"/>
  <c r="AN789" i="13" s="1"/>
  <c r="O790" i="13"/>
  <c r="A789" i="13"/>
  <c r="AL789" i="13" s="1"/>
  <c r="M790" i="13"/>
  <c r="CH332" i="14"/>
  <c r="CH330" i="14"/>
  <c r="CD330" i="14"/>
  <c r="CD332" i="14"/>
  <c r="BZ332" i="14"/>
  <c r="BZ330" i="14"/>
  <c r="K330" i="13"/>
  <c r="W331" i="13"/>
  <c r="AV330" i="13"/>
  <c r="CE332" i="14"/>
  <c r="CE330" i="14"/>
  <c r="CA332" i="14"/>
  <c r="CA330" i="14"/>
  <c r="BW332" i="14"/>
  <c r="BW330" i="14"/>
  <c r="BV331" i="14"/>
  <c r="J330" i="13"/>
  <c r="V331" i="13"/>
  <c r="AU330" i="13"/>
  <c r="F330" i="13"/>
  <c r="R331" i="13"/>
  <c r="AQ330" i="13"/>
  <c r="AR330" i="13"/>
  <c r="G330" i="13"/>
  <c r="S331" i="13"/>
  <c r="D330" i="13"/>
  <c r="AO330" i="13" s="1"/>
  <c r="P331" i="13"/>
  <c r="N331" i="13"/>
  <c r="B330" i="13"/>
  <c r="AM330" i="13" s="1"/>
  <c r="CF782" i="14"/>
  <c r="CF780" i="14"/>
  <c r="CB782" i="14"/>
  <c r="CB780" i="14"/>
  <c r="BX780" i="14"/>
  <c r="BX782" i="14"/>
  <c r="CG782" i="14"/>
  <c r="CG780" i="14"/>
  <c r="CC782" i="14"/>
  <c r="CC780" i="14"/>
  <c r="BY780" i="14"/>
  <c r="BY782" i="14"/>
  <c r="L780" i="13"/>
  <c r="AW780" i="13" s="1"/>
  <c r="X781" i="13"/>
  <c r="H780" i="13"/>
  <c r="T781" i="13"/>
  <c r="AS780" i="13"/>
  <c r="I780" i="13"/>
  <c r="AT780" i="13" s="1"/>
  <c r="U781" i="13"/>
  <c r="E780" i="13"/>
  <c r="Q781" i="13"/>
  <c r="AP780" i="13"/>
  <c r="D780" i="13"/>
  <c r="AO780" i="13" s="1"/>
  <c r="P781" i="13"/>
  <c r="AL780" i="13"/>
  <c r="A780" i="13"/>
  <c r="M781" i="13"/>
  <c r="CF891" i="14"/>
  <c r="CF893" i="14"/>
  <c r="BX893" i="14"/>
  <c r="BX891" i="14"/>
  <c r="CA891" i="14"/>
  <c r="CA893" i="14"/>
  <c r="CH891" i="14"/>
  <c r="CH893" i="14"/>
  <c r="BZ891" i="14"/>
  <c r="BZ893" i="14"/>
  <c r="CC891" i="14"/>
  <c r="CC893" i="14"/>
  <c r="L891" i="13"/>
  <c r="X892" i="13"/>
  <c r="AW891" i="13"/>
  <c r="I891" i="13"/>
  <c r="U892" i="13"/>
  <c r="AT891" i="13"/>
  <c r="E891" i="13"/>
  <c r="Q892" i="13"/>
  <c r="AP891" i="13"/>
  <c r="H891" i="13"/>
  <c r="AS891" i="13" s="1"/>
  <c r="T892" i="13"/>
  <c r="D891" i="13"/>
  <c r="P892" i="13"/>
  <c r="AO891" i="13"/>
  <c r="B891" i="13"/>
  <c r="N892" i="13"/>
  <c r="AM891" i="13"/>
  <c r="CG887" i="14"/>
  <c r="CG885" i="14"/>
  <c r="CC887" i="14"/>
  <c r="CC885" i="14"/>
  <c r="BY887" i="14"/>
  <c r="BY885" i="14"/>
  <c r="L885" i="13"/>
  <c r="X886" i="13"/>
  <c r="AW885" i="13"/>
  <c r="CF885" i="14"/>
  <c r="CF887" i="14"/>
  <c r="CB887" i="14"/>
  <c r="CB885" i="14"/>
  <c r="BX885" i="14"/>
  <c r="BX887" i="14"/>
  <c r="I885" i="13"/>
  <c r="U886" i="13"/>
  <c r="AT885" i="13"/>
  <c r="E885" i="13"/>
  <c r="Q886" i="13"/>
  <c r="AP885" i="13"/>
  <c r="H885" i="13"/>
  <c r="AS885" i="13" s="1"/>
  <c r="T886" i="13"/>
  <c r="D885" i="13"/>
  <c r="P886" i="13"/>
  <c r="AO885" i="13"/>
  <c r="C885" i="13"/>
  <c r="AN885" i="13" s="1"/>
  <c r="O886" i="13"/>
  <c r="CD821" i="14"/>
  <c r="CD819" i="14"/>
  <c r="CG819" i="14"/>
  <c r="CG821" i="14"/>
  <c r="BY819" i="14"/>
  <c r="BY821" i="14"/>
  <c r="CF819" i="14"/>
  <c r="CF821" i="14"/>
  <c r="BX821" i="14"/>
  <c r="BX819" i="14"/>
  <c r="CA821" i="14"/>
  <c r="CA819" i="14"/>
  <c r="K819" i="13"/>
  <c r="AV819" i="13" s="1"/>
  <c r="W820" i="13"/>
  <c r="G819" i="13"/>
  <c r="S820" i="13"/>
  <c r="AR819" i="13"/>
  <c r="J819" i="13"/>
  <c r="AU819" i="13" s="1"/>
  <c r="V820" i="13"/>
  <c r="F819" i="13"/>
  <c r="AQ819" i="13" s="1"/>
  <c r="R820" i="13"/>
  <c r="C819" i="13"/>
  <c r="AN819" i="13" s="1"/>
  <c r="O820" i="13"/>
  <c r="A819" i="13"/>
  <c r="AL819" i="13" s="1"/>
  <c r="M820" i="13"/>
  <c r="CH855" i="14"/>
  <c r="CH857" i="14"/>
  <c r="BZ855" i="14"/>
  <c r="BZ857" i="14"/>
  <c r="CA857" i="14"/>
  <c r="CA855" i="14"/>
  <c r="CF855" i="14"/>
  <c r="CF857" i="14"/>
  <c r="BX857" i="14"/>
  <c r="BX855" i="14"/>
  <c r="CC855" i="14"/>
  <c r="CC857" i="14"/>
  <c r="L855" i="13"/>
  <c r="X856" i="13"/>
  <c r="AW855" i="13"/>
  <c r="I855" i="13"/>
  <c r="U856" i="13"/>
  <c r="AT855" i="13"/>
  <c r="E855" i="13"/>
  <c r="Q856" i="13"/>
  <c r="AP855" i="13"/>
  <c r="H855" i="13"/>
  <c r="AS855" i="13" s="1"/>
  <c r="T856" i="13"/>
  <c r="D855" i="13"/>
  <c r="P856" i="13"/>
  <c r="AO855" i="13"/>
  <c r="B855" i="13"/>
  <c r="N856" i="13"/>
  <c r="AM855" i="13"/>
  <c r="CH896" i="14"/>
  <c r="CH894" i="14"/>
  <c r="CD894" i="14"/>
  <c r="CD896" i="14"/>
  <c r="BZ894" i="14"/>
  <c r="BZ896" i="14"/>
  <c r="K894" i="13"/>
  <c r="W895" i="13"/>
  <c r="AV894" i="13"/>
  <c r="CE896" i="14"/>
  <c r="CE894" i="14"/>
  <c r="CA896" i="14"/>
  <c r="CA894" i="14"/>
  <c r="BV895" i="14"/>
  <c r="BW896" i="14"/>
  <c r="BW894" i="14"/>
  <c r="J894" i="13"/>
  <c r="V895" i="13"/>
  <c r="AU894" i="13"/>
  <c r="F894" i="13"/>
  <c r="R895" i="13"/>
  <c r="AQ894" i="13"/>
  <c r="G894" i="13"/>
  <c r="AR894" i="13" s="1"/>
  <c r="S895" i="13"/>
  <c r="C894" i="13"/>
  <c r="O895" i="13"/>
  <c r="AN894" i="13"/>
  <c r="N895" i="13"/>
  <c r="B894" i="13"/>
  <c r="AM894" i="13" s="1"/>
  <c r="CG902" i="14"/>
  <c r="CG900" i="14"/>
  <c r="CC902" i="14"/>
  <c r="CC900" i="14"/>
  <c r="BY900" i="14"/>
  <c r="BY902" i="14"/>
  <c r="K900" i="13"/>
  <c r="W901" i="13"/>
  <c r="AV900" i="13"/>
  <c r="CF902" i="14"/>
  <c r="CF900" i="14"/>
  <c r="CB902" i="14"/>
  <c r="CB900" i="14"/>
  <c r="BX900" i="14"/>
  <c r="BX902" i="14"/>
  <c r="J900" i="13"/>
  <c r="V901" i="13"/>
  <c r="AU900" i="13"/>
  <c r="F900" i="13"/>
  <c r="R901" i="13"/>
  <c r="AQ900" i="13"/>
  <c r="G900" i="13"/>
  <c r="AR900" i="13" s="1"/>
  <c r="S901" i="13"/>
  <c r="C900" i="13"/>
  <c r="O901" i="13"/>
  <c r="AN900" i="13"/>
  <c r="B900" i="13"/>
  <c r="AM900" i="13" s="1"/>
  <c r="N901" i="13"/>
  <c r="CH840" i="14"/>
  <c r="CH842" i="14"/>
  <c r="CD840" i="14"/>
  <c r="CD842" i="14"/>
  <c r="BZ842" i="14"/>
  <c r="BZ840" i="14"/>
  <c r="K840" i="13"/>
  <c r="W841" i="13"/>
  <c r="AV840" i="13"/>
  <c r="CE842" i="14"/>
  <c r="CE840" i="14"/>
  <c r="CA840" i="14"/>
  <c r="CA842" i="14"/>
  <c r="BV841" i="14"/>
  <c r="BW842" i="14"/>
  <c r="BW840" i="14"/>
  <c r="J840" i="13"/>
  <c r="V841" i="13"/>
  <c r="AU840" i="13"/>
  <c r="F840" i="13"/>
  <c r="R841" i="13"/>
  <c r="AQ840" i="13"/>
  <c r="G840" i="13"/>
  <c r="AR840" i="13" s="1"/>
  <c r="S841" i="13"/>
  <c r="C840" i="13"/>
  <c r="O841" i="13"/>
  <c r="AN840" i="13"/>
  <c r="B840" i="13"/>
  <c r="AM840" i="13" s="1"/>
  <c r="N841" i="13"/>
  <c r="CF195" i="14"/>
  <c r="CF197" i="14"/>
  <c r="CB197" i="14"/>
  <c r="CB195" i="14"/>
  <c r="BX195" i="14"/>
  <c r="BX197" i="14"/>
  <c r="CG195" i="14"/>
  <c r="CG197" i="14"/>
  <c r="CC195" i="14"/>
  <c r="CC197" i="14"/>
  <c r="BY195" i="14"/>
  <c r="BY197" i="14"/>
  <c r="K195" i="13"/>
  <c r="W196" i="13"/>
  <c r="AV195" i="13"/>
  <c r="G195" i="13"/>
  <c r="S196" i="13"/>
  <c r="AR195" i="13"/>
  <c r="H195" i="13"/>
  <c r="AS195" i="13" s="1"/>
  <c r="T196" i="13"/>
  <c r="D195" i="13"/>
  <c r="P196" i="13"/>
  <c r="AO195" i="13"/>
  <c r="B195" i="13"/>
  <c r="N196" i="13"/>
  <c r="AM195" i="13"/>
  <c r="A195" i="13"/>
  <c r="AL195" i="13" s="1"/>
  <c r="M196" i="13"/>
  <c r="BL863" i="3"/>
  <c r="BN863" i="3"/>
  <c r="BM863" i="3"/>
  <c r="BO863" i="3"/>
  <c r="BQ863" i="3"/>
  <c r="BS863" i="3"/>
  <c r="BU863" i="3"/>
  <c r="BP863" i="3"/>
  <c r="BR863" i="3"/>
  <c r="BT863" i="3"/>
  <c r="BV863" i="3"/>
  <c r="BM862" i="3"/>
  <c r="AY863" i="14" s="1"/>
  <c r="BK862" i="14" s="1"/>
  <c r="BO862" i="3"/>
  <c r="BA863" i="14" s="1"/>
  <c r="BM862" i="14" s="1"/>
  <c r="BQ862" i="3"/>
  <c r="BC863" i="14" s="1"/>
  <c r="BO862" i="14" s="1"/>
  <c r="BS862" i="3"/>
  <c r="BE863" i="14" s="1"/>
  <c r="BQ862" i="14" s="1"/>
  <c r="BU862" i="3"/>
  <c r="BG863" i="14" s="1"/>
  <c r="BS862" i="14" s="1"/>
  <c r="BW862" i="3"/>
  <c r="BI863" i="14" s="1"/>
  <c r="BU862" i="14" s="1"/>
  <c r="BW863" i="3"/>
  <c r="BL862" i="3"/>
  <c r="AX863" i="14" s="1"/>
  <c r="BJ862" i="14" s="1"/>
  <c r="BN862" i="3"/>
  <c r="AZ863" i="14" s="1"/>
  <c r="BL862" i="14" s="1"/>
  <c r="BP862" i="3"/>
  <c r="BB863" i="14" s="1"/>
  <c r="BN862" i="14" s="1"/>
  <c r="BR862" i="3"/>
  <c r="BD863" i="14" s="1"/>
  <c r="BP862" i="14" s="1"/>
  <c r="BT862" i="3"/>
  <c r="BF863" i="14" s="1"/>
  <c r="BR862" i="14" s="1"/>
  <c r="BV862" i="3"/>
  <c r="BH863" i="14" s="1"/>
  <c r="BT862" i="14" s="1"/>
  <c r="Q347" i="3"/>
  <c r="R347" i="3"/>
  <c r="Q345" i="3"/>
  <c r="S345" i="3" s="1"/>
  <c r="M345" i="13" s="1"/>
  <c r="CE813" i="14"/>
  <c r="CE815" i="14"/>
  <c r="CA815" i="14"/>
  <c r="CA813" i="14"/>
  <c r="BV814" i="14"/>
  <c r="BW815" i="14"/>
  <c r="BW813" i="14"/>
  <c r="CH815" i="14"/>
  <c r="CH813" i="14"/>
  <c r="CD813" i="14"/>
  <c r="CD815" i="14"/>
  <c r="BZ815" i="14"/>
  <c r="BZ813" i="14"/>
  <c r="K813" i="13"/>
  <c r="AV813" i="13" s="1"/>
  <c r="W814" i="13"/>
  <c r="G813" i="13"/>
  <c r="S814" i="13"/>
  <c r="AR813" i="13"/>
  <c r="J813" i="13"/>
  <c r="AU813" i="13" s="1"/>
  <c r="V814" i="13"/>
  <c r="AQ813" i="13"/>
  <c r="F813" i="13"/>
  <c r="R814" i="13"/>
  <c r="C813" i="13"/>
  <c r="AN813" i="13" s="1"/>
  <c r="O814" i="13"/>
  <c r="AL813" i="13"/>
  <c r="A813" i="13"/>
  <c r="M814" i="13"/>
  <c r="BX126" i="14"/>
  <c r="BX128" i="14"/>
  <c r="CD128" i="14"/>
  <c r="CD126" i="14"/>
  <c r="BY128" i="14"/>
  <c r="BY126" i="14"/>
  <c r="CH128" i="14"/>
  <c r="CH126" i="14"/>
  <c r="CC126" i="14"/>
  <c r="CC128" i="14"/>
  <c r="BW128" i="14"/>
  <c r="BW126" i="14"/>
  <c r="BV127" i="14"/>
  <c r="J126" i="13"/>
  <c r="V127" i="13"/>
  <c r="AU126" i="13"/>
  <c r="F126" i="13"/>
  <c r="R127" i="13"/>
  <c r="AQ126" i="13"/>
  <c r="I126" i="13"/>
  <c r="AT126" i="13" s="1"/>
  <c r="U127" i="13"/>
  <c r="E126" i="13"/>
  <c r="Q127" i="13"/>
  <c r="AP126" i="13"/>
  <c r="C126" i="13"/>
  <c r="O127" i="13"/>
  <c r="AN126" i="13"/>
  <c r="A126" i="13"/>
  <c r="AL126" i="13" s="1"/>
  <c r="M127" i="13"/>
  <c r="CF890" i="14"/>
  <c r="CF888" i="14"/>
  <c r="CB890" i="14"/>
  <c r="CB888" i="14"/>
  <c r="BX888" i="14"/>
  <c r="BX890" i="14"/>
  <c r="CG890" i="14"/>
  <c r="CG888" i="14"/>
  <c r="CC888" i="14"/>
  <c r="CC890" i="14"/>
  <c r="BY890" i="14"/>
  <c r="BY888" i="14"/>
  <c r="L888" i="13"/>
  <c r="AW888" i="13" s="1"/>
  <c r="X889" i="13"/>
  <c r="H888" i="13"/>
  <c r="T889" i="13"/>
  <c r="AS888" i="13"/>
  <c r="I888" i="13"/>
  <c r="AT888" i="13" s="1"/>
  <c r="U889" i="13"/>
  <c r="E888" i="13"/>
  <c r="AP888" i="13" s="1"/>
  <c r="Q889" i="13"/>
  <c r="D888" i="13"/>
  <c r="AO888" i="13" s="1"/>
  <c r="P889" i="13"/>
  <c r="A888" i="13"/>
  <c r="AL888" i="13" s="1"/>
  <c r="M889" i="13"/>
  <c r="CF830" i="14"/>
  <c r="CF828" i="14"/>
  <c r="CB828" i="14"/>
  <c r="CB830" i="14"/>
  <c r="BX828" i="14"/>
  <c r="BX830" i="14"/>
  <c r="CG830" i="14"/>
  <c r="CG828" i="14"/>
  <c r="CC828" i="14"/>
  <c r="CC830" i="14"/>
  <c r="BY828" i="14"/>
  <c r="BY830" i="14"/>
  <c r="L828" i="13"/>
  <c r="AW828" i="13" s="1"/>
  <c r="X829" i="13"/>
  <c r="H828" i="13"/>
  <c r="T829" i="13"/>
  <c r="AS828" i="13"/>
  <c r="I828" i="13"/>
  <c r="AT828" i="13" s="1"/>
  <c r="U829" i="13"/>
  <c r="E828" i="13"/>
  <c r="AP828" i="13" s="1"/>
  <c r="Q829" i="13"/>
  <c r="D828" i="13"/>
  <c r="AO828" i="13" s="1"/>
  <c r="P829" i="13"/>
  <c r="A828" i="13"/>
  <c r="AL828" i="13" s="1"/>
  <c r="M829" i="13"/>
  <c r="CH797" i="14"/>
  <c r="CH795" i="14"/>
  <c r="BZ795" i="14"/>
  <c r="BZ797" i="14"/>
  <c r="CC797" i="14"/>
  <c r="CC795" i="14"/>
  <c r="BW797" i="14"/>
  <c r="BV796" i="14"/>
  <c r="BW795" i="14"/>
  <c r="CB797" i="14"/>
  <c r="CB795" i="14"/>
  <c r="CE795" i="14"/>
  <c r="CE797" i="14"/>
  <c r="L795" i="13"/>
  <c r="X796" i="13"/>
  <c r="AW795" i="13"/>
  <c r="I795" i="13"/>
  <c r="U796" i="13"/>
  <c r="AT795" i="13"/>
  <c r="J795" i="13"/>
  <c r="AU795" i="13" s="1"/>
  <c r="V796" i="13"/>
  <c r="F795" i="13"/>
  <c r="AQ795" i="13" s="1"/>
  <c r="R796" i="13"/>
  <c r="E795" i="13"/>
  <c r="Q796" i="13"/>
  <c r="AP795" i="13"/>
  <c r="B795" i="13"/>
  <c r="N796" i="13"/>
  <c r="AM795" i="13"/>
  <c r="BL338" i="3"/>
  <c r="BM338" i="3"/>
  <c r="BO338" i="3"/>
  <c r="BN338" i="3"/>
  <c r="BP338" i="3"/>
  <c r="BR338" i="3"/>
  <c r="BT338" i="3"/>
  <c r="BQ338" i="3"/>
  <c r="BS338" i="3"/>
  <c r="BU338" i="3"/>
  <c r="BW338" i="3"/>
  <c r="BL337" i="3"/>
  <c r="AX338" i="14" s="1"/>
  <c r="BJ337" i="14" s="1"/>
  <c r="BN337" i="3"/>
  <c r="AZ338" i="14" s="1"/>
  <c r="BL337" i="14" s="1"/>
  <c r="BP337" i="3"/>
  <c r="BB338" i="14" s="1"/>
  <c r="BN337" i="14" s="1"/>
  <c r="BR337" i="3"/>
  <c r="BD338" i="14" s="1"/>
  <c r="BP337" i="14" s="1"/>
  <c r="BT337" i="3"/>
  <c r="BF338" i="14" s="1"/>
  <c r="BR337" i="14" s="1"/>
  <c r="BV337" i="3"/>
  <c r="BH338" i="14" s="1"/>
  <c r="BT337" i="14" s="1"/>
  <c r="BV338" i="3"/>
  <c r="BM337" i="3"/>
  <c r="AY338" i="14" s="1"/>
  <c r="BK337" i="14" s="1"/>
  <c r="BO337" i="3"/>
  <c r="BA338" i="14" s="1"/>
  <c r="BM337" i="14" s="1"/>
  <c r="BQ337" i="3"/>
  <c r="BC338" i="14" s="1"/>
  <c r="BO337" i="14" s="1"/>
  <c r="BS337" i="3"/>
  <c r="BE338" i="14" s="1"/>
  <c r="BQ337" i="14" s="1"/>
  <c r="BU337" i="3"/>
  <c r="BG338" i="14" s="1"/>
  <c r="BS337" i="14" s="1"/>
  <c r="BW337" i="3"/>
  <c r="BI338" i="14" s="1"/>
  <c r="BU337" i="14" s="1"/>
  <c r="CF762" i="14"/>
  <c r="CF764" i="14"/>
  <c r="CB762" i="14"/>
  <c r="CB764" i="14"/>
  <c r="BX764" i="14"/>
  <c r="BX762" i="14"/>
  <c r="CG762" i="14"/>
  <c r="CG764" i="14"/>
  <c r="CC764" i="14"/>
  <c r="CC762" i="14"/>
  <c r="BY762" i="14"/>
  <c r="BY764" i="14"/>
  <c r="L762" i="13"/>
  <c r="AW762" i="13" s="1"/>
  <c r="X763" i="13"/>
  <c r="H762" i="13"/>
  <c r="T763" i="13"/>
  <c r="AS762" i="13"/>
  <c r="I762" i="13"/>
  <c r="AT762" i="13" s="1"/>
  <c r="U763" i="13"/>
  <c r="E762" i="13"/>
  <c r="Q763" i="13"/>
  <c r="AP762" i="13"/>
  <c r="D762" i="13"/>
  <c r="AO762" i="13" s="1"/>
  <c r="P763" i="13"/>
  <c r="AL762" i="13"/>
  <c r="A762" i="13"/>
  <c r="M763" i="13"/>
  <c r="CE350" i="14"/>
  <c r="CE348" i="14"/>
  <c r="CA350" i="14"/>
  <c r="CA348" i="14"/>
  <c r="BV349" i="14"/>
  <c r="BW348" i="14"/>
  <c r="BW350" i="14"/>
  <c r="CH348" i="14"/>
  <c r="CH350" i="14"/>
  <c r="CD350" i="14"/>
  <c r="CD348" i="14"/>
  <c r="BZ348" i="14"/>
  <c r="BZ350" i="14"/>
  <c r="L348" i="13"/>
  <c r="AW348" i="13" s="1"/>
  <c r="X349" i="13"/>
  <c r="H348" i="13"/>
  <c r="T349" i="13"/>
  <c r="AS348" i="13"/>
  <c r="I348" i="13"/>
  <c r="AT348" i="13" s="1"/>
  <c r="U349" i="13"/>
  <c r="E348" i="13"/>
  <c r="Q349" i="13"/>
  <c r="AP348" i="13"/>
  <c r="D348" i="13"/>
  <c r="AO348" i="13" s="1"/>
  <c r="P349" i="13"/>
  <c r="A348" i="13"/>
  <c r="AL348" i="13" s="1"/>
  <c r="M349" i="13"/>
  <c r="CH293" i="14"/>
  <c r="CH291" i="14"/>
  <c r="CD291" i="14"/>
  <c r="CD293" i="14"/>
  <c r="BZ291" i="14"/>
  <c r="BZ293" i="14"/>
  <c r="L291" i="13"/>
  <c r="X292" i="13"/>
  <c r="AW291" i="13"/>
  <c r="CE291" i="14"/>
  <c r="CE293" i="14"/>
  <c r="CA291" i="14"/>
  <c r="CA293" i="14"/>
  <c r="BV292" i="14"/>
  <c r="BW293" i="14"/>
  <c r="BW291" i="14"/>
  <c r="I291" i="13"/>
  <c r="U292" i="13"/>
  <c r="AT291" i="13"/>
  <c r="J291" i="13"/>
  <c r="AU291" i="13" s="1"/>
  <c r="V292" i="13"/>
  <c r="F291" i="13"/>
  <c r="AQ291" i="13" s="1"/>
  <c r="R292" i="13"/>
  <c r="E291" i="13"/>
  <c r="AP291" i="13" s="1"/>
  <c r="Q292" i="13"/>
  <c r="C291" i="13"/>
  <c r="AN291" i="13" s="1"/>
  <c r="O292" i="13"/>
  <c r="CE839" i="14"/>
  <c r="CE837" i="14"/>
  <c r="CA839" i="14"/>
  <c r="CA837" i="14"/>
  <c r="BV838" i="14"/>
  <c r="BW839" i="14"/>
  <c r="BW837" i="14"/>
  <c r="CH839" i="14"/>
  <c r="CH837" i="14"/>
  <c r="CD839" i="14"/>
  <c r="CD837" i="14"/>
  <c r="BZ837" i="14"/>
  <c r="BZ839" i="14"/>
  <c r="K837" i="13"/>
  <c r="AV837" i="13" s="1"/>
  <c r="W838" i="13"/>
  <c r="G837" i="13"/>
  <c r="S838" i="13"/>
  <c r="AR837" i="13"/>
  <c r="J837" i="13"/>
  <c r="AU837" i="13" s="1"/>
  <c r="V838" i="13"/>
  <c r="AQ837" i="13"/>
  <c r="F837" i="13"/>
  <c r="R838" i="13"/>
  <c r="B837" i="13"/>
  <c r="N838" i="13"/>
  <c r="AM837" i="13"/>
  <c r="A837" i="13"/>
  <c r="AL837" i="13" s="1"/>
  <c r="M838" i="13"/>
  <c r="CE873" i="14"/>
  <c r="CE875" i="14"/>
  <c r="CA875" i="14"/>
  <c r="CA873" i="14"/>
  <c r="BV874" i="14"/>
  <c r="BW875" i="14"/>
  <c r="BW873" i="14"/>
  <c r="CH875" i="14"/>
  <c r="CH873" i="14"/>
  <c r="CD873" i="14"/>
  <c r="CD875" i="14"/>
  <c r="BZ875" i="14"/>
  <c r="BZ873" i="14"/>
  <c r="K873" i="13"/>
  <c r="AV873" i="13" s="1"/>
  <c r="W874" i="13"/>
  <c r="G873" i="13"/>
  <c r="S874" i="13"/>
  <c r="AR873" i="13"/>
  <c r="J873" i="13"/>
  <c r="AU873" i="13" s="1"/>
  <c r="V874" i="13"/>
  <c r="F873" i="13"/>
  <c r="AQ873" i="13" s="1"/>
  <c r="R874" i="13"/>
  <c r="B873" i="13"/>
  <c r="N874" i="13"/>
  <c r="AM873" i="13"/>
  <c r="A873" i="13"/>
  <c r="AL873" i="13" s="1"/>
  <c r="M874" i="13"/>
  <c r="CB773" i="14"/>
  <c r="CB771" i="14"/>
  <c r="CE771" i="14"/>
  <c r="CE773" i="14"/>
  <c r="BW773" i="14"/>
  <c r="BV772" i="14"/>
  <c r="BW771" i="14"/>
  <c r="CD773" i="14"/>
  <c r="CD771" i="14"/>
  <c r="CG771" i="14"/>
  <c r="CG773" i="14"/>
  <c r="BY773" i="14"/>
  <c r="BY771" i="14"/>
  <c r="K771" i="13"/>
  <c r="AV771" i="13" s="1"/>
  <c r="W772" i="13"/>
  <c r="G771" i="13"/>
  <c r="S772" i="13"/>
  <c r="AR771" i="13"/>
  <c r="H771" i="13"/>
  <c r="AS771" i="13" s="1"/>
  <c r="T772" i="13"/>
  <c r="D771" i="13"/>
  <c r="P772" i="13"/>
  <c r="AO771" i="13"/>
  <c r="C771" i="13"/>
  <c r="AN771" i="13" s="1"/>
  <c r="O772" i="13"/>
  <c r="A771" i="13"/>
  <c r="AL771" i="13" s="1"/>
  <c r="M772" i="13"/>
  <c r="CE741" i="14"/>
  <c r="CE743" i="14"/>
  <c r="CA741" i="14"/>
  <c r="CA743" i="14"/>
  <c r="BV742" i="14"/>
  <c r="BW741" i="14"/>
  <c r="BW743" i="14"/>
  <c r="CH741" i="14"/>
  <c r="CH743" i="14"/>
  <c r="CD743" i="14"/>
  <c r="CD741" i="14"/>
  <c r="BZ743" i="14"/>
  <c r="BZ741" i="14"/>
  <c r="K741" i="13"/>
  <c r="AV741" i="13" s="1"/>
  <c r="W742" i="13"/>
  <c r="G741" i="13"/>
  <c r="S742" i="13"/>
  <c r="AR741" i="13"/>
  <c r="H741" i="13"/>
  <c r="AS741" i="13" s="1"/>
  <c r="T742" i="13"/>
  <c r="D741" i="13"/>
  <c r="P742" i="13"/>
  <c r="AO741" i="13"/>
  <c r="C741" i="13"/>
  <c r="AN741" i="13" s="1"/>
  <c r="O742" i="13"/>
  <c r="AL741" i="13"/>
  <c r="A741" i="13"/>
  <c r="M742" i="13"/>
  <c r="CH810" i="14"/>
  <c r="CH812" i="14"/>
  <c r="CD810" i="14"/>
  <c r="CD812" i="14"/>
  <c r="BZ812" i="14"/>
  <c r="BZ810" i="14"/>
  <c r="K810" i="13"/>
  <c r="W811" i="13"/>
  <c r="AV810" i="13"/>
  <c r="CE812" i="14"/>
  <c r="CE810" i="14"/>
  <c r="CA810" i="14"/>
  <c r="CA812" i="14"/>
  <c r="BW812" i="14"/>
  <c r="BV811" i="14"/>
  <c r="BW810" i="14"/>
  <c r="J810" i="13"/>
  <c r="V811" i="13"/>
  <c r="AU810" i="13"/>
  <c r="F810" i="13"/>
  <c r="R811" i="13"/>
  <c r="AQ810" i="13"/>
  <c r="AR810" i="13"/>
  <c r="G810" i="13"/>
  <c r="S811" i="13"/>
  <c r="C810" i="13"/>
  <c r="O811" i="13"/>
  <c r="AN810" i="13"/>
  <c r="N811" i="13"/>
  <c r="B810" i="13"/>
  <c r="AM810" i="13" s="1"/>
  <c r="CG135" i="14"/>
  <c r="CG137" i="14"/>
  <c r="CB137" i="14"/>
  <c r="CB135" i="14"/>
  <c r="CC135" i="14"/>
  <c r="CC137" i="14"/>
  <c r="CD135" i="14"/>
  <c r="CD137" i="14"/>
  <c r="CF135" i="14"/>
  <c r="CF137" i="14"/>
  <c r="CE135" i="14"/>
  <c r="CE137" i="14"/>
  <c r="L135" i="13"/>
  <c r="X136" i="13"/>
  <c r="AW135" i="13"/>
  <c r="I135" i="13"/>
  <c r="U136" i="13"/>
  <c r="AT135" i="13"/>
  <c r="J135" i="13"/>
  <c r="AU135" i="13" s="1"/>
  <c r="V136" i="13"/>
  <c r="F135" i="13"/>
  <c r="AQ135" i="13" s="1"/>
  <c r="R136" i="13"/>
  <c r="E135" i="13"/>
  <c r="AP135" i="13" s="1"/>
  <c r="Q136" i="13"/>
  <c r="C135" i="13"/>
  <c r="AN135" i="13" s="1"/>
  <c r="O136" i="13"/>
  <c r="CH269" i="14"/>
  <c r="CH267" i="14"/>
  <c r="CD269" i="14"/>
  <c r="CD267" i="14"/>
  <c r="BZ267" i="14"/>
  <c r="BZ269" i="14"/>
  <c r="L267" i="13"/>
  <c r="X268" i="13"/>
  <c r="AW267" i="13"/>
  <c r="CE267" i="14"/>
  <c r="CE269" i="14"/>
  <c r="CA267" i="14"/>
  <c r="CA269" i="14"/>
  <c r="BV268" i="14"/>
  <c r="BW267" i="14"/>
  <c r="BW269" i="14"/>
  <c r="I267" i="13"/>
  <c r="U268" i="13"/>
  <c r="AT267" i="13"/>
  <c r="J267" i="13"/>
  <c r="AU267" i="13" s="1"/>
  <c r="V268" i="13"/>
  <c r="AQ267" i="13"/>
  <c r="F267" i="13"/>
  <c r="R268" i="13"/>
  <c r="E267" i="13"/>
  <c r="AP267" i="13" s="1"/>
  <c r="Q268" i="13"/>
  <c r="AN267" i="13"/>
  <c r="C267" i="13"/>
  <c r="O268" i="13"/>
  <c r="CH876" i="14"/>
  <c r="CH878" i="14"/>
  <c r="CD878" i="14"/>
  <c r="CD876" i="14"/>
  <c r="BZ876" i="14"/>
  <c r="BZ878" i="14"/>
  <c r="K876" i="13"/>
  <c r="W877" i="13"/>
  <c r="AV876" i="13"/>
  <c r="CE878" i="14"/>
  <c r="CE876" i="14"/>
  <c r="CA876" i="14"/>
  <c r="CA878" i="14"/>
  <c r="BW878" i="14"/>
  <c r="BV877" i="14"/>
  <c r="BW876" i="14"/>
  <c r="J876" i="13"/>
  <c r="V877" i="13"/>
  <c r="AU876" i="13"/>
  <c r="F876" i="13"/>
  <c r="R877" i="13"/>
  <c r="AQ876" i="13"/>
  <c r="G876" i="13"/>
  <c r="AR876" i="13" s="1"/>
  <c r="S877" i="13"/>
  <c r="C876" i="13"/>
  <c r="O877" i="13"/>
  <c r="AN876" i="13"/>
  <c r="B876" i="13"/>
  <c r="AM876" i="13" s="1"/>
  <c r="N877" i="13"/>
  <c r="CH816" i="14"/>
  <c r="CH818" i="14"/>
  <c r="CD818" i="14"/>
  <c r="CD816" i="14"/>
  <c r="BZ816" i="14"/>
  <c r="BZ818" i="14"/>
  <c r="K816" i="13"/>
  <c r="W817" i="13"/>
  <c r="AV816" i="13"/>
  <c r="CE818" i="14"/>
  <c r="CE816" i="14"/>
  <c r="CA818" i="14"/>
  <c r="CA816" i="14"/>
  <c r="BV817" i="14"/>
  <c r="BW818" i="14"/>
  <c r="BW816" i="14"/>
  <c r="J816" i="13"/>
  <c r="V817" i="13"/>
  <c r="AU816" i="13"/>
  <c r="F816" i="13"/>
  <c r="R817" i="13"/>
  <c r="AQ816" i="13"/>
  <c r="G816" i="13"/>
  <c r="AR816" i="13" s="1"/>
  <c r="S817" i="13"/>
  <c r="C816" i="13"/>
  <c r="O817" i="13"/>
  <c r="AN816" i="13"/>
  <c r="B816" i="13"/>
  <c r="AM816" i="13" s="1"/>
  <c r="N817" i="13"/>
  <c r="CH864" i="14"/>
  <c r="CH866" i="14"/>
  <c r="CD866" i="14"/>
  <c r="CD864" i="14"/>
  <c r="BZ864" i="14"/>
  <c r="BZ866" i="14"/>
  <c r="K864" i="13"/>
  <c r="W865" i="13"/>
  <c r="AV864" i="13"/>
  <c r="CE866" i="14"/>
  <c r="CE864" i="14"/>
  <c r="CA864" i="14"/>
  <c r="CA866" i="14"/>
  <c r="BV865" i="14"/>
  <c r="BW866" i="14"/>
  <c r="BW864" i="14"/>
  <c r="J864" i="13"/>
  <c r="V865" i="13"/>
  <c r="AU864" i="13"/>
  <c r="F864" i="13"/>
  <c r="R865" i="13"/>
  <c r="AQ864" i="13"/>
  <c r="G864" i="13"/>
  <c r="AR864" i="13" s="1"/>
  <c r="S865" i="13"/>
  <c r="C864" i="13"/>
  <c r="O865" i="13"/>
  <c r="AN864" i="13"/>
  <c r="B864" i="13"/>
  <c r="AM864" i="13" s="1"/>
  <c r="N865" i="13"/>
  <c r="CF785" i="14"/>
  <c r="CF783" i="14"/>
  <c r="BX783" i="14"/>
  <c r="BX785" i="14"/>
  <c r="CA783" i="14"/>
  <c r="CA785" i="14"/>
  <c r="CH785" i="14"/>
  <c r="CH783" i="14"/>
  <c r="BZ783" i="14"/>
  <c r="BZ785" i="14"/>
  <c r="CC785" i="14"/>
  <c r="CC783" i="14"/>
  <c r="L783" i="13"/>
  <c r="X784" i="13"/>
  <c r="AW783" i="13"/>
  <c r="I783" i="13"/>
  <c r="U784" i="13"/>
  <c r="AT783" i="13"/>
  <c r="J783" i="13"/>
  <c r="AU783" i="13" s="1"/>
  <c r="V784" i="13"/>
  <c r="F783" i="13"/>
  <c r="AQ783" i="13" s="1"/>
  <c r="R784" i="13"/>
  <c r="E783" i="13"/>
  <c r="AP783" i="13" s="1"/>
  <c r="Q784" i="13"/>
  <c r="B783" i="13"/>
  <c r="N784" i="13"/>
  <c r="AM783" i="13"/>
  <c r="BL794" i="3"/>
  <c r="BM794" i="3"/>
  <c r="BO794" i="3"/>
  <c r="BN794" i="3"/>
  <c r="BP794" i="3"/>
  <c r="BR794" i="3"/>
  <c r="BT794" i="3"/>
  <c r="BQ794" i="3"/>
  <c r="BS794" i="3"/>
  <c r="BU794" i="3"/>
  <c r="BW794" i="3"/>
  <c r="BL793" i="3"/>
  <c r="AX794" i="14" s="1"/>
  <c r="BJ793" i="14" s="1"/>
  <c r="BN793" i="3"/>
  <c r="AZ794" i="14" s="1"/>
  <c r="BL793" i="14" s="1"/>
  <c r="BP793" i="3"/>
  <c r="BB794" i="14" s="1"/>
  <c r="BN793" i="14" s="1"/>
  <c r="BR793" i="3"/>
  <c r="BD794" i="14" s="1"/>
  <c r="BP793" i="14" s="1"/>
  <c r="BT793" i="3"/>
  <c r="BF794" i="14" s="1"/>
  <c r="BR793" i="14" s="1"/>
  <c r="BV793" i="3"/>
  <c r="BH794" i="14" s="1"/>
  <c r="BT793" i="14" s="1"/>
  <c r="BV794" i="3"/>
  <c r="BM793" i="3"/>
  <c r="AY794" i="14" s="1"/>
  <c r="BK793" i="14" s="1"/>
  <c r="BO793" i="3"/>
  <c r="BA794" i="14" s="1"/>
  <c r="BM793" i="14" s="1"/>
  <c r="BQ793" i="3"/>
  <c r="BC794" i="14" s="1"/>
  <c r="BO793" i="14" s="1"/>
  <c r="BS793" i="3"/>
  <c r="BE794" i="14" s="1"/>
  <c r="BQ793" i="14" s="1"/>
  <c r="BU793" i="3"/>
  <c r="BG794" i="14" s="1"/>
  <c r="BS793" i="14" s="1"/>
  <c r="BW793" i="3"/>
  <c r="BI794" i="14" s="1"/>
  <c r="BU793" i="14" s="1"/>
  <c r="AK239" i="13"/>
  <c r="AK119" i="13"/>
  <c r="AK686" i="13"/>
  <c r="AK302" i="13"/>
  <c r="AA131" i="13"/>
  <c r="AC131" i="13"/>
  <c r="AH131" i="13"/>
  <c r="AG131" i="13"/>
  <c r="Y311" i="13"/>
  <c r="Z311" i="13"/>
  <c r="CI311" i="14"/>
  <c r="AB125" i="13"/>
  <c r="AF125" i="13"/>
  <c r="AE125" i="13"/>
  <c r="CI125" i="14"/>
  <c r="CJ306" i="14"/>
  <c r="Y212" i="13"/>
  <c r="AA212" i="13"/>
  <c r="AH212" i="13"/>
  <c r="CJ210" i="14"/>
  <c r="AE881" i="13"/>
  <c r="AI881" i="13"/>
  <c r="Y809" i="13"/>
  <c r="AD809" i="13"/>
  <c r="Y185" i="13"/>
  <c r="Z185" i="13"/>
  <c r="AI185" i="13"/>
  <c r="Z899" i="13"/>
  <c r="AD899" i="13"/>
  <c r="CJ897" i="14"/>
  <c r="AG353" i="13"/>
  <c r="AJ353" i="13"/>
  <c r="Y800" i="13"/>
  <c r="AC800" i="13"/>
  <c r="Y767" i="13"/>
  <c r="CI767" i="14"/>
  <c r="CI755" i="14"/>
  <c r="AA872" i="13"/>
  <c r="AE872" i="13"/>
  <c r="AD872" i="13"/>
  <c r="AI872" i="13"/>
  <c r="AA149" i="13"/>
  <c r="AD149" i="13"/>
  <c r="AJ149" i="13"/>
  <c r="Y698" i="13"/>
  <c r="Y236" i="13"/>
  <c r="AA236" i="13"/>
  <c r="Y251" i="13"/>
  <c r="Z251" i="13"/>
  <c r="AI251" i="13"/>
  <c r="AF155" i="13"/>
  <c r="AE155" i="13"/>
  <c r="Z851" i="13"/>
  <c r="AD851" i="13"/>
  <c r="CI851" i="14"/>
  <c r="CJ849" i="14"/>
  <c r="AB278" i="13"/>
  <c r="AC278" i="13"/>
  <c r="AG278" i="13"/>
  <c r="AD278" i="13"/>
  <c r="CI278" i="14"/>
  <c r="Y662" i="13"/>
  <c r="CJ660" i="14"/>
  <c r="AB668" i="13"/>
  <c r="AC668" i="13"/>
  <c r="AG668" i="13"/>
  <c r="AF668" i="13"/>
  <c r="AJ668" i="13"/>
  <c r="CJ834" i="14"/>
  <c r="CJ219" i="14"/>
  <c r="CJ273" i="14"/>
  <c r="CI275" i="14"/>
  <c r="CI644" i="14"/>
  <c r="AK248" i="13"/>
  <c r="AK254" i="13"/>
  <c r="AK650" i="13"/>
  <c r="AE131" i="13"/>
  <c r="AA311" i="13"/>
  <c r="AC311" i="13"/>
  <c r="AH311" i="13"/>
  <c r="AG311" i="13"/>
  <c r="AC125" i="13"/>
  <c r="AH125" i="13"/>
  <c r="AG125" i="13"/>
  <c r="AK113" i="13"/>
  <c r="AH308" i="13"/>
  <c r="Z881" i="13"/>
  <c r="Z809" i="13"/>
  <c r="AG809" i="13"/>
  <c r="AA185" i="13"/>
  <c r="AD185" i="13"/>
  <c r="CJ183" i="14"/>
  <c r="AG899" i="13"/>
  <c r="AD170" i="13"/>
  <c r="CI170" i="14"/>
  <c r="Y353" i="13"/>
  <c r="Z353" i="13"/>
  <c r="CJ798" i="14"/>
  <c r="AG767" i="13"/>
  <c r="AF872" i="13"/>
  <c r="AJ872" i="13"/>
  <c r="CI872" i="14"/>
  <c r="Y149" i="13"/>
  <c r="Z149" i="13"/>
  <c r="AI149" i="13"/>
  <c r="CI149" i="14"/>
  <c r="AH698" i="13"/>
  <c r="CI698" i="14"/>
  <c r="AI698" i="13"/>
  <c r="AE236" i="13"/>
  <c r="AA329" i="13"/>
  <c r="AD329" i="13"/>
  <c r="CI329" i="14"/>
  <c r="CI179" i="14"/>
  <c r="AC251" i="13"/>
  <c r="AH251" i="13"/>
  <c r="AG251" i="13"/>
  <c r="AG155" i="13"/>
  <c r="CJ666" i="14"/>
  <c r="CI668" i="14"/>
  <c r="AD227" i="13"/>
  <c r="AJ227" i="13"/>
  <c r="CJ225" i="14"/>
  <c r="CI227" i="14"/>
  <c r="Z836" i="13"/>
  <c r="AH836" i="13"/>
  <c r="AC221" i="13"/>
  <c r="AH221" i="13"/>
  <c r="AG221" i="13"/>
  <c r="CJ744" i="14"/>
  <c r="Z833" i="13"/>
  <c r="AG833" i="13"/>
  <c r="CI281" i="14"/>
  <c r="AJ281" i="13"/>
  <c r="AA233" i="13"/>
  <c r="AD233" i="13"/>
  <c r="CI233" i="14"/>
  <c r="AE869" i="13"/>
  <c r="AI869" i="13"/>
  <c r="AA860" i="13"/>
  <c r="AE860" i="13"/>
  <c r="AD860" i="13"/>
  <c r="AA335" i="13"/>
  <c r="AC335" i="13"/>
  <c r="AH335" i="13"/>
  <c r="AG335" i="13"/>
  <c r="AC245" i="13"/>
  <c r="AH245" i="13"/>
  <c r="AG245" i="13"/>
  <c r="CJ243" i="14"/>
  <c r="AJ245" i="13"/>
  <c r="Y323" i="13"/>
  <c r="Z323" i="13"/>
  <c r="CI323" i="14"/>
  <c r="CJ321" i="14"/>
  <c r="AC284" i="13"/>
  <c r="AG284" i="13"/>
  <c r="AD284" i="13"/>
  <c r="CJ282" i="14"/>
  <c r="Y188" i="13"/>
  <c r="AA188" i="13"/>
  <c r="AH188" i="13"/>
  <c r="CJ186" i="14"/>
  <c r="CI188" i="14"/>
  <c r="AB275" i="13"/>
  <c r="AF275" i="13"/>
  <c r="AE275" i="13"/>
  <c r="AB299" i="13"/>
  <c r="AF299" i="13"/>
  <c r="AE299" i="13"/>
  <c r="AI299" i="13"/>
  <c r="CI299" i="14"/>
  <c r="Y203" i="13"/>
  <c r="Z203" i="13"/>
  <c r="AI203" i="13"/>
  <c r="CI203" i="14"/>
  <c r="AB644" i="13"/>
  <c r="AC644" i="13"/>
  <c r="AG644" i="13"/>
  <c r="AF644" i="13"/>
  <c r="AJ644" i="13"/>
  <c r="AI644" i="13"/>
  <c r="Y716" i="13"/>
  <c r="Y710" i="13"/>
  <c r="CI710" i="14"/>
  <c r="CF759" i="14"/>
  <c r="CF761" i="14"/>
  <c r="BX761" i="14"/>
  <c r="BX759" i="14"/>
  <c r="CA759" i="14"/>
  <c r="CA761" i="14"/>
  <c r="CH759" i="14"/>
  <c r="CH761" i="14"/>
  <c r="BZ759" i="14"/>
  <c r="BZ761" i="14"/>
  <c r="CC759" i="14"/>
  <c r="CC761" i="14"/>
  <c r="L759" i="13"/>
  <c r="X760" i="13"/>
  <c r="AW759" i="13"/>
  <c r="I759" i="13"/>
  <c r="U760" i="13"/>
  <c r="AT759" i="13"/>
  <c r="J759" i="13"/>
  <c r="AU759" i="13" s="1"/>
  <c r="V760" i="13"/>
  <c r="AQ759" i="13"/>
  <c r="F759" i="13"/>
  <c r="R760" i="13"/>
  <c r="E759" i="13"/>
  <c r="AP759" i="13" s="1"/>
  <c r="Q760" i="13"/>
  <c r="B759" i="13"/>
  <c r="N760" i="13"/>
  <c r="AM759" i="13"/>
  <c r="CH173" i="14"/>
  <c r="CH171" i="14"/>
  <c r="CD171" i="14"/>
  <c r="CD173" i="14"/>
  <c r="BZ171" i="14"/>
  <c r="BZ173" i="14"/>
  <c r="BW173" i="14"/>
  <c r="BV172" i="14"/>
  <c r="BW171" i="14"/>
  <c r="CG171" i="14"/>
  <c r="CG173" i="14"/>
  <c r="CC173" i="14"/>
  <c r="CC171" i="14"/>
  <c r="BY173" i="14"/>
  <c r="BY171" i="14"/>
  <c r="I171" i="13"/>
  <c r="U172" i="13"/>
  <c r="AT171" i="13"/>
  <c r="J171" i="13"/>
  <c r="AU171" i="13" s="1"/>
  <c r="V172" i="13"/>
  <c r="AQ171" i="13"/>
  <c r="F171" i="13"/>
  <c r="R172" i="13"/>
  <c r="E171" i="13"/>
  <c r="AP171" i="13" s="1"/>
  <c r="Q172" i="13"/>
  <c r="AN171" i="13"/>
  <c r="C171" i="13"/>
  <c r="O172" i="13"/>
  <c r="CG854" i="14"/>
  <c r="CG852" i="14"/>
  <c r="CC854" i="14"/>
  <c r="CC852" i="14"/>
  <c r="BY852" i="14"/>
  <c r="BY854" i="14"/>
  <c r="K852" i="13"/>
  <c r="W853" i="13"/>
  <c r="AV852" i="13"/>
  <c r="CF852" i="14"/>
  <c r="CF854" i="14"/>
  <c r="CB852" i="14"/>
  <c r="CB854" i="14"/>
  <c r="BX854" i="14"/>
  <c r="BX852" i="14"/>
  <c r="J852" i="13"/>
  <c r="V853" i="13"/>
  <c r="AU852" i="13"/>
  <c r="F852" i="13"/>
  <c r="R853" i="13"/>
  <c r="AQ852" i="13"/>
  <c r="AR852" i="13"/>
  <c r="G852" i="13"/>
  <c r="S853" i="13"/>
  <c r="C852" i="13"/>
  <c r="O853" i="13"/>
  <c r="AN852" i="13"/>
  <c r="AM852" i="13"/>
  <c r="B852" i="13"/>
  <c r="N853" i="13"/>
  <c r="CH314" i="14"/>
  <c r="CH312" i="14"/>
  <c r="CD312" i="14"/>
  <c r="CD314" i="14"/>
  <c r="BZ312" i="14"/>
  <c r="BZ314" i="14"/>
  <c r="K312" i="13"/>
  <c r="W313" i="13"/>
  <c r="AV312" i="13"/>
  <c r="CE312" i="14"/>
  <c r="CE314" i="14"/>
  <c r="CA312" i="14"/>
  <c r="CA314" i="14"/>
  <c r="BW312" i="14"/>
  <c r="BW314" i="14"/>
  <c r="BV313" i="14"/>
  <c r="J312" i="13"/>
  <c r="V313" i="13"/>
  <c r="AU312" i="13"/>
  <c r="F312" i="13"/>
  <c r="R313" i="13"/>
  <c r="AQ312" i="13"/>
  <c r="G312" i="13"/>
  <c r="AR312" i="13" s="1"/>
  <c r="S313" i="13"/>
  <c r="C312" i="13"/>
  <c r="O313" i="13"/>
  <c r="AN312" i="13"/>
  <c r="B312" i="13"/>
  <c r="AM312" i="13" s="1"/>
  <c r="N313" i="13"/>
  <c r="CF843" i="14"/>
  <c r="CF845" i="14"/>
  <c r="BX845" i="14"/>
  <c r="BX843" i="14"/>
  <c r="CA843" i="14"/>
  <c r="CA845" i="14"/>
  <c r="CH845" i="14"/>
  <c r="CH843" i="14"/>
  <c r="BZ845" i="14"/>
  <c r="BZ843" i="14"/>
  <c r="CC843" i="14"/>
  <c r="CC845" i="14"/>
  <c r="L843" i="13"/>
  <c r="X844" i="13"/>
  <c r="AW843" i="13"/>
  <c r="I843" i="13"/>
  <c r="U844" i="13"/>
  <c r="AT843" i="13"/>
  <c r="E843" i="13"/>
  <c r="Q844" i="13"/>
  <c r="AP843" i="13"/>
  <c r="H843" i="13"/>
  <c r="AS843" i="13" s="1"/>
  <c r="T844" i="13"/>
  <c r="D843" i="13"/>
  <c r="P844" i="13"/>
  <c r="AO843" i="13"/>
  <c r="B843" i="13"/>
  <c r="N844" i="13"/>
  <c r="AM843" i="13"/>
  <c r="CG789" i="14"/>
  <c r="CG791" i="14"/>
  <c r="CC791" i="14"/>
  <c r="CC789" i="14"/>
  <c r="BY789" i="14"/>
  <c r="BY791" i="14"/>
  <c r="L789" i="13"/>
  <c r="X790" i="13"/>
  <c r="AW789" i="13"/>
  <c r="CF791" i="14"/>
  <c r="CF789" i="14"/>
  <c r="CB791" i="14"/>
  <c r="CB789" i="14"/>
  <c r="BX789" i="14"/>
  <c r="BX791" i="14"/>
  <c r="I789" i="13"/>
  <c r="U790" i="13"/>
  <c r="AT789" i="13"/>
  <c r="AU789" i="13"/>
  <c r="J789" i="13"/>
  <c r="V790" i="13"/>
  <c r="F789" i="13"/>
  <c r="AQ789" i="13" s="1"/>
  <c r="R790" i="13"/>
  <c r="AP789" i="13"/>
  <c r="E789" i="13"/>
  <c r="Q790" i="13"/>
  <c r="B789" i="13"/>
  <c r="N790" i="13"/>
  <c r="AM789" i="13"/>
  <c r="CF332" i="14"/>
  <c r="CF330" i="14"/>
  <c r="CB332" i="14"/>
  <c r="CB330" i="14"/>
  <c r="BX332" i="14"/>
  <c r="BX330" i="14"/>
  <c r="CG330" i="14"/>
  <c r="CG332" i="14"/>
  <c r="CC332" i="14"/>
  <c r="CC330" i="14"/>
  <c r="BY332" i="14"/>
  <c r="BY330" i="14"/>
  <c r="AW330" i="13"/>
  <c r="L330" i="13"/>
  <c r="X331" i="13"/>
  <c r="H330" i="13"/>
  <c r="T331" i="13"/>
  <c r="AS330" i="13"/>
  <c r="AT330" i="13"/>
  <c r="I330" i="13"/>
  <c r="U331" i="13"/>
  <c r="E330" i="13"/>
  <c r="Q331" i="13"/>
  <c r="AP330" i="13"/>
  <c r="C330" i="13"/>
  <c r="O331" i="13"/>
  <c r="AN330" i="13"/>
  <c r="A330" i="13"/>
  <c r="AL330" i="13" s="1"/>
  <c r="M331" i="13"/>
  <c r="CH780" i="14"/>
  <c r="CH782" i="14"/>
  <c r="CD780" i="14"/>
  <c r="CD782" i="14"/>
  <c r="BZ782" i="14"/>
  <c r="BZ780" i="14"/>
  <c r="K780" i="13"/>
  <c r="W781" i="13"/>
  <c r="AV780" i="13"/>
  <c r="CE780" i="14"/>
  <c r="CE782" i="14"/>
  <c r="CA780" i="14"/>
  <c r="CA782" i="14"/>
  <c r="BV781" i="14"/>
  <c r="BW782" i="14"/>
  <c r="BW780" i="14"/>
  <c r="J780" i="13"/>
  <c r="V781" i="13"/>
  <c r="AU780" i="13"/>
  <c r="F780" i="13"/>
  <c r="R781" i="13"/>
  <c r="AQ780" i="13"/>
  <c r="AR780" i="13"/>
  <c r="G780" i="13"/>
  <c r="S781" i="13"/>
  <c r="C780" i="13"/>
  <c r="O781" i="13"/>
  <c r="AN780" i="13"/>
  <c r="AM780" i="13"/>
  <c r="B780" i="13"/>
  <c r="N781" i="13"/>
  <c r="CB893" i="14"/>
  <c r="CB891" i="14"/>
  <c r="CE893" i="14"/>
  <c r="CE891" i="14"/>
  <c r="BW891" i="14"/>
  <c r="BV892" i="14"/>
  <c r="BW893" i="14"/>
  <c r="CD893" i="14"/>
  <c r="CD891" i="14"/>
  <c r="CG891" i="14"/>
  <c r="CG893" i="14"/>
  <c r="BY893" i="14"/>
  <c r="BY891" i="14"/>
  <c r="AV891" i="13"/>
  <c r="K891" i="13"/>
  <c r="W892" i="13"/>
  <c r="G891" i="13"/>
  <c r="S892" i="13"/>
  <c r="AR891" i="13"/>
  <c r="AU891" i="13"/>
  <c r="J891" i="13"/>
  <c r="V892" i="13"/>
  <c r="F891" i="13"/>
  <c r="AQ891" i="13" s="1"/>
  <c r="R892" i="13"/>
  <c r="AN891" i="13"/>
  <c r="C891" i="13"/>
  <c r="O892" i="13"/>
  <c r="A891" i="13"/>
  <c r="AL891" i="13" s="1"/>
  <c r="M892" i="13"/>
  <c r="CE887" i="14"/>
  <c r="CE885" i="14"/>
  <c r="CA887" i="14"/>
  <c r="CA885" i="14"/>
  <c r="BV886" i="14"/>
  <c r="BW887" i="14"/>
  <c r="BW885" i="14"/>
  <c r="CH885" i="14"/>
  <c r="CH887" i="14"/>
  <c r="CD885" i="14"/>
  <c r="CD887" i="14"/>
  <c r="BZ885" i="14"/>
  <c r="BZ887" i="14"/>
  <c r="K885" i="13"/>
  <c r="AV885" i="13" s="1"/>
  <c r="W886" i="13"/>
  <c r="G885" i="13"/>
  <c r="S886" i="13"/>
  <c r="AR885" i="13"/>
  <c r="J885" i="13"/>
  <c r="AU885" i="13" s="1"/>
  <c r="V886" i="13"/>
  <c r="AQ885" i="13"/>
  <c r="F885" i="13"/>
  <c r="R886" i="13"/>
  <c r="B885" i="13"/>
  <c r="N886" i="13"/>
  <c r="AM885" i="13"/>
  <c r="AL885" i="13"/>
  <c r="A885" i="13"/>
  <c r="M886" i="13"/>
  <c r="CH819" i="14"/>
  <c r="CH821" i="14"/>
  <c r="BZ819" i="14"/>
  <c r="BZ821" i="14"/>
  <c r="CC819" i="14"/>
  <c r="CC821" i="14"/>
  <c r="BW819" i="14"/>
  <c r="BW821" i="14"/>
  <c r="BV820" i="14"/>
  <c r="CB819" i="14"/>
  <c r="CB821" i="14"/>
  <c r="CE821" i="14"/>
  <c r="CE819" i="14"/>
  <c r="L819" i="13"/>
  <c r="X820" i="13"/>
  <c r="AW819" i="13"/>
  <c r="I819" i="13"/>
  <c r="U820" i="13"/>
  <c r="AT819" i="13"/>
  <c r="E819" i="13"/>
  <c r="Q820" i="13"/>
  <c r="AP819" i="13"/>
  <c r="H819" i="13"/>
  <c r="AS819" i="13" s="1"/>
  <c r="T820" i="13"/>
  <c r="D819" i="13"/>
  <c r="P820" i="13"/>
  <c r="AO819" i="13"/>
  <c r="B819" i="13"/>
  <c r="N820" i="13"/>
  <c r="AM819" i="13"/>
  <c r="BL788" i="3"/>
  <c r="BM788" i="3"/>
  <c r="BO788" i="3"/>
  <c r="BN788" i="3"/>
  <c r="BP788" i="3"/>
  <c r="BR788" i="3"/>
  <c r="BT788" i="3"/>
  <c r="BQ788" i="3"/>
  <c r="BS788" i="3"/>
  <c r="BU788" i="3"/>
  <c r="BW788" i="3"/>
  <c r="BM787" i="3"/>
  <c r="AY788" i="14" s="1"/>
  <c r="BK787" i="14" s="1"/>
  <c r="BO787" i="3"/>
  <c r="BA788" i="14" s="1"/>
  <c r="BM787" i="14" s="1"/>
  <c r="BQ787" i="3"/>
  <c r="BC788" i="14" s="1"/>
  <c r="BO787" i="14" s="1"/>
  <c r="BS787" i="3"/>
  <c r="BE788" i="14" s="1"/>
  <c r="BQ787" i="14" s="1"/>
  <c r="BU787" i="3"/>
  <c r="BG788" i="14" s="1"/>
  <c r="BS787" i="14" s="1"/>
  <c r="BW787" i="3"/>
  <c r="BI788" i="14" s="1"/>
  <c r="BU787" i="14" s="1"/>
  <c r="BV788" i="3"/>
  <c r="BL787" i="3"/>
  <c r="AX788" i="14" s="1"/>
  <c r="BJ787" i="14" s="1"/>
  <c r="BN787" i="3"/>
  <c r="AZ788" i="14" s="1"/>
  <c r="BL787" i="14" s="1"/>
  <c r="BP787" i="3"/>
  <c r="BB788" i="14" s="1"/>
  <c r="BN787" i="14" s="1"/>
  <c r="BR787" i="3"/>
  <c r="BD788" i="14" s="1"/>
  <c r="BP787" i="14" s="1"/>
  <c r="BT787" i="3"/>
  <c r="BF788" i="14" s="1"/>
  <c r="BR787" i="14" s="1"/>
  <c r="BV787" i="3"/>
  <c r="BH788" i="14" s="1"/>
  <c r="BT787" i="14" s="1"/>
  <c r="CD857" i="14"/>
  <c r="CD855" i="14"/>
  <c r="CG855" i="14"/>
  <c r="CG857" i="14"/>
  <c r="BV856" i="14"/>
  <c r="BW857" i="14"/>
  <c r="BW855" i="14"/>
  <c r="CB855" i="14"/>
  <c r="CB857" i="14"/>
  <c r="CE855" i="14"/>
  <c r="CE857" i="14"/>
  <c r="BY855" i="14"/>
  <c r="BY857" i="14"/>
  <c r="K855" i="13"/>
  <c r="AV855" i="13" s="1"/>
  <c r="W856" i="13"/>
  <c r="G855" i="13"/>
  <c r="S856" i="13"/>
  <c r="AR855" i="13"/>
  <c r="J855" i="13"/>
  <c r="AU855" i="13" s="1"/>
  <c r="V856" i="13"/>
  <c r="AQ855" i="13"/>
  <c r="F855" i="13"/>
  <c r="R856" i="13"/>
  <c r="C855" i="13"/>
  <c r="AN855" i="13" s="1"/>
  <c r="O856" i="13"/>
  <c r="AL855" i="13"/>
  <c r="A855" i="13"/>
  <c r="M856" i="13"/>
  <c r="CF896" i="14"/>
  <c r="CF894" i="14"/>
  <c r="CB896" i="14"/>
  <c r="CB894" i="14"/>
  <c r="BX894" i="14"/>
  <c r="BX896" i="14"/>
  <c r="CG896" i="14"/>
  <c r="CG894" i="14"/>
  <c r="CC894" i="14"/>
  <c r="CC896" i="14"/>
  <c r="BY896" i="14"/>
  <c r="BY894" i="14"/>
  <c r="L894" i="13"/>
  <c r="AW894" i="13" s="1"/>
  <c r="X895" i="13"/>
  <c r="H894" i="13"/>
  <c r="T895" i="13"/>
  <c r="AS894" i="13"/>
  <c r="I894" i="13"/>
  <c r="AT894" i="13" s="1"/>
  <c r="U895" i="13"/>
  <c r="AP894" i="13"/>
  <c r="E894" i="13"/>
  <c r="Q895" i="13"/>
  <c r="D894" i="13"/>
  <c r="AO894" i="13" s="1"/>
  <c r="P895" i="13"/>
  <c r="AL894" i="13"/>
  <c r="A894" i="13"/>
  <c r="M895" i="13"/>
  <c r="CE900" i="14"/>
  <c r="CE902" i="14"/>
  <c r="CA902" i="14"/>
  <c r="CA900" i="14"/>
  <c r="BV901" i="14"/>
  <c r="BW902" i="14"/>
  <c r="BW900" i="14"/>
  <c r="CH902" i="14"/>
  <c r="CH900" i="14"/>
  <c r="CD900" i="14"/>
  <c r="CD902" i="14"/>
  <c r="BZ900" i="14"/>
  <c r="BZ902" i="14"/>
  <c r="AW900" i="13"/>
  <c r="L900" i="13"/>
  <c r="X901" i="13"/>
  <c r="H900" i="13"/>
  <c r="T901" i="13"/>
  <c r="AS900" i="13"/>
  <c r="AT900" i="13"/>
  <c r="I900" i="13"/>
  <c r="U901" i="13"/>
  <c r="E900" i="13"/>
  <c r="AP900" i="13" s="1"/>
  <c r="Q901" i="13"/>
  <c r="AO900" i="13"/>
  <c r="D900" i="13"/>
  <c r="P901" i="13"/>
  <c r="A900" i="13"/>
  <c r="AL900" i="13" s="1"/>
  <c r="M901" i="13"/>
  <c r="CF842" i="14"/>
  <c r="CF840" i="14"/>
  <c r="CB840" i="14"/>
  <c r="CB842" i="14"/>
  <c r="BX840" i="14"/>
  <c r="BX842" i="14"/>
  <c r="CG842" i="14"/>
  <c r="CG840" i="14"/>
  <c r="CC840" i="14"/>
  <c r="CC842" i="14"/>
  <c r="BY840" i="14"/>
  <c r="BY842" i="14"/>
  <c r="AW840" i="13"/>
  <c r="L840" i="13"/>
  <c r="X841" i="13"/>
  <c r="H840" i="13"/>
  <c r="T841" i="13"/>
  <c r="AS840" i="13"/>
  <c r="AT840" i="13"/>
  <c r="I840" i="13"/>
  <c r="U841" i="13"/>
  <c r="E840" i="13"/>
  <c r="AP840" i="13" s="1"/>
  <c r="Q841" i="13"/>
  <c r="AO840" i="13"/>
  <c r="D840" i="13"/>
  <c r="P841" i="13"/>
  <c r="A840" i="13"/>
  <c r="AL840" i="13" s="1"/>
  <c r="M841" i="13"/>
  <c r="CH195" i="14"/>
  <c r="CH197" i="14"/>
  <c r="CD195" i="14"/>
  <c r="CD197" i="14"/>
  <c r="BZ197" i="14"/>
  <c r="BZ195" i="14"/>
  <c r="L195" i="13"/>
  <c r="X196" i="13"/>
  <c r="AW195" i="13"/>
  <c r="CE195" i="14"/>
  <c r="CE197" i="14"/>
  <c r="CA195" i="14"/>
  <c r="CA197" i="14"/>
  <c r="BW195" i="14"/>
  <c r="BW197" i="14"/>
  <c r="BV196" i="14"/>
  <c r="I195" i="13"/>
  <c r="U196" i="13"/>
  <c r="AT195" i="13"/>
  <c r="J195" i="13"/>
  <c r="AU195" i="13" s="1"/>
  <c r="V196" i="13"/>
  <c r="AQ195" i="13"/>
  <c r="F195" i="13"/>
  <c r="R196" i="13"/>
  <c r="E195" i="13"/>
  <c r="AP195" i="13" s="1"/>
  <c r="Q196" i="13"/>
  <c r="AN195" i="13"/>
  <c r="C195" i="13"/>
  <c r="O196" i="13"/>
  <c r="BL344" i="3"/>
  <c r="BM344" i="3"/>
  <c r="BN344" i="3"/>
  <c r="BO344" i="3"/>
  <c r="BP344" i="3"/>
  <c r="BR344" i="3"/>
  <c r="BT344" i="3"/>
  <c r="BQ344" i="3"/>
  <c r="BS344" i="3"/>
  <c r="BU344" i="3"/>
  <c r="BW344" i="3"/>
  <c r="BM343" i="3"/>
  <c r="AY344" i="14" s="1"/>
  <c r="BK343" i="14" s="1"/>
  <c r="BO343" i="3"/>
  <c r="BA344" i="14" s="1"/>
  <c r="BM343" i="14" s="1"/>
  <c r="BQ343" i="3"/>
  <c r="BC344" i="14" s="1"/>
  <c r="BO343" i="14" s="1"/>
  <c r="BS343" i="3"/>
  <c r="BE344" i="14" s="1"/>
  <c r="BQ343" i="14" s="1"/>
  <c r="BU343" i="3"/>
  <c r="BG344" i="14" s="1"/>
  <c r="BS343" i="14" s="1"/>
  <c r="BW343" i="3"/>
  <c r="BI344" i="14" s="1"/>
  <c r="BU343" i="14" s="1"/>
  <c r="BV344" i="3"/>
  <c r="BL343" i="3"/>
  <c r="AX344" i="14" s="1"/>
  <c r="BJ343" i="14" s="1"/>
  <c r="BN343" i="3"/>
  <c r="AZ344" i="14" s="1"/>
  <c r="BL343" i="14" s="1"/>
  <c r="BP343" i="3"/>
  <c r="BB344" i="14" s="1"/>
  <c r="BN343" i="14" s="1"/>
  <c r="BR343" i="3"/>
  <c r="BD344" i="14" s="1"/>
  <c r="BP343" i="14" s="1"/>
  <c r="BT343" i="3"/>
  <c r="BF344" i="14" s="1"/>
  <c r="BR343" i="14" s="1"/>
  <c r="BV343" i="3"/>
  <c r="BH344" i="14" s="1"/>
  <c r="BT343" i="14" s="1"/>
  <c r="BL758" i="3"/>
  <c r="BM758" i="3"/>
  <c r="BO758" i="3"/>
  <c r="BN758" i="3"/>
  <c r="BP758" i="3"/>
  <c r="BR758" i="3"/>
  <c r="BT758" i="3"/>
  <c r="BQ758" i="3"/>
  <c r="BS758" i="3"/>
  <c r="BU758" i="3"/>
  <c r="BW758" i="3"/>
  <c r="BM757" i="3"/>
  <c r="AY758" i="14" s="1"/>
  <c r="BK757" i="14" s="1"/>
  <c r="BO757" i="3"/>
  <c r="BA758" i="14" s="1"/>
  <c r="BM757" i="14" s="1"/>
  <c r="BQ757" i="3"/>
  <c r="BC758" i="14" s="1"/>
  <c r="BO757" i="14" s="1"/>
  <c r="BS757" i="3"/>
  <c r="BE758" i="14" s="1"/>
  <c r="BQ757" i="14" s="1"/>
  <c r="BU757" i="3"/>
  <c r="BG758" i="14" s="1"/>
  <c r="BS757" i="14" s="1"/>
  <c r="BW757" i="3"/>
  <c r="BI758" i="14" s="1"/>
  <c r="BU757" i="14" s="1"/>
  <c r="BV758" i="3"/>
  <c r="BL757" i="3"/>
  <c r="AX758" i="14" s="1"/>
  <c r="BJ757" i="14" s="1"/>
  <c r="BN757" i="3"/>
  <c r="AZ758" i="14" s="1"/>
  <c r="BL757" i="14" s="1"/>
  <c r="BP757" i="3"/>
  <c r="BB758" i="14" s="1"/>
  <c r="BN757" i="14" s="1"/>
  <c r="BR757" i="3"/>
  <c r="BD758" i="14" s="1"/>
  <c r="BP757" i="14" s="1"/>
  <c r="BT757" i="3"/>
  <c r="BF758" i="14" s="1"/>
  <c r="BR757" i="14" s="1"/>
  <c r="BV757" i="3"/>
  <c r="BH758" i="14" s="1"/>
  <c r="BT757" i="14" s="1"/>
  <c r="CG813" i="14"/>
  <c r="CG815" i="14"/>
  <c r="CC813" i="14"/>
  <c r="CC815" i="14"/>
  <c r="BY815" i="14"/>
  <c r="BY813" i="14"/>
  <c r="L813" i="13"/>
  <c r="X814" i="13"/>
  <c r="AW813" i="13"/>
  <c r="CF815" i="14"/>
  <c r="CF813" i="14"/>
  <c r="CB815" i="14"/>
  <c r="CB813" i="14"/>
  <c r="BX813" i="14"/>
  <c r="BX815" i="14"/>
  <c r="I813" i="13"/>
  <c r="U814" i="13"/>
  <c r="AT813" i="13"/>
  <c r="E813" i="13"/>
  <c r="Q814" i="13"/>
  <c r="AP813" i="13"/>
  <c r="AS813" i="13"/>
  <c r="H813" i="13"/>
  <c r="T814" i="13"/>
  <c r="D813" i="13"/>
  <c r="P814" i="13"/>
  <c r="AO813" i="13"/>
  <c r="B813" i="13"/>
  <c r="N814" i="13"/>
  <c r="AM813" i="13"/>
  <c r="CF128" i="14"/>
  <c r="CF126" i="14"/>
  <c r="CG128" i="14"/>
  <c r="CG126" i="14"/>
  <c r="CA128" i="14"/>
  <c r="CA126" i="14"/>
  <c r="CB128" i="14"/>
  <c r="CB126" i="14"/>
  <c r="CE126" i="14"/>
  <c r="CE128" i="14"/>
  <c r="BZ126" i="14"/>
  <c r="BZ128" i="14"/>
  <c r="L126" i="13"/>
  <c r="AW126" i="13" s="1"/>
  <c r="X127" i="13"/>
  <c r="H126" i="13"/>
  <c r="T127" i="13"/>
  <c r="AS126" i="13"/>
  <c r="K126" i="13"/>
  <c r="AV126" i="13" s="1"/>
  <c r="W127" i="13"/>
  <c r="AR126" i="13"/>
  <c r="G126" i="13"/>
  <c r="S127" i="13"/>
  <c r="D126" i="13"/>
  <c r="AO126" i="13" s="1"/>
  <c r="P127" i="13"/>
  <c r="N127" i="13"/>
  <c r="B126" i="13"/>
  <c r="AM126" i="13" s="1"/>
  <c r="CH890" i="14"/>
  <c r="CH888" i="14"/>
  <c r="CD888" i="14"/>
  <c r="CD890" i="14"/>
  <c r="BZ888" i="14"/>
  <c r="BZ890" i="14"/>
  <c r="K888" i="13"/>
  <c r="W889" i="13"/>
  <c r="AV888" i="13"/>
  <c r="CE890" i="14"/>
  <c r="CE888" i="14"/>
  <c r="CA888" i="14"/>
  <c r="CA890" i="14"/>
  <c r="BV889" i="14"/>
  <c r="BW888" i="14"/>
  <c r="BW890" i="14"/>
  <c r="J888" i="13"/>
  <c r="V889" i="13"/>
  <c r="AU888" i="13"/>
  <c r="F888" i="13"/>
  <c r="R889" i="13"/>
  <c r="AQ888" i="13"/>
  <c r="G888" i="13"/>
  <c r="AR888" i="13" s="1"/>
  <c r="S889" i="13"/>
  <c r="C888" i="13"/>
  <c r="O889" i="13"/>
  <c r="AN888" i="13"/>
  <c r="B888" i="13"/>
  <c r="AM888" i="13" s="1"/>
  <c r="N889" i="13"/>
  <c r="CH828" i="14"/>
  <c r="CH830" i="14"/>
  <c r="CD828" i="14"/>
  <c r="CD830" i="14"/>
  <c r="BZ828" i="14"/>
  <c r="BZ830" i="14"/>
  <c r="K828" i="13"/>
  <c r="W829" i="13"/>
  <c r="AV828" i="13"/>
  <c r="CE830" i="14"/>
  <c r="CE828" i="14"/>
  <c r="CA828" i="14"/>
  <c r="CA830" i="14"/>
  <c r="BW830" i="14"/>
  <c r="BV829" i="14"/>
  <c r="BW828" i="14"/>
  <c r="J828" i="13"/>
  <c r="V829" i="13"/>
  <c r="AU828" i="13"/>
  <c r="F828" i="13"/>
  <c r="R829" i="13"/>
  <c r="AQ828" i="13"/>
  <c r="AR828" i="13"/>
  <c r="G828" i="13"/>
  <c r="S829" i="13"/>
  <c r="C828" i="13"/>
  <c r="O829" i="13"/>
  <c r="AN828" i="13"/>
  <c r="AM828" i="13"/>
  <c r="B828" i="13"/>
  <c r="N829" i="13"/>
  <c r="BL341" i="3"/>
  <c r="BN341" i="3"/>
  <c r="BM341" i="3"/>
  <c r="BP341" i="3"/>
  <c r="BO341" i="3"/>
  <c r="BQ341" i="3"/>
  <c r="BS341" i="3"/>
  <c r="BU341" i="3"/>
  <c r="BR341" i="3"/>
  <c r="BT341" i="3"/>
  <c r="BV341" i="3"/>
  <c r="BL340" i="3"/>
  <c r="AX341" i="14" s="1"/>
  <c r="BJ340" i="14" s="1"/>
  <c r="BN340" i="3"/>
  <c r="AZ341" i="14" s="1"/>
  <c r="BL340" i="14" s="1"/>
  <c r="BP340" i="3"/>
  <c r="BB341" i="14" s="1"/>
  <c r="BN340" i="14" s="1"/>
  <c r="BR340" i="3"/>
  <c r="BD341" i="14" s="1"/>
  <c r="BP340" i="14" s="1"/>
  <c r="BT340" i="3"/>
  <c r="BF341" i="14" s="1"/>
  <c r="BR340" i="14" s="1"/>
  <c r="BV340" i="3"/>
  <c r="BH341" i="14" s="1"/>
  <c r="BT340" i="14" s="1"/>
  <c r="BW341" i="3"/>
  <c r="BM340" i="3"/>
  <c r="AY341" i="14" s="1"/>
  <c r="BK340" i="14" s="1"/>
  <c r="BO340" i="3"/>
  <c r="BA341" i="14" s="1"/>
  <c r="BM340" i="14" s="1"/>
  <c r="BQ340" i="3"/>
  <c r="BC341" i="14" s="1"/>
  <c r="BO340" i="14" s="1"/>
  <c r="BS340" i="3"/>
  <c r="BE341" i="14" s="1"/>
  <c r="BQ340" i="14" s="1"/>
  <c r="BU340" i="3"/>
  <c r="BG341" i="14" s="1"/>
  <c r="BS340" i="14" s="1"/>
  <c r="BW340" i="3"/>
  <c r="BI341" i="14" s="1"/>
  <c r="BU340" i="14" s="1"/>
  <c r="CD797" i="14"/>
  <c r="CD795" i="14"/>
  <c r="CG795" i="14"/>
  <c r="CG797" i="14"/>
  <c r="BY795" i="14"/>
  <c r="BY797" i="14"/>
  <c r="CF795" i="14"/>
  <c r="CF797" i="14"/>
  <c r="BX797" i="14"/>
  <c r="BX795" i="14"/>
  <c r="CA797" i="14"/>
  <c r="CA795" i="14"/>
  <c r="K795" i="13"/>
  <c r="AV795" i="13" s="1"/>
  <c r="W796" i="13"/>
  <c r="G795" i="13"/>
  <c r="S796" i="13"/>
  <c r="AR795" i="13"/>
  <c r="H795" i="13"/>
  <c r="AS795" i="13" s="1"/>
  <c r="T796" i="13"/>
  <c r="D795" i="13"/>
  <c r="P796" i="13"/>
  <c r="AO795" i="13"/>
  <c r="C795" i="13"/>
  <c r="AN795" i="13" s="1"/>
  <c r="O796" i="13"/>
  <c r="AL795" i="13"/>
  <c r="A795" i="13"/>
  <c r="M796" i="13"/>
  <c r="CH762" i="14"/>
  <c r="CH764" i="14"/>
  <c r="CD762" i="14"/>
  <c r="CD764" i="14"/>
  <c r="BZ762" i="14"/>
  <c r="BZ764" i="14"/>
  <c r="K762" i="13"/>
  <c r="W763" i="13"/>
  <c r="AV762" i="13"/>
  <c r="CE762" i="14"/>
  <c r="CE764" i="14"/>
  <c r="CA762" i="14"/>
  <c r="CA764" i="14"/>
  <c r="BW762" i="14"/>
  <c r="BW764" i="14"/>
  <c r="BV763" i="14"/>
  <c r="J762" i="13"/>
  <c r="V763" i="13"/>
  <c r="AU762" i="13"/>
  <c r="F762" i="13"/>
  <c r="R763" i="13"/>
  <c r="AQ762" i="13"/>
  <c r="G762" i="13"/>
  <c r="AR762" i="13" s="1"/>
  <c r="S763" i="13"/>
  <c r="C762" i="13"/>
  <c r="O763" i="13"/>
  <c r="AN762" i="13"/>
  <c r="N763" i="13"/>
  <c r="B762" i="13"/>
  <c r="AM762" i="13" s="1"/>
  <c r="CG348" i="14"/>
  <c r="CG350" i="14"/>
  <c r="CC350" i="14"/>
  <c r="CC348" i="14"/>
  <c r="BY350" i="14"/>
  <c r="BY348" i="14"/>
  <c r="K348" i="13"/>
  <c r="W349" i="13"/>
  <c r="AV348" i="13"/>
  <c r="CF348" i="14"/>
  <c r="CF350" i="14"/>
  <c r="CB350" i="14"/>
  <c r="CB348" i="14"/>
  <c r="BX348" i="14"/>
  <c r="BX350" i="14"/>
  <c r="J348" i="13"/>
  <c r="V349" i="13"/>
  <c r="AU348" i="13"/>
  <c r="F348" i="13"/>
  <c r="R349" i="13"/>
  <c r="AQ348" i="13"/>
  <c r="G348" i="13"/>
  <c r="AR348" i="13" s="1"/>
  <c r="S349" i="13"/>
  <c r="C348" i="13"/>
  <c r="O349" i="13"/>
  <c r="AN348" i="13"/>
  <c r="B348" i="13"/>
  <c r="AM348" i="13" s="1"/>
  <c r="N349" i="13"/>
  <c r="CF293" i="14"/>
  <c r="CF291" i="14"/>
  <c r="CB293" i="14"/>
  <c r="CB291" i="14"/>
  <c r="BX293" i="14"/>
  <c r="BX291" i="14"/>
  <c r="CG293" i="14"/>
  <c r="CG291" i="14"/>
  <c r="CC293" i="14"/>
  <c r="CC291" i="14"/>
  <c r="BY291" i="14"/>
  <c r="BY293" i="14"/>
  <c r="K291" i="13"/>
  <c r="W292" i="13"/>
  <c r="AV291" i="13"/>
  <c r="G291" i="13"/>
  <c r="S292" i="13"/>
  <c r="AR291" i="13"/>
  <c r="AS291" i="13"/>
  <c r="H291" i="13"/>
  <c r="T292" i="13"/>
  <c r="D291" i="13"/>
  <c r="P292" i="13"/>
  <c r="AO291" i="13"/>
  <c r="B291" i="13"/>
  <c r="N292" i="13"/>
  <c r="AM291" i="13"/>
  <c r="A291" i="13"/>
  <c r="AL291" i="13" s="1"/>
  <c r="M292" i="13"/>
  <c r="CG839" i="14"/>
  <c r="CG837" i="14"/>
  <c r="CC837" i="14"/>
  <c r="CC839" i="14"/>
  <c r="BY839" i="14"/>
  <c r="BY837" i="14"/>
  <c r="L837" i="13"/>
  <c r="X838" i="13"/>
  <c r="AW837" i="13"/>
  <c r="CF839" i="14"/>
  <c r="CF837" i="14"/>
  <c r="CB837" i="14"/>
  <c r="CB839" i="14"/>
  <c r="BX839" i="14"/>
  <c r="BX837" i="14"/>
  <c r="I837" i="13"/>
  <c r="U838" i="13"/>
  <c r="AT837" i="13"/>
  <c r="E837" i="13"/>
  <c r="Q838" i="13"/>
  <c r="AP837" i="13"/>
  <c r="H837" i="13"/>
  <c r="AS837" i="13" s="1"/>
  <c r="T838" i="13"/>
  <c r="D837" i="13"/>
  <c r="P838" i="13"/>
  <c r="AO837" i="13"/>
  <c r="C837" i="13"/>
  <c r="AN837" i="13" s="1"/>
  <c r="O838" i="13"/>
  <c r="CG875" i="14"/>
  <c r="CG873" i="14"/>
  <c r="CC875" i="14"/>
  <c r="CC873" i="14"/>
  <c r="BY875" i="14"/>
  <c r="BY873" i="14"/>
  <c r="L873" i="13"/>
  <c r="X874" i="13"/>
  <c r="AW873" i="13"/>
  <c r="CF875" i="14"/>
  <c r="CF873" i="14"/>
  <c r="CB875" i="14"/>
  <c r="CB873" i="14"/>
  <c r="BX873" i="14"/>
  <c r="BX875" i="14"/>
  <c r="I873" i="13"/>
  <c r="U874" i="13"/>
  <c r="AT873" i="13"/>
  <c r="E873" i="13"/>
  <c r="Q874" i="13"/>
  <c r="AP873" i="13"/>
  <c r="H873" i="13"/>
  <c r="AS873" i="13" s="1"/>
  <c r="T874" i="13"/>
  <c r="D873" i="13"/>
  <c r="P874" i="13"/>
  <c r="AO873" i="13"/>
  <c r="C873" i="13"/>
  <c r="AN873" i="13" s="1"/>
  <c r="O874" i="13"/>
  <c r="CF771" i="14"/>
  <c r="CF773" i="14"/>
  <c r="BX773" i="14"/>
  <c r="BX771" i="14"/>
  <c r="CA771" i="14"/>
  <c r="CA773" i="14"/>
  <c r="CH773" i="14"/>
  <c r="CH771" i="14"/>
  <c r="BZ771" i="14"/>
  <c r="BZ773" i="14"/>
  <c r="CC771" i="14"/>
  <c r="CC773" i="14"/>
  <c r="L771" i="13"/>
  <c r="X772" i="13"/>
  <c r="AW771" i="13"/>
  <c r="I771" i="13"/>
  <c r="U772" i="13"/>
  <c r="AT771" i="13"/>
  <c r="AU771" i="13"/>
  <c r="J771" i="13"/>
  <c r="V772" i="13"/>
  <c r="F771" i="13"/>
  <c r="AQ771" i="13" s="1"/>
  <c r="R772" i="13"/>
  <c r="AP771" i="13"/>
  <c r="E771" i="13"/>
  <c r="Q772" i="13"/>
  <c r="B771" i="13"/>
  <c r="N772" i="13"/>
  <c r="AM771" i="13"/>
  <c r="CG743" i="14"/>
  <c r="CG741" i="14"/>
  <c r="CC743" i="14"/>
  <c r="CC741" i="14"/>
  <c r="BY741" i="14"/>
  <c r="BY743" i="14"/>
  <c r="L741" i="13"/>
  <c r="X742" i="13"/>
  <c r="AW741" i="13"/>
  <c r="CF741" i="14"/>
  <c r="CF743" i="14"/>
  <c r="CB741" i="14"/>
  <c r="CB743" i="14"/>
  <c r="BX743" i="14"/>
  <c r="BX741" i="14"/>
  <c r="I741" i="13"/>
  <c r="U742" i="13"/>
  <c r="AT741" i="13"/>
  <c r="AU741" i="13"/>
  <c r="J741" i="13"/>
  <c r="V742" i="13"/>
  <c r="F741" i="13"/>
  <c r="AQ741" i="13" s="1"/>
  <c r="R742" i="13"/>
  <c r="AP741" i="13"/>
  <c r="E741" i="13"/>
  <c r="Q742" i="13"/>
  <c r="B741" i="13"/>
  <c r="N742" i="13"/>
  <c r="AM741" i="13"/>
  <c r="CF810" i="14"/>
  <c r="CF812" i="14"/>
  <c r="CB812" i="14"/>
  <c r="CB810" i="14"/>
  <c r="BX810" i="14"/>
  <c r="BX812" i="14"/>
  <c r="CG812" i="14"/>
  <c r="CG810" i="14"/>
  <c r="CC812" i="14"/>
  <c r="CC810" i="14"/>
  <c r="BY812" i="14"/>
  <c r="BY810" i="14"/>
  <c r="AW810" i="13"/>
  <c r="L810" i="13"/>
  <c r="X811" i="13"/>
  <c r="H810" i="13"/>
  <c r="T811" i="13"/>
  <c r="AS810" i="13"/>
  <c r="AT810" i="13"/>
  <c r="I810" i="13"/>
  <c r="U811" i="13"/>
  <c r="E810" i="13"/>
  <c r="AP810" i="13" s="1"/>
  <c r="Q811" i="13"/>
  <c r="AO810" i="13"/>
  <c r="D810" i="13"/>
  <c r="P811" i="13"/>
  <c r="A810" i="13"/>
  <c r="AL810" i="13" s="1"/>
  <c r="M811" i="13"/>
  <c r="CH137" i="14"/>
  <c r="CH135" i="14"/>
  <c r="BX135" i="14"/>
  <c r="BX137" i="14"/>
  <c r="BV136" i="14"/>
  <c r="BW137" i="14"/>
  <c r="BW135" i="14"/>
  <c r="BY137" i="14"/>
  <c r="BY135" i="14"/>
  <c r="BZ137" i="14"/>
  <c r="BZ135" i="14"/>
  <c r="CA135" i="14"/>
  <c r="CA137" i="14"/>
  <c r="K135" i="13"/>
  <c r="W136" i="13"/>
  <c r="AV135" i="13"/>
  <c r="G135" i="13"/>
  <c r="S136" i="13"/>
  <c r="AR135" i="13"/>
  <c r="H135" i="13"/>
  <c r="AS135" i="13" s="1"/>
  <c r="T136" i="13"/>
  <c r="D135" i="13"/>
  <c r="P136" i="13"/>
  <c r="AO135" i="13"/>
  <c r="B135" i="13"/>
  <c r="N136" i="13"/>
  <c r="AM135" i="13"/>
  <c r="AL135" i="13"/>
  <c r="A135" i="13"/>
  <c r="M136" i="13"/>
  <c r="CF267" i="14"/>
  <c r="CF269" i="14"/>
  <c r="CB269" i="14"/>
  <c r="CB267" i="14"/>
  <c r="BX267" i="14"/>
  <c r="BX269" i="14"/>
  <c r="CG267" i="14"/>
  <c r="CG269" i="14"/>
  <c r="CC267" i="14"/>
  <c r="CC269" i="14"/>
  <c r="BY269" i="14"/>
  <c r="BY267" i="14"/>
  <c r="K267" i="13"/>
  <c r="W268" i="13"/>
  <c r="AV267" i="13"/>
  <c r="G267" i="13"/>
  <c r="S268" i="13"/>
  <c r="AR267" i="13"/>
  <c r="H267" i="13"/>
  <c r="AS267" i="13" s="1"/>
  <c r="T268" i="13"/>
  <c r="D267" i="13"/>
  <c r="P268" i="13"/>
  <c r="AO267" i="13"/>
  <c r="B267" i="13"/>
  <c r="N268" i="13"/>
  <c r="AM267" i="13"/>
  <c r="A267" i="13"/>
  <c r="AL267" i="13" s="1"/>
  <c r="M268" i="13"/>
  <c r="CF876" i="14"/>
  <c r="CF878" i="14"/>
  <c r="CB878" i="14"/>
  <c r="CB876" i="14"/>
  <c r="BX878" i="14"/>
  <c r="BX876" i="14"/>
  <c r="CG876" i="14"/>
  <c r="CG878" i="14"/>
  <c r="CC878" i="14"/>
  <c r="CC876" i="14"/>
  <c r="BY876" i="14"/>
  <c r="BY878" i="14"/>
  <c r="L876" i="13"/>
  <c r="AW876" i="13" s="1"/>
  <c r="X877" i="13"/>
  <c r="H876" i="13"/>
  <c r="T877" i="13"/>
  <c r="AS876" i="13"/>
  <c r="I876" i="13"/>
  <c r="AT876" i="13" s="1"/>
  <c r="U877" i="13"/>
  <c r="AP876" i="13"/>
  <c r="E876" i="13"/>
  <c r="Q877" i="13"/>
  <c r="D876" i="13"/>
  <c r="AO876" i="13" s="1"/>
  <c r="P877" i="13"/>
  <c r="AL876" i="13"/>
  <c r="A876" i="13"/>
  <c r="M877" i="13"/>
  <c r="CF816" i="14"/>
  <c r="CF818" i="14"/>
  <c r="CB816" i="14"/>
  <c r="CB818" i="14"/>
  <c r="BX818" i="14"/>
  <c r="BX816" i="14"/>
  <c r="CG816" i="14"/>
  <c r="CG818" i="14"/>
  <c r="CC816" i="14"/>
  <c r="CC818" i="14"/>
  <c r="BY818" i="14"/>
  <c r="BY816" i="14"/>
  <c r="L816" i="13"/>
  <c r="AW816" i="13" s="1"/>
  <c r="X817" i="13"/>
  <c r="H816" i="13"/>
  <c r="T817" i="13"/>
  <c r="AS816" i="13"/>
  <c r="I816" i="13"/>
  <c r="AT816" i="13" s="1"/>
  <c r="U817" i="13"/>
  <c r="AP816" i="13"/>
  <c r="E816" i="13"/>
  <c r="Q817" i="13"/>
  <c r="D816" i="13"/>
  <c r="AO816" i="13" s="1"/>
  <c r="P817" i="13"/>
  <c r="AL816" i="13"/>
  <c r="A816" i="13"/>
  <c r="M817" i="13"/>
  <c r="CF864" i="14"/>
  <c r="CF866" i="14"/>
  <c r="CB864" i="14"/>
  <c r="CB866" i="14"/>
  <c r="BX866" i="14"/>
  <c r="BX864" i="14"/>
  <c r="CG866" i="14"/>
  <c r="CG864" i="14"/>
  <c r="CC866" i="14"/>
  <c r="CC864" i="14"/>
  <c r="BY866" i="14"/>
  <c r="BY864" i="14"/>
  <c r="L864" i="13"/>
  <c r="AW864" i="13" s="1"/>
  <c r="X865" i="13"/>
  <c r="H864" i="13"/>
  <c r="T865" i="13"/>
  <c r="AS864" i="13"/>
  <c r="I864" i="13"/>
  <c r="AT864" i="13" s="1"/>
  <c r="U865" i="13"/>
  <c r="AP864" i="13"/>
  <c r="E864" i="13"/>
  <c r="Q865" i="13"/>
  <c r="D864" i="13"/>
  <c r="AO864" i="13" s="1"/>
  <c r="P865" i="13"/>
  <c r="AL864" i="13"/>
  <c r="A864" i="13"/>
  <c r="M865" i="13"/>
  <c r="CB785" i="14"/>
  <c r="CB783" i="14"/>
  <c r="CE783" i="14"/>
  <c r="CE785" i="14"/>
  <c r="BW785" i="14"/>
  <c r="BV784" i="14"/>
  <c r="BW783" i="14"/>
  <c r="CD785" i="14"/>
  <c r="CD783" i="14"/>
  <c r="CG785" i="14"/>
  <c r="CG783" i="14"/>
  <c r="BY783" i="14"/>
  <c r="BY785" i="14"/>
  <c r="AV783" i="13"/>
  <c r="K783" i="13"/>
  <c r="W784" i="13"/>
  <c r="G783" i="13"/>
  <c r="S784" i="13"/>
  <c r="AR783" i="13"/>
  <c r="AS783" i="13"/>
  <c r="H783" i="13"/>
  <c r="T784" i="13"/>
  <c r="D783" i="13"/>
  <c r="P784" i="13"/>
  <c r="AO783" i="13"/>
  <c r="AN783" i="13"/>
  <c r="C783" i="13"/>
  <c r="O784" i="13"/>
  <c r="A783" i="13"/>
  <c r="AL783" i="13" s="1"/>
  <c r="M784" i="13"/>
  <c r="BL770" i="3"/>
  <c r="BM770" i="3"/>
  <c r="BO770" i="3"/>
  <c r="BN770" i="3"/>
  <c r="BP770" i="3"/>
  <c r="BR770" i="3"/>
  <c r="BT770" i="3"/>
  <c r="BQ770" i="3"/>
  <c r="BS770" i="3"/>
  <c r="BU770" i="3"/>
  <c r="BW770" i="3"/>
  <c r="BL769" i="3"/>
  <c r="AX770" i="14" s="1"/>
  <c r="BJ769" i="14" s="1"/>
  <c r="BN769" i="3"/>
  <c r="AZ770" i="14" s="1"/>
  <c r="BL769" i="14" s="1"/>
  <c r="BP769" i="3"/>
  <c r="BB770" i="14" s="1"/>
  <c r="BN769" i="14" s="1"/>
  <c r="BR769" i="3"/>
  <c r="BD770" i="14" s="1"/>
  <c r="BP769" i="14" s="1"/>
  <c r="BT769" i="3"/>
  <c r="BF770" i="14" s="1"/>
  <c r="BR769" i="14" s="1"/>
  <c r="BV769" i="3"/>
  <c r="BH770" i="14" s="1"/>
  <c r="BT769" i="14" s="1"/>
  <c r="BV770" i="3"/>
  <c r="BM769" i="3"/>
  <c r="AY770" i="14" s="1"/>
  <c r="BK769" i="14" s="1"/>
  <c r="BO769" i="3"/>
  <c r="BA770" i="14" s="1"/>
  <c r="BM769" i="14" s="1"/>
  <c r="BQ769" i="3"/>
  <c r="BC770" i="14" s="1"/>
  <c r="BO769" i="14" s="1"/>
  <c r="BS769" i="3"/>
  <c r="BE770" i="14" s="1"/>
  <c r="BQ769" i="14" s="1"/>
  <c r="BU769" i="3"/>
  <c r="BG770" i="14" s="1"/>
  <c r="BS769" i="14" s="1"/>
  <c r="BW769" i="3"/>
  <c r="BI770" i="14" s="1"/>
  <c r="BU769" i="14" s="1"/>
  <c r="AK200" i="13"/>
  <c r="AK884" i="13"/>
  <c r="AK224" i="13"/>
  <c r="CI131" i="14"/>
  <c r="CJ309" i="14"/>
  <c r="CJ123" i="14"/>
  <c r="Y308" i="13"/>
  <c r="AA308" i="13"/>
  <c r="CI308" i="14"/>
  <c r="AD212" i="13"/>
  <c r="CI212" i="14"/>
  <c r="AD881" i="13"/>
  <c r="CJ879" i="14"/>
  <c r="CI881" i="14"/>
  <c r="AE185" i="13"/>
  <c r="CI899" i="14"/>
  <c r="Z170" i="13"/>
  <c r="AA170" i="13"/>
  <c r="AE170" i="13"/>
  <c r="AD353" i="13"/>
  <c r="CJ765" i="14"/>
  <c r="Y755" i="13"/>
  <c r="CJ753" i="14"/>
  <c r="Z872" i="13"/>
  <c r="AD236" i="13"/>
  <c r="Y329" i="13"/>
  <c r="Z329" i="13"/>
  <c r="Y179" i="13"/>
  <c r="Z179" i="13"/>
  <c r="AI179" i="13"/>
  <c r="Z155" i="13"/>
  <c r="CI155" i="14"/>
  <c r="CJ153" i="14"/>
  <c r="CJ276" i="14"/>
  <c r="CI662" i="14"/>
  <c r="AB227" i="13"/>
  <c r="AF227" i="13"/>
  <c r="AE227" i="13"/>
  <c r="AB836" i="13"/>
  <c r="AG836" i="13"/>
  <c r="AF836" i="13"/>
  <c r="AJ836" i="13"/>
  <c r="CI836" i="14"/>
  <c r="Y221" i="13"/>
  <c r="Z221" i="13"/>
  <c r="AI221" i="13"/>
  <c r="CI221" i="14"/>
  <c r="Y746" i="13"/>
  <c r="Y260" i="13"/>
  <c r="AA260" i="13"/>
  <c r="AH260" i="13"/>
  <c r="CJ258" i="14"/>
  <c r="CI260" i="14"/>
  <c r="AA833" i="13"/>
  <c r="AH833" i="13"/>
  <c r="AE833" i="13"/>
  <c r="AI833" i="13"/>
  <c r="CJ831" i="14"/>
  <c r="Y281" i="13"/>
  <c r="Z281" i="13"/>
  <c r="AI281" i="13"/>
  <c r="Y233" i="13"/>
  <c r="Z233" i="13"/>
  <c r="AI233" i="13"/>
  <c r="AB869" i="13"/>
  <c r="AF869" i="13"/>
  <c r="AC869" i="13"/>
  <c r="AJ869" i="13"/>
  <c r="Y860" i="13"/>
  <c r="AC860" i="13"/>
  <c r="Y776" i="13"/>
  <c r="CI776" i="14"/>
  <c r="Z752" i="13"/>
  <c r="AH752" i="13"/>
  <c r="AI752" i="13"/>
  <c r="Y335" i="13"/>
  <c r="Z335" i="13"/>
  <c r="CJ333" i="14"/>
  <c r="AB245" i="13"/>
  <c r="AF245" i="13"/>
  <c r="AE245" i="13"/>
  <c r="AA323" i="13"/>
  <c r="AC323" i="13"/>
  <c r="AH323" i="13"/>
  <c r="AG323" i="13"/>
  <c r="Z284" i="13"/>
  <c r="AB284" i="13"/>
  <c r="AI284" i="13"/>
  <c r="AF284" i="13"/>
  <c r="AJ284" i="13"/>
  <c r="Z188" i="13"/>
  <c r="AB188" i="13"/>
  <c r="AI188" i="13"/>
  <c r="AF188" i="13"/>
  <c r="AJ188" i="13"/>
  <c r="AA275" i="13"/>
  <c r="AC275" i="13"/>
  <c r="AH275" i="13"/>
  <c r="AG275" i="13"/>
  <c r="AD299" i="13"/>
  <c r="AJ299" i="13"/>
  <c r="AD203" i="13"/>
  <c r="AJ203" i="13"/>
  <c r="Z644" i="13"/>
  <c r="AH644" i="13"/>
  <c r="CJ642" i="14"/>
  <c r="Z716" i="13"/>
  <c r="AH716" i="13"/>
  <c r="CI716" i="14"/>
  <c r="AI716" i="13"/>
  <c r="Z710" i="13"/>
  <c r="AA710" i="13"/>
  <c r="AE710" i="13"/>
  <c r="AD710" i="13"/>
  <c r="AI710" i="13"/>
  <c r="S861" i="3"/>
  <c r="AK803" i="13"/>
  <c r="AK824" i="13"/>
  <c r="Z131" i="13"/>
  <c r="AD308" i="13"/>
  <c r="AE212" i="13"/>
  <c r="AC881" i="13"/>
  <c r="CJ807" i="14"/>
  <c r="CI809" i="14"/>
  <c r="CI185" i="14"/>
  <c r="AC899" i="13"/>
  <c r="Y170" i="13"/>
  <c r="CJ168" i="14"/>
  <c r="Z800" i="13"/>
  <c r="CI800" i="14"/>
  <c r="AD767" i="13"/>
  <c r="AD755" i="13"/>
  <c r="Y872" i="13"/>
  <c r="AC872" i="13"/>
  <c r="CJ870" i="14"/>
  <c r="CJ147" i="14"/>
  <c r="CJ696" i="14"/>
  <c r="CJ327" i="14"/>
  <c r="AJ329" i="13"/>
  <c r="AD179" i="13"/>
  <c r="CJ177" i="14"/>
  <c r="AD155" i="13"/>
  <c r="AC851" i="13"/>
  <c r="Z278" i="13"/>
  <c r="AA278" i="13"/>
  <c r="AE278" i="13"/>
  <c r="AA662" i="13"/>
  <c r="AE662" i="13"/>
  <c r="AD662" i="13"/>
  <c r="AI662" i="13"/>
  <c r="AA668" i="13"/>
  <c r="AE668" i="13"/>
  <c r="AD668" i="13"/>
  <c r="AH746" i="13"/>
  <c r="CI746" i="14"/>
  <c r="AI746" i="13"/>
  <c r="AE260" i="13"/>
  <c r="AA281" i="13"/>
  <c r="AD281" i="13"/>
  <c r="CJ279" i="14"/>
  <c r="CJ231" i="14"/>
  <c r="Y869" i="13"/>
  <c r="AD869" i="13"/>
  <c r="CI869" i="14"/>
  <c r="CJ867" i="14"/>
  <c r="CI860" i="14"/>
  <c r="CJ858" i="14"/>
  <c r="AA776" i="13"/>
  <c r="AE776" i="13"/>
  <c r="AD776" i="13"/>
  <c r="AI776" i="13"/>
  <c r="Y752" i="13"/>
  <c r="CI245" i="14"/>
  <c r="CI284" i="14"/>
  <c r="CJ297" i="14"/>
  <c r="CJ201" i="14"/>
  <c r="CJ708" i="14"/>
  <c r="AC419" i="13" l="1"/>
  <c r="AE419" i="13"/>
  <c r="AK359" i="13"/>
  <c r="AG419" i="13"/>
  <c r="Y419" i="13"/>
  <c r="CG563" i="14"/>
  <c r="CG561" i="14"/>
  <c r="R562" i="13"/>
  <c r="AD563" i="13" s="1"/>
  <c r="F561" i="13"/>
  <c r="AQ561" i="13" s="1"/>
  <c r="H561" i="13"/>
  <c r="AS561" i="13"/>
  <c r="T562" i="13"/>
  <c r="CJ417" i="14"/>
  <c r="A561" i="13"/>
  <c r="AL561" i="13" s="1"/>
  <c r="M562" i="13"/>
  <c r="K561" i="13"/>
  <c r="AV561" i="13" s="1"/>
  <c r="W562" i="13"/>
  <c r="CE563" i="14"/>
  <c r="CE561" i="14"/>
  <c r="AF419" i="13"/>
  <c r="I561" i="13"/>
  <c r="AT561" i="13" s="1"/>
  <c r="U562" i="13"/>
  <c r="BZ561" i="14"/>
  <c r="BZ563" i="14"/>
  <c r="CB563" i="14"/>
  <c r="CB561" i="14"/>
  <c r="AJ419" i="13"/>
  <c r="AI419" i="13"/>
  <c r="CI419" i="14"/>
  <c r="CC563" i="14"/>
  <c r="CC561" i="14"/>
  <c r="E561" i="13"/>
  <c r="AP561" i="13"/>
  <c r="Q562" i="13"/>
  <c r="AO561" i="13"/>
  <c r="P562" i="13"/>
  <c r="D561" i="13"/>
  <c r="CH563" i="14"/>
  <c r="CH561" i="14"/>
  <c r="G561" i="13"/>
  <c r="AR561" i="13" s="1"/>
  <c r="S562" i="13"/>
  <c r="CA563" i="14"/>
  <c r="CA561" i="14"/>
  <c r="J561" i="13"/>
  <c r="AU561" i="13" s="1"/>
  <c r="V562" i="13"/>
  <c r="X562" i="13"/>
  <c r="L561" i="13"/>
  <c r="AW561" i="13"/>
  <c r="BX563" i="14"/>
  <c r="BX561" i="14"/>
  <c r="AA419" i="13"/>
  <c r="Z419" i="13"/>
  <c r="AB419" i="13"/>
  <c r="BY561" i="14"/>
  <c r="BY563" i="14"/>
  <c r="N562" i="13"/>
  <c r="Z563" i="13" s="1"/>
  <c r="B561" i="13"/>
  <c r="AM561" i="13" s="1"/>
  <c r="O562" i="13"/>
  <c r="C561" i="13"/>
  <c r="AN561" i="13" s="1"/>
  <c r="AH419" i="13"/>
  <c r="AD419" i="13"/>
  <c r="CD563" i="14"/>
  <c r="CD561" i="14"/>
  <c r="CF563" i="14"/>
  <c r="CF561" i="14"/>
  <c r="BV562" i="14"/>
  <c r="BW561" i="14"/>
  <c r="BW563" i="14"/>
  <c r="CI32" i="14"/>
  <c r="CH27" i="14"/>
  <c r="CJ27" i="14" s="1"/>
  <c r="CJ48" i="14"/>
  <c r="Z620" i="13"/>
  <c r="Z536" i="13"/>
  <c r="CE527" i="14"/>
  <c r="CE525" i="14"/>
  <c r="CF525" i="14"/>
  <c r="CF527" i="14"/>
  <c r="CC527" i="14"/>
  <c r="CC525" i="14"/>
  <c r="H525" i="13"/>
  <c r="AS525" i="13" s="1"/>
  <c r="T526" i="13"/>
  <c r="CH527" i="14"/>
  <c r="CH525" i="14"/>
  <c r="BW525" i="14"/>
  <c r="BW527" i="14"/>
  <c r="BV526" i="14"/>
  <c r="BZ527" i="14"/>
  <c r="BZ525" i="14"/>
  <c r="E525" i="13"/>
  <c r="AP525" i="13" s="1"/>
  <c r="Q526" i="13"/>
  <c r="CG525" i="14"/>
  <c r="CG527" i="14"/>
  <c r="G525" i="13"/>
  <c r="S526" i="13"/>
  <c r="AR525" i="13"/>
  <c r="A525" i="13"/>
  <c r="M526" i="13"/>
  <c r="AL525" i="13"/>
  <c r="CA527" i="14"/>
  <c r="CA525" i="14"/>
  <c r="J525" i="13"/>
  <c r="AU525" i="13" s="1"/>
  <c r="V526" i="13"/>
  <c r="BX527" i="14"/>
  <c r="BX525" i="14"/>
  <c r="W526" i="13"/>
  <c r="K525" i="13"/>
  <c r="AV525" i="13" s="1"/>
  <c r="O526" i="13"/>
  <c r="AN525" i="13"/>
  <c r="C525" i="13"/>
  <c r="X526" i="13"/>
  <c r="L525" i="13"/>
  <c r="AW525" i="13" s="1"/>
  <c r="N526" i="13"/>
  <c r="AM525" i="13"/>
  <c r="B525" i="13"/>
  <c r="I525" i="13"/>
  <c r="U526" i="13"/>
  <c r="AT525" i="13"/>
  <c r="CB525" i="14"/>
  <c r="CB527" i="14"/>
  <c r="BY527" i="14"/>
  <c r="BY525" i="14"/>
  <c r="P526" i="13"/>
  <c r="AO525" i="13"/>
  <c r="D525" i="13"/>
  <c r="CD527" i="14"/>
  <c r="CD525" i="14"/>
  <c r="F525" i="13"/>
  <c r="R526" i="13"/>
  <c r="AQ525" i="13"/>
  <c r="CJ6" i="14"/>
  <c r="CI8" i="14"/>
  <c r="AI20" i="13"/>
  <c r="AE20" i="13"/>
  <c r="AD20" i="13"/>
  <c r="CC92" i="14"/>
  <c r="CC90" i="14"/>
  <c r="CA92" i="14"/>
  <c r="CA90" i="14"/>
  <c r="CG92" i="14"/>
  <c r="CG90" i="14"/>
  <c r="K90" i="13"/>
  <c r="W91" i="13"/>
  <c r="AV90" i="13"/>
  <c r="CH92" i="14"/>
  <c r="CH90" i="14"/>
  <c r="R91" i="13"/>
  <c r="F90" i="13"/>
  <c r="AQ90" i="13" s="1"/>
  <c r="BW90" i="14"/>
  <c r="BV91" i="14"/>
  <c r="BW92" i="14"/>
  <c r="CF92" i="14"/>
  <c r="CF90" i="14"/>
  <c r="CB92" i="14"/>
  <c r="CB90" i="14"/>
  <c r="S91" i="13"/>
  <c r="AR90" i="13"/>
  <c r="G90" i="13"/>
  <c r="BX92" i="14"/>
  <c r="BX90" i="14"/>
  <c r="Q91" i="13"/>
  <c r="E90" i="13"/>
  <c r="AP90" i="13" s="1"/>
  <c r="AG20" i="13"/>
  <c r="BY90" i="14"/>
  <c r="BY92" i="14"/>
  <c r="BZ90" i="14"/>
  <c r="BZ92" i="14"/>
  <c r="AW90" i="13"/>
  <c r="L90" i="13"/>
  <c r="X91" i="13"/>
  <c r="D90" i="13"/>
  <c r="AO90" i="13" s="1"/>
  <c r="P91" i="13"/>
  <c r="CD92" i="14"/>
  <c r="CD90" i="14"/>
  <c r="AN90" i="13"/>
  <c r="C90" i="13"/>
  <c r="O91" i="13"/>
  <c r="U91" i="13"/>
  <c r="AT90" i="13"/>
  <c r="I90" i="13"/>
  <c r="CE92" i="14"/>
  <c r="CE90" i="14"/>
  <c r="H90" i="13"/>
  <c r="T91" i="13"/>
  <c r="AS90" i="13"/>
  <c r="N91" i="13"/>
  <c r="B90" i="13"/>
  <c r="AM90" i="13" s="1"/>
  <c r="AU90" i="13"/>
  <c r="J90" i="13"/>
  <c r="V91" i="13"/>
  <c r="A90" i="13"/>
  <c r="M91" i="13"/>
  <c r="AL90" i="13"/>
  <c r="AA20" i="13"/>
  <c r="AB20" i="13"/>
  <c r="Y20" i="13"/>
  <c r="Z20" i="13"/>
  <c r="AF20" i="13"/>
  <c r="CJ18" i="14"/>
  <c r="AH20" i="13"/>
  <c r="AJ20" i="13"/>
  <c r="AC20" i="13"/>
  <c r="CI20" i="14"/>
  <c r="CH38" i="14"/>
  <c r="CI38" i="14" s="1"/>
  <c r="AK257" i="13"/>
  <c r="AK299" i="13"/>
  <c r="AK125" i="13"/>
  <c r="AK170" i="13"/>
  <c r="AK131" i="13"/>
  <c r="Y785" i="13"/>
  <c r="AB866" i="13"/>
  <c r="AF866" i="13"/>
  <c r="AJ866" i="13"/>
  <c r="AF818" i="13"/>
  <c r="AJ818" i="13"/>
  <c r="AF878" i="13"/>
  <c r="AJ878" i="13"/>
  <c r="AB269" i="13"/>
  <c r="AF269" i="13"/>
  <c r="AE764" i="13"/>
  <c r="CJ828" i="14"/>
  <c r="Z890" i="13"/>
  <c r="AF128" i="13"/>
  <c r="AJ128" i="13"/>
  <c r="Z815" i="13"/>
  <c r="AC197" i="13"/>
  <c r="AG197" i="13"/>
  <c r="CJ195" i="14"/>
  <c r="AJ197" i="13"/>
  <c r="Y842" i="13"/>
  <c r="CJ780" i="14"/>
  <c r="AI875" i="13"/>
  <c r="Z839" i="13"/>
  <c r="AD839" i="13"/>
  <c r="Y350" i="13"/>
  <c r="AJ764" i="13"/>
  <c r="AC830" i="13"/>
  <c r="Y890" i="13"/>
  <c r="CI605" i="14"/>
  <c r="AK80" i="13"/>
  <c r="AC890" i="13"/>
  <c r="AB137" i="13"/>
  <c r="AG764" i="13"/>
  <c r="AF137" i="13"/>
  <c r="AC842" i="13"/>
  <c r="AH830" i="13"/>
  <c r="AK644" i="13"/>
  <c r="AD743" i="13"/>
  <c r="Y293" i="13"/>
  <c r="AI293" i="13"/>
  <c r="AA350" i="13"/>
  <c r="AG815" i="13"/>
  <c r="AE350" i="13"/>
  <c r="CI830" i="14"/>
  <c r="CI764" i="14"/>
  <c r="AJ743" i="13"/>
  <c r="AI350" i="13"/>
  <c r="AD773" i="13"/>
  <c r="AA875" i="13"/>
  <c r="AB875" i="13"/>
  <c r="AF875" i="13"/>
  <c r="AC875" i="13"/>
  <c r="AJ875" i="13"/>
  <c r="AA764" i="13"/>
  <c r="AA839" i="13"/>
  <c r="AF839" i="13"/>
  <c r="Y839" i="13"/>
  <c r="AK881" i="13"/>
  <c r="CJ603" i="14"/>
  <c r="AA611" i="13"/>
  <c r="AI611" i="13"/>
  <c r="Y830" i="13"/>
  <c r="AB839" i="13"/>
  <c r="AB818" i="13"/>
  <c r="AJ839" i="13"/>
  <c r="AC902" i="13"/>
  <c r="Z797" i="13"/>
  <c r="Z350" i="13"/>
  <c r="AI128" i="13"/>
  <c r="AH197" i="13"/>
  <c r="Y197" i="13"/>
  <c r="Z842" i="13"/>
  <c r="AA842" i="13"/>
  <c r="AE842" i="13"/>
  <c r="AD842" i="13"/>
  <c r="AH902" i="13"/>
  <c r="AF857" i="13"/>
  <c r="Y821" i="13"/>
  <c r="AD821" i="13"/>
  <c r="Y782" i="13"/>
  <c r="AE332" i="13"/>
  <c r="AJ773" i="13"/>
  <c r="AH797" i="13"/>
  <c r="Y674" i="13"/>
  <c r="AE674" i="13"/>
  <c r="AK32" i="13"/>
  <c r="AJ605" i="13"/>
  <c r="AA605" i="13"/>
  <c r="AI605" i="13"/>
  <c r="AH605" i="13"/>
  <c r="AJ482" i="13"/>
  <c r="AE482" i="13"/>
  <c r="Y482" i="13"/>
  <c r="AD371" i="13"/>
  <c r="AK398" i="13"/>
  <c r="Y467" i="13"/>
  <c r="Z467" i="13"/>
  <c r="AD467" i="13"/>
  <c r="AG467" i="13"/>
  <c r="AI467" i="13"/>
  <c r="Y617" i="13"/>
  <c r="AE617" i="13"/>
  <c r="AG617" i="13"/>
  <c r="AK422" i="13"/>
  <c r="AB722" i="13"/>
  <c r="AJ722" i="13"/>
  <c r="AH38" i="13"/>
  <c r="AA38" i="13"/>
  <c r="AJ38" i="13"/>
  <c r="Z38" i="13"/>
  <c r="AA797" i="13"/>
  <c r="AB797" i="13"/>
  <c r="AF797" i="13"/>
  <c r="AB896" i="13"/>
  <c r="AH875" i="13"/>
  <c r="AA887" i="13"/>
  <c r="AH611" i="13"/>
  <c r="AG605" i="13"/>
  <c r="AH467" i="13"/>
  <c r="AI617" i="13"/>
  <c r="AF503" i="13"/>
  <c r="AG536" i="13"/>
  <c r="AG599" i="13"/>
  <c r="AC599" i="13"/>
  <c r="AI29" i="13"/>
  <c r="AH620" i="13"/>
  <c r="AG491" i="13"/>
  <c r="AC491" i="13"/>
  <c r="AG896" i="13"/>
  <c r="AF896" i="13"/>
  <c r="AJ896" i="13"/>
  <c r="CI617" i="14"/>
  <c r="AG38" i="13"/>
  <c r="Y536" i="13"/>
  <c r="AB536" i="13"/>
  <c r="AA65" i="13"/>
  <c r="AJ62" i="13"/>
  <c r="AG62" i="13"/>
  <c r="Z896" i="13"/>
  <c r="AF887" i="13"/>
  <c r="AA857" i="13"/>
  <c r="AB887" i="13"/>
  <c r="AD332" i="13"/>
  <c r="Z386" i="13"/>
  <c r="AH857" i="13"/>
  <c r="AI857" i="13"/>
  <c r="AC887" i="13"/>
  <c r="AE857" i="13"/>
  <c r="AD791" i="13"/>
  <c r="AJ791" i="13"/>
  <c r="AB845" i="13"/>
  <c r="AF845" i="13"/>
  <c r="AC845" i="13"/>
  <c r="AJ845" i="13"/>
  <c r="Z314" i="13"/>
  <c r="AA314" i="13"/>
  <c r="AE314" i="13"/>
  <c r="CI314" i="14"/>
  <c r="AH854" i="13"/>
  <c r="AC173" i="13"/>
  <c r="AH173" i="13"/>
  <c r="AG173" i="13"/>
  <c r="Z761" i="13"/>
  <c r="AC761" i="13"/>
  <c r="AH761" i="13"/>
  <c r="AE866" i="13"/>
  <c r="AC269" i="13"/>
  <c r="AA137" i="13"/>
  <c r="AD137" i="13"/>
  <c r="AA812" i="13"/>
  <c r="AE812" i="13"/>
  <c r="AD812" i="13"/>
  <c r="AF743" i="13"/>
  <c r="AI743" i="13"/>
  <c r="Y773" i="13"/>
  <c r="Y386" i="13"/>
  <c r="AJ887" i="13"/>
  <c r="AG797" i="13"/>
  <c r="AG878" i="13"/>
  <c r="AB893" i="13"/>
  <c r="AB878" i="13"/>
  <c r="AG866" i="13"/>
  <c r="AG818" i="13"/>
  <c r="AK752" i="13"/>
  <c r="AK155" i="13"/>
  <c r="AF893" i="13"/>
  <c r="AC893" i="13"/>
  <c r="CJ489" i="14"/>
  <c r="AD386" i="13"/>
  <c r="AI65" i="13"/>
  <c r="AA791" i="13"/>
  <c r="AB791" i="13"/>
  <c r="AF791" i="13"/>
  <c r="AE791" i="13"/>
  <c r="AI791" i="13"/>
  <c r="Y845" i="13"/>
  <c r="AD845" i="13"/>
  <c r="AE875" i="13"/>
  <c r="AI599" i="13"/>
  <c r="AD599" i="13"/>
  <c r="AD62" i="13"/>
  <c r="AH62" i="13"/>
  <c r="AI62" i="13"/>
  <c r="AA386" i="13"/>
  <c r="AI896" i="13"/>
  <c r="AB857" i="13"/>
  <c r="AC857" i="13"/>
  <c r="Y314" i="13"/>
  <c r="AB314" i="13"/>
  <c r="AG314" i="13"/>
  <c r="AJ314" i="13"/>
  <c r="AJ620" i="13"/>
  <c r="AB491" i="13"/>
  <c r="AF491" i="13"/>
  <c r="AC293" i="13"/>
  <c r="Y599" i="13"/>
  <c r="Z599" i="13"/>
  <c r="AH29" i="13"/>
  <c r="AD602" i="13"/>
  <c r="Y503" i="13"/>
  <c r="AF386" i="13"/>
  <c r="Z866" i="13"/>
  <c r="AA743" i="13"/>
  <c r="AH293" i="13"/>
  <c r="AB764" i="13"/>
  <c r="AF602" i="13"/>
  <c r="Z503" i="13"/>
  <c r="AE386" i="13"/>
  <c r="AI197" i="13"/>
  <c r="AH896" i="13"/>
  <c r="AJ857" i="13"/>
  <c r="AC314" i="13"/>
  <c r="AF314" i="13"/>
  <c r="AB854" i="13"/>
  <c r="AG854" i="13"/>
  <c r="AF854" i="13"/>
  <c r="AJ854" i="13"/>
  <c r="Y173" i="13"/>
  <c r="Z173" i="13"/>
  <c r="AI173" i="13"/>
  <c r="AB602" i="13"/>
  <c r="AJ893" i="13"/>
  <c r="AA761" i="13"/>
  <c r="AB761" i="13"/>
  <c r="AF761" i="13"/>
  <c r="AE761" i="13"/>
  <c r="AI761" i="13"/>
  <c r="AJ611" i="13"/>
  <c r="AB611" i="13"/>
  <c r="AK395" i="13"/>
  <c r="AC71" i="13"/>
  <c r="AE536" i="13"/>
  <c r="AK8" i="13"/>
  <c r="AD620" i="13"/>
  <c r="AE620" i="13"/>
  <c r="Y491" i="13"/>
  <c r="AA491" i="13"/>
  <c r="CI620" i="14"/>
  <c r="Y620" i="13"/>
  <c r="AF509" i="13"/>
  <c r="AD509" i="13"/>
  <c r="AA29" i="13"/>
  <c r="CG29" i="14"/>
  <c r="CI29" i="14" s="1"/>
  <c r="AB29" i="13"/>
  <c r="AJ503" i="13"/>
  <c r="AG620" i="13"/>
  <c r="AC620" i="13"/>
  <c r="Z491" i="13"/>
  <c r="AJ491" i="13"/>
  <c r="AE491" i="13"/>
  <c r="CI491" i="14"/>
  <c r="AI491" i="13"/>
  <c r="AB620" i="13"/>
  <c r="AA620" i="13"/>
  <c r="CJ618" i="14"/>
  <c r="AI620" i="13"/>
  <c r="AF620" i="13"/>
  <c r="AD491" i="13"/>
  <c r="AH491" i="13"/>
  <c r="Y815" i="13"/>
  <c r="AD815" i="13"/>
  <c r="AA536" i="13"/>
  <c r="CD575" i="14"/>
  <c r="CD573" i="14"/>
  <c r="B573" i="13"/>
  <c r="N574" i="13"/>
  <c r="AM573" i="13"/>
  <c r="CG573" i="14"/>
  <c r="CG575" i="14"/>
  <c r="S574" i="13"/>
  <c r="G573" i="13"/>
  <c r="AR573" i="13" s="1"/>
  <c r="M574" i="13"/>
  <c r="A573" i="13"/>
  <c r="AL573" i="13" s="1"/>
  <c r="CA573" i="14"/>
  <c r="CA575" i="14"/>
  <c r="CE573" i="14"/>
  <c r="CE575" i="14"/>
  <c r="CF575" i="14"/>
  <c r="CF573" i="14"/>
  <c r="CC575" i="14"/>
  <c r="CC573" i="14"/>
  <c r="T574" i="13"/>
  <c r="H573" i="13"/>
  <c r="AS573" i="13" s="1"/>
  <c r="CH573" i="14"/>
  <c r="CH575" i="14"/>
  <c r="U574" i="13"/>
  <c r="I573" i="13"/>
  <c r="AT573" i="13" s="1"/>
  <c r="AF65" i="13"/>
  <c r="CI65" i="14"/>
  <c r="AH386" i="13"/>
  <c r="AJ599" i="13"/>
  <c r="AE29" i="13"/>
  <c r="AG29" i="13"/>
  <c r="AK440" i="13"/>
  <c r="AD503" i="13"/>
  <c r="CJ501" i="14"/>
  <c r="CI536" i="14"/>
  <c r="AC536" i="13"/>
  <c r="AD536" i="13"/>
  <c r="BX381" i="14"/>
  <c r="BX383" i="14"/>
  <c r="F381" i="13"/>
  <c r="AQ381" i="13" s="1"/>
  <c r="R382" i="13"/>
  <c r="BZ383" i="14"/>
  <c r="BZ381" i="14"/>
  <c r="CB383" i="14"/>
  <c r="CB381" i="14"/>
  <c r="CG381" i="14"/>
  <c r="CG383" i="14"/>
  <c r="H381" i="13"/>
  <c r="AS381" i="13" s="1"/>
  <c r="T382" i="13"/>
  <c r="CH381" i="14"/>
  <c r="CH383" i="14"/>
  <c r="O382" i="13"/>
  <c r="C381" i="13"/>
  <c r="AN381" i="13" s="1"/>
  <c r="L381" i="13"/>
  <c r="X382" i="13"/>
  <c r="AW381" i="13"/>
  <c r="CE381" i="14"/>
  <c r="CE383" i="14"/>
  <c r="BY381" i="14"/>
  <c r="BY383" i="14"/>
  <c r="D381" i="13"/>
  <c r="AO381" i="13" s="1"/>
  <c r="P382" i="13"/>
  <c r="AK626" i="13"/>
  <c r="Y65" i="13"/>
  <c r="AH65" i="13"/>
  <c r="AF62" i="13"/>
  <c r="CJ384" i="14"/>
  <c r="AI386" i="13"/>
  <c r="AB386" i="13"/>
  <c r="AF599" i="13"/>
  <c r="CJ597" i="14"/>
  <c r="AB599" i="13"/>
  <c r="BV28" i="14"/>
  <c r="Z29" i="13"/>
  <c r="AC29" i="13"/>
  <c r="AA602" i="13"/>
  <c r="CI602" i="14"/>
  <c r="AJ602" i="13"/>
  <c r="AE602" i="13"/>
  <c r="AK530" i="13"/>
  <c r="I621" i="13"/>
  <c r="U622" i="13"/>
  <c r="AT621" i="13"/>
  <c r="CB621" i="14"/>
  <c r="CB623" i="14"/>
  <c r="BY621" i="14"/>
  <c r="BY623" i="14"/>
  <c r="P622" i="13"/>
  <c r="AO621" i="13"/>
  <c r="D621" i="13"/>
  <c r="BZ623" i="14"/>
  <c r="BZ621" i="14"/>
  <c r="J621" i="13"/>
  <c r="AU621" i="13" s="1"/>
  <c r="V622" i="13"/>
  <c r="F621" i="13"/>
  <c r="R622" i="13"/>
  <c r="AQ621" i="13"/>
  <c r="BX621" i="14"/>
  <c r="BX623" i="14"/>
  <c r="W622" i="13"/>
  <c r="K621" i="13"/>
  <c r="AV621" i="13" s="1"/>
  <c r="O622" i="13"/>
  <c r="C621" i="13"/>
  <c r="AN621" i="13" s="1"/>
  <c r="CE621" i="14"/>
  <c r="CE623" i="14"/>
  <c r="Q622" i="13"/>
  <c r="E621" i="13"/>
  <c r="AP621" i="13" s="1"/>
  <c r="AH503" i="13"/>
  <c r="AI503" i="13"/>
  <c r="AC503" i="13"/>
  <c r="AH536" i="13"/>
  <c r="AF536" i="13"/>
  <c r="AI536" i="13"/>
  <c r="AJ536" i="13"/>
  <c r="BV574" i="14"/>
  <c r="BW573" i="14"/>
  <c r="BW575" i="14"/>
  <c r="CB575" i="14"/>
  <c r="CB573" i="14"/>
  <c r="BY573" i="14"/>
  <c r="BY575" i="14"/>
  <c r="D573" i="13"/>
  <c r="P574" i="13"/>
  <c r="AO573" i="13"/>
  <c r="BZ573" i="14"/>
  <c r="BZ575" i="14"/>
  <c r="F573" i="13"/>
  <c r="AQ573" i="13" s="1"/>
  <c r="R574" i="13"/>
  <c r="V574" i="13"/>
  <c r="J573" i="13"/>
  <c r="AU573" i="13" s="1"/>
  <c r="BX575" i="14"/>
  <c r="BX573" i="14"/>
  <c r="K573" i="13"/>
  <c r="AV573" i="13" s="1"/>
  <c r="W574" i="13"/>
  <c r="AN573" i="13"/>
  <c r="C573" i="13"/>
  <c r="O574" i="13"/>
  <c r="L573" i="13"/>
  <c r="X574" i="13"/>
  <c r="AW573" i="13"/>
  <c r="Q574" i="13"/>
  <c r="E573" i="13"/>
  <c r="AP573" i="13" s="1"/>
  <c r="AK89" i="13"/>
  <c r="AB65" i="13"/>
  <c r="AJ65" i="13"/>
  <c r="CJ63" i="14"/>
  <c r="AD65" i="13"/>
  <c r="AC62" i="13"/>
  <c r="Z62" i="13"/>
  <c r="AE62" i="13"/>
  <c r="AG386" i="13"/>
  <c r="AC386" i="13"/>
  <c r="AA599" i="13"/>
  <c r="AE599" i="13"/>
  <c r="Y29" i="13"/>
  <c r="AJ29" i="13"/>
  <c r="AF29" i="13"/>
  <c r="AG602" i="13"/>
  <c r="Z602" i="13"/>
  <c r="AH602" i="13"/>
  <c r="AI602" i="13"/>
  <c r="Y602" i="13"/>
  <c r="AG503" i="13"/>
  <c r="AE503" i="13"/>
  <c r="CI503" i="14"/>
  <c r="AK161" i="13"/>
  <c r="CJ534" i="14"/>
  <c r="CC383" i="14"/>
  <c r="CC381" i="14"/>
  <c r="CF383" i="14"/>
  <c r="CF381" i="14"/>
  <c r="AU381" i="13"/>
  <c r="J381" i="13"/>
  <c r="V382" i="13"/>
  <c r="BW381" i="14"/>
  <c r="BV382" i="14"/>
  <c r="BW383" i="14"/>
  <c r="K381" i="13"/>
  <c r="W382" i="13"/>
  <c r="AV381" i="13"/>
  <c r="N382" i="13"/>
  <c r="AM381" i="13"/>
  <c r="B381" i="13"/>
  <c r="U382" i="13"/>
  <c r="I381" i="13"/>
  <c r="AT381" i="13" s="1"/>
  <c r="CA383" i="14"/>
  <c r="CA381" i="14"/>
  <c r="Q382" i="13"/>
  <c r="AP381" i="13"/>
  <c r="E381" i="13"/>
  <c r="CD381" i="14"/>
  <c r="CD383" i="14"/>
  <c r="G381" i="13"/>
  <c r="S382" i="13"/>
  <c r="AR381" i="13"/>
  <c r="A381" i="13"/>
  <c r="M382" i="13"/>
  <c r="AL381" i="13"/>
  <c r="AE65" i="13"/>
  <c r="AC65" i="13"/>
  <c r="AG65" i="13"/>
  <c r="Z65" i="13"/>
  <c r="Y62" i="13"/>
  <c r="AA62" i="13"/>
  <c r="AB62" i="13"/>
  <c r="CI62" i="14"/>
  <c r="CJ60" i="14"/>
  <c r="CI386" i="14"/>
  <c r="AJ386" i="13"/>
  <c r="CI599" i="14"/>
  <c r="AH599" i="13"/>
  <c r="AD29" i="13"/>
  <c r="CJ600" i="14"/>
  <c r="AC602" i="13"/>
  <c r="CD621" i="14"/>
  <c r="CD623" i="14"/>
  <c r="N622" i="13"/>
  <c r="AM621" i="13"/>
  <c r="B621" i="13"/>
  <c r="CG623" i="14"/>
  <c r="CG621" i="14"/>
  <c r="G621" i="13"/>
  <c r="S622" i="13"/>
  <c r="AR621" i="13"/>
  <c r="A621" i="13"/>
  <c r="M622" i="13"/>
  <c r="AL621" i="13"/>
  <c r="CA623" i="14"/>
  <c r="CA621" i="14"/>
  <c r="L621" i="13"/>
  <c r="X622" i="13"/>
  <c r="AW621" i="13"/>
  <c r="CF621" i="14"/>
  <c r="CF623" i="14"/>
  <c r="CC623" i="14"/>
  <c r="CC621" i="14"/>
  <c r="H621" i="13"/>
  <c r="AS621" i="13" s="1"/>
  <c r="T622" i="13"/>
  <c r="CH623" i="14"/>
  <c r="CH621" i="14"/>
  <c r="BW623" i="14"/>
  <c r="BV622" i="14"/>
  <c r="BW621" i="14"/>
  <c r="AB503" i="13"/>
  <c r="AA503" i="13"/>
  <c r="AA569" i="13"/>
  <c r="AI569" i="13"/>
  <c r="AF47" i="13"/>
  <c r="AC47" i="13"/>
  <c r="Z47" i="13"/>
  <c r="AI482" i="13"/>
  <c r="Z371" i="13"/>
  <c r="AH722" i="13"/>
  <c r="AA500" i="13"/>
  <c r="AJ509" i="13"/>
  <c r="AG509" i="13"/>
  <c r="AI71" i="13"/>
  <c r="AD71" i="13"/>
  <c r="AD674" i="13"/>
  <c r="Z605" i="13"/>
  <c r="AD482" i="13"/>
  <c r="Y722" i="13"/>
  <c r="AI38" i="13"/>
  <c r="AE38" i="13"/>
  <c r="AC509" i="13"/>
  <c r="AA47" i="13"/>
  <c r="AK275" i="13"/>
  <c r="AK284" i="13"/>
  <c r="AH269" i="13"/>
  <c r="AJ269" i="13"/>
  <c r="AB743" i="13"/>
  <c r="AE743" i="13"/>
  <c r="AJ293" i="13"/>
  <c r="AJ785" i="13"/>
  <c r="AA866" i="13"/>
  <c r="AH818" i="13"/>
  <c r="AG293" i="13"/>
  <c r="AC764" i="13"/>
  <c r="AF764" i="13"/>
  <c r="Y128" i="13"/>
  <c r="AA128" i="13"/>
  <c r="AK425" i="13"/>
  <c r="AK380" i="13"/>
  <c r="AK443" i="13"/>
  <c r="AK77" i="13"/>
  <c r="AF617" i="13"/>
  <c r="AK497" i="13"/>
  <c r="AE722" i="13"/>
  <c r="AD47" i="13"/>
  <c r="AH866" i="13"/>
  <c r="AI866" i="13"/>
  <c r="Z818" i="13"/>
  <c r="AH878" i="13"/>
  <c r="AK518" i="13"/>
  <c r="AK545" i="13"/>
  <c r="CH45" i="14"/>
  <c r="CJ45" i="14" s="1"/>
  <c r="AK542" i="13"/>
  <c r="AK362" i="13"/>
  <c r="AK587" i="13"/>
  <c r="Z71" i="13"/>
  <c r="AG482" i="13"/>
  <c r="AH371" i="13"/>
  <c r="AI500" i="13"/>
  <c r="Z611" i="13"/>
  <c r="AD611" i="13"/>
  <c r="AG611" i="13"/>
  <c r="Y611" i="13"/>
  <c r="AE611" i="13"/>
  <c r="CE627" i="14"/>
  <c r="CE629" i="14"/>
  <c r="CD627" i="14"/>
  <c r="CD629" i="14"/>
  <c r="BY627" i="14"/>
  <c r="BY629" i="14"/>
  <c r="G627" i="13"/>
  <c r="AR627" i="13"/>
  <c r="S628" i="13"/>
  <c r="D627" i="13"/>
  <c r="AO627" i="13"/>
  <c r="P628" i="13"/>
  <c r="M628" i="13"/>
  <c r="A627" i="13"/>
  <c r="AL627" i="13" s="1"/>
  <c r="BX629" i="14"/>
  <c r="BX627" i="14"/>
  <c r="CH627" i="14"/>
  <c r="CH629" i="14"/>
  <c r="CC629" i="14"/>
  <c r="CC627" i="14"/>
  <c r="U628" i="13"/>
  <c r="I627" i="13"/>
  <c r="AT627" i="13" s="1"/>
  <c r="F627" i="13"/>
  <c r="AQ627" i="13" s="1"/>
  <c r="R628" i="13"/>
  <c r="N628" i="13"/>
  <c r="B627" i="13"/>
  <c r="AM627" i="13" s="1"/>
  <c r="AF71" i="13"/>
  <c r="AH71" i="13"/>
  <c r="AJ71" i="13"/>
  <c r="AC674" i="13"/>
  <c r="Z674" i="13"/>
  <c r="AH674" i="13"/>
  <c r="AK554" i="13"/>
  <c r="AK74" i="13"/>
  <c r="AD605" i="13"/>
  <c r="AF605" i="13"/>
  <c r="AB482" i="13"/>
  <c r="Z482" i="13"/>
  <c r="AH482" i="13"/>
  <c r="AF482" i="13"/>
  <c r="AF371" i="13"/>
  <c r="AA371" i="13"/>
  <c r="AG371" i="13"/>
  <c r="AE371" i="13"/>
  <c r="AE467" i="13"/>
  <c r="AA467" i="13"/>
  <c r="CI467" i="14"/>
  <c r="AB617" i="13"/>
  <c r="AC617" i="13"/>
  <c r="Z617" i="13"/>
  <c r="AJ617" i="13"/>
  <c r="CE455" i="14"/>
  <c r="CE453" i="14"/>
  <c r="I453" i="13"/>
  <c r="AT453" i="13" s="1"/>
  <c r="U454" i="13"/>
  <c r="B453" i="13"/>
  <c r="AM453" i="13"/>
  <c r="N454" i="13"/>
  <c r="CD453" i="14"/>
  <c r="CD455" i="14"/>
  <c r="CA455" i="14"/>
  <c r="CA453" i="14"/>
  <c r="BX453" i="14"/>
  <c r="BX455" i="14"/>
  <c r="S454" i="13"/>
  <c r="G453" i="13"/>
  <c r="AR453" i="13"/>
  <c r="P454" i="13"/>
  <c r="D453" i="13"/>
  <c r="AO453" i="13" s="1"/>
  <c r="M454" i="13"/>
  <c r="A453" i="13"/>
  <c r="AL453" i="13"/>
  <c r="BZ455" i="14"/>
  <c r="BZ453" i="14"/>
  <c r="X454" i="13"/>
  <c r="L453" i="13"/>
  <c r="AW453" i="13" s="1"/>
  <c r="E453" i="13"/>
  <c r="AP453" i="13" s="1"/>
  <c r="Q454" i="13"/>
  <c r="AG722" i="13"/>
  <c r="AD722" i="13"/>
  <c r="AB38" i="13"/>
  <c r="AF38" i="13"/>
  <c r="AK377" i="13"/>
  <c r="Y500" i="13"/>
  <c r="AF500" i="13"/>
  <c r="AD500" i="13"/>
  <c r="CI500" i="14"/>
  <c r="Z509" i="13"/>
  <c r="AA509" i="13"/>
  <c r="AI509" i="13"/>
  <c r="CI509" i="14"/>
  <c r="AF569" i="13"/>
  <c r="AH569" i="13"/>
  <c r="AD569" i="13"/>
  <c r="AK614" i="13"/>
  <c r="AH47" i="13"/>
  <c r="AI47" i="13"/>
  <c r="AK209" i="13"/>
  <c r="AB605" i="13"/>
  <c r="CJ369" i="14"/>
  <c r="AJ467" i="13"/>
  <c r="AD617" i="13"/>
  <c r="AC722" i="13"/>
  <c r="AI722" i="13"/>
  <c r="AD38" i="13"/>
  <c r="AJ500" i="13"/>
  <c r="AE500" i="13"/>
  <c r="AB509" i="13"/>
  <c r="AE569" i="13"/>
  <c r="AC569" i="13"/>
  <c r="AG569" i="13"/>
  <c r="AG47" i="13"/>
  <c r="CG47" i="14"/>
  <c r="CI47" i="14" s="1"/>
  <c r="AC611" i="13"/>
  <c r="CJ609" i="14"/>
  <c r="AF611" i="13"/>
  <c r="AA71" i="13"/>
  <c r="AG71" i="13"/>
  <c r="CJ69" i="14"/>
  <c r="Y71" i="13"/>
  <c r="AB674" i="13"/>
  <c r="AJ674" i="13"/>
  <c r="AA674" i="13"/>
  <c r="CJ672" i="14"/>
  <c r="BY413" i="14"/>
  <c r="BY411" i="14"/>
  <c r="BW411" i="14"/>
  <c r="BW413" i="14"/>
  <c r="BV412" i="14"/>
  <c r="E411" i="13"/>
  <c r="AP411" i="13" s="1"/>
  <c r="Q412" i="13"/>
  <c r="CA413" i="14"/>
  <c r="CA411" i="14"/>
  <c r="CF413" i="14"/>
  <c r="CF411" i="14"/>
  <c r="BX411" i="14"/>
  <c r="BX413" i="14"/>
  <c r="S412" i="13"/>
  <c r="G411" i="13"/>
  <c r="AR411" i="13" s="1"/>
  <c r="P412" i="13"/>
  <c r="D411" i="13"/>
  <c r="AO411" i="13"/>
  <c r="M412" i="13"/>
  <c r="A411" i="13"/>
  <c r="AL411" i="13" s="1"/>
  <c r="CH411" i="14"/>
  <c r="CH413" i="14"/>
  <c r="I411" i="13"/>
  <c r="AT411" i="13" s="1"/>
  <c r="U412" i="13"/>
  <c r="O412" i="13"/>
  <c r="C411" i="13"/>
  <c r="AN411" i="13" s="1"/>
  <c r="Y605" i="13"/>
  <c r="CJ480" i="14"/>
  <c r="AI371" i="13"/>
  <c r="AC371" i="13"/>
  <c r="AB467" i="13"/>
  <c r="AA617" i="13"/>
  <c r="AH617" i="13"/>
  <c r="AF722" i="13"/>
  <c r="Z722" i="13"/>
  <c r="BV37" i="14"/>
  <c r="AK458" i="13"/>
  <c r="AG500" i="13"/>
  <c r="AH509" i="13"/>
  <c r="AE509" i="13"/>
  <c r="Y569" i="13"/>
  <c r="CI569" i="14"/>
  <c r="Z569" i="13"/>
  <c r="Y47" i="13"/>
  <c r="BV46" i="14"/>
  <c r="CJ762" i="14"/>
  <c r="CI890" i="14"/>
  <c r="Z821" i="13"/>
  <c r="AG821" i="13"/>
  <c r="Y887" i="13"/>
  <c r="Z887" i="13"/>
  <c r="AD887" i="13"/>
  <c r="AA893" i="13"/>
  <c r="CJ312" i="14"/>
  <c r="Z785" i="13"/>
  <c r="AC785" i="13"/>
  <c r="AA818" i="13"/>
  <c r="AI878" i="13"/>
  <c r="AK452" i="13"/>
  <c r="AK581" i="13"/>
  <c r="CB629" i="14"/>
  <c r="CB627" i="14"/>
  <c r="BV628" i="14"/>
  <c r="BW627" i="14"/>
  <c r="BW629" i="14"/>
  <c r="CG629" i="14"/>
  <c r="CG627" i="14"/>
  <c r="K627" i="13"/>
  <c r="AV627" i="13" s="1"/>
  <c r="W628" i="13"/>
  <c r="H627" i="13"/>
  <c r="AS627" i="13"/>
  <c r="T628" i="13"/>
  <c r="C627" i="13"/>
  <c r="AN627" i="13" s="1"/>
  <c r="O628" i="13"/>
  <c r="CF627" i="14"/>
  <c r="CF629" i="14"/>
  <c r="CA629" i="14"/>
  <c r="CA627" i="14"/>
  <c r="BZ627" i="14"/>
  <c r="BZ629" i="14"/>
  <c r="L627" i="13"/>
  <c r="AW627" i="13"/>
  <c r="X628" i="13"/>
  <c r="V628" i="13"/>
  <c r="J627" i="13"/>
  <c r="AU627" i="13" s="1"/>
  <c r="Q628" i="13"/>
  <c r="E627" i="13"/>
  <c r="AP627" i="13" s="1"/>
  <c r="AB71" i="13"/>
  <c r="AF674" i="13"/>
  <c r="AI674" i="13"/>
  <c r="AK515" i="13"/>
  <c r="AK50" i="13"/>
  <c r="Y371" i="13"/>
  <c r="CJ465" i="14"/>
  <c r="CJ615" i="14"/>
  <c r="AK14" i="13"/>
  <c r="CH453" i="14"/>
  <c r="CH455" i="14"/>
  <c r="CB453" i="14"/>
  <c r="CB455" i="14"/>
  <c r="R454" i="13"/>
  <c r="F453" i="13"/>
  <c r="AQ453" i="13" s="1"/>
  <c r="BY453" i="14"/>
  <c r="BY455" i="14"/>
  <c r="CG453" i="14"/>
  <c r="CG455" i="14"/>
  <c r="CF453" i="14"/>
  <c r="CF455" i="14"/>
  <c r="W454" i="13"/>
  <c r="K453" i="13"/>
  <c r="AV453" i="13" s="1"/>
  <c r="T454" i="13"/>
  <c r="H453" i="13"/>
  <c r="AS453" i="13" s="1"/>
  <c r="O454" i="13"/>
  <c r="C453" i="13"/>
  <c r="AN453" i="13" s="1"/>
  <c r="CC453" i="14"/>
  <c r="CC455" i="14"/>
  <c r="BV454" i="14"/>
  <c r="BW453" i="14"/>
  <c r="BW455" i="14"/>
  <c r="J453" i="13"/>
  <c r="AU453" i="13" s="1"/>
  <c r="V454" i="13"/>
  <c r="AA722" i="13"/>
  <c r="CI722" i="14"/>
  <c r="CJ720" i="14"/>
  <c r="AK473" i="13"/>
  <c r="AK104" i="13"/>
  <c r="AK41" i="13"/>
  <c r="AK53" i="13"/>
  <c r="AK551" i="13"/>
  <c r="AK506" i="13"/>
  <c r="AH500" i="13"/>
  <c r="AC500" i="13"/>
  <c r="Z500" i="13"/>
  <c r="CJ498" i="14"/>
  <c r="CJ507" i="14"/>
  <c r="AK305" i="13"/>
  <c r="AJ47" i="13"/>
  <c r="AK446" i="13"/>
  <c r="AK449" i="13"/>
  <c r="AC605" i="13"/>
  <c r="AA482" i="13"/>
  <c r="AC482" i="13"/>
  <c r="AJ371" i="13"/>
  <c r="CI371" i="14"/>
  <c r="AC467" i="13"/>
  <c r="AF467" i="13"/>
  <c r="Y38" i="13"/>
  <c r="CG36" i="14"/>
  <c r="CJ36" i="14" s="1"/>
  <c r="AB569" i="13"/>
  <c r="AE47" i="13"/>
  <c r="CI611" i="14"/>
  <c r="AK479" i="13"/>
  <c r="AK548" i="13"/>
  <c r="CI71" i="14"/>
  <c r="AE71" i="13"/>
  <c r="AG674" i="13"/>
  <c r="CI674" i="14"/>
  <c r="CC413" i="14"/>
  <c r="CC411" i="14"/>
  <c r="CD411" i="14"/>
  <c r="CD413" i="14"/>
  <c r="J411" i="13"/>
  <c r="AU411" i="13"/>
  <c r="V412" i="13"/>
  <c r="CE413" i="14"/>
  <c r="CE411" i="14"/>
  <c r="X412" i="13"/>
  <c r="L411" i="13"/>
  <c r="AW411" i="13"/>
  <c r="CB413" i="14"/>
  <c r="CB411" i="14"/>
  <c r="W412" i="13"/>
  <c r="K411" i="13"/>
  <c r="AV411" i="13" s="1"/>
  <c r="T412" i="13"/>
  <c r="H411" i="13"/>
  <c r="AS411" i="13" s="1"/>
  <c r="B411" i="13"/>
  <c r="AM411" i="13"/>
  <c r="N412" i="13"/>
  <c r="CG413" i="14"/>
  <c r="CG411" i="14"/>
  <c r="BZ411" i="14"/>
  <c r="BZ413" i="14"/>
  <c r="R412" i="13"/>
  <c r="F411" i="13"/>
  <c r="AQ411" i="13" s="1"/>
  <c r="AE605" i="13"/>
  <c r="CI482" i="14"/>
  <c r="AB371" i="13"/>
  <c r="AC38" i="13"/>
  <c r="AB500" i="13"/>
  <c r="Y509" i="13"/>
  <c r="CJ567" i="14"/>
  <c r="AJ569" i="13"/>
  <c r="AB47" i="13"/>
  <c r="AK668" i="13"/>
  <c r="AK245" i="13"/>
  <c r="AK899" i="13"/>
  <c r="AJ137" i="13"/>
  <c r="AK278" i="13"/>
  <c r="AK335" i="13"/>
  <c r="AK227" i="13"/>
  <c r="Y137" i="13"/>
  <c r="AB812" i="13"/>
  <c r="AG812" i="13"/>
  <c r="AF812" i="13"/>
  <c r="AJ812" i="13"/>
  <c r="Z743" i="13"/>
  <c r="AH743" i="13"/>
  <c r="AH764" i="13"/>
  <c r="AH890" i="13"/>
  <c r="AI890" i="13"/>
  <c r="AE128" i="13"/>
  <c r="AH893" i="13"/>
  <c r="AE893" i="13"/>
  <c r="AI893" i="13"/>
  <c r="Z782" i="13"/>
  <c r="AA782" i="13"/>
  <c r="AE782" i="13"/>
  <c r="AD782" i="13"/>
  <c r="CI782" i="14"/>
  <c r="AC332" i="13"/>
  <c r="AG332" i="13"/>
  <c r="AH314" i="13"/>
  <c r="AK833" i="13"/>
  <c r="AK836" i="13"/>
  <c r="AK851" i="13"/>
  <c r="AH785" i="13"/>
  <c r="Z197" i="13"/>
  <c r="M861" i="13"/>
  <c r="S2" i="3"/>
  <c r="CF770" i="14"/>
  <c r="CF768" i="14"/>
  <c r="CB770" i="14"/>
  <c r="CB768" i="14"/>
  <c r="BX768" i="14"/>
  <c r="BX770" i="14"/>
  <c r="CG768" i="14"/>
  <c r="CG770" i="14"/>
  <c r="CC770" i="14"/>
  <c r="CC768" i="14"/>
  <c r="BY768" i="14"/>
  <c r="BY770" i="14"/>
  <c r="AW768" i="13"/>
  <c r="L768" i="13"/>
  <c r="X769" i="13"/>
  <c r="H768" i="13"/>
  <c r="T769" i="13"/>
  <c r="AS768" i="13"/>
  <c r="AT768" i="13"/>
  <c r="I768" i="13"/>
  <c r="U769" i="13"/>
  <c r="E768" i="13"/>
  <c r="Q769" i="13"/>
  <c r="AP768" i="13"/>
  <c r="D768" i="13"/>
  <c r="AO768" i="13" s="1"/>
  <c r="P769" i="13"/>
  <c r="A768" i="13"/>
  <c r="AL768" i="13" s="1"/>
  <c r="M769" i="13"/>
  <c r="CH339" i="14"/>
  <c r="CH341" i="14"/>
  <c r="CD341" i="14"/>
  <c r="CD339" i="14"/>
  <c r="BZ341" i="14"/>
  <c r="BZ339" i="14"/>
  <c r="L339" i="13"/>
  <c r="X340" i="13"/>
  <c r="AW339" i="13"/>
  <c r="CE339" i="14"/>
  <c r="CE341" i="14"/>
  <c r="CA341" i="14"/>
  <c r="CA339" i="14"/>
  <c r="BV340" i="14"/>
  <c r="BW339" i="14"/>
  <c r="BW341" i="14"/>
  <c r="I339" i="13"/>
  <c r="U340" i="13"/>
  <c r="AT339" i="13"/>
  <c r="J339" i="13"/>
  <c r="AU339" i="13" s="1"/>
  <c r="V340" i="13"/>
  <c r="AQ339" i="13"/>
  <c r="F339" i="13"/>
  <c r="R340" i="13"/>
  <c r="E339" i="13"/>
  <c r="AP339" i="13" s="1"/>
  <c r="Q340" i="13"/>
  <c r="AN339" i="13"/>
  <c r="C339" i="13"/>
  <c r="O340" i="13"/>
  <c r="CG756" i="14"/>
  <c r="CG758" i="14"/>
  <c r="CC756" i="14"/>
  <c r="CC758" i="14"/>
  <c r="BY758" i="14"/>
  <c r="BY756" i="14"/>
  <c r="K756" i="13"/>
  <c r="W757" i="13"/>
  <c r="AV756" i="13"/>
  <c r="CF756" i="14"/>
  <c r="CF758" i="14"/>
  <c r="CB758" i="14"/>
  <c r="CB756" i="14"/>
  <c r="BX758" i="14"/>
  <c r="BX756" i="14"/>
  <c r="J756" i="13"/>
  <c r="V757" i="13"/>
  <c r="AU756" i="13"/>
  <c r="F756" i="13"/>
  <c r="R757" i="13"/>
  <c r="AQ756" i="13"/>
  <c r="G756" i="13"/>
  <c r="AR756" i="13" s="1"/>
  <c r="S757" i="13"/>
  <c r="C756" i="13"/>
  <c r="O757" i="13"/>
  <c r="AN756" i="13"/>
  <c r="B756" i="13"/>
  <c r="AM756" i="13" s="1"/>
  <c r="N757" i="13"/>
  <c r="CG344" i="14"/>
  <c r="CG342" i="14"/>
  <c r="CC344" i="14"/>
  <c r="CC342" i="14"/>
  <c r="BY344" i="14"/>
  <c r="BY342" i="14"/>
  <c r="K342" i="13"/>
  <c r="W343" i="13"/>
  <c r="AV342" i="13"/>
  <c r="CF344" i="14"/>
  <c r="CF342" i="14"/>
  <c r="CB344" i="14"/>
  <c r="CB342" i="14"/>
  <c r="BX342" i="14"/>
  <c r="BX344" i="14"/>
  <c r="J342" i="13"/>
  <c r="V343" i="13"/>
  <c r="AU342" i="13"/>
  <c r="F342" i="13"/>
  <c r="R343" i="13"/>
  <c r="AQ342" i="13"/>
  <c r="G342" i="13"/>
  <c r="AR342" i="13" s="1"/>
  <c r="S343" i="13"/>
  <c r="AO342" i="13"/>
  <c r="D342" i="13"/>
  <c r="P343" i="13"/>
  <c r="N343" i="13"/>
  <c r="B342" i="13"/>
  <c r="AM342" i="13" s="1"/>
  <c r="CG786" i="14"/>
  <c r="CG788" i="14"/>
  <c r="CC788" i="14"/>
  <c r="CC786" i="14"/>
  <c r="BY788" i="14"/>
  <c r="BY786" i="14"/>
  <c r="K786" i="13"/>
  <c r="W787" i="13"/>
  <c r="AV786" i="13"/>
  <c r="CF788" i="14"/>
  <c r="CF786" i="14"/>
  <c r="CB788" i="14"/>
  <c r="CB786" i="14"/>
  <c r="BX786" i="14"/>
  <c r="BX788" i="14"/>
  <c r="J786" i="13"/>
  <c r="V787" i="13"/>
  <c r="AU786" i="13"/>
  <c r="F786" i="13"/>
  <c r="R787" i="13"/>
  <c r="AQ786" i="13"/>
  <c r="G786" i="13"/>
  <c r="AR786" i="13" s="1"/>
  <c r="S787" i="13"/>
  <c r="C786" i="13"/>
  <c r="O787" i="13"/>
  <c r="AN786" i="13"/>
  <c r="N787" i="13"/>
  <c r="B786" i="13"/>
  <c r="AM786" i="13" s="1"/>
  <c r="CH792" i="14"/>
  <c r="CH794" i="14"/>
  <c r="CD792" i="14"/>
  <c r="CD794" i="14"/>
  <c r="BZ794" i="14"/>
  <c r="BZ792" i="14"/>
  <c r="K792" i="13"/>
  <c r="W793" i="13"/>
  <c r="AV792" i="13"/>
  <c r="CE794" i="14"/>
  <c r="CE792" i="14"/>
  <c r="CA794" i="14"/>
  <c r="CA792" i="14"/>
  <c r="BV793" i="14"/>
  <c r="BW794" i="14"/>
  <c r="BW792" i="14"/>
  <c r="J792" i="13"/>
  <c r="V793" i="13"/>
  <c r="AU792" i="13"/>
  <c r="F792" i="13"/>
  <c r="R793" i="13"/>
  <c r="AQ792" i="13"/>
  <c r="G792" i="13"/>
  <c r="AR792" i="13" s="1"/>
  <c r="S793" i="13"/>
  <c r="C792" i="13"/>
  <c r="O793" i="13"/>
  <c r="AN792" i="13"/>
  <c r="B792" i="13"/>
  <c r="AM792" i="13" s="1"/>
  <c r="N793" i="13"/>
  <c r="CF336" i="14"/>
  <c r="CF338" i="14"/>
  <c r="CB336" i="14"/>
  <c r="CB338" i="14"/>
  <c r="BX338" i="14"/>
  <c r="BX336" i="14"/>
  <c r="CG336" i="14"/>
  <c r="CG338" i="14"/>
  <c r="CC336" i="14"/>
  <c r="CC338" i="14"/>
  <c r="BY338" i="14"/>
  <c r="BY336" i="14"/>
  <c r="L336" i="13"/>
  <c r="AW336" i="13" s="1"/>
  <c r="X337" i="13"/>
  <c r="H336" i="13"/>
  <c r="T337" i="13"/>
  <c r="AS336" i="13"/>
  <c r="I336" i="13"/>
  <c r="AT336" i="13" s="1"/>
  <c r="U337" i="13"/>
  <c r="E336" i="13"/>
  <c r="Q337" i="13"/>
  <c r="AP336" i="13"/>
  <c r="D336" i="13"/>
  <c r="AO336" i="13" s="1"/>
  <c r="P337" i="13"/>
  <c r="AL336" i="13"/>
  <c r="A336" i="13"/>
  <c r="M337" i="13"/>
  <c r="AH128" i="13"/>
  <c r="CG861" i="14"/>
  <c r="CG863" i="14"/>
  <c r="CC861" i="14"/>
  <c r="CC863" i="14"/>
  <c r="BY863" i="14"/>
  <c r="BY861" i="14"/>
  <c r="L861" i="13"/>
  <c r="X862" i="13"/>
  <c r="AW861" i="13"/>
  <c r="CF861" i="14"/>
  <c r="CF863" i="14"/>
  <c r="CB863" i="14"/>
  <c r="CB861" i="14"/>
  <c r="BX861" i="14"/>
  <c r="BX863" i="14"/>
  <c r="I861" i="13"/>
  <c r="U862" i="13"/>
  <c r="AT861" i="13"/>
  <c r="E861" i="13"/>
  <c r="Q862" i="13"/>
  <c r="AP861" i="13"/>
  <c r="H861" i="13"/>
  <c r="AS861" i="13" s="1"/>
  <c r="T862" i="13"/>
  <c r="D861" i="13"/>
  <c r="P862" i="13"/>
  <c r="AO861" i="13"/>
  <c r="C861" i="13"/>
  <c r="AN861" i="13" s="1"/>
  <c r="O862" i="13"/>
  <c r="AK233" i="13"/>
  <c r="AK746" i="13"/>
  <c r="AK221" i="13"/>
  <c r="AA785" i="13"/>
  <c r="AB785" i="13"/>
  <c r="AF785" i="13"/>
  <c r="AE785" i="13"/>
  <c r="AI785" i="13"/>
  <c r="Y866" i="13"/>
  <c r="AC866" i="13"/>
  <c r="Y818" i="13"/>
  <c r="AC818" i="13"/>
  <c r="Y878" i="13"/>
  <c r="AC878" i="13"/>
  <c r="Y269" i="13"/>
  <c r="Z269" i="13"/>
  <c r="AI269" i="13"/>
  <c r="Z137" i="13"/>
  <c r="AI137" i="13"/>
  <c r="CJ135" i="14"/>
  <c r="AC743" i="13"/>
  <c r="AG743" i="13"/>
  <c r="Z773" i="13"/>
  <c r="AC773" i="13"/>
  <c r="AH773" i="13"/>
  <c r="AG773" i="13"/>
  <c r="AG875" i="13"/>
  <c r="AG839" i="13"/>
  <c r="AB293" i="13"/>
  <c r="AF293" i="13"/>
  <c r="AE293" i="13"/>
  <c r="AH350" i="13"/>
  <c r="Z764" i="13"/>
  <c r="AI764" i="13"/>
  <c r="Y797" i="13"/>
  <c r="Z830" i="13"/>
  <c r="AA830" i="13"/>
  <c r="AE830" i="13"/>
  <c r="AD830" i="13"/>
  <c r="AB815" i="13"/>
  <c r="AF815" i="13"/>
  <c r="AC815" i="13"/>
  <c r="AJ815" i="13"/>
  <c r="AA197" i="13"/>
  <c r="AD197" i="13"/>
  <c r="CI197" i="14"/>
  <c r="AB842" i="13"/>
  <c r="AG842" i="13"/>
  <c r="AF842" i="13"/>
  <c r="AJ842" i="13"/>
  <c r="AB902" i="13"/>
  <c r="AG902" i="13"/>
  <c r="AF902" i="13"/>
  <c r="AJ902" i="13"/>
  <c r="CJ900" i="14"/>
  <c r="CI857" i="14"/>
  <c r="AB821" i="13"/>
  <c r="AF821" i="13"/>
  <c r="AC821" i="13"/>
  <c r="AJ821" i="13"/>
  <c r="CJ819" i="14"/>
  <c r="AH887" i="13"/>
  <c r="AE887" i="13"/>
  <c r="AI887" i="13"/>
  <c r="CI887" i="14"/>
  <c r="Y893" i="13"/>
  <c r="AD893" i="13"/>
  <c r="CI893" i="14"/>
  <c r="CJ891" i="14"/>
  <c r="AH782" i="13"/>
  <c r="AI782" i="13"/>
  <c r="Y332" i="13"/>
  <c r="AA332" i="13"/>
  <c r="AD314" i="13"/>
  <c r="CJ171" i="14"/>
  <c r="CI173" i="14"/>
  <c r="AG761" i="13"/>
  <c r="AK710" i="13"/>
  <c r="AK188" i="13"/>
  <c r="AK323" i="13"/>
  <c r="AK353" i="13"/>
  <c r="AK662" i="13"/>
  <c r="AK698" i="13"/>
  <c r="AK767" i="13"/>
  <c r="AK800" i="13"/>
  <c r="AD785" i="13"/>
  <c r="AD866" i="13"/>
  <c r="CI866" i="14"/>
  <c r="CJ816" i="14"/>
  <c r="AI818" i="13"/>
  <c r="Z878" i="13"/>
  <c r="AA878" i="13"/>
  <c r="AE878" i="13"/>
  <c r="AD878" i="13"/>
  <c r="AG269" i="13"/>
  <c r="CI269" i="14"/>
  <c r="CJ741" i="14"/>
  <c r="CJ771" i="14"/>
  <c r="CI773" i="14"/>
  <c r="CI875" i="14"/>
  <c r="CJ837" i="14"/>
  <c r="CJ291" i="14"/>
  <c r="CI350" i="14"/>
  <c r="CJ126" i="14"/>
  <c r="CJ813" i="14"/>
  <c r="CI842" i="14"/>
  <c r="CJ894" i="14"/>
  <c r="CJ330" i="14"/>
  <c r="CJ789" i="14"/>
  <c r="CI845" i="14"/>
  <c r="CJ843" i="14"/>
  <c r="CI854" i="14"/>
  <c r="CI761" i="14"/>
  <c r="CH768" i="14"/>
  <c r="CH770" i="14"/>
  <c r="CD768" i="14"/>
  <c r="CD770" i="14"/>
  <c r="BZ768" i="14"/>
  <c r="BZ770" i="14"/>
  <c r="K768" i="13"/>
  <c r="W769" i="13"/>
  <c r="AV768" i="13"/>
  <c r="CE770" i="14"/>
  <c r="CE768" i="14"/>
  <c r="CA768" i="14"/>
  <c r="CA770" i="14"/>
  <c r="BV769" i="14"/>
  <c r="BW770" i="14"/>
  <c r="BW768" i="14"/>
  <c r="J768" i="13"/>
  <c r="V769" i="13"/>
  <c r="AU768" i="13"/>
  <c r="F768" i="13"/>
  <c r="R769" i="13"/>
  <c r="AQ768" i="13"/>
  <c r="G768" i="13"/>
  <c r="AR768" i="13" s="1"/>
  <c r="S769" i="13"/>
  <c r="C768" i="13"/>
  <c r="O769" i="13"/>
  <c r="AN768" i="13"/>
  <c r="B768" i="13"/>
  <c r="AM768" i="13" s="1"/>
  <c r="N769" i="13"/>
  <c r="CF341" i="14"/>
  <c r="CF339" i="14"/>
  <c r="CB341" i="14"/>
  <c r="CB339" i="14"/>
  <c r="BX341" i="14"/>
  <c r="BX339" i="14"/>
  <c r="CG341" i="14"/>
  <c r="CG339" i="14"/>
  <c r="CC341" i="14"/>
  <c r="CC339" i="14"/>
  <c r="BY341" i="14"/>
  <c r="BY339" i="14"/>
  <c r="K339" i="13"/>
  <c r="AV339" i="13" s="1"/>
  <c r="W340" i="13"/>
  <c r="G339" i="13"/>
  <c r="S340" i="13"/>
  <c r="AR339" i="13"/>
  <c r="H339" i="13"/>
  <c r="AS339" i="13" s="1"/>
  <c r="T340" i="13"/>
  <c r="D339" i="13"/>
  <c r="P340" i="13"/>
  <c r="AO339" i="13"/>
  <c r="B339" i="13"/>
  <c r="N340" i="13"/>
  <c r="AM339" i="13"/>
  <c r="A339" i="13"/>
  <c r="AL339" i="13" s="1"/>
  <c r="M340" i="13"/>
  <c r="CE758" i="14"/>
  <c r="CE756" i="14"/>
  <c r="CA756" i="14"/>
  <c r="CA758" i="14"/>
  <c r="BV757" i="14"/>
  <c r="BW758" i="14"/>
  <c r="BW756" i="14"/>
  <c r="CH756" i="14"/>
  <c r="CH758" i="14"/>
  <c r="CD756" i="14"/>
  <c r="CD758" i="14"/>
  <c r="BZ758" i="14"/>
  <c r="BZ756" i="14"/>
  <c r="L756" i="13"/>
  <c r="AW756" i="13" s="1"/>
  <c r="X757" i="13"/>
  <c r="H756" i="13"/>
  <c r="T757" i="13"/>
  <c r="AS756" i="13"/>
  <c r="I756" i="13"/>
  <c r="AT756" i="13" s="1"/>
  <c r="U757" i="13"/>
  <c r="E756" i="13"/>
  <c r="Q757" i="13"/>
  <c r="AP756" i="13"/>
  <c r="D756" i="13"/>
  <c r="AO756" i="13" s="1"/>
  <c r="P757" i="13"/>
  <c r="AL756" i="13"/>
  <c r="A756" i="13"/>
  <c r="M757" i="13"/>
  <c r="CE344" i="14"/>
  <c r="CE342" i="14"/>
  <c r="CA344" i="14"/>
  <c r="CA342" i="14"/>
  <c r="BV343" i="14"/>
  <c r="BW342" i="14"/>
  <c r="BW344" i="14"/>
  <c r="CH342" i="14"/>
  <c r="CH344" i="14"/>
  <c r="CD342" i="14"/>
  <c r="CD344" i="14"/>
  <c r="BZ344" i="14"/>
  <c r="BZ342" i="14"/>
  <c r="AW342" i="13"/>
  <c r="L342" i="13"/>
  <c r="X343" i="13"/>
  <c r="H342" i="13"/>
  <c r="T343" i="13"/>
  <c r="AS342" i="13"/>
  <c r="AT342" i="13"/>
  <c r="I342" i="13"/>
  <c r="U343" i="13"/>
  <c r="E342" i="13"/>
  <c r="Q343" i="13"/>
  <c r="AP342" i="13"/>
  <c r="C342" i="13"/>
  <c r="O343" i="13"/>
  <c r="AN342" i="13"/>
  <c r="A342" i="13"/>
  <c r="AL342" i="13" s="1"/>
  <c r="M343" i="13"/>
  <c r="Y902" i="13"/>
  <c r="CE788" i="14"/>
  <c r="CE786" i="14"/>
  <c r="CA788" i="14"/>
  <c r="CA786" i="14"/>
  <c r="BW788" i="14"/>
  <c r="BW786" i="14"/>
  <c r="BV787" i="14"/>
  <c r="CH786" i="14"/>
  <c r="CH788" i="14"/>
  <c r="CD786" i="14"/>
  <c r="CD788" i="14"/>
  <c r="BZ788" i="14"/>
  <c r="BZ786" i="14"/>
  <c r="AW786" i="13"/>
  <c r="L786" i="13"/>
  <c r="X787" i="13"/>
  <c r="H786" i="13"/>
  <c r="T787" i="13"/>
  <c r="AS786" i="13"/>
  <c r="AT786" i="13"/>
  <c r="I786" i="13"/>
  <c r="U787" i="13"/>
  <c r="E786" i="13"/>
  <c r="Q787" i="13"/>
  <c r="AP786" i="13"/>
  <c r="D786" i="13"/>
  <c r="AO786" i="13" s="1"/>
  <c r="P787" i="13"/>
  <c r="A786" i="13"/>
  <c r="AL786" i="13" s="1"/>
  <c r="M787" i="13"/>
  <c r="CF794" i="14"/>
  <c r="CF792" i="14"/>
  <c r="CB792" i="14"/>
  <c r="CB794" i="14"/>
  <c r="BX794" i="14"/>
  <c r="BX792" i="14"/>
  <c r="CG794" i="14"/>
  <c r="CG792" i="14"/>
  <c r="CC792" i="14"/>
  <c r="CC794" i="14"/>
  <c r="BY792" i="14"/>
  <c r="BY794" i="14"/>
  <c r="L792" i="13"/>
  <c r="AW792" i="13" s="1"/>
  <c r="X793" i="13"/>
  <c r="H792" i="13"/>
  <c r="T793" i="13"/>
  <c r="AS792" i="13"/>
  <c r="I792" i="13"/>
  <c r="AT792" i="13" s="1"/>
  <c r="U793" i="13"/>
  <c r="E792" i="13"/>
  <c r="Q793" i="13"/>
  <c r="AP792" i="13"/>
  <c r="D792" i="13"/>
  <c r="AO792" i="13" s="1"/>
  <c r="P793" i="13"/>
  <c r="AL792" i="13"/>
  <c r="A792" i="13"/>
  <c r="M793" i="13"/>
  <c r="CH336" i="14"/>
  <c r="CH338" i="14"/>
  <c r="CD338" i="14"/>
  <c r="CD336" i="14"/>
  <c r="BZ336" i="14"/>
  <c r="BZ338" i="14"/>
  <c r="K336" i="13"/>
  <c r="W337" i="13"/>
  <c r="AV336" i="13"/>
  <c r="CE338" i="14"/>
  <c r="CE336" i="14"/>
  <c r="CA336" i="14"/>
  <c r="CA338" i="14"/>
  <c r="BW336" i="14"/>
  <c r="BW338" i="14"/>
  <c r="BV337" i="14"/>
  <c r="J336" i="13"/>
  <c r="V337" i="13"/>
  <c r="AU336" i="13"/>
  <c r="F336" i="13"/>
  <c r="R337" i="13"/>
  <c r="AQ336" i="13"/>
  <c r="G336" i="13"/>
  <c r="AR336" i="13" s="1"/>
  <c r="S337" i="13"/>
  <c r="C336" i="13"/>
  <c r="O337" i="13"/>
  <c r="AN336" i="13"/>
  <c r="B336" i="13"/>
  <c r="AM336" i="13" s="1"/>
  <c r="N337" i="13"/>
  <c r="AC128" i="13"/>
  <c r="AG128" i="13"/>
  <c r="BL347" i="3"/>
  <c r="BN347" i="3"/>
  <c r="BM347" i="3"/>
  <c r="BP347" i="3"/>
  <c r="BO347" i="3"/>
  <c r="BQ347" i="3"/>
  <c r="BS347" i="3"/>
  <c r="BU347" i="3"/>
  <c r="BR347" i="3"/>
  <c r="BT347" i="3"/>
  <c r="BV347" i="3"/>
  <c r="BW347" i="3"/>
  <c r="BL346" i="3"/>
  <c r="AX347" i="14" s="1"/>
  <c r="BJ346" i="14" s="1"/>
  <c r="B42" i="10" s="1"/>
  <c r="BP346" i="3"/>
  <c r="BB347" i="14" s="1"/>
  <c r="BN346" i="14" s="1"/>
  <c r="N41" i="10" s="1"/>
  <c r="DW1" i="18" s="1"/>
  <c r="BT346" i="3"/>
  <c r="BF347" i="14" s="1"/>
  <c r="BR346" i="14" s="1"/>
  <c r="BM346" i="3"/>
  <c r="AY347" i="14" s="1"/>
  <c r="BK346" i="14" s="1"/>
  <c r="E41" i="10" s="1"/>
  <c r="DT1" i="18" s="1"/>
  <c r="BQ346" i="3"/>
  <c r="BC347" i="14" s="1"/>
  <c r="BO346" i="14" s="1"/>
  <c r="BU346" i="3"/>
  <c r="BG347" i="14" s="1"/>
  <c r="BS346" i="14" s="1"/>
  <c r="AC41" i="10" s="1"/>
  <c r="EB1" i="18" s="1"/>
  <c r="BN346" i="3"/>
  <c r="AZ347" i="14" s="1"/>
  <c r="BL346" i="14" s="1"/>
  <c r="BR346" i="3"/>
  <c r="BD347" i="14" s="1"/>
  <c r="BP346" i="14" s="1"/>
  <c r="T42" i="10" s="1"/>
  <c r="BV346" i="3"/>
  <c r="BH347" i="14" s="1"/>
  <c r="BT346" i="14" s="1"/>
  <c r="AF42" i="10" s="1"/>
  <c r="BO346" i="3"/>
  <c r="BA347" i="14" s="1"/>
  <c r="BM346" i="14" s="1"/>
  <c r="K41" i="10" s="1"/>
  <c r="DV1" i="18" s="1"/>
  <c r="BS346" i="3"/>
  <c r="BE347" i="14" s="1"/>
  <c r="BQ346" i="14" s="1"/>
  <c r="W42" i="10" s="1"/>
  <c r="BW346" i="3"/>
  <c r="BI347" i="14" s="1"/>
  <c r="BU346" i="14" s="1"/>
  <c r="AI41" i="10" s="1"/>
  <c r="ED1" i="18" s="1"/>
  <c r="CE863" i="14"/>
  <c r="CE861" i="14"/>
  <c r="CA861" i="14"/>
  <c r="CA863" i="14"/>
  <c r="BV862" i="14"/>
  <c r="BW861" i="14"/>
  <c r="BW863" i="14"/>
  <c r="CH861" i="14"/>
  <c r="CH863" i="14"/>
  <c r="CD861" i="14"/>
  <c r="CD863" i="14"/>
  <c r="BZ863" i="14"/>
  <c r="BZ861" i="14"/>
  <c r="K861" i="13"/>
  <c r="AV861" i="13" s="1"/>
  <c r="W862" i="13"/>
  <c r="G861" i="13"/>
  <c r="S862" i="13"/>
  <c r="AR861" i="13"/>
  <c r="J861" i="13"/>
  <c r="AU861" i="13" s="1"/>
  <c r="V862" i="13"/>
  <c r="AQ861" i="13"/>
  <c r="F861" i="13"/>
  <c r="R862" i="13"/>
  <c r="B861" i="13"/>
  <c r="N862" i="13"/>
  <c r="AM861" i="13"/>
  <c r="AL861" i="13"/>
  <c r="A861" i="13"/>
  <c r="M862" i="13"/>
  <c r="AK869" i="13"/>
  <c r="AK872" i="13"/>
  <c r="AK776" i="13"/>
  <c r="AK860" i="13"/>
  <c r="AK281" i="13"/>
  <c r="AK260" i="13"/>
  <c r="AK179" i="13"/>
  <c r="AK329" i="13"/>
  <c r="AK755" i="13"/>
  <c r="AK308" i="13"/>
  <c r="CJ783" i="14"/>
  <c r="CI785" i="14"/>
  <c r="AE269" i="13"/>
  <c r="AE137" i="13"/>
  <c r="CI137" i="14"/>
  <c r="Y812" i="13"/>
  <c r="AC812" i="13"/>
  <c r="AC839" i="13"/>
  <c r="Z293" i="13"/>
  <c r="AD350" i="13"/>
  <c r="AD764" i="13"/>
  <c r="AE797" i="13"/>
  <c r="AI797" i="13"/>
  <c r="AI830" i="13"/>
  <c r="AA890" i="13"/>
  <c r="AE890" i="13"/>
  <c r="AD890" i="13"/>
  <c r="CJ888" i="14"/>
  <c r="Z128" i="13"/>
  <c r="AB128" i="13"/>
  <c r="CI902" i="14"/>
  <c r="Y896" i="13"/>
  <c r="AC896" i="13"/>
  <c r="Y857" i="13"/>
  <c r="AD857" i="13"/>
  <c r="CJ855" i="14"/>
  <c r="CI821" i="14"/>
  <c r="CJ885" i="14"/>
  <c r="AF332" i="13"/>
  <c r="AJ332" i="13"/>
  <c r="Z791" i="13"/>
  <c r="AC791" i="13"/>
  <c r="AH791" i="13"/>
  <c r="AG791" i="13"/>
  <c r="Z845" i="13"/>
  <c r="AG845" i="13"/>
  <c r="AI314" i="13"/>
  <c r="Z854" i="13"/>
  <c r="AA854" i="13"/>
  <c r="AE854" i="13"/>
  <c r="AD854" i="13"/>
  <c r="AI854" i="13"/>
  <c r="AA173" i="13"/>
  <c r="AD173" i="13"/>
  <c r="AD761" i="13"/>
  <c r="AJ761" i="13"/>
  <c r="AK716" i="13"/>
  <c r="AK203" i="13"/>
  <c r="AK149" i="13"/>
  <c r="AK251" i="13"/>
  <c r="AK236" i="13"/>
  <c r="AK185" i="13"/>
  <c r="AK809" i="13"/>
  <c r="AK212" i="13"/>
  <c r="AK311" i="13"/>
  <c r="AG785" i="13"/>
  <c r="CJ864" i="14"/>
  <c r="AE818" i="13"/>
  <c r="AD818" i="13"/>
  <c r="CI818" i="14"/>
  <c r="CJ876" i="14"/>
  <c r="CI878" i="14"/>
  <c r="AA269" i="13"/>
  <c r="AD269" i="13"/>
  <c r="CJ267" i="14"/>
  <c r="AC137" i="13"/>
  <c r="AH137" i="13"/>
  <c r="AG137" i="13"/>
  <c r="Z812" i="13"/>
  <c r="AH812" i="13"/>
  <c r="CJ810" i="14"/>
  <c r="CI812" i="14"/>
  <c r="AI812" i="13"/>
  <c r="Y743" i="13"/>
  <c r="CI743" i="14"/>
  <c r="AA773" i="13"/>
  <c r="AB773" i="13"/>
  <c r="AF773" i="13"/>
  <c r="AE773" i="13"/>
  <c r="AI773" i="13"/>
  <c r="Y875" i="13"/>
  <c r="Z875" i="13"/>
  <c r="AD875" i="13"/>
  <c r="CJ873" i="14"/>
  <c r="AH839" i="13"/>
  <c r="AE839" i="13"/>
  <c r="AI839" i="13"/>
  <c r="CI839" i="14"/>
  <c r="AA293" i="13"/>
  <c r="AD293" i="13"/>
  <c r="CI293" i="14"/>
  <c r="AB350" i="13"/>
  <c r="AC350" i="13"/>
  <c r="AG350" i="13"/>
  <c r="AF350" i="13"/>
  <c r="AJ350" i="13"/>
  <c r="CJ348" i="14"/>
  <c r="Y764" i="13"/>
  <c r="AC797" i="13"/>
  <c r="AD797" i="13"/>
  <c r="AJ797" i="13"/>
  <c r="CJ795" i="14"/>
  <c r="CI797" i="14"/>
  <c r="AB830" i="13"/>
  <c r="AG830" i="13"/>
  <c r="AF830" i="13"/>
  <c r="AJ830" i="13"/>
  <c r="AB890" i="13"/>
  <c r="AG890" i="13"/>
  <c r="AF890" i="13"/>
  <c r="AJ890" i="13"/>
  <c r="AD128" i="13"/>
  <c r="CI128" i="14"/>
  <c r="AA815" i="13"/>
  <c r="AH815" i="13"/>
  <c r="AE815" i="13"/>
  <c r="AI815" i="13"/>
  <c r="CI815" i="14"/>
  <c r="AB197" i="13"/>
  <c r="AF197" i="13"/>
  <c r="AE197" i="13"/>
  <c r="AH842" i="13"/>
  <c r="CJ840" i="14"/>
  <c r="AI842" i="13"/>
  <c r="Z902" i="13"/>
  <c r="AA902" i="13"/>
  <c r="AE902" i="13"/>
  <c r="AD902" i="13"/>
  <c r="AI902" i="13"/>
  <c r="AA896" i="13"/>
  <c r="AE896" i="13"/>
  <c r="AD896" i="13"/>
  <c r="CI896" i="14"/>
  <c r="Z857" i="13"/>
  <c r="AG857" i="13"/>
  <c r="AA821" i="13"/>
  <c r="AH821" i="13"/>
  <c r="AE821" i="13"/>
  <c r="AI821" i="13"/>
  <c r="AG887" i="13"/>
  <c r="Z893" i="13"/>
  <c r="AG893" i="13"/>
  <c r="AB782" i="13"/>
  <c r="AC782" i="13"/>
  <c r="AG782" i="13"/>
  <c r="AF782" i="13"/>
  <c r="AJ782" i="13"/>
  <c r="Z332" i="13"/>
  <c r="AB332" i="13"/>
  <c r="AH332" i="13"/>
  <c r="CI332" i="14"/>
  <c r="AI332" i="13"/>
  <c r="Y791" i="13"/>
  <c r="CI791" i="14"/>
  <c r="AA845" i="13"/>
  <c r="AH845" i="13"/>
  <c r="AE845" i="13"/>
  <c r="AI845" i="13"/>
  <c r="Y854" i="13"/>
  <c r="AC854" i="13"/>
  <c r="CJ852" i="14"/>
  <c r="AB173" i="13"/>
  <c r="AF173" i="13"/>
  <c r="AE173" i="13"/>
  <c r="AJ173" i="13"/>
  <c r="Y761" i="13"/>
  <c r="CJ759" i="14"/>
  <c r="Y563" i="13" l="1"/>
  <c r="CI563" i="14"/>
  <c r="AK419" i="13"/>
  <c r="AB563" i="13"/>
  <c r="AF563" i="13"/>
  <c r="CJ561" i="14"/>
  <c r="AA563" i="13"/>
  <c r="AC563" i="13"/>
  <c r="AE563" i="13"/>
  <c r="AI563" i="13"/>
  <c r="AJ563" i="13"/>
  <c r="AG563" i="13"/>
  <c r="AH563" i="13"/>
  <c r="AA383" i="13"/>
  <c r="Q42" i="10"/>
  <c r="N42" i="10"/>
  <c r="AC42" i="10"/>
  <c r="Z42" i="10"/>
  <c r="K42" i="10"/>
  <c r="AJ527" i="13"/>
  <c r="AI527" i="13"/>
  <c r="AH527" i="13"/>
  <c r="E42" i="10"/>
  <c r="AI42" i="10"/>
  <c r="H42" i="10"/>
  <c r="AB527" i="13"/>
  <c r="Z527" i="13"/>
  <c r="AA527" i="13"/>
  <c r="AE527" i="13"/>
  <c r="AC527" i="13"/>
  <c r="CJ525" i="14"/>
  <c r="AF527" i="13"/>
  <c r="AD527" i="13"/>
  <c r="AG527" i="13"/>
  <c r="Y527" i="13"/>
  <c r="CI527" i="14"/>
  <c r="AK314" i="13"/>
  <c r="AB92" i="13"/>
  <c r="AC92" i="13"/>
  <c r="Y92" i="13"/>
  <c r="AH92" i="13"/>
  <c r="Z92" i="13"/>
  <c r="AG92" i="13"/>
  <c r="AA92" i="13"/>
  <c r="AJ92" i="13"/>
  <c r="AE92" i="13"/>
  <c r="AD92" i="13"/>
  <c r="AF92" i="13"/>
  <c r="CI92" i="14"/>
  <c r="CJ90" i="14"/>
  <c r="AI92" i="13"/>
  <c r="AK20" i="13"/>
  <c r="AK617" i="13"/>
  <c r="AK722" i="13"/>
  <c r="AK887" i="13"/>
  <c r="AK509" i="13"/>
  <c r="H41" i="10"/>
  <c r="DU1" i="18" s="1"/>
  <c r="AK743" i="13"/>
  <c r="AK785" i="13"/>
  <c r="Z41" i="10"/>
  <c r="EA1" i="18" s="1"/>
  <c r="AG575" i="13"/>
  <c r="Y575" i="13"/>
  <c r="AH863" i="13"/>
  <c r="CI338" i="14"/>
  <c r="AC341" i="13"/>
  <c r="Y770" i="13"/>
  <c r="Z338" i="13"/>
  <c r="AE338" i="13"/>
  <c r="AH341" i="13"/>
  <c r="N4" i="6"/>
  <c r="AC38" i="10"/>
  <c r="AF623" i="13"/>
  <c r="Z623" i="13"/>
  <c r="AC383" i="13"/>
  <c r="Z383" i="13"/>
  <c r="AI383" i="13"/>
  <c r="AH383" i="13"/>
  <c r="AI575" i="13"/>
  <c r="AC623" i="13"/>
  <c r="AI623" i="13"/>
  <c r="AA338" i="13"/>
  <c r="AJ341" i="13"/>
  <c r="CJ381" i="14"/>
  <c r="AF383" i="13"/>
  <c r="AE629" i="13"/>
  <c r="AK503" i="13"/>
  <c r="AK620" i="13"/>
  <c r="AK536" i="13"/>
  <c r="AK491" i="13"/>
  <c r="CJ621" i="14"/>
  <c r="CI623" i="14"/>
  <c r="AJ623" i="13"/>
  <c r="AE623" i="13"/>
  <c r="AK62" i="13"/>
  <c r="AE383" i="13"/>
  <c r="AG383" i="13"/>
  <c r="AK602" i="13"/>
  <c r="AC575" i="13"/>
  <c r="AA575" i="13"/>
  <c r="AH575" i="13"/>
  <c r="AD575" i="13"/>
  <c r="AB575" i="13"/>
  <c r="CJ573" i="14"/>
  <c r="AA623" i="13"/>
  <c r="AD623" i="13"/>
  <c r="AH623" i="13"/>
  <c r="AB623" i="13"/>
  <c r="AK386" i="13"/>
  <c r="AB383" i="13"/>
  <c r="AJ383" i="13"/>
  <c r="AD383" i="13"/>
  <c r="AF575" i="13"/>
  <c r="AE575" i="13"/>
  <c r="Y623" i="13"/>
  <c r="Y383" i="13"/>
  <c r="CI383" i="14"/>
  <c r="AK29" i="13"/>
  <c r="AK599" i="13"/>
  <c r="AJ575" i="13"/>
  <c r="CI575" i="14"/>
  <c r="AG623" i="13"/>
  <c r="AK65" i="13"/>
  <c r="Z575" i="13"/>
  <c r="CI455" i="14"/>
  <c r="AA455" i="13"/>
  <c r="AK854" i="13"/>
  <c r="AK791" i="13"/>
  <c r="AI455" i="13"/>
  <c r="AC629" i="13"/>
  <c r="AA629" i="13"/>
  <c r="AI629" i="13"/>
  <c r="AA413" i="13"/>
  <c r="AG413" i="13"/>
  <c r="AC413" i="13"/>
  <c r="AC455" i="13"/>
  <c r="AG455" i="13"/>
  <c r="AB629" i="13"/>
  <c r="AI413" i="13"/>
  <c r="AK467" i="13"/>
  <c r="AK482" i="13"/>
  <c r="AK761" i="13"/>
  <c r="AK764" i="13"/>
  <c r="Y344" i="13"/>
  <c r="AA344" i="13"/>
  <c r="AB758" i="13"/>
  <c r="AC758" i="13"/>
  <c r="AG758" i="13"/>
  <c r="AF758" i="13"/>
  <c r="AJ758" i="13"/>
  <c r="Y341" i="13"/>
  <c r="Z341" i="13"/>
  <c r="Z770" i="13"/>
  <c r="AA770" i="13"/>
  <c r="AE770" i="13"/>
  <c r="CI770" i="14"/>
  <c r="AC863" i="13"/>
  <c r="AB338" i="13"/>
  <c r="AC338" i="13"/>
  <c r="AG338" i="13"/>
  <c r="AF338" i="13"/>
  <c r="AJ338" i="13"/>
  <c r="AH794" i="13"/>
  <c r="AI794" i="13"/>
  <c r="AA788" i="13"/>
  <c r="AE788" i="13"/>
  <c r="AD788" i="13"/>
  <c r="AI788" i="13"/>
  <c r="AE344" i="13"/>
  <c r="AD344" i="13"/>
  <c r="AI344" i="13"/>
  <c r="Z758" i="13"/>
  <c r="AA758" i="13"/>
  <c r="AE758" i="13"/>
  <c r="AD758" i="13"/>
  <c r="AI758" i="13"/>
  <c r="AJ413" i="13"/>
  <c r="AK371" i="13"/>
  <c r="CJ627" i="14"/>
  <c r="AK569" i="13"/>
  <c r="AK605" i="13"/>
  <c r="AB413" i="13"/>
  <c r="CI413" i="14"/>
  <c r="AK71" i="13"/>
  <c r="AK500" i="13"/>
  <c r="Y455" i="13"/>
  <c r="AE455" i="13"/>
  <c r="Z629" i="13"/>
  <c r="AG629" i="13"/>
  <c r="Y629" i="13"/>
  <c r="AK611" i="13"/>
  <c r="AD413" i="13"/>
  <c r="Z413" i="13"/>
  <c r="AF413" i="13"/>
  <c r="AH413" i="13"/>
  <c r="AH455" i="13"/>
  <c r="CJ453" i="14"/>
  <c r="AF455" i="13"/>
  <c r="AD455" i="13"/>
  <c r="AH629" i="13"/>
  <c r="AJ629" i="13"/>
  <c r="AF629" i="13"/>
  <c r="CI629" i="14"/>
  <c r="AK47" i="13"/>
  <c r="Y413" i="13"/>
  <c r="AE413" i="13"/>
  <c r="CJ411" i="14"/>
  <c r="AK38" i="13"/>
  <c r="AJ455" i="13"/>
  <c r="AB455" i="13"/>
  <c r="Z455" i="13"/>
  <c r="AK674" i="13"/>
  <c r="AD629" i="13"/>
  <c r="AK821" i="13"/>
  <c r="AK842" i="13"/>
  <c r="AK815" i="13"/>
  <c r="AK830" i="13"/>
  <c r="AK350" i="13"/>
  <c r="AK773" i="13"/>
  <c r="AK839" i="13"/>
  <c r="AD770" i="13"/>
  <c r="AK782" i="13"/>
  <c r="AK197" i="13"/>
  <c r="AK173" i="13"/>
  <c r="AK845" i="13"/>
  <c r="AK128" i="13"/>
  <c r="AK890" i="13"/>
  <c r="AK293" i="13"/>
  <c r="AD338" i="13"/>
  <c r="AB794" i="13"/>
  <c r="AC794" i="13"/>
  <c r="AG794" i="13"/>
  <c r="AF794" i="13"/>
  <c r="AJ794" i="13"/>
  <c r="AB788" i="13"/>
  <c r="AC788" i="13"/>
  <c r="AG788" i="13"/>
  <c r="AF788" i="13"/>
  <c r="AJ788" i="13"/>
  <c r="AG341" i="13"/>
  <c r="Z863" i="13"/>
  <c r="AD863" i="13"/>
  <c r="CD345" i="14"/>
  <c r="CD347" i="14"/>
  <c r="CG347" i="14"/>
  <c r="CG345" i="14"/>
  <c r="BY347" i="14"/>
  <c r="BY345" i="14"/>
  <c r="CB345" i="14"/>
  <c r="CB347" i="14"/>
  <c r="CE345" i="14"/>
  <c r="CE347" i="14"/>
  <c r="BW347" i="14"/>
  <c r="BV346" i="14"/>
  <c r="BW345" i="14"/>
  <c r="K345" i="13"/>
  <c r="AV345" i="13" s="1"/>
  <c r="W346" i="13"/>
  <c r="G345" i="13"/>
  <c r="S346" i="13"/>
  <c r="AR345" i="13"/>
  <c r="H345" i="13"/>
  <c r="Y4" i="10" s="1"/>
  <c r="T346" i="13"/>
  <c r="D345" i="13"/>
  <c r="M4" i="10" s="1"/>
  <c r="P346" i="13"/>
  <c r="AO345" i="13"/>
  <c r="B345" i="13"/>
  <c r="N346" i="13"/>
  <c r="G12" i="10" s="1"/>
  <c r="AM345" i="13"/>
  <c r="AL345" i="13"/>
  <c r="A345" i="13"/>
  <c r="M346" i="13"/>
  <c r="D12" i="10" s="1"/>
  <c r="AA863" i="13"/>
  <c r="AB863" i="13"/>
  <c r="M15" i="10"/>
  <c r="M14" i="10"/>
  <c r="M11" i="10"/>
  <c r="AF863" i="13"/>
  <c r="Y12" i="10"/>
  <c r="Y11" i="10"/>
  <c r="Y16" i="10"/>
  <c r="Y15" i="10"/>
  <c r="Y18" i="10"/>
  <c r="AJ863" i="13"/>
  <c r="AK875" i="13"/>
  <c r="AK857" i="13"/>
  <c r="AK896" i="13"/>
  <c r="Y863" i="13"/>
  <c r="CI863" i="14"/>
  <c r="CJ786" i="14"/>
  <c r="CI344" i="14"/>
  <c r="CI758" i="14"/>
  <c r="W41" i="10"/>
  <c r="DZ1" i="18" s="1"/>
  <c r="B41" i="10"/>
  <c r="V13" i="10"/>
  <c r="G14" i="10"/>
  <c r="AK332" i="13"/>
  <c r="AK893" i="13"/>
  <c r="Q41" i="10"/>
  <c r="DX1" i="18" s="1"/>
  <c r="AK797" i="13"/>
  <c r="AK137" i="13"/>
  <c r="CJ792" i="14"/>
  <c r="CI341" i="14"/>
  <c r="AE863" i="13"/>
  <c r="V18" i="10"/>
  <c r="V12" i="10"/>
  <c r="V10" i="10"/>
  <c r="V15" i="10"/>
  <c r="V16" i="10"/>
  <c r="AI863" i="13"/>
  <c r="AH11" i="10"/>
  <c r="AH12" i="10"/>
  <c r="AH15" i="10"/>
  <c r="AH10" i="10"/>
  <c r="AH16" i="10"/>
  <c r="CH347" i="14"/>
  <c r="CH345" i="14"/>
  <c r="BZ347" i="14"/>
  <c r="BZ345" i="14"/>
  <c r="CC347" i="14"/>
  <c r="CC345" i="14"/>
  <c r="CF347" i="14"/>
  <c r="CF345" i="14"/>
  <c r="BX345" i="14"/>
  <c r="BX347" i="14"/>
  <c r="CA347" i="14"/>
  <c r="CA345" i="14"/>
  <c r="L345" i="13"/>
  <c r="X346" i="13"/>
  <c r="AK14" i="10" s="1"/>
  <c r="AW345" i="13"/>
  <c r="I345" i="13"/>
  <c r="U346" i="13"/>
  <c r="AT345" i="13"/>
  <c r="J345" i="13"/>
  <c r="AE3" i="10" s="1"/>
  <c r="V346" i="13"/>
  <c r="AE15" i="10" s="1"/>
  <c r="AQ345" i="13"/>
  <c r="F345" i="13"/>
  <c r="S4" i="10" s="1"/>
  <c r="R346" i="13"/>
  <c r="S11" i="10" s="1"/>
  <c r="E345" i="13"/>
  <c r="P3" i="10" s="1"/>
  <c r="Q346" i="13"/>
  <c r="O346" i="13"/>
  <c r="J15" i="10" s="1"/>
  <c r="C345" i="13"/>
  <c r="AN345" i="13" s="1"/>
  <c r="AK902" i="13"/>
  <c r="AK812" i="13"/>
  <c r="D5" i="10"/>
  <c r="CJ861" i="14"/>
  <c r="AH338" i="13"/>
  <c r="CJ336" i="14"/>
  <c r="AI338" i="13"/>
  <c r="Y794" i="13"/>
  <c r="Y788" i="13"/>
  <c r="CI788" i="14"/>
  <c r="D10" i="10"/>
  <c r="D15" i="10"/>
  <c r="AC344" i="13"/>
  <c r="AG344" i="13"/>
  <c r="AF344" i="13"/>
  <c r="AJ344" i="13"/>
  <c r="CJ342" i="14"/>
  <c r="Y758" i="13"/>
  <c r="CJ756" i="14"/>
  <c r="AB341" i="13"/>
  <c r="AF341" i="13"/>
  <c r="AE341" i="13"/>
  <c r="AI341" i="13"/>
  <c r="AH770" i="13"/>
  <c r="CJ768" i="14"/>
  <c r="AI770" i="13"/>
  <c r="V14" i="10"/>
  <c r="Y10" i="10"/>
  <c r="M10" i="10"/>
  <c r="AH13" i="10"/>
  <c r="G18" i="10"/>
  <c r="AK17" i="10"/>
  <c r="AF41" i="10"/>
  <c r="EC1" i="18" s="1"/>
  <c r="AK269" i="13"/>
  <c r="AK878" i="13"/>
  <c r="AK818" i="13"/>
  <c r="AK866" i="13"/>
  <c r="AG863" i="13"/>
  <c r="AE18" i="10"/>
  <c r="AE11" i="10"/>
  <c r="Y338" i="13"/>
  <c r="Z794" i="13"/>
  <c r="AA794" i="13"/>
  <c r="AE794" i="13"/>
  <c r="AD794" i="13"/>
  <c r="CI794" i="14"/>
  <c r="Z788" i="13"/>
  <c r="AH788" i="13"/>
  <c r="Z344" i="13"/>
  <c r="AB344" i="13"/>
  <c r="AH344" i="13"/>
  <c r="AH758" i="13"/>
  <c r="AA341" i="13"/>
  <c r="AD341" i="13"/>
  <c r="CJ339" i="14"/>
  <c r="AB770" i="13"/>
  <c r="AC770" i="13"/>
  <c r="AG770" i="13"/>
  <c r="AF770" i="13"/>
  <c r="AJ770" i="13"/>
  <c r="T41" i="10"/>
  <c r="DY1" i="18" s="1"/>
  <c r="AK563" i="13" l="1"/>
  <c r="P4" i="6"/>
  <c r="AI38" i="10"/>
  <c r="O4" i="6"/>
  <c r="AF38" i="10"/>
  <c r="AP345" i="13"/>
  <c r="AC347" i="13" s="1"/>
  <c r="AU345" i="13"/>
  <c r="AH347" i="13" s="1"/>
  <c r="AS345" i="13"/>
  <c r="AF347" i="13" s="1"/>
  <c r="AE10" i="10"/>
  <c r="S13" i="10"/>
  <c r="D11" i="10"/>
  <c r="G17" i="10"/>
  <c r="AL42" i="10"/>
  <c r="N34" i="9" s="1"/>
  <c r="FT1" i="18" s="1"/>
  <c r="G3" i="10"/>
  <c r="AK527" i="13"/>
  <c r="G5" i="10"/>
  <c r="G4" i="10"/>
  <c r="V5" i="10"/>
  <c r="M5" i="10"/>
  <c r="AH5" i="10"/>
  <c r="AH4" i="10"/>
  <c r="AK92" i="13"/>
  <c r="AK4" i="10"/>
  <c r="AL31" i="10"/>
  <c r="Q38" i="10"/>
  <c r="J4" i="6"/>
  <c r="L4" i="6"/>
  <c r="W38" i="10"/>
  <c r="M4" i="6"/>
  <c r="Z38" i="10"/>
  <c r="K4" i="6"/>
  <c r="T38" i="10"/>
  <c r="AL28" i="10"/>
  <c r="DQ1" i="18"/>
  <c r="L3" i="7"/>
  <c r="L7" i="7" s="1"/>
  <c r="DR1" i="18"/>
  <c r="M3" i="7"/>
  <c r="M7" i="7" s="1"/>
  <c r="K3" i="7"/>
  <c r="K7" i="7" s="1"/>
  <c r="DP1" i="18"/>
  <c r="AK413" i="13"/>
  <c r="AK623" i="13"/>
  <c r="AK575" i="13"/>
  <c r="AK383" i="13"/>
  <c r="AK338" i="13"/>
  <c r="AE5" i="10"/>
  <c r="M3" i="10"/>
  <c r="AK629" i="13"/>
  <c r="AK455" i="13"/>
  <c r="AK770" i="13"/>
  <c r="V3" i="10"/>
  <c r="AA347" i="13"/>
  <c r="J18" i="10"/>
  <c r="J12" i="10"/>
  <c r="J17" i="10"/>
  <c r="P14" i="10"/>
  <c r="P17" i="10"/>
  <c r="P10" i="10"/>
  <c r="P15" i="10"/>
  <c r="P12" i="10"/>
  <c r="P16" i="10"/>
  <c r="P13" i="10"/>
  <c r="P11" i="10"/>
  <c r="P18" i="10"/>
  <c r="AG347" i="13"/>
  <c r="AB12" i="10"/>
  <c r="AB15" i="10"/>
  <c r="AB18" i="10"/>
  <c r="AB16" i="10"/>
  <c r="AB17" i="10"/>
  <c r="AB10" i="10"/>
  <c r="AB14" i="10"/>
  <c r="AB11" i="10"/>
  <c r="AB13" i="10"/>
  <c r="AB347" i="13"/>
  <c r="M13" i="10"/>
  <c r="M16" i="10"/>
  <c r="M17" i="10"/>
  <c r="Y13" i="10"/>
  <c r="Y14" i="10"/>
  <c r="Y17" i="10"/>
  <c r="AE347" i="13"/>
  <c r="V17" i="10"/>
  <c r="V11" i="10"/>
  <c r="AI347" i="13"/>
  <c r="AH17" i="10"/>
  <c r="AH18" i="10"/>
  <c r="AK788" i="13"/>
  <c r="AK3" i="10"/>
  <c r="AE14" i="10"/>
  <c r="AE13" i="10"/>
  <c r="AE16" i="10"/>
  <c r="J13" i="10"/>
  <c r="AK341" i="13"/>
  <c r="AK16" i="10"/>
  <c r="AK13" i="10"/>
  <c r="AB5" i="10"/>
  <c r="J16" i="10"/>
  <c r="J14" i="10"/>
  <c r="S14" i="10"/>
  <c r="S18" i="10"/>
  <c r="G11" i="10"/>
  <c r="AB4" i="10"/>
  <c r="D3" i="10"/>
  <c r="AH3" i="10"/>
  <c r="S3" i="10"/>
  <c r="AK5" i="10"/>
  <c r="V4" i="10"/>
  <c r="J5" i="10"/>
  <c r="J4" i="10"/>
  <c r="J3" i="10"/>
  <c r="AD347" i="13"/>
  <c r="S17" i="10"/>
  <c r="S16" i="10"/>
  <c r="AJ347" i="13"/>
  <c r="AK15" i="10"/>
  <c r="AK18" i="10"/>
  <c r="AL41" i="10"/>
  <c r="DS1" i="18"/>
  <c r="Y347" i="13"/>
  <c r="D13" i="10"/>
  <c r="D14" i="10"/>
  <c r="D16" i="10"/>
  <c r="D18" i="10"/>
  <c r="D17" i="10"/>
  <c r="Z347" i="13"/>
  <c r="G10" i="10"/>
  <c r="G16" i="10"/>
  <c r="Y5" i="10"/>
  <c r="AK758" i="13"/>
  <c r="AK794" i="13"/>
  <c r="AE4" i="10"/>
  <c r="S5" i="10"/>
  <c r="AE17" i="10"/>
  <c r="AE12" i="10"/>
  <c r="S10" i="10"/>
  <c r="AK344" i="13"/>
  <c r="AK863" i="13"/>
  <c r="AK10" i="10"/>
  <c r="AK11" i="10"/>
  <c r="AB3" i="10"/>
  <c r="M18" i="10"/>
  <c r="M12" i="10"/>
  <c r="J11" i="10"/>
  <c r="J10" i="10"/>
  <c r="CJ345" i="14"/>
  <c r="AN31" i="10" s="1"/>
  <c r="CI347" i="14"/>
  <c r="AL43" i="10" s="1"/>
  <c r="S12" i="10"/>
  <c r="S15" i="10"/>
  <c r="G13" i="10"/>
  <c r="G15" i="10"/>
  <c r="Y3" i="10"/>
  <c r="P4" i="10"/>
  <c r="AK12" i="10"/>
  <c r="D4" i="10"/>
  <c r="P5" i="10"/>
  <c r="AH14" i="10"/>
  <c r="M6" i="10" l="1"/>
  <c r="F8" i="7"/>
  <c r="N49" i="10" s="1"/>
  <c r="G6" i="10"/>
  <c r="AH6" i="10"/>
  <c r="N33" i="9"/>
  <c r="M34" i="11" s="1"/>
  <c r="N35" i="9"/>
  <c r="M36" i="11" s="1"/>
  <c r="M39" i="21" s="1"/>
  <c r="M37" i="22" s="1"/>
  <c r="M35" i="11"/>
  <c r="V19" i="10"/>
  <c r="Y19" i="10"/>
  <c r="AH19" i="10"/>
  <c r="DM1" i="18"/>
  <c r="H3" i="7"/>
  <c r="H7" i="7" s="1"/>
  <c r="DO1" i="18"/>
  <c r="J3" i="7"/>
  <c r="J7" i="7" s="1"/>
  <c r="I3" i="7"/>
  <c r="I7" i="7" s="1"/>
  <c r="DN1" i="18"/>
  <c r="G3" i="7"/>
  <c r="G7" i="7" s="1"/>
  <c r="DL1" i="18"/>
  <c r="AK6" i="10"/>
  <c r="V6" i="10"/>
  <c r="AN28" i="10"/>
  <c r="AN35" i="10" s="1"/>
  <c r="AN36" i="10" s="1"/>
  <c r="AN15" i="10"/>
  <c r="AN38" i="10"/>
  <c r="AN4" i="10"/>
  <c r="J19" i="10"/>
  <c r="M19" i="10"/>
  <c r="AE19" i="10"/>
  <c r="P6" i="10"/>
  <c r="D19" i="10"/>
  <c r="S6" i="10"/>
  <c r="AN5" i="10"/>
  <c r="AN11" i="10"/>
  <c r="EV1" i="18"/>
  <c r="EJ1" i="18"/>
  <c r="ET1" i="18"/>
  <c r="EH1" i="18"/>
  <c r="EY1" i="18"/>
  <c r="EM1" i="18"/>
  <c r="EU1" i="18"/>
  <c r="EI1" i="18"/>
  <c r="ES1" i="18"/>
  <c r="EG1" i="18"/>
  <c r="ER1" i="18"/>
  <c r="EF1" i="18"/>
  <c r="EK1" i="18"/>
  <c r="EW1" i="18"/>
  <c r="FB1" i="18"/>
  <c r="EP1" i="18"/>
  <c r="EZ1" i="18"/>
  <c r="EN1" i="18"/>
  <c r="FA1" i="18"/>
  <c r="EO1" i="18"/>
  <c r="EE1" i="18"/>
  <c r="EX1" i="18"/>
  <c r="EL1" i="18"/>
  <c r="D6" i="10"/>
  <c r="S19" i="10"/>
  <c r="Y6" i="10"/>
  <c r="AN18" i="10"/>
  <c r="AN14" i="10"/>
  <c r="AK347" i="13"/>
  <c r="AB6" i="10"/>
  <c r="AE6" i="10"/>
  <c r="AB19" i="10"/>
  <c r="AK19" i="10"/>
  <c r="G19" i="10"/>
  <c r="AN17" i="10"/>
  <c r="AN16" i="10"/>
  <c r="AN13" i="10"/>
  <c r="J6" i="10"/>
  <c r="AN10" i="10"/>
  <c r="AN3" i="10"/>
  <c r="AN12" i="10"/>
  <c r="P19" i="10"/>
  <c r="B8" i="7" l="1"/>
  <c r="B49" i="10" s="1"/>
  <c r="C8" i="7"/>
  <c r="E49" i="10" s="1"/>
  <c r="D8" i="7"/>
  <c r="H49" i="10" s="1"/>
  <c r="E8" i="7"/>
  <c r="K49" i="10" s="1"/>
  <c r="M34" i="21"/>
  <c r="M37" i="21"/>
  <c r="M35" i="22" s="1"/>
  <c r="GA1" i="18"/>
  <c r="M38" i="21"/>
  <c r="M36" i="22" s="1"/>
  <c r="AN37" i="10"/>
  <c r="N36" i="9"/>
  <c r="M37" i="11" s="1"/>
  <c r="AN19" i="10"/>
  <c r="AL20" i="10" s="1"/>
  <c r="M8" i="7"/>
  <c r="AI49" i="10" s="1"/>
  <c r="AN6" i="10"/>
  <c r="EQ1" i="18"/>
  <c r="FU1" i="18"/>
  <c r="M41" i="21" l="1"/>
  <c r="D42" i="21" s="1"/>
  <c r="M32" i="22"/>
  <c r="M39" i="22" s="1"/>
  <c r="M41" i="22" s="1"/>
  <c r="D42" i="22" s="1"/>
  <c r="K8" i="7"/>
  <c r="AC49" i="10" s="1"/>
  <c r="G8" i="7"/>
  <c r="Q49" i="10" s="1"/>
  <c r="L8" i="7"/>
  <c r="AF49" i="10" s="1"/>
  <c r="I8" i="7" l="1"/>
  <c r="W49" i="10" s="1"/>
  <c r="J8" i="7"/>
  <c r="Z49" i="10" s="1"/>
  <c r="H8" i="7"/>
  <c r="T49" i="10" s="1"/>
  <c r="AL49" i="10" l="1"/>
  <c r="O39" i="9" l="1"/>
  <c r="N39" i="11" s="1"/>
  <c r="E39" i="9"/>
  <c r="D39" i="11" s="1"/>
  <c r="N39" i="9"/>
  <c r="N30" i="9" s="1"/>
  <c r="FY1" i="18" l="1"/>
  <c r="M29" i="11"/>
  <c r="D43" i="11" s="1"/>
  <c r="M39" i="11"/>
  <c r="GC1" i="18" s="1"/>
  <c r="FV1" i="18"/>
  <c r="FX1" i="18" l="1"/>
  <c r="GE1" i="18"/>
  <c r="D42" i="11" l="1"/>
  <c r="M53" i="11"/>
  <c r="GK1" i="18" s="1"/>
  <c r="M42" i="11"/>
  <c r="GH1" i="18" s="1"/>
  <c r="FZ1" i="18"/>
  <c r="GF1" i="18"/>
  <c r="M54" i="11" l="1"/>
  <c r="GJ1" i="18" s="1"/>
  <c r="GI1" i="18"/>
</calcChain>
</file>

<file path=xl/sharedStrings.xml><?xml version="1.0" encoding="utf-8"?>
<sst xmlns="http://schemas.openxmlformats.org/spreadsheetml/2006/main" count="1545" uniqueCount="322">
  <si>
    <t>Dateiversion</t>
  </si>
  <si>
    <t>BEACHTEN SIE BITTE die aktuellen Hinweise zu dieser Datei auf der Internet-Seite des Bayerischen Sozialministeriums.</t>
  </si>
  <si>
    <t>Abrechnung der kindbezogenen Förderung</t>
  </si>
  <si>
    <t>*) Wenn Sie gelbe Felder ausschneiden/einfügen, sehen Sie in weißen Berechnungsfeldern unter Umständen Anzeigen wie ##BEZUG!## oder #####. In diesem Fall übertragen Sie am besten die Daten in eine neue Datei. Der Versuch die "beschädigte" Datei zu reparieren ist in aller Regel nicht sinnvoll.</t>
  </si>
  <si>
    <t>Träger / Antragsteller</t>
  </si>
  <si>
    <t>Straße Hs-Nr.</t>
  </si>
  <si>
    <t>PLZ</t>
  </si>
  <si>
    <t>Ort</t>
  </si>
  <si>
    <t>rechtlich verantwortlich</t>
  </si>
  <si>
    <t>Leitung</t>
  </si>
  <si>
    <t>Rückfragen an</t>
  </si>
  <si>
    <t>Einrichtungsnummer</t>
  </si>
  <si>
    <t>Telefon</t>
  </si>
  <si>
    <t>Basiswert Landesförderung</t>
  </si>
  <si>
    <t>Fax</t>
  </si>
  <si>
    <t>E-Mail</t>
  </si>
  <si>
    <t>Schließtage über 30/35 hinaus</t>
  </si>
  <si>
    <t>Abrechnungszeitraum</t>
  </si>
  <si>
    <t>Bankverbindung</t>
  </si>
  <si>
    <t>Datum der Antragstellung</t>
  </si>
  <si>
    <t>Konto-Inhaber</t>
  </si>
  <si>
    <t>Plätze lt. Betriebserlaubn.</t>
  </si>
  <si>
    <t>Städte/Gemeinden, bei denen die kindbezogene Förderung beantragt werden soll</t>
  </si>
  <si>
    <t>Name</t>
  </si>
  <si>
    <t>Name (Adresszeile)</t>
  </si>
  <si>
    <t>Amt / SachbearbeiterIn</t>
  </si>
  <si>
    <t>Straße / Postfach</t>
  </si>
  <si>
    <t>Förderfähige Kinder</t>
  </si>
  <si>
    <t>Monat</t>
  </si>
  <si>
    <t>Ferienbuch.</t>
  </si>
  <si>
    <t>Ferienbuchungen</t>
  </si>
  <si>
    <t>Nr.</t>
  </si>
  <si>
    <t>ID</t>
  </si>
  <si>
    <t>Name Kind</t>
  </si>
  <si>
    <t>Daten</t>
  </si>
  <si>
    <t>Anz. 
Betriebstage</t>
  </si>
  <si>
    <t>0-14 Betriebstage</t>
  </si>
  <si>
    <t>[Nur für internen Bedarf]</t>
  </si>
  <si>
    <t>Gewichtungsfaktor</t>
  </si>
  <si>
    <t>Nein</t>
  </si>
  <si>
    <t>Gewichtungsfaktoren</t>
  </si>
  <si>
    <t>15-29 Betriebstage</t>
  </si>
  <si>
    <t>Zeitfaktor</t>
  </si>
  <si>
    <t>30-44 Betriebstage</t>
  </si>
  <si>
    <t>Kommune</t>
  </si>
  <si>
    <t>45 und mehr Betriebstage</t>
  </si>
  <si>
    <t>[Vor Weitergabe löschen]</t>
  </si>
  <si>
    <t>Vorkur, letztes Jahr v. Einschulung</t>
  </si>
  <si>
    <t>behindert: 4,5 + Erhöhung "X"</t>
  </si>
  <si>
    <t>Ja</t>
  </si>
  <si>
    <t>Zeitfaktoren (Std. täglich)</t>
  </si>
  <si>
    <t>Personal im Abrechnungszeitraum</t>
  </si>
  <si>
    <t>Kategorien</t>
  </si>
  <si>
    <t>Fehlende Stunden</t>
  </si>
  <si>
    <t>Fachkraftstunden</t>
  </si>
  <si>
    <t>Fachkraft</t>
  </si>
  <si>
    <t>F</t>
  </si>
  <si>
    <t>päd. Personal insg.</t>
  </si>
  <si>
    <t>Ergänzungskraft</t>
  </si>
  <si>
    <t>E</t>
  </si>
  <si>
    <t>[Nur intern]</t>
  </si>
  <si>
    <t>Qualifikation</t>
  </si>
  <si>
    <t>Zusatzkraft (integrative Einrichtungen)</t>
  </si>
  <si>
    <t>Z</t>
  </si>
  <si>
    <t>Wochenstunden</t>
  </si>
  <si>
    <t>[Nicht weitergeben]</t>
  </si>
  <si>
    <t>September</t>
  </si>
  <si>
    <t>Oktober</t>
  </si>
  <si>
    <t>November</t>
  </si>
  <si>
    <t>Dezember</t>
  </si>
  <si>
    <t>Januar</t>
  </si>
  <si>
    <t>Februar</t>
  </si>
  <si>
    <t>März</t>
  </si>
  <si>
    <t>April</t>
  </si>
  <si>
    <t>Mai</t>
  </si>
  <si>
    <t>Juni</t>
  </si>
  <si>
    <t>Juli</t>
  </si>
  <si>
    <t>August</t>
  </si>
  <si>
    <t>NEIN</t>
  </si>
  <si>
    <t>Qualifikationsschlüssel
eingehalten</t>
  </si>
  <si>
    <t>Anstellungsschlüssel</t>
  </si>
  <si>
    <t>insgesamt für diesen Monat</t>
  </si>
  <si>
    <t>Berechnungsschema für Gewichtungsfaktor 4,5 + X</t>
  </si>
  <si>
    <t>Sept</t>
  </si>
  <si>
    <t>Okt</t>
  </si>
  <si>
    <t>Nov</t>
  </si>
  <si>
    <t>Dez</t>
  </si>
  <si>
    <t>Jan</t>
  </si>
  <si>
    <t>Feb</t>
  </si>
  <si>
    <t>Aug</t>
  </si>
  <si>
    <t>zusätzliche pädagogische Kraft?</t>
  </si>
  <si>
    <t>Rechengrundlage</t>
  </si>
  <si>
    <t>Berechnung "+X-Faktor"</t>
  </si>
  <si>
    <t>: Basiswert</t>
  </si>
  <si>
    <t>Grenzwert</t>
  </si>
  <si>
    <t>: Summe der Buchungszeit-
faktoren der Kinder mit Behinderung</t>
  </si>
  <si>
    <t>Stichtag eingehalten?</t>
  </si>
  <si>
    <t>Ja=1; Nein=0</t>
  </si>
  <si>
    <t>ergibt GW + X gesamt</t>
  </si>
  <si>
    <t>: 2</t>
  </si>
  <si>
    <t>Faktor 4,5 + X</t>
  </si>
  <si>
    <t>Monatlicher Durchschnitt im Kindergartenjahr</t>
  </si>
  <si>
    <t>zusätzliche pädagogische Kraft</t>
  </si>
  <si>
    <t>Arbeitgeberbrutto
im Abrechnungszeitraum</t>
  </si>
  <si>
    <t>80 v.H.</t>
  </si>
  <si>
    <t>Basiswert</t>
  </si>
  <si>
    <t>: Summe der Buchungszeitfaktoren</t>
  </si>
  <si>
    <t xml:space="preserve">  der Kinder mit Behinderung</t>
  </si>
  <si>
    <t xml:space="preserve"> = Faktor + x (staatlich u. komm.)</t>
  </si>
  <si>
    <t xml:space="preserve">: 2 </t>
  </si>
  <si>
    <t>Gewichtungsfaktor 4,5 + x</t>
  </si>
  <si>
    <t>Antrag drucken</t>
  </si>
  <si>
    <t>Antrag an welche Gemeinde/Stadt?</t>
  </si>
  <si>
    <t>Bitte Nummer eingeben:</t>
  </si>
  <si>
    <t>Euro</t>
  </si>
  <si>
    <t>Rückfragen an:</t>
  </si>
  <si>
    <t>Sehr geehrte Damen und Herren,</t>
  </si>
  <si>
    <t>insgesamt</t>
  </si>
  <si>
    <t>Einen Überblick über die Zahl der Kinder in den einzelnen Gewichtungs- und Zeitkategorien sowie über die realisierten Anstellungs- und Qualifikationsschlüssel finden Sie in der Anlage (Blatt "Analyse").</t>
  </si>
  <si>
    <t>Bitte überweisen Sie einen etwaigen Fehlbetrag auf das o.g. Bankkonto, bzw. verrechnen Sie eine etwaige Überzahlung mit den Abschlagszahlungen des folgenden Bewilligungszeitraums.</t>
  </si>
  <si>
    <t>Erklärung</t>
  </si>
  <si>
    <t>Die Bewilligung der Förderung erfolgt nur bei Vorliegen folgender im BayKiBiG geregelten Voraussetzungen:</t>
  </si>
  <si>
    <t>1. Für die Kindertageseinrichtung kann eine Betriebserlaubnis vorgelegt werden.</t>
  </si>
  <si>
    <t>2. Es werden geeignete Qualitätssicherungsmaßnahmen durchgeführt, d.h. die pädagogische Konzeption der Kindertageseinrichtung ist/wird in geeigneter Weise veröffentlicht sowie eine Elternbefragung oder eine sonstige, gleichermaßen geeignete Maßnahme der Qualitätssicherung wird jährlich durchgeführt.</t>
  </si>
  <si>
    <t>3. Die Grundsätze der Bildungs- und Erziehungsarbeit und die Bildungs- und Erziehungsziele (Art. 13) der eigenen träger- und einrichtungsbezogenen pädagogischen Konzeption werden zugrunde gelegt.</t>
  </si>
  <si>
    <t xml:space="preserve">4. Die Einrichtung öffnet an mindestens vier Tagen und mindestens 20 Stunden die Woche. </t>
  </si>
  <si>
    <t>5. Die Elternbeiträge sind entsprechend den Buchungszeiten nach Art. 21 Abs. 4 Satz 6 gestaffelt.</t>
  </si>
  <si>
    <t>6. Die Vorschriften des BayKiBiG und die aufgrund des BayKiBiG erlassenen Rechtsvorschriften werden beachtet.</t>
  </si>
  <si>
    <t>7. Die beantragten Buchungszeiten haben, abgesehen von unregelmäßigen Abweichungen (Art. 21 Abs. 4 Sätze 2f. BayKiBiG) den tatsächlichen Nutzungszeiten entsprochen.</t>
  </si>
  <si>
    <t>Ich versichere, dass ich die Angaben in diesem Förderantrag wahrheitsgemäß nach bestem Wissen und Gewissen gemacht habe. Mir ist bekannt, dass so genannte Luftbuchungen zu vermeiden sind.</t>
  </si>
  <si>
    <t>Mit freundlichen Grüßen</t>
  </si>
  <si>
    <t>kfr.xls-Version</t>
  </si>
  <si>
    <t>Ergänzende Hinweise</t>
  </si>
  <si>
    <t>zum Antrag des Trägers</t>
  </si>
  <si>
    <t>vom</t>
  </si>
  <si>
    <t>für die Einrichtung</t>
  </si>
  <si>
    <t>Mittelwert</t>
  </si>
  <si>
    <t>Kinder</t>
  </si>
  <si>
    <t>förd. fähig</t>
  </si>
  <si>
    <t>An-trag</t>
  </si>
  <si>
    <t>Antrag</t>
  </si>
  <si>
    <t>Anteil beh. Kinder</t>
  </si>
  <si>
    <t>Zeiten</t>
  </si>
  <si>
    <t>% &gt;3... Std.</t>
  </si>
  <si>
    <t>Daraus
Mittelwert</t>
  </si>
  <si>
    <t>mit Ferienb. 
mtl. Schnitt</t>
  </si>
  <si>
    <t>Buchungen</t>
  </si>
  <si>
    <t>ungewichtet</t>
  </si>
  <si>
    <t>Mittel ungewichtet</t>
  </si>
  <si>
    <t>Förderf. Buchungen ung.</t>
  </si>
  <si>
    <t>Mittel fö.f. Buchgen. ung.</t>
  </si>
  <si>
    <t>Buchg. gewichtet</t>
  </si>
  <si>
    <t>Schlüssel</t>
  </si>
  <si>
    <t>Mindestzeit Fkräfte</t>
  </si>
  <si>
    <t>Wo.std. Fachkräfte</t>
  </si>
  <si>
    <t>Wo.std. Erg.kräfte</t>
  </si>
  <si>
    <t>Wo.std. insg.</t>
  </si>
  <si>
    <t>Anstellgs.Schl. (1:x)</t>
  </si>
  <si>
    <t>Empf.Anst.Schl. ok</t>
  </si>
  <si>
    <t>Qualifikat.Schl. ok</t>
  </si>
  <si>
    <t>Förderung nach BayKiBiG</t>
  </si>
  <si>
    <t>Summe</t>
  </si>
  <si>
    <t>Insg. Staat+Komm.</t>
  </si>
  <si>
    <t>Träger</t>
  </si>
  <si>
    <t>Bescheid erstellen</t>
  </si>
  <si>
    <t>Bescheid wird erstellt durch</t>
  </si>
  <si>
    <t>Kommune Nummer</t>
  </si>
  <si>
    <t>[Name Kommune]</t>
  </si>
  <si>
    <t>[Straße]</t>
  </si>
  <si>
    <t>[PLZ]</t>
  </si>
  <si>
    <t>[Ort]</t>
  </si>
  <si>
    <t>Unterschrift</t>
  </si>
  <si>
    <t>[Unterschrift]</t>
  </si>
  <si>
    <t>[Rückfragen]</t>
  </si>
  <si>
    <t>[Tel.]</t>
  </si>
  <si>
    <t>[Fax]</t>
  </si>
  <si>
    <t>[E-Mail]</t>
  </si>
  <si>
    <t>Bewilligung betrifft folgende Kindertageseinrichtung:</t>
  </si>
  <si>
    <t>Datum</t>
  </si>
  <si>
    <t>[Bescheiddatum]</t>
  </si>
  <si>
    <t>Anrede Adresse</t>
  </si>
  <si>
    <t>Herrn</t>
  </si>
  <si>
    <t>Rechtsbehelfsbel.</t>
  </si>
  <si>
    <t>ja</t>
  </si>
  <si>
    <t>bewilligt ohne Änd.</t>
  </si>
  <si>
    <t>Ihr Antrag vom</t>
  </si>
  <si>
    <t>Vom Antragsbetrag sind abzuziehen</t>
  </si>
  <si>
    <t>Ausbezahlte Abschlagszahlungen</t>
  </si>
  <si>
    <t>Abschlagszahlungen Folgezeitraum ...</t>
  </si>
  <si>
    <t>... einbeziehen?</t>
  </si>
  <si>
    <t>Anzahl Raten I</t>
  </si>
  <si>
    <t>in Höhe von</t>
  </si>
  <si>
    <t>Kontrollsumme</t>
  </si>
  <si>
    <t>Für den Bewilligungszeitraum haben Sie Abschlagszahlungen erhalten in Höhe von</t>
  </si>
  <si>
    <t>Aufbewahrungsfrist</t>
  </si>
  <si>
    <t>Es wird darauf hingewiesen, dass die für die Endabrechnung maßgebenden Nachweise (Buchungsbelege, Arbeitsverträge etc.) für einen Zeitraum von fünf Jahren, beginnend mit dem ersten Monat des auf den endabgerechneten Bewilligungszeitraum folgenden Kalenderjahres, aufzubewahren und im Fall einer Belegprüfung durch die Gemeinde oder die staatliche Aufsichtsbehörde vorzulegen sind.</t>
  </si>
  <si>
    <t>zum Bescheid der Gemeinde</t>
  </si>
  <si>
    <t>zum Antrag vom</t>
  </si>
  <si>
    <t>Tabelle Landesförderung</t>
  </si>
  <si>
    <t>Basiswert:</t>
  </si>
  <si>
    <t>Euro pro Jahr</t>
  </si>
  <si>
    <t>(Basiswert ggf. im Blatt "Allgemeines", Feld F9 ändern.)</t>
  </si>
  <si>
    <t>Regelkind (3 Jahre - Einschulung)</t>
  </si>
  <si>
    <t>Schulkind</t>
  </si>
  <si>
    <t>Migration</t>
  </si>
  <si>
    <t>0 bis unter 3 Jahre</t>
  </si>
  <si>
    <t>behindert</t>
  </si>
  <si>
    <t>Faktoren</t>
  </si>
  <si>
    <t>&gt;1-2 Std.</t>
  </si>
  <si>
    <t>*)</t>
  </si>
  <si>
    <t>**)</t>
  </si>
  <si>
    <t>***)</t>
  </si>
  <si>
    <t>&gt;2-3 Std.</t>
  </si>
  <si>
    <t>&gt;3-4 Std.</t>
  </si>
  <si>
    <t>&gt;4-5 Std.</t>
  </si>
  <si>
    <t>&gt;5-6 Std.</t>
  </si>
  <si>
    <t>&gt;6-7 Std.</t>
  </si>
  <si>
    <t>&gt;7-8 Std.</t>
  </si>
  <si>
    <t>&gt;8-9 Std.</t>
  </si>
  <si>
    <t>&gt;9 Std.</t>
  </si>
  <si>
    <t>*) Dieser Wert kann nur in Sonderfällen in Ansatz gebracht werden.</t>
  </si>
  <si>
    <t>**) Dieser Wert kann nur für Schulkinder in Ansatz gebracht werden.</t>
  </si>
  <si>
    <t>***) Dieser Wert kann nur für 0-3-Jährige oder Schulkinder in Ansatz gebracht werden.</t>
  </si>
  <si>
    <t>für Mindestzahl FKr</t>
  </si>
  <si>
    <t>für Anstellungsschlüssel</t>
  </si>
  <si>
    <t>für Qualifikationsschlüssel</t>
  </si>
  <si>
    <t>ZEILENENDE</t>
  </si>
  <si>
    <r>
      <t>Wichtiger Hinweis:</t>
    </r>
    <r>
      <rPr>
        <sz val="10"/>
        <rFont val="Arial"/>
        <family val="2"/>
      </rPr>
      <t xml:space="preserve">
Der Faktor "+X" wird nur berechnet, wenn die Voraussetzungen hierzu nach der gemeinsamen Empfehlung der kommunalen Spitzenverbänden, der Spitzenverbänden der Freien Wohlfahrtspflege und des Sozialministeriums eingehalten werden. Es müssen deshalb vor einer Berechnung die entsprechenden Daten (Kinder/Personal) eingetragen werden.</t>
    </r>
  </si>
  <si>
    <t>Kürzung?</t>
  </si>
  <si>
    <t>Förderrelevanter Anstellungsschlüssel bzw. Mindestanstellungsschlüssel
eingehalten</t>
  </si>
  <si>
    <t>förderr.Anst.Schl.
bzw. Min.Anst.Schl. ok</t>
  </si>
  <si>
    <t>Kürzungen</t>
  </si>
  <si>
    <t>Insgesamt</t>
  </si>
  <si>
    <t>U3</t>
  </si>
  <si>
    <t>Ist dieser Monat aus anderen Gründen zu kürzen?</t>
  </si>
  <si>
    <t>Nach Rücksprache mit der Aufsichtsbehörde ist der Monat nicht zu kürzen. Beleg aufbewahren und Gemeinde vorlegen!</t>
  </si>
  <si>
    <t>Allgemeine Angaben zum Antrag auf kindbezogene Förderung für OGTS-Kombi-Angebote</t>
  </si>
  <si>
    <t>für Schule/Standort</t>
  </si>
  <si>
    <t>Sitzgemeinde der Schule</t>
  </si>
  <si>
    <t>Schule</t>
  </si>
  <si>
    <t>Qualitätsbonus</t>
  </si>
  <si>
    <t>Tabelle Qualitätsbonus</t>
  </si>
  <si>
    <t>(Qualitätsbonus ggf. im Blatt "Allgemeines", Feld F10 ändern.)</t>
  </si>
  <si>
    <t>Regelkind (3 Jahre - Einschulg.)</t>
  </si>
  <si>
    <t>Tabelle Anteil StMBW</t>
  </si>
  <si>
    <t>Buchungszeit-</t>
  </si>
  <si>
    <t>Festbetrag</t>
  </si>
  <si>
    <t>stunden</t>
  </si>
  <si>
    <t>StMBW</t>
  </si>
  <si>
    <t>Förderung durch das Bayerische Staatsministerium für Bildung und Kultus,
Wissenschaft und Kunst in Höhe von</t>
  </si>
  <si>
    <t>Der Gesamtzuschuss setzt sich wie folgt zusammen:</t>
  </si>
  <si>
    <t>Staatlicher Förderanteil des Bayerischen Staatsministeriums für Arbeit und
Soziales, Familie und Integration</t>
  </si>
  <si>
    <t>Zuzüglich Qualitätsbonus in Höhe von</t>
  </si>
  <si>
    <t>Staatlicher Förderanteil des Bayerischen Staatsministeriums für Arbeit und</t>
  </si>
  <si>
    <t>Soziales, Familie und Integration</t>
  </si>
  <si>
    <t>Kommunaler Förderanteil</t>
  </si>
  <si>
    <t>Apr</t>
  </si>
  <si>
    <t>Jun</t>
  </si>
  <si>
    <t>Jul</t>
  </si>
  <si>
    <t>Sep</t>
  </si>
  <si>
    <t>Zuschuss StMBWK</t>
  </si>
  <si>
    <t>hiermit beantragen wir für die o.g. offene Ganztagsschule im Kombi-Modell die Endabrechnung der kindbezogenen Förderung nach Art. 18 ff. BayKiBiG.</t>
  </si>
  <si>
    <t>nein</t>
  </si>
  <si>
    <t>Die Abschläge werden jeweils im zweiten Monat des Bewilligungsjahrquartals auf Ihr im Antrag angegebenes Konto überwiesen (ggf. abzüglich eines o.a. zuviel gezahlten Betrages bzw. etwaiger bereits gezahlter Abschläge). Die endgültige Höhe der kindbezogenen Förderung wird nach Ablauf des Bewilligungsjahres im Rahmen der Endabrechnung festgesetzt. Diesbezüglich wird gebeten, die Antragsfrist des Art. 18 Abs. 1 BayKiBiG (30. April des auf den Bewilligungszeitraum folgenden Jahres) einzuhalten. Tatsachen, die zu einer höheren Förderung führen würden, können nicht mehr berücksichtigt werden, wenn sie erst nach diesem Stichtag mitgeteilt werden.</t>
  </si>
  <si>
    <t>Sie haben unter Darstellung der Buchungszeiten der in Ihrer o.a. offenen Ganztagsschule im Kombi-Modell betreuten Kinder die Gewährung von staatlicher Förderung nach Art. 18ff. BayKiBiG beantragt.</t>
  </si>
  <si>
    <t>Diese Datei dient der Abrechnung der kindbezogenen Förderung einer offenen Ganztagsschule im Kombi-Modell.</t>
  </si>
  <si>
    <t>1. Füllen Sie alle gelben Felder in den Registern "Allgemeines", "Kinder", und "Personal" aus.</t>
  </si>
  <si>
    <t>IBAN</t>
  </si>
  <si>
    <t>3. Vermeiden Sie die Operation "Ausschneiden". Diese kann Formatierungs- und gravierende Berechnungsfehler verursachen.*)</t>
  </si>
  <si>
    <t>4. Vermeiden Sie die Operation "Unten ausfüllen" zwischen den Zeilen "Gewichtungsfaktoren/Zeitfaktoren/Kommune"</t>
  </si>
  <si>
    <t>5. Ihre Angaben werden automatisch in Berechnungsformeln und Antragsformulare übertragen. Weiße und orange Felder sollen und können nicht verändert werden.</t>
  </si>
  <si>
    <t>6. Wenn Sie alle gelben Felder vollständig ausgefüllt haben, können Sie die Anträge und das Beiblatt "Analyse" ausdrucken.</t>
  </si>
  <si>
    <t>7. Schicken Sie diese Ausdrucke unterschrieben an die Stadt/Gemeinde.</t>
  </si>
  <si>
    <t>8. Leiten Sie diese Datei in geeigneter Form (z.B. E-Mail) an die Stadt/Gemeinde weiter, bei der Sie den Antrag stellen.</t>
  </si>
  <si>
    <t>9. Archivieren Sie diese Datei für Nachfragen, Prüfungen etc.</t>
  </si>
  <si>
    <r>
      <t xml:space="preserve">2. Bei Kurzzeitbuchungen müssen zusätzlich zu den grünen Feldern unter "Ferienbuchungen" </t>
    </r>
    <r>
      <rPr>
        <b/>
        <sz val="10"/>
        <rFont val="Arial"/>
        <family val="2"/>
      </rPr>
      <t xml:space="preserve">die errechneten Monate in den gelben Feldern bei den Monaten eingetragen werden, </t>
    </r>
    <r>
      <rPr>
        <sz val="10"/>
        <rFont val="Arial"/>
        <family val="2"/>
      </rPr>
      <t>sie werden sonst bei der Berechnung der Förderung nicht berücksichtigt.</t>
    </r>
  </si>
  <si>
    <t>Bitte gelbe Felder ausfüllen</t>
  </si>
  <si>
    <t>Antragsteller</t>
  </si>
  <si>
    <t>verantwortlich</t>
  </si>
  <si>
    <t>[verantwortlich]</t>
  </si>
  <si>
    <t>Bankverbindung:</t>
  </si>
  <si>
    <t>Bank</t>
  </si>
  <si>
    <t>[Bankverbindung]</t>
  </si>
  <si>
    <t>Kto.inhaber</t>
  </si>
  <si>
    <t>[Kontoinhaber]</t>
  </si>
  <si>
    <t>[IBAN]</t>
  </si>
  <si>
    <t>Zeitraum</t>
  </si>
  <si>
    <t>Datum Antrag</t>
  </si>
  <si>
    <t>[Datum]</t>
  </si>
  <si>
    <t>Antrag an</t>
  </si>
  <si>
    <t>[Bewilligungsstelle]</t>
  </si>
  <si>
    <t>Unterzeile</t>
  </si>
  <si>
    <t>[Sachbearbeiter/in]</t>
  </si>
  <si>
    <t>Straße</t>
  </si>
  <si>
    <t>Erhaltene Abschlagszahlung</t>
  </si>
  <si>
    <t>hiermit beantragen wir die Endabrechnung der staatlichen kindbezogenen Förderung nach Art. 18 ff. BayKiBiG für die Kinder, die in der offenen Ganztagsschule im OGTS-Kombi-Modell betreut werden.</t>
  </si>
  <si>
    <t>Der staatliche Förderanteil setzt sich wie folgt zusammen:</t>
  </si>
  <si>
    <t>Staatlicher Förderanteil des Bayerischen Staatsministeriums für Arbeit und Soziales, Familie und Integration</t>
  </si>
  <si>
    <t>Staatlicher Förderanteil des Bayerischen Staatsministeriums für Bildung und Kultus, Wissenschaft und Kunst</t>
  </si>
  <si>
    <t>Für den Bewilligungszeitraum hatten wir an Abschlagszahlungen erhalten</t>
  </si>
  <si>
    <t>Saldo</t>
  </si>
  <si>
    <t>Eine Erklärung des Trägers über das Vorliegen der Fördervoraussetzungen liegt uns vor. Wir bestätigen, dass der durch den Träger eingereichte Förderantrag den Bestimmungen des BayKiBiG und der AVBayKiBiG entspricht. Für offene Ganztagsschulen im Kombi-Modell in eigener Trägerschaft erklären wir, dass die Fördervoraussetzungen des BayKiBiG vorliegen.</t>
  </si>
  <si>
    <t>kfr-ogts.xls-Version</t>
  </si>
  <si>
    <t xml:space="preserve">zum Antrag vom </t>
  </si>
  <si>
    <t>der Kommune</t>
  </si>
  <si>
    <t>Bew.stelle</t>
  </si>
  <si>
    <t>bewilligt ohne Änderung?</t>
  </si>
  <si>
    <t>Korrekturbetrag</t>
  </si>
  <si>
    <t>Geleistete Abschlagszahlung</t>
  </si>
  <si>
    <t>Aus Antrag übertragenen Wert ggf. überschreiben</t>
  </si>
  <si>
    <t>Anlage: Aufschlüsselung des Förderbetrags</t>
  </si>
  <si>
    <t>Für die offene Ganztagsschule im Kombi-Modell lt. Anhang wurden beantragt</t>
  </si>
  <si>
    <t>Die Fördersumme setzt sich wie folgt zusammen:</t>
  </si>
  <si>
    <t>ggf. Korrekturbetrag</t>
  </si>
  <si>
    <t>Als Gesamtfördersumme werden festgesetzt</t>
  </si>
  <si>
    <t>An Abschlagszahlungen wurden ausbezahlt</t>
  </si>
  <si>
    <t>Sofern Sie selbst Träger einer offenen Ganztagsschule im Kombi-Modell sind, wird darauf hingewiesen, dass die für die o.a. Endabrechnung maßgebenden Nachweise (Buchungsbelege, Arbeitsverträge etc.) für einen Zeitraum von fünf Jahren, beginnend mit dem ersten Monat des auf den endabgerechneten Bewilligungszeitraum folgenden Kalenderjahres, aufzubewahren und im Fall einer Belegprüfung durch die staatliche Aufsichtsbehörde vorzulegen sind.</t>
  </si>
  <si>
    <t>Die Abschläge werden jeweils im zweiten Monat des Kindergartenjahrquartals auf Ihr im Antrag angegebenes Konto überwiesen (ggf. abzüglich eines o.a. zuviel gezahlten Betrages bzw. etwaiger bereits bezahlter Abschläge). Sie werden gebeten, die Förderbeträge zusammen mit Ihrem kommunalen Förderanteil noch im selben Monat an die freigemeinnützigen oder sonstigen Träger der in der Anlage aufgeführten Einrichtungen weiterzuleiten. Die endgültige Höhe der kindbezogenen Betriebskostenförderung wird nach Ablauf des Kindergartenjahres im Rahmen der Endabrechnung festgesetzt. Diesbezüglich wird gebeten, die Antragsfrist des Art. 18 Abs. 2 BayKiBiG (30. Juni des auf den Bewilligungszeitraum folgenden Jahres) einzuhalten. Sofern Sie diese Ausschlussfrist nicht einhalten, entfällt der Anspruch auf Betriebskostenförderung und werden die für den Bewilligungszeitraum geleisteten Abschläge zurückgefordert.</t>
  </si>
  <si>
    <t>Rechtsbehelfsbelehrung im Anhang</t>
  </si>
  <si>
    <t xml:space="preserve">zum Bescheid vom </t>
  </si>
  <si>
    <t>der Bewilligungsstelle</t>
  </si>
  <si>
    <t>01.09.2019 - 31.12.2019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</si>
</sst>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_-* #,##0.00\ _€_-;\-* #,##0.00\ _€_-;_-* &quot;-&quot;??\ _€_-;_-@_-"/>
    <numFmt numFmtId="165" formatCode="000\ 000\ 00"/>
    <numFmt numFmtId="166" formatCode="0&quot; Monat/e&quot;"/>
    <numFmt numFmtId="167" formatCode="0.00;\-0.00"/>
    <numFmt numFmtId="168" formatCode="#,##0.0"/>
    <numFmt numFmtId="169" formatCode="0.0"/>
    <numFmt numFmtId="170" formatCode="&quot;BLZ &quot;000\ 000\ 00"/>
    <numFmt numFmtId="171" formatCode="0.0%"/>
    <numFmt numFmtId="172" formatCode="#,##0.0000"/>
    <numFmt numFmtId="173" formatCode="#,##0.00\ [$€-407];\-#,##0.00\ [$€-407]"/>
    <numFmt numFmtId="174" formatCode="\B\L\Z\ 000\ 000\ 00"/>
  </numFmts>
  <fonts count="16" x14ac:knownFonts="1">
    <font>
      <sz val="10"/>
      <name val="Arial"/>
      <family val="2"/>
    </font>
    <font>
      <b/>
      <sz val="10"/>
      <name val="Arial"/>
      <family val="2"/>
    </font>
    <font>
      <b/>
      <sz val="12"/>
      <name val="Arial"/>
      <family val="2"/>
    </font>
    <font>
      <sz val="9"/>
      <name val="Arial"/>
      <family val="2"/>
    </font>
    <font>
      <sz val="10"/>
      <color indexed="9"/>
      <name val="Arial"/>
      <family val="2"/>
    </font>
    <font>
      <sz val="8"/>
      <name val="Arial"/>
      <family val="2"/>
    </font>
    <font>
      <b/>
      <sz val="10"/>
      <color indexed="10"/>
      <name val="Arial"/>
      <family val="2"/>
    </font>
    <font>
      <u/>
      <sz val="10"/>
      <name val="Arial"/>
      <family val="2"/>
    </font>
    <font>
      <b/>
      <sz val="8"/>
      <name val="Arial"/>
      <family val="2"/>
    </font>
    <font>
      <sz val="12"/>
      <name val="Arial"/>
      <family val="2"/>
    </font>
    <font>
      <u/>
      <sz val="9"/>
      <name val="Arial"/>
      <family val="2"/>
    </font>
    <font>
      <sz val="7"/>
      <name val="Arial"/>
      <family val="2"/>
    </font>
    <font>
      <sz val="10"/>
      <color indexed="10"/>
      <name val="Arial"/>
      <family val="2"/>
    </font>
    <font>
      <sz val="10"/>
      <name val="Arial"/>
      <family val="2"/>
    </font>
    <font>
      <sz val="10"/>
      <name val="Arial"/>
    </font>
    <font>
      <sz val="6"/>
      <name val="Arial"/>
      <family val="2"/>
    </font>
  </fonts>
  <fills count="14">
    <fill>
      <patternFill patternType="none"/>
    </fill>
    <fill>
      <patternFill patternType="gray125"/>
    </fill>
    <fill>
      <patternFill patternType="solid">
        <fgColor indexed="43"/>
        <bgColor indexed="26"/>
      </patternFill>
    </fill>
    <fill>
      <patternFill patternType="solid">
        <fgColor indexed="42"/>
        <bgColor indexed="27"/>
      </patternFill>
    </fill>
    <fill>
      <patternFill patternType="solid">
        <fgColor indexed="27"/>
        <bgColor indexed="27"/>
      </patternFill>
    </fill>
    <fill>
      <patternFill patternType="solid">
        <fgColor indexed="43"/>
        <bgColor indexed="22"/>
      </patternFill>
    </fill>
    <fill>
      <patternFill patternType="solid">
        <fgColor indexed="43"/>
        <bgColor indexed="64"/>
      </patternFill>
    </fill>
    <fill>
      <patternFill patternType="solid">
        <fgColor indexed="42"/>
        <bgColor indexed="22"/>
      </patternFill>
    </fill>
    <fill>
      <patternFill patternType="solid">
        <fgColor indexed="47"/>
        <bgColor indexed="22"/>
      </patternFill>
    </fill>
    <fill>
      <patternFill patternType="solid">
        <fgColor indexed="44"/>
        <bgColor indexed="64"/>
      </patternFill>
    </fill>
    <fill>
      <patternFill patternType="solid">
        <fgColor theme="1"/>
        <bgColor indexed="64"/>
      </patternFill>
    </fill>
    <fill>
      <patternFill patternType="solid">
        <fgColor theme="1"/>
        <bgColor indexed="26"/>
      </patternFill>
    </fill>
    <fill>
      <patternFill patternType="solid">
        <fgColor theme="0"/>
        <bgColor indexed="26"/>
      </patternFill>
    </fill>
    <fill>
      <patternFill patternType="solid">
        <fgColor theme="0"/>
        <bgColor indexed="64"/>
      </patternFill>
    </fill>
  </fills>
  <borders count="88">
    <border>
      <left/>
      <right/>
      <top/>
      <bottom/>
      <diagonal/>
    </border>
    <border>
      <left/>
      <right/>
      <top/>
      <bottom style="hair">
        <color indexed="8"/>
      </bottom>
      <diagonal/>
    </border>
    <border>
      <left/>
      <right/>
      <top style="hair">
        <color indexed="8"/>
      </top>
      <bottom style="hair">
        <color indexed="8"/>
      </bottom>
      <diagonal/>
    </border>
    <border>
      <left/>
      <right/>
      <top style="hair">
        <color indexed="8"/>
      </top>
      <bottom/>
      <diagonal/>
    </border>
    <border>
      <left style="hair">
        <color indexed="8"/>
      </left>
      <right style="hair">
        <color indexed="8"/>
      </right>
      <top/>
      <bottom style="hair">
        <color indexed="8"/>
      </bottom>
      <diagonal/>
    </border>
    <border>
      <left/>
      <right style="hair">
        <color indexed="8"/>
      </right>
      <top/>
      <bottom style="hair">
        <color indexed="8"/>
      </bottom>
      <diagonal/>
    </border>
    <border>
      <left/>
      <right style="hair">
        <color indexed="8"/>
      </right>
      <top/>
      <bottom/>
      <diagonal/>
    </border>
    <border>
      <left/>
      <right/>
      <top/>
      <bottom style="thin">
        <color indexed="8"/>
      </bottom>
      <diagonal/>
    </border>
    <border>
      <left style="thin">
        <color indexed="8"/>
      </left>
      <right/>
      <top/>
      <bottom style="thin">
        <color indexed="8"/>
      </bottom>
      <diagonal/>
    </border>
    <border>
      <left style="hair">
        <color indexed="8"/>
      </left>
      <right style="hair">
        <color indexed="8"/>
      </right>
      <top/>
      <bottom style="thin">
        <color indexed="8"/>
      </bottom>
      <diagonal/>
    </border>
    <border>
      <left/>
      <right style="hair">
        <color indexed="8"/>
      </right>
      <top/>
      <bottom style="thin">
        <color indexed="8"/>
      </bottom>
      <diagonal/>
    </border>
    <border>
      <left style="thin">
        <color indexed="8"/>
      </left>
      <right style="thin">
        <color indexed="8"/>
      </right>
      <top/>
      <bottom style="thin">
        <color indexed="8"/>
      </bottom>
      <diagonal/>
    </border>
    <border>
      <left style="hair">
        <color indexed="8"/>
      </left>
      <right/>
      <top/>
      <bottom/>
      <diagonal/>
    </border>
    <border>
      <left/>
      <right style="thin">
        <color indexed="8"/>
      </right>
      <top style="thin">
        <color indexed="8"/>
      </top>
      <bottom style="thin">
        <color indexed="8"/>
      </bottom>
      <diagonal/>
    </border>
    <border>
      <left style="thin">
        <color indexed="8"/>
      </left>
      <right/>
      <top/>
      <bottom style="hair">
        <color indexed="8"/>
      </bottom>
      <diagonal/>
    </border>
    <border>
      <left/>
      <right/>
      <top style="thin">
        <color indexed="8"/>
      </top>
      <bottom/>
      <diagonal/>
    </border>
    <border>
      <left/>
      <right style="thin">
        <color indexed="8"/>
      </right>
      <top/>
      <bottom style="thin">
        <color indexed="8"/>
      </bottom>
      <diagonal/>
    </border>
    <border>
      <left/>
      <right style="hair">
        <color indexed="8"/>
      </right>
      <top style="hair">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style="thin">
        <color indexed="8"/>
      </right>
      <top/>
      <bottom/>
      <diagonal/>
    </border>
    <border>
      <left/>
      <right style="thin">
        <color indexed="8"/>
      </right>
      <top/>
      <bottom/>
      <diagonal/>
    </border>
    <border>
      <left/>
      <right style="medium">
        <color indexed="8"/>
      </right>
      <top/>
      <bottom/>
      <diagonal/>
    </border>
    <border>
      <left/>
      <right/>
      <top/>
      <bottom style="medium">
        <color indexed="8"/>
      </bottom>
      <diagonal/>
    </border>
    <border>
      <left/>
      <right style="medium">
        <color indexed="8"/>
      </right>
      <top/>
      <bottom style="medium">
        <color indexed="8"/>
      </bottom>
      <diagonal/>
    </border>
    <border>
      <left style="medium">
        <color indexed="8"/>
      </left>
      <right/>
      <top/>
      <bottom style="medium">
        <color indexed="8"/>
      </bottom>
      <diagonal/>
    </border>
    <border>
      <left/>
      <right style="hair">
        <color indexed="8"/>
      </right>
      <top style="hair">
        <color indexed="8"/>
      </top>
      <bottom style="hair">
        <color indexed="8"/>
      </bottom>
      <diagonal/>
    </border>
    <border>
      <left style="thin">
        <color indexed="8"/>
      </left>
      <right style="hair">
        <color indexed="8"/>
      </right>
      <top/>
      <bottom style="hair">
        <color indexed="8"/>
      </bottom>
      <diagonal/>
    </border>
    <border>
      <left style="thin">
        <color indexed="8"/>
      </left>
      <right style="hair">
        <color indexed="8"/>
      </right>
      <top/>
      <bottom/>
      <diagonal/>
    </border>
    <border>
      <left style="thin">
        <color indexed="8"/>
      </left>
      <right style="hair">
        <color indexed="8"/>
      </right>
      <top/>
      <bottom style="thin">
        <color indexed="8"/>
      </bottom>
      <diagonal/>
    </border>
    <border>
      <left style="thin">
        <color indexed="8"/>
      </left>
      <right style="hair">
        <color indexed="8"/>
      </right>
      <top style="thin">
        <color indexed="8"/>
      </top>
      <bottom/>
      <diagonal/>
    </border>
    <border>
      <left/>
      <right style="hair">
        <color indexed="8"/>
      </right>
      <top style="thin">
        <color indexed="8"/>
      </top>
      <bottom/>
      <diagonal/>
    </border>
    <border>
      <left/>
      <right style="thin">
        <color indexed="8"/>
      </right>
      <top style="hair">
        <color indexed="8"/>
      </top>
      <bottom/>
      <diagonal/>
    </border>
    <border>
      <left style="thin">
        <color indexed="8"/>
      </left>
      <right style="hair">
        <color indexed="8"/>
      </right>
      <top style="thin">
        <color indexed="8"/>
      </top>
      <bottom style="hair">
        <color indexed="8"/>
      </bottom>
      <diagonal/>
    </border>
    <border>
      <left/>
      <right style="hair">
        <color indexed="8"/>
      </right>
      <top style="thin">
        <color indexed="8"/>
      </top>
      <bottom style="hair">
        <color indexed="8"/>
      </bottom>
      <diagonal/>
    </border>
    <border>
      <left/>
      <right/>
      <top style="thin">
        <color indexed="8"/>
      </top>
      <bottom style="hair">
        <color indexed="8"/>
      </bottom>
      <diagonal/>
    </border>
    <border>
      <left style="medium">
        <color indexed="8"/>
      </left>
      <right/>
      <top/>
      <bottom/>
      <diagonal/>
    </border>
    <border>
      <left style="thin">
        <color indexed="8"/>
      </left>
      <right/>
      <top style="hair">
        <color indexed="8"/>
      </top>
      <bottom style="hair">
        <color indexed="8"/>
      </bottom>
      <diagonal/>
    </border>
    <border>
      <left/>
      <right style="hair">
        <color indexed="8"/>
      </right>
      <top style="hair">
        <color indexed="8"/>
      </top>
      <bottom style="thin">
        <color indexed="8"/>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right style="medium">
        <color indexed="64"/>
      </right>
      <top/>
      <bottom/>
      <diagonal/>
    </border>
    <border>
      <left style="hair">
        <color indexed="8"/>
      </left>
      <right style="hair">
        <color indexed="8"/>
      </right>
      <top/>
      <bottom/>
      <diagonal/>
    </border>
    <border>
      <left style="hair">
        <color indexed="8"/>
      </left>
      <right style="hair">
        <color indexed="8"/>
      </right>
      <top style="thin">
        <color indexed="8"/>
      </top>
      <bottom style="thin">
        <color indexed="8"/>
      </bottom>
      <diagonal/>
    </border>
    <border>
      <left style="thick">
        <color indexed="8"/>
      </left>
      <right style="hair">
        <color indexed="8"/>
      </right>
      <top/>
      <bottom style="thin">
        <color indexed="8"/>
      </bottom>
      <diagonal/>
    </border>
    <border>
      <left style="thick">
        <color indexed="8"/>
      </left>
      <right style="hair">
        <color indexed="8"/>
      </right>
      <top/>
      <bottom style="hair">
        <color indexed="8"/>
      </bottom>
      <diagonal/>
    </border>
    <border>
      <left style="thin">
        <color indexed="64"/>
      </left>
      <right style="thin">
        <color indexed="64"/>
      </right>
      <top style="thin">
        <color indexed="64"/>
      </top>
      <bottom style="thin">
        <color indexed="64"/>
      </bottom>
      <diagonal/>
    </border>
    <border>
      <left style="thick">
        <color indexed="8"/>
      </left>
      <right/>
      <top/>
      <bottom/>
      <diagonal/>
    </border>
    <border>
      <left style="hair">
        <color indexed="8"/>
      </left>
      <right style="hair">
        <color indexed="8"/>
      </right>
      <top style="thin">
        <color indexed="8"/>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style="thin">
        <color indexed="8"/>
      </left>
      <right/>
      <top style="thin">
        <color indexed="8"/>
      </top>
      <bottom style="thin">
        <color indexed="8"/>
      </bottom>
      <diagonal/>
    </border>
    <border>
      <left style="thin">
        <color indexed="8"/>
      </left>
      <right/>
      <top/>
      <bottom/>
      <diagonal/>
    </border>
    <border>
      <left style="hair">
        <color indexed="8"/>
      </left>
      <right/>
      <top style="thin">
        <color indexed="8"/>
      </top>
      <bottom/>
      <diagonal/>
    </border>
    <border>
      <left style="hair">
        <color indexed="8"/>
      </left>
      <right/>
      <top/>
      <bottom style="thin">
        <color indexed="8"/>
      </bottom>
      <diagonal/>
    </border>
    <border>
      <left/>
      <right/>
      <top style="thin">
        <color indexed="8"/>
      </top>
      <bottom style="thin">
        <color indexed="8"/>
      </bottom>
      <diagonal/>
    </border>
    <border>
      <left style="thin">
        <color indexed="8"/>
      </left>
      <right/>
      <top style="medium">
        <color indexed="8"/>
      </top>
      <bottom style="medium">
        <color indexed="8"/>
      </bottom>
      <diagonal/>
    </border>
    <border>
      <left/>
      <right style="medium">
        <color indexed="8"/>
      </right>
      <top style="medium">
        <color indexed="8"/>
      </top>
      <bottom style="medium">
        <color indexed="8"/>
      </bottom>
      <diagonal/>
    </border>
    <border>
      <left/>
      <right style="thin">
        <color indexed="8"/>
      </right>
      <top/>
      <bottom style="medium">
        <color indexed="8"/>
      </bottom>
      <diagonal/>
    </border>
    <border>
      <left style="thin">
        <color indexed="8"/>
      </left>
      <right/>
      <top/>
      <bottom style="medium">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medium">
        <color indexed="8"/>
      </left>
      <right/>
      <top/>
      <bottom style="thin">
        <color indexed="8"/>
      </bottom>
      <diagonal/>
    </border>
    <border>
      <left/>
      <right style="medium">
        <color indexed="8"/>
      </right>
      <top/>
      <bottom style="thin">
        <color indexed="8"/>
      </bottom>
      <diagonal/>
    </border>
    <border>
      <left/>
      <right style="thin">
        <color indexed="8"/>
      </right>
      <top style="hair">
        <color indexed="8"/>
      </top>
      <bottom style="hair">
        <color indexed="8"/>
      </bottom>
      <diagonal/>
    </border>
    <border>
      <left/>
      <right style="thin">
        <color indexed="8"/>
      </right>
      <top/>
      <bottom style="hair">
        <color indexed="8"/>
      </bottom>
      <diagonal/>
    </border>
    <border>
      <left style="thin">
        <color indexed="8"/>
      </left>
      <right/>
      <top style="thin">
        <color indexed="8"/>
      </top>
      <bottom style="hair">
        <color indexed="8"/>
      </bottom>
      <diagonal/>
    </border>
    <border>
      <left/>
      <right style="medium">
        <color indexed="8"/>
      </right>
      <top style="hair">
        <color indexed="8"/>
      </top>
      <bottom style="hair">
        <color indexed="8"/>
      </bottom>
      <diagonal/>
    </border>
    <border>
      <left style="thin">
        <color indexed="8"/>
      </left>
      <right/>
      <top style="hair">
        <color indexed="8"/>
      </top>
      <bottom/>
      <diagonal/>
    </border>
    <border>
      <left/>
      <right style="medium">
        <color indexed="8"/>
      </right>
      <top style="hair">
        <color indexed="8"/>
      </top>
      <bottom/>
      <diagonal/>
    </border>
    <border>
      <left style="medium">
        <color indexed="8"/>
      </left>
      <right/>
      <top/>
      <bottom style="hair">
        <color indexed="8"/>
      </bottom>
      <diagonal/>
    </border>
    <border>
      <left/>
      <right style="medium">
        <color indexed="8"/>
      </right>
      <top/>
      <bottom style="hair">
        <color indexed="8"/>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s>
  <cellStyleXfs count="3">
    <xf numFmtId="0" fontId="0" fillId="0" borderId="0"/>
    <xf numFmtId="164" fontId="13" fillId="0" borderId="0" applyFont="0" applyFill="0" applyBorder="0" applyAlignment="0" applyProtection="0"/>
    <xf numFmtId="0" fontId="14" fillId="0" borderId="0"/>
  </cellStyleXfs>
  <cellXfs count="582">
    <xf numFmtId="0" fontId="0" fillId="0" borderId="0" xfId="0"/>
    <xf numFmtId="0" fontId="0" fillId="0" borderId="0" xfId="0" applyAlignment="1">
      <alignment vertical="top"/>
    </xf>
    <xf numFmtId="0" fontId="0" fillId="0" borderId="0" xfId="0" applyAlignment="1">
      <alignment vertical="top" wrapText="1"/>
    </xf>
    <xf numFmtId="0" fontId="0" fillId="0" borderId="0" xfId="0" applyAlignment="1">
      <alignment horizontal="right" vertical="top" wrapText="1"/>
    </xf>
    <xf numFmtId="14" fontId="0" fillId="0" borderId="0" xfId="0" applyNumberFormat="1" applyAlignment="1">
      <alignment horizontal="left" vertical="top" wrapText="1"/>
    </xf>
    <xf numFmtId="0" fontId="0" fillId="0" borderId="0" xfId="0" applyAlignment="1">
      <alignment horizontal="left" vertical="top" wrapText="1" indent="1"/>
    </xf>
    <xf numFmtId="0" fontId="2" fillId="0" borderId="0" xfId="0" applyFont="1"/>
    <xf numFmtId="0" fontId="1" fillId="0" borderId="0" xfId="0" applyFont="1"/>
    <xf numFmtId="0" fontId="1" fillId="0" borderId="1" xfId="0" applyFont="1" applyBorder="1"/>
    <xf numFmtId="0" fontId="0" fillId="0" borderId="1" xfId="0" applyBorder="1"/>
    <xf numFmtId="0" fontId="0" fillId="0" borderId="2" xfId="0" applyBorder="1"/>
    <xf numFmtId="0" fontId="0" fillId="0" borderId="0" xfId="0" applyAlignment="1">
      <alignment horizontal="left"/>
    </xf>
    <xf numFmtId="0" fontId="0" fillId="0" borderId="3" xfId="0" applyBorder="1"/>
    <xf numFmtId="0" fontId="0" fillId="0" borderId="4" xfId="0" applyBorder="1"/>
    <xf numFmtId="0" fontId="0" fillId="0" borderId="5" xfId="0" applyBorder="1"/>
    <xf numFmtId="0" fontId="1" fillId="0" borderId="4" xfId="0" applyFont="1" applyBorder="1"/>
    <xf numFmtId="0" fontId="1" fillId="2" borderId="5" xfId="0" applyFont="1" applyFill="1" applyBorder="1" applyAlignment="1" applyProtection="1">
      <alignment horizontal="left"/>
      <protection locked="0"/>
    </xf>
    <xf numFmtId="49" fontId="1" fillId="2" borderId="5" xfId="0" applyNumberFormat="1" applyFont="1" applyFill="1" applyBorder="1" applyAlignment="1" applyProtection="1">
      <alignment horizontal="left"/>
      <protection locked="0"/>
    </xf>
    <xf numFmtId="0" fontId="1" fillId="2" borderId="1" xfId="0" applyFont="1" applyFill="1" applyBorder="1" applyAlignment="1" applyProtection="1">
      <alignment horizontal="left"/>
      <protection locked="0"/>
    </xf>
    <xf numFmtId="0" fontId="4" fillId="0" borderId="0" xfId="0" applyFont="1"/>
    <xf numFmtId="0" fontId="0" fillId="0" borderId="0" xfId="0" applyProtection="1">
      <protection locked="0"/>
    </xf>
    <xf numFmtId="0" fontId="5" fillId="0" borderId="0" xfId="0" applyFont="1"/>
    <xf numFmtId="0" fontId="0" fillId="0" borderId="6" xfId="0" applyBorder="1"/>
    <xf numFmtId="0" fontId="5" fillId="0" borderId="7" xfId="0" applyFont="1" applyBorder="1" applyAlignment="1">
      <alignment horizontal="center"/>
    </xf>
    <xf numFmtId="0" fontId="5" fillId="0" borderId="8" xfId="0" applyFont="1" applyBorder="1" applyAlignment="1">
      <alignment horizontal="center"/>
    </xf>
    <xf numFmtId="0" fontId="5" fillId="0" borderId="8" xfId="0" applyFont="1" applyBorder="1" applyAlignment="1">
      <alignment horizontal="center" wrapText="1"/>
    </xf>
    <xf numFmtId="0" fontId="5" fillId="0" borderId="8" xfId="0" applyFont="1" applyBorder="1"/>
    <xf numFmtId="0" fontId="5" fillId="0" borderId="9" xfId="0" applyFont="1" applyBorder="1"/>
    <xf numFmtId="0" fontId="5" fillId="0" borderId="10" xfId="0" applyFont="1" applyBorder="1"/>
    <xf numFmtId="0" fontId="1" fillId="0" borderId="0" xfId="0" applyFont="1" applyAlignment="1">
      <alignment horizontal="center" vertical="center" textRotation="90" wrapText="1"/>
    </xf>
    <xf numFmtId="0" fontId="0" fillId="0" borderId="7" xfId="0" applyBorder="1"/>
    <xf numFmtId="0" fontId="0" fillId="0" borderId="11" xfId="0" applyBorder="1"/>
    <xf numFmtId="0" fontId="0" fillId="2" borderId="5" xfId="0" applyFill="1" applyBorder="1" applyAlignment="1" applyProtection="1">
      <alignment horizontal="center" shrinkToFit="1"/>
      <protection locked="0"/>
    </xf>
    <xf numFmtId="0" fontId="0" fillId="0" borderId="0" xfId="0" applyAlignment="1">
      <alignment horizontal="center"/>
    </xf>
    <xf numFmtId="2" fontId="0" fillId="0" borderId="0" xfId="0" applyNumberFormat="1"/>
    <xf numFmtId="166" fontId="0" fillId="0" borderId="6" xfId="0" applyNumberFormat="1" applyBorder="1" applyAlignment="1">
      <alignment wrapText="1" shrinkToFit="1"/>
    </xf>
    <xf numFmtId="22" fontId="0" fillId="0" borderId="5" xfId="0" applyNumberFormat="1" applyBorder="1"/>
    <xf numFmtId="0" fontId="0" fillId="0" borderId="1" xfId="0" applyBorder="1" applyAlignment="1">
      <alignment horizontal="center"/>
    </xf>
    <xf numFmtId="0" fontId="0" fillId="0" borderId="10" xfId="0" applyBorder="1" applyAlignment="1">
      <alignment wrapText="1" shrinkToFit="1"/>
    </xf>
    <xf numFmtId="2" fontId="0" fillId="0" borderId="1" xfId="0" applyNumberFormat="1" applyBorder="1" applyAlignment="1">
      <alignment horizontal="center"/>
    </xf>
    <xf numFmtId="0" fontId="0" fillId="2" borderId="10" xfId="0" applyFill="1" applyBorder="1" applyAlignment="1" applyProtection="1">
      <alignment horizontal="center" shrinkToFit="1"/>
      <protection locked="0"/>
    </xf>
    <xf numFmtId="0" fontId="0" fillId="0" borderId="13" xfId="0" applyBorder="1"/>
    <xf numFmtId="0" fontId="0" fillId="0" borderId="0" xfId="0" applyAlignment="1">
      <alignment horizontal="center" wrapText="1"/>
    </xf>
    <xf numFmtId="0" fontId="0" fillId="0" borderId="15" xfId="0" applyBorder="1"/>
    <xf numFmtId="167" fontId="5" fillId="0" borderId="16" xfId="0" applyNumberFormat="1" applyFont="1" applyBorder="1"/>
    <xf numFmtId="0" fontId="0" fillId="0" borderId="2" xfId="0" applyBorder="1" applyAlignment="1">
      <alignment horizontal="center"/>
    </xf>
    <xf numFmtId="0" fontId="0" fillId="0" borderId="17" xfId="0" applyBorder="1"/>
    <xf numFmtId="1" fontId="0" fillId="0" borderId="0" xfId="0" applyNumberFormat="1" applyProtection="1">
      <protection locked="0"/>
    </xf>
    <xf numFmtId="0" fontId="1" fillId="0" borderId="0" xfId="0" applyFont="1" applyAlignment="1">
      <alignment horizontal="left"/>
    </xf>
    <xf numFmtId="0" fontId="0" fillId="0" borderId="18" xfId="0" applyBorder="1"/>
    <xf numFmtId="0" fontId="1" fillId="2" borderId="11" xfId="0" applyFont="1" applyFill="1" applyBorder="1" applyAlignment="1">
      <alignment vertical="center" wrapText="1"/>
    </xf>
    <xf numFmtId="0" fontId="1" fillId="0" borderId="0" xfId="0" applyFont="1" applyAlignment="1">
      <alignment horizontal="center"/>
    </xf>
    <xf numFmtId="0" fontId="1" fillId="0" borderId="11" xfId="0" applyFont="1" applyBorder="1" applyAlignment="1">
      <alignment vertical="center" wrapText="1"/>
    </xf>
    <xf numFmtId="0" fontId="0" fillId="0" borderId="11" xfId="0" applyBorder="1" applyAlignment="1">
      <alignment horizontal="left" vertical="center"/>
    </xf>
    <xf numFmtId="2" fontId="0" fillId="0" borderId="16" xfId="0" applyNumberFormat="1" applyBorder="1"/>
    <xf numFmtId="0" fontId="9" fillId="0" borderId="0" xfId="0" applyFont="1"/>
    <xf numFmtId="2" fontId="9" fillId="0" borderId="0" xfId="0" applyNumberFormat="1" applyFont="1"/>
    <xf numFmtId="49" fontId="9" fillId="0" borderId="13" xfId="0" applyNumberFormat="1" applyFont="1" applyBorder="1" applyAlignment="1">
      <alignment horizontal="center"/>
    </xf>
    <xf numFmtId="49" fontId="0" fillId="0" borderId="0" xfId="0" applyNumberFormat="1"/>
    <xf numFmtId="0" fontId="9" fillId="4" borderId="11" xfId="0" applyFont="1" applyFill="1" applyBorder="1" applyAlignment="1">
      <alignment horizontal="left"/>
    </xf>
    <xf numFmtId="0" fontId="0" fillId="4" borderId="16" xfId="0" applyFill="1" applyBorder="1"/>
    <xf numFmtId="0" fontId="9" fillId="4" borderId="16" xfId="0" applyFont="1" applyFill="1" applyBorder="1"/>
    <xf numFmtId="4" fontId="9" fillId="4" borderId="16" xfId="0" applyNumberFormat="1" applyFont="1" applyFill="1" applyBorder="1" applyAlignment="1">
      <alignment horizontal="center"/>
    </xf>
    <xf numFmtId="0" fontId="9" fillId="4" borderId="8" xfId="0" applyFont="1" applyFill="1" applyBorder="1"/>
    <xf numFmtId="0" fontId="9" fillId="4" borderId="7" xfId="0" applyFont="1" applyFill="1" applyBorder="1"/>
    <xf numFmtId="4" fontId="9" fillId="4" borderId="16" xfId="0" applyNumberFormat="1" applyFont="1" applyFill="1" applyBorder="1"/>
    <xf numFmtId="0" fontId="2" fillId="4" borderId="19" xfId="0" applyFont="1" applyFill="1" applyBorder="1"/>
    <xf numFmtId="0" fontId="2" fillId="4" borderId="15" xfId="0" applyFont="1" applyFill="1" applyBorder="1"/>
    <xf numFmtId="4" fontId="9" fillId="3" borderId="20" xfId="0" applyNumberFormat="1" applyFont="1" applyFill="1" applyBorder="1"/>
    <xf numFmtId="4" fontId="9" fillId="3" borderId="21" xfId="0" applyNumberFormat="1" applyFont="1" applyFill="1" applyBorder="1"/>
    <xf numFmtId="0" fontId="9" fillId="4" borderId="18" xfId="0" applyFont="1" applyFill="1" applyBorder="1"/>
    <xf numFmtId="0" fontId="9" fillId="4" borderId="13" xfId="0" applyFont="1" applyFill="1" applyBorder="1"/>
    <xf numFmtId="4" fontId="9" fillId="3" borderId="13" xfId="0" applyNumberFormat="1" applyFont="1" applyFill="1" applyBorder="1"/>
    <xf numFmtId="0" fontId="9" fillId="4" borderId="11" xfId="0" applyFont="1" applyFill="1" applyBorder="1"/>
    <xf numFmtId="4" fontId="9" fillId="3" borderId="16" xfId="0" applyNumberFormat="1" applyFont="1" applyFill="1" applyBorder="1"/>
    <xf numFmtId="168" fontId="9" fillId="3" borderId="16" xfId="0" applyNumberFormat="1" applyFont="1" applyFill="1" applyBorder="1"/>
    <xf numFmtId="168" fontId="0" fillId="0" borderId="0" xfId="0" applyNumberFormat="1"/>
    <xf numFmtId="169" fontId="9" fillId="0" borderId="0" xfId="0" applyNumberFormat="1" applyFont="1"/>
    <xf numFmtId="0" fontId="0" fillId="0" borderId="22" xfId="0" applyBorder="1"/>
    <xf numFmtId="0" fontId="0" fillId="0" borderId="23" xfId="0" applyBorder="1"/>
    <xf numFmtId="0" fontId="0" fillId="0" borderId="24" xfId="0" applyBorder="1"/>
    <xf numFmtId="0" fontId="9" fillId="4" borderId="25" xfId="0" applyFont="1" applyFill="1" applyBorder="1"/>
    <xf numFmtId="0" fontId="9" fillId="4" borderId="23" xfId="0" applyFont="1" applyFill="1" applyBorder="1"/>
    <xf numFmtId="0" fontId="0" fillId="0" borderId="0" xfId="0" applyAlignment="1">
      <alignment horizontal="left" wrapText="1"/>
    </xf>
    <xf numFmtId="0" fontId="0" fillId="0" borderId="0" xfId="0" applyAlignment="1">
      <alignment horizontal="left" vertical="top" wrapText="1"/>
    </xf>
    <xf numFmtId="14" fontId="0" fillId="0" borderId="0" xfId="0" applyNumberFormat="1" applyAlignment="1">
      <alignment horizontal="left"/>
    </xf>
    <xf numFmtId="0" fontId="0" fillId="0" borderId="0" xfId="0" applyAlignment="1">
      <alignment horizontal="left" vertical="top"/>
    </xf>
    <xf numFmtId="0" fontId="0" fillId="0" borderId="0" xfId="0" applyAlignment="1">
      <alignment wrapText="1"/>
    </xf>
    <xf numFmtId="4" fontId="0" fillId="0" borderId="0" xfId="0" applyNumberFormat="1"/>
    <xf numFmtId="4" fontId="0" fillId="2" borderId="1" xfId="0" applyNumberFormat="1" applyFill="1" applyBorder="1" applyProtection="1">
      <protection locked="0"/>
    </xf>
    <xf numFmtId="0" fontId="5" fillId="0" borderId="0" xfId="0" applyFont="1" applyAlignment="1">
      <alignment horizontal="right" vertical="top"/>
    </xf>
    <xf numFmtId="14" fontId="5" fillId="0" borderId="0" xfId="0" applyNumberFormat="1" applyFont="1" applyAlignment="1">
      <alignment horizontal="left" vertical="top"/>
    </xf>
    <xf numFmtId="49" fontId="0" fillId="0" borderId="0" xfId="0" applyNumberFormat="1" applyAlignment="1">
      <alignment horizontal="right"/>
    </xf>
    <xf numFmtId="0" fontId="0" fillId="0" borderId="18" xfId="0" applyBorder="1" applyAlignment="1">
      <alignment horizontal="center" vertical="center"/>
    </xf>
    <xf numFmtId="0" fontId="0" fillId="0" borderId="11" xfId="0" applyBorder="1" applyAlignment="1">
      <alignment horizontal="center" vertical="center"/>
    </xf>
    <xf numFmtId="0" fontId="1" fillId="0" borderId="16" xfId="0" applyFont="1" applyBorder="1" applyAlignment="1">
      <alignment horizontal="left" shrinkToFit="1"/>
    </xf>
    <xf numFmtId="49" fontId="11" fillId="0" borderId="27" xfId="0" applyNumberFormat="1" applyFont="1" applyBorder="1" applyAlignment="1">
      <alignment horizontal="right" vertical="center" wrapText="1"/>
    </xf>
    <xf numFmtId="49" fontId="11" fillId="0" borderId="1" xfId="0" applyNumberFormat="1" applyFont="1" applyBorder="1" applyAlignment="1">
      <alignment horizontal="right" vertical="center" wrapText="1"/>
    </xf>
    <xf numFmtId="49" fontId="11" fillId="0" borderId="27" xfId="0" applyNumberFormat="1" applyFont="1" applyBorder="1" applyAlignment="1">
      <alignment horizontal="right" wrapText="1"/>
    </xf>
    <xf numFmtId="49" fontId="11" fillId="0" borderId="5" xfId="0" applyNumberFormat="1" applyFont="1" applyBorder="1" applyAlignment="1">
      <alignment horizontal="right" wrapText="1"/>
    </xf>
    <xf numFmtId="49" fontId="11" fillId="0" borderId="1" xfId="0" applyNumberFormat="1" applyFont="1" applyBorder="1" applyAlignment="1">
      <alignment horizontal="right" wrapText="1"/>
    </xf>
    <xf numFmtId="22" fontId="0" fillId="0" borderId="1" xfId="0" applyNumberFormat="1" applyBorder="1"/>
    <xf numFmtId="0" fontId="0" fillId="0" borderId="27" xfId="0" applyBorder="1"/>
    <xf numFmtId="169" fontId="0" fillId="0" borderId="27" xfId="0" applyNumberFormat="1" applyBorder="1"/>
    <xf numFmtId="169" fontId="0" fillId="0" borderId="5" xfId="0" applyNumberFormat="1" applyBorder="1"/>
    <xf numFmtId="169" fontId="0" fillId="0" borderId="1" xfId="0" applyNumberFormat="1" applyBorder="1"/>
    <xf numFmtId="22" fontId="0" fillId="0" borderId="0" xfId="0" applyNumberFormat="1"/>
    <xf numFmtId="0" fontId="0" fillId="0" borderId="28" xfId="0" applyBorder="1"/>
    <xf numFmtId="169" fontId="0" fillId="0" borderId="29" xfId="0" applyNumberFormat="1" applyBorder="1"/>
    <xf numFmtId="169" fontId="0" fillId="0" borderId="10" xfId="0" applyNumberFormat="1" applyBorder="1"/>
    <xf numFmtId="169" fontId="0" fillId="0" borderId="7" xfId="0" applyNumberFormat="1" applyBorder="1"/>
    <xf numFmtId="22" fontId="0" fillId="0" borderId="15" xfId="0" applyNumberFormat="1" applyBorder="1"/>
    <xf numFmtId="0" fontId="0" fillId="0" borderId="30" xfId="0" applyBorder="1"/>
    <xf numFmtId="169" fontId="0" fillId="0" borderId="28" xfId="0" applyNumberFormat="1" applyBorder="1"/>
    <xf numFmtId="169" fontId="0" fillId="0" borderId="6" xfId="0" applyNumberFormat="1" applyBorder="1"/>
    <xf numFmtId="169" fontId="0" fillId="0" borderId="0" xfId="0" applyNumberFormat="1"/>
    <xf numFmtId="22" fontId="0" fillId="0" borderId="32" xfId="0" applyNumberFormat="1" applyBorder="1"/>
    <xf numFmtId="0" fontId="0" fillId="0" borderId="32" xfId="0" applyBorder="1"/>
    <xf numFmtId="22" fontId="1" fillId="0" borderId="0" xfId="0" applyNumberFormat="1" applyFont="1"/>
    <xf numFmtId="169" fontId="0" fillId="0" borderId="33" xfId="0" applyNumberFormat="1" applyBorder="1"/>
    <xf numFmtId="169" fontId="0" fillId="0" borderId="34" xfId="0" applyNumberFormat="1" applyBorder="1"/>
    <xf numFmtId="169" fontId="0" fillId="0" borderId="35" xfId="0" applyNumberFormat="1" applyBorder="1"/>
    <xf numFmtId="22" fontId="0" fillId="0" borderId="3" xfId="0" applyNumberFormat="1" applyBorder="1"/>
    <xf numFmtId="2" fontId="0" fillId="0" borderId="0" xfId="0" applyNumberFormat="1" applyAlignment="1">
      <alignment horizontal="left"/>
    </xf>
    <xf numFmtId="0" fontId="0" fillId="0" borderId="36" xfId="0" applyBorder="1"/>
    <xf numFmtId="2" fontId="0" fillId="0" borderId="1" xfId="0" applyNumberFormat="1" applyBorder="1"/>
    <xf numFmtId="2" fontId="0" fillId="0" borderId="37" xfId="0" applyNumberFormat="1" applyBorder="1"/>
    <xf numFmtId="2" fontId="0" fillId="0" borderId="22" xfId="0" applyNumberFormat="1" applyBorder="1"/>
    <xf numFmtId="2" fontId="0" fillId="0" borderId="14" xfId="0" applyNumberFormat="1" applyBorder="1"/>
    <xf numFmtId="4" fontId="0" fillId="0" borderId="1" xfId="0" applyNumberFormat="1" applyBorder="1"/>
    <xf numFmtId="0" fontId="1" fillId="0" borderId="0" xfId="0" applyFont="1" applyAlignment="1">
      <alignment horizontal="center" vertical="center"/>
    </xf>
    <xf numFmtId="0" fontId="0" fillId="0" borderId="5" xfId="0" applyBorder="1" applyAlignment="1">
      <alignment vertical="top"/>
    </xf>
    <xf numFmtId="0" fontId="0" fillId="2" borderId="2" xfId="0" applyFill="1" applyBorder="1" applyAlignment="1" applyProtection="1">
      <alignment vertical="top"/>
      <protection locked="0"/>
    </xf>
    <xf numFmtId="0" fontId="0" fillId="2" borderId="1" xfId="0" applyFill="1" applyBorder="1" applyAlignment="1" applyProtection="1">
      <alignment vertical="top" wrapText="1"/>
      <protection locked="0"/>
    </xf>
    <xf numFmtId="0" fontId="0" fillId="2" borderId="1" xfId="0" applyFill="1" applyBorder="1" applyAlignment="1" applyProtection="1">
      <alignment wrapText="1"/>
      <protection locked="0"/>
    </xf>
    <xf numFmtId="0" fontId="0" fillId="2" borderId="1" xfId="0" applyFill="1" applyBorder="1" applyProtection="1">
      <protection locked="0"/>
    </xf>
    <xf numFmtId="49" fontId="0" fillId="2" borderId="1" xfId="0" applyNumberFormat="1" applyFill="1" applyBorder="1" applyProtection="1">
      <protection locked="0"/>
    </xf>
    <xf numFmtId="49" fontId="0" fillId="0" borderId="0" xfId="0" applyNumberFormat="1" applyAlignment="1">
      <alignment horizontal="left"/>
    </xf>
    <xf numFmtId="0" fontId="0" fillId="2" borderId="0" xfId="0" applyFill="1" applyProtection="1">
      <protection locked="0"/>
    </xf>
    <xf numFmtId="0" fontId="0" fillId="2" borderId="2" xfId="0" applyFill="1" applyBorder="1" applyProtection="1">
      <protection locked="0"/>
    </xf>
    <xf numFmtId="0" fontId="0" fillId="0" borderId="38" xfId="0" applyBorder="1" applyAlignment="1">
      <alignment vertical="top"/>
    </xf>
    <xf numFmtId="0" fontId="0" fillId="2" borderId="7" xfId="0" applyFill="1" applyBorder="1" applyProtection="1">
      <protection locked="0"/>
    </xf>
    <xf numFmtId="0" fontId="0" fillId="0" borderId="0" xfId="0" applyAlignment="1">
      <alignment vertical="center" wrapText="1"/>
    </xf>
    <xf numFmtId="4" fontId="0" fillId="2" borderId="1" xfId="0" applyNumberFormat="1" applyFill="1" applyBorder="1" applyAlignment="1" applyProtection="1">
      <alignment wrapText="1"/>
      <protection locked="0"/>
    </xf>
    <xf numFmtId="0" fontId="0" fillId="2" borderId="1" xfId="0" applyFill="1" applyBorder="1" applyAlignment="1" applyProtection="1">
      <alignment horizontal="right"/>
      <protection locked="0"/>
    </xf>
    <xf numFmtId="0" fontId="0" fillId="0" borderId="0" xfId="0" applyAlignment="1">
      <alignment vertical="center"/>
    </xf>
    <xf numFmtId="10" fontId="0" fillId="2" borderId="1" xfId="0" applyNumberFormat="1" applyFill="1" applyBorder="1" applyAlignment="1" applyProtection="1">
      <alignment vertical="center"/>
      <protection locked="0"/>
    </xf>
    <xf numFmtId="10" fontId="0" fillId="0" borderId="0" xfId="0" applyNumberFormat="1" applyAlignment="1">
      <alignment vertical="center"/>
    </xf>
    <xf numFmtId="1" fontId="0" fillId="0" borderId="0" xfId="0" applyNumberFormat="1" applyAlignment="1">
      <alignment horizontal="left"/>
    </xf>
    <xf numFmtId="10" fontId="0" fillId="0" borderId="0" xfId="0" applyNumberFormat="1" applyAlignment="1">
      <alignment horizontal="left"/>
    </xf>
    <xf numFmtId="4" fontId="1" fillId="0" borderId="0" xfId="0" applyNumberFormat="1" applyFont="1"/>
    <xf numFmtId="0" fontId="1" fillId="0" borderId="0" xfId="0" applyFont="1" applyAlignment="1">
      <alignment horizontal="right"/>
    </xf>
    <xf numFmtId="0" fontId="1" fillId="0" borderId="21" xfId="0" applyFont="1" applyBorder="1"/>
    <xf numFmtId="22" fontId="0" fillId="0" borderId="7" xfId="0" applyNumberFormat="1" applyBorder="1" applyAlignment="1">
      <alignment horizontal="right" wrapText="1"/>
    </xf>
    <xf numFmtId="22" fontId="0" fillId="0" borderId="16" xfId="0" applyNumberFormat="1" applyBorder="1" applyAlignment="1">
      <alignment horizontal="right"/>
    </xf>
    <xf numFmtId="22" fontId="0" fillId="0" borderId="7" xfId="0" applyNumberFormat="1" applyBorder="1" applyAlignment="1">
      <alignment horizontal="right"/>
    </xf>
    <xf numFmtId="0" fontId="0" fillId="0" borderId="18" xfId="0" applyBorder="1" applyAlignment="1">
      <alignment horizontal="right"/>
    </xf>
    <xf numFmtId="2" fontId="0" fillId="0" borderId="7" xfId="0" applyNumberFormat="1" applyBorder="1"/>
    <xf numFmtId="172" fontId="0" fillId="0" borderId="0" xfId="0" applyNumberFormat="1"/>
    <xf numFmtId="0" fontId="0" fillId="0" borderId="16" xfId="0" applyBorder="1" applyAlignment="1">
      <alignment horizontal="right"/>
    </xf>
    <xf numFmtId="4" fontId="0" fillId="0" borderId="8" xfId="0" applyNumberFormat="1" applyBorder="1"/>
    <xf numFmtId="4" fontId="0" fillId="0" borderId="16" xfId="0" applyNumberFormat="1" applyBorder="1"/>
    <xf numFmtId="4" fontId="0" fillId="0" borderId="7" xfId="0" applyNumberFormat="1" applyBorder="1"/>
    <xf numFmtId="4" fontId="1" fillId="0" borderId="8" xfId="0" applyNumberFormat="1" applyFont="1" applyBorder="1"/>
    <xf numFmtId="0" fontId="0" fillId="0" borderId="39" xfId="0" applyBorder="1"/>
    <xf numFmtId="0" fontId="0" fillId="0" borderId="40" xfId="0" applyBorder="1"/>
    <xf numFmtId="0" fontId="0" fillId="0" borderId="41" xfId="0" applyBorder="1"/>
    <xf numFmtId="0" fontId="0" fillId="0" borderId="25" xfId="0" applyBorder="1"/>
    <xf numFmtId="1" fontId="0" fillId="0" borderId="23" xfId="0" applyNumberFormat="1" applyBorder="1"/>
    <xf numFmtId="1" fontId="0" fillId="0" borderId="0" xfId="0" applyNumberFormat="1"/>
    <xf numFmtId="10" fontId="0" fillId="0" borderId="0" xfId="0" applyNumberFormat="1"/>
    <xf numFmtId="14" fontId="0" fillId="0" borderId="0" xfId="0" applyNumberFormat="1"/>
    <xf numFmtId="0" fontId="0" fillId="5" borderId="6" xfId="0" applyFill="1" applyBorder="1" applyAlignment="1" applyProtection="1">
      <alignment wrapText="1" shrinkToFit="1"/>
      <protection locked="0"/>
    </xf>
    <xf numFmtId="0" fontId="5" fillId="0" borderId="43" xfId="0" applyFont="1" applyBorder="1"/>
    <xf numFmtId="0" fontId="5" fillId="0" borderId="6" xfId="0" applyFont="1" applyBorder="1"/>
    <xf numFmtId="0" fontId="0" fillId="2" borderId="44" xfId="0" applyFill="1" applyBorder="1" applyAlignment="1" applyProtection="1">
      <alignment horizontal="center" shrinkToFit="1"/>
      <protection locked="0"/>
    </xf>
    <xf numFmtId="0" fontId="5" fillId="0" borderId="14" xfId="0" applyFont="1" applyBorder="1" applyAlignment="1" applyProtection="1">
      <alignment horizontal="right"/>
    </xf>
    <xf numFmtId="0" fontId="5" fillId="0" borderId="8" xfId="0" applyFont="1" applyBorder="1" applyAlignment="1" applyProtection="1">
      <alignment horizontal="right"/>
    </xf>
    <xf numFmtId="0" fontId="5" fillId="0" borderId="16" xfId="0" applyFont="1" applyBorder="1" applyProtection="1"/>
    <xf numFmtId="0" fontId="5" fillId="0" borderId="5" xfId="0" applyFont="1" applyBorder="1" applyAlignment="1" applyProtection="1">
      <alignment horizontal="right"/>
    </xf>
    <xf numFmtId="0" fontId="5" fillId="0" borderId="10" xfId="0" applyFont="1" applyBorder="1" applyAlignment="1" applyProtection="1">
      <alignment horizontal="right"/>
    </xf>
    <xf numFmtId="0" fontId="5" fillId="7" borderId="45" xfId="0" applyFont="1" applyFill="1" applyBorder="1"/>
    <xf numFmtId="0" fontId="5" fillId="7" borderId="10" xfId="0" applyFont="1" applyFill="1" applyBorder="1" applyAlignment="1">
      <alignment wrapText="1"/>
    </xf>
    <xf numFmtId="0" fontId="0" fillId="7" borderId="46" xfId="0" applyFill="1" applyBorder="1" applyAlignment="1" applyProtection="1">
      <alignment horizontal="center" shrinkToFit="1"/>
      <protection locked="0"/>
    </xf>
    <xf numFmtId="0" fontId="0" fillId="7" borderId="45" xfId="0" applyFill="1" applyBorder="1" applyAlignment="1" applyProtection="1">
      <alignment horizontal="center" shrinkToFit="1"/>
      <protection locked="0"/>
    </xf>
    <xf numFmtId="0" fontId="0" fillId="0" borderId="3" xfId="0" applyBorder="1" applyAlignment="1">
      <alignment wrapText="1"/>
    </xf>
    <xf numFmtId="0" fontId="0" fillId="0" borderId="47" xfId="0" applyBorder="1"/>
    <xf numFmtId="0" fontId="1" fillId="2" borderId="16" xfId="0" applyFont="1" applyFill="1" applyBorder="1" applyAlignment="1" applyProtection="1">
      <alignment horizontal="center" vertical="center"/>
      <protection locked="0"/>
    </xf>
    <xf numFmtId="2" fontId="1" fillId="0" borderId="16" xfId="0" applyNumberFormat="1" applyFont="1" applyBorder="1" applyAlignment="1">
      <alignment horizontal="center" vertical="center"/>
    </xf>
    <xf numFmtId="0" fontId="0" fillId="0" borderId="16" xfId="0" applyBorder="1" applyAlignment="1">
      <alignment horizontal="center" vertical="center"/>
    </xf>
    <xf numFmtId="4" fontId="0" fillId="0" borderId="16" xfId="0" applyNumberFormat="1" applyBorder="1" applyAlignment="1">
      <alignment vertical="center"/>
    </xf>
    <xf numFmtId="0" fontId="0" fillId="0" borderId="3" xfId="0" applyBorder="1"/>
    <xf numFmtId="0" fontId="0" fillId="0" borderId="2" xfId="0" applyBorder="1"/>
    <xf numFmtId="0" fontId="0" fillId="0" borderId="0" xfId="0" applyBorder="1"/>
    <xf numFmtId="0" fontId="0" fillId="0" borderId="0" xfId="0"/>
    <xf numFmtId="0" fontId="0" fillId="0" borderId="1" xfId="0" applyBorder="1"/>
    <xf numFmtId="49" fontId="11" fillId="10" borderId="5" xfId="0" applyNumberFormat="1" applyFont="1" applyFill="1" applyBorder="1" applyAlignment="1">
      <alignment horizontal="right" vertical="center" wrapText="1"/>
    </xf>
    <xf numFmtId="0" fontId="0" fillId="10" borderId="5" xfId="0" applyFill="1" applyBorder="1"/>
    <xf numFmtId="0" fontId="0" fillId="10" borderId="6" xfId="0" applyFill="1" applyBorder="1"/>
    <xf numFmtId="0" fontId="0" fillId="10" borderId="31" xfId="0" applyFill="1" applyBorder="1"/>
    <xf numFmtId="0" fontId="0" fillId="0" borderId="0" xfId="0" applyBorder="1" applyAlignment="1">
      <alignment horizontal="center"/>
    </xf>
    <xf numFmtId="0" fontId="1" fillId="0" borderId="0" xfId="0" applyFont="1" applyFill="1" applyBorder="1"/>
    <xf numFmtId="0" fontId="0" fillId="0" borderId="0" xfId="0" applyFill="1" applyBorder="1" applyAlignment="1">
      <alignment horizontal="left"/>
    </xf>
    <xf numFmtId="4" fontId="0" fillId="0" borderId="0" xfId="0" applyNumberFormat="1" applyFill="1" applyBorder="1" applyAlignment="1">
      <alignment vertical="top"/>
    </xf>
    <xf numFmtId="0" fontId="0" fillId="0" borderId="0" xfId="0" applyFill="1" applyBorder="1" applyAlignment="1">
      <alignment horizontal="center"/>
    </xf>
    <xf numFmtId="4" fontId="0" fillId="0" borderId="0" xfId="0" applyNumberFormat="1" applyFill="1" applyBorder="1" applyProtection="1">
      <protection locked="0"/>
    </xf>
    <xf numFmtId="4" fontId="0" fillId="0" borderId="0" xfId="0" applyNumberFormat="1" applyFill="1" applyBorder="1"/>
    <xf numFmtId="0" fontId="0" fillId="0" borderId="0" xfId="0" applyFill="1" applyBorder="1"/>
    <xf numFmtId="0" fontId="0" fillId="0" borderId="0" xfId="0" applyFill="1" applyBorder="1" applyAlignment="1" applyProtection="1">
      <alignment horizontal="right"/>
      <protection locked="0"/>
    </xf>
    <xf numFmtId="0" fontId="0" fillId="0" borderId="0" xfId="0" applyFill="1" applyBorder="1" applyProtection="1">
      <protection locked="0"/>
    </xf>
    <xf numFmtId="0" fontId="1" fillId="0" borderId="0" xfId="0" applyFont="1" applyBorder="1"/>
    <xf numFmtId="0" fontId="1" fillId="0" borderId="0" xfId="0" applyFont="1" applyBorder="1" applyAlignment="1">
      <alignment horizontal="center"/>
    </xf>
    <xf numFmtId="0" fontId="2" fillId="0" borderId="0" xfId="0" applyFont="1" applyFill="1"/>
    <xf numFmtId="0" fontId="1" fillId="0" borderId="0" xfId="0" applyFont="1" applyFill="1"/>
    <xf numFmtId="0" fontId="1" fillId="0" borderId="0" xfId="0" applyFont="1" applyFill="1" applyAlignment="1">
      <alignment horizontal="left"/>
    </xf>
    <xf numFmtId="4" fontId="1" fillId="0" borderId="0" xfId="0" applyNumberFormat="1" applyFont="1" applyFill="1"/>
    <xf numFmtId="0" fontId="1" fillId="0" borderId="0" xfId="0" applyFont="1" applyFill="1" applyAlignment="1">
      <alignment horizontal="right"/>
    </xf>
    <xf numFmtId="0" fontId="13" fillId="0" borderId="0" xfId="0" applyFont="1" applyFill="1" applyAlignment="1">
      <alignment horizontal="left"/>
    </xf>
    <xf numFmtId="0" fontId="1" fillId="0" borderId="76" xfId="0" applyFont="1" applyFill="1" applyBorder="1"/>
    <xf numFmtId="22" fontId="0" fillId="0" borderId="77" xfId="0" applyNumberFormat="1" applyFill="1" applyBorder="1" applyAlignment="1">
      <alignment horizontal="right" wrapText="1"/>
    </xf>
    <xf numFmtId="22" fontId="0" fillId="0" borderId="78" xfId="0" applyNumberFormat="1" applyFill="1" applyBorder="1" applyAlignment="1">
      <alignment horizontal="right"/>
    </xf>
    <xf numFmtId="22" fontId="0" fillId="0" borderId="77" xfId="0" applyNumberFormat="1" applyFill="1" applyBorder="1" applyAlignment="1">
      <alignment horizontal="right"/>
    </xf>
    <xf numFmtId="0" fontId="13" fillId="0" borderId="79" xfId="0" applyFont="1" applyFill="1" applyBorder="1"/>
    <xf numFmtId="0" fontId="13" fillId="0" borderId="47" xfId="0" applyFont="1" applyFill="1" applyBorder="1" applyAlignment="1">
      <alignment horizontal="right"/>
    </xf>
    <xf numFmtId="2" fontId="13" fillId="0" borderId="80" xfId="0" applyNumberFormat="1" applyFont="1" applyFill="1" applyBorder="1"/>
    <xf numFmtId="2" fontId="13" fillId="0" borderId="81" xfId="0" applyNumberFormat="1" applyFont="1" applyFill="1" applyBorder="1"/>
    <xf numFmtId="0" fontId="13" fillId="0" borderId="81" xfId="0" applyFont="1" applyFill="1" applyBorder="1" applyAlignment="1">
      <alignment horizontal="right"/>
    </xf>
    <xf numFmtId="4" fontId="13" fillId="0" borderId="80" xfId="0" applyNumberFormat="1" applyFont="1" applyFill="1" applyBorder="1"/>
    <xf numFmtId="4" fontId="13" fillId="0" borderId="81" xfId="0" applyNumberFormat="1" applyFont="1" applyFill="1" applyBorder="1"/>
    <xf numFmtId="4" fontId="1" fillId="0" borderId="80" xfId="0" applyNumberFormat="1" applyFont="1" applyFill="1" applyBorder="1"/>
    <xf numFmtId="0" fontId="13" fillId="0" borderId="82" xfId="0" applyFont="1" applyBorder="1" applyAlignment="1">
      <alignment horizontal="center" wrapText="1"/>
    </xf>
    <xf numFmtId="0" fontId="13" fillId="0" borderId="82" xfId="0" applyFont="1" applyBorder="1" applyAlignment="1">
      <alignment horizontal="center"/>
    </xf>
    <xf numFmtId="22" fontId="13" fillId="0" borderId="82" xfId="0" applyNumberFormat="1" applyFont="1" applyFill="1" applyBorder="1" applyAlignment="1">
      <alignment horizontal="center"/>
    </xf>
    <xf numFmtId="22" fontId="0" fillId="0" borderId="83" xfId="0" applyNumberFormat="1" applyFill="1" applyBorder="1" applyAlignment="1">
      <alignment horizontal="right"/>
    </xf>
    <xf numFmtId="0" fontId="0" fillId="0" borderId="84" xfId="0" applyBorder="1" applyAlignment="1">
      <alignment horizontal="center"/>
    </xf>
    <xf numFmtId="0" fontId="13" fillId="0" borderId="84" xfId="0" applyFont="1" applyBorder="1" applyAlignment="1">
      <alignment horizontal="center"/>
    </xf>
    <xf numFmtId="2" fontId="13" fillId="0" borderId="77" xfId="0" applyNumberFormat="1" applyFont="1" applyFill="1" applyBorder="1" applyAlignment="1">
      <alignment horizontal="center"/>
    </xf>
    <xf numFmtId="2" fontId="13" fillId="0" borderId="83" xfId="0" applyNumberFormat="1" applyFont="1" applyFill="1" applyBorder="1"/>
    <xf numFmtId="1" fontId="13" fillId="0" borderId="47" xfId="0" applyNumberFormat="1" applyFont="1" applyBorder="1"/>
    <xf numFmtId="164" fontId="1" fillId="0" borderId="47" xfId="1" applyFont="1" applyBorder="1"/>
    <xf numFmtId="2" fontId="13" fillId="0" borderId="0" xfId="0" applyNumberFormat="1" applyFont="1" applyFill="1" applyBorder="1"/>
    <xf numFmtId="1" fontId="13" fillId="0" borderId="47" xfId="0" applyNumberFormat="1" applyFont="1" applyFill="1" applyBorder="1"/>
    <xf numFmtId="164" fontId="0" fillId="0" borderId="47" xfId="1" applyFont="1" applyBorder="1"/>
    <xf numFmtId="164" fontId="0" fillId="0" borderId="0" xfId="1" applyFont="1" applyBorder="1" applyAlignment="1"/>
    <xf numFmtId="0" fontId="0" fillId="0" borderId="0" xfId="0"/>
    <xf numFmtId="0" fontId="0" fillId="0" borderId="0" xfId="0" applyAlignment="1">
      <alignment horizontal="left" wrapText="1"/>
    </xf>
    <xf numFmtId="0" fontId="0" fillId="0" borderId="0" xfId="0" applyAlignment="1">
      <alignment horizontal="left"/>
    </xf>
    <xf numFmtId="0" fontId="0" fillId="0" borderId="0" xfId="0" applyFill="1" applyBorder="1" applyAlignment="1">
      <alignment wrapText="1"/>
    </xf>
    <xf numFmtId="0" fontId="0" fillId="0" borderId="0" xfId="0"/>
    <xf numFmtId="0" fontId="0" fillId="0" borderId="0" xfId="0" applyAlignment="1">
      <alignment horizontal="left"/>
    </xf>
    <xf numFmtId="0" fontId="0" fillId="0" borderId="0" xfId="0" applyFill="1" applyBorder="1" applyAlignment="1">
      <alignment wrapText="1"/>
    </xf>
    <xf numFmtId="4" fontId="0" fillId="0" borderId="0" xfId="0" applyNumberFormat="1" applyBorder="1" applyAlignment="1">
      <alignment horizontal="right"/>
    </xf>
    <xf numFmtId="0" fontId="0" fillId="11" borderId="44" xfId="0" applyFill="1" applyBorder="1" applyAlignment="1" applyProtection="1">
      <alignment horizontal="center" shrinkToFit="1"/>
    </xf>
    <xf numFmtId="0" fontId="1" fillId="12" borderId="1" xfId="0" applyFont="1" applyFill="1" applyBorder="1" applyAlignment="1" applyProtection="1">
      <alignment horizontal="center"/>
    </xf>
    <xf numFmtId="167" fontId="5" fillId="10" borderId="16" xfId="0" applyNumberFormat="1" applyFont="1" applyFill="1" applyBorder="1"/>
    <xf numFmtId="0" fontId="0" fillId="11" borderId="5" xfId="0" applyFill="1" applyBorder="1" applyAlignment="1" applyProtection="1">
      <alignment horizontal="center" shrinkToFit="1"/>
      <protection locked="0"/>
    </xf>
    <xf numFmtId="0" fontId="0" fillId="11" borderId="10" xfId="0" applyFill="1" applyBorder="1" applyAlignment="1" applyProtection="1">
      <alignment horizontal="center" shrinkToFit="1"/>
      <protection locked="0"/>
    </xf>
    <xf numFmtId="0" fontId="0" fillId="0" borderId="0" xfId="0"/>
    <xf numFmtId="0" fontId="0" fillId="0" borderId="0" xfId="0" applyBorder="1"/>
    <xf numFmtId="0" fontId="0" fillId="0" borderId="0" xfId="0" applyAlignment="1">
      <alignment vertical="top" wrapText="1"/>
    </xf>
    <xf numFmtId="0" fontId="14" fillId="0" borderId="0" xfId="2"/>
    <xf numFmtId="0" fontId="14" fillId="0" borderId="0" xfId="2" applyAlignment="1">
      <alignment horizontal="left"/>
    </xf>
    <xf numFmtId="0" fontId="14" fillId="6" borderId="85" xfId="2" applyFill="1" applyBorder="1" applyAlignment="1" applyProtection="1">
      <alignment horizontal="left"/>
      <protection locked="0"/>
    </xf>
    <xf numFmtId="0" fontId="14" fillId="6" borderId="86" xfId="2" applyFill="1" applyBorder="1" applyAlignment="1" applyProtection="1">
      <alignment horizontal="left"/>
      <protection locked="0"/>
    </xf>
    <xf numFmtId="14" fontId="14" fillId="0" borderId="0" xfId="2" applyNumberFormat="1" applyFill="1" applyAlignment="1">
      <alignment horizontal="left" vertical="top" wrapText="1"/>
    </xf>
    <xf numFmtId="0" fontId="14" fillId="0" borderId="0" xfId="2" applyAlignment="1">
      <alignment horizontal="left" vertical="top" wrapText="1"/>
    </xf>
    <xf numFmtId="49" fontId="14" fillId="6" borderId="86" xfId="2" applyNumberFormat="1" applyFill="1" applyBorder="1" applyAlignment="1" applyProtection="1">
      <alignment horizontal="left"/>
      <protection locked="0"/>
    </xf>
    <xf numFmtId="0" fontId="14" fillId="6" borderId="85" xfId="2" applyNumberFormat="1" applyFill="1" applyBorder="1" applyAlignment="1" applyProtection="1">
      <alignment horizontal="left"/>
      <protection locked="0"/>
    </xf>
    <xf numFmtId="49" fontId="14" fillId="6" borderId="0" xfId="2" applyNumberFormat="1" applyFill="1" applyBorder="1" applyAlignment="1" applyProtection="1">
      <alignment horizontal="left"/>
      <protection locked="0"/>
    </xf>
    <xf numFmtId="0" fontId="0" fillId="6" borderId="85" xfId="2" applyFont="1" applyFill="1" applyBorder="1" applyAlignment="1" applyProtection="1">
      <alignment horizontal="left"/>
      <protection locked="0"/>
    </xf>
    <xf numFmtId="0" fontId="1" fillId="0" borderId="0" xfId="2" applyFont="1"/>
    <xf numFmtId="4" fontId="14" fillId="6" borderId="86" xfId="2" applyNumberFormat="1" applyFill="1" applyBorder="1" applyAlignment="1" applyProtection="1">
      <alignment horizontal="right"/>
      <protection locked="0"/>
    </xf>
    <xf numFmtId="4" fontId="14" fillId="0" borderId="0" xfId="2" applyNumberFormat="1" applyAlignment="1">
      <alignment horizontal="right"/>
    </xf>
    <xf numFmtId="0" fontId="0" fillId="0" borderId="0" xfId="0" applyBorder="1" applyProtection="1"/>
    <xf numFmtId="4" fontId="14" fillId="0" borderId="0" xfId="2" applyNumberFormat="1" applyBorder="1"/>
    <xf numFmtId="0" fontId="14" fillId="0" borderId="0" xfId="2" applyBorder="1" applyAlignment="1">
      <alignment horizontal="left"/>
    </xf>
    <xf numFmtId="0" fontId="13" fillId="0" borderId="0" xfId="2" applyFont="1" applyFill="1" applyBorder="1" applyAlignment="1">
      <alignment horizontal="left"/>
    </xf>
    <xf numFmtId="0" fontId="0" fillId="0" borderId="0" xfId="0" applyBorder="1" applyAlignment="1" applyProtection="1">
      <alignment horizontal="left"/>
    </xf>
    <xf numFmtId="4" fontId="0" fillId="0" borderId="0" xfId="0" applyNumberFormat="1" applyBorder="1" applyProtection="1"/>
    <xf numFmtId="4" fontId="0" fillId="0" borderId="0" xfId="0" applyNumberFormat="1" applyAlignment="1">
      <alignment vertical="top" wrapText="1"/>
    </xf>
    <xf numFmtId="4" fontId="13" fillId="0" borderId="0" xfId="0" applyNumberFormat="1" applyFont="1"/>
    <xf numFmtId="0" fontId="13" fillId="0" borderId="0" xfId="0" applyFont="1" applyAlignment="1">
      <alignment wrapText="1"/>
    </xf>
    <xf numFmtId="164" fontId="0" fillId="0" borderId="0" xfId="1" applyFont="1" applyAlignment="1">
      <alignment horizontal="right" wrapText="1"/>
    </xf>
    <xf numFmtId="4" fontId="14" fillId="0" borderId="79" xfId="2" applyNumberFormat="1" applyBorder="1"/>
    <xf numFmtId="0" fontId="14" fillId="0" borderId="79" xfId="2" applyBorder="1" applyAlignment="1">
      <alignment horizontal="left"/>
    </xf>
    <xf numFmtId="0" fontId="14" fillId="0" borderId="0" xfId="2" applyAlignment="1">
      <alignment vertical="top" wrapText="1"/>
    </xf>
    <xf numFmtId="14" fontId="5" fillId="0" borderId="0" xfId="2" applyNumberFormat="1" applyFont="1" applyAlignment="1">
      <alignment horizontal="left"/>
    </xf>
    <xf numFmtId="0" fontId="14" fillId="0" borderId="47" xfId="2" applyBorder="1" applyAlignment="1">
      <alignment horizontal="center" vertical="center"/>
    </xf>
    <xf numFmtId="0" fontId="14" fillId="0" borderId="0" xfId="2" applyProtection="1"/>
    <xf numFmtId="0" fontId="14" fillId="0" borderId="0" xfId="2" applyAlignment="1" applyProtection="1">
      <alignment horizontal="left"/>
    </xf>
    <xf numFmtId="14" fontId="14" fillId="0" borderId="0" xfId="2" applyNumberFormat="1" applyFill="1" applyBorder="1" applyAlignment="1" applyProtection="1">
      <alignment horizontal="left" vertical="top" wrapText="1"/>
    </xf>
    <xf numFmtId="0" fontId="14" fillId="0" borderId="0" xfId="2" applyBorder="1" applyAlignment="1" applyProtection="1">
      <alignment horizontal="left" vertical="top" wrapText="1"/>
    </xf>
    <xf numFmtId="0" fontId="5" fillId="0" borderId="0" xfId="2" applyFont="1" applyBorder="1" applyAlignment="1" applyProtection="1">
      <alignment horizontal="left"/>
    </xf>
    <xf numFmtId="0" fontId="14" fillId="0" borderId="0" xfId="2" applyBorder="1" applyAlignment="1" applyProtection="1">
      <alignment horizontal="left"/>
    </xf>
    <xf numFmtId="0" fontId="14" fillId="0" borderId="0" xfId="2" applyAlignment="1" applyProtection="1">
      <alignment horizontal="left" vertical="top"/>
    </xf>
    <xf numFmtId="0" fontId="14" fillId="0" borderId="0" xfId="2" applyAlignment="1" applyProtection="1"/>
    <xf numFmtId="0" fontId="14" fillId="0" borderId="85" xfId="2" applyBorder="1" applyAlignment="1" applyProtection="1">
      <alignment horizontal="left" vertical="top"/>
    </xf>
    <xf numFmtId="174" fontId="14" fillId="0" borderId="85" xfId="2" applyNumberFormat="1" applyBorder="1" applyAlignment="1" applyProtection="1">
      <alignment horizontal="left" vertical="top"/>
    </xf>
    <xf numFmtId="0" fontId="14" fillId="6" borderId="85" xfId="2" applyFill="1" applyBorder="1" applyProtection="1">
      <protection locked="0"/>
    </xf>
    <xf numFmtId="4" fontId="14" fillId="6" borderId="85" xfId="2" applyNumberFormat="1" applyFill="1" applyBorder="1" applyAlignment="1" applyProtection="1">
      <alignment horizontal="right"/>
      <protection locked="0"/>
    </xf>
    <xf numFmtId="0" fontId="14" fillId="0" borderId="0" xfId="2" applyAlignment="1" applyProtection="1">
      <alignment vertical="center" wrapText="1"/>
    </xf>
    <xf numFmtId="0" fontId="15" fillId="0" borderId="0" xfId="2" applyFont="1" applyAlignment="1">
      <alignment vertical="center" wrapText="1"/>
    </xf>
    <xf numFmtId="0" fontId="13" fillId="0" borderId="0" xfId="2" applyFont="1" applyAlignment="1" applyProtection="1">
      <alignment vertical="center" wrapText="1"/>
    </xf>
    <xf numFmtId="0" fontId="1" fillId="0" borderId="0" xfId="2" applyFont="1" applyProtection="1"/>
    <xf numFmtId="0" fontId="14" fillId="0" borderId="0" xfId="2" applyAlignment="1" applyProtection="1">
      <alignment vertical="center"/>
    </xf>
    <xf numFmtId="10" fontId="14" fillId="0" borderId="0" xfId="2" applyNumberFormat="1" applyAlignment="1" applyProtection="1">
      <alignment vertical="center"/>
    </xf>
    <xf numFmtId="4" fontId="14" fillId="0" borderId="0" xfId="2" applyNumberFormat="1" applyBorder="1" applyProtection="1"/>
    <xf numFmtId="0" fontId="0" fillId="0" borderId="0" xfId="2" applyFont="1" applyFill="1" applyBorder="1" applyAlignment="1">
      <alignment horizontal="left"/>
    </xf>
    <xf numFmtId="4" fontId="14" fillId="0" borderId="79" xfId="2" applyNumberFormat="1" applyBorder="1" applyProtection="1"/>
    <xf numFmtId="0" fontId="14" fillId="0" borderId="79" xfId="2" applyBorder="1" applyAlignment="1" applyProtection="1">
      <alignment horizontal="left"/>
    </xf>
    <xf numFmtId="0" fontId="4" fillId="0" borderId="0" xfId="2" applyFont="1"/>
    <xf numFmtId="14" fontId="5" fillId="0" borderId="0" xfId="2" applyNumberFormat="1" applyFont="1" applyAlignment="1" applyProtection="1">
      <alignment horizontal="left"/>
    </xf>
    <xf numFmtId="14" fontId="14" fillId="0" borderId="0" xfId="2" applyNumberFormat="1"/>
    <xf numFmtId="0" fontId="0" fillId="10" borderId="13" xfId="0" applyFill="1" applyBorder="1"/>
    <xf numFmtId="2" fontId="1" fillId="10" borderId="16" xfId="0" applyNumberFormat="1" applyFont="1" applyFill="1" applyBorder="1" applyAlignment="1">
      <alignment horizontal="center" vertical="center"/>
    </xf>
    <xf numFmtId="0" fontId="1" fillId="11" borderId="16" xfId="0" applyFont="1" applyFill="1" applyBorder="1" applyAlignment="1" applyProtection="1">
      <alignment horizontal="center" vertical="center"/>
      <protection locked="0"/>
    </xf>
    <xf numFmtId="0" fontId="0" fillId="10" borderId="16" xfId="0" applyFill="1" applyBorder="1" applyAlignment="1">
      <alignment horizontal="center" vertical="center"/>
    </xf>
    <xf numFmtId="4" fontId="0" fillId="10" borderId="16" xfId="0" applyNumberFormat="1" applyFill="1" applyBorder="1" applyAlignment="1">
      <alignment vertical="center"/>
    </xf>
    <xf numFmtId="0" fontId="0" fillId="0" borderId="0" xfId="0" applyAlignment="1">
      <alignment horizontal="left" vertical="top" wrapText="1" indent="1"/>
    </xf>
    <xf numFmtId="0" fontId="1" fillId="8" borderId="2" xfId="0" applyFont="1" applyFill="1" applyBorder="1" applyAlignment="1">
      <alignment horizontal="left" vertical="top" wrapText="1" indent="1"/>
    </xf>
    <xf numFmtId="0" fontId="0" fillId="0" borderId="2" xfId="0" applyBorder="1" applyAlignment="1">
      <alignment horizontal="left" vertical="top" wrapText="1" indent="1"/>
    </xf>
    <xf numFmtId="14" fontId="1" fillId="8" borderId="0" xfId="0" applyNumberFormat="1" applyFont="1" applyFill="1" applyAlignment="1">
      <alignment horizontal="left" vertical="center" wrapText="1" indent="1"/>
    </xf>
    <xf numFmtId="0" fontId="2" fillId="0" borderId="1" xfId="0" applyFont="1" applyBorder="1" applyAlignment="1">
      <alignment horizontal="left" vertical="top" wrapText="1" indent="1"/>
    </xf>
    <xf numFmtId="0" fontId="0" fillId="2" borderId="2" xfId="0" applyFill="1" applyBorder="1" applyAlignment="1">
      <alignment horizontal="left" vertical="top" wrapText="1" indent="1"/>
    </xf>
    <xf numFmtId="0" fontId="1" fillId="0" borderId="3" xfId="0" applyFont="1" applyBorder="1" applyAlignment="1">
      <alignment horizontal="left" vertical="top" wrapText="1" indent="1"/>
    </xf>
    <xf numFmtId="49" fontId="0" fillId="2" borderId="2" xfId="0" applyNumberFormat="1" applyFill="1" applyBorder="1" applyAlignment="1" applyProtection="1">
      <alignment horizontal="left"/>
      <protection locked="0"/>
    </xf>
    <xf numFmtId="0" fontId="2" fillId="0" borderId="0" xfId="0" applyFont="1"/>
    <xf numFmtId="0" fontId="0" fillId="2" borderId="1" xfId="0" applyFill="1" applyBorder="1" applyAlignment="1" applyProtection="1">
      <alignment horizontal="left"/>
      <protection locked="0"/>
    </xf>
    <xf numFmtId="0" fontId="0" fillId="2" borderId="2" xfId="0" applyFill="1" applyBorder="1" applyAlignment="1" applyProtection="1">
      <alignment horizontal="left"/>
      <protection locked="0"/>
    </xf>
    <xf numFmtId="173" fontId="0" fillId="2" borderId="2" xfId="0" applyNumberFormat="1" applyFill="1" applyBorder="1" applyAlignment="1" applyProtection="1">
      <alignment horizontal="left"/>
      <protection locked="0"/>
    </xf>
    <xf numFmtId="0" fontId="0" fillId="0" borderId="2" xfId="0" applyBorder="1" applyAlignment="1">
      <alignment horizontal="left"/>
    </xf>
    <xf numFmtId="49" fontId="0" fillId="2" borderId="3" xfId="0" applyNumberFormat="1" applyFill="1" applyBorder="1" applyAlignment="1" applyProtection="1">
      <alignment horizontal="left"/>
      <protection locked="0"/>
    </xf>
    <xf numFmtId="0" fontId="1" fillId="0" borderId="0" xfId="0" applyFont="1" applyFill="1" applyBorder="1"/>
    <xf numFmtId="1" fontId="0" fillId="2" borderId="2" xfId="0" applyNumberFormat="1" applyFill="1" applyBorder="1" applyAlignment="1" applyProtection="1">
      <alignment horizontal="left"/>
      <protection locked="0"/>
    </xf>
    <xf numFmtId="0" fontId="6" fillId="13" borderId="0" xfId="0" applyFont="1" applyFill="1" applyBorder="1" applyAlignment="1">
      <alignment horizontal="center" wrapText="1"/>
    </xf>
    <xf numFmtId="0" fontId="6" fillId="13" borderId="0" xfId="0" applyFont="1" applyFill="1" applyBorder="1" applyAlignment="1">
      <alignment horizontal="center"/>
    </xf>
    <xf numFmtId="165" fontId="0" fillId="2" borderId="2" xfId="0" applyNumberFormat="1" applyFill="1" applyBorder="1" applyAlignment="1" applyProtection="1">
      <alignment horizontal="left"/>
      <protection locked="0"/>
    </xf>
    <xf numFmtId="0" fontId="3" fillId="0" borderId="0" xfId="0" applyFont="1" applyFill="1" applyBorder="1"/>
    <xf numFmtId="49" fontId="0" fillId="0" borderId="0" xfId="0" applyNumberFormat="1" applyFill="1" applyBorder="1" applyAlignment="1" applyProtection="1">
      <alignment horizontal="left"/>
      <protection locked="0"/>
    </xf>
    <xf numFmtId="165" fontId="0" fillId="0" borderId="0" xfId="0" applyNumberFormat="1" applyFill="1" applyBorder="1" applyAlignment="1" applyProtection="1">
      <alignment horizontal="left"/>
      <protection locked="0"/>
    </xf>
    <xf numFmtId="0" fontId="0" fillId="0" borderId="0" xfId="0" applyAlignment="1">
      <alignment horizontal="center"/>
    </xf>
    <xf numFmtId="0" fontId="0" fillId="0" borderId="49" xfId="0" applyBorder="1" applyAlignment="1">
      <alignment horizontal="center" wrapText="1" shrinkToFit="1"/>
    </xf>
    <xf numFmtId="0" fontId="0" fillId="0" borderId="43" xfId="0" applyBorder="1" applyAlignment="1">
      <alignment horizontal="center" wrapText="1" shrinkToFit="1"/>
    </xf>
    <xf numFmtId="0" fontId="0" fillId="0" borderId="9" xfId="0" applyBorder="1" applyAlignment="1">
      <alignment horizontal="center" wrapText="1" shrinkToFit="1"/>
    </xf>
    <xf numFmtId="0" fontId="0" fillId="0" borderId="50"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0" fillId="0" borderId="51" xfId="0" applyBorder="1" applyAlignment="1">
      <alignment horizontal="center" vertical="center" wrapText="1"/>
    </xf>
    <xf numFmtId="0" fontId="0" fillId="0" borderId="21" xfId="0" applyBorder="1" applyAlignment="1">
      <alignment horizontal="center" vertical="center" wrapText="1"/>
    </xf>
    <xf numFmtId="0" fontId="0" fillId="0" borderId="16" xfId="0" applyBorder="1" applyAlignment="1">
      <alignment horizontal="center" vertical="center" wrapText="1"/>
    </xf>
    <xf numFmtId="49" fontId="0" fillId="2" borderId="50" xfId="0" applyNumberFormat="1" applyFill="1" applyBorder="1" applyAlignment="1" applyProtection="1">
      <alignment horizontal="center" wrapText="1"/>
      <protection locked="0"/>
    </xf>
    <xf numFmtId="49" fontId="0" fillId="2" borderId="20" xfId="0" applyNumberFormat="1" applyFill="1" applyBorder="1" applyAlignment="1" applyProtection="1">
      <alignment horizontal="center" wrapText="1"/>
      <protection locked="0"/>
    </xf>
    <xf numFmtId="49" fontId="0" fillId="2" borderId="11" xfId="0" applyNumberFormat="1" applyFill="1" applyBorder="1" applyAlignment="1" applyProtection="1">
      <alignment horizontal="center" wrapText="1"/>
      <protection locked="0"/>
    </xf>
    <xf numFmtId="0" fontId="1" fillId="0" borderId="0" xfId="0" applyFont="1"/>
    <xf numFmtId="0" fontId="0" fillId="0" borderId="0" xfId="0"/>
    <xf numFmtId="0" fontId="5" fillId="7" borderId="48" xfId="0" applyFont="1" applyFill="1" applyBorder="1" applyAlignment="1">
      <alignment horizontal="center"/>
    </xf>
    <xf numFmtId="0" fontId="5" fillId="7" borderId="6" xfId="0" applyFont="1" applyFill="1" applyBorder="1" applyAlignment="1">
      <alignment horizontal="center"/>
    </xf>
    <xf numFmtId="0" fontId="0" fillId="0" borderId="54" xfId="0" applyBorder="1" applyAlignment="1">
      <alignment horizontal="center" wrapText="1" shrinkToFit="1"/>
    </xf>
    <xf numFmtId="0" fontId="0" fillId="0" borderId="12" xfId="0" applyBorder="1" applyAlignment="1">
      <alignment horizontal="center" wrapText="1" shrinkToFit="1"/>
    </xf>
    <xf numFmtId="0" fontId="0" fillId="0" borderId="55" xfId="0" applyBorder="1" applyAlignment="1">
      <alignment horizontal="center" wrapText="1" shrinkToFit="1"/>
    </xf>
    <xf numFmtId="0" fontId="0" fillId="0" borderId="0" xfId="0" applyBorder="1"/>
    <xf numFmtId="0" fontId="12" fillId="0" borderId="0" xfId="0" applyFont="1" applyFill="1" applyBorder="1" applyAlignment="1">
      <alignment horizontal="center" vertical="center" wrapText="1"/>
    </xf>
    <xf numFmtId="49" fontId="0" fillId="2" borderId="50" xfId="0" applyNumberFormat="1" applyFill="1" applyBorder="1" applyAlignment="1" applyProtection="1">
      <alignment horizontal="center" vertical="center" wrapText="1"/>
      <protection locked="0"/>
    </xf>
    <xf numFmtId="49" fontId="0" fillId="2" borderId="11" xfId="0" applyNumberFormat="1" applyFill="1" applyBorder="1" applyAlignment="1" applyProtection="1">
      <alignment horizontal="center" vertical="center" wrapText="1"/>
      <protection locked="0"/>
    </xf>
    <xf numFmtId="0" fontId="8" fillId="0" borderId="15" xfId="0" applyFont="1" applyBorder="1" applyAlignment="1">
      <alignment horizontal="center" vertical="center"/>
    </xf>
    <xf numFmtId="0" fontId="8" fillId="0" borderId="51" xfId="0" applyFont="1" applyBorder="1" applyAlignment="1">
      <alignment horizontal="center" vertical="center"/>
    </xf>
    <xf numFmtId="0" fontId="8" fillId="0" borderId="7" xfId="0" applyFont="1" applyBorder="1" applyAlignment="1">
      <alignment horizontal="center" vertical="center"/>
    </xf>
    <xf numFmtId="0" fontId="8" fillId="0" borderId="16" xfId="0" applyFont="1" applyBorder="1" applyAlignment="1">
      <alignment horizontal="center" vertical="center"/>
    </xf>
    <xf numFmtId="0" fontId="1" fillId="0" borderId="0" xfId="0" applyFont="1" applyAlignment="1">
      <alignment horizontal="left"/>
    </xf>
    <xf numFmtId="0" fontId="0" fillId="0" borderId="54" xfId="0" applyFont="1" applyBorder="1" applyAlignment="1">
      <alignment horizontal="center" wrapText="1"/>
    </xf>
    <xf numFmtId="0" fontId="0" fillId="0" borderId="55" xfId="0" applyFont="1" applyBorder="1" applyAlignment="1">
      <alignment horizontal="center" wrapText="1"/>
    </xf>
    <xf numFmtId="0" fontId="7" fillId="0" borderId="0" xfId="0" applyFont="1" applyFill="1" applyBorder="1" applyAlignment="1" applyProtection="1">
      <alignment horizontal="center" vertical="center" wrapText="1"/>
      <protection locked="0"/>
    </xf>
    <xf numFmtId="0" fontId="2" fillId="0" borderId="0" xfId="0" applyFont="1" applyAlignment="1">
      <alignment vertical="top" wrapText="1"/>
    </xf>
    <xf numFmtId="0" fontId="0" fillId="0" borderId="3" xfId="0" applyBorder="1"/>
    <xf numFmtId="0" fontId="0" fillId="0" borderId="17" xfId="0" applyBorder="1"/>
    <xf numFmtId="0" fontId="1" fillId="0" borderId="0" xfId="0" applyFont="1" applyAlignment="1">
      <alignment wrapText="1"/>
    </xf>
    <xf numFmtId="0" fontId="1" fillId="0" borderId="1" xfId="0" applyFont="1" applyBorder="1"/>
    <xf numFmtId="0" fontId="0" fillId="0" borderId="53" xfId="0" applyFont="1" applyBorder="1" applyAlignment="1">
      <alignment horizontal="center" wrapText="1"/>
    </xf>
    <xf numFmtId="0" fontId="0" fillId="0" borderId="8" xfId="0" applyFont="1" applyBorder="1" applyAlignment="1">
      <alignment horizontal="center" wrapText="1"/>
    </xf>
    <xf numFmtId="0" fontId="0" fillId="0" borderId="2" xfId="0" applyBorder="1"/>
    <xf numFmtId="0" fontId="0" fillId="0" borderId="26" xfId="0" applyBorder="1"/>
    <xf numFmtId="4" fontId="9" fillId="4" borderId="8" xfId="0" applyNumberFormat="1" applyFont="1" applyFill="1" applyBorder="1" applyAlignment="1">
      <alignment horizontal="center"/>
    </xf>
    <xf numFmtId="4" fontId="9" fillId="4" borderId="67" xfId="0" applyNumberFormat="1" applyFont="1" applyFill="1" applyBorder="1" applyAlignment="1">
      <alignment horizontal="center"/>
    </xf>
    <xf numFmtId="0" fontId="9" fillId="3" borderId="52" xfId="0" applyFont="1" applyFill="1" applyBorder="1" applyAlignment="1">
      <alignment horizontal="center"/>
    </xf>
    <xf numFmtId="0" fontId="9" fillId="3" borderId="13" xfId="0" applyFont="1" applyFill="1" applyBorder="1" applyAlignment="1">
      <alignment horizontal="center"/>
    </xf>
    <xf numFmtId="4" fontId="9" fillId="3" borderId="53" xfId="0" applyNumberFormat="1" applyFont="1" applyFill="1" applyBorder="1" applyAlignment="1">
      <alignment horizontal="center"/>
    </xf>
    <xf numFmtId="4" fontId="9" fillId="3" borderId="22" xfId="0" applyNumberFormat="1" applyFont="1" applyFill="1" applyBorder="1" applyAlignment="1">
      <alignment horizontal="center"/>
    </xf>
    <xf numFmtId="0" fontId="9" fillId="4" borderId="52" xfId="0" applyFont="1" applyFill="1" applyBorder="1" applyAlignment="1">
      <alignment horizontal="center"/>
    </xf>
    <xf numFmtId="0" fontId="9" fillId="4" borderId="56" xfId="0" applyFont="1" applyFill="1" applyBorder="1" applyAlignment="1">
      <alignment horizontal="center"/>
    </xf>
    <xf numFmtId="0" fontId="9" fillId="4" borderId="13" xfId="0" applyFont="1" applyFill="1" applyBorder="1" applyAlignment="1">
      <alignment horizontal="center"/>
    </xf>
    <xf numFmtId="0" fontId="9" fillId="4" borderId="52" xfId="0" applyFont="1" applyFill="1" applyBorder="1" applyAlignment="1">
      <alignment horizontal="left" wrapText="1"/>
    </xf>
    <xf numFmtId="0" fontId="9" fillId="4" borderId="56" xfId="0" applyFont="1" applyFill="1" applyBorder="1" applyAlignment="1">
      <alignment horizontal="left" wrapText="1"/>
    </xf>
    <xf numFmtId="0" fontId="9" fillId="4" borderId="13" xfId="0" applyFont="1" applyFill="1" applyBorder="1" applyAlignment="1">
      <alignment horizontal="left" wrapText="1"/>
    </xf>
    <xf numFmtId="0" fontId="2" fillId="0" borderId="0" xfId="0" applyFont="1" applyAlignment="1">
      <alignment horizontal="center"/>
    </xf>
    <xf numFmtId="0" fontId="6" fillId="9" borderId="0" xfId="0" applyFont="1" applyFill="1" applyBorder="1" applyAlignment="1">
      <alignment horizontal="center" vertical="center" wrapText="1"/>
    </xf>
    <xf numFmtId="0" fontId="6" fillId="9" borderId="42" xfId="0" applyFont="1" applyFill="1" applyBorder="1" applyAlignment="1">
      <alignment horizontal="center" vertical="center" wrapText="1"/>
    </xf>
    <xf numFmtId="0" fontId="9" fillId="3" borderId="57" xfId="0" applyFont="1" applyFill="1" applyBorder="1" applyAlignment="1">
      <alignment horizontal="center"/>
    </xf>
    <xf numFmtId="0" fontId="9" fillId="3" borderId="58" xfId="0" applyFont="1" applyFill="1" applyBorder="1" applyAlignment="1">
      <alignment horizontal="center"/>
    </xf>
    <xf numFmtId="0" fontId="9" fillId="4" borderId="36" xfId="0" applyFont="1" applyFill="1" applyBorder="1" applyAlignment="1">
      <alignment horizontal="left"/>
    </xf>
    <xf numFmtId="0" fontId="9" fillId="4" borderId="0" xfId="0" applyFont="1" applyFill="1" applyBorder="1" applyAlignment="1">
      <alignment horizontal="left"/>
    </xf>
    <xf numFmtId="0" fontId="9" fillId="4" borderId="21" xfId="0" applyFont="1" applyFill="1" applyBorder="1" applyAlignment="1">
      <alignment horizontal="left"/>
    </xf>
    <xf numFmtId="0" fontId="9" fillId="4" borderId="25" xfId="0" applyFont="1" applyFill="1" applyBorder="1" applyAlignment="1">
      <alignment horizontal="left"/>
    </xf>
    <xf numFmtId="0" fontId="9" fillId="4" borderId="23" xfId="0" applyFont="1" applyFill="1" applyBorder="1" applyAlignment="1">
      <alignment horizontal="left"/>
    </xf>
    <xf numFmtId="0" fontId="9" fillId="4" borderId="59" xfId="0" applyFont="1" applyFill="1" applyBorder="1" applyAlignment="1">
      <alignment horizontal="left"/>
    </xf>
    <xf numFmtId="4" fontId="9" fillId="2" borderId="60" xfId="0" applyNumberFormat="1" applyFont="1" applyFill="1" applyBorder="1" applyAlignment="1" applyProtection="1">
      <alignment horizontal="center"/>
      <protection locked="0"/>
    </xf>
    <xf numFmtId="4" fontId="9" fillId="2" borderId="24" xfId="0" applyNumberFormat="1" applyFont="1" applyFill="1" applyBorder="1" applyAlignment="1" applyProtection="1">
      <alignment horizontal="center"/>
      <protection locked="0"/>
    </xf>
    <xf numFmtId="2" fontId="9" fillId="3" borderId="52" xfId="0" applyNumberFormat="1" applyFont="1" applyFill="1" applyBorder="1" applyAlignment="1">
      <alignment horizontal="center"/>
    </xf>
    <xf numFmtId="2" fontId="9" fillId="3" borderId="13" xfId="0" applyNumberFormat="1" applyFont="1" applyFill="1" applyBorder="1" applyAlignment="1">
      <alignment horizontal="center"/>
    </xf>
    <xf numFmtId="0" fontId="2" fillId="4" borderId="61" xfId="0" applyFont="1" applyFill="1" applyBorder="1" applyAlignment="1">
      <alignment horizontal="left"/>
    </xf>
    <xf numFmtId="0" fontId="2" fillId="4" borderId="15" xfId="0" applyFont="1" applyFill="1" applyBorder="1" applyAlignment="1">
      <alignment horizontal="left"/>
    </xf>
    <xf numFmtId="0" fontId="2" fillId="4" borderId="51" xfId="0" applyFont="1" applyFill="1" applyBorder="1" applyAlignment="1">
      <alignment horizontal="left"/>
    </xf>
    <xf numFmtId="4" fontId="9" fillId="3" borderId="19" xfId="0" applyNumberFormat="1" applyFont="1" applyFill="1" applyBorder="1" applyAlignment="1">
      <alignment horizontal="center"/>
    </xf>
    <xf numFmtId="4" fontId="9" fillId="3" borderId="62" xfId="0" applyNumberFormat="1" applyFont="1" applyFill="1" applyBorder="1" applyAlignment="1">
      <alignment horizontal="center"/>
    </xf>
    <xf numFmtId="0" fontId="0" fillId="4" borderId="36" xfId="0" applyFill="1" applyBorder="1" applyAlignment="1">
      <alignment horizontal="left"/>
    </xf>
    <xf numFmtId="0" fontId="0" fillId="4" borderId="0" xfId="0" applyFill="1" applyBorder="1" applyAlignment="1">
      <alignment horizontal="left"/>
    </xf>
    <xf numFmtId="0" fontId="0" fillId="4" borderId="21" xfId="0" applyFill="1" applyBorder="1" applyAlignment="1">
      <alignment horizontal="left"/>
    </xf>
    <xf numFmtId="0" fontId="9" fillId="4" borderId="63" xfId="0" applyFont="1" applyFill="1" applyBorder="1" applyAlignment="1">
      <alignment horizontal="center"/>
    </xf>
    <xf numFmtId="0" fontId="9" fillId="4" borderId="64" xfId="0" applyFont="1" applyFill="1" applyBorder="1" applyAlignment="1">
      <alignment horizontal="center"/>
    </xf>
    <xf numFmtId="0" fontId="9" fillId="4" borderId="65" xfId="0" applyFont="1" applyFill="1" applyBorder="1" applyAlignment="1">
      <alignment horizontal="center"/>
    </xf>
    <xf numFmtId="0" fontId="9" fillId="4" borderId="61" xfId="0" applyFont="1" applyFill="1" applyBorder="1" applyAlignment="1">
      <alignment horizontal="left" wrapText="1"/>
    </xf>
    <xf numFmtId="0" fontId="9" fillId="4" borderId="15" xfId="0" applyFont="1" applyFill="1" applyBorder="1" applyAlignment="1">
      <alignment horizontal="left" wrapText="1"/>
    </xf>
    <xf numFmtId="0" fontId="9" fillId="4" borderId="51" xfId="0" applyFont="1" applyFill="1" applyBorder="1" applyAlignment="1">
      <alignment horizontal="left" wrapText="1"/>
    </xf>
    <xf numFmtId="4" fontId="9" fillId="2" borderId="19" xfId="0" applyNumberFormat="1" applyFont="1" applyFill="1" applyBorder="1" applyAlignment="1" applyProtection="1">
      <alignment horizontal="center"/>
      <protection locked="0"/>
    </xf>
    <xf numFmtId="4" fontId="9" fillId="2" borderId="62" xfId="0" applyNumberFormat="1" applyFont="1" applyFill="1" applyBorder="1" applyAlignment="1" applyProtection="1">
      <alignment horizontal="center"/>
      <protection locked="0"/>
    </xf>
    <xf numFmtId="0" fontId="9" fillId="4" borderId="66" xfId="0" applyFont="1" applyFill="1" applyBorder="1" applyAlignment="1">
      <alignment horizontal="left"/>
    </xf>
    <xf numFmtId="0" fontId="9" fillId="4" borderId="7" xfId="0" applyFont="1" applyFill="1" applyBorder="1" applyAlignment="1">
      <alignment horizontal="left"/>
    </xf>
    <xf numFmtId="0" fontId="9" fillId="4" borderId="16" xfId="0" applyFont="1" applyFill="1" applyBorder="1" applyAlignment="1">
      <alignment horizontal="left"/>
    </xf>
    <xf numFmtId="49" fontId="0" fillId="0" borderId="0" xfId="0" applyNumberFormat="1" applyAlignment="1">
      <alignment horizontal="left" vertical="top" wrapText="1"/>
    </xf>
    <xf numFmtId="0" fontId="0" fillId="0" borderId="0" xfId="0" applyAlignment="1">
      <alignment horizontal="left" vertical="top" shrinkToFit="1"/>
    </xf>
    <xf numFmtId="0" fontId="0" fillId="0" borderId="0" xfId="0" applyFill="1" applyBorder="1" applyAlignment="1">
      <alignment horizontal="center"/>
    </xf>
    <xf numFmtId="0" fontId="0" fillId="0" borderId="1" xfId="0" applyBorder="1" applyAlignment="1">
      <alignment horizontal="left" vertical="top" shrinkToFit="1"/>
    </xf>
    <xf numFmtId="170" fontId="0" fillId="0" borderId="1" xfId="0" applyNumberFormat="1" applyBorder="1" applyAlignment="1">
      <alignment horizontal="left" vertical="top" shrinkToFit="1"/>
    </xf>
    <xf numFmtId="0" fontId="0" fillId="0" borderId="0" xfId="0" applyFill="1" applyBorder="1" applyAlignment="1">
      <alignment vertical="top" wrapText="1"/>
    </xf>
    <xf numFmtId="0" fontId="0" fillId="0" borderId="3" xfId="0" applyBorder="1" applyAlignment="1">
      <alignment horizontal="left" shrinkToFit="1"/>
    </xf>
    <xf numFmtId="0" fontId="5" fillId="0" borderId="0" xfId="0" applyFont="1" applyAlignment="1">
      <alignment horizontal="left" wrapText="1"/>
    </xf>
    <xf numFmtId="0" fontId="5" fillId="0" borderId="1" xfId="0" applyFont="1" applyBorder="1" applyAlignment="1">
      <alignment horizontal="left" wrapText="1"/>
    </xf>
    <xf numFmtId="0" fontId="0" fillId="0" borderId="0" xfId="0" applyAlignment="1">
      <alignment horizontal="left" wrapText="1"/>
    </xf>
    <xf numFmtId="0" fontId="0" fillId="0" borderId="1" xfId="0" applyBorder="1"/>
    <xf numFmtId="0" fontId="0" fillId="0" borderId="0" xfId="0" applyAlignment="1">
      <alignment horizontal="left"/>
    </xf>
    <xf numFmtId="0" fontId="5" fillId="0" borderId="3" xfId="0" applyFont="1" applyBorder="1" applyAlignment="1">
      <alignment horizontal="left" wrapText="1"/>
    </xf>
    <xf numFmtId="0" fontId="0" fillId="0" borderId="3" xfId="0" applyBorder="1" applyAlignment="1">
      <alignment horizontal="left" vertical="top" wrapText="1"/>
    </xf>
    <xf numFmtId="0" fontId="0" fillId="0" borderId="0" xfId="0" applyBorder="1" applyAlignment="1">
      <alignment horizontal="left" vertical="top" wrapText="1"/>
    </xf>
    <xf numFmtId="0" fontId="0" fillId="0" borderId="0" xfId="0" applyAlignment="1">
      <alignment horizontal="left" shrinkToFit="1"/>
    </xf>
    <xf numFmtId="0" fontId="0" fillId="0" borderId="0" xfId="0" applyAlignment="1">
      <alignment horizontal="left" vertical="top" wrapText="1"/>
    </xf>
    <xf numFmtId="0" fontId="0" fillId="0" borderId="1" xfId="0" applyBorder="1" applyAlignment="1">
      <alignment horizontal="left" vertical="top" wrapText="1"/>
    </xf>
    <xf numFmtId="0" fontId="0" fillId="0" borderId="0" xfId="0" applyFill="1" applyBorder="1" applyAlignment="1">
      <alignment wrapText="1"/>
    </xf>
    <xf numFmtId="0" fontId="3" fillId="0" borderId="0" xfId="0" applyFont="1" applyAlignment="1">
      <alignment horizontal="left" vertical="top" wrapText="1"/>
    </xf>
    <xf numFmtId="0" fontId="10" fillId="0" borderId="0" xfId="0" applyFont="1" applyAlignment="1">
      <alignment horizontal="left" wrapText="1"/>
    </xf>
    <xf numFmtId="0" fontId="0" fillId="2" borderId="52" xfId="0" applyFill="1" applyBorder="1" applyAlignment="1" applyProtection="1">
      <alignment horizontal="center" wrapText="1"/>
      <protection locked="0"/>
    </xf>
    <xf numFmtId="0" fontId="0" fillId="2" borderId="56" xfId="0" applyFill="1" applyBorder="1" applyAlignment="1" applyProtection="1">
      <alignment horizontal="center" wrapText="1"/>
      <protection locked="0"/>
    </xf>
    <xf numFmtId="0" fontId="0" fillId="2" borderId="13" xfId="0" applyFill="1" applyBorder="1" applyAlignment="1" applyProtection="1">
      <alignment horizontal="center" wrapText="1"/>
      <protection locked="0"/>
    </xf>
    <xf numFmtId="0" fontId="0" fillId="0" borderId="0" xfId="0" applyAlignment="1">
      <alignment wrapText="1"/>
    </xf>
    <xf numFmtId="4" fontId="0" fillId="0" borderId="3" xfId="0" applyNumberFormat="1" applyBorder="1" applyAlignment="1">
      <alignment horizontal="left"/>
    </xf>
    <xf numFmtId="4" fontId="0" fillId="0" borderId="3" xfId="0" applyNumberFormat="1" applyBorder="1" applyAlignment="1">
      <alignment horizontal="right"/>
    </xf>
    <xf numFmtId="4" fontId="0" fillId="0" borderId="14" xfId="0" applyNumberFormat="1" applyBorder="1" applyAlignment="1">
      <alignment horizontal="right"/>
    </xf>
    <xf numFmtId="4" fontId="0" fillId="0" borderId="1" xfId="0" applyNumberFormat="1" applyBorder="1" applyAlignment="1">
      <alignment horizontal="right"/>
    </xf>
    <xf numFmtId="4" fontId="0" fillId="0" borderId="69" xfId="0" applyNumberFormat="1" applyBorder="1" applyAlignment="1">
      <alignment horizontal="right"/>
    </xf>
    <xf numFmtId="4" fontId="1" fillId="0" borderId="0" xfId="0" applyNumberFormat="1" applyFont="1" applyAlignment="1">
      <alignment horizontal="center"/>
    </xf>
    <xf numFmtId="4" fontId="1" fillId="0" borderId="70" xfId="0" applyNumberFormat="1" applyFont="1" applyBorder="1" applyAlignment="1">
      <alignment horizontal="right"/>
    </xf>
    <xf numFmtId="4" fontId="1" fillId="0" borderId="35" xfId="0" applyNumberFormat="1" applyFont="1" applyBorder="1" applyAlignment="1">
      <alignment horizontal="right"/>
    </xf>
    <xf numFmtId="49" fontId="0" fillId="0" borderId="8" xfId="0" applyNumberFormat="1" applyBorder="1" applyAlignment="1">
      <alignment horizontal="right"/>
    </xf>
    <xf numFmtId="49" fontId="0" fillId="0" borderId="7" xfId="0" applyNumberFormat="1" applyBorder="1" applyAlignment="1">
      <alignment horizontal="right"/>
    </xf>
    <xf numFmtId="49" fontId="0" fillId="0" borderId="16" xfId="0" applyNumberFormat="1" applyBorder="1" applyAlignment="1">
      <alignment horizontal="right"/>
    </xf>
    <xf numFmtId="171" fontId="0" fillId="0" borderId="72" xfId="0" applyNumberFormat="1" applyBorder="1"/>
    <xf numFmtId="171" fontId="0" fillId="0" borderId="3" xfId="0" applyNumberFormat="1" applyBorder="1"/>
    <xf numFmtId="171" fontId="0" fillId="0" borderId="32" xfId="0" applyNumberFormat="1" applyBorder="1"/>
    <xf numFmtId="171" fontId="0" fillId="0" borderId="17" xfId="0" applyNumberFormat="1" applyBorder="1"/>
    <xf numFmtId="2" fontId="0" fillId="0" borderId="37" xfId="0" applyNumberFormat="1" applyBorder="1"/>
    <xf numFmtId="2" fontId="0" fillId="0" borderId="2" xfId="0" applyNumberFormat="1" applyBorder="1"/>
    <xf numFmtId="2" fontId="0" fillId="0" borderId="68" xfId="0" applyNumberFormat="1" applyBorder="1"/>
    <xf numFmtId="0" fontId="0" fillId="0" borderId="37" xfId="0" applyBorder="1"/>
    <xf numFmtId="0" fontId="0" fillId="0" borderId="68" xfId="0" applyBorder="1"/>
    <xf numFmtId="0" fontId="0" fillId="0" borderId="8" xfId="0" applyBorder="1" applyAlignment="1">
      <alignment horizontal="right"/>
    </xf>
    <xf numFmtId="0" fontId="0" fillId="0" borderId="7" xfId="0" applyBorder="1" applyAlignment="1">
      <alignment horizontal="right"/>
    </xf>
    <xf numFmtId="4" fontId="0" fillId="0" borderId="0" xfId="0" applyNumberFormat="1" applyAlignment="1">
      <alignment horizontal="center"/>
    </xf>
    <xf numFmtId="0" fontId="0" fillId="0" borderId="14" xfId="0" applyBorder="1"/>
    <xf numFmtId="0" fontId="0" fillId="0" borderId="69" xfId="0" applyBorder="1"/>
    <xf numFmtId="2" fontId="0" fillId="0" borderId="14" xfId="0" applyNumberFormat="1" applyBorder="1" applyAlignment="1">
      <alignment horizontal="center"/>
    </xf>
    <xf numFmtId="2" fontId="0" fillId="0" borderId="75" xfId="0" applyNumberFormat="1" applyBorder="1" applyAlignment="1">
      <alignment horizontal="center"/>
    </xf>
    <xf numFmtId="2" fontId="0" fillId="0" borderId="72" xfId="0" applyNumberFormat="1" applyBorder="1" applyAlignment="1">
      <alignment horizontal="right"/>
    </xf>
    <xf numFmtId="2" fontId="0" fillId="0" borderId="3" xfId="0" applyNumberFormat="1" applyBorder="1" applyAlignment="1">
      <alignment horizontal="right"/>
    </xf>
    <xf numFmtId="2" fontId="0" fillId="0" borderId="0" xfId="0" applyNumberFormat="1" applyAlignment="1">
      <alignment horizontal="left" wrapText="1"/>
    </xf>
    <xf numFmtId="2" fontId="0" fillId="0" borderId="22" xfId="0" applyNumberFormat="1" applyBorder="1" applyAlignment="1">
      <alignment horizontal="left" wrapText="1"/>
    </xf>
    <xf numFmtId="2" fontId="0" fillId="0" borderId="36" xfId="0" applyNumberFormat="1" applyBorder="1" applyAlignment="1">
      <alignment horizontal="center" textRotation="90" wrapText="1"/>
    </xf>
    <xf numFmtId="2" fontId="0" fillId="0" borderId="74" xfId="0" applyNumberFormat="1" applyBorder="1" applyAlignment="1">
      <alignment horizontal="center" textRotation="90" wrapText="1"/>
    </xf>
    <xf numFmtId="2" fontId="0" fillId="0" borderId="37" xfId="0" applyNumberFormat="1" applyBorder="1" applyAlignment="1">
      <alignment horizontal="center"/>
    </xf>
    <xf numFmtId="2" fontId="0" fillId="0" borderId="71" xfId="0" applyNumberFormat="1" applyBorder="1" applyAlignment="1">
      <alignment horizontal="center"/>
    </xf>
    <xf numFmtId="2" fontId="0" fillId="0" borderId="14" xfId="0" applyNumberFormat="1" applyBorder="1"/>
    <xf numFmtId="2" fontId="0" fillId="0" borderId="1" xfId="0" applyNumberFormat="1" applyBorder="1"/>
    <xf numFmtId="2" fontId="0" fillId="0" borderId="69" xfId="0" applyNumberFormat="1" applyBorder="1"/>
    <xf numFmtId="0" fontId="0" fillId="0" borderId="72" xfId="0" applyBorder="1"/>
    <xf numFmtId="0" fontId="0" fillId="0" borderId="32" xfId="0" applyBorder="1"/>
    <xf numFmtId="2" fontId="0" fillId="0" borderId="0" xfId="0" applyNumberFormat="1"/>
    <xf numFmtId="2" fontId="0" fillId="0" borderId="72" xfId="0" applyNumberFormat="1" applyBorder="1" applyAlignment="1">
      <alignment horizontal="center"/>
    </xf>
    <xf numFmtId="2" fontId="0" fillId="0" borderId="73" xfId="0" applyNumberFormat="1" applyBorder="1" applyAlignment="1">
      <alignment horizontal="center"/>
    </xf>
    <xf numFmtId="2" fontId="0" fillId="0" borderId="37" xfId="0" applyNumberFormat="1" applyBorder="1" applyAlignment="1">
      <alignment horizontal="right"/>
    </xf>
    <xf numFmtId="2" fontId="0" fillId="0" borderId="2" xfId="0" applyNumberFormat="1" applyBorder="1" applyAlignment="1">
      <alignment horizontal="right"/>
    </xf>
    <xf numFmtId="2" fontId="0" fillId="0" borderId="68" xfId="0" applyNumberFormat="1" applyBorder="1" applyAlignment="1">
      <alignment horizontal="right"/>
    </xf>
    <xf numFmtId="0" fontId="2" fillId="0" borderId="0" xfId="0" applyFont="1" applyAlignment="1">
      <alignment vertical="top"/>
    </xf>
    <xf numFmtId="0" fontId="1" fillId="0" borderId="15" xfId="0" applyFont="1" applyBorder="1"/>
    <xf numFmtId="14" fontId="0" fillId="0" borderId="0" xfId="0" applyNumberFormat="1" applyAlignment="1">
      <alignment horizontal="left" vertical="top" wrapText="1"/>
    </xf>
    <xf numFmtId="0" fontId="5" fillId="0" borderId="0" xfId="0" applyFont="1"/>
    <xf numFmtId="0" fontId="1" fillId="0" borderId="0" xfId="0" applyFont="1" applyAlignment="1">
      <alignment vertical="center" wrapText="1"/>
    </xf>
    <xf numFmtId="0" fontId="0" fillId="0" borderId="15" xfId="0" applyBorder="1" applyAlignment="1">
      <alignment vertical="center" wrapText="1"/>
    </xf>
    <xf numFmtId="0" fontId="0" fillId="0" borderId="0" xfId="0" applyAlignment="1">
      <alignment vertical="center" wrapText="1"/>
    </xf>
    <xf numFmtId="49" fontId="0" fillId="0" borderId="0" xfId="0" applyNumberFormat="1" applyAlignment="1">
      <alignment horizontal="left"/>
    </xf>
    <xf numFmtId="0" fontId="0" fillId="0" borderId="0" xfId="0" applyAlignment="1">
      <alignment vertical="top" wrapText="1"/>
    </xf>
    <xf numFmtId="0" fontId="7" fillId="0" borderId="0" xfId="0" applyFont="1" applyAlignment="1">
      <alignment horizontal="left"/>
    </xf>
    <xf numFmtId="0" fontId="7" fillId="0" borderId="0" xfId="0" applyFont="1" applyAlignment="1">
      <alignment horizontal="left" vertical="top" wrapText="1"/>
    </xf>
    <xf numFmtId="0" fontId="14" fillId="0" borderId="87" xfId="2" applyFill="1" applyBorder="1" applyAlignment="1">
      <alignment horizontal="left" shrinkToFit="1"/>
    </xf>
    <xf numFmtId="0" fontId="14" fillId="0" borderId="87" xfId="2" applyBorder="1" applyAlignment="1">
      <alignment horizontal="left" shrinkToFit="1"/>
    </xf>
    <xf numFmtId="0" fontId="5" fillId="0" borderId="87" xfId="2" applyFont="1" applyBorder="1" applyAlignment="1">
      <alignment horizontal="left" wrapText="1"/>
    </xf>
    <xf numFmtId="0" fontId="14" fillId="0" borderId="87" xfId="2" applyBorder="1" applyAlignment="1">
      <alignment horizontal="left" wrapText="1"/>
    </xf>
    <xf numFmtId="0" fontId="2" fillId="0" borderId="0" xfId="2" applyFont="1" applyAlignment="1"/>
    <xf numFmtId="0" fontId="14" fillId="0" borderId="0" xfId="2" applyAlignment="1"/>
    <xf numFmtId="0" fontId="14" fillId="0" borderId="0" xfId="2" applyFill="1" applyAlignment="1">
      <alignment horizontal="left" wrapText="1"/>
    </xf>
    <xf numFmtId="0" fontId="14" fillId="0" borderId="0" xfId="2" applyAlignment="1">
      <alignment horizontal="left" wrapText="1"/>
    </xf>
    <xf numFmtId="0" fontId="14" fillId="0" borderId="0" xfId="2" applyFill="1" applyAlignment="1">
      <alignment horizontal="left" vertical="top" shrinkToFit="1"/>
    </xf>
    <xf numFmtId="0" fontId="14" fillId="0" borderId="0" xfId="2" applyAlignment="1">
      <alignment horizontal="left" vertical="top" shrinkToFit="1"/>
    </xf>
    <xf numFmtId="49" fontId="14" fillId="0" borderId="0" xfId="2" applyNumberFormat="1" applyFill="1" applyAlignment="1">
      <alignment horizontal="left" vertical="top" wrapText="1"/>
    </xf>
    <xf numFmtId="49" fontId="14" fillId="0" borderId="0" xfId="2" applyNumberFormat="1" applyAlignment="1">
      <alignment horizontal="left" vertical="top" wrapText="1"/>
    </xf>
    <xf numFmtId="0" fontId="5" fillId="0" borderId="0" xfId="2" applyFont="1" applyFill="1" applyBorder="1" applyAlignment="1">
      <alignment horizontal="left" wrapText="1"/>
    </xf>
    <xf numFmtId="0" fontId="5" fillId="0" borderId="0" xfId="2" applyFont="1" applyBorder="1" applyAlignment="1">
      <alignment horizontal="left" wrapText="1"/>
    </xf>
    <xf numFmtId="0" fontId="5" fillId="0" borderId="85" xfId="2" applyFont="1" applyBorder="1" applyAlignment="1">
      <alignment horizontal="left" wrapText="1"/>
    </xf>
    <xf numFmtId="0" fontId="14" fillId="0" borderId="85" xfId="2" applyBorder="1" applyAlignment="1">
      <alignment horizontal="left" vertical="top" shrinkToFit="1"/>
    </xf>
    <xf numFmtId="174" fontId="14" fillId="0" borderId="85" xfId="2" applyNumberFormat="1" applyBorder="1" applyAlignment="1">
      <alignment horizontal="left" vertical="top" shrinkToFit="1"/>
    </xf>
    <xf numFmtId="0" fontId="13" fillId="0" borderId="0" xfId="0" applyFont="1" applyFill="1" applyBorder="1" applyAlignment="1" applyProtection="1">
      <alignment horizontal="left"/>
    </xf>
    <xf numFmtId="0" fontId="0" fillId="0" borderId="0" xfId="0" applyBorder="1" applyAlignment="1" applyProtection="1">
      <alignment horizontal="left"/>
    </xf>
    <xf numFmtId="0" fontId="14" fillId="0" borderId="0" xfId="2" applyFill="1" applyAlignment="1">
      <alignment horizontal="left" shrinkToFit="1"/>
    </xf>
    <xf numFmtId="0" fontId="14" fillId="0" borderId="0" xfId="2" applyAlignment="1">
      <alignment horizontal="left" shrinkToFit="1"/>
    </xf>
    <xf numFmtId="0" fontId="14" fillId="0" borderId="0" xfId="2" applyNumberFormat="1" applyFill="1" applyAlignment="1">
      <alignment horizontal="left"/>
    </xf>
    <xf numFmtId="0" fontId="14" fillId="0" borderId="0" xfId="2" applyAlignment="1">
      <alignment horizontal="left"/>
    </xf>
    <xf numFmtId="0" fontId="14" fillId="0" borderId="0" xfId="2" applyAlignment="1">
      <alignment horizontal="left" vertical="top" wrapText="1"/>
    </xf>
    <xf numFmtId="0" fontId="14" fillId="0" borderId="0" xfId="2" applyAlignment="1">
      <alignment wrapText="1"/>
    </xf>
    <xf numFmtId="14" fontId="14" fillId="0" borderId="0" xfId="2" applyNumberFormat="1" applyAlignment="1">
      <alignment horizontal="left"/>
    </xf>
    <xf numFmtId="0" fontId="14" fillId="0" borderId="0" xfId="2" applyNumberFormat="1" applyAlignment="1">
      <alignment horizontal="left"/>
    </xf>
    <xf numFmtId="0" fontId="0" fillId="0" borderId="0" xfId="2" applyFont="1" applyAlignment="1">
      <alignment wrapText="1"/>
    </xf>
    <xf numFmtId="0" fontId="13" fillId="0" borderId="0" xfId="2" applyFont="1" applyFill="1" applyBorder="1" applyAlignment="1">
      <alignment horizontal="left"/>
    </xf>
    <xf numFmtId="0" fontId="14" fillId="0" borderId="0" xfId="2" applyBorder="1" applyAlignment="1">
      <alignment horizontal="left"/>
    </xf>
    <xf numFmtId="0" fontId="14" fillId="0" borderId="0" xfId="2" applyAlignment="1">
      <alignment horizontal="center"/>
    </xf>
    <xf numFmtId="0" fontId="13" fillId="0" borderId="0" xfId="0" applyFont="1" applyAlignment="1">
      <alignment horizontal="left" wrapText="1"/>
    </xf>
    <xf numFmtId="0" fontId="13" fillId="0" borderId="79" xfId="2" applyFont="1" applyFill="1" applyBorder="1" applyAlignment="1">
      <alignment horizontal="left"/>
    </xf>
    <xf numFmtId="0" fontId="14" fillId="0" borderId="79" xfId="2" applyBorder="1" applyAlignment="1">
      <alignment horizontal="left"/>
    </xf>
    <xf numFmtId="0" fontId="13" fillId="0" borderId="0" xfId="2" applyFont="1" applyFill="1" applyBorder="1" applyAlignment="1">
      <alignment horizontal="left" wrapText="1"/>
    </xf>
    <xf numFmtId="0" fontId="7" fillId="0" borderId="0" xfId="2" applyFont="1" applyAlignment="1">
      <alignment wrapText="1"/>
    </xf>
    <xf numFmtId="0" fontId="0" fillId="0" borderId="0" xfId="2" applyFont="1" applyAlignment="1">
      <alignment vertical="top" wrapText="1"/>
    </xf>
    <xf numFmtId="0" fontId="14" fillId="0" borderId="0" xfId="2" applyAlignment="1">
      <alignment vertical="top" wrapText="1"/>
    </xf>
    <xf numFmtId="0" fontId="5" fillId="0" borderId="0" xfId="2" applyFont="1" applyAlignment="1">
      <alignment horizontal="right"/>
    </xf>
    <xf numFmtId="0" fontId="14" fillId="0" borderId="0" xfId="2" applyAlignment="1">
      <alignment horizontal="right"/>
    </xf>
    <xf numFmtId="49" fontId="14" fillId="0" borderId="0" xfId="2" applyNumberFormat="1" applyAlignment="1">
      <alignment horizontal="center"/>
    </xf>
    <xf numFmtId="0" fontId="14" fillId="6" borderId="47" xfId="2" applyFill="1" applyBorder="1" applyAlignment="1" applyProtection="1">
      <alignment horizontal="center" wrapText="1"/>
      <protection locked="0"/>
    </xf>
    <xf numFmtId="0" fontId="5" fillId="0" borderId="0" xfId="2" applyFont="1" applyFill="1" applyBorder="1" applyAlignment="1" applyProtection="1">
      <alignment horizontal="left" wrapText="1"/>
    </xf>
    <xf numFmtId="0" fontId="5" fillId="0" borderId="0" xfId="2" applyFont="1" applyBorder="1" applyAlignment="1" applyProtection="1">
      <alignment horizontal="left" wrapText="1"/>
    </xf>
    <xf numFmtId="0" fontId="5" fillId="0" borderId="85" xfId="2" applyFont="1" applyBorder="1" applyAlignment="1" applyProtection="1">
      <alignment horizontal="left" wrapText="1"/>
    </xf>
    <xf numFmtId="0" fontId="2" fillId="0" borderId="0" xfId="2" applyFont="1" applyAlignment="1" applyProtection="1"/>
    <xf numFmtId="0" fontId="14" fillId="0" borderId="0" xfId="2" applyFill="1" applyAlignment="1" applyProtection="1">
      <alignment horizontal="left" wrapText="1"/>
    </xf>
    <xf numFmtId="0" fontId="14" fillId="0" borderId="0" xfId="2" applyAlignment="1" applyProtection="1">
      <alignment horizontal="left" wrapText="1"/>
    </xf>
    <xf numFmtId="0" fontId="14" fillId="0" borderId="0" xfId="2" applyFill="1" applyAlignment="1" applyProtection="1">
      <alignment horizontal="left" vertical="top" shrinkToFit="1"/>
    </xf>
    <xf numFmtId="0" fontId="14" fillId="0" borderId="0" xfId="2" applyAlignment="1" applyProtection="1">
      <alignment horizontal="left" vertical="top" shrinkToFit="1"/>
    </xf>
    <xf numFmtId="14" fontId="14" fillId="0" borderId="0" xfId="2" applyNumberFormat="1" applyFill="1" applyAlignment="1" applyProtection="1">
      <alignment horizontal="left" vertical="top" wrapText="1"/>
    </xf>
    <xf numFmtId="0" fontId="14" fillId="0" borderId="0" xfId="2" applyAlignment="1" applyProtection="1">
      <alignment horizontal="left" vertical="top" wrapText="1"/>
    </xf>
    <xf numFmtId="0" fontId="14" fillId="0" borderId="0" xfId="2" applyAlignment="1" applyProtection="1">
      <alignment wrapText="1"/>
    </xf>
    <xf numFmtId="0" fontId="14" fillId="0" borderId="0" xfId="2" applyAlignment="1" applyProtection="1"/>
    <xf numFmtId="0" fontId="14" fillId="0" borderId="87" xfId="2" applyFill="1" applyBorder="1" applyAlignment="1" applyProtection="1">
      <alignment horizontal="left" shrinkToFit="1"/>
    </xf>
    <xf numFmtId="0" fontId="14" fillId="0" borderId="87" xfId="2" applyBorder="1" applyAlignment="1" applyProtection="1">
      <alignment horizontal="left" shrinkToFit="1"/>
    </xf>
    <xf numFmtId="0" fontId="5" fillId="0" borderId="87" xfId="2" applyFont="1" applyBorder="1" applyAlignment="1" applyProtection="1">
      <alignment horizontal="left" wrapText="1"/>
    </xf>
    <xf numFmtId="0" fontId="14" fillId="0" borderId="87" xfId="2" applyBorder="1" applyAlignment="1" applyProtection="1">
      <alignment horizontal="left" wrapText="1"/>
    </xf>
    <xf numFmtId="0" fontId="14" fillId="0" borderId="0" xfId="2" applyFill="1" applyAlignment="1" applyProtection="1">
      <alignment horizontal="left" shrinkToFit="1"/>
    </xf>
    <xf numFmtId="0" fontId="14" fillId="0" borderId="0" xfId="2" applyAlignment="1" applyProtection="1">
      <alignment horizontal="left" shrinkToFit="1"/>
    </xf>
    <xf numFmtId="0" fontId="14" fillId="0" borderId="0" xfId="2" applyAlignment="1" applyProtection="1">
      <alignment vertical="center" wrapText="1"/>
    </xf>
    <xf numFmtId="0" fontId="14" fillId="0" borderId="0" xfId="2" applyNumberFormat="1" applyFill="1" applyAlignment="1" applyProtection="1">
      <alignment horizontal="left"/>
    </xf>
    <xf numFmtId="0" fontId="14" fillId="0" borderId="0" xfId="2" applyAlignment="1" applyProtection="1">
      <alignment horizontal="left"/>
    </xf>
    <xf numFmtId="0" fontId="0" fillId="0" borderId="0" xfId="2" applyFont="1" applyAlignment="1" applyProtection="1">
      <alignment wrapText="1"/>
    </xf>
    <xf numFmtId="0" fontId="14" fillId="0" borderId="0" xfId="2" applyAlignment="1" applyProtection="1">
      <alignment vertical="top" wrapText="1"/>
    </xf>
    <xf numFmtId="0" fontId="0" fillId="0" borderId="0" xfId="2" applyFont="1" applyFill="1" applyBorder="1" applyAlignment="1">
      <alignment horizontal="left"/>
    </xf>
    <xf numFmtId="0" fontId="0" fillId="0" borderId="0" xfId="0" applyFont="1" applyFill="1" applyBorder="1" applyAlignment="1" applyProtection="1">
      <alignment horizontal="left"/>
    </xf>
    <xf numFmtId="0" fontId="13" fillId="0" borderId="0" xfId="2" applyFont="1" applyFill="1" applyBorder="1" applyAlignment="1">
      <alignment horizontal="left" vertical="top" wrapText="1"/>
    </xf>
    <xf numFmtId="0" fontId="14" fillId="0" borderId="0" xfId="2" applyBorder="1" applyAlignment="1">
      <alignment horizontal="left" vertical="top" wrapText="1"/>
    </xf>
    <xf numFmtId="0" fontId="7" fillId="0" borderId="0" xfId="2" applyFont="1" applyAlignment="1" applyProtection="1"/>
    <xf numFmtId="0" fontId="5" fillId="0" borderId="0" xfId="2" applyFont="1" applyAlignment="1" applyProtection="1">
      <alignment horizontal="right"/>
    </xf>
    <xf numFmtId="0" fontId="14" fillId="0" borderId="0" xfId="2" applyAlignment="1" applyProtection="1">
      <alignment horizontal="right"/>
    </xf>
    <xf numFmtId="0" fontId="0" fillId="0" borderId="36" xfId="0" applyBorder="1" applyAlignment="1">
      <alignment horizontal="center"/>
    </xf>
  </cellXfs>
  <cellStyles count="3">
    <cellStyle name="Komma" xfId="1" builtinId="3"/>
    <cellStyle name="Standard" xfId="0" builtinId="0"/>
    <cellStyle name="Standard 2" xfId="2"/>
  </cellStyles>
  <dxfs count="16">
    <dxf>
      <fill>
        <patternFill>
          <bgColor indexed="47"/>
        </patternFill>
      </fill>
    </dxf>
    <dxf>
      <fill>
        <patternFill>
          <bgColor indexed="47"/>
        </patternFill>
      </fill>
    </dxf>
    <dxf>
      <fill>
        <patternFill>
          <bgColor indexed="47"/>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
      <font>
        <b/>
        <i val="0"/>
        <condense val="0"/>
        <extend val="0"/>
        <color indexed="10"/>
      </font>
      <fill>
        <patternFill patternType="solid">
          <fgColor indexed="22"/>
          <bgColor indexed="47"/>
        </patternFill>
      </fill>
    </dxf>
    <dxf>
      <font>
        <b val="0"/>
        <i val="0"/>
        <condense val="0"/>
        <extend val="0"/>
        <color indexed="10"/>
      </font>
      <fill>
        <patternFill patternType="solid">
          <fgColor indexed="29"/>
          <bgColor indexed="45"/>
        </patternFill>
      </fill>
    </dxf>
    <dxf>
      <font>
        <b val="0"/>
        <i val="0"/>
        <condense val="0"/>
        <extend val="0"/>
        <color indexed="17"/>
      </font>
      <fill>
        <patternFill patternType="solid">
          <fgColor indexed="27"/>
          <bgColor indexed="42"/>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stmas.bayern.de/Users/geiere/AppData/Local/Temp/kfr-ogts01012016-31082016_3001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stmas.bayern.de/Abt_6/Ref_64/Br&#252;nig/Abrechnungsprogramm/kfr%20und%20zkfr/kfr_beta_21_IMPORT/&#196;nderungen_eingearbeitet/Fehlzeiten/Neue%20Regelung/Qualit&#228;tssicherung/Qualit&#228;tssicherung_Beta_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leitung"/>
      <sheetName val="Allgemeines"/>
      <sheetName val="Kinder"/>
      <sheetName val="Personal"/>
      <sheetName val="Kürzungsmonate"/>
      <sheetName val="Berechnung 4_5 _ x"/>
      <sheetName val="Antrag"/>
      <sheetName val="Analyse"/>
      <sheetName val="Bescheid"/>
      <sheetName val="Antrag Kommune"/>
      <sheetName val="Bescheid an Kommune"/>
      <sheetName val="Fördertabelle"/>
      <sheetName val="Berechnung Kommune"/>
      <sheetName val="Berechnung"/>
      <sheetName val="Fachkräfte"/>
      <sheetName val="Ergänzungskräfte"/>
      <sheetName val="Daten"/>
      <sheetName val="Tabelle1"/>
    </sheetNames>
    <sheetDataSet>
      <sheetData sheetId="0">
        <row r="1">
          <cell r="C1">
            <v>42765</v>
          </cell>
        </row>
      </sheetData>
      <sheetData sheetId="1">
        <row r="9">
          <cell r="F9">
            <v>1104.48</v>
          </cell>
        </row>
      </sheetData>
      <sheetData sheetId="2" refreshError="1"/>
      <sheetData sheetId="3" refreshError="1"/>
      <sheetData sheetId="4"/>
      <sheetData sheetId="5" refreshError="1"/>
      <sheetData sheetId="6" refreshError="1"/>
      <sheetData sheetId="7" refreshError="1"/>
      <sheetData sheetId="8">
        <row r="5">
          <cell r="B5">
            <v>0</v>
          </cell>
        </row>
      </sheetData>
      <sheetData sheetId="9">
        <row r="3">
          <cell r="B3">
            <v>0</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_Personal"/>
    </sheetNames>
    <sheetDataSet>
      <sheetData sheetId="0"/>
    </sheetDataSet>
  </externalBook>
</externalLink>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C17"/>
  <sheetViews>
    <sheetView showGridLines="0" tabSelected="1" workbookViewId="0">
      <selection activeCell="B2" sqref="B2:C2"/>
    </sheetView>
  </sheetViews>
  <sheetFormatPr baseColWidth="10" defaultColWidth="11.42578125" defaultRowHeight="12.75" x14ac:dyDescent="0.2"/>
  <cols>
    <col min="1" max="1" width="71" style="2" customWidth="1"/>
    <col min="2" max="2" width="49.28515625" style="2" customWidth="1"/>
    <col min="3" max="3" width="16" style="1" customWidth="1"/>
    <col min="4" max="16384" width="11.42578125" style="1"/>
  </cols>
  <sheetData>
    <row r="1" spans="1:3" x14ac:dyDescent="0.2">
      <c r="A1" s="3"/>
      <c r="B1" s="3" t="s">
        <v>0</v>
      </c>
      <c r="C1" s="4">
        <v>43906</v>
      </c>
    </row>
    <row r="2" spans="1:3" ht="25.5" x14ac:dyDescent="0.2">
      <c r="A2" s="5" t="s">
        <v>265</v>
      </c>
      <c r="B2" s="321" t="s">
        <v>1</v>
      </c>
      <c r="C2" s="321"/>
    </row>
    <row r="3" spans="1:3" x14ac:dyDescent="0.2">
      <c r="A3" s="5"/>
      <c r="B3" s="5"/>
    </row>
    <row r="4" spans="1:3" ht="15.75" x14ac:dyDescent="0.2">
      <c r="A4" s="322" t="s">
        <v>2</v>
      </c>
      <c r="B4" s="322"/>
      <c r="C4" s="322"/>
    </row>
    <row r="5" spans="1:3" x14ac:dyDescent="0.2">
      <c r="A5" s="323" t="s">
        <v>266</v>
      </c>
      <c r="B5" s="323"/>
      <c r="C5" s="323"/>
    </row>
    <row r="6" spans="1:3" ht="27.6" customHeight="1" x14ac:dyDescent="0.2">
      <c r="A6" s="323" t="s">
        <v>275</v>
      </c>
      <c r="B6" s="323"/>
      <c r="C6" s="323"/>
    </row>
    <row r="7" spans="1:3" x14ac:dyDescent="0.2">
      <c r="A7" s="319" t="s">
        <v>268</v>
      </c>
      <c r="B7" s="319"/>
      <c r="C7" s="319"/>
    </row>
    <row r="8" spans="1:3" x14ac:dyDescent="0.2">
      <c r="A8" s="319" t="s">
        <v>269</v>
      </c>
      <c r="B8" s="319"/>
      <c r="C8" s="319"/>
    </row>
    <row r="9" spans="1:3" x14ac:dyDescent="0.2">
      <c r="A9" s="320" t="s">
        <v>270</v>
      </c>
      <c r="B9" s="320"/>
      <c r="C9" s="320"/>
    </row>
    <row r="10" spans="1:3" x14ac:dyDescent="0.2">
      <c r="A10" s="320" t="s">
        <v>271</v>
      </c>
      <c r="B10" s="320"/>
      <c r="C10" s="320"/>
    </row>
    <row r="11" spans="1:3" x14ac:dyDescent="0.2">
      <c r="A11" s="320" t="s">
        <v>272</v>
      </c>
      <c r="B11" s="320"/>
      <c r="C11" s="320"/>
    </row>
    <row r="12" spans="1:3" x14ac:dyDescent="0.2">
      <c r="A12" s="320" t="s">
        <v>273</v>
      </c>
      <c r="B12" s="320"/>
      <c r="C12" s="320"/>
    </row>
    <row r="13" spans="1:3" x14ac:dyDescent="0.2">
      <c r="A13" s="320" t="s">
        <v>274</v>
      </c>
      <c r="B13" s="320"/>
      <c r="C13" s="320"/>
    </row>
    <row r="14" spans="1:3" ht="12.75" customHeight="1" x14ac:dyDescent="0.2">
      <c r="A14" s="324"/>
      <c r="B14" s="324"/>
      <c r="C14" s="324"/>
    </row>
    <row r="15" spans="1:3" x14ac:dyDescent="0.2">
      <c r="A15" s="318" t="s">
        <v>3</v>
      </c>
      <c r="B15" s="318"/>
      <c r="C15" s="318"/>
    </row>
    <row r="16" spans="1:3" x14ac:dyDescent="0.2">
      <c r="A16" s="318"/>
      <c r="B16" s="318"/>
      <c r="C16" s="318"/>
    </row>
    <row r="17" spans="1:1" x14ac:dyDescent="0.2">
      <c r="A17" s="1"/>
    </row>
  </sheetData>
  <sheetProtection algorithmName="SHA-512" hashValue="1CuRikl45BGccv79fnrE4l3Su3T+oB/ltOe/dYgylWABcD88XKATLhDC4anvWH4SE2VdaHSTtcwi+j3MEQ4Esg==" saltValue="NQS3syIk9v9uE3AKqTcOAQ==" spinCount="100000" sheet="1" objects="1" scenarios="1"/>
  <mergeCells count="13">
    <mergeCell ref="B2:C2"/>
    <mergeCell ref="A4:C4"/>
    <mergeCell ref="A5:C5"/>
    <mergeCell ref="A7:C7"/>
    <mergeCell ref="A14:C14"/>
    <mergeCell ref="A6:C6"/>
    <mergeCell ref="A15:C16"/>
    <mergeCell ref="A8:C8"/>
    <mergeCell ref="A9:C9"/>
    <mergeCell ref="A10:C10"/>
    <mergeCell ref="A11:C11"/>
    <mergeCell ref="A12:C12"/>
    <mergeCell ref="A13:C13"/>
  </mergeCells>
  <phoneticPr fontId="5" type="noConversion"/>
  <pageMargins left="0.75" right="0.75" top="0.98" bottom="0.98" header="0.51" footer="0.51"/>
  <pageSetup paperSize="9"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8"/>
  <sheetViews>
    <sheetView showGridLines="0" zoomScaleNormal="100" workbookViewId="0">
      <pane xSplit="2" topLeftCell="C1" activePane="topRight" state="frozenSplit"/>
      <selection pane="topRight" activeCell="M34" sqref="M34"/>
    </sheetView>
  </sheetViews>
  <sheetFormatPr baseColWidth="10" defaultRowHeight="12.75" x14ac:dyDescent="0.2"/>
  <cols>
    <col min="1" max="1" width="12.85546875" style="260" customWidth="1"/>
    <col min="2" max="2" width="19.85546875" style="261" customWidth="1"/>
    <col min="3" max="3" width="4.7109375" style="260" customWidth="1"/>
    <col min="4" max="4" width="4.28515625" style="260" customWidth="1"/>
    <col min="5" max="5" width="11.5703125" style="260"/>
    <col min="6" max="6" width="7.42578125" style="260" customWidth="1"/>
    <col min="7" max="9" width="6.28515625" style="260" customWidth="1"/>
    <col min="10" max="10" width="5" style="260" customWidth="1"/>
    <col min="11" max="12" width="11.5703125" style="260"/>
    <col min="13" max="13" width="12.85546875" style="260" customWidth="1"/>
    <col min="14" max="14" width="7.28515625" style="260" customWidth="1"/>
    <col min="15" max="256" width="11.5703125" style="260"/>
    <col min="257" max="257" width="12.85546875" style="260" customWidth="1"/>
    <col min="258" max="258" width="19.85546875" style="260" customWidth="1"/>
    <col min="259" max="259" width="4.7109375" style="260" customWidth="1"/>
    <col min="260" max="260" width="4.28515625" style="260" customWidth="1"/>
    <col min="261" max="261" width="11.5703125" style="260"/>
    <col min="262" max="262" width="7.42578125" style="260" customWidth="1"/>
    <col min="263" max="265" width="6.28515625" style="260" customWidth="1"/>
    <col min="266" max="266" width="5" style="260" customWidth="1"/>
    <col min="267" max="268" width="11.5703125" style="260"/>
    <col min="269" max="269" width="12.85546875" style="260" customWidth="1"/>
    <col min="270" max="270" width="7.28515625" style="260" customWidth="1"/>
    <col min="271" max="512" width="11.5703125" style="260"/>
    <col min="513" max="513" width="12.85546875" style="260" customWidth="1"/>
    <col min="514" max="514" width="19.85546875" style="260" customWidth="1"/>
    <col min="515" max="515" width="4.7109375" style="260" customWidth="1"/>
    <col min="516" max="516" width="4.28515625" style="260" customWidth="1"/>
    <col min="517" max="517" width="11.5703125" style="260"/>
    <col min="518" max="518" width="7.42578125" style="260" customWidth="1"/>
    <col min="519" max="521" width="6.28515625" style="260" customWidth="1"/>
    <col min="522" max="522" width="5" style="260" customWidth="1"/>
    <col min="523" max="524" width="11.5703125" style="260"/>
    <col min="525" max="525" width="12.85546875" style="260" customWidth="1"/>
    <col min="526" max="526" width="7.28515625" style="260" customWidth="1"/>
    <col min="527" max="768" width="11.5703125" style="260"/>
    <col min="769" max="769" width="12.85546875" style="260" customWidth="1"/>
    <col min="770" max="770" width="19.85546875" style="260" customWidth="1"/>
    <col min="771" max="771" width="4.7109375" style="260" customWidth="1"/>
    <col min="772" max="772" width="4.28515625" style="260" customWidth="1"/>
    <col min="773" max="773" width="11.5703125" style="260"/>
    <col min="774" max="774" width="7.42578125" style="260" customWidth="1"/>
    <col min="775" max="777" width="6.28515625" style="260" customWidth="1"/>
    <col min="778" max="778" width="5" style="260" customWidth="1"/>
    <col min="779" max="780" width="11.5703125" style="260"/>
    <col min="781" max="781" width="12.85546875" style="260" customWidth="1"/>
    <col min="782" max="782" width="7.28515625" style="260" customWidth="1"/>
    <col min="783" max="1024" width="11.5703125" style="260"/>
    <col min="1025" max="1025" width="12.85546875" style="260" customWidth="1"/>
    <col min="1026" max="1026" width="19.85546875" style="260" customWidth="1"/>
    <col min="1027" max="1027" width="4.7109375" style="260" customWidth="1"/>
    <col min="1028" max="1028" width="4.28515625" style="260" customWidth="1"/>
    <col min="1029" max="1029" width="11.5703125" style="260"/>
    <col min="1030" max="1030" width="7.42578125" style="260" customWidth="1"/>
    <col min="1031" max="1033" width="6.28515625" style="260" customWidth="1"/>
    <col min="1034" max="1034" width="5" style="260" customWidth="1"/>
    <col min="1035" max="1036" width="11.5703125" style="260"/>
    <col min="1037" max="1037" width="12.85546875" style="260" customWidth="1"/>
    <col min="1038" max="1038" width="7.28515625" style="260" customWidth="1"/>
    <col min="1039" max="1280" width="11.5703125" style="260"/>
    <col min="1281" max="1281" width="12.85546875" style="260" customWidth="1"/>
    <col min="1282" max="1282" width="19.85546875" style="260" customWidth="1"/>
    <col min="1283" max="1283" width="4.7109375" style="260" customWidth="1"/>
    <col min="1284" max="1284" width="4.28515625" style="260" customWidth="1"/>
    <col min="1285" max="1285" width="11.5703125" style="260"/>
    <col min="1286" max="1286" width="7.42578125" style="260" customWidth="1"/>
    <col min="1287" max="1289" width="6.28515625" style="260" customWidth="1"/>
    <col min="1290" max="1290" width="5" style="260" customWidth="1"/>
    <col min="1291" max="1292" width="11.5703125" style="260"/>
    <col min="1293" max="1293" width="12.85546875" style="260" customWidth="1"/>
    <col min="1294" max="1294" width="7.28515625" style="260" customWidth="1"/>
    <col min="1295" max="1536" width="11.5703125" style="260"/>
    <col min="1537" max="1537" width="12.85546875" style="260" customWidth="1"/>
    <col min="1538" max="1538" width="19.85546875" style="260" customWidth="1"/>
    <col min="1539" max="1539" width="4.7109375" style="260" customWidth="1"/>
    <col min="1540" max="1540" width="4.28515625" style="260" customWidth="1"/>
    <col min="1541" max="1541" width="11.5703125" style="260"/>
    <col min="1542" max="1542" width="7.42578125" style="260" customWidth="1"/>
    <col min="1543" max="1545" width="6.28515625" style="260" customWidth="1"/>
    <col min="1546" max="1546" width="5" style="260" customWidth="1"/>
    <col min="1547" max="1548" width="11.5703125" style="260"/>
    <col min="1549" max="1549" width="12.85546875" style="260" customWidth="1"/>
    <col min="1550" max="1550" width="7.28515625" style="260" customWidth="1"/>
    <col min="1551" max="1792" width="11.5703125" style="260"/>
    <col min="1793" max="1793" width="12.85546875" style="260" customWidth="1"/>
    <col min="1794" max="1794" width="19.85546875" style="260" customWidth="1"/>
    <col min="1795" max="1795" width="4.7109375" style="260" customWidth="1"/>
    <col min="1796" max="1796" width="4.28515625" style="260" customWidth="1"/>
    <col min="1797" max="1797" width="11.5703125" style="260"/>
    <col min="1798" max="1798" width="7.42578125" style="260" customWidth="1"/>
    <col min="1799" max="1801" width="6.28515625" style="260" customWidth="1"/>
    <col min="1802" max="1802" width="5" style="260" customWidth="1"/>
    <col min="1803" max="1804" width="11.5703125" style="260"/>
    <col min="1805" max="1805" width="12.85546875" style="260" customWidth="1"/>
    <col min="1806" max="1806" width="7.28515625" style="260" customWidth="1"/>
    <col min="1807" max="2048" width="11.5703125" style="260"/>
    <col min="2049" max="2049" width="12.85546875" style="260" customWidth="1"/>
    <col min="2050" max="2050" width="19.85546875" style="260" customWidth="1"/>
    <col min="2051" max="2051" width="4.7109375" style="260" customWidth="1"/>
    <col min="2052" max="2052" width="4.28515625" style="260" customWidth="1"/>
    <col min="2053" max="2053" width="11.5703125" style="260"/>
    <col min="2054" max="2054" width="7.42578125" style="260" customWidth="1"/>
    <col min="2055" max="2057" width="6.28515625" style="260" customWidth="1"/>
    <col min="2058" max="2058" width="5" style="260" customWidth="1"/>
    <col min="2059" max="2060" width="11.5703125" style="260"/>
    <col min="2061" max="2061" width="12.85546875" style="260" customWidth="1"/>
    <col min="2062" max="2062" width="7.28515625" style="260" customWidth="1"/>
    <col min="2063" max="2304" width="11.5703125" style="260"/>
    <col min="2305" max="2305" width="12.85546875" style="260" customWidth="1"/>
    <col min="2306" max="2306" width="19.85546875" style="260" customWidth="1"/>
    <col min="2307" max="2307" width="4.7109375" style="260" customWidth="1"/>
    <col min="2308" max="2308" width="4.28515625" style="260" customWidth="1"/>
    <col min="2309" max="2309" width="11.5703125" style="260"/>
    <col min="2310" max="2310" width="7.42578125" style="260" customWidth="1"/>
    <col min="2311" max="2313" width="6.28515625" style="260" customWidth="1"/>
    <col min="2314" max="2314" width="5" style="260" customWidth="1"/>
    <col min="2315" max="2316" width="11.5703125" style="260"/>
    <col min="2317" max="2317" width="12.85546875" style="260" customWidth="1"/>
    <col min="2318" max="2318" width="7.28515625" style="260" customWidth="1"/>
    <col min="2319" max="2560" width="11.5703125" style="260"/>
    <col min="2561" max="2561" width="12.85546875" style="260" customWidth="1"/>
    <col min="2562" max="2562" width="19.85546875" style="260" customWidth="1"/>
    <col min="2563" max="2563" width="4.7109375" style="260" customWidth="1"/>
    <col min="2564" max="2564" width="4.28515625" style="260" customWidth="1"/>
    <col min="2565" max="2565" width="11.5703125" style="260"/>
    <col min="2566" max="2566" width="7.42578125" style="260" customWidth="1"/>
    <col min="2567" max="2569" width="6.28515625" style="260" customWidth="1"/>
    <col min="2570" max="2570" width="5" style="260" customWidth="1"/>
    <col min="2571" max="2572" width="11.5703125" style="260"/>
    <col min="2573" max="2573" width="12.85546875" style="260" customWidth="1"/>
    <col min="2574" max="2574" width="7.28515625" style="260" customWidth="1"/>
    <col min="2575" max="2816" width="11.5703125" style="260"/>
    <col min="2817" max="2817" width="12.85546875" style="260" customWidth="1"/>
    <col min="2818" max="2818" width="19.85546875" style="260" customWidth="1"/>
    <col min="2819" max="2819" width="4.7109375" style="260" customWidth="1"/>
    <col min="2820" max="2820" width="4.28515625" style="260" customWidth="1"/>
    <col min="2821" max="2821" width="11.5703125" style="260"/>
    <col min="2822" max="2822" width="7.42578125" style="260" customWidth="1"/>
    <col min="2823" max="2825" width="6.28515625" style="260" customWidth="1"/>
    <col min="2826" max="2826" width="5" style="260" customWidth="1"/>
    <col min="2827" max="2828" width="11.5703125" style="260"/>
    <col min="2829" max="2829" width="12.85546875" style="260" customWidth="1"/>
    <col min="2830" max="2830" width="7.28515625" style="260" customWidth="1"/>
    <col min="2831" max="3072" width="11.5703125" style="260"/>
    <col min="3073" max="3073" width="12.85546875" style="260" customWidth="1"/>
    <col min="3074" max="3074" width="19.85546875" style="260" customWidth="1"/>
    <col min="3075" max="3075" width="4.7109375" style="260" customWidth="1"/>
    <col min="3076" max="3076" width="4.28515625" style="260" customWidth="1"/>
    <col min="3077" max="3077" width="11.5703125" style="260"/>
    <col min="3078" max="3078" width="7.42578125" style="260" customWidth="1"/>
    <col min="3079" max="3081" width="6.28515625" style="260" customWidth="1"/>
    <col min="3082" max="3082" width="5" style="260" customWidth="1"/>
    <col min="3083" max="3084" width="11.5703125" style="260"/>
    <col min="3085" max="3085" width="12.85546875" style="260" customWidth="1"/>
    <col min="3086" max="3086" width="7.28515625" style="260" customWidth="1"/>
    <col min="3087" max="3328" width="11.5703125" style="260"/>
    <col min="3329" max="3329" width="12.85546875" style="260" customWidth="1"/>
    <col min="3330" max="3330" width="19.85546875" style="260" customWidth="1"/>
    <col min="3331" max="3331" width="4.7109375" style="260" customWidth="1"/>
    <col min="3332" max="3332" width="4.28515625" style="260" customWidth="1"/>
    <col min="3333" max="3333" width="11.5703125" style="260"/>
    <col min="3334" max="3334" width="7.42578125" style="260" customWidth="1"/>
    <col min="3335" max="3337" width="6.28515625" style="260" customWidth="1"/>
    <col min="3338" max="3338" width="5" style="260" customWidth="1"/>
    <col min="3339" max="3340" width="11.5703125" style="260"/>
    <col min="3341" max="3341" width="12.85546875" style="260" customWidth="1"/>
    <col min="3342" max="3342" width="7.28515625" style="260" customWidth="1"/>
    <col min="3343" max="3584" width="11.5703125" style="260"/>
    <col min="3585" max="3585" width="12.85546875" style="260" customWidth="1"/>
    <col min="3586" max="3586" width="19.85546875" style="260" customWidth="1"/>
    <col min="3587" max="3587" width="4.7109375" style="260" customWidth="1"/>
    <col min="3588" max="3588" width="4.28515625" style="260" customWidth="1"/>
    <col min="3589" max="3589" width="11.5703125" style="260"/>
    <col min="3590" max="3590" width="7.42578125" style="260" customWidth="1"/>
    <col min="3591" max="3593" width="6.28515625" style="260" customWidth="1"/>
    <col min="3594" max="3594" width="5" style="260" customWidth="1"/>
    <col min="3595" max="3596" width="11.5703125" style="260"/>
    <col min="3597" max="3597" width="12.85546875" style="260" customWidth="1"/>
    <col min="3598" max="3598" width="7.28515625" style="260" customWidth="1"/>
    <col min="3599" max="3840" width="11.5703125" style="260"/>
    <col min="3841" max="3841" width="12.85546875" style="260" customWidth="1"/>
    <col min="3842" max="3842" width="19.85546875" style="260" customWidth="1"/>
    <col min="3843" max="3843" width="4.7109375" style="260" customWidth="1"/>
    <col min="3844" max="3844" width="4.28515625" style="260" customWidth="1"/>
    <col min="3845" max="3845" width="11.5703125" style="260"/>
    <col min="3846" max="3846" width="7.42578125" style="260" customWidth="1"/>
    <col min="3847" max="3849" width="6.28515625" style="260" customWidth="1"/>
    <col min="3850" max="3850" width="5" style="260" customWidth="1"/>
    <col min="3851" max="3852" width="11.5703125" style="260"/>
    <col min="3853" max="3853" width="12.85546875" style="260" customWidth="1"/>
    <col min="3854" max="3854" width="7.28515625" style="260" customWidth="1"/>
    <col min="3855" max="4096" width="11.5703125" style="260"/>
    <col min="4097" max="4097" width="12.85546875" style="260" customWidth="1"/>
    <col min="4098" max="4098" width="19.85546875" style="260" customWidth="1"/>
    <col min="4099" max="4099" width="4.7109375" style="260" customWidth="1"/>
    <col min="4100" max="4100" width="4.28515625" style="260" customWidth="1"/>
    <col min="4101" max="4101" width="11.5703125" style="260"/>
    <col min="4102" max="4102" width="7.42578125" style="260" customWidth="1"/>
    <col min="4103" max="4105" width="6.28515625" style="260" customWidth="1"/>
    <col min="4106" max="4106" width="5" style="260" customWidth="1"/>
    <col min="4107" max="4108" width="11.5703125" style="260"/>
    <col min="4109" max="4109" width="12.85546875" style="260" customWidth="1"/>
    <col min="4110" max="4110" width="7.28515625" style="260" customWidth="1"/>
    <col min="4111" max="4352" width="11.5703125" style="260"/>
    <col min="4353" max="4353" width="12.85546875" style="260" customWidth="1"/>
    <col min="4354" max="4354" width="19.85546875" style="260" customWidth="1"/>
    <col min="4355" max="4355" width="4.7109375" style="260" customWidth="1"/>
    <col min="4356" max="4356" width="4.28515625" style="260" customWidth="1"/>
    <col min="4357" max="4357" width="11.5703125" style="260"/>
    <col min="4358" max="4358" width="7.42578125" style="260" customWidth="1"/>
    <col min="4359" max="4361" width="6.28515625" style="260" customWidth="1"/>
    <col min="4362" max="4362" width="5" style="260" customWidth="1"/>
    <col min="4363" max="4364" width="11.5703125" style="260"/>
    <col min="4365" max="4365" width="12.85546875" style="260" customWidth="1"/>
    <col min="4366" max="4366" width="7.28515625" style="260" customWidth="1"/>
    <col min="4367" max="4608" width="11.5703125" style="260"/>
    <col min="4609" max="4609" width="12.85546875" style="260" customWidth="1"/>
    <col min="4610" max="4610" width="19.85546875" style="260" customWidth="1"/>
    <col min="4611" max="4611" width="4.7109375" style="260" customWidth="1"/>
    <col min="4612" max="4612" width="4.28515625" style="260" customWidth="1"/>
    <col min="4613" max="4613" width="11.5703125" style="260"/>
    <col min="4614" max="4614" width="7.42578125" style="260" customWidth="1"/>
    <col min="4615" max="4617" width="6.28515625" style="260" customWidth="1"/>
    <col min="4618" max="4618" width="5" style="260" customWidth="1"/>
    <col min="4619" max="4620" width="11.5703125" style="260"/>
    <col min="4621" max="4621" width="12.85546875" style="260" customWidth="1"/>
    <col min="4622" max="4622" width="7.28515625" style="260" customWidth="1"/>
    <col min="4623" max="4864" width="11.5703125" style="260"/>
    <col min="4865" max="4865" width="12.85546875" style="260" customWidth="1"/>
    <col min="4866" max="4866" width="19.85546875" style="260" customWidth="1"/>
    <col min="4867" max="4867" width="4.7109375" style="260" customWidth="1"/>
    <col min="4868" max="4868" width="4.28515625" style="260" customWidth="1"/>
    <col min="4869" max="4869" width="11.5703125" style="260"/>
    <col min="4870" max="4870" width="7.42578125" style="260" customWidth="1"/>
    <col min="4871" max="4873" width="6.28515625" style="260" customWidth="1"/>
    <col min="4874" max="4874" width="5" style="260" customWidth="1"/>
    <col min="4875" max="4876" width="11.5703125" style="260"/>
    <col min="4877" max="4877" width="12.85546875" style="260" customWidth="1"/>
    <col min="4878" max="4878" width="7.28515625" style="260" customWidth="1"/>
    <col min="4879" max="5120" width="11.5703125" style="260"/>
    <col min="5121" max="5121" width="12.85546875" style="260" customWidth="1"/>
    <col min="5122" max="5122" width="19.85546875" style="260" customWidth="1"/>
    <col min="5123" max="5123" width="4.7109375" style="260" customWidth="1"/>
    <col min="5124" max="5124" width="4.28515625" style="260" customWidth="1"/>
    <col min="5125" max="5125" width="11.5703125" style="260"/>
    <col min="5126" max="5126" width="7.42578125" style="260" customWidth="1"/>
    <col min="5127" max="5129" width="6.28515625" style="260" customWidth="1"/>
    <col min="5130" max="5130" width="5" style="260" customWidth="1"/>
    <col min="5131" max="5132" width="11.5703125" style="260"/>
    <col min="5133" max="5133" width="12.85546875" style="260" customWidth="1"/>
    <col min="5134" max="5134" width="7.28515625" style="260" customWidth="1"/>
    <col min="5135" max="5376" width="11.5703125" style="260"/>
    <col min="5377" max="5377" width="12.85546875" style="260" customWidth="1"/>
    <col min="5378" max="5378" width="19.85546875" style="260" customWidth="1"/>
    <col min="5379" max="5379" width="4.7109375" style="260" customWidth="1"/>
    <col min="5380" max="5380" width="4.28515625" style="260" customWidth="1"/>
    <col min="5381" max="5381" width="11.5703125" style="260"/>
    <col min="5382" max="5382" width="7.42578125" style="260" customWidth="1"/>
    <col min="5383" max="5385" width="6.28515625" style="260" customWidth="1"/>
    <col min="5386" max="5386" width="5" style="260" customWidth="1"/>
    <col min="5387" max="5388" width="11.5703125" style="260"/>
    <col min="5389" max="5389" width="12.85546875" style="260" customWidth="1"/>
    <col min="5390" max="5390" width="7.28515625" style="260" customWidth="1"/>
    <col min="5391" max="5632" width="11.5703125" style="260"/>
    <col min="5633" max="5633" width="12.85546875" style="260" customWidth="1"/>
    <col min="5634" max="5634" width="19.85546875" style="260" customWidth="1"/>
    <col min="5635" max="5635" width="4.7109375" style="260" customWidth="1"/>
    <col min="5636" max="5636" width="4.28515625" style="260" customWidth="1"/>
    <col min="5637" max="5637" width="11.5703125" style="260"/>
    <col min="5638" max="5638" width="7.42578125" style="260" customWidth="1"/>
    <col min="5639" max="5641" width="6.28515625" style="260" customWidth="1"/>
    <col min="5642" max="5642" width="5" style="260" customWidth="1"/>
    <col min="5643" max="5644" width="11.5703125" style="260"/>
    <col min="5645" max="5645" width="12.85546875" style="260" customWidth="1"/>
    <col min="5646" max="5646" width="7.28515625" style="260" customWidth="1"/>
    <col min="5647" max="5888" width="11.5703125" style="260"/>
    <col min="5889" max="5889" width="12.85546875" style="260" customWidth="1"/>
    <col min="5890" max="5890" width="19.85546875" style="260" customWidth="1"/>
    <col min="5891" max="5891" width="4.7109375" style="260" customWidth="1"/>
    <col min="5892" max="5892" width="4.28515625" style="260" customWidth="1"/>
    <col min="5893" max="5893" width="11.5703125" style="260"/>
    <col min="5894" max="5894" width="7.42578125" style="260" customWidth="1"/>
    <col min="5895" max="5897" width="6.28515625" style="260" customWidth="1"/>
    <col min="5898" max="5898" width="5" style="260" customWidth="1"/>
    <col min="5899" max="5900" width="11.5703125" style="260"/>
    <col min="5901" max="5901" width="12.85546875" style="260" customWidth="1"/>
    <col min="5902" max="5902" width="7.28515625" style="260" customWidth="1"/>
    <col min="5903" max="6144" width="11.5703125" style="260"/>
    <col min="6145" max="6145" width="12.85546875" style="260" customWidth="1"/>
    <col min="6146" max="6146" width="19.85546875" style="260" customWidth="1"/>
    <col min="6147" max="6147" width="4.7109375" style="260" customWidth="1"/>
    <col min="6148" max="6148" width="4.28515625" style="260" customWidth="1"/>
    <col min="6149" max="6149" width="11.5703125" style="260"/>
    <col min="6150" max="6150" width="7.42578125" style="260" customWidth="1"/>
    <col min="6151" max="6153" width="6.28515625" style="260" customWidth="1"/>
    <col min="6154" max="6154" width="5" style="260" customWidth="1"/>
    <col min="6155" max="6156" width="11.5703125" style="260"/>
    <col min="6157" max="6157" width="12.85546875" style="260" customWidth="1"/>
    <col min="6158" max="6158" width="7.28515625" style="260" customWidth="1"/>
    <col min="6159" max="6400" width="11.5703125" style="260"/>
    <col min="6401" max="6401" width="12.85546875" style="260" customWidth="1"/>
    <col min="6402" max="6402" width="19.85546875" style="260" customWidth="1"/>
    <col min="6403" max="6403" width="4.7109375" style="260" customWidth="1"/>
    <col min="6404" max="6404" width="4.28515625" style="260" customWidth="1"/>
    <col min="6405" max="6405" width="11.5703125" style="260"/>
    <col min="6406" max="6406" width="7.42578125" style="260" customWidth="1"/>
    <col min="6407" max="6409" width="6.28515625" style="260" customWidth="1"/>
    <col min="6410" max="6410" width="5" style="260" customWidth="1"/>
    <col min="6411" max="6412" width="11.5703125" style="260"/>
    <col min="6413" max="6413" width="12.85546875" style="260" customWidth="1"/>
    <col min="6414" max="6414" width="7.28515625" style="260" customWidth="1"/>
    <col min="6415" max="6656" width="11.5703125" style="260"/>
    <col min="6657" max="6657" width="12.85546875" style="260" customWidth="1"/>
    <col min="6658" max="6658" width="19.85546875" style="260" customWidth="1"/>
    <col min="6659" max="6659" width="4.7109375" style="260" customWidth="1"/>
    <col min="6660" max="6660" width="4.28515625" style="260" customWidth="1"/>
    <col min="6661" max="6661" width="11.5703125" style="260"/>
    <col min="6662" max="6662" width="7.42578125" style="260" customWidth="1"/>
    <col min="6663" max="6665" width="6.28515625" style="260" customWidth="1"/>
    <col min="6666" max="6666" width="5" style="260" customWidth="1"/>
    <col min="6667" max="6668" width="11.5703125" style="260"/>
    <col min="6669" max="6669" width="12.85546875" style="260" customWidth="1"/>
    <col min="6670" max="6670" width="7.28515625" style="260" customWidth="1"/>
    <col min="6671" max="6912" width="11.5703125" style="260"/>
    <col min="6913" max="6913" width="12.85546875" style="260" customWidth="1"/>
    <col min="6914" max="6914" width="19.85546875" style="260" customWidth="1"/>
    <col min="6915" max="6915" width="4.7109375" style="260" customWidth="1"/>
    <col min="6916" max="6916" width="4.28515625" style="260" customWidth="1"/>
    <col min="6917" max="6917" width="11.5703125" style="260"/>
    <col min="6918" max="6918" width="7.42578125" style="260" customWidth="1"/>
    <col min="6919" max="6921" width="6.28515625" style="260" customWidth="1"/>
    <col min="6922" max="6922" width="5" style="260" customWidth="1"/>
    <col min="6923" max="6924" width="11.5703125" style="260"/>
    <col min="6925" max="6925" width="12.85546875" style="260" customWidth="1"/>
    <col min="6926" max="6926" width="7.28515625" style="260" customWidth="1"/>
    <col min="6927" max="7168" width="11.5703125" style="260"/>
    <col min="7169" max="7169" width="12.85546875" style="260" customWidth="1"/>
    <col min="7170" max="7170" width="19.85546875" style="260" customWidth="1"/>
    <col min="7171" max="7171" width="4.7109375" style="260" customWidth="1"/>
    <col min="7172" max="7172" width="4.28515625" style="260" customWidth="1"/>
    <col min="7173" max="7173" width="11.5703125" style="260"/>
    <col min="7174" max="7174" width="7.42578125" style="260" customWidth="1"/>
    <col min="7175" max="7177" width="6.28515625" style="260" customWidth="1"/>
    <col min="7178" max="7178" width="5" style="260" customWidth="1"/>
    <col min="7179" max="7180" width="11.5703125" style="260"/>
    <col min="7181" max="7181" width="12.85546875" style="260" customWidth="1"/>
    <col min="7182" max="7182" width="7.28515625" style="260" customWidth="1"/>
    <col min="7183" max="7424" width="11.5703125" style="260"/>
    <col min="7425" max="7425" width="12.85546875" style="260" customWidth="1"/>
    <col min="7426" max="7426" width="19.85546875" style="260" customWidth="1"/>
    <col min="7427" max="7427" width="4.7109375" style="260" customWidth="1"/>
    <col min="7428" max="7428" width="4.28515625" style="260" customWidth="1"/>
    <col min="7429" max="7429" width="11.5703125" style="260"/>
    <col min="7430" max="7430" width="7.42578125" style="260" customWidth="1"/>
    <col min="7431" max="7433" width="6.28515625" style="260" customWidth="1"/>
    <col min="7434" max="7434" width="5" style="260" customWidth="1"/>
    <col min="7435" max="7436" width="11.5703125" style="260"/>
    <col min="7437" max="7437" width="12.85546875" style="260" customWidth="1"/>
    <col min="7438" max="7438" width="7.28515625" style="260" customWidth="1"/>
    <col min="7439" max="7680" width="11.5703125" style="260"/>
    <col min="7681" max="7681" width="12.85546875" style="260" customWidth="1"/>
    <col min="7682" max="7682" width="19.85546875" style="260" customWidth="1"/>
    <col min="7683" max="7683" width="4.7109375" style="260" customWidth="1"/>
    <col min="7684" max="7684" width="4.28515625" style="260" customWidth="1"/>
    <col min="7685" max="7685" width="11.5703125" style="260"/>
    <col min="7686" max="7686" width="7.42578125" style="260" customWidth="1"/>
    <col min="7687" max="7689" width="6.28515625" style="260" customWidth="1"/>
    <col min="7690" max="7690" width="5" style="260" customWidth="1"/>
    <col min="7691" max="7692" width="11.5703125" style="260"/>
    <col min="7693" max="7693" width="12.85546875" style="260" customWidth="1"/>
    <col min="7694" max="7694" width="7.28515625" style="260" customWidth="1"/>
    <col min="7695" max="7936" width="11.5703125" style="260"/>
    <col min="7937" max="7937" width="12.85546875" style="260" customWidth="1"/>
    <col min="7938" max="7938" width="19.85546875" style="260" customWidth="1"/>
    <col min="7939" max="7939" width="4.7109375" style="260" customWidth="1"/>
    <col min="7940" max="7940" width="4.28515625" style="260" customWidth="1"/>
    <col min="7941" max="7941" width="11.5703125" style="260"/>
    <col min="7942" max="7942" width="7.42578125" style="260" customWidth="1"/>
    <col min="7943" max="7945" width="6.28515625" style="260" customWidth="1"/>
    <col min="7946" max="7946" width="5" style="260" customWidth="1"/>
    <col min="7947" max="7948" width="11.5703125" style="260"/>
    <col min="7949" max="7949" width="12.85546875" style="260" customWidth="1"/>
    <col min="7950" max="7950" width="7.28515625" style="260" customWidth="1"/>
    <col min="7951" max="8192" width="11.5703125" style="260"/>
    <col min="8193" max="8193" width="12.85546875" style="260" customWidth="1"/>
    <col min="8194" max="8194" width="19.85546875" style="260" customWidth="1"/>
    <col min="8195" max="8195" width="4.7109375" style="260" customWidth="1"/>
    <col min="8196" max="8196" width="4.28515625" style="260" customWidth="1"/>
    <col min="8197" max="8197" width="11.5703125" style="260"/>
    <col min="8198" max="8198" width="7.42578125" style="260" customWidth="1"/>
    <col min="8199" max="8201" width="6.28515625" style="260" customWidth="1"/>
    <col min="8202" max="8202" width="5" style="260" customWidth="1"/>
    <col min="8203" max="8204" width="11.5703125" style="260"/>
    <col min="8205" max="8205" width="12.85546875" style="260" customWidth="1"/>
    <col min="8206" max="8206" width="7.28515625" style="260" customWidth="1"/>
    <col min="8207" max="8448" width="11.5703125" style="260"/>
    <col min="8449" max="8449" width="12.85546875" style="260" customWidth="1"/>
    <col min="8450" max="8450" width="19.85546875" style="260" customWidth="1"/>
    <col min="8451" max="8451" width="4.7109375" style="260" customWidth="1"/>
    <col min="8452" max="8452" width="4.28515625" style="260" customWidth="1"/>
    <col min="8453" max="8453" width="11.5703125" style="260"/>
    <col min="8454" max="8454" width="7.42578125" style="260" customWidth="1"/>
    <col min="8455" max="8457" width="6.28515625" style="260" customWidth="1"/>
    <col min="8458" max="8458" width="5" style="260" customWidth="1"/>
    <col min="8459" max="8460" width="11.5703125" style="260"/>
    <col min="8461" max="8461" width="12.85546875" style="260" customWidth="1"/>
    <col min="8462" max="8462" width="7.28515625" style="260" customWidth="1"/>
    <col min="8463" max="8704" width="11.5703125" style="260"/>
    <col min="8705" max="8705" width="12.85546875" style="260" customWidth="1"/>
    <col min="8706" max="8706" width="19.85546875" style="260" customWidth="1"/>
    <col min="8707" max="8707" width="4.7109375" style="260" customWidth="1"/>
    <col min="8708" max="8708" width="4.28515625" style="260" customWidth="1"/>
    <col min="8709" max="8709" width="11.5703125" style="260"/>
    <col min="8710" max="8710" width="7.42578125" style="260" customWidth="1"/>
    <col min="8711" max="8713" width="6.28515625" style="260" customWidth="1"/>
    <col min="8714" max="8714" width="5" style="260" customWidth="1"/>
    <col min="8715" max="8716" width="11.5703125" style="260"/>
    <col min="8717" max="8717" width="12.85546875" style="260" customWidth="1"/>
    <col min="8718" max="8718" width="7.28515625" style="260" customWidth="1"/>
    <col min="8719" max="8960" width="11.5703125" style="260"/>
    <col min="8961" max="8961" width="12.85546875" style="260" customWidth="1"/>
    <col min="8962" max="8962" width="19.85546875" style="260" customWidth="1"/>
    <col min="8963" max="8963" width="4.7109375" style="260" customWidth="1"/>
    <col min="8964" max="8964" width="4.28515625" style="260" customWidth="1"/>
    <col min="8965" max="8965" width="11.5703125" style="260"/>
    <col min="8966" max="8966" width="7.42578125" style="260" customWidth="1"/>
    <col min="8967" max="8969" width="6.28515625" style="260" customWidth="1"/>
    <col min="8970" max="8970" width="5" style="260" customWidth="1"/>
    <col min="8971" max="8972" width="11.5703125" style="260"/>
    <col min="8973" max="8973" width="12.85546875" style="260" customWidth="1"/>
    <col min="8974" max="8974" width="7.28515625" style="260" customWidth="1"/>
    <col min="8975" max="9216" width="11.5703125" style="260"/>
    <col min="9217" max="9217" width="12.85546875" style="260" customWidth="1"/>
    <col min="9218" max="9218" width="19.85546875" style="260" customWidth="1"/>
    <col min="9219" max="9219" width="4.7109375" style="260" customWidth="1"/>
    <col min="9220" max="9220" width="4.28515625" style="260" customWidth="1"/>
    <col min="9221" max="9221" width="11.5703125" style="260"/>
    <col min="9222" max="9222" width="7.42578125" style="260" customWidth="1"/>
    <col min="9223" max="9225" width="6.28515625" style="260" customWidth="1"/>
    <col min="9226" max="9226" width="5" style="260" customWidth="1"/>
    <col min="9227" max="9228" width="11.5703125" style="260"/>
    <col min="9229" max="9229" width="12.85546875" style="260" customWidth="1"/>
    <col min="9230" max="9230" width="7.28515625" style="260" customWidth="1"/>
    <col min="9231" max="9472" width="11.5703125" style="260"/>
    <col min="9473" max="9473" width="12.85546875" style="260" customWidth="1"/>
    <col min="9474" max="9474" width="19.85546875" style="260" customWidth="1"/>
    <col min="9475" max="9475" width="4.7109375" style="260" customWidth="1"/>
    <col min="9476" max="9476" width="4.28515625" style="260" customWidth="1"/>
    <col min="9477" max="9477" width="11.5703125" style="260"/>
    <col min="9478" max="9478" width="7.42578125" style="260" customWidth="1"/>
    <col min="9479" max="9481" width="6.28515625" style="260" customWidth="1"/>
    <col min="9482" max="9482" width="5" style="260" customWidth="1"/>
    <col min="9483" max="9484" width="11.5703125" style="260"/>
    <col min="9485" max="9485" width="12.85546875" style="260" customWidth="1"/>
    <col min="9486" max="9486" width="7.28515625" style="260" customWidth="1"/>
    <col min="9487" max="9728" width="11.5703125" style="260"/>
    <col min="9729" max="9729" width="12.85546875" style="260" customWidth="1"/>
    <col min="9730" max="9730" width="19.85546875" style="260" customWidth="1"/>
    <col min="9731" max="9731" width="4.7109375" style="260" customWidth="1"/>
    <col min="9732" max="9732" width="4.28515625" style="260" customWidth="1"/>
    <col min="9733" max="9733" width="11.5703125" style="260"/>
    <col min="9734" max="9734" width="7.42578125" style="260" customWidth="1"/>
    <col min="9735" max="9737" width="6.28515625" style="260" customWidth="1"/>
    <col min="9738" max="9738" width="5" style="260" customWidth="1"/>
    <col min="9739" max="9740" width="11.5703125" style="260"/>
    <col min="9741" max="9741" width="12.85546875" style="260" customWidth="1"/>
    <col min="9742" max="9742" width="7.28515625" style="260" customWidth="1"/>
    <col min="9743" max="9984" width="11.5703125" style="260"/>
    <col min="9985" max="9985" width="12.85546875" style="260" customWidth="1"/>
    <col min="9986" max="9986" width="19.85546875" style="260" customWidth="1"/>
    <col min="9987" max="9987" width="4.7109375" style="260" customWidth="1"/>
    <col min="9988" max="9988" width="4.28515625" style="260" customWidth="1"/>
    <col min="9989" max="9989" width="11.5703125" style="260"/>
    <col min="9990" max="9990" width="7.42578125" style="260" customWidth="1"/>
    <col min="9991" max="9993" width="6.28515625" style="260" customWidth="1"/>
    <col min="9994" max="9994" width="5" style="260" customWidth="1"/>
    <col min="9995" max="9996" width="11.5703125" style="260"/>
    <col min="9997" max="9997" width="12.85546875" style="260" customWidth="1"/>
    <col min="9998" max="9998" width="7.28515625" style="260" customWidth="1"/>
    <col min="9999" max="10240" width="11.5703125" style="260"/>
    <col min="10241" max="10241" width="12.85546875" style="260" customWidth="1"/>
    <col min="10242" max="10242" width="19.85546875" style="260" customWidth="1"/>
    <col min="10243" max="10243" width="4.7109375" style="260" customWidth="1"/>
    <col min="10244" max="10244" width="4.28515625" style="260" customWidth="1"/>
    <col min="10245" max="10245" width="11.5703125" style="260"/>
    <col min="10246" max="10246" width="7.42578125" style="260" customWidth="1"/>
    <col min="10247" max="10249" width="6.28515625" style="260" customWidth="1"/>
    <col min="10250" max="10250" width="5" style="260" customWidth="1"/>
    <col min="10251" max="10252" width="11.5703125" style="260"/>
    <col min="10253" max="10253" width="12.85546875" style="260" customWidth="1"/>
    <col min="10254" max="10254" width="7.28515625" style="260" customWidth="1"/>
    <col min="10255" max="10496" width="11.5703125" style="260"/>
    <col min="10497" max="10497" width="12.85546875" style="260" customWidth="1"/>
    <col min="10498" max="10498" width="19.85546875" style="260" customWidth="1"/>
    <col min="10499" max="10499" width="4.7109375" style="260" customWidth="1"/>
    <col min="10500" max="10500" width="4.28515625" style="260" customWidth="1"/>
    <col min="10501" max="10501" width="11.5703125" style="260"/>
    <col min="10502" max="10502" width="7.42578125" style="260" customWidth="1"/>
    <col min="10503" max="10505" width="6.28515625" style="260" customWidth="1"/>
    <col min="10506" max="10506" width="5" style="260" customWidth="1"/>
    <col min="10507" max="10508" width="11.5703125" style="260"/>
    <col min="10509" max="10509" width="12.85546875" style="260" customWidth="1"/>
    <col min="10510" max="10510" width="7.28515625" style="260" customWidth="1"/>
    <col min="10511" max="10752" width="11.5703125" style="260"/>
    <col min="10753" max="10753" width="12.85546875" style="260" customWidth="1"/>
    <col min="10754" max="10754" width="19.85546875" style="260" customWidth="1"/>
    <col min="10755" max="10755" width="4.7109375" style="260" customWidth="1"/>
    <col min="10756" max="10756" width="4.28515625" style="260" customWidth="1"/>
    <col min="10757" max="10757" width="11.5703125" style="260"/>
    <col min="10758" max="10758" width="7.42578125" style="260" customWidth="1"/>
    <col min="10759" max="10761" width="6.28515625" style="260" customWidth="1"/>
    <col min="10762" max="10762" width="5" style="260" customWidth="1"/>
    <col min="10763" max="10764" width="11.5703125" style="260"/>
    <col min="10765" max="10765" width="12.85546875" style="260" customWidth="1"/>
    <col min="10766" max="10766" width="7.28515625" style="260" customWidth="1"/>
    <col min="10767" max="11008" width="11.5703125" style="260"/>
    <col min="11009" max="11009" width="12.85546875" style="260" customWidth="1"/>
    <col min="11010" max="11010" width="19.85546875" style="260" customWidth="1"/>
    <col min="11011" max="11011" width="4.7109375" style="260" customWidth="1"/>
    <col min="11012" max="11012" width="4.28515625" style="260" customWidth="1"/>
    <col min="11013" max="11013" width="11.5703125" style="260"/>
    <col min="11014" max="11014" width="7.42578125" style="260" customWidth="1"/>
    <col min="11015" max="11017" width="6.28515625" style="260" customWidth="1"/>
    <col min="11018" max="11018" width="5" style="260" customWidth="1"/>
    <col min="11019" max="11020" width="11.5703125" style="260"/>
    <col min="11021" max="11021" width="12.85546875" style="260" customWidth="1"/>
    <col min="11022" max="11022" width="7.28515625" style="260" customWidth="1"/>
    <col min="11023" max="11264" width="11.5703125" style="260"/>
    <col min="11265" max="11265" width="12.85546875" style="260" customWidth="1"/>
    <col min="11266" max="11266" width="19.85546875" style="260" customWidth="1"/>
    <col min="11267" max="11267" width="4.7109375" style="260" customWidth="1"/>
    <col min="11268" max="11268" width="4.28515625" style="260" customWidth="1"/>
    <col min="11269" max="11269" width="11.5703125" style="260"/>
    <col min="11270" max="11270" width="7.42578125" style="260" customWidth="1"/>
    <col min="11271" max="11273" width="6.28515625" style="260" customWidth="1"/>
    <col min="11274" max="11274" width="5" style="260" customWidth="1"/>
    <col min="11275" max="11276" width="11.5703125" style="260"/>
    <col min="11277" max="11277" width="12.85546875" style="260" customWidth="1"/>
    <col min="11278" max="11278" width="7.28515625" style="260" customWidth="1"/>
    <col min="11279" max="11520" width="11.5703125" style="260"/>
    <col min="11521" max="11521" width="12.85546875" style="260" customWidth="1"/>
    <col min="11522" max="11522" width="19.85546875" style="260" customWidth="1"/>
    <col min="11523" max="11523" width="4.7109375" style="260" customWidth="1"/>
    <col min="11524" max="11524" width="4.28515625" style="260" customWidth="1"/>
    <col min="11525" max="11525" width="11.5703125" style="260"/>
    <col min="11526" max="11526" width="7.42578125" style="260" customWidth="1"/>
    <col min="11527" max="11529" width="6.28515625" style="260" customWidth="1"/>
    <col min="11530" max="11530" width="5" style="260" customWidth="1"/>
    <col min="11531" max="11532" width="11.5703125" style="260"/>
    <col min="11533" max="11533" width="12.85546875" style="260" customWidth="1"/>
    <col min="11534" max="11534" width="7.28515625" style="260" customWidth="1"/>
    <col min="11535" max="11776" width="11.5703125" style="260"/>
    <col min="11777" max="11777" width="12.85546875" style="260" customWidth="1"/>
    <col min="11778" max="11778" width="19.85546875" style="260" customWidth="1"/>
    <col min="11779" max="11779" width="4.7109375" style="260" customWidth="1"/>
    <col min="11780" max="11780" width="4.28515625" style="260" customWidth="1"/>
    <col min="11781" max="11781" width="11.5703125" style="260"/>
    <col min="11782" max="11782" width="7.42578125" style="260" customWidth="1"/>
    <col min="11783" max="11785" width="6.28515625" style="260" customWidth="1"/>
    <col min="11786" max="11786" width="5" style="260" customWidth="1"/>
    <col min="11787" max="11788" width="11.5703125" style="260"/>
    <col min="11789" max="11789" width="12.85546875" style="260" customWidth="1"/>
    <col min="11790" max="11790" width="7.28515625" style="260" customWidth="1"/>
    <col min="11791" max="12032" width="11.5703125" style="260"/>
    <col min="12033" max="12033" width="12.85546875" style="260" customWidth="1"/>
    <col min="12034" max="12034" width="19.85546875" style="260" customWidth="1"/>
    <col min="12035" max="12035" width="4.7109375" style="260" customWidth="1"/>
    <col min="12036" max="12036" width="4.28515625" style="260" customWidth="1"/>
    <col min="12037" max="12037" width="11.5703125" style="260"/>
    <col min="12038" max="12038" width="7.42578125" style="260" customWidth="1"/>
    <col min="12039" max="12041" width="6.28515625" style="260" customWidth="1"/>
    <col min="12042" max="12042" width="5" style="260" customWidth="1"/>
    <col min="12043" max="12044" width="11.5703125" style="260"/>
    <col min="12045" max="12045" width="12.85546875" style="260" customWidth="1"/>
    <col min="12046" max="12046" width="7.28515625" style="260" customWidth="1"/>
    <col min="12047" max="12288" width="11.5703125" style="260"/>
    <col min="12289" max="12289" width="12.85546875" style="260" customWidth="1"/>
    <col min="12290" max="12290" width="19.85546875" style="260" customWidth="1"/>
    <col min="12291" max="12291" width="4.7109375" style="260" customWidth="1"/>
    <col min="12292" max="12292" width="4.28515625" style="260" customWidth="1"/>
    <col min="12293" max="12293" width="11.5703125" style="260"/>
    <col min="12294" max="12294" width="7.42578125" style="260" customWidth="1"/>
    <col min="12295" max="12297" width="6.28515625" style="260" customWidth="1"/>
    <col min="12298" max="12298" width="5" style="260" customWidth="1"/>
    <col min="12299" max="12300" width="11.5703125" style="260"/>
    <col min="12301" max="12301" width="12.85546875" style="260" customWidth="1"/>
    <col min="12302" max="12302" width="7.28515625" style="260" customWidth="1"/>
    <col min="12303" max="12544" width="11.5703125" style="260"/>
    <col min="12545" max="12545" width="12.85546875" style="260" customWidth="1"/>
    <col min="12546" max="12546" width="19.85546875" style="260" customWidth="1"/>
    <col min="12547" max="12547" width="4.7109375" style="260" customWidth="1"/>
    <col min="12548" max="12548" width="4.28515625" style="260" customWidth="1"/>
    <col min="12549" max="12549" width="11.5703125" style="260"/>
    <col min="12550" max="12550" width="7.42578125" style="260" customWidth="1"/>
    <col min="12551" max="12553" width="6.28515625" style="260" customWidth="1"/>
    <col min="12554" max="12554" width="5" style="260" customWidth="1"/>
    <col min="12555" max="12556" width="11.5703125" style="260"/>
    <col min="12557" max="12557" width="12.85546875" style="260" customWidth="1"/>
    <col min="12558" max="12558" width="7.28515625" style="260" customWidth="1"/>
    <col min="12559" max="12800" width="11.5703125" style="260"/>
    <col min="12801" max="12801" width="12.85546875" style="260" customWidth="1"/>
    <col min="12802" max="12802" width="19.85546875" style="260" customWidth="1"/>
    <col min="12803" max="12803" width="4.7109375" style="260" customWidth="1"/>
    <col min="12804" max="12804" width="4.28515625" style="260" customWidth="1"/>
    <col min="12805" max="12805" width="11.5703125" style="260"/>
    <col min="12806" max="12806" width="7.42578125" style="260" customWidth="1"/>
    <col min="12807" max="12809" width="6.28515625" style="260" customWidth="1"/>
    <col min="12810" max="12810" width="5" style="260" customWidth="1"/>
    <col min="12811" max="12812" width="11.5703125" style="260"/>
    <col min="12813" max="12813" width="12.85546875" style="260" customWidth="1"/>
    <col min="12814" max="12814" width="7.28515625" style="260" customWidth="1"/>
    <col min="12815" max="13056" width="11.5703125" style="260"/>
    <col min="13057" max="13057" width="12.85546875" style="260" customWidth="1"/>
    <col min="13058" max="13058" width="19.85546875" style="260" customWidth="1"/>
    <col min="13059" max="13059" width="4.7109375" style="260" customWidth="1"/>
    <col min="13060" max="13060" width="4.28515625" style="260" customWidth="1"/>
    <col min="13061" max="13061" width="11.5703125" style="260"/>
    <col min="13062" max="13062" width="7.42578125" style="260" customWidth="1"/>
    <col min="13063" max="13065" width="6.28515625" style="260" customWidth="1"/>
    <col min="13066" max="13066" width="5" style="260" customWidth="1"/>
    <col min="13067" max="13068" width="11.5703125" style="260"/>
    <col min="13069" max="13069" width="12.85546875" style="260" customWidth="1"/>
    <col min="13070" max="13070" width="7.28515625" style="260" customWidth="1"/>
    <col min="13071" max="13312" width="11.5703125" style="260"/>
    <col min="13313" max="13313" width="12.85546875" style="260" customWidth="1"/>
    <col min="13314" max="13314" width="19.85546875" style="260" customWidth="1"/>
    <col min="13315" max="13315" width="4.7109375" style="260" customWidth="1"/>
    <col min="13316" max="13316" width="4.28515625" style="260" customWidth="1"/>
    <col min="13317" max="13317" width="11.5703125" style="260"/>
    <col min="13318" max="13318" width="7.42578125" style="260" customWidth="1"/>
    <col min="13319" max="13321" width="6.28515625" style="260" customWidth="1"/>
    <col min="13322" max="13322" width="5" style="260" customWidth="1"/>
    <col min="13323" max="13324" width="11.5703125" style="260"/>
    <col min="13325" max="13325" width="12.85546875" style="260" customWidth="1"/>
    <col min="13326" max="13326" width="7.28515625" style="260" customWidth="1"/>
    <col min="13327" max="13568" width="11.5703125" style="260"/>
    <col min="13569" max="13569" width="12.85546875" style="260" customWidth="1"/>
    <col min="13570" max="13570" width="19.85546875" style="260" customWidth="1"/>
    <col min="13571" max="13571" width="4.7109375" style="260" customWidth="1"/>
    <col min="13572" max="13572" width="4.28515625" style="260" customWidth="1"/>
    <col min="13573" max="13573" width="11.5703125" style="260"/>
    <col min="13574" max="13574" width="7.42578125" style="260" customWidth="1"/>
    <col min="13575" max="13577" width="6.28515625" style="260" customWidth="1"/>
    <col min="13578" max="13578" width="5" style="260" customWidth="1"/>
    <col min="13579" max="13580" width="11.5703125" style="260"/>
    <col min="13581" max="13581" width="12.85546875" style="260" customWidth="1"/>
    <col min="13582" max="13582" width="7.28515625" style="260" customWidth="1"/>
    <col min="13583" max="13824" width="11.5703125" style="260"/>
    <col min="13825" max="13825" width="12.85546875" style="260" customWidth="1"/>
    <col min="13826" max="13826" width="19.85546875" style="260" customWidth="1"/>
    <col min="13827" max="13827" width="4.7109375" style="260" customWidth="1"/>
    <col min="13828" max="13828" width="4.28515625" style="260" customWidth="1"/>
    <col min="13829" max="13829" width="11.5703125" style="260"/>
    <col min="13830" max="13830" width="7.42578125" style="260" customWidth="1"/>
    <col min="13831" max="13833" width="6.28515625" style="260" customWidth="1"/>
    <col min="13834" max="13834" width="5" style="260" customWidth="1"/>
    <col min="13835" max="13836" width="11.5703125" style="260"/>
    <col min="13837" max="13837" width="12.85546875" style="260" customWidth="1"/>
    <col min="13838" max="13838" width="7.28515625" style="260" customWidth="1"/>
    <col min="13839" max="14080" width="11.5703125" style="260"/>
    <col min="14081" max="14081" width="12.85546875" style="260" customWidth="1"/>
    <col min="14082" max="14082" width="19.85546875" style="260" customWidth="1"/>
    <col min="14083" max="14083" width="4.7109375" style="260" customWidth="1"/>
    <col min="14084" max="14084" width="4.28515625" style="260" customWidth="1"/>
    <col min="14085" max="14085" width="11.5703125" style="260"/>
    <col min="14086" max="14086" width="7.42578125" style="260" customWidth="1"/>
    <col min="14087" max="14089" width="6.28515625" style="260" customWidth="1"/>
    <col min="14090" max="14090" width="5" style="260" customWidth="1"/>
    <col min="14091" max="14092" width="11.5703125" style="260"/>
    <col min="14093" max="14093" width="12.85546875" style="260" customWidth="1"/>
    <col min="14094" max="14094" width="7.28515625" style="260" customWidth="1"/>
    <col min="14095" max="14336" width="11.5703125" style="260"/>
    <col min="14337" max="14337" width="12.85546875" style="260" customWidth="1"/>
    <col min="14338" max="14338" width="19.85546875" style="260" customWidth="1"/>
    <col min="14339" max="14339" width="4.7109375" style="260" customWidth="1"/>
    <col min="14340" max="14340" width="4.28515625" style="260" customWidth="1"/>
    <col min="14341" max="14341" width="11.5703125" style="260"/>
    <col min="14342" max="14342" width="7.42578125" style="260" customWidth="1"/>
    <col min="14343" max="14345" width="6.28515625" style="260" customWidth="1"/>
    <col min="14346" max="14346" width="5" style="260" customWidth="1"/>
    <col min="14347" max="14348" width="11.5703125" style="260"/>
    <col min="14349" max="14349" width="12.85546875" style="260" customWidth="1"/>
    <col min="14350" max="14350" width="7.28515625" style="260" customWidth="1"/>
    <col min="14351" max="14592" width="11.5703125" style="260"/>
    <col min="14593" max="14593" width="12.85546875" style="260" customWidth="1"/>
    <col min="14594" max="14594" width="19.85546875" style="260" customWidth="1"/>
    <col min="14595" max="14595" width="4.7109375" style="260" customWidth="1"/>
    <col min="14596" max="14596" width="4.28515625" style="260" customWidth="1"/>
    <col min="14597" max="14597" width="11.5703125" style="260"/>
    <col min="14598" max="14598" width="7.42578125" style="260" customWidth="1"/>
    <col min="14599" max="14601" width="6.28515625" style="260" customWidth="1"/>
    <col min="14602" max="14602" width="5" style="260" customWidth="1"/>
    <col min="14603" max="14604" width="11.5703125" style="260"/>
    <col min="14605" max="14605" width="12.85546875" style="260" customWidth="1"/>
    <col min="14606" max="14606" width="7.28515625" style="260" customWidth="1"/>
    <col min="14607" max="14848" width="11.5703125" style="260"/>
    <col min="14849" max="14849" width="12.85546875" style="260" customWidth="1"/>
    <col min="14850" max="14850" width="19.85546875" style="260" customWidth="1"/>
    <col min="14851" max="14851" width="4.7109375" style="260" customWidth="1"/>
    <col min="14852" max="14852" width="4.28515625" style="260" customWidth="1"/>
    <col min="14853" max="14853" width="11.5703125" style="260"/>
    <col min="14854" max="14854" width="7.42578125" style="260" customWidth="1"/>
    <col min="14855" max="14857" width="6.28515625" style="260" customWidth="1"/>
    <col min="14858" max="14858" width="5" style="260" customWidth="1"/>
    <col min="14859" max="14860" width="11.5703125" style="260"/>
    <col min="14861" max="14861" width="12.85546875" style="260" customWidth="1"/>
    <col min="14862" max="14862" width="7.28515625" style="260" customWidth="1"/>
    <col min="14863" max="15104" width="11.5703125" style="260"/>
    <col min="15105" max="15105" width="12.85546875" style="260" customWidth="1"/>
    <col min="15106" max="15106" width="19.85546875" style="260" customWidth="1"/>
    <col min="15107" max="15107" width="4.7109375" style="260" customWidth="1"/>
    <col min="15108" max="15108" width="4.28515625" style="260" customWidth="1"/>
    <col min="15109" max="15109" width="11.5703125" style="260"/>
    <col min="15110" max="15110" width="7.42578125" style="260" customWidth="1"/>
    <col min="15111" max="15113" width="6.28515625" style="260" customWidth="1"/>
    <col min="15114" max="15114" width="5" style="260" customWidth="1"/>
    <col min="15115" max="15116" width="11.5703125" style="260"/>
    <col min="15117" max="15117" width="12.85546875" style="260" customWidth="1"/>
    <col min="15118" max="15118" width="7.28515625" style="260" customWidth="1"/>
    <col min="15119" max="15360" width="11.5703125" style="260"/>
    <col min="15361" max="15361" width="12.85546875" style="260" customWidth="1"/>
    <col min="15362" max="15362" width="19.85546875" style="260" customWidth="1"/>
    <col min="15363" max="15363" width="4.7109375" style="260" customWidth="1"/>
    <col min="15364" max="15364" width="4.28515625" style="260" customWidth="1"/>
    <col min="15365" max="15365" width="11.5703125" style="260"/>
    <col min="15366" max="15366" width="7.42578125" style="260" customWidth="1"/>
    <col min="15367" max="15369" width="6.28515625" style="260" customWidth="1"/>
    <col min="15370" max="15370" width="5" style="260" customWidth="1"/>
    <col min="15371" max="15372" width="11.5703125" style="260"/>
    <col min="15373" max="15373" width="12.85546875" style="260" customWidth="1"/>
    <col min="15374" max="15374" width="7.28515625" style="260" customWidth="1"/>
    <col min="15375" max="15616" width="11.5703125" style="260"/>
    <col min="15617" max="15617" width="12.85546875" style="260" customWidth="1"/>
    <col min="15618" max="15618" width="19.85546875" style="260" customWidth="1"/>
    <col min="15619" max="15619" width="4.7109375" style="260" customWidth="1"/>
    <col min="15620" max="15620" width="4.28515625" style="260" customWidth="1"/>
    <col min="15621" max="15621" width="11.5703125" style="260"/>
    <col min="15622" max="15622" width="7.42578125" style="260" customWidth="1"/>
    <col min="15623" max="15625" width="6.28515625" style="260" customWidth="1"/>
    <col min="15626" max="15626" width="5" style="260" customWidth="1"/>
    <col min="15627" max="15628" width="11.5703125" style="260"/>
    <col min="15629" max="15629" width="12.85546875" style="260" customWidth="1"/>
    <col min="15630" max="15630" width="7.28515625" style="260" customWidth="1"/>
    <col min="15631" max="15872" width="11.5703125" style="260"/>
    <col min="15873" max="15873" width="12.85546875" style="260" customWidth="1"/>
    <col min="15874" max="15874" width="19.85546875" style="260" customWidth="1"/>
    <col min="15875" max="15875" width="4.7109375" style="260" customWidth="1"/>
    <col min="15876" max="15876" width="4.28515625" style="260" customWidth="1"/>
    <col min="15877" max="15877" width="11.5703125" style="260"/>
    <col min="15878" max="15878" width="7.42578125" style="260" customWidth="1"/>
    <col min="15879" max="15881" width="6.28515625" style="260" customWidth="1"/>
    <col min="15882" max="15882" width="5" style="260" customWidth="1"/>
    <col min="15883" max="15884" width="11.5703125" style="260"/>
    <col min="15885" max="15885" width="12.85546875" style="260" customWidth="1"/>
    <col min="15886" max="15886" width="7.28515625" style="260" customWidth="1"/>
    <col min="15887" max="16128" width="11.5703125" style="260"/>
    <col min="16129" max="16129" width="12.85546875" style="260" customWidth="1"/>
    <col min="16130" max="16130" width="19.85546875" style="260" customWidth="1"/>
    <col min="16131" max="16131" width="4.7109375" style="260" customWidth="1"/>
    <col min="16132" max="16132" width="4.28515625" style="260" customWidth="1"/>
    <col min="16133" max="16133" width="11.5703125" style="260"/>
    <col min="16134" max="16134" width="7.42578125" style="260" customWidth="1"/>
    <col min="16135" max="16137" width="6.28515625" style="260" customWidth="1"/>
    <col min="16138" max="16138" width="5" style="260" customWidth="1"/>
    <col min="16139" max="16140" width="11.5703125" style="260"/>
    <col min="16141" max="16141" width="12.85546875" style="260" customWidth="1"/>
    <col min="16142" max="16142" width="7.28515625" style="260" customWidth="1"/>
    <col min="16143" max="16384" width="11.5703125" style="260"/>
  </cols>
  <sheetData>
    <row r="1" spans="1:14" ht="15.75" x14ac:dyDescent="0.25">
      <c r="A1" s="513" t="s">
        <v>276</v>
      </c>
      <c r="B1" s="514"/>
      <c r="K1" s="515" t="str">
        <f>B3</f>
        <v>[Name Kommune]</v>
      </c>
      <c r="L1" s="516"/>
      <c r="M1" s="516"/>
      <c r="N1" s="516"/>
    </row>
    <row r="2" spans="1:14" x14ac:dyDescent="0.2">
      <c r="K2" s="516"/>
      <c r="L2" s="516"/>
      <c r="M2" s="516"/>
      <c r="N2" s="516"/>
    </row>
    <row r="3" spans="1:14" x14ac:dyDescent="0.2">
      <c r="A3" s="260" t="s">
        <v>277</v>
      </c>
      <c r="B3" s="262" t="str">
        <f>Bescheid!B5</f>
        <v>[Name Kommune]</v>
      </c>
      <c r="K3" s="517" t="str">
        <f>B4</f>
        <v>[Straße]</v>
      </c>
      <c r="L3" s="518"/>
      <c r="M3" s="518"/>
      <c r="N3" s="518"/>
    </row>
    <row r="4" spans="1:14" x14ac:dyDescent="0.2">
      <c r="A4" s="260" t="s">
        <v>5</v>
      </c>
      <c r="B4" s="263" t="str">
        <f>Bescheid!B6</f>
        <v>[Straße]</v>
      </c>
      <c r="K4" s="517" t="str">
        <f>CONCATENATE(B5," ",B6)</f>
        <v>[PLZ] [Ort]</v>
      </c>
      <c r="L4" s="518"/>
      <c r="M4" s="518"/>
      <c r="N4" s="518"/>
    </row>
    <row r="5" spans="1:14" x14ac:dyDescent="0.2">
      <c r="A5" s="260" t="s">
        <v>6</v>
      </c>
      <c r="B5" s="263" t="str">
        <f>Bescheid!B7</f>
        <v>[PLZ]</v>
      </c>
      <c r="K5" s="261"/>
      <c r="L5" s="261"/>
      <c r="M5" s="261"/>
      <c r="N5" s="261"/>
    </row>
    <row r="6" spans="1:14" x14ac:dyDescent="0.2">
      <c r="A6" s="260" t="s">
        <v>7</v>
      </c>
      <c r="B6" s="263" t="str">
        <f>Bescheid!B8</f>
        <v>[Ort]</v>
      </c>
      <c r="K6" s="519" t="str">
        <f>B16</f>
        <v>[Datum]</v>
      </c>
      <c r="L6" s="520"/>
      <c r="M6" s="520"/>
      <c r="N6" s="520"/>
    </row>
    <row r="7" spans="1:14" x14ac:dyDescent="0.2">
      <c r="A7" s="260" t="s">
        <v>278</v>
      </c>
      <c r="B7" s="263" t="s">
        <v>279</v>
      </c>
      <c r="K7" s="264"/>
      <c r="L7" s="265"/>
      <c r="M7" s="265"/>
      <c r="N7" s="265"/>
    </row>
    <row r="8" spans="1:14" x14ac:dyDescent="0.2">
      <c r="A8" s="260" t="s">
        <v>10</v>
      </c>
      <c r="B8" s="263" t="s">
        <v>173</v>
      </c>
      <c r="K8" s="511" t="s">
        <v>280</v>
      </c>
      <c r="L8" s="512"/>
      <c r="M8" s="512"/>
      <c r="N8" s="512"/>
    </row>
    <row r="9" spans="1:14" x14ac:dyDescent="0.2">
      <c r="A9" s="260" t="s">
        <v>12</v>
      </c>
      <c r="B9" s="266" t="s">
        <v>174</v>
      </c>
      <c r="K9" s="518" t="str">
        <f>B12</f>
        <v>[Bankverbindung]</v>
      </c>
      <c r="L9" s="518"/>
      <c r="M9" s="518"/>
      <c r="N9" s="518"/>
    </row>
    <row r="10" spans="1:14" x14ac:dyDescent="0.2">
      <c r="A10" s="260" t="s">
        <v>14</v>
      </c>
      <c r="B10" s="266" t="s">
        <v>175</v>
      </c>
      <c r="D10" s="521" t="str">
        <f>CONCATENATE(B3," - ",B4," - ",B5," ",B6)</f>
        <v>[Name Kommune] - [Straße] - [PLZ] [Ort]</v>
      </c>
      <c r="E10" s="522"/>
      <c r="F10" s="522"/>
      <c r="G10" s="522"/>
      <c r="H10" s="522"/>
      <c r="I10" s="522"/>
      <c r="K10" s="514" t="str">
        <f>B13</f>
        <v>[Kontoinhaber]</v>
      </c>
      <c r="L10" s="514"/>
      <c r="M10" s="514"/>
      <c r="N10" s="514"/>
    </row>
    <row r="11" spans="1:14" x14ac:dyDescent="0.2">
      <c r="A11" s="260" t="s">
        <v>15</v>
      </c>
      <c r="B11" s="263" t="s">
        <v>176</v>
      </c>
      <c r="D11" s="523"/>
      <c r="E11" s="523"/>
      <c r="F11" s="523"/>
      <c r="G11" s="523"/>
      <c r="H11" s="523"/>
      <c r="I11" s="523"/>
      <c r="K11" s="524" t="str">
        <f>CONCATENATE("IBAN ",B14,"")</f>
        <v>IBAN [IBAN]</v>
      </c>
      <c r="L11" s="524"/>
      <c r="M11" s="525"/>
      <c r="N11" s="524"/>
    </row>
    <row r="12" spans="1:14" x14ac:dyDescent="0.2">
      <c r="A12" s="260" t="s">
        <v>281</v>
      </c>
      <c r="B12" s="262" t="s">
        <v>282</v>
      </c>
      <c r="D12" s="509" t="str">
        <f>B17</f>
        <v>[Bewilligungsstelle]</v>
      </c>
      <c r="E12" s="510"/>
      <c r="F12" s="510"/>
      <c r="G12" s="510"/>
      <c r="H12" s="510"/>
      <c r="I12" s="510"/>
      <c r="K12" s="511" t="s">
        <v>115</v>
      </c>
      <c r="L12" s="512"/>
      <c r="M12" s="512"/>
      <c r="N12" s="512"/>
    </row>
    <row r="13" spans="1:14" x14ac:dyDescent="0.2">
      <c r="A13" s="260" t="s">
        <v>283</v>
      </c>
      <c r="B13" s="262" t="s">
        <v>284</v>
      </c>
      <c r="D13" s="528" t="str">
        <f>B18</f>
        <v>[Sachbearbeiter/in]</v>
      </c>
      <c r="E13" s="528"/>
      <c r="F13" s="528"/>
      <c r="G13" s="528"/>
      <c r="H13" s="528"/>
      <c r="I13" s="528"/>
      <c r="K13" s="517" t="str">
        <f>B8</f>
        <v>[Rückfragen]</v>
      </c>
      <c r="L13" s="518"/>
      <c r="M13" s="518"/>
      <c r="N13" s="518"/>
    </row>
    <row r="14" spans="1:14" x14ac:dyDescent="0.2">
      <c r="A14" s="260" t="s">
        <v>267</v>
      </c>
      <c r="B14" s="263" t="s">
        <v>285</v>
      </c>
      <c r="D14" s="528" t="str">
        <f>B19</f>
        <v>[Straße]</v>
      </c>
      <c r="E14" s="529"/>
      <c r="F14" s="529"/>
      <c r="G14" s="529"/>
      <c r="H14" s="529"/>
      <c r="I14" s="529"/>
      <c r="K14" s="518" t="str">
        <f>CONCATENATE("Tel. ",B9,", Fax ",B10)</f>
        <v>Tel. [Tel.], Fax [Fax]</v>
      </c>
      <c r="L14" s="518"/>
      <c r="M14" s="518"/>
      <c r="N14" s="518"/>
    </row>
    <row r="15" spans="1:14" x14ac:dyDescent="0.2">
      <c r="A15" s="260" t="s">
        <v>286</v>
      </c>
      <c r="B15" s="267" t="str">
        <f>Allgemeines!F12</f>
        <v>01.09.2019 - 31.12.2019</v>
      </c>
      <c r="D15" s="530" t="str">
        <f>CONCATENATE(B20," ",B21)</f>
        <v>[PLZ] [Ort]</v>
      </c>
      <c r="E15" s="531"/>
      <c r="F15" s="531"/>
      <c r="G15" s="531"/>
      <c r="H15" s="531"/>
      <c r="I15" s="531"/>
      <c r="K15" s="532" t="str">
        <f>CONCATENATE("E-Mail ",B11)</f>
        <v>E-Mail [E-Mail]</v>
      </c>
      <c r="L15" s="532"/>
      <c r="M15" s="532"/>
      <c r="N15" s="532"/>
    </row>
    <row r="16" spans="1:14" x14ac:dyDescent="0.2">
      <c r="A16" s="260" t="s">
        <v>287</v>
      </c>
      <c r="B16" s="268" t="s">
        <v>288</v>
      </c>
      <c r="K16" s="532"/>
      <c r="L16" s="532"/>
      <c r="M16" s="532"/>
      <c r="N16" s="532"/>
    </row>
    <row r="17" spans="1:14" x14ac:dyDescent="0.2">
      <c r="A17" s="260" t="s">
        <v>289</v>
      </c>
      <c r="B17" s="269" t="s">
        <v>290</v>
      </c>
    </row>
    <row r="18" spans="1:14" x14ac:dyDescent="0.2">
      <c r="A18" s="260" t="s">
        <v>291</v>
      </c>
      <c r="B18" s="263" t="s">
        <v>292</v>
      </c>
    </row>
    <row r="19" spans="1:14" x14ac:dyDescent="0.2">
      <c r="A19" s="260" t="s">
        <v>293</v>
      </c>
      <c r="B19" s="263" t="s">
        <v>168</v>
      </c>
    </row>
    <row r="20" spans="1:14" x14ac:dyDescent="0.2">
      <c r="A20" s="260" t="s">
        <v>6</v>
      </c>
      <c r="B20" s="263" t="s">
        <v>169</v>
      </c>
    </row>
    <row r="21" spans="1:14" x14ac:dyDescent="0.2">
      <c r="A21" s="260" t="s">
        <v>7</v>
      </c>
      <c r="B21" s="263" t="s">
        <v>170</v>
      </c>
    </row>
    <row r="23" spans="1:14" x14ac:dyDescent="0.2">
      <c r="A23" s="270" t="s">
        <v>294</v>
      </c>
    </row>
    <row r="24" spans="1:14" x14ac:dyDescent="0.2">
      <c r="B24" s="271"/>
    </row>
    <row r="25" spans="1:14" x14ac:dyDescent="0.2">
      <c r="A25" s="260" t="s">
        <v>161</v>
      </c>
      <c r="B25" s="272">
        <f>SUM(B24:B24)</f>
        <v>0</v>
      </c>
      <c r="D25" s="533" t="str">
        <f>CONCATENATE("Antrag auf den staatlichen Anteil der kindbezogenen Förderung für den Abrechnungszeitraum ",B15," für offene Ganztagsschulen im Kombi-Modell")</f>
        <v>Antrag auf den staatlichen Anteil der kindbezogenen Förderung für den Abrechnungszeitraum 01.09.2019 - 31.12.2019 für offene Ganztagsschulen im Kombi-Modell</v>
      </c>
      <c r="E25" s="533"/>
      <c r="F25" s="533"/>
      <c r="G25" s="533"/>
      <c r="H25" s="533"/>
      <c r="I25" s="533"/>
      <c r="J25" s="533"/>
      <c r="K25" s="533"/>
      <c r="L25" s="533"/>
      <c r="M25" s="533"/>
      <c r="N25" s="533"/>
    </row>
    <row r="26" spans="1:14" x14ac:dyDescent="0.2">
      <c r="D26" s="533"/>
      <c r="E26" s="533"/>
      <c r="F26" s="533"/>
      <c r="G26" s="533"/>
      <c r="H26" s="533"/>
      <c r="I26" s="533"/>
      <c r="J26" s="533"/>
      <c r="K26" s="533"/>
      <c r="L26" s="533"/>
      <c r="M26" s="533"/>
      <c r="N26" s="533"/>
    </row>
    <row r="27" spans="1:14" x14ac:dyDescent="0.2">
      <c r="D27" s="514"/>
      <c r="E27" s="514"/>
      <c r="F27" s="534"/>
      <c r="G27" s="535"/>
    </row>
    <row r="29" spans="1:14" x14ac:dyDescent="0.2">
      <c r="D29" s="260" t="s">
        <v>116</v>
      </c>
    </row>
    <row r="30" spans="1:14" x14ac:dyDescent="0.2">
      <c r="D30" s="536" t="s">
        <v>295</v>
      </c>
      <c r="E30" s="533"/>
      <c r="F30" s="533"/>
      <c r="G30" s="533"/>
      <c r="H30" s="533"/>
      <c r="I30" s="533"/>
      <c r="J30" s="533"/>
      <c r="K30" s="533"/>
      <c r="L30" s="533"/>
      <c r="M30" s="533"/>
      <c r="N30" s="533"/>
    </row>
    <row r="31" spans="1:14" x14ac:dyDescent="0.2">
      <c r="D31" s="533"/>
      <c r="E31" s="533"/>
      <c r="F31" s="533"/>
      <c r="G31" s="533"/>
      <c r="H31" s="533"/>
      <c r="I31" s="533"/>
      <c r="J31" s="533"/>
      <c r="K31" s="533"/>
      <c r="L31" s="533"/>
      <c r="M31" s="533"/>
      <c r="N31" s="533"/>
    </row>
    <row r="32" spans="1:14" x14ac:dyDescent="0.2">
      <c r="D32" s="533"/>
      <c r="E32" s="533"/>
      <c r="F32" s="533"/>
      <c r="G32" s="533"/>
      <c r="H32" s="533"/>
      <c r="I32" s="533"/>
      <c r="J32" s="533"/>
      <c r="K32" s="533"/>
      <c r="L32" s="533"/>
      <c r="M32" s="533"/>
      <c r="N32" s="533"/>
    </row>
    <row r="33" spans="1:14" x14ac:dyDescent="0.2">
      <c r="A33" s="257"/>
      <c r="B33" s="258"/>
    </row>
    <row r="34" spans="1:14" ht="13.15" customHeight="1" x14ac:dyDescent="0.2">
      <c r="A34" s="273"/>
      <c r="B34" s="273"/>
      <c r="D34" s="537" t="str">
        <f>CONCATENATE("Bei einem Basiswert von ",Allgemeines!F9," erwarten wir einen staatlichen Förderanteil von")</f>
        <v>Bei einem Basiswert von 1197,93 erwarten wir einen staatlichen Förderanteil von</v>
      </c>
      <c r="E34" s="538"/>
      <c r="F34" s="538"/>
      <c r="G34" s="538"/>
      <c r="H34" s="538"/>
      <c r="I34" s="538"/>
      <c r="J34" s="538"/>
      <c r="K34" s="538"/>
      <c r="L34" s="538"/>
      <c r="M34" s="274" t="e">
        <f>Bescheid!M34+Bescheid!M35+Bescheid!M36</f>
        <v>#N/A</v>
      </c>
      <c r="N34" s="275" t="s">
        <v>114</v>
      </c>
    </row>
    <row r="35" spans="1:14" x14ac:dyDescent="0.2">
      <c r="A35" s="273"/>
      <c r="B35" s="273"/>
      <c r="D35" s="276"/>
      <c r="E35" s="275"/>
      <c r="F35" s="275"/>
      <c r="G35" s="275"/>
      <c r="H35" s="275"/>
      <c r="I35" s="275"/>
      <c r="J35" s="275"/>
      <c r="K35" s="275"/>
      <c r="L35" s="275"/>
      <c r="M35" s="274"/>
      <c r="N35" s="275"/>
    </row>
    <row r="36" spans="1:14" s="20" customFormat="1" ht="12.75" customHeight="1" x14ac:dyDescent="0.2">
      <c r="A36" s="273"/>
      <c r="B36" s="273"/>
      <c r="C36" s="277"/>
      <c r="D36" s="526" t="s">
        <v>296</v>
      </c>
      <c r="E36" s="527"/>
      <c r="F36" s="527"/>
      <c r="G36" s="527"/>
      <c r="H36" s="527"/>
      <c r="I36" s="527"/>
      <c r="J36" s="527"/>
      <c r="K36" s="527"/>
      <c r="L36" s="527"/>
      <c r="M36" s="278"/>
      <c r="N36" s="277"/>
    </row>
    <row r="37" spans="1:14" s="257" customFormat="1" ht="25.9" customHeight="1" x14ac:dyDescent="0.2">
      <c r="A37" s="260"/>
      <c r="B37" s="261"/>
      <c r="C37" s="258"/>
      <c r="D37" s="443" t="s">
        <v>297</v>
      </c>
      <c r="E37" s="443"/>
      <c r="F37" s="443"/>
      <c r="G37" s="443"/>
      <c r="H37" s="443"/>
      <c r="I37" s="443"/>
      <c r="J37" s="443"/>
      <c r="K37" s="443"/>
      <c r="L37" s="443"/>
      <c r="M37" s="279" t="e">
        <f>Bescheid!M34</f>
        <v>#N/A</v>
      </c>
      <c r="N37" s="259" t="s">
        <v>114</v>
      </c>
    </row>
    <row r="38" spans="1:14" s="257" customFormat="1" ht="15" customHeight="1" x14ac:dyDescent="0.2">
      <c r="A38" s="260"/>
      <c r="B38" s="261"/>
      <c r="C38" s="258"/>
      <c r="D38" s="436" t="s">
        <v>240</v>
      </c>
      <c r="E38" s="436"/>
      <c r="F38" s="436"/>
      <c r="G38" s="436"/>
      <c r="H38" s="436"/>
      <c r="I38" s="436"/>
      <c r="J38" s="436"/>
      <c r="K38" s="436"/>
      <c r="L38" s="436"/>
      <c r="M38" s="280">
        <f>Bescheid!M35</f>
        <v>0</v>
      </c>
      <c r="N38" s="281" t="s">
        <v>114</v>
      </c>
    </row>
    <row r="39" spans="1:14" s="257" customFormat="1" ht="28.9" customHeight="1" x14ac:dyDescent="0.2">
      <c r="A39" s="260"/>
      <c r="B39" s="261"/>
      <c r="C39" s="258"/>
      <c r="D39" s="540" t="s">
        <v>298</v>
      </c>
      <c r="E39" s="540"/>
      <c r="F39" s="540"/>
      <c r="G39" s="540"/>
      <c r="H39" s="540"/>
      <c r="I39" s="540"/>
      <c r="J39" s="540"/>
      <c r="K39" s="540"/>
      <c r="L39" s="540"/>
      <c r="M39" s="282" t="e">
        <f>Bescheid!M36</f>
        <v>#N/A</v>
      </c>
      <c r="N39" s="281" t="s">
        <v>114</v>
      </c>
    </row>
    <row r="40" spans="1:14" ht="28.9" customHeight="1" x14ac:dyDescent="0.2">
      <c r="D40" s="541" t="s">
        <v>299</v>
      </c>
      <c r="E40" s="542"/>
      <c r="F40" s="542"/>
      <c r="G40" s="542"/>
      <c r="H40" s="542"/>
      <c r="I40" s="542"/>
      <c r="J40" s="542"/>
      <c r="K40" s="542"/>
      <c r="L40" s="542"/>
      <c r="M40" s="283">
        <f>B25</f>
        <v>0</v>
      </c>
      <c r="N40" s="284" t="s">
        <v>114</v>
      </c>
    </row>
    <row r="41" spans="1:14" ht="20.45" customHeight="1" x14ac:dyDescent="0.2">
      <c r="D41" s="537" t="s">
        <v>300</v>
      </c>
      <c r="E41" s="538"/>
      <c r="F41" s="538"/>
      <c r="G41" s="538"/>
      <c r="H41" s="538"/>
      <c r="I41" s="538"/>
      <c r="J41" s="538"/>
      <c r="K41" s="538"/>
      <c r="L41" s="538"/>
      <c r="M41" s="274" t="e">
        <f>M34-M40</f>
        <v>#N/A</v>
      </c>
      <c r="N41" s="275" t="s">
        <v>114</v>
      </c>
    </row>
    <row r="42" spans="1:14" ht="11.45" customHeight="1" x14ac:dyDescent="0.2">
      <c r="D42" s="543" t="e">
        <f>IF(M41&gt;0,"Wir beantragen den zuwenig gezahlten Betrag auf unser o.a. Konto zu überweisen.","Mit der Verrechnung des zuviel gezahlten Betrages im Folgezeitraum sind wir einverstanden.")</f>
        <v>#N/A</v>
      </c>
      <c r="E42" s="543"/>
      <c r="F42" s="543"/>
      <c r="G42" s="543"/>
      <c r="H42" s="543"/>
      <c r="I42" s="543"/>
      <c r="J42" s="543"/>
      <c r="K42" s="543"/>
      <c r="L42" s="543"/>
      <c r="M42" s="543"/>
      <c r="N42" s="543"/>
    </row>
    <row r="43" spans="1:14" x14ac:dyDescent="0.2">
      <c r="D43" s="543"/>
      <c r="E43" s="543"/>
      <c r="F43" s="543"/>
      <c r="G43" s="543"/>
      <c r="H43" s="543"/>
      <c r="I43" s="543"/>
      <c r="J43" s="543"/>
      <c r="K43" s="543"/>
      <c r="L43" s="543"/>
      <c r="M43" s="543"/>
      <c r="N43" s="543"/>
    </row>
    <row r="44" spans="1:14" x14ac:dyDescent="0.2">
      <c r="D44" s="285"/>
      <c r="E44" s="285"/>
      <c r="F44" s="285"/>
      <c r="G44" s="285"/>
      <c r="H44" s="285"/>
      <c r="I44" s="285"/>
      <c r="J44" s="285"/>
      <c r="K44" s="285"/>
      <c r="L44" s="285"/>
      <c r="M44" s="285"/>
      <c r="N44" s="285"/>
    </row>
    <row r="45" spans="1:14" x14ac:dyDescent="0.2">
      <c r="D45" s="544" t="s">
        <v>120</v>
      </c>
      <c r="E45" s="544"/>
      <c r="F45" s="544"/>
      <c r="G45" s="544"/>
      <c r="H45" s="544"/>
      <c r="I45" s="544"/>
      <c r="J45" s="544"/>
      <c r="K45" s="544"/>
      <c r="L45" s="544"/>
      <c r="M45" s="544"/>
      <c r="N45" s="544"/>
    </row>
    <row r="46" spans="1:14" x14ac:dyDescent="0.2">
      <c r="D46" s="545" t="s">
        <v>301</v>
      </c>
      <c r="E46" s="546"/>
      <c r="F46" s="546"/>
      <c r="G46" s="546"/>
      <c r="H46" s="546"/>
      <c r="I46" s="546"/>
      <c r="J46" s="546"/>
      <c r="K46" s="546"/>
      <c r="L46" s="546"/>
      <c r="M46" s="546"/>
      <c r="N46" s="546"/>
    </row>
    <row r="47" spans="1:14" x14ac:dyDescent="0.2">
      <c r="D47" s="546"/>
      <c r="E47" s="546"/>
      <c r="F47" s="546"/>
      <c r="G47" s="546"/>
      <c r="H47" s="546"/>
      <c r="I47" s="546"/>
      <c r="J47" s="546"/>
      <c r="K47" s="546"/>
      <c r="L47" s="546"/>
      <c r="M47" s="546"/>
      <c r="N47" s="546"/>
    </row>
    <row r="48" spans="1:14" x14ac:dyDescent="0.2">
      <c r="D48" s="546"/>
      <c r="E48" s="546"/>
      <c r="F48" s="546"/>
      <c r="G48" s="546"/>
      <c r="H48" s="546"/>
      <c r="I48" s="546"/>
      <c r="J48" s="546"/>
      <c r="K48" s="546"/>
      <c r="L48" s="546"/>
      <c r="M48" s="546"/>
      <c r="N48" s="546"/>
    </row>
    <row r="49" spans="4:14" ht="12.75" customHeight="1" x14ac:dyDescent="0.2">
      <c r="D49" s="546"/>
      <c r="E49" s="546"/>
      <c r="F49" s="546"/>
      <c r="G49" s="546"/>
      <c r="H49" s="546"/>
      <c r="I49" s="546"/>
      <c r="J49" s="546"/>
      <c r="K49" s="546"/>
      <c r="L49" s="546"/>
      <c r="M49" s="546"/>
      <c r="N49" s="546"/>
    </row>
    <row r="51" spans="4:14" x14ac:dyDescent="0.2">
      <c r="D51" s="260" t="s">
        <v>130</v>
      </c>
    </row>
    <row r="55" spans="4:14" x14ac:dyDescent="0.2">
      <c r="D55" s="514" t="str">
        <f>B7</f>
        <v>[verantwortlich]</v>
      </c>
      <c r="E55" s="514"/>
      <c r="F55" s="514"/>
      <c r="G55" s="514"/>
      <c r="H55" s="514"/>
      <c r="I55" s="514"/>
      <c r="J55" s="514"/>
      <c r="K55" s="547" t="s">
        <v>302</v>
      </c>
      <c r="L55" s="548"/>
      <c r="M55" s="286">
        <f>Anleitung!C1</f>
        <v>43906</v>
      </c>
    </row>
    <row r="57" spans="4:14" x14ac:dyDescent="0.2">
      <c r="D57" s="270" t="s">
        <v>132</v>
      </c>
      <c r="E57" s="270"/>
    </row>
    <row r="58" spans="4:14" x14ac:dyDescent="0.2">
      <c r="D58" s="260" t="s">
        <v>303</v>
      </c>
      <c r="I58" s="549" t="str">
        <f>B16</f>
        <v>[Datum]</v>
      </c>
      <c r="J58" s="549"/>
      <c r="K58" s="549"/>
      <c r="L58" s="549"/>
    </row>
    <row r="59" spans="4:14" x14ac:dyDescent="0.2">
      <c r="D59" s="260" t="s">
        <v>304</v>
      </c>
      <c r="I59" s="539" t="str">
        <f>B3</f>
        <v>[Name Kommune]</v>
      </c>
      <c r="J59" s="539"/>
      <c r="K59" s="539"/>
      <c r="L59" s="539"/>
    </row>
    <row r="61" spans="4:14" x14ac:dyDescent="0.2">
      <c r="D61" s="533" t="str">
        <f>D25</f>
        <v>Antrag auf den staatlichen Anteil der kindbezogenen Förderung für den Abrechnungszeitraum 01.09.2019 - 31.12.2019 für offene Ganztagsschulen im Kombi-Modell</v>
      </c>
      <c r="E61" s="533"/>
      <c r="F61" s="533"/>
      <c r="G61" s="533"/>
      <c r="H61" s="533"/>
      <c r="I61" s="533"/>
      <c r="J61" s="533"/>
      <c r="K61" s="533"/>
      <c r="L61" s="533"/>
      <c r="M61" s="533"/>
      <c r="N61" s="533"/>
    </row>
    <row r="62" spans="4:14" x14ac:dyDescent="0.2">
      <c r="D62" s="533"/>
      <c r="E62" s="533"/>
      <c r="F62" s="533"/>
      <c r="G62" s="533"/>
      <c r="H62" s="533"/>
      <c r="I62" s="533"/>
      <c r="J62" s="533"/>
      <c r="K62" s="533"/>
      <c r="L62" s="533"/>
      <c r="M62" s="533"/>
      <c r="N62" s="533"/>
    </row>
    <row r="65" spans="5:13" ht="48.75" customHeight="1" x14ac:dyDescent="0.2">
      <c r="E65" s="287" t="str">
        <f>IF(F66="","","1.")</f>
        <v/>
      </c>
      <c r="F65" s="550"/>
      <c r="G65" s="550"/>
      <c r="H65" s="550"/>
      <c r="I65" s="550"/>
      <c r="J65" s="550"/>
      <c r="K65" s="550"/>
      <c r="L65" s="550"/>
      <c r="M65" s="550"/>
    </row>
    <row r="66" spans="5:13" ht="48.75" customHeight="1" x14ac:dyDescent="0.2">
      <c r="E66" s="287" t="str">
        <f>IF(F66="","","2.")</f>
        <v/>
      </c>
      <c r="F66" s="550"/>
      <c r="G66" s="550"/>
      <c r="H66" s="550"/>
      <c r="I66" s="550"/>
      <c r="J66" s="550"/>
      <c r="K66" s="550"/>
      <c r="L66" s="550"/>
      <c r="M66" s="550"/>
    </row>
    <row r="67" spans="5:13" ht="48.75" customHeight="1" x14ac:dyDescent="0.2">
      <c r="E67" s="287" t="str">
        <f>IF(F67="","","3.")</f>
        <v/>
      </c>
      <c r="F67" s="550"/>
      <c r="G67" s="550"/>
      <c r="H67" s="550"/>
      <c r="I67" s="550"/>
      <c r="J67" s="550"/>
      <c r="K67" s="550"/>
      <c r="L67" s="550"/>
      <c r="M67" s="550"/>
    </row>
    <row r="68" spans="5:13" ht="48.75" customHeight="1" x14ac:dyDescent="0.2">
      <c r="E68" s="287" t="str">
        <f>IF(F68="","","4.")</f>
        <v/>
      </c>
      <c r="F68" s="550"/>
      <c r="G68" s="550"/>
      <c r="H68" s="550"/>
      <c r="I68" s="550"/>
      <c r="J68" s="550"/>
      <c r="K68" s="550"/>
      <c r="L68" s="550"/>
      <c r="M68" s="550"/>
    </row>
  </sheetData>
  <sheetProtection password="9FF7" sheet="1" objects="1" scenarios="1"/>
  <mergeCells count="42">
    <mergeCell ref="D61:N62"/>
    <mergeCell ref="F65:M65"/>
    <mergeCell ref="F66:M66"/>
    <mergeCell ref="F67:M67"/>
    <mergeCell ref="F68:M68"/>
    <mergeCell ref="I59:L59"/>
    <mergeCell ref="D37:L37"/>
    <mergeCell ref="D38:L38"/>
    <mergeCell ref="D39:L39"/>
    <mergeCell ref="D40:L40"/>
    <mergeCell ref="D41:L41"/>
    <mergeCell ref="D42:N43"/>
    <mergeCell ref="D45:N45"/>
    <mergeCell ref="D46:N49"/>
    <mergeCell ref="D55:J55"/>
    <mergeCell ref="K55:L55"/>
    <mergeCell ref="I58:L58"/>
    <mergeCell ref="D36:L36"/>
    <mergeCell ref="D13:I13"/>
    <mergeCell ref="K13:N13"/>
    <mergeCell ref="D14:I14"/>
    <mergeCell ref="K14:N14"/>
    <mergeCell ref="D15:I15"/>
    <mergeCell ref="K15:N16"/>
    <mergeCell ref="D25:N26"/>
    <mergeCell ref="D27:E27"/>
    <mergeCell ref="F27:G27"/>
    <mergeCell ref="D30:N32"/>
    <mergeCell ref="D34:L34"/>
    <mergeCell ref="D12:I12"/>
    <mergeCell ref="K12:N12"/>
    <mergeCell ref="A1:B1"/>
    <mergeCell ref="K1:N2"/>
    <mergeCell ref="K3:N3"/>
    <mergeCell ref="K4:N4"/>
    <mergeCell ref="K6:N6"/>
    <mergeCell ref="K8:N8"/>
    <mergeCell ref="K9:N9"/>
    <mergeCell ref="D10:I11"/>
    <mergeCell ref="K10:N10"/>
    <mergeCell ref="K11:L11"/>
    <mergeCell ref="M11:N11"/>
  </mergeCells>
  <dataValidations count="1">
    <dataValidation type="list" allowBlank="1" showInputMessage="1" showErrorMessage="1" sqref="IX23 ST23 ACP23 AML23 AWH23 BGD23 BPZ23 BZV23 CJR23 CTN23 DDJ23 DNF23 DXB23 EGX23 EQT23 FAP23 FKL23 FUH23 GED23 GNZ23 GXV23 HHR23 HRN23 IBJ23 ILF23 IVB23 JEX23 JOT23 JYP23 KIL23 KSH23 LCD23 LLZ23 LVV23 MFR23 MPN23 MZJ23 NJF23 NTB23 OCX23 OMT23 OWP23 PGL23 PQH23 QAD23 QJZ23 QTV23 RDR23 RNN23 RXJ23 SHF23 SRB23 TAX23 TKT23 TUP23 UEL23 UOH23 UYD23 VHZ23 VRV23 WBR23 WLN23 WVJ23 B65552 IX65557 ST65557 ACP65557 AML65557 AWH65557 BGD65557 BPZ65557 BZV65557 CJR65557 CTN65557 DDJ65557 DNF65557 DXB65557 EGX65557 EQT65557 FAP65557 FKL65557 FUH65557 GED65557 GNZ65557 GXV65557 HHR65557 HRN65557 IBJ65557 ILF65557 IVB65557 JEX65557 JOT65557 JYP65557 KIL65557 KSH65557 LCD65557 LLZ65557 LVV65557 MFR65557 MPN65557 MZJ65557 NJF65557 NTB65557 OCX65557 OMT65557 OWP65557 PGL65557 PQH65557 QAD65557 QJZ65557 QTV65557 RDR65557 RNN65557 RXJ65557 SHF65557 SRB65557 TAX65557 TKT65557 TUP65557 UEL65557 UOH65557 UYD65557 VHZ65557 VRV65557 WBR65557 WLN65557 WVJ65557 B131088 IX131093 ST131093 ACP131093 AML131093 AWH131093 BGD131093 BPZ131093 BZV131093 CJR131093 CTN131093 DDJ131093 DNF131093 DXB131093 EGX131093 EQT131093 FAP131093 FKL131093 FUH131093 GED131093 GNZ131093 GXV131093 HHR131093 HRN131093 IBJ131093 ILF131093 IVB131093 JEX131093 JOT131093 JYP131093 KIL131093 KSH131093 LCD131093 LLZ131093 LVV131093 MFR131093 MPN131093 MZJ131093 NJF131093 NTB131093 OCX131093 OMT131093 OWP131093 PGL131093 PQH131093 QAD131093 QJZ131093 QTV131093 RDR131093 RNN131093 RXJ131093 SHF131093 SRB131093 TAX131093 TKT131093 TUP131093 UEL131093 UOH131093 UYD131093 VHZ131093 VRV131093 WBR131093 WLN131093 WVJ131093 B196624 IX196629 ST196629 ACP196629 AML196629 AWH196629 BGD196629 BPZ196629 BZV196629 CJR196629 CTN196629 DDJ196629 DNF196629 DXB196629 EGX196629 EQT196629 FAP196629 FKL196629 FUH196629 GED196629 GNZ196629 GXV196629 HHR196629 HRN196629 IBJ196629 ILF196629 IVB196629 JEX196629 JOT196629 JYP196629 KIL196629 KSH196629 LCD196629 LLZ196629 LVV196629 MFR196629 MPN196629 MZJ196629 NJF196629 NTB196629 OCX196629 OMT196629 OWP196629 PGL196629 PQH196629 QAD196629 QJZ196629 QTV196629 RDR196629 RNN196629 RXJ196629 SHF196629 SRB196629 TAX196629 TKT196629 TUP196629 UEL196629 UOH196629 UYD196629 VHZ196629 VRV196629 WBR196629 WLN196629 WVJ196629 B262160 IX262165 ST262165 ACP262165 AML262165 AWH262165 BGD262165 BPZ262165 BZV262165 CJR262165 CTN262165 DDJ262165 DNF262165 DXB262165 EGX262165 EQT262165 FAP262165 FKL262165 FUH262165 GED262165 GNZ262165 GXV262165 HHR262165 HRN262165 IBJ262165 ILF262165 IVB262165 JEX262165 JOT262165 JYP262165 KIL262165 KSH262165 LCD262165 LLZ262165 LVV262165 MFR262165 MPN262165 MZJ262165 NJF262165 NTB262165 OCX262165 OMT262165 OWP262165 PGL262165 PQH262165 QAD262165 QJZ262165 QTV262165 RDR262165 RNN262165 RXJ262165 SHF262165 SRB262165 TAX262165 TKT262165 TUP262165 UEL262165 UOH262165 UYD262165 VHZ262165 VRV262165 WBR262165 WLN262165 WVJ262165 B327696 IX327701 ST327701 ACP327701 AML327701 AWH327701 BGD327701 BPZ327701 BZV327701 CJR327701 CTN327701 DDJ327701 DNF327701 DXB327701 EGX327701 EQT327701 FAP327701 FKL327701 FUH327701 GED327701 GNZ327701 GXV327701 HHR327701 HRN327701 IBJ327701 ILF327701 IVB327701 JEX327701 JOT327701 JYP327701 KIL327701 KSH327701 LCD327701 LLZ327701 LVV327701 MFR327701 MPN327701 MZJ327701 NJF327701 NTB327701 OCX327701 OMT327701 OWP327701 PGL327701 PQH327701 QAD327701 QJZ327701 QTV327701 RDR327701 RNN327701 RXJ327701 SHF327701 SRB327701 TAX327701 TKT327701 TUP327701 UEL327701 UOH327701 UYD327701 VHZ327701 VRV327701 WBR327701 WLN327701 WVJ327701 B393232 IX393237 ST393237 ACP393237 AML393237 AWH393237 BGD393237 BPZ393237 BZV393237 CJR393237 CTN393237 DDJ393237 DNF393237 DXB393237 EGX393237 EQT393237 FAP393237 FKL393237 FUH393237 GED393237 GNZ393237 GXV393237 HHR393237 HRN393237 IBJ393237 ILF393237 IVB393237 JEX393237 JOT393237 JYP393237 KIL393237 KSH393237 LCD393237 LLZ393237 LVV393237 MFR393237 MPN393237 MZJ393237 NJF393237 NTB393237 OCX393237 OMT393237 OWP393237 PGL393237 PQH393237 QAD393237 QJZ393237 QTV393237 RDR393237 RNN393237 RXJ393237 SHF393237 SRB393237 TAX393237 TKT393237 TUP393237 UEL393237 UOH393237 UYD393237 VHZ393237 VRV393237 WBR393237 WLN393237 WVJ393237 B458768 IX458773 ST458773 ACP458773 AML458773 AWH458773 BGD458773 BPZ458773 BZV458773 CJR458773 CTN458773 DDJ458773 DNF458773 DXB458773 EGX458773 EQT458773 FAP458773 FKL458773 FUH458773 GED458773 GNZ458773 GXV458773 HHR458773 HRN458773 IBJ458773 ILF458773 IVB458773 JEX458773 JOT458773 JYP458773 KIL458773 KSH458773 LCD458773 LLZ458773 LVV458773 MFR458773 MPN458773 MZJ458773 NJF458773 NTB458773 OCX458773 OMT458773 OWP458773 PGL458773 PQH458773 QAD458773 QJZ458773 QTV458773 RDR458773 RNN458773 RXJ458773 SHF458773 SRB458773 TAX458773 TKT458773 TUP458773 UEL458773 UOH458773 UYD458773 VHZ458773 VRV458773 WBR458773 WLN458773 WVJ458773 B524304 IX524309 ST524309 ACP524309 AML524309 AWH524309 BGD524309 BPZ524309 BZV524309 CJR524309 CTN524309 DDJ524309 DNF524309 DXB524309 EGX524309 EQT524309 FAP524309 FKL524309 FUH524309 GED524309 GNZ524309 GXV524309 HHR524309 HRN524309 IBJ524309 ILF524309 IVB524309 JEX524309 JOT524309 JYP524309 KIL524309 KSH524309 LCD524309 LLZ524309 LVV524309 MFR524309 MPN524309 MZJ524309 NJF524309 NTB524309 OCX524309 OMT524309 OWP524309 PGL524309 PQH524309 QAD524309 QJZ524309 QTV524309 RDR524309 RNN524309 RXJ524309 SHF524309 SRB524309 TAX524309 TKT524309 TUP524309 UEL524309 UOH524309 UYD524309 VHZ524309 VRV524309 WBR524309 WLN524309 WVJ524309 B589840 IX589845 ST589845 ACP589845 AML589845 AWH589845 BGD589845 BPZ589845 BZV589845 CJR589845 CTN589845 DDJ589845 DNF589845 DXB589845 EGX589845 EQT589845 FAP589845 FKL589845 FUH589845 GED589845 GNZ589845 GXV589845 HHR589845 HRN589845 IBJ589845 ILF589845 IVB589845 JEX589845 JOT589845 JYP589845 KIL589845 KSH589845 LCD589845 LLZ589845 LVV589845 MFR589845 MPN589845 MZJ589845 NJF589845 NTB589845 OCX589845 OMT589845 OWP589845 PGL589845 PQH589845 QAD589845 QJZ589845 QTV589845 RDR589845 RNN589845 RXJ589845 SHF589845 SRB589845 TAX589845 TKT589845 TUP589845 UEL589845 UOH589845 UYD589845 VHZ589845 VRV589845 WBR589845 WLN589845 WVJ589845 B655376 IX655381 ST655381 ACP655381 AML655381 AWH655381 BGD655381 BPZ655381 BZV655381 CJR655381 CTN655381 DDJ655381 DNF655381 DXB655381 EGX655381 EQT655381 FAP655381 FKL655381 FUH655381 GED655381 GNZ655381 GXV655381 HHR655381 HRN655381 IBJ655381 ILF655381 IVB655381 JEX655381 JOT655381 JYP655381 KIL655381 KSH655381 LCD655381 LLZ655381 LVV655381 MFR655381 MPN655381 MZJ655381 NJF655381 NTB655381 OCX655381 OMT655381 OWP655381 PGL655381 PQH655381 QAD655381 QJZ655381 QTV655381 RDR655381 RNN655381 RXJ655381 SHF655381 SRB655381 TAX655381 TKT655381 TUP655381 UEL655381 UOH655381 UYD655381 VHZ655381 VRV655381 WBR655381 WLN655381 WVJ655381 B720912 IX720917 ST720917 ACP720917 AML720917 AWH720917 BGD720917 BPZ720917 BZV720917 CJR720917 CTN720917 DDJ720917 DNF720917 DXB720917 EGX720917 EQT720917 FAP720917 FKL720917 FUH720917 GED720917 GNZ720917 GXV720917 HHR720917 HRN720917 IBJ720917 ILF720917 IVB720917 JEX720917 JOT720917 JYP720917 KIL720917 KSH720917 LCD720917 LLZ720917 LVV720917 MFR720917 MPN720917 MZJ720917 NJF720917 NTB720917 OCX720917 OMT720917 OWP720917 PGL720917 PQH720917 QAD720917 QJZ720917 QTV720917 RDR720917 RNN720917 RXJ720917 SHF720917 SRB720917 TAX720917 TKT720917 TUP720917 UEL720917 UOH720917 UYD720917 VHZ720917 VRV720917 WBR720917 WLN720917 WVJ720917 B786448 IX786453 ST786453 ACP786453 AML786453 AWH786453 BGD786453 BPZ786453 BZV786453 CJR786453 CTN786453 DDJ786453 DNF786453 DXB786453 EGX786453 EQT786453 FAP786453 FKL786453 FUH786453 GED786453 GNZ786453 GXV786453 HHR786453 HRN786453 IBJ786453 ILF786453 IVB786453 JEX786453 JOT786453 JYP786453 KIL786453 KSH786453 LCD786453 LLZ786453 LVV786453 MFR786453 MPN786453 MZJ786453 NJF786453 NTB786453 OCX786453 OMT786453 OWP786453 PGL786453 PQH786453 QAD786453 QJZ786453 QTV786453 RDR786453 RNN786453 RXJ786453 SHF786453 SRB786453 TAX786453 TKT786453 TUP786453 UEL786453 UOH786453 UYD786453 VHZ786453 VRV786453 WBR786453 WLN786453 WVJ786453 B851984 IX851989 ST851989 ACP851989 AML851989 AWH851989 BGD851989 BPZ851989 BZV851989 CJR851989 CTN851989 DDJ851989 DNF851989 DXB851989 EGX851989 EQT851989 FAP851989 FKL851989 FUH851989 GED851989 GNZ851989 GXV851989 HHR851989 HRN851989 IBJ851989 ILF851989 IVB851989 JEX851989 JOT851989 JYP851989 KIL851989 KSH851989 LCD851989 LLZ851989 LVV851989 MFR851989 MPN851989 MZJ851989 NJF851989 NTB851989 OCX851989 OMT851989 OWP851989 PGL851989 PQH851989 QAD851989 QJZ851989 QTV851989 RDR851989 RNN851989 RXJ851989 SHF851989 SRB851989 TAX851989 TKT851989 TUP851989 UEL851989 UOH851989 UYD851989 VHZ851989 VRV851989 WBR851989 WLN851989 WVJ851989 B917520 IX917525 ST917525 ACP917525 AML917525 AWH917525 BGD917525 BPZ917525 BZV917525 CJR917525 CTN917525 DDJ917525 DNF917525 DXB917525 EGX917525 EQT917525 FAP917525 FKL917525 FUH917525 GED917525 GNZ917525 GXV917525 HHR917525 HRN917525 IBJ917525 ILF917525 IVB917525 JEX917525 JOT917525 JYP917525 KIL917525 KSH917525 LCD917525 LLZ917525 LVV917525 MFR917525 MPN917525 MZJ917525 NJF917525 NTB917525 OCX917525 OMT917525 OWP917525 PGL917525 PQH917525 QAD917525 QJZ917525 QTV917525 RDR917525 RNN917525 RXJ917525 SHF917525 SRB917525 TAX917525 TKT917525 TUP917525 UEL917525 UOH917525 UYD917525 VHZ917525 VRV917525 WBR917525 WLN917525 WVJ917525 B983056 IX983061 ST983061 ACP983061 AML983061 AWH983061 BGD983061 BPZ983061 BZV983061 CJR983061 CTN983061 DDJ983061 DNF983061 DXB983061 EGX983061 EQT983061 FAP983061 FKL983061 FUH983061 GED983061 GNZ983061 GXV983061 HHR983061 HRN983061 IBJ983061 ILF983061 IVB983061 JEX983061 JOT983061 JYP983061 KIL983061 KSH983061 LCD983061 LLZ983061 LVV983061 MFR983061 MPN983061 MZJ983061 NJF983061 NTB983061 OCX983061 OMT983061 OWP983061 PGL983061 PQH983061 QAD983061 QJZ983061 QTV983061 RDR983061 RNN983061 RXJ983061 SHF983061 SRB983061 TAX983061 TKT983061 TUP983061 UEL983061 UOH983061 UYD983061 VHZ983061 VRV983061 WBR983061 WLN983061 WVJ983061">
      <formula1>"ja,nein,"</formula1>
    </dataValidation>
  </dataValidations>
  <pageMargins left="0.78740157480314965" right="0.39370078740157483" top="0.39370078740157483" bottom="0.39370078740157483" header="0.51181102362204722" footer="0.51181102362204722"/>
  <pageSetup paperSize="9" orientation="portrait" r:id="rId1"/>
  <headerFooter alignWithMargins="0"/>
  <rowBreaks count="1" manualBreakCount="1">
    <brk id="55" min="3" max="1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5"/>
  <sheetViews>
    <sheetView showGridLines="0" zoomScaleNormal="100" workbookViewId="0">
      <pane xSplit="2" topLeftCell="D1" activePane="topRight" state="frozenSplit"/>
      <selection pane="topRight" activeCell="D68" sqref="D68:N69"/>
    </sheetView>
  </sheetViews>
  <sheetFormatPr baseColWidth="10" defaultRowHeight="12.75" x14ac:dyDescent="0.2"/>
  <cols>
    <col min="1" max="1" width="16.7109375" style="260" customWidth="1"/>
    <col min="2" max="2" width="23.28515625" style="260" customWidth="1"/>
    <col min="3" max="3" width="4.7109375" style="260" customWidth="1"/>
    <col min="4" max="4" width="4.28515625" style="260" customWidth="1"/>
    <col min="5" max="5" width="11.5703125" style="260"/>
    <col min="6" max="6" width="6.42578125" style="260" customWidth="1"/>
    <col min="7" max="7" width="7" style="260" customWidth="1"/>
    <col min="8" max="8" width="6.28515625" style="260" customWidth="1"/>
    <col min="9" max="9" width="7" style="260" customWidth="1"/>
    <col min="10" max="10" width="4.7109375" style="260" customWidth="1"/>
    <col min="11" max="12" width="11.5703125" style="260"/>
    <col min="13" max="13" width="12.85546875" style="260" customWidth="1"/>
    <col min="14" max="14" width="6.5703125" style="260" customWidth="1"/>
    <col min="15" max="256" width="11.5703125" style="260"/>
    <col min="257" max="257" width="12.85546875" style="260" customWidth="1"/>
    <col min="258" max="258" width="19.85546875" style="260" customWidth="1"/>
    <col min="259" max="259" width="4.7109375" style="260" customWidth="1"/>
    <col min="260" max="260" width="4.28515625" style="260" customWidth="1"/>
    <col min="261" max="261" width="11.5703125" style="260"/>
    <col min="262" max="262" width="6.42578125" style="260" customWidth="1"/>
    <col min="263" max="263" width="7" style="260" customWidth="1"/>
    <col min="264" max="264" width="6.28515625" style="260" customWidth="1"/>
    <col min="265" max="265" width="7" style="260" customWidth="1"/>
    <col min="266" max="266" width="4.7109375" style="260" customWidth="1"/>
    <col min="267" max="268" width="11.5703125" style="260"/>
    <col min="269" max="269" width="12.85546875" style="260" customWidth="1"/>
    <col min="270" max="270" width="7.42578125" style="260" customWidth="1"/>
    <col min="271" max="512" width="11.5703125" style="260"/>
    <col min="513" max="513" width="12.85546875" style="260" customWidth="1"/>
    <col min="514" max="514" width="19.85546875" style="260" customWidth="1"/>
    <col min="515" max="515" width="4.7109375" style="260" customWidth="1"/>
    <col min="516" max="516" width="4.28515625" style="260" customWidth="1"/>
    <col min="517" max="517" width="11.5703125" style="260"/>
    <col min="518" max="518" width="6.42578125" style="260" customWidth="1"/>
    <col min="519" max="519" width="7" style="260" customWidth="1"/>
    <col min="520" max="520" width="6.28515625" style="260" customWidth="1"/>
    <col min="521" max="521" width="7" style="260" customWidth="1"/>
    <col min="522" max="522" width="4.7109375" style="260" customWidth="1"/>
    <col min="523" max="524" width="11.5703125" style="260"/>
    <col min="525" max="525" width="12.85546875" style="260" customWidth="1"/>
    <col min="526" max="526" width="7.42578125" style="260" customWidth="1"/>
    <col min="527" max="768" width="11.5703125" style="260"/>
    <col min="769" max="769" width="12.85546875" style="260" customWidth="1"/>
    <col min="770" max="770" width="19.85546875" style="260" customWidth="1"/>
    <col min="771" max="771" width="4.7109375" style="260" customWidth="1"/>
    <col min="772" max="772" width="4.28515625" style="260" customWidth="1"/>
    <col min="773" max="773" width="11.5703125" style="260"/>
    <col min="774" max="774" width="6.42578125" style="260" customWidth="1"/>
    <col min="775" max="775" width="7" style="260" customWidth="1"/>
    <col min="776" max="776" width="6.28515625" style="260" customWidth="1"/>
    <col min="777" max="777" width="7" style="260" customWidth="1"/>
    <col min="778" max="778" width="4.7109375" style="260" customWidth="1"/>
    <col min="779" max="780" width="11.5703125" style="260"/>
    <col min="781" max="781" width="12.85546875" style="260" customWidth="1"/>
    <col min="782" max="782" width="7.42578125" style="260" customWidth="1"/>
    <col min="783" max="1024" width="11.5703125" style="260"/>
    <col min="1025" max="1025" width="12.85546875" style="260" customWidth="1"/>
    <col min="1026" max="1026" width="19.85546875" style="260" customWidth="1"/>
    <col min="1027" max="1027" width="4.7109375" style="260" customWidth="1"/>
    <col min="1028" max="1028" width="4.28515625" style="260" customWidth="1"/>
    <col min="1029" max="1029" width="11.5703125" style="260"/>
    <col min="1030" max="1030" width="6.42578125" style="260" customWidth="1"/>
    <col min="1031" max="1031" width="7" style="260" customWidth="1"/>
    <col min="1032" max="1032" width="6.28515625" style="260" customWidth="1"/>
    <col min="1033" max="1033" width="7" style="260" customWidth="1"/>
    <col min="1034" max="1034" width="4.7109375" style="260" customWidth="1"/>
    <col min="1035" max="1036" width="11.5703125" style="260"/>
    <col min="1037" max="1037" width="12.85546875" style="260" customWidth="1"/>
    <col min="1038" max="1038" width="7.42578125" style="260" customWidth="1"/>
    <col min="1039" max="1280" width="11.5703125" style="260"/>
    <col min="1281" max="1281" width="12.85546875" style="260" customWidth="1"/>
    <col min="1282" max="1282" width="19.85546875" style="260" customWidth="1"/>
    <col min="1283" max="1283" width="4.7109375" style="260" customWidth="1"/>
    <col min="1284" max="1284" width="4.28515625" style="260" customWidth="1"/>
    <col min="1285" max="1285" width="11.5703125" style="260"/>
    <col min="1286" max="1286" width="6.42578125" style="260" customWidth="1"/>
    <col min="1287" max="1287" width="7" style="260" customWidth="1"/>
    <col min="1288" max="1288" width="6.28515625" style="260" customWidth="1"/>
    <col min="1289" max="1289" width="7" style="260" customWidth="1"/>
    <col min="1290" max="1290" width="4.7109375" style="260" customWidth="1"/>
    <col min="1291" max="1292" width="11.5703125" style="260"/>
    <col min="1293" max="1293" width="12.85546875" style="260" customWidth="1"/>
    <col min="1294" max="1294" width="7.42578125" style="260" customWidth="1"/>
    <col min="1295" max="1536" width="11.5703125" style="260"/>
    <col min="1537" max="1537" width="12.85546875" style="260" customWidth="1"/>
    <col min="1538" max="1538" width="19.85546875" style="260" customWidth="1"/>
    <col min="1539" max="1539" width="4.7109375" style="260" customWidth="1"/>
    <col min="1540" max="1540" width="4.28515625" style="260" customWidth="1"/>
    <col min="1541" max="1541" width="11.5703125" style="260"/>
    <col min="1542" max="1542" width="6.42578125" style="260" customWidth="1"/>
    <col min="1543" max="1543" width="7" style="260" customWidth="1"/>
    <col min="1544" max="1544" width="6.28515625" style="260" customWidth="1"/>
    <col min="1545" max="1545" width="7" style="260" customWidth="1"/>
    <col min="1546" max="1546" width="4.7109375" style="260" customWidth="1"/>
    <col min="1547" max="1548" width="11.5703125" style="260"/>
    <col min="1549" max="1549" width="12.85546875" style="260" customWidth="1"/>
    <col min="1550" max="1550" width="7.42578125" style="260" customWidth="1"/>
    <col min="1551" max="1792" width="11.5703125" style="260"/>
    <col min="1793" max="1793" width="12.85546875" style="260" customWidth="1"/>
    <col min="1794" max="1794" width="19.85546875" style="260" customWidth="1"/>
    <col min="1795" max="1795" width="4.7109375" style="260" customWidth="1"/>
    <col min="1796" max="1796" width="4.28515625" style="260" customWidth="1"/>
    <col min="1797" max="1797" width="11.5703125" style="260"/>
    <col min="1798" max="1798" width="6.42578125" style="260" customWidth="1"/>
    <col min="1799" max="1799" width="7" style="260" customWidth="1"/>
    <col min="1800" max="1800" width="6.28515625" style="260" customWidth="1"/>
    <col min="1801" max="1801" width="7" style="260" customWidth="1"/>
    <col min="1802" max="1802" width="4.7109375" style="260" customWidth="1"/>
    <col min="1803" max="1804" width="11.5703125" style="260"/>
    <col min="1805" max="1805" width="12.85546875" style="260" customWidth="1"/>
    <col min="1806" max="1806" width="7.42578125" style="260" customWidth="1"/>
    <col min="1807" max="2048" width="11.5703125" style="260"/>
    <col min="2049" max="2049" width="12.85546875" style="260" customWidth="1"/>
    <col min="2050" max="2050" width="19.85546875" style="260" customWidth="1"/>
    <col min="2051" max="2051" width="4.7109375" style="260" customWidth="1"/>
    <col min="2052" max="2052" width="4.28515625" style="260" customWidth="1"/>
    <col min="2053" max="2053" width="11.5703125" style="260"/>
    <col min="2054" max="2054" width="6.42578125" style="260" customWidth="1"/>
    <col min="2055" max="2055" width="7" style="260" customWidth="1"/>
    <col min="2056" max="2056" width="6.28515625" style="260" customWidth="1"/>
    <col min="2057" max="2057" width="7" style="260" customWidth="1"/>
    <col min="2058" max="2058" width="4.7109375" style="260" customWidth="1"/>
    <col min="2059" max="2060" width="11.5703125" style="260"/>
    <col min="2061" max="2061" width="12.85546875" style="260" customWidth="1"/>
    <col min="2062" max="2062" width="7.42578125" style="260" customWidth="1"/>
    <col min="2063" max="2304" width="11.5703125" style="260"/>
    <col min="2305" max="2305" width="12.85546875" style="260" customWidth="1"/>
    <col min="2306" max="2306" width="19.85546875" style="260" customWidth="1"/>
    <col min="2307" max="2307" width="4.7109375" style="260" customWidth="1"/>
    <col min="2308" max="2308" width="4.28515625" style="260" customWidth="1"/>
    <col min="2309" max="2309" width="11.5703125" style="260"/>
    <col min="2310" max="2310" width="6.42578125" style="260" customWidth="1"/>
    <col min="2311" max="2311" width="7" style="260" customWidth="1"/>
    <col min="2312" max="2312" width="6.28515625" style="260" customWidth="1"/>
    <col min="2313" max="2313" width="7" style="260" customWidth="1"/>
    <col min="2314" max="2314" width="4.7109375" style="260" customWidth="1"/>
    <col min="2315" max="2316" width="11.5703125" style="260"/>
    <col min="2317" max="2317" width="12.85546875" style="260" customWidth="1"/>
    <col min="2318" max="2318" width="7.42578125" style="260" customWidth="1"/>
    <col min="2319" max="2560" width="11.5703125" style="260"/>
    <col min="2561" max="2561" width="12.85546875" style="260" customWidth="1"/>
    <col min="2562" max="2562" width="19.85546875" style="260" customWidth="1"/>
    <col min="2563" max="2563" width="4.7109375" style="260" customWidth="1"/>
    <col min="2564" max="2564" width="4.28515625" style="260" customWidth="1"/>
    <col min="2565" max="2565" width="11.5703125" style="260"/>
    <col min="2566" max="2566" width="6.42578125" style="260" customWidth="1"/>
    <col min="2567" max="2567" width="7" style="260" customWidth="1"/>
    <col min="2568" max="2568" width="6.28515625" style="260" customWidth="1"/>
    <col min="2569" max="2569" width="7" style="260" customWidth="1"/>
    <col min="2570" max="2570" width="4.7109375" style="260" customWidth="1"/>
    <col min="2571" max="2572" width="11.5703125" style="260"/>
    <col min="2573" max="2573" width="12.85546875" style="260" customWidth="1"/>
    <col min="2574" max="2574" width="7.42578125" style="260" customWidth="1"/>
    <col min="2575" max="2816" width="11.5703125" style="260"/>
    <col min="2817" max="2817" width="12.85546875" style="260" customWidth="1"/>
    <col min="2818" max="2818" width="19.85546875" style="260" customWidth="1"/>
    <col min="2819" max="2819" width="4.7109375" style="260" customWidth="1"/>
    <col min="2820" max="2820" width="4.28515625" style="260" customWidth="1"/>
    <col min="2821" max="2821" width="11.5703125" style="260"/>
    <col min="2822" max="2822" width="6.42578125" style="260" customWidth="1"/>
    <col min="2823" max="2823" width="7" style="260" customWidth="1"/>
    <col min="2824" max="2824" width="6.28515625" style="260" customWidth="1"/>
    <col min="2825" max="2825" width="7" style="260" customWidth="1"/>
    <col min="2826" max="2826" width="4.7109375" style="260" customWidth="1"/>
    <col min="2827" max="2828" width="11.5703125" style="260"/>
    <col min="2829" max="2829" width="12.85546875" style="260" customWidth="1"/>
    <col min="2830" max="2830" width="7.42578125" style="260" customWidth="1"/>
    <col min="2831" max="3072" width="11.5703125" style="260"/>
    <col min="3073" max="3073" width="12.85546875" style="260" customWidth="1"/>
    <col min="3074" max="3074" width="19.85546875" style="260" customWidth="1"/>
    <col min="3075" max="3075" width="4.7109375" style="260" customWidth="1"/>
    <col min="3076" max="3076" width="4.28515625" style="260" customWidth="1"/>
    <col min="3077" max="3077" width="11.5703125" style="260"/>
    <col min="3078" max="3078" width="6.42578125" style="260" customWidth="1"/>
    <col min="3079" max="3079" width="7" style="260" customWidth="1"/>
    <col min="3080" max="3080" width="6.28515625" style="260" customWidth="1"/>
    <col min="3081" max="3081" width="7" style="260" customWidth="1"/>
    <col min="3082" max="3082" width="4.7109375" style="260" customWidth="1"/>
    <col min="3083" max="3084" width="11.5703125" style="260"/>
    <col min="3085" max="3085" width="12.85546875" style="260" customWidth="1"/>
    <col min="3086" max="3086" width="7.42578125" style="260" customWidth="1"/>
    <col min="3087" max="3328" width="11.5703125" style="260"/>
    <col min="3329" max="3329" width="12.85546875" style="260" customWidth="1"/>
    <col min="3330" max="3330" width="19.85546875" style="260" customWidth="1"/>
    <col min="3331" max="3331" width="4.7109375" style="260" customWidth="1"/>
    <col min="3332" max="3332" width="4.28515625" style="260" customWidth="1"/>
    <col min="3333" max="3333" width="11.5703125" style="260"/>
    <col min="3334" max="3334" width="6.42578125" style="260" customWidth="1"/>
    <col min="3335" max="3335" width="7" style="260" customWidth="1"/>
    <col min="3336" max="3336" width="6.28515625" style="260" customWidth="1"/>
    <col min="3337" max="3337" width="7" style="260" customWidth="1"/>
    <col min="3338" max="3338" width="4.7109375" style="260" customWidth="1"/>
    <col min="3339" max="3340" width="11.5703125" style="260"/>
    <col min="3341" max="3341" width="12.85546875" style="260" customWidth="1"/>
    <col min="3342" max="3342" width="7.42578125" style="260" customWidth="1"/>
    <col min="3343" max="3584" width="11.5703125" style="260"/>
    <col min="3585" max="3585" width="12.85546875" style="260" customWidth="1"/>
    <col min="3586" max="3586" width="19.85546875" style="260" customWidth="1"/>
    <col min="3587" max="3587" width="4.7109375" style="260" customWidth="1"/>
    <col min="3588" max="3588" width="4.28515625" style="260" customWidth="1"/>
    <col min="3589" max="3589" width="11.5703125" style="260"/>
    <col min="3590" max="3590" width="6.42578125" style="260" customWidth="1"/>
    <col min="3591" max="3591" width="7" style="260" customWidth="1"/>
    <col min="3592" max="3592" width="6.28515625" style="260" customWidth="1"/>
    <col min="3593" max="3593" width="7" style="260" customWidth="1"/>
    <col min="3594" max="3594" width="4.7109375" style="260" customWidth="1"/>
    <col min="3595" max="3596" width="11.5703125" style="260"/>
    <col min="3597" max="3597" width="12.85546875" style="260" customWidth="1"/>
    <col min="3598" max="3598" width="7.42578125" style="260" customWidth="1"/>
    <col min="3599" max="3840" width="11.5703125" style="260"/>
    <col min="3841" max="3841" width="12.85546875" style="260" customWidth="1"/>
    <col min="3842" max="3842" width="19.85546875" style="260" customWidth="1"/>
    <col min="3843" max="3843" width="4.7109375" style="260" customWidth="1"/>
    <col min="3844" max="3844" width="4.28515625" style="260" customWidth="1"/>
    <col min="3845" max="3845" width="11.5703125" style="260"/>
    <col min="3846" max="3846" width="6.42578125" style="260" customWidth="1"/>
    <col min="3847" max="3847" width="7" style="260" customWidth="1"/>
    <col min="3848" max="3848" width="6.28515625" style="260" customWidth="1"/>
    <col min="3849" max="3849" width="7" style="260" customWidth="1"/>
    <col min="3850" max="3850" width="4.7109375" style="260" customWidth="1"/>
    <col min="3851" max="3852" width="11.5703125" style="260"/>
    <col min="3853" max="3853" width="12.85546875" style="260" customWidth="1"/>
    <col min="3854" max="3854" width="7.42578125" style="260" customWidth="1"/>
    <col min="3855" max="4096" width="11.5703125" style="260"/>
    <col min="4097" max="4097" width="12.85546875" style="260" customWidth="1"/>
    <col min="4098" max="4098" width="19.85546875" style="260" customWidth="1"/>
    <col min="4099" max="4099" width="4.7109375" style="260" customWidth="1"/>
    <col min="4100" max="4100" width="4.28515625" style="260" customWidth="1"/>
    <col min="4101" max="4101" width="11.5703125" style="260"/>
    <col min="4102" max="4102" width="6.42578125" style="260" customWidth="1"/>
    <col min="4103" max="4103" width="7" style="260" customWidth="1"/>
    <col min="4104" max="4104" width="6.28515625" style="260" customWidth="1"/>
    <col min="4105" max="4105" width="7" style="260" customWidth="1"/>
    <col min="4106" max="4106" width="4.7109375" style="260" customWidth="1"/>
    <col min="4107" max="4108" width="11.5703125" style="260"/>
    <col min="4109" max="4109" width="12.85546875" style="260" customWidth="1"/>
    <col min="4110" max="4110" width="7.42578125" style="260" customWidth="1"/>
    <col min="4111" max="4352" width="11.5703125" style="260"/>
    <col min="4353" max="4353" width="12.85546875" style="260" customWidth="1"/>
    <col min="4354" max="4354" width="19.85546875" style="260" customWidth="1"/>
    <col min="4355" max="4355" width="4.7109375" style="260" customWidth="1"/>
    <col min="4356" max="4356" width="4.28515625" style="260" customWidth="1"/>
    <col min="4357" max="4357" width="11.5703125" style="260"/>
    <col min="4358" max="4358" width="6.42578125" style="260" customWidth="1"/>
    <col min="4359" max="4359" width="7" style="260" customWidth="1"/>
    <col min="4360" max="4360" width="6.28515625" style="260" customWidth="1"/>
    <col min="4361" max="4361" width="7" style="260" customWidth="1"/>
    <col min="4362" max="4362" width="4.7109375" style="260" customWidth="1"/>
    <col min="4363" max="4364" width="11.5703125" style="260"/>
    <col min="4365" max="4365" width="12.85546875" style="260" customWidth="1"/>
    <col min="4366" max="4366" width="7.42578125" style="260" customWidth="1"/>
    <col min="4367" max="4608" width="11.5703125" style="260"/>
    <col min="4609" max="4609" width="12.85546875" style="260" customWidth="1"/>
    <col min="4610" max="4610" width="19.85546875" style="260" customWidth="1"/>
    <col min="4611" max="4611" width="4.7109375" style="260" customWidth="1"/>
    <col min="4612" max="4612" width="4.28515625" style="260" customWidth="1"/>
    <col min="4613" max="4613" width="11.5703125" style="260"/>
    <col min="4614" max="4614" width="6.42578125" style="260" customWidth="1"/>
    <col min="4615" max="4615" width="7" style="260" customWidth="1"/>
    <col min="4616" max="4616" width="6.28515625" style="260" customWidth="1"/>
    <col min="4617" max="4617" width="7" style="260" customWidth="1"/>
    <col min="4618" max="4618" width="4.7109375" style="260" customWidth="1"/>
    <col min="4619" max="4620" width="11.5703125" style="260"/>
    <col min="4621" max="4621" width="12.85546875" style="260" customWidth="1"/>
    <col min="4622" max="4622" width="7.42578125" style="260" customWidth="1"/>
    <col min="4623" max="4864" width="11.5703125" style="260"/>
    <col min="4865" max="4865" width="12.85546875" style="260" customWidth="1"/>
    <col min="4866" max="4866" width="19.85546875" style="260" customWidth="1"/>
    <col min="4867" max="4867" width="4.7109375" style="260" customWidth="1"/>
    <col min="4868" max="4868" width="4.28515625" style="260" customWidth="1"/>
    <col min="4869" max="4869" width="11.5703125" style="260"/>
    <col min="4870" max="4870" width="6.42578125" style="260" customWidth="1"/>
    <col min="4871" max="4871" width="7" style="260" customWidth="1"/>
    <col min="4872" max="4872" width="6.28515625" style="260" customWidth="1"/>
    <col min="4873" max="4873" width="7" style="260" customWidth="1"/>
    <col min="4874" max="4874" width="4.7109375" style="260" customWidth="1"/>
    <col min="4875" max="4876" width="11.5703125" style="260"/>
    <col min="4877" max="4877" width="12.85546875" style="260" customWidth="1"/>
    <col min="4878" max="4878" width="7.42578125" style="260" customWidth="1"/>
    <col min="4879" max="5120" width="11.5703125" style="260"/>
    <col min="5121" max="5121" width="12.85546875" style="260" customWidth="1"/>
    <col min="5122" max="5122" width="19.85546875" style="260" customWidth="1"/>
    <col min="5123" max="5123" width="4.7109375" style="260" customWidth="1"/>
    <col min="5124" max="5124" width="4.28515625" style="260" customWidth="1"/>
    <col min="5125" max="5125" width="11.5703125" style="260"/>
    <col min="5126" max="5126" width="6.42578125" style="260" customWidth="1"/>
    <col min="5127" max="5127" width="7" style="260" customWidth="1"/>
    <col min="5128" max="5128" width="6.28515625" style="260" customWidth="1"/>
    <col min="5129" max="5129" width="7" style="260" customWidth="1"/>
    <col min="5130" max="5130" width="4.7109375" style="260" customWidth="1"/>
    <col min="5131" max="5132" width="11.5703125" style="260"/>
    <col min="5133" max="5133" width="12.85546875" style="260" customWidth="1"/>
    <col min="5134" max="5134" width="7.42578125" style="260" customWidth="1"/>
    <col min="5135" max="5376" width="11.5703125" style="260"/>
    <col min="5377" max="5377" width="12.85546875" style="260" customWidth="1"/>
    <col min="5378" max="5378" width="19.85546875" style="260" customWidth="1"/>
    <col min="5379" max="5379" width="4.7109375" style="260" customWidth="1"/>
    <col min="5380" max="5380" width="4.28515625" style="260" customWidth="1"/>
    <col min="5381" max="5381" width="11.5703125" style="260"/>
    <col min="5382" max="5382" width="6.42578125" style="260" customWidth="1"/>
    <col min="5383" max="5383" width="7" style="260" customWidth="1"/>
    <col min="5384" max="5384" width="6.28515625" style="260" customWidth="1"/>
    <col min="5385" max="5385" width="7" style="260" customWidth="1"/>
    <col min="5386" max="5386" width="4.7109375" style="260" customWidth="1"/>
    <col min="5387" max="5388" width="11.5703125" style="260"/>
    <col min="5389" max="5389" width="12.85546875" style="260" customWidth="1"/>
    <col min="5390" max="5390" width="7.42578125" style="260" customWidth="1"/>
    <col min="5391" max="5632" width="11.5703125" style="260"/>
    <col min="5633" max="5633" width="12.85546875" style="260" customWidth="1"/>
    <col min="5634" max="5634" width="19.85546875" style="260" customWidth="1"/>
    <col min="5635" max="5635" width="4.7109375" style="260" customWidth="1"/>
    <col min="5636" max="5636" width="4.28515625" style="260" customWidth="1"/>
    <col min="5637" max="5637" width="11.5703125" style="260"/>
    <col min="5638" max="5638" width="6.42578125" style="260" customWidth="1"/>
    <col min="5639" max="5639" width="7" style="260" customWidth="1"/>
    <col min="5640" max="5640" width="6.28515625" style="260" customWidth="1"/>
    <col min="5641" max="5641" width="7" style="260" customWidth="1"/>
    <col min="5642" max="5642" width="4.7109375" style="260" customWidth="1"/>
    <col min="5643" max="5644" width="11.5703125" style="260"/>
    <col min="5645" max="5645" width="12.85546875" style="260" customWidth="1"/>
    <col min="5646" max="5646" width="7.42578125" style="260" customWidth="1"/>
    <col min="5647" max="5888" width="11.5703125" style="260"/>
    <col min="5889" max="5889" width="12.85546875" style="260" customWidth="1"/>
    <col min="5890" max="5890" width="19.85546875" style="260" customWidth="1"/>
    <col min="5891" max="5891" width="4.7109375" style="260" customWidth="1"/>
    <col min="5892" max="5892" width="4.28515625" style="260" customWidth="1"/>
    <col min="5893" max="5893" width="11.5703125" style="260"/>
    <col min="5894" max="5894" width="6.42578125" style="260" customWidth="1"/>
    <col min="5895" max="5895" width="7" style="260" customWidth="1"/>
    <col min="5896" max="5896" width="6.28515625" style="260" customWidth="1"/>
    <col min="5897" max="5897" width="7" style="260" customWidth="1"/>
    <col min="5898" max="5898" width="4.7109375" style="260" customWidth="1"/>
    <col min="5899" max="5900" width="11.5703125" style="260"/>
    <col min="5901" max="5901" width="12.85546875" style="260" customWidth="1"/>
    <col min="5902" max="5902" width="7.42578125" style="260" customWidth="1"/>
    <col min="5903" max="6144" width="11.5703125" style="260"/>
    <col min="6145" max="6145" width="12.85546875" style="260" customWidth="1"/>
    <col min="6146" max="6146" width="19.85546875" style="260" customWidth="1"/>
    <col min="6147" max="6147" width="4.7109375" style="260" customWidth="1"/>
    <col min="6148" max="6148" width="4.28515625" style="260" customWidth="1"/>
    <col min="6149" max="6149" width="11.5703125" style="260"/>
    <col min="6150" max="6150" width="6.42578125" style="260" customWidth="1"/>
    <col min="6151" max="6151" width="7" style="260" customWidth="1"/>
    <col min="6152" max="6152" width="6.28515625" style="260" customWidth="1"/>
    <col min="6153" max="6153" width="7" style="260" customWidth="1"/>
    <col min="6154" max="6154" width="4.7109375" style="260" customWidth="1"/>
    <col min="6155" max="6156" width="11.5703125" style="260"/>
    <col min="6157" max="6157" width="12.85546875" style="260" customWidth="1"/>
    <col min="6158" max="6158" width="7.42578125" style="260" customWidth="1"/>
    <col min="6159" max="6400" width="11.5703125" style="260"/>
    <col min="6401" max="6401" width="12.85546875" style="260" customWidth="1"/>
    <col min="6402" max="6402" width="19.85546875" style="260" customWidth="1"/>
    <col min="6403" max="6403" width="4.7109375" style="260" customWidth="1"/>
    <col min="6404" max="6404" width="4.28515625" style="260" customWidth="1"/>
    <col min="6405" max="6405" width="11.5703125" style="260"/>
    <col min="6406" max="6406" width="6.42578125" style="260" customWidth="1"/>
    <col min="6407" max="6407" width="7" style="260" customWidth="1"/>
    <col min="6408" max="6408" width="6.28515625" style="260" customWidth="1"/>
    <col min="6409" max="6409" width="7" style="260" customWidth="1"/>
    <col min="6410" max="6410" width="4.7109375" style="260" customWidth="1"/>
    <col min="6411" max="6412" width="11.5703125" style="260"/>
    <col min="6413" max="6413" width="12.85546875" style="260" customWidth="1"/>
    <col min="6414" max="6414" width="7.42578125" style="260" customWidth="1"/>
    <col min="6415" max="6656" width="11.5703125" style="260"/>
    <col min="6657" max="6657" width="12.85546875" style="260" customWidth="1"/>
    <col min="6658" max="6658" width="19.85546875" style="260" customWidth="1"/>
    <col min="6659" max="6659" width="4.7109375" style="260" customWidth="1"/>
    <col min="6660" max="6660" width="4.28515625" style="260" customWidth="1"/>
    <col min="6661" max="6661" width="11.5703125" style="260"/>
    <col min="6662" max="6662" width="6.42578125" style="260" customWidth="1"/>
    <col min="6663" max="6663" width="7" style="260" customWidth="1"/>
    <col min="6664" max="6664" width="6.28515625" style="260" customWidth="1"/>
    <col min="6665" max="6665" width="7" style="260" customWidth="1"/>
    <col min="6666" max="6666" width="4.7109375" style="260" customWidth="1"/>
    <col min="6667" max="6668" width="11.5703125" style="260"/>
    <col min="6669" max="6669" width="12.85546875" style="260" customWidth="1"/>
    <col min="6670" max="6670" width="7.42578125" style="260" customWidth="1"/>
    <col min="6671" max="6912" width="11.5703125" style="260"/>
    <col min="6913" max="6913" width="12.85546875" style="260" customWidth="1"/>
    <col min="6914" max="6914" width="19.85546875" style="260" customWidth="1"/>
    <col min="6915" max="6915" width="4.7109375" style="260" customWidth="1"/>
    <col min="6916" max="6916" width="4.28515625" style="260" customWidth="1"/>
    <col min="6917" max="6917" width="11.5703125" style="260"/>
    <col min="6918" max="6918" width="6.42578125" style="260" customWidth="1"/>
    <col min="6919" max="6919" width="7" style="260" customWidth="1"/>
    <col min="6920" max="6920" width="6.28515625" style="260" customWidth="1"/>
    <col min="6921" max="6921" width="7" style="260" customWidth="1"/>
    <col min="6922" max="6922" width="4.7109375" style="260" customWidth="1"/>
    <col min="6923" max="6924" width="11.5703125" style="260"/>
    <col min="6925" max="6925" width="12.85546875" style="260" customWidth="1"/>
    <col min="6926" max="6926" width="7.42578125" style="260" customWidth="1"/>
    <col min="6927" max="7168" width="11.5703125" style="260"/>
    <col min="7169" max="7169" width="12.85546875" style="260" customWidth="1"/>
    <col min="7170" max="7170" width="19.85546875" style="260" customWidth="1"/>
    <col min="7171" max="7171" width="4.7109375" style="260" customWidth="1"/>
    <col min="7172" max="7172" width="4.28515625" style="260" customWidth="1"/>
    <col min="7173" max="7173" width="11.5703125" style="260"/>
    <col min="7174" max="7174" width="6.42578125" style="260" customWidth="1"/>
    <col min="7175" max="7175" width="7" style="260" customWidth="1"/>
    <col min="7176" max="7176" width="6.28515625" style="260" customWidth="1"/>
    <col min="7177" max="7177" width="7" style="260" customWidth="1"/>
    <col min="7178" max="7178" width="4.7109375" style="260" customWidth="1"/>
    <col min="7179" max="7180" width="11.5703125" style="260"/>
    <col min="7181" max="7181" width="12.85546875" style="260" customWidth="1"/>
    <col min="7182" max="7182" width="7.42578125" style="260" customWidth="1"/>
    <col min="7183" max="7424" width="11.5703125" style="260"/>
    <col min="7425" max="7425" width="12.85546875" style="260" customWidth="1"/>
    <col min="7426" max="7426" width="19.85546875" style="260" customWidth="1"/>
    <col min="7427" max="7427" width="4.7109375" style="260" customWidth="1"/>
    <col min="7428" max="7428" width="4.28515625" style="260" customWidth="1"/>
    <col min="7429" max="7429" width="11.5703125" style="260"/>
    <col min="7430" max="7430" width="6.42578125" style="260" customWidth="1"/>
    <col min="7431" max="7431" width="7" style="260" customWidth="1"/>
    <col min="7432" max="7432" width="6.28515625" style="260" customWidth="1"/>
    <col min="7433" max="7433" width="7" style="260" customWidth="1"/>
    <col min="7434" max="7434" width="4.7109375" style="260" customWidth="1"/>
    <col min="7435" max="7436" width="11.5703125" style="260"/>
    <col min="7437" max="7437" width="12.85546875" style="260" customWidth="1"/>
    <col min="7438" max="7438" width="7.42578125" style="260" customWidth="1"/>
    <col min="7439" max="7680" width="11.5703125" style="260"/>
    <col min="7681" max="7681" width="12.85546875" style="260" customWidth="1"/>
    <col min="7682" max="7682" width="19.85546875" style="260" customWidth="1"/>
    <col min="7683" max="7683" width="4.7109375" style="260" customWidth="1"/>
    <col min="7684" max="7684" width="4.28515625" style="260" customWidth="1"/>
    <col min="7685" max="7685" width="11.5703125" style="260"/>
    <col min="7686" max="7686" width="6.42578125" style="260" customWidth="1"/>
    <col min="7687" max="7687" width="7" style="260" customWidth="1"/>
    <col min="7688" max="7688" width="6.28515625" style="260" customWidth="1"/>
    <col min="7689" max="7689" width="7" style="260" customWidth="1"/>
    <col min="7690" max="7690" width="4.7109375" style="260" customWidth="1"/>
    <col min="7691" max="7692" width="11.5703125" style="260"/>
    <col min="7693" max="7693" width="12.85546875" style="260" customWidth="1"/>
    <col min="7694" max="7694" width="7.42578125" style="260" customWidth="1"/>
    <col min="7695" max="7936" width="11.5703125" style="260"/>
    <col min="7937" max="7937" width="12.85546875" style="260" customWidth="1"/>
    <col min="7938" max="7938" width="19.85546875" style="260" customWidth="1"/>
    <col min="7939" max="7939" width="4.7109375" style="260" customWidth="1"/>
    <col min="7940" max="7940" width="4.28515625" style="260" customWidth="1"/>
    <col min="7941" max="7941" width="11.5703125" style="260"/>
    <col min="7942" max="7942" width="6.42578125" style="260" customWidth="1"/>
    <col min="7943" max="7943" width="7" style="260" customWidth="1"/>
    <col min="7944" max="7944" width="6.28515625" style="260" customWidth="1"/>
    <col min="7945" max="7945" width="7" style="260" customWidth="1"/>
    <col min="7946" max="7946" width="4.7109375" style="260" customWidth="1"/>
    <col min="7947" max="7948" width="11.5703125" style="260"/>
    <col min="7949" max="7949" width="12.85546875" style="260" customWidth="1"/>
    <col min="7950" max="7950" width="7.42578125" style="260" customWidth="1"/>
    <col min="7951" max="8192" width="11.5703125" style="260"/>
    <col min="8193" max="8193" width="12.85546875" style="260" customWidth="1"/>
    <col min="8194" max="8194" width="19.85546875" style="260" customWidth="1"/>
    <col min="8195" max="8195" width="4.7109375" style="260" customWidth="1"/>
    <col min="8196" max="8196" width="4.28515625" style="260" customWidth="1"/>
    <col min="8197" max="8197" width="11.5703125" style="260"/>
    <col min="8198" max="8198" width="6.42578125" style="260" customWidth="1"/>
    <col min="8199" max="8199" width="7" style="260" customWidth="1"/>
    <col min="8200" max="8200" width="6.28515625" style="260" customWidth="1"/>
    <col min="8201" max="8201" width="7" style="260" customWidth="1"/>
    <col min="8202" max="8202" width="4.7109375" style="260" customWidth="1"/>
    <col min="8203" max="8204" width="11.5703125" style="260"/>
    <col min="8205" max="8205" width="12.85546875" style="260" customWidth="1"/>
    <col min="8206" max="8206" width="7.42578125" style="260" customWidth="1"/>
    <col min="8207" max="8448" width="11.5703125" style="260"/>
    <col min="8449" max="8449" width="12.85546875" style="260" customWidth="1"/>
    <col min="8450" max="8450" width="19.85546875" style="260" customWidth="1"/>
    <col min="8451" max="8451" width="4.7109375" style="260" customWidth="1"/>
    <col min="8452" max="8452" width="4.28515625" style="260" customWidth="1"/>
    <col min="8453" max="8453" width="11.5703125" style="260"/>
    <col min="8454" max="8454" width="6.42578125" style="260" customWidth="1"/>
    <col min="8455" max="8455" width="7" style="260" customWidth="1"/>
    <col min="8456" max="8456" width="6.28515625" style="260" customWidth="1"/>
    <col min="8457" max="8457" width="7" style="260" customWidth="1"/>
    <col min="8458" max="8458" width="4.7109375" style="260" customWidth="1"/>
    <col min="8459" max="8460" width="11.5703125" style="260"/>
    <col min="8461" max="8461" width="12.85546875" style="260" customWidth="1"/>
    <col min="8462" max="8462" width="7.42578125" style="260" customWidth="1"/>
    <col min="8463" max="8704" width="11.5703125" style="260"/>
    <col min="8705" max="8705" width="12.85546875" style="260" customWidth="1"/>
    <col min="8706" max="8706" width="19.85546875" style="260" customWidth="1"/>
    <col min="8707" max="8707" width="4.7109375" style="260" customWidth="1"/>
    <col min="8708" max="8708" width="4.28515625" style="260" customWidth="1"/>
    <col min="8709" max="8709" width="11.5703125" style="260"/>
    <col min="8710" max="8710" width="6.42578125" style="260" customWidth="1"/>
    <col min="8711" max="8711" width="7" style="260" customWidth="1"/>
    <col min="8712" max="8712" width="6.28515625" style="260" customWidth="1"/>
    <col min="8713" max="8713" width="7" style="260" customWidth="1"/>
    <col min="8714" max="8714" width="4.7109375" style="260" customWidth="1"/>
    <col min="8715" max="8716" width="11.5703125" style="260"/>
    <col min="8717" max="8717" width="12.85546875" style="260" customWidth="1"/>
    <col min="8718" max="8718" width="7.42578125" style="260" customWidth="1"/>
    <col min="8719" max="8960" width="11.5703125" style="260"/>
    <col min="8961" max="8961" width="12.85546875" style="260" customWidth="1"/>
    <col min="8962" max="8962" width="19.85546875" style="260" customWidth="1"/>
    <col min="8963" max="8963" width="4.7109375" style="260" customWidth="1"/>
    <col min="8964" max="8964" width="4.28515625" style="260" customWidth="1"/>
    <col min="8965" max="8965" width="11.5703125" style="260"/>
    <col min="8966" max="8966" width="6.42578125" style="260" customWidth="1"/>
    <col min="8967" max="8967" width="7" style="260" customWidth="1"/>
    <col min="8968" max="8968" width="6.28515625" style="260" customWidth="1"/>
    <col min="8969" max="8969" width="7" style="260" customWidth="1"/>
    <col min="8970" max="8970" width="4.7109375" style="260" customWidth="1"/>
    <col min="8971" max="8972" width="11.5703125" style="260"/>
    <col min="8973" max="8973" width="12.85546875" style="260" customWidth="1"/>
    <col min="8974" max="8974" width="7.42578125" style="260" customWidth="1"/>
    <col min="8975" max="9216" width="11.5703125" style="260"/>
    <col min="9217" max="9217" width="12.85546875" style="260" customWidth="1"/>
    <col min="9218" max="9218" width="19.85546875" style="260" customWidth="1"/>
    <col min="9219" max="9219" width="4.7109375" style="260" customWidth="1"/>
    <col min="9220" max="9220" width="4.28515625" style="260" customWidth="1"/>
    <col min="9221" max="9221" width="11.5703125" style="260"/>
    <col min="9222" max="9222" width="6.42578125" style="260" customWidth="1"/>
    <col min="9223" max="9223" width="7" style="260" customWidth="1"/>
    <col min="9224" max="9224" width="6.28515625" style="260" customWidth="1"/>
    <col min="9225" max="9225" width="7" style="260" customWidth="1"/>
    <col min="9226" max="9226" width="4.7109375" style="260" customWidth="1"/>
    <col min="9227" max="9228" width="11.5703125" style="260"/>
    <col min="9229" max="9229" width="12.85546875" style="260" customWidth="1"/>
    <col min="9230" max="9230" width="7.42578125" style="260" customWidth="1"/>
    <col min="9231" max="9472" width="11.5703125" style="260"/>
    <col min="9473" max="9473" width="12.85546875" style="260" customWidth="1"/>
    <col min="9474" max="9474" width="19.85546875" style="260" customWidth="1"/>
    <col min="9475" max="9475" width="4.7109375" style="260" customWidth="1"/>
    <col min="9476" max="9476" width="4.28515625" style="260" customWidth="1"/>
    <col min="9477" max="9477" width="11.5703125" style="260"/>
    <col min="9478" max="9478" width="6.42578125" style="260" customWidth="1"/>
    <col min="9479" max="9479" width="7" style="260" customWidth="1"/>
    <col min="9480" max="9480" width="6.28515625" style="260" customWidth="1"/>
    <col min="9481" max="9481" width="7" style="260" customWidth="1"/>
    <col min="9482" max="9482" width="4.7109375" style="260" customWidth="1"/>
    <col min="9483" max="9484" width="11.5703125" style="260"/>
    <col min="9485" max="9485" width="12.85546875" style="260" customWidth="1"/>
    <col min="9486" max="9486" width="7.42578125" style="260" customWidth="1"/>
    <col min="9487" max="9728" width="11.5703125" style="260"/>
    <col min="9729" max="9729" width="12.85546875" style="260" customWidth="1"/>
    <col min="9730" max="9730" width="19.85546875" style="260" customWidth="1"/>
    <col min="9731" max="9731" width="4.7109375" style="260" customWidth="1"/>
    <col min="9732" max="9732" width="4.28515625" style="260" customWidth="1"/>
    <col min="9733" max="9733" width="11.5703125" style="260"/>
    <col min="9734" max="9734" width="6.42578125" style="260" customWidth="1"/>
    <col min="9735" max="9735" width="7" style="260" customWidth="1"/>
    <col min="9736" max="9736" width="6.28515625" style="260" customWidth="1"/>
    <col min="9737" max="9737" width="7" style="260" customWidth="1"/>
    <col min="9738" max="9738" width="4.7109375" style="260" customWidth="1"/>
    <col min="9739" max="9740" width="11.5703125" style="260"/>
    <col min="9741" max="9741" width="12.85546875" style="260" customWidth="1"/>
    <col min="9742" max="9742" width="7.42578125" style="260" customWidth="1"/>
    <col min="9743" max="9984" width="11.5703125" style="260"/>
    <col min="9985" max="9985" width="12.85546875" style="260" customWidth="1"/>
    <col min="9986" max="9986" width="19.85546875" style="260" customWidth="1"/>
    <col min="9987" max="9987" width="4.7109375" style="260" customWidth="1"/>
    <col min="9988" max="9988" width="4.28515625" style="260" customWidth="1"/>
    <col min="9989" max="9989" width="11.5703125" style="260"/>
    <col min="9990" max="9990" width="6.42578125" style="260" customWidth="1"/>
    <col min="9991" max="9991" width="7" style="260" customWidth="1"/>
    <col min="9992" max="9992" width="6.28515625" style="260" customWidth="1"/>
    <col min="9993" max="9993" width="7" style="260" customWidth="1"/>
    <col min="9994" max="9994" width="4.7109375" style="260" customWidth="1"/>
    <col min="9995" max="9996" width="11.5703125" style="260"/>
    <col min="9997" max="9997" width="12.85546875" style="260" customWidth="1"/>
    <col min="9998" max="9998" width="7.42578125" style="260" customWidth="1"/>
    <col min="9999" max="10240" width="11.5703125" style="260"/>
    <col min="10241" max="10241" width="12.85546875" style="260" customWidth="1"/>
    <col min="10242" max="10242" width="19.85546875" style="260" customWidth="1"/>
    <col min="10243" max="10243" width="4.7109375" style="260" customWidth="1"/>
    <col min="10244" max="10244" width="4.28515625" style="260" customWidth="1"/>
    <col min="10245" max="10245" width="11.5703125" style="260"/>
    <col min="10246" max="10246" width="6.42578125" style="260" customWidth="1"/>
    <col min="10247" max="10247" width="7" style="260" customWidth="1"/>
    <col min="10248" max="10248" width="6.28515625" style="260" customWidth="1"/>
    <col min="10249" max="10249" width="7" style="260" customWidth="1"/>
    <col min="10250" max="10250" width="4.7109375" style="260" customWidth="1"/>
    <col min="10251" max="10252" width="11.5703125" style="260"/>
    <col min="10253" max="10253" width="12.85546875" style="260" customWidth="1"/>
    <col min="10254" max="10254" width="7.42578125" style="260" customWidth="1"/>
    <col min="10255" max="10496" width="11.5703125" style="260"/>
    <col min="10497" max="10497" width="12.85546875" style="260" customWidth="1"/>
    <col min="10498" max="10498" width="19.85546875" style="260" customWidth="1"/>
    <col min="10499" max="10499" width="4.7109375" style="260" customWidth="1"/>
    <col min="10500" max="10500" width="4.28515625" style="260" customWidth="1"/>
    <col min="10501" max="10501" width="11.5703125" style="260"/>
    <col min="10502" max="10502" width="6.42578125" style="260" customWidth="1"/>
    <col min="10503" max="10503" width="7" style="260" customWidth="1"/>
    <col min="10504" max="10504" width="6.28515625" style="260" customWidth="1"/>
    <col min="10505" max="10505" width="7" style="260" customWidth="1"/>
    <col min="10506" max="10506" width="4.7109375" style="260" customWidth="1"/>
    <col min="10507" max="10508" width="11.5703125" style="260"/>
    <col min="10509" max="10509" width="12.85546875" style="260" customWidth="1"/>
    <col min="10510" max="10510" width="7.42578125" style="260" customWidth="1"/>
    <col min="10511" max="10752" width="11.5703125" style="260"/>
    <col min="10753" max="10753" width="12.85546875" style="260" customWidth="1"/>
    <col min="10754" max="10754" width="19.85546875" style="260" customWidth="1"/>
    <col min="10755" max="10755" width="4.7109375" style="260" customWidth="1"/>
    <col min="10756" max="10756" width="4.28515625" style="260" customWidth="1"/>
    <col min="10757" max="10757" width="11.5703125" style="260"/>
    <col min="10758" max="10758" width="6.42578125" style="260" customWidth="1"/>
    <col min="10759" max="10759" width="7" style="260" customWidth="1"/>
    <col min="10760" max="10760" width="6.28515625" style="260" customWidth="1"/>
    <col min="10761" max="10761" width="7" style="260" customWidth="1"/>
    <col min="10762" max="10762" width="4.7109375" style="260" customWidth="1"/>
    <col min="10763" max="10764" width="11.5703125" style="260"/>
    <col min="10765" max="10765" width="12.85546875" style="260" customWidth="1"/>
    <col min="10766" max="10766" width="7.42578125" style="260" customWidth="1"/>
    <col min="10767" max="11008" width="11.5703125" style="260"/>
    <col min="11009" max="11009" width="12.85546875" style="260" customWidth="1"/>
    <col min="11010" max="11010" width="19.85546875" style="260" customWidth="1"/>
    <col min="11011" max="11011" width="4.7109375" style="260" customWidth="1"/>
    <col min="11012" max="11012" width="4.28515625" style="260" customWidth="1"/>
    <col min="11013" max="11013" width="11.5703125" style="260"/>
    <col min="11014" max="11014" width="6.42578125" style="260" customWidth="1"/>
    <col min="11015" max="11015" width="7" style="260" customWidth="1"/>
    <col min="11016" max="11016" width="6.28515625" style="260" customWidth="1"/>
    <col min="11017" max="11017" width="7" style="260" customWidth="1"/>
    <col min="11018" max="11018" width="4.7109375" style="260" customWidth="1"/>
    <col min="11019" max="11020" width="11.5703125" style="260"/>
    <col min="11021" max="11021" width="12.85546875" style="260" customWidth="1"/>
    <col min="11022" max="11022" width="7.42578125" style="260" customWidth="1"/>
    <col min="11023" max="11264" width="11.5703125" style="260"/>
    <col min="11265" max="11265" width="12.85546875" style="260" customWidth="1"/>
    <col min="11266" max="11266" width="19.85546875" style="260" customWidth="1"/>
    <col min="11267" max="11267" width="4.7109375" style="260" customWidth="1"/>
    <col min="11268" max="11268" width="4.28515625" style="260" customWidth="1"/>
    <col min="11269" max="11269" width="11.5703125" style="260"/>
    <col min="11270" max="11270" width="6.42578125" style="260" customWidth="1"/>
    <col min="11271" max="11271" width="7" style="260" customWidth="1"/>
    <col min="11272" max="11272" width="6.28515625" style="260" customWidth="1"/>
    <col min="11273" max="11273" width="7" style="260" customWidth="1"/>
    <col min="11274" max="11274" width="4.7109375" style="260" customWidth="1"/>
    <col min="11275" max="11276" width="11.5703125" style="260"/>
    <col min="11277" max="11277" width="12.85546875" style="260" customWidth="1"/>
    <col min="11278" max="11278" width="7.42578125" style="260" customWidth="1"/>
    <col min="11279" max="11520" width="11.5703125" style="260"/>
    <col min="11521" max="11521" width="12.85546875" style="260" customWidth="1"/>
    <col min="11522" max="11522" width="19.85546875" style="260" customWidth="1"/>
    <col min="11523" max="11523" width="4.7109375" style="260" customWidth="1"/>
    <col min="11524" max="11524" width="4.28515625" style="260" customWidth="1"/>
    <col min="11525" max="11525" width="11.5703125" style="260"/>
    <col min="11526" max="11526" width="6.42578125" style="260" customWidth="1"/>
    <col min="11527" max="11527" width="7" style="260" customWidth="1"/>
    <col min="11528" max="11528" width="6.28515625" style="260" customWidth="1"/>
    <col min="11529" max="11529" width="7" style="260" customWidth="1"/>
    <col min="11530" max="11530" width="4.7109375" style="260" customWidth="1"/>
    <col min="11531" max="11532" width="11.5703125" style="260"/>
    <col min="11533" max="11533" width="12.85546875" style="260" customWidth="1"/>
    <col min="11534" max="11534" width="7.42578125" style="260" customWidth="1"/>
    <col min="11535" max="11776" width="11.5703125" style="260"/>
    <col min="11777" max="11777" width="12.85546875" style="260" customWidth="1"/>
    <col min="11778" max="11778" width="19.85546875" style="260" customWidth="1"/>
    <col min="11779" max="11779" width="4.7109375" style="260" customWidth="1"/>
    <col min="11780" max="11780" width="4.28515625" style="260" customWidth="1"/>
    <col min="11781" max="11781" width="11.5703125" style="260"/>
    <col min="11782" max="11782" width="6.42578125" style="260" customWidth="1"/>
    <col min="11783" max="11783" width="7" style="260" customWidth="1"/>
    <col min="11784" max="11784" width="6.28515625" style="260" customWidth="1"/>
    <col min="11785" max="11785" width="7" style="260" customWidth="1"/>
    <col min="11786" max="11786" width="4.7109375" style="260" customWidth="1"/>
    <col min="11787" max="11788" width="11.5703125" style="260"/>
    <col min="11789" max="11789" width="12.85546875" style="260" customWidth="1"/>
    <col min="11790" max="11790" width="7.42578125" style="260" customWidth="1"/>
    <col min="11791" max="12032" width="11.5703125" style="260"/>
    <col min="12033" max="12033" width="12.85546875" style="260" customWidth="1"/>
    <col min="12034" max="12034" width="19.85546875" style="260" customWidth="1"/>
    <col min="12035" max="12035" width="4.7109375" style="260" customWidth="1"/>
    <col min="12036" max="12036" width="4.28515625" style="260" customWidth="1"/>
    <col min="12037" max="12037" width="11.5703125" style="260"/>
    <col min="12038" max="12038" width="6.42578125" style="260" customWidth="1"/>
    <col min="12039" max="12039" width="7" style="260" customWidth="1"/>
    <col min="12040" max="12040" width="6.28515625" style="260" customWidth="1"/>
    <col min="12041" max="12041" width="7" style="260" customWidth="1"/>
    <col min="12042" max="12042" width="4.7109375" style="260" customWidth="1"/>
    <col min="12043" max="12044" width="11.5703125" style="260"/>
    <col min="12045" max="12045" width="12.85546875" style="260" customWidth="1"/>
    <col min="12046" max="12046" width="7.42578125" style="260" customWidth="1"/>
    <col min="12047" max="12288" width="11.5703125" style="260"/>
    <col min="12289" max="12289" width="12.85546875" style="260" customWidth="1"/>
    <col min="12290" max="12290" width="19.85546875" style="260" customWidth="1"/>
    <col min="12291" max="12291" width="4.7109375" style="260" customWidth="1"/>
    <col min="12292" max="12292" width="4.28515625" style="260" customWidth="1"/>
    <col min="12293" max="12293" width="11.5703125" style="260"/>
    <col min="12294" max="12294" width="6.42578125" style="260" customWidth="1"/>
    <col min="12295" max="12295" width="7" style="260" customWidth="1"/>
    <col min="12296" max="12296" width="6.28515625" style="260" customWidth="1"/>
    <col min="12297" max="12297" width="7" style="260" customWidth="1"/>
    <col min="12298" max="12298" width="4.7109375" style="260" customWidth="1"/>
    <col min="12299" max="12300" width="11.5703125" style="260"/>
    <col min="12301" max="12301" width="12.85546875" style="260" customWidth="1"/>
    <col min="12302" max="12302" width="7.42578125" style="260" customWidth="1"/>
    <col min="12303" max="12544" width="11.5703125" style="260"/>
    <col min="12545" max="12545" width="12.85546875" style="260" customWidth="1"/>
    <col min="12546" max="12546" width="19.85546875" style="260" customWidth="1"/>
    <col min="12547" max="12547" width="4.7109375" style="260" customWidth="1"/>
    <col min="12548" max="12548" width="4.28515625" style="260" customWidth="1"/>
    <col min="12549" max="12549" width="11.5703125" style="260"/>
    <col min="12550" max="12550" width="6.42578125" style="260" customWidth="1"/>
    <col min="12551" max="12551" width="7" style="260" customWidth="1"/>
    <col min="12552" max="12552" width="6.28515625" style="260" customWidth="1"/>
    <col min="12553" max="12553" width="7" style="260" customWidth="1"/>
    <col min="12554" max="12554" width="4.7109375" style="260" customWidth="1"/>
    <col min="12555" max="12556" width="11.5703125" style="260"/>
    <col min="12557" max="12557" width="12.85546875" style="260" customWidth="1"/>
    <col min="12558" max="12558" width="7.42578125" style="260" customWidth="1"/>
    <col min="12559" max="12800" width="11.5703125" style="260"/>
    <col min="12801" max="12801" width="12.85546875" style="260" customWidth="1"/>
    <col min="12802" max="12802" width="19.85546875" style="260" customWidth="1"/>
    <col min="12803" max="12803" width="4.7109375" style="260" customWidth="1"/>
    <col min="12804" max="12804" width="4.28515625" style="260" customWidth="1"/>
    <col min="12805" max="12805" width="11.5703125" style="260"/>
    <col min="12806" max="12806" width="6.42578125" style="260" customWidth="1"/>
    <col min="12807" max="12807" width="7" style="260" customWidth="1"/>
    <col min="12808" max="12808" width="6.28515625" style="260" customWidth="1"/>
    <col min="12809" max="12809" width="7" style="260" customWidth="1"/>
    <col min="12810" max="12810" width="4.7109375" style="260" customWidth="1"/>
    <col min="12811" max="12812" width="11.5703125" style="260"/>
    <col min="12813" max="12813" width="12.85546875" style="260" customWidth="1"/>
    <col min="12814" max="12814" width="7.42578125" style="260" customWidth="1"/>
    <col min="12815" max="13056" width="11.5703125" style="260"/>
    <col min="13057" max="13057" width="12.85546875" style="260" customWidth="1"/>
    <col min="13058" max="13058" width="19.85546875" style="260" customWidth="1"/>
    <col min="13059" max="13059" width="4.7109375" style="260" customWidth="1"/>
    <col min="13060" max="13060" width="4.28515625" style="260" customWidth="1"/>
    <col min="13061" max="13061" width="11.5703125" style="260"/>
    <col min="13062" max="13062" width="6.42578125" style="260" customWidth="1"/>
    <col min="13063" max="13063" width="7" style="260" customWidth="1"/>
    <col min="13064" max="13064" width="6.28515625" style="260" customWidth="1"/>
    <col min="13065" max="13065" width="7" style="260" customWidth="1"/>
    <col min="13066" max="13066" width="4.7109375" style="260" customWidth="1"/>
    <col min="13067" max="13068" width="11.5703125" style="260"/>
    <col min="13069" max="13069" width="12.85546875" style="260" customWidth="1"/>
    <col min="13070" max="13070" width="7.42578125" style="260" customWidth="1"/>
    <col min="13071" max="13312" width="11.5703125" style="260"/>
    <col min="13313" max="13313" width="12.85546875" style="260" customWidth="1"/>
    <col min="13314" max="13314" width="19.85546875" style="260" customWidth="1"/>
    <col min="13315" max="13315" width="4.7109375" style="260" customWidth="1"/>
    <col min="13316" max="13316" width="4.28515625" style="260" customWidth="1"/>
    <col min="13317" max="13317" width="11.5703125" style="260"/>
    <col min="13318" max="13318" width="6.42578125" style="260" customWidth="1"/>
    <col min="13319" max="13319" width="7" style="260" customWidth="1"/>
    <col min="13320" max="13320" width="6.28515625" style="260" customWidth="1"/>
    <col min="13321" max="13321" width="7" style="260" customWidth="1"/>
    <col min="13322" max="13322" width="4.7109375" style="260" customWidth="1"/>
    <col min="13323" max="13324" width="11.5703125" style="260"/>
    <col min="13325" max="13325" width="12.85546875" style="260" customWidth="1"/>
    <col min="13326" max="13326" width="7.42578125" style="260" customWidth="1"/>
    <col min="13327" max="13568" width="11.5703125" style="260"/>
    <col min="13569" max="13569" width="12.85546875" style="260" customWidth="1"/>
    <col min="13570" max="13570" width="19.85546875" style="260" customWidth="1"/>
    <col min="13571" max="13571" width="4.7109375" style="260" customWidth="1"/>
    <col min="13572" max="13572" width="4.28515625" style="260" customWidth="1"/>
    <col min="13573" max="13573" width="11.5703125" style="260"/>
    <col min="13574" max="13574" width="6.42578125" style="260" customWidth="1"/>
    <col min="13575" max="13575" width="7" style="260" customWidth="1"/>
    <col min="13576" max="13576" width="6.28515625" style="260" customWidth="1"/>
    <col min="13577" max="13577" width="7" style="260" customWidth="1"/>
    <col min="13578" max="13578" width="4.7109375" style="260" customWidth="1"/>
    <col min="13579" max="13580" width="11.5703125" style="260"/>
    <col min="13581" max="13581" width="12.85546875" style="260" customWidth="1"/>
    <col min="13582" max="13582" width="7.42578125" style="260" customWidth="1"/>
    <col min="13583" max="13824" width="11.5703125" style="260"/>
    <col min="13825" max="13825" width="12.85546875" style="260" customWidth="1"/>
    <col min="13826" max="13826" width="19.85546875" style="260" customWidth="1"/>
    <col min="13827" max="13827" width="4.7109375" style="260" customWidth="1"/>
    <col min="13828" max="13828" width="4.28515625" style="260" customWidth="1"/>
    <col min="13829" max="13829" width="11.5703125" style="260"/>
    <col min="13830" max="13830" width="6.42578125" style="260" customWidth="1"/>
    <col min="13831" max="13831" width="7" style="260" customWidth="1"/>
    <col min="13832" max="13832" width="6.28515625" style="260" customWidth="1"/>
    <col min="13833" max="13833" width="7" style="260" customWidth="1"/>
    <col min="13834" max="13834" width="4.7109375" style="260" customWidth="1"/>
    <col min="13835" max="13836" width="11.5703125" style="260"/>
    <col min="13837" max="13837" width="12.85546875" style="260" customWidth="1"/>
    <col min="13838" max="13838" width="7.42578125" style="260" customWidth="1"/>
    <col min="13839" max="14080" width="11.5703125" style="260"/>
    <col min="14081" max="14081" width="12.85546875" style="260" customWidth="1"/>
    <col min="14082" max="14082" width="19.85546875" style="260" customWidth="1"/>
    <col min="14083" max="14083" width="4.7109375" style="260" customWidth="1"/>
    <col min="14084" max="14084" width="4.28515625" style="260" customWidth="1"/>
    <col min="14085" max="14085" width="11.5703125" style="260"/>
    <col min="14086" max="14086" width="6.42578125" style="260" customWidth="1"/>
    <col min="14087" max="14087" width="7" style="260" customWidth="1"/>
    <col min="14088" max="14088" width="6.28515625" style="260" customWidth="1"/>
    <col min="14089" max="14089" width="7" style="260" customWidth="1"/>
    <col min="14090" max="14090" width="4.7109375" style="260" customWidth="1"/>
    <col min="14091" max="14092" width="11.5703125" style="260"/>
    <col min="14093" max="14093" width="12.85546875" style="260" customWidth="1"/>
    <col min="14094" max="14094" width="7.42578125" style="260" customWidth="1"/>
    <col min="14095" max="14336" width="11.5703125" style="260"/>
    <col min="14337" max="14337" width="12.85546875" style="260" customWidth="1"/>
    <col min="14338" max="14338" width="19.85546875" style="260" customWidth="1"/>
    <col min="14339" max="14339" width="4.7109375" style="260" customWidth="1"/>
    <col min="14340" max="14340" width="4.28515625" style="260" customWidth="1"/>
    <col min="14341" max="14341" width="11.5703125" style="260"/>
    <col min="14342" max="14342" width="6.42578125" style="260" customWidth="1"/>
    <col min="14343" max="14343" width="7" style="260" customWidth="1"/>
    <col min="14344" max="14344" width="6.28515625" style="260" customWidth="1"/>
    <col min="14345" max="14345" width="7" style="260" customWidth="1"/>
    <col min="14346" max="14346" width="4.7109375" style="260" customWidth="1"/>
    <col min="14347" max="14348" width="11.5703125" style="260"/>
    <col min="14349" max="14349" width="12.85546875" style="260" customWidth="1"/>
    <col min="14350" max="14350" width="7.42578125" style="260" customWidth="1"/>
    <col min="14351" max="14592" width="11.5703125" style="260"/>
    <col min="14593" max="14593" width="12.85546875" style="260" customWidth="1"/>
    <col min="14594" max="14594" width="19.85546875" style="260" customWidth="1"/>
    <col min="14595" max="14595" width="4.7109375" style="260" customWidth="1"/>
    <col min="14596" max="14596" width="4.28515625" style="260" customWidth="1"/>
    <col min="14597" max="14597" width="11.5703125" style="260"/>
    <col min="14598" max="14598" width="6.42578125" style="260" customWidth="1"/>
    <col min="14599" max="14599" width="7" style="260" customWidth="1"/>
    <col min="14600" max="14600" width="6.28515625" style="260" customWidth="1"/>
    <col min="14601" max="14601" width="7" style="260" customWidth="1"/>
    <col min="14602" max="14602" width="4.7109375" style="260" customWidth="1"/>
    <col min="14603" max="14604" width="11.5703125" style="260"/>
    <col min="14605" max="14605" width="12.85546875" style="260" customWidth="1"/>
    <col min="14606" max="14606" width="7.42578125" style="260" customWidth="1"/>
    <col min="14607" max="14848" width="11.5703125" style="260"/>
    <col min="14849" max="14849" width="12.85546875" style="260" customWidth="1"/>
    <col min="14850" max="14850" width="19.85546875" style="260" customWidth="1"/>
    <col min="14851" max="14851" width="4.7109375" style="260" customWidth="1"/>
    <col min="14852" max="14852" width="4.28515625" style="260" customWidth="1"/>
    <col min="14853" max="14853" width="11.5703125" style="260"/>
    <col min="14854" max="14854" width="6.42578125" style="260" customWidth="1"/>
    <col min="14855" max="14855" width="7" style="260" customWidth="1"/>
    <col min="14856" max="14856" width="6.28515625" style="260" customWidth="1"/>
    <col min="14857" max="14857" width="7" style="260" customWidth="1"/>
    <col min="14858" max="14858" width="4.7109375" style="260" customWidth="1"/>
    <col min="14859" max="14860" width="11.5703125" style="260"/>
    <col min="14861" max="14861" width="12.85546875" style="260" customWidth="1"/>
    <col min="14862" max="14862" width="7.42578125" style="260" customWidth="1"/>
    <col min="14863" max="15104" width="11.5703125" style="260"/>
    <col min="15105" max="15105" width="12.85546875" style="260" customWidth="1"/>
    <col min="15106" max="15106" width="19.85546875" style="260" customWidth="1"/>
    <col min="15107" max="15107" width="4.7109375" style="260" customWidth="1"/>
    <col min="15108" max="15108" width="4.28515625" style="260" customWidth="1"/>
    <col min="15109" max="15109" width="11.5703125" style="260"/>
    <col min="15110" max="15110" width="6.42578125" style="260" customWidth="1"/>
    <col min="15111" max="15111" width="7" style="260" customWidth="1"/>
    <col min="15112" max="15112" width="6.28515625" style="260" customWidth="1"/>
    <col min="15113" max="15113" width="7" style="260" customWidth="1"/>
    <col min="15114" max="15114" width="4.7109375" style="260" customWidth="1"/>
    <col min="15115" max="15116" width="11.5703125" style="260"/>
    <col min="15117" max="15117" width="12.85546875" style="260" customWidth="1"/>
    <col min="15118" max="15118" width="7.42578125" style="260" customWidth="1"/>
    <col min="15119" max="15360" width="11.5703125" style="260"/>
    <col min="15361" max="15361" width="12.85546875" style="260" customWidth="1"/>
    <col min="15362" max="15362" width="19.85546875" style="260" customWidth="1"/>
    <col min="15363" max="15363" width="4.7109375" style="260" customWidth="1"/>
    <col min="15364" max="15364" width="4.28515625" style="260" customWidth="1"/>
    <col min="15365" max="15365" width="11.5703125" style="260"/>
    <col min="15366" max="15366" width="6.42578125" style="260" customWidth="1"/>
    <col min="15367" max="15367" width="7" style="260" customWidth="1"/>
    <col min="15368" max="15368" width="6.28515625" style="260" customWidth="1"/>
    <col min="15369" max="15369" width="7" style="260" customWidth="1"/>
    <col min="15370" max="15370" width="4.7109375" style="260" customWidth="1"/>
    <col min="15371" max="15372" width="11.5703125" style="260"/>
    <col min="15373" max="15373" width="12.85546875" style="260" customWidth="1"/>
    <col min="15374" max="15374" width="7.42578125" style="260" customWidth="1"/>
    <col min="15375" max="15616" width="11.5703125" style="260"/>
    <col min="15617" max="15617" width="12.85546875" style="260" customWidth="1"/>
    <col min="15618" max="15618" width="19.85546875" style="260" customWidth="1"/>
    <col min="15619" max="15619" width="4.7109375" style="260" customWidth="1"/>
    <col min="15620" max="15620" width="4.28515625" style="260" customWidth="1"/>
    <col min="15621" max="15621" width="11.5703125" style="260"/>
    <col min="15622" max="15622" width="6.42578125" style="260" customWidth="1"/>
    <col min="15623" max="15623" width="7" style="260" customWidth="1"/>
    <col min="15624" max="15624" width="6.28515625" style="260" customWidth="1"/>
    <col min="15625" max="15625" width="7" style="260" customWidth="1"/>
    <col min="15626" max="15626" width="4.7109375" style="260" customWidth="1"/>
    <col min="15627" max="15628" width="11.5703125" style="260"/>
    <col min="15629" max="15629" width="12.85546875" style="260" customWidth="1"/>
    <col min="15630" max="15630" width="7.42578125" style="260" customWidth="1"/>
    <col min="15631" max="15872" width="11.5703125" style="260"/>
    <col min="15873" max="15873" width="12.85546875" style="260" customWidth="1"/>
    <col min="15874" max="15874" width="19.85546875" style="260" customWidth="1"/>
    <col min="15875" max="15875" width="4.7109375" style="260" customWidth="1"/>
    <col min="15876" max="15876" width="4.28515625" style="260" customWidth="1"/>
    <col min="15877" max="15877" width="11.5703125" style="260"/>
    <col min="15878" max="15878" width="6.42578125" style="260" customWidth="1"/>
    <col min="15879" max="15879" width="7" style="260" customWidth="1"/>
    <col min="15880" max="15880" width="6.28515625" style="260" customWidth="1"/>
    <col min="15881" max="15881" width="7" style="260" customWidth="1"/>
    <col min="15882" max="15882" width="4.7109375" style="260" customWidth="1"/>
    <col min="15883" max="15884" width="11.5703125" style="260"/>
    <col min="15885" max="15885" width="12.85546875" style="260" customWidth="1"/>
    <col min="15886" max="15886" width="7.42578125" style="260" customWidth="1"/>
    <col min="15887" max="16128" width="11.5703125" style="260"/>
    <col min="16129" max="16129" width="12.85546875" style="260" customWidth="1"/>
    <col min="16130" max="16130" width="19.85546875" style="260" customWidth="1"/>
    <col min="16131" max="16131" width="4.7109375" style="260" customWidth="1"/>
    <col min="16132" max="16132" width="4.28515625" style="260" customWidth="1"/>
    <col min="16133" max="16133" width="11.5703125" style="260"/>
    <col min="16134" max="16134" width="6.42578125" style="260" customWidth="1"/>
    <col min="16135" max="16135" width="7" style="260" customWidth="1"/>
    <col min="16136" max="16136" width="6.28515625" style="260" customWidth="1"/>
    <col min="16137" max="16137" width="7" style="260" customWidth="1"/>
    <col min="16138" max="16138" width="4.7109375" style="260" customWidth="1"/>
    <col min="16139" max="16140" width="11.5703125" style="260"/>
    <col min="16141" max="16141" width="12.85546875" style="260" customWidth="1"/>
    <col min="16142" max="16142" width="7.42578125" style="260" customWidth="1"/>
    <col min="16143" max="16384" width="11.5703125" style="260"/>
  </cols>
  <sheetData>
    <row r="1" spans="1:14" ht="15.75" x14ac:dyDescent="0.25">
      <c r="A1" s="554" t="s">
        <v>276</v>
      </c>
      <c r="B1" s="554"/>
      <c r="C1" s="288"/>
      <c r="D1" s="288"/>
      <c r="E1" s="288"/>
      <c r="F1" s="288"/>
      <c r="G1" s="288"/>
      <c r="H1" s="288"/>
      <c r="I1" s="288"/>
      <c r="J1" s="288"/>
      <c r="K1" s="555" t="str">
        <f>B3</f>
        <v>[Bewilligungsstelle]</v>
      </c>
      <c r="L1" s="556"/>
      <c r="M1" s="556"/>
      <c r="N1" s="556"/>
    </row>
    <row r="2" spans="1:14" x14ac:dyDescent="0.2">
      <c r="A2" s="288"/>
      <c r="B2" s="288"/>
      <c r="C2" s="288"/>
      <c r="D2" s="288"/>
      <c r="E2" s="288"/>
      <c r="F2" s="288"/>
      <c r="G2" s="288"/>
      <c r="H2" s="288"/>
      <c r="I2" s="288"/>
      <c r="J2" s="288"/>
      <c r="K2" s="556"/>
      <c r="L2" s="556"/>
      <c r="M2" s="556"/>
      <c r="N2" s="556"/>
    </row>
    <row r="3" spans="1:14" x14ac:dyDescent="0.2">
      <c r="A3" s="288" t="s">
        <v>305</v>
      </c>
      <c r="B3" s="262" t="str">
        <f>'Antrag Kommune'!B17</f>
        <v>[Bewilligungsstelle]</v>
      </c>
      <c r="C3" s="288"/>
      <c r="D3" s="288"/>
      <c r="E3" s="288"/>
      <c r="F3" s="288"/>
      <c r="G3" s="288"/>
      <c r="H3" s="288"/>
      <c r="I3" s="288"/>
      <c r="J3" s="288"/>
      <c r="K3" s="557" t="str">
        <f>B4</f>
        <v>[Straße]</v>
      </c>
      <c r="L3" s="558"/>
      <c r="M3" s="558"/>
      <c r="N3" s="558"/>
    </row>
    <row r="4" spans="1:14" x14ac:dyDescent="0.2">
      <c r="A4" s="288" t="s">
        <v>5</v>
      </c>
      <c r="B4" s="263" t="str">
        <f>'Antrag Kommune'!B19</f>
        <v>[Straße]</v>
      </c>
      <c r="C4" s="288"/>
      <c r="D4" s="288"/>
      <c r="E4" s="288"/>
      <c r="F4" s="288"/>
      <c r="G4" s="288"/>
      <c r="H4" s="288"/>
      <c r="I4" s="288"/>
      <c r="J4" s="288"/>
      <c r="K4" s="557" t="str">
        <f>CONCATENATE(B5," ",B6)</f>
        <v>[PLZ] [Ort]</v>
      </c>
      <c r="L4" s="558"/>
      <c r="M4" s="558"/>
      <c r="N4" s="558"/>
    </row>
    <row r="5" spans="1:14" x14ac:dyDescent="0.2">
      <c r="A5" s="288" t="s">
        <v>6</v>
      </c>
      <c r="B5" s="263" t="str">
        <f>'Antrag Kommune'!B20</f>
        <v>[PLZ]</v>
      </c>
      <c r="C5" s="288"/>
      <c r="D5" s="288"/>
      <c r="E5" s="288"/>
      <c r="F5" s="288"/>
      <c r="G5" s="288"/>
      <c r="H5" s="288"/>
      <c r="I5" s="288"/>
      <c r="J5" s="288"/>
      <c r="K5" s="289"/>
      <c r="L5" s="289"/>
      <c r="M5" s="289"/>
      <c r="N5" s="289"/>
    </row>
    <row r="6" spans="1:14" x14ac:dyDescent="0.2">
      <c r="A6" s="288" t="s">
        <v>7</v>
      </c>
      <c r="B6" s="263" t="str">
        <f>'Antrag Kommune'!B21</f>
        <v>[Ort]</v>
      </c>
      <c r="C6" s="288"/>
      <c r="D6" s="288"/>
      <c r="E6" s="288"/>
      <c r="F6" s="288"/>
      <c r="G6" s="288"/>
      <c r="H6" s="288"/>
      <c r="I6" s="288"/>
      <c r="J6" s="288"/>
      <c r="K6" s="559" t="str">
        <f>B12</f>
        <v>[Bescheiddatum]</v>
      </c>
      <c r="L6" s="560"/>
      <c r="M6" s="560"/>
      <c r="N6" s="560"/>
    </row>
    <row r="7" spans="1:14" x14ac:dyDescent="0.2">
      <c r="A7" s="288" t="s">
        <v>278</v>
      </c>
      <c r="B7" s="263" t="s">
        <v>279</v>
      </c>
      <c r="C7" s="288"/>
      <c r="D7" s="288"/>
      <c r="E7" s="288"/>
      <c r="F7" s="288"/>
      <c r="G7" s="288"/>
      <c r="H7" s="288"/>
      <c r="I7" s="288"/>
      <c r="J7" s="288"/>
      <c r="K7" s="290"/>
      <c r="L7" s="291"/>
      <c r="M7" s="291"/>
      <c r="N7" s="291"/>
    </row>
    <row r="8" spans="1:14" ht="12.75" customHeight="1" x14ac:dyDescent="0.2">
      <c r="A8" s="288" t="s">
        <v>10</v>
      </c>
      <c r="B8" s="263" t="s">
        <v>173</v>
      </c>
      <c r="C8" s="288"/>
      <c r="D8" s="288"/>
      <c r="E8" s="288"/>
      <c r="F8" s="288"/>
      <c r="G8" s="288"/>
      <c r="H8" s="288"/>
      <c r="I8" s="288"/>
      <c r="J8" s="288"/>
      <c r="K8" s="292"/>
      <c r="L8" s="293"/>
      <c r="M8" s="293"/>
      <c r="N8" s="293"/>
    </row>
    <row r="9" spans="1:14" x14ac:dyDescent="0.2">
      <c r="A9" s="288" t="s">
        <v>12</v>
      </c>
      <c r="B9" s="266" t="s">
        <v>174</v>
      </c>
      <c r="C9" s="288"/>
      <c r="D9" s="288"/>
      <c r="E9" s="288"/>
      <c r="F9" s="288"/>
      <c r="G9" s="288"/>
      <c r="H9" s="288"/>
      <c r="I9" s="288"/>
      <c r="J9" s="288"/>
      <c r="K9" s="294"/>
      <c r="L9" s="294"/>
      <c r="M9" s="294"/>
      <c r="N9" s="294"/>
    </row>
    <row r="10" spans="1:14" x14ac:dyDescent="0.2">
      <c r="A10" s="288" t="s">
        <v>14</v>
      </c>
      <c r="B10" s="266" t="s">
        <v>175</v>
      </c>
      <c r="C10" s="288"/>
      <c r="D10" s="551" t="str">
        <f>CONCATENATE(B3," - ",B4," - ",B5," ",B6)</f>
        <v>[Bewilligungsstelle] - [Straße] - [PLZ] [Ort]</v>
      </c>
      <c r="E10" s="552"/>
      <c r="F10" s="552"/>
      <c r="G10" s="552"/>
      <c r="H10" s="552"/>
      <c r="I10" s="552"/>
      <c r="J10" s="288"/>
      <c r="K10" s="295"/>
      <c r="L10" s="295"/>
      <c r="M10" s="295"/>
      <c r="N10" s="295"/>
    </row>
    <row r="11" spans="1:14" x14ac:dyDescent="0.2">
      <c r="A11" s="288" t="s">
        <v>15</v>
      </c>
      <c r="B11" s="263" t="s">
        <v>176</v>
      </c>
      <c r="C11" s="288"/>
      <c r="D11" s="553"/>
      <c r="E11" s="553"/>
      <c r="F11" s="553"/>
      <c r="G11" s="553"/>
      <c r="H11" s="553"/>
      <c r="I11" s="553"/>
      <c r="J11" s="288"/>
      <c r="K11" s="296"/>
      <c r="L11" s="296"/>
      <c r="M11" s="297"/>
      <c r="N11" s="296"/>
    </row>
    <row r="12" spans="1:14" ht="12.75" customHeight="1" x14ac:dyDescent="0.2">
      <c r="A12" s="288" t="s">
        <v>178</v>
      </c>
      <c r="B12" s="298" t="s">
        <v>179</v>
      </c>
      <c r="C12" s="288"/>
      <c r="D12" s="563" t="str">
        <f>'Antrag Kommune'!B3</f>
        <v>[Name Kommune]</v>
      </c>
      <c r="E12" s="564"/>
      <c r="F12" s="564"/>
      <c r="G12" s="564"/>
      <c r="H12" s="564"/>
      <c r="I12" s="564"/>
      <c r="J12" s="288"/>
      <c r="K12" s="565" t="s">
        <v>115</v>
      </c>
      <c r="L12" s="566"/>
      <c r="M12" s="566"/>
      <c r="N12" s="566"/>
    </row>
    <row r="13" spans="1:14" x14ac:dyDescent="0.2">
      <c r="A13" s="561" t="s">
        <v>306</v>
      </c>
      <c r="B13" s="288"/>
      <c r="C13" s="288"/>
      <c r="D13" s="567" t="str">
        <f>'Antrag Kommune'!B7</f>
        <v>[verantwortlich]</v>
      </c>
      <c r="E13" s="567"/>
      <c r="F13" s="567"/>
      <c r="G13" s="567"/>
      <c r="H13" s="567"/>
      <c r="I13" s="567"/>
      <c r="J13" s="288"/>
      <c r="K13" s="557" t="str">
        <f>B8</f>
        <v>[Rückfragen]</v>
      </c>
      <c r="L13" s="558"/>
      <c r="M13" s="558"/>
      <c r="N13" s="558"/>
    </row>
    <row r="14" spans="1:14" x14ac:dyDescent="0.2">
      <c r="A14" s="561"/>
      <c r="B14" s="298" t="s">
        <v>183</v>
      </c>
      <c r="C14" s="288"/>
      <c r="D14" s="567" t="str">
        <f>'Antrag Kommune'!B4</f>
        <v>[Straße]</v>
      </c>
      <c r="E14" s="568"/>
      <c r="F14" s="568"/>
      <c r="G14" s="568"/>
      <c r="H14" s="568"/>
      <c r="I14" s="568"/>
      <c r="J14" s="288"/>
      <c r="K14" s="558" t="str">
        <f>CONCATENATE("Tel. ",B9,", Fax ",B10)</f>
        <v>Tel. [Tel.], Fax [Fax]</v>
      </c>
      <c r="L14" s="558"/>
      <c r="M14" s="558"/>
      <c r="N14" s="558"/>
    </row>
    <row r="15" spans="1:14" x14ac:dyDescent="0.2">
      <c r="A15" s="569" t="str">
        <f>IF(B14="nein","Bitte Antragsangaben in dieser Datei korrigieren und korrigierten 'Anhang Antrag' sowie Begründung auf getrenntem Blatt beifügen.","Bewilligung ohne Änderung")</f>
        <v>Bewilligung ohne Änderung</v>
      </c>
      <c r="B15" s="569"/>
      <c r="C15" s="288"/>
      <c r="D15" s="570" t="str">
        <f>CONCATENATE('Antrag Kommune'!B5," ",'Antrag Kommune'!B6)</f>
        <v>[PLZ] [Ort]</v>
      </c>
      <c r="E15" s="571"/>
      <c r="F15" s="571"/>
      <c r="G15" s="571"/>
      <c r="H15" s="571"/>
      <c r="I15" s="571"/>
      <c r="J15" s="288"/>
      <c r="K15" s="560" t="str">
        <f>CONCATENATE("E-Mail ",B11)</f>
        <v>E-Mail [E-Mail]</v>
      </c>
      <c r="L15" s="560"/>
      <c r="M15" s="560"/>
      <c r="N15" s="560"/>
    </row>
    <row r="16" spans="1:14" x14ac:dyDescent="0.2">
      <c r="A16" s="569"/>
      <c r="B16" s="569"/>
      <c r="C16" s="288"/>
      <c r="D16" s="288"/>
      <c r="E16" s="288"/>
      <c r="F16" s="288"/>
      <c r="G16" s="288"/>
      <c r="H16" s="288"/>
      <c r="I16" s="288"/>
      <c r="J16" s="288"/>
      <c r="K16" s="560"/>
      <c r="L16" s="560"/>
      <c r="M16" s="560"/>
      <c r="N16" s="560"/>
    </row>
    <row r="17" spans="1:14" x14ac:dyDescent="0.2">
      <c r="A17" s="569"/>
      <c r="B17" s="569"/>
      <c r="C17" s="288"/>
      <c r="D17" s="288"/>
      <c r="E17" s="288"/>
      <c r="F17" s="288"/>
      <c r="G17" s="288"/>
      <c r="H17" s="288"/>
      <c r="I17" s="288"/>
      <c r="J17" s="288"/>
      <c r="K17" s="288"/>
      <c r="L17" s="288"/>
      <c r="M17" s="288"/>
      <c r="N17" s="288"/>
    </row>
    <row r="18" spans="1:14" x14ac:dyDescent="0.2">
      <c r="A18" s="569"/>
      <c r="B18" s="569"/>
      <c r="C18" s="288"/>
      <c r="D18" s="288"/>
      <c r="E18" s="288"/>
      <c r="F18" s="288"/>
      <c r="G18" s="288"/>
      <c r="H18" s="288"/>
      <c r="I18" s="288"/>
      <c r="J18" s="288"/>
      <c r="K18" s="288"/>
      <c r="L18" s="288"/>
      <c r="M18" s="288"/>
      <c r="N18" s="288"/>
    </row>
    <row r="19" spans="1:14" x14ac:dyDescent="0.2">
      <c r="A19" s="288" t="s">
        <v>307</v>
      </c>
      <c r="B19" s="299"/>
      <c r="C19" s="288"/>
      <c r="D19" s="288"/>
      <c r="E19" s="288"/>
      <c r="F19" s="288"/>
      <c r="G19" s="288"/>
      <c r="H19" s="288"/>
      <c r="I19" s="288"/>
      <c r="J19" s="288"/>
      <c r="K19" s="288"/>
      <c r="L19" s="288"/>
      <c r="M19" s="288"/>
      <c r="N19" s="288"/>
    </row>
    <row r="20" spans="1:14" x14ac:dyDescent="0.2">
      <c r="A20" s="300"/>
      <c r="B20" s="300"/>
      <c r="C20" s="288"/>
      <c r="D20" s="533" t="str">
        <f>CONCATENATE("Kindbezogene Förderung nach dem BayKiBiG für die offene Ganztagsschule im Kombi-Modell; Endabrechnung für den Abrechnungszeitraum ",'Antrag Kommune'!B15)</f>
        <v>Kindbezogene Förderung nach dem BayKiBiG für die offene Ganztagsschule im Kombi-Modell; Endabrechnung für den Abrechnungszeitraum 01.09.2019 - 31.12.2019</v>
      </c>
      <c r="E20" s="533"/>
      <c r="F20" s="533"/>
      <c r="G20" s="533"/>
      <c r="H20" s="533"/>
      <c r="I20" s="533"/>
      <c r="J20" s="533"/>
      <c r="K20" s="533"/>
      <c r="L20" s="533"/>
      <c r="M20" s="533"/>
      <c r="N20" s="533"/>
    </row>
    <row r="21" spans="1:14" ht="12.75" customHeight="1" x14ac:dyDescent="0.2">
      <c r="A21" s="270" t="s">
        <v>308</v>
      </c>
      <c r="B21" s="261"/>
      <c r="C21" s="288"/>
      <c r="D21" s="533"/>
      <c r="E21" s="533"/>
      <c r="F21" s="533"/>
      <c r="G21" s="533"/>
      <c r="H21" s="533"/>
      <c r="I21" s="533"/>
      <c r="J21" s="533"/>
      <c r="K21" s="533"/>
      <c r="L21" s="533"/>
      <c r="M21" s="533"/>
      <c r="N21" s="533"/>
    </row>
    <row r="22" spans="1:14" ht="18.600000000000001" customHeight="1" x14ac:dyDescent="0.2">
      <c r="A22" s="301" t="s">
        <v>309</v>
      </c>
      <c r="B22" s="299">
        <f>'[1]Antrag Kommune'!B24</f>
        <v>0</v>
      </c>
      <c r="C22" s="288"/>
      <c r="D22" s="562" t="s">
        <v>310</v>
      </c>
      <c r="E22" s="562"/>
      <c r="F22" s="562"/>
      <c r="G22" s="562"/>
      <c r="H22" s="562"/>
      <c r="I22" s="562"/>
      <c r="J22" s="288"/>
      <c r="K22" s="288"/>
      <c r="L22" s="288"/>
      <c r="M22" s="288"/>
      <c r="N22" s="288"/>
    </row>
    <row r="23" spans="1:14" x14ac:dyDescent="0.2">
      <c r="A23" s="260" t="s">
        <v>161</v>
      </c>
      <c r="B23" s="272">
        <f>SUM(B22:B22)</f>
        <v>0</v>
      </c>
      <c r="C23" s="288"/>
      <c r="D23" s="288"/>
      <c r="E23" s="288"/>
      <c r="F23" s="288"/>
      <c r="G23" s="288"/>
      <c r="H23" s="288"/>
      <c r="I23" s="288"/>
      <c r="J23" s="288"/>
      <c r="K23" s="288"/>
      <c r="L23" s="288"/>
      <c r="M23" s="288"/>
      <c r="N23" s="288"/>
    </row>
    <row r="24" spans="1:14" x14ac:dyDescent="0.2">
      <c r="A24" s="302"/>
      <c r="B24" s="302"/>
      <c r="C24" s="288"/>
      <c r="D24" s="288" t="s">
        <v>116</v>
      </c>
      <c r="E24" s="288"/>
      <c r="F24" s="288"/>
      <c r="G24" s="288"/>
      <c r="H24" s="288"/>
      <c r="I24" s="288"/>
      <c r="J24" s="288"/>
      <c r="K24" s="288"/>
      <c r="L24" s="288"/>
      <c r="M24" s="288"/>
      <c r="N24" s="288"/>
    </row>
    <row r="25" spans="1:14" x14ac:dyDescent="0.2">
      <c r="A25" s="303"/>
      <c r="B25" s="288"/>
      <c r="C25" s="288"/>
      <c r="D25" s="288"/>
      <c r="E25" s="288"/>
      <c r="F25" s="288"/>
      <c r="G25" s="288"/>
      <c r="H25" s="288"/>
      <c r="I25" s="288"/>
      <c r="J25" s="288"/>
      <c r="K25" s="288"/>
      <c r="L25" s="288"/>
      <c r="M25" s="288"/>
      <c r="N25" s="288"/>
    </row>
    <row r="26" spans="1:14" x14ac:dyDescent="0.2">
      <c r="A26" s="304"/>
      <c r="B26" s="305"/>
      <c r="C26" s="288"/>
      <c r="D26" s="561" t="str">
        <f>CONCATENATE("mit Schreiben vom ",'Antrag Kommune'!B16," haben Sie die Endabrechnung der staatlichen kindbezogenen Förderung nach Art. 18 ff. BayKiBiG für die Kinder beantragt, die in der offenen Ganztagsschule im Kombi-Modell betreut werden.")</f>
        <v>mit Schreiben vom [Datum] haben Sie die Endabrechnung der staatlichen kindbezogenen Förderung nach Art. 18 ff. BayKiBiG für die Kinder beantragt, die in der offenen Ganztagsschule im Kombi-Modell betreut werden.</v>
      </c>
      <c r="E26" s="561"/>
      <c r="F26" s="561"/>
      <c r="G26" s="561"/>
      <c r="H26" s="561"/>
      <c r="I26" s="561"/>
      <c r="J26" s="561"/>
      <c r="K26" s="561"/>
      <c r="L26" s="561"/>
      <c r="M26" s="561"/>
      <c r="N26" s="561"/>
    </row>
    <row r="27" spans="1:14" ht="12.75" customHeight="1" x14ac:dyDescent="0.2">
      <c r="A27" s="562"/>
      <c r="B27" s="562"/>
      <c r="C27" s="288"/>
      <c r="D27" s="561"/>
      <c r="E27" s="561"/>
      <c r="F27" s="561"/>
      <c r="G27" s="561"/>
      <c r="H27" s="561"/>
      <c r="I27" s="561"/>
      <c r="J27" s="561"/>
      <c r="K27" s="561"/>
      <c r="L27" s="561"/>
      <c r="M27" s="561"/>
      <c r="N27" s="561"/>
    </row>
    <row r="28" spans="1:14" x14ac:dyDescent="0.2">
      <c r="A28" s="288"/>
      <c r="B28" s="288"/>
      <c r="C28" s="288"/>
      <c r="D28" s="561"/>
      <c r="E28" s="561"/>
      <c r="F28" s="561"/>
      <c r="G28" s="561"/>
      <c r="H28" s="561"/>
      <c r="I28" s="561"/>
      <c r="J28" s="561"/>
      <c r="K28" s="561"/>
      <c r="L28" s="561"/>
      <c r="M28" s="561"/>
      <c r="N28" s="561"/>
    </row>
    <row r="29" spans="1:14" x14ac:dyDescent="0.2">
      <c r="A29" s="288"/>
      <c r="B29" s="288"/>
      <c r="C29" s="288"/>
      <c r="D29" s="295"/>
      <c r="E29" s="295"/>
      <c r="F29" s="295"/>
      <c r="G29" s="295"/>
      <c r="H29" s="295"/>
      <c r="I29" s="295"/>
      <c r="J29" s="295"/>
      <c r="K29" s="295"/>
      <c r="L29" s="295"/>
      <c r="M29" s="295"/>
      <c r="N29" s="295"/>
    </row>
    <row r="30" spans="1:14" x14ac:dyDescent="0.2">
      <c r="A30" s="288"/>
      <c r="B30" s="288"/>
      <c r="C30" s="288"/>
      <c r="D30" s="573" t="str">
        <f>IF(B14="ja","Ihrem Antrag wird entsprochen.","Die Höhe der Jahresfördersumme wird abweichend von Ihrem Antrag festgesetzt (Begründung siehe Anlage).")</f>
        <v>Ihrem Antrag wird entsprochen.</v>
      </c>
      <c r="E30" s="573"/>
      <c r="F30" s="573"/>
      <c r="G30" s="573"/>
      <c r="H30" s="573"/>
      <c r="I30" s="573"/>
      <c r="J30" s="573"/>
      <c r="K30" s="573"/>
      <c r="L30" s="573"/>
      <c r="M30" s="573"/>
      <c r="N30" s="573"/>
    </row>
    <row r="31" spans="1:14" ht="12.75" customHeight="1" x14ac:dyDescent="0.2">
      <c r="A31" s="288"/>
      <c r="B31" s="288"/>
      <c r="C31" s="288"/>
      <c r="D31" s="573"/>
      <c r="E31" s="573"/>
      <c r="F31" s="573"/>
      <c r="G31" s="573"/>
      <c r="H31" s="573"/>
      <c r="I31" s="573"/>
      <c r="J31" s="573"/>
      <c r="K31" s="573"/>
      <c r="L31" s="573"/>
      <c r="M31" s="573"/>
      <c r="N31" s="573"/>
    </row>
    <row r="32" spans="1:14" x14ac:dyDescent="0.2">
      <c r="A32" s="288"/>
      <c r="B32" s="288"/>
      <c r="C32" s="288"/>
      <c r="D32" s="574" t="s">
        <v>311</v>
      </c>
      <c r="E32" s="538"/>
      <c r="F32" s="538"/>
      <c r="G32" s="538"/>
      <c r="H32" s="538"/>
      <c r="I32" s="538"/>
      <c r="J32" s="538"/>
      <c r="K32" s="538"/>
      <c r="L32" s="538"/>
      <c r="M32" s="306" t="e">
        <f>'Antrag Kommune'!M34</f>
        <v>#N/A</v>
      </c>
      <c r="N32" s="293" t="s">
        <v>114</v>
      </c>
    </row>
    <row r="33" spans="1:14" x14ac:dyDescent="0.2">
      <c r="A33" s="288"/>
      <c r="B33" s="288"/>
      <c r="C33" s="288"/>
      <c r="D33" s="307"/>
      <c r="E33" s="275"/>
      <c r="F33" s="275"/>
      <c r="G33" s="275"/>
      <c r="H33" s="275"/>
      <c r="I33" s="275"/>
      <c r="J33" s="275"/>
      <c r="K33" s="275"/>
      <c r="L33" s="275"/>
      <c r="M33" s="306"/>
      <c r="N33" s="293"/>
    </row>
    <row r="34" spans="1:14" x14ac:dyDescent="0.2">
      <c r="A34" s="288"/>
      <c r="B34" s="288"/>
      <c r="C34" s="288"/>
      <c r="D34" s="575" t="s">
        <v>312</v>
      </c>
      <c r="E34" s="527"/>
      <c r="F34" s="527"/>
      <c r="G34" s="527"/>
      <c r="H34" s="527"/>
      <c r="I34" s="527"/>
      <c r="J34" s="527"/>
      <c r="K34" s="527"/>
      <c r="L34" s="527"/>
      <c r="M34" s="278"/>
      <c r="N34" s="277"/>
    </row>
    <row r="35" spans="1:14" x14ac:dyDescent="0.2">
      <c r="A35" s="288"/>
      <c r="B35" s="288"/>
      <c r="C35" s="288"/>
      <c r="D35" s="443" t="s">
        <v>297</v>
      </c>
      <c r="E35" s="443"/>
      <c r="F35" s="443"/>
      <c r="G35" s="443"/>
      <c r="H35" s="443"/>
      <c r="I35" s="443"/>
      <c r="J35" s="443"/>
      <c r="K35" s="443"/>
      <c r="L35" s="443"/>
      <c r="M35" s="279" t="e">
        <f>'Antrag Kommune'!M37</f>
        <v>#N/A</v>
      </c>
      <c r="N35" s="259" t="s">
        <v>114</v>
      </c>
    </row>
    <row r="36" spans="1:14" ht="17.45" customHeight="1" x14ac:dyDescent="0.2">
      <c r="A36" s="288"/>
      <c r="B36" s="288"/>
      <c r="C36" s="288"/>
      <c r="D36" s="436" t="s">
        <v>240</v>
      </c>
      <c r="E36" s="436"/>
      <c r="F36" s="436"/>
      <c r="G36" s="436"/>
      <c r="H36" s="436"/>
      <c r="I36" s="436"/>
      <c r="J36" s="436"/>
      <c r="K36" s="436"/>
      <c r="L36" s="436"/>
      <c r="M36" s="280">
        <f>'Antrag Kommune'!M38</f>
        <v>0</v>
      </c>
      <c r="N36" s="281" t="s">
        <v>114</v>
      </c>
    </row>
    <row r="37" spans="1:14" ht="30" customHeight="1" x14ac:dyDescent="0.2">
      <c r="A37" s="288"/>
      <c r="B37" s="288"/>
      <c r="C37" s="288"/>
      <c r="D37" s="540" t="s">
        <v>298</v>
      </c>
      <c r="E37" s="540"/>
      <c r="F37" s="540"/>
      <c r="G37" s="540"/>
      <c r="H37" s="540"/>
      <c r="I37" s="540"/>
      <c r="J37" s="540"/>
      <c r="K37" s="540"/>
      <c r="L37" s="540"/>
      <c r="M37" s="282" t="e">
        <f>'Antrag Kommune'!M39</f>
        <v>#N/A</v>
      </c>
      <c r="N37" s="281" t="s">
        <v>114</v>
      </c>
    </row>
    <row r="38" spans="1:14" ht="19.149999999999999" customHeight="1" x14ac:dyDescent="0.2">
      <c r="A38" s="288"/>
      <c r="B38" s="288"/>
      <c r="C38" s="288"/>
      <c r="D38" s="541" t="s">
        <v>313</v>
      </c>
      <c r="E38" s="542"/>
      <c r="F38" s="542"/>
      <c r="G38" s="542"/>
      <c r="H38" s="542"/>
      <c r="I38" s="542"/>
      <c r="J38" s="542"/>
      <c r="K38" s="542"/>
      <c r="L38" s="542"/>
      <c r="M38" s="308">
        <f>IF(B19&lt;&gt;"",B19,0)</f>
        <v>0</v>
      </c>
      <c r="N38" s="309" t="s">
        <v>114</v>
      </c>
    </row>
    <row r="39" spans="1:14" ht="19.149999999999999" customHeight="1" x14ac:dyDescent="0.2">
      <c r="A39" s="288"/>
      <c r="B39" s="288"/>
      <c r="C39" s="288"/>
      <c r="D39" s="537" t="s">
        <v>314</v>
      </c>
      <c r="E39" s="538"/>
      <c r="F39" s="538"/>
      <c r="G39" s="538"/>
      <c r="H39" s="538"/>
      <c r="I39" s="538"/>
      <c r="J39" s="538"/>
      <c r="K39" s="538"/>
      <c r="L39" s="538"/>
      <c r="M39" s="306" t="e">
        <f>M32+M38</f>
        <v>#N/A</v>
      </c>
      <c r="N39" s="293" t="s">
        <v>114</v>
      </c>
    </row>
    <row r="40" spans="1:14" x14ac:dyDescent="0.2">
      <c r="A40" s="288"/>
      <c r="B40" s="288"/>
      <c r="C40" s="288"/>
      <c r="D40" s="541" t="s">
        <v>315</v>
      </c>
      <c r="E40" s="542"/>
      <c r="F40" s="542"/>
      <c r="G40" s="542"/>
      <c r="H40" s="542"/>
      <c r="I40" s="542"/>
      <c r="J40" s="542"/>
      <c r="K40" s="542"/>
      <c r="L40" s="542"/>
      <c r="M40" s="308">
        <f>B23</f>
        <v>0</v>
      </c>
      <c r="N40" s="309" t="s">
        <v>114</v>
      </c>
    </row>
    <row r="41" spans="1:14" x14ac:dyDescent="0.2">
      <c r="A41" s="288"/>
      <c r="B41" s="288"/>
      <c r="C41" s="288"/>
      <c r="D41" s="537" t="s">
        <v>300</v>
      </c>
      <c r="E41" s="538"/>
      <c r="F41" s="538"/>
      <c r="G41" s="538"/>
      <c r="H41" s="538"/>
      <c r="I41" s="538"/>
      <c r="J41" s="538"/>
      <c r="K41" s="538"/>
      <c r="L41" s="538"/>
      <c r="M41" s="306" t="e">
        <f>M39-M40</f>
        <v>#N/A</v>
      </c>
      <c r="N41" s="293" t="s">
        <v>114</v>
      </c>
    </row>
    <row r="42" spans="1:14" x14ac:dyDescent="0.2">
      <c r="A42" s="288"/>
      <c r="B42" s="288"/>
      <c r="C42" s="288"/>
      <c r="D42" s="576" t="e">
        <f>IF(Antrag!B23="ja",IF(M41&gt;0,"Der zuwenig gezahlte Betrag wird auf Ihr Konto überwiesen.","Der zuviel gezahlte Betrag wird im Folgezeitraum verrechnet."),IF(M41&gt;0,"Der zuwenig gezahlte Betrag wird auf Ihr Konto überwiesen.","Die Verrechnung des zuviel gezahlten Betrages wird ausgesetzt, bis alle Einrichtungen, die Sie gefördert haben, endabgerechnet sind."))</f>
        <v>#N/A</v>
      </c>
      <c r="E42" s="577"/>
      <c r="F42" s="577"/>
      <c r="G42" s="577"/>
      <c r="H42" s="577"/>
      <c r="I42" s="577"/>
      <c r="J42" s="577"/>
      <c r="K42" s="577"/>
      <c r="L42" s="577"/>
      <c r="M42" s="546"/>
      <c r="N42" s="546"/>
    </row>
    <row r="43" spans="1:14" x14ac:dyDescent="0.2">
      <c r="A43" s="288"/>
      <c r="B43" s="288"/>
      <c r="C43" s="288"/>
      <c r="D43" s="285"/>
      <c r="E43" s="285"/>
      <c r="F43" s="285"/>
      <c r="G43" s="285"/>
      <c r="H43" s="285"/>
      <c r="I43" s="285"/>
      <c r="J43" s="285"/>
      <c r="K43" s="285"/>
      <c r="L43" s="285"/>
      <c r="M43" s="285"/>
      <c r="N43" s="285"/>
    </row>
    <row r="44" spans="1:14" x14ac:dyDescent="0.2">
      <c r="A44" s="288"/>
      <c r="B44" s="288"/>
      <c r="C44" s="288"/>
      <c r="D44" s="572" t="s">
        <v>316</v>
      </c>
      <c r="E44" s="561"/>
      <c r="F44" s="561"/>
      <c r="G44" s="561"/>
      <c r="H44" s="561"/>
      <c r="I44" s="561"/>
      <c r="J44" s="561"/>
      <c r="K44" s="561"/>
      <c r="L44" s="561"/>
      <c r="M44" s="561"/>
      <c r="N44" s="561"/>
    </row>
    <row r="45" spans="1:14" x14ac:dyDescent="0.2">
      <c r="A45" s="288"/>
      <c r="B45" s="288"/>
      <c r="C45" s="288"/>
      <c r="D45" s="561"/>
      <c r="E45" s="561"/>
      <c r="F45" s="561"/>
      <c r="G45" s="561"/>
      <c r="H45" s="561"/>
      <c r="I45" s="561"/>
      <c r="J45" s="561"/>
      <c r="K45" s="561"/>
      <c r="L45" s="561"/>
      <c r="M45" s="561"/>
      <c r="N45" s="561"/>
    </row>
    <row r="46" spans="1:14" x14ac:dyDescent="0.2">
      <c r="A46" s="288"/>
      <c r="B46" s="288"/>
      <c r="C46" s="288"/>
      <c r="D46" s="561"/>
      <c r="E46" s="561"/>
      <c r="F46" s="561"/>
      <c r="G46" s="561"/>
      <c r="H46" s="561"/>
      <c r="I46" s="561"/>
      <c r="J46" s="561"/>
      <c r="K46" s="561"/>
      <c r="L46" s="561"/>
      <c r="M46" s="561"/>
      <c r="N46" s="561"/>
    </row>
    <row r="47" spans="1:14" x14ac:dyDescent="0.2">
      <c r="A47" s="288"/>
      <c r="B47" s="288"/>
      <c r="C47" s="288"/>
      <c r="D47" s="533"/>
      <c r="E47" s="533"/>
      <c r="F47" s="533"/>
      <c r="G47" s="533"/>
      <c r="H47" s="533"/>
      <c r="I47" s="533"/>
      <c r="J47" s="533"/>
      <c r="K47" s="533"/>
      <c r="L47" s="533"/>
      <c r="M47" s="533"/>
      <c r="N47" s="533"/>
    </row>
    <row r="48" spans="1:14" x14ac:dyDescent="0.2">
      <c r="A48" s="288"/>
      <c r="B48" s="288"/>
      <c r="C48" s="288"/>
      <c r="D48" s="533"/>
      <c r="E48" s="533"/>
      <c r="F48" s="533"/>
      <c r="G48" s="533"/>
      <c r="H48" s="533"/>
      <c r="I48" s="533"/>
      <c r="J48" s="533"/>
      <c r="K48" s="533"/>
      <c r="L48" s="533"/>
      <c r="M48" s="533"/>
      <c r="N48" s="533"/>
    </row>
    <row r="49" spans="1:17" x14ac:dyDescent="0.2">
      <c r="A49" s="288"/>
      <c r="B49" s="288"/>
      <c r="C49" s="288"/>
      <c r="D49" s="276"/>
      <c r="E49" s="275"/>
      <c r="F49" s="275"/>
      <c r="G49" s="275"/>
      <c r="H49" s="275"/>
      <c r="I49" s="275"/>
      <c r="J49" s="275"/>
      <c r="K49" s="275"/>
      <c r="L49" s="275"/>
      <c r="M49" s="306"/>
      <c r="N49" s="293"/>
      <c r="Q49" s="310" t="s">
        <v>317</v>
      </c>
    </row>
    <row r="50" spans="1:17" x14ac:dyDescent="0.2">
      <c r="A50" s="288"/>
      <c r="B50" s="288"/>
      <c r="C50" s="288"/>
      <c r="D50" s="561"/>
      <c r="E50" s="561"/>
      <c r="F50" s="561"/>
      <c r="G50" s="561"/>
      <c r="H50" s="561"/>
      <c r="I50" s="561"/>
      <c r="J50" s="561"/>
      <c r="K50" s="561"/>
      <c r="L50" s="561"/>
      <c r="M50" s="561"/>
      <c r="N50" s="561"/>
    </row>
    <row r="51" spans="1:17" x14ac:dyDescent="0.2">
      <c r="A51" s="288"/>
      <c r="B51" s="288"/>
      <c r="C51" s="288"/>
      <c r="D51" s="561"/>
      <c r="E51" s="561"/>
      <c r="F51" s="561"/>
      <c r="G51" s="561"/>
      <c r="H51" s="561"/>
      <c r="I51" s="561"/>
      <c r="J51" s="561"/>
      <c r="K51" s="561"/>
      <c r="L51" s="561"/>
      <c r="M51" s="561"/>
      <c r="N51" s="561"/>
    </row>
    <row r="52" spans="1:17" x14ac:dyDescent="0.2">
      <c r="C52" s="288"/>
      <c r="D52" s="561"/>
      <c r="E52" s="561"/>
      <c r="F52" s="561"/>
      <c r="G52" s="561"/>
      <c r="H52" s="561"/>
      <c r="I52" s="561"/>
      <c r="J52" s="561"/>
      <c r="K52" s="561"/>
      <c r="L52" s="561"/>
      <c r="M52" s="561"/>
      <c r="N52" s="561"/>
    </row>
    <row r="53" spans="1:17" x14ac:dyDescent="0.2">
      <c r="D53" s="514"/>
      <c r="E53" s="514"/>
      <c r="F53" s="514"/>
      <c r="G53" s="514"/>
      <c r="H53" s="514"/>
      <c r="I53" s="514"/>
      <c r="J53" s="514"/>
      <c r="K53" s="514"/>
      <c r="L53" s="514"/>
      <c r="M53" s="514"/>
      <c r="N53" s="514"/>
    </row>
    <row r="54" spans="1:17" x14ac:dyDescent="0.2">
      <c r="D54" s="514"/>
      <c r="E54" s="514"/>
      <c r="F54" s="514"/>
      <c r="G54" s="514"/>
      <c r="H54" s="514"/>
      <c r="I54" s="514"/>
      <c r="J54" s="514"/>
      <c r="K54" s="514"/>
      <c r="L54" s="514"/>
      <c r="M54" s="514"/>
      <c r="N54" s="514"/>
    </row>
    <row r="55" spans="1:17" x14ac:dyDescent="0.2">
      <c r="D55" s="514"/>
      <c r="E55" s="514"/>
      <c r="F55" s="514"/>
      <c r="G55" s="514"/>
      <c r="H55" s="514"/>
      <c r="I55" s="514"/>
      <c r="J55" s="514"/>
      <c r="K55" s="514"/>
      <c r="L55" s="514"/>
      <c r="M55" s="514"/>
      <c r="N55" s="514"/>
    </row>
    <row r="56" spans="1:17" x14ac:dyDescent="0.2">
      <c r="D56" s="514"/>
      <c r="E56" s="514"/>
      <c r="F56" s="514"/>
      <c r="G56" s="514"/>
      <c r="H56" s="514"/>
      <c r="I56" s="514"/>
      <c r="J56" s="514"/>
      <c r="K56" s="514"/>
      <c r="L56" s="514"/>
      <c r="M56" s="514"/>
      <c r="N56" s="514"/>
    </row>
    <row r="57" spans="1:17" x14ac:dyDescent="0.2">
      <c r="D57" s="514"/>
      <c r="E57" s="514"/>
      <c r="F57" s="514"/>
      <c r="G57" s="514"/>
      <c r="H57" s="514"/>
      <c r="I57" s="514"/>
      <c r="J57" s="514"/>
      <c r="K57" s="514"/>
      <c r="L57" s="514"/>
      <c r="M57" s="514"/>
      <c r="N57" s="514"/>
    </row>
    <row r="58" spans="1:17" x14ac:dyDescent="0.2">
      <c r="D58" s="288"/>
      <c r="E58" s="288"/>
      <c r="F58" s="288"/>
      <c r="G58" s="288"/>
      <c r="H58" s="288"/>
      <c r="I58" s="288"/>
      <c r="J58" s="288"/>
      <c r="K58" s="288"/>
      <c r="L58" s="288"/>
      <c r="M58" s="288"/>
      <c r="N58" s="288"/>
    </row>
    <row r="59" spans="1:17" x14ac:dyDescent="0.2">
      <c r="D59" s="288" t="s">
        <v>130</v>
      </c>
      <c r="E59" s="288"/>
      <c r="F59" s="288"/>
      <c r="G59" s="288"/>
      <c r="H59" s="288"/>
      <c r="I59" s="288"/>
      <c r="J59" s="288"/>
      <c r="K59" s="288"/>
      <c r="L59" s="578" t="s">
        <v>318</v>
      </c>
      <c r="M59" s="578"/>
      <c r="N59" s="578"/>
    </row>
    <row r="60" spans="1:17" x14ac:dyDescent="0.2">
      <c r="D60" s="288"/>
      <c r="E60" s="288"/>
      <c r="F60" s="288"/>
      <c r="G60" s="288"/>
      <c r="H60" s="288"/>
      <c r="I60" s="288"/>
      <c r="J60" s="288"/>
      <c r="K60" s="288"/>
      <c r="L60" s="288"/>
      <c r="M60" s="288"/>
      <c r="N60" s="288"/>
    </row>
    <row r="61" spans="1:17" x14ac:dyDescent="0.2">
      <c r="D61" s="288"/>
      <c r="E61" s="288"/>
      <c r="F61" s="288"/>
      <c r="G61" s="288"/>
      <c r="H61" s="288"/>
      <c r="I61" s="288"/>
      <c r="J61" s="288"/>
      <c r="K61" s="288"/>
      <c r="L61" s="288"/>
      <c r="M61" s="288"/>
      <c r="N61" s="288"/>
    </row>
    <row r="62" spans="1:17" x14ac:dyDescent="0.2">
      <c r="D62" s="288" t="str">
        <f>B7</f>
        <v>[verantwortlich]</v>
      </c>
      <c r="E62" s="288"/>
      <c r="F62" s="288"/>
      <c r="G62" s="288"/>
      <c r="H62" s="288"/>
      <c r="I62" s="288"/>
      <c r="J62" s="288"/>
      <c r="K62" s="579" t="s">
        <v>302</v>
      </c>
      <c r="L62" s="580"/>
      <c r="M62" s="311">
        <f>Anleitung!C1</f>
        <v>43906</v>
      </c>
      <c r="N62" s="288"/>
    </row>
    <row r="64" spans="1:17" x14ac:dyDescent="0.2">
      <c r="D64" s="270" t="s">
        <v>132</v>
      </c>
      <c r="E64" s="270"/>
    </row>
    <row r="65" spans="4:14" x14ac:dyDescent="0.2">
      <c r="D65" s="260" t="s">
        <v>319</v>
      </c>
      <c r="K65" s="312" t="str">
        <f>B12</f>
        <v>[Bescheiddatum]</v>
      </c>
    </row>
    <row r="66" spans="4:14" x14ac:dyDescent="0.2">
      <c r="D66" s="260" t="s">
        <v>320</v>
      </c>
      <c r="K66" s="260" t="str">
        <f>B3</f>
        <v>[Bewilligungsstelle]</v>
      </c>
    </row>
    <row r="67" spans="4:14" ht="51.75" customHeight="1" x14ac:dyDescent="0.2"/>
    <row r="68" spans="4:14" ht="51.75" customHeight="1" x14ac:dyDescent="0.2">
      <c r="D68" s="533" t="str">
        <f>D20</f>
        <v>Kindbezogene Förderung nach dem BayKiBiG für die offene Ganztagsschule im Kombi-Modell; Endabrechnung für den Abrechnungszeitraum 01.09.2019 - 31.12.2019</v>
      </c>
      <c r="E68" s="533"/>
      <c r="F68" s="533"/>
      <c r="G68" s="533"/>
      <c r="H68" s="533"/>
      <c r="I68" s="533"/>
      <c r="J68" s="533"/>
      <c r="K68" s="533"/>
      <c r="L68" s="533"/>
      <c r="M68" s="533"/>
      <c r="N68" s="533"/>
    </row>
    <row r="69" spans="4:14" ht="51.75" customHeight="1" x14ac:dyDescent="0.2">
      <c r="D69" s="533"/>
      <c r="E69" s="533"/>
      <c r="F69" s="533"/>
      <c r="G69" s="533"/>
      <c r="H69" s="533"/>
      <c r="I69" s="533"/>
      <c r="J69" s="533"/>
      <c r="K69" s="533"/>
      <c r="L69" s="533"/>
      <c r="M69" s="533"/>
      <c r="N69" s="533"/>
    </row>
    <row r="70" spans="4:14" ht="51.75" customHeight="1" x14ac:dyDescent="0.2"/>
    <row r="72" spans="4:14" x14ac:dyDescent="0.2">
      <c r="E72" s="287" t="str">
        <f>IF(F73="","","1.")</f>
        <v/>
      </c>
      <c r="F72" s="550"/>
      <c r="G72" s="550"/>
      <c r="H72" s="550"/>
      <c r="I72" s="550"/>
      <c r="J72" s="550"/>
      <c r="K72" s="550"/>
      <c r="L72" s="550"/>
      <c r="M72" s="550"/>
    </row>
    <row r="73" spans="4:14" x14ac:dyDescent="0.2">
      <c r="E73" s="287" t="str">
        <f>IF(F73="","","2.")</f>
        <v/>
      </c>
      <c r="F73" s="550"/>
      <c r="G73" s="550"/>
      <c r="H73" s="550"/>
      <c r="I73" s="550"/>
      <c r="J73" s="550"/>
      <c r="K73" s="550"/>
      <c r="L73" s="550"/>
      <c r="M73" s="550"/>
    </row>
    <row r="74" spans="4:14" x14ac:dyDescent="0.2">
      <c r="E74" s="287" t="str">
        <f>IF(F74="","","3.")</f>
        <v/>
      </c>
      <c r="F74" s="550"/>
      <c r="G74" s="550"/>
      <c r="H74" s="550"/>
      <c r="I74" s="550"/>
      <c r="J74" s="550"/>
      <c r="K74" s="550"/>
      <c r="L74" s="550"/>
      <c r="M74" s="550"/>
    </row>
    <row r="75" spans="4:14" x14ac:dyDescent="0.2">
      <c r="E75" s="287" t="str">
        <f>IF(F75="","","4.")</f>
        <v/>
      </c>
      <c r="F75" s="550"/>
      <c r="G75" s="550"/>
      <c r="H75" s="550"/>
      <c r="I75" s="550"/>
      <c r="J75" s="550"/>
      <c r="K75" s="550"/>
      <c r="L75" s="550"/>
      <c r="M75" s="550"/>
    </row>
  </sheetData>
  <sheetProtection password="9FF7" sheet="1" objects="1" scenarios="1"/>
  <mergeCells count="40">
    <mergeCell ref="F74:M74"/>
    <mergeCell ref="F75:M75"/>
    <mergeCell ref="D50:N57"/>
    <mergeCell ref="L59:N59"/>
    <mergeCell ref="K62:L62"/>
    <mergeCell ref="D68:N69"/>
    <mergeCell ref="F72:M72"/>
    <mergeCell ref="F73:M73"/>
    <mergeCell ref="D44:N48"/>
    <mergeCell ref="D30:N31"/>
    <mergeCell ref="D32:L32"/>
    <mergeCell ref="D34:L34"/>
    <mergeCell ref="D35:L35"/>
    <mergeCell ref="D36:L36"/>
    <mergeCell ref="D37:L37"/>
    <mergeCell ref="D38:L38"/>
    <mergeCell ref="D39:L39"/>
    <mergeCell ref="D40:L40"/>
    <mergeCell ref="D41:L41"/>
    <mergeCell ref="D42:N42"/>
    <mergeCell ref="D26:N28"/>
    <mergeCell ref="A27:B27"/>
    <mergeCell ref="D12:I12"/>
    <mergeCell ref="K12:N12"/>
    <mergeCell ref="A13:A14"/>
    <mergeCell ref="D13:I13"/>
    <mergeCell ref="K13:N13"/>
    <mergeCell ref="D14:I14"/>
    <mergeCell ref="K14:N14"/>
    <mergeCell ref="A15:B18"/>
    <mergeCell ref="D15:I15"/>
    <mergeCell ref="K15:N16"/>
    <mergeCell ref="D20:N21"/>
    <mergeCell ref="D22:I22"/>
    <mergeCell ref="D10:I11"/>
    <mergeCell ref="A1:B1"/>
    <mergeCell ref="K1:N2"/>
    <mergeCell ref="K3:N3"/>
    <mergeCell ref="K4:N4"/>
    <mergeCell ref="K6:N6"/>
  </mergeCells>
  <conditionalFormatting sqref="A15:B18 A20:B24">
    <cfRule type="cellIs" dxfId="2" priority="1" stopIfTrue="1" operator="equal">
      <formula>"Bitte Antragsangaben in dieser Datei korrigieren und korrigierten 'Anhang Antrag' sowie Begründung auf getrenntem Blatt beifügen."</formula>
    </cfRule>
  </conditionalFormatting>
  <conditionalFormatting sqref="A26:B26">
    <cfRule type="cellIs" dxfId="1" priority="2" stopIfTrue="1" operator="equal">
      <formula>"Bitte Antragsangaben in dieser Datei korrigieren und Begründung auf getrenntem Blatt beifügen."</formula>
    </cfRule>
  </conditionalFormatting>
  <conditionalFormatting sqref="A27:B27">
    <cfRule type="cellIs" dxfId="0" priority="3" stopIfTrue="1" operator="equal">
      <formula>"Kontrollsumme ungleich 100%"</formula>
    </cfRule>
  </conditionalFormatting>
  <dataValidations count="2">
    <dataValidation type="list" showInputMessage="1" showErrorMessage="1" errorTitle="Abweichung vom Antrag?" error="Bitte 'ja' oder 'nein' eingeben." sqref="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36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72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08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44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0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16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52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88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24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0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896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32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68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04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0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IX29 ST29 ACP29 AML29 AWH29 BGD29 BPZ29 BZV29 CJR29 CTN29 DDJ29 DNF29 DXB29 EGX29 EQT29 FAP29 FKL29 FUH29 GED29 GNZ29 GXV29 HHR29 HRN29 IBJ29 ILF29 IVB29 JEX29 JOT29 JYP29 KIL29 KSH29 LCD29 LLZ29 LVV29 MFR29 MPN29 MZJ29 NJF29 NTB29 OCX29 OMT29 OWP29 PGL29 PQH29 QAD29 QJZ29 QTV29 RDR29 RNN29 RXJ29 SHF29 SRB29 TAX29 TKT29 TUP29 UEL29 UOH29 UYD29 VHZ29 VRV29 WBR29 WLN29 WVJ29 B65551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87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23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59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695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1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67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03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39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75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1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47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83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19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55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formula1>"ja,nein"</formula1>
    </dataValidation>
    <dataValidation type="decimal" operator="notEqual" allowBlank="1" showInputMessage="1" showErrorMessage="1" errorTitle="Stopp" error="Bitte eine positive oder negative Zahl eingeben oder das Feld leer lassen." sqref="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VRV19 WBR19 WLN19 WVJ19 B65541 IX65549 ST65549 ACP65549 AML65549 AWH65549 BGD65549 BPZ65549 BZV65549 CJR65549 CTN65549 DDJ65549 DNF65549 DXB65549 EGX65549 EQT65549 FAP65549 FKL65549 FUH65549 GED65549 GNZ65549 GXV65549 HHR65549 HRN65549 IBJ65549 ILF65549 IVB65549 JEX65549 JOT65549 JYP65549 KIL65549 KSH65549 LCD65549 LLZ65549 LVV65549 MFR65549 MPN65549 MZJ65549 NJF65549 NTB65549 OCX65549 OMT65549 OWP65549 PGL65549 PQH65549 QAD65549 QJZ65549 QTV65549 RDR65549 RNN65549 RXJ65549 SHF65549 SRB65549 TAX65549 TKT65549 TUP65549 UEL65549 UOH65549 UYD65549 VHZ65549 VRV65549 WBR65549 WLN65549 WVJ65549 B131077 IX131085 ST131085 ACP131085 AML131085 AWH131085 BGD131085 BPZ131085 BZV131085 CJR131085 CTN131085 DDJ131085 DNF131085 DXB131085 EGX131085 EQT131085 FAP131085 FKL131085 FUH131085 GED131085 GNZ131085 GXV131085 HHR131085 HRN131085 IBJ131085 ILF131085 IVB131085 JEX131085 JOT131085 JYP131085 KIL131085 KSH131085 LCD131085 LLZ131085 LVV131085 MFR131085 MPN131085 MZJ131085 NJF131085 NTB131085 OCX131085 OMT131085 OWP131085 PGL131085 PQH131085 QAD131085 QJZ131085 QTV131085 RDR131085 RNN131085 RXJ131085 SHF131085 SRB131085 TAX131085 TKT131085 TUP131085 UEL131085 UOH131085 UYD131085 VHZ131085 VRV131085 WBR131085 WLN131085 WVJ131085 B196613 IX196621 ST196621 ACP196621 AML196621 AWH196621 BGD196621 BPZ196621 BZV196621 CJR196621 CTN196621 DDJ196621 DNF196621 DXB196621 EGX196621 EQT196621 FAP196621 FKL196621 FUH196621 GED196621 GNZ196621 GXV196621 HHR196621 HRN196621 IBJ196621 ILF196621 IVB196621 JEX196621 JOT196621 JYP196621 KIL196621 KSH196621 LCD196621 LLZ196621 LVV196621 MFR196621 MPN196621 MZJ196621 NJF196621 NTB196621 OCX196621 OMT196621 OWP196621 PGL196621 PQH196621 QAD196621 QJZ196621 QTV196621 RDR196621 RNN196621 RXJ196621 SHF196621 SRB196621 TAX196621 TKT196621 TUP196621 UEL196621 UOH196621 UYD196621 VHZ196621 VRV196621 WBR196621 WLN196621 WVJ196621 B262149 IX262157 ST262157 ACP262157 AML262157 AWH262157 BGD262157 BPZ262157 BZV262157 CJR262157 CTN262157 DDJ262157 DNF262157 DXB262157 EGX262157 EQT262157 FAP262157 FKL262157 FUH262157 GED262157 GNZ262157 GXV262157 HHR262157 HRN262157 IBJ262157 ILF262157 IVB262157 JEX262157 JOT262157 JYP262157 KIL262157 KSH262157 LCD262157 LLZ262157 LVV262157 MFR262157 MPN262157 MZJ262157 NJF262157 NTB262157 OCX262157 OMT262157 OWP262157 PGL262157 PQH262157 QAD262157 QJZ262157 QTV262157 RDR262157 RNN262157 RXJ262157 SHF262157 SRB262157 TAX262157 TKT262157 TUP262157 UEL262157 UOH262157 UYD262157 VHZ262157 VRV262157 WBR262157 WLN262157 WVJ262157 B327685 IX327693 ST327693 ACP327693 AML327693 AWH327693 BGD327693 BPZ327693 BZV327693 CJR327693 CTN327693 DDJ327693 DNF327693 DXB327693 EGX327693 EQT327693 FAP327693 FKL327693 FUH327693 GED327693 GNZ327693 GXV327693 HHR327693 HRN327693 IBJ327693 ILF327693 IVB327693 JEX327693 JOT327693 JYP327693 KIL327693 KSH327693 LCD327693 LLZ327693 LVV327693 MFR327693 MPN327693 MZJ327693 NJF327693 NTB327693 OCX327693 OMT327693 OWP327693 PGL327693 PQH327693 QAD327693 QJZ327693 QTV327693 RDR327693 RNN327693 RXJ327693 SHF327693 SRB327693 TAX327693 TKT327693 TUP327693 UEL327693 UOH327693 UYD327693 VHZ327693 VRV327693 WBR327693 WLN327693 WVJ327693 B393221 IX393229 ST393229 ACP393229 AML393229 AWH393229 BGD393229 BPZ393229 BZV393229 CJR393229 CTN393229 DDJ393229 DNF393229 DXB393229 EGX393229 EQT393229 FAP393229 FKL393229 FUH393229 GED393229 GNZ393229 GXV393229 HHR393229 HRN393229 IBJ393229 ILF393229 IVB393229 JEX393229 JOT393229 JYP393229 KIL393229 KSH393229 LCD393229 LLZ393229 LVV393229 MFR393229 MPN393229 MZJ393229 NJF393229 NTB393229 OCX393229 OMT393229 OWP393229 PGL393229 PQH393229 QAD393229 QJZ393229 QTV393229 RDR393229 RNN393229 RXJ393229 SHF393229 SRB393229 TAX393229 TKT393229 TUP393229 UEL393229 UOH393229 UYD393229 VHZ393229 VRV393229 WBR393229 WLN393229 WVJ393229 B458757 IX458765 ST458765 ACP458765 AML458765 AWH458765 BGD458765 BPZ458765 BZV458765 CJR458765 CTN458765 DDJ458765 DNF458765 DXB458765 EGX458765 EQT458765 FAP458765 FKL458765 FUH458765 GED458765 GNZ458765 GXV458765 HHR458765 HRN458765 IBJ458765 ILF458765 IVB458765 JEX458765 JOT458765 JYP458765 KIL458765 KSH458765 LCD458765 LLZ458765 LVV458765 MFR458765 MPN458765 MZJ458765 NJF458765 NTB458765 OCX458765 OMT458765 OWP458765 PGL458765 PQH458765 QAD458765 QJZ458765 QTV458765 RDR458765 RNN458765 RXJ458765 SHF458765 SRB458765 TAX458765 TKT458765 TUP458765 UEL458765 UOH458765 UYD458765 VHZ458765 VRV458765 WBR458765 WLN458765 WVJ458765 B524293 IX524301 ST524301 ACP524301 AML524301 AWH524301 BGD524301 BPZ524301 BZV524301 CJR524301 CTN524301 DDJ524301 DNF524301 DXB524301 EGX524301 EQT524301 FAP524301 FKL524301 FUH524301 GED524301 GNZ524301 GXV524301 HHR524301 HRN524301 IBJ524301 ILF524301 IVB524301 JEX524301 JOT524301 JYP524301 KIL524301 KSH524301 LCD524301 LLZ524301 LVV524301 MFR524301 MPN524301 MZJ524301 NJF524301 NTB524301 OCX524301 OMT524301 OWP524301 PGL524301 PQH524301 QAD524301 QJZ524301 QTV524301 RDR524301 RNN524301 RXJ524301 SHF524301 SRB524301 TAX524301 TKT524301 TUP524301 UEL524301 UOH524301 UYD524301 VHZ524301 VRV524301 WBR524301 WLN524301 WVJ524301 B589829 IX589837 ST589837 ACP589837 AML589837 AWH589837 BGD589837 BPZ589837 BZV589837 CJR589837 CTN589837 DDJ589837 DNF589837 DXB589837 EGX589837 EQT589837 FAP589837 FKL589837 FUH589837 GED589837 GNZ589837 GXV589837 HHR589837 HRN589837 IBJ589837 ILF589837 IVB589837 JEX589837 JOT589837 JYP589837 KIL589837 KSH589837 LCD589837 LLZ589837 LVV589837 MFR589837 MPN589837 MZJ589837 NJF589837 NTB589837 OCX589837 OMT589837 OWP589837 PGL589837 PQH589837 QAD589837 QJZ589837 QTV589837 RDR589837 RNN589837 RXJ589837 SHF589837 SRB589837 TAX589837 TKT589837 TUP589837 UEL589837 UOH589837 UYD589837 VHZ589837 VRV589837 WBR589837 WLN589837 WVJ589837 B655365 IX655373 ST655373 ACP655373 AML655373 AWH655373 BGD655373 BPZ655373 BZV655373 CJR655373 CTN655373 DDJ655373 DNF655373 DXB655373 EGX655373 EQT655373 FAP655373 FKL655373 FUH655373 GED655373 GNZ655373 GXV655373 HHR655373 HRN655373 IBJ655373 ILF655373 IVB655373 JEX655373 JOT655373 JYP655373 KIL655373 KSH655373 LCD655373 LLZ655373 LVV655373 MFR655373 MPN655373 MZJ655373 NJF655373 NTB655373 OCX655373 OMT655373 OWP655373 PGL655373 PQH655373 QAD655373 QJZ655373 QTV655373 RDR655373 RNN655373 RXJ655373 SHF655373 SRB655373 TAX655373 TKT655373 TUP655373 UEL655373 UOH655373 UYD655373 VHZ655373 VRV655373 WBR655373 WLN655373 WVJ655373 B720901 IX720909 ST720909 ACP720909 AML720909 AWH720909 BGD720909 BPZ720909 BZV720909 CJR720909 CTN720909 DDJ720909 DNF720909 DXB720909 EGX720909 EQT720909 FAP720909 FKL720909 FUH720909 GED720909 GNZ720909 GXV720909 HHR720909 HRN720909 IBJ720909 ILF720909 IVB720909 JEX720909 JOT720909 JYP720909 KIL720909 KSH720909 LCD720909 LLZ720909 LVV720909 MFR720909 MPN720909 MZJ720909 NJF720909 NTB720909 OCX720909 OMT720909 OWP720909 PGL720909 PQH720909 QAD720909 QJZ720909 QTV720909 RDR720909 RNN720909 RXJ720909 SHF720909 SRB720909 TAX720909 TKT720909 TUP720909 UEL720909 UOH720909 UYD720909 VHZ720909 VRV720909 WBR720909 WLN720909 WVJ720909 B786437 IX786445 ST786445 ACP786445 AML786445 AWH786445 BGD786445 BPZ786445 BZV786445 CJR786445 CTN786445 DDJ786445 DNF786445 DXB786445 EGX786445 EQT786445 FAP786445 FKL786445 FUH786445 GED786445 GNZ786445 GXV786445 HHR786445 HRN786445 IBJ786445 ILF786445 IVB786445 JEX786445 JOT786445 JYP786445 KIL786445 KSH786445 LCD786445 LLZ786445 LVV786445 MFR786445 MPN786445 MZJ786445 NJF786445 NTB786445 OCX786445 OMT786445 OWP786445 PGL786445 PQH786445 QAD786445 QJZ786445 QTV786445 RDR786445 RNN786445 RXJ786445 SHF786445 SRB786445 TAX786445 TKT786445 TUP786445 UEL786445 UOH786445 UYD786445 VHZ786445 VRV786445 WBR786445 WLN786445 WVJ786445 B851973 IX851981 ST851981 ACP851981 AML851981 AWH851981 BGD851981 BPZ851981 BZV851981 CJR851981 CTN851981 DDJ851981 DNF851981 DXB851981 EGX851981 EQT851981 FAP851981 FKL851981 FUH851981 GED851981 GNZ851981 GXV851981 HHR851981 HRN851981 IBJ851981 ILF851981 IVB851981 JEX851981 JOT851981 JYP851981 KIL851981 KSH851981 LCD851981 LLZ851981 LVV851981 MFR851981 MPN851981 MZJ851981 NJF851981 NTB851981 OCX851981 OMT851981 OWP851981 PGL851981 PQH851981 QAD851981 QJZ851981 QTV851981 RDR851981 RNN851981 RXJ851981 SHF851981 SRB851981 TAX851981 TKT851981 TUP851981 UEL851981 UOH851981 UYD851981 VHZ851981 VRV851981 WBR851981 WLN851981 WVJ851981 B917509 IX917517 ST917517 ACP917517 AML917517 AWH917517 BGD917517 BPZ917517 BZV917517 CJR917517 CTN917517 DDJ917517 DNF917517 DXB917517 EGX917517 EQT917517 FAP917517 FKL917517 FUH917517 GED917517 GNZ917517 GXV917517 HHR917517 HRN917517 IBJ917517 ILF917517 IVB917517 JEX917517 JOT917517 JYP917517 KIL917517 KSH917517 LCD917517 LLZ917517 LVV917517 MFR917517 MPN917517 MZJ917517 NJF917517 NTB917517 OCX917517 OMT917517 OWP917517 PGL917517 PQH917517 QAD917517 QJZ917517 QTV917517 RDR917517 RNN917517 RXJ917517 SHF917517 SRB917517 TAX917517 TKT917517 TUP917517 UEL917517 UOH917517 UYD917517 VHZ917517 VRV917517 WBR917517 WLN917517 WVJ917517 B983045 IX983053 ST983053 ACP983053 AML983053 AWH983053 BGD983053 BPZ983053 BZV983053 CJR983053 CTN983053 DDJ983053 DNF983053 DXB983053 EGX983053 EQT983053 FAP983053 FKL983053 FUH983053 GED983053 GNZ983053 GXV983053 HHR983053 HRN983053 IBJ983053 ILF983053 IVB983053 JEX983053 JOT983053 JYP983053 KIL983053 KSH983053 LCD983053 LLZ983053 LVV983053 MFR983053 MPN983053 MZJ983053 NJF983053 NTB983053 OCX983053 OMT983053 OWP983053 PGL983053 PQH983053 QAD983053 QJZ983053 QTV983053 RDR983053 RNN983053 RXJ983053 SHF983053 SRB983053 TAX983053 TKT983053 TUP983053 UEL983053 UOH983053 UYD983053 VHZ983053 VRV983053 WBR983053 WLN983053 WVJ983053">
      <formula1>0</formula1>
    </dataValidation>
  </dataValidations>
  <pageMargins left="0.78740157480314965" right="0.39370078740157483" top="0.39370078740157483" bottom="0.39370078740157483"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M54"/>
  <sheetViews>
    <sheetView showGridLines="0" topLeftCell="A31" workbookViewId="0">
      <selection activeCell="C40" sqref="C40"/>
    </sheetView>
  </sheetViews>
  <sheetFormatPr baseColWidth="10" defaultRowHeight="12.75" x14ac:dyDescent="0.2"/>
  <cols>
    <col min="1" max="1" width="11.85546875" customWidth="1"/>
    <col min="2" max="2" width="8.28515625" customWidth="1"/>
    <col min="3" max="3" width="16.28515625" customWidth="1"/>
    <col min="4" max="4" width="2.140625" customWidth="1"/>
    <col min="6" max="6" width="1.7109375" customWidth="1"/>
    <col min="7" max="7" width="11.28515625" customWidth="1"/>
    <col min="8" max="8" width="2.85546875" customWidth="1"/>
    <col min="9" max="9" width="10.85546875" customWidth="1"/>
    <col min="10" max="10" width="2" customWidth="1"/>
    <col min="12" max="12" width="3.140625" customWidth="1"/>
  </cols>
  <sheetData>
    <row r="1" spans="1:13" ht="15.75" x14ac:dyDescent="0.25">
      <c r="A1" s="6" t="s">
        <v>198</v>
      </c>
      <c r="B1" s="6"/>
      <c r="C1" s="6"/>
      <c r="D1" s="7"/>
      <c r="E1" s="7"/>
      <c r="F1" s="7"/>
      <c r="G1" s="7"/>
      <c r="H1" s="7"/>
      <c r="I1" s="7"/>
      <c r="J1" s="7"/>
      <c r="K1" s="7"/>
      <c r="L1" s="7"/>
    </row>
    <row r="2" spans="1:13" x14ac:dyDescent="0.2">
      <c r="A2" s="48" t="s">
        <v>199</v>
      </c>
      <c r="B2" s="150">
        <f>Allgemeines!F9</f>
        <v>1197.93</v>
      </c>
      <c r="C2" s="7" t="s">
        <v>200</v>
      </c>
      <c r="D2" s="151"/>
      <c r="F2" s="151"/>
      <c r="G2" s="11" t="s">
        <v>201</v>
      </c>
      <c r="H2" s="11"/>
      <c r="I2" s="11"/>
      <c r="J2" s="11"/>
      <c r="K2" s="11"/>
      <c r="L2" s="11"/>
      <c r="M2" s="11"/>
    </row>
    <row r="3" spans="1:13" x14ac:dyDescent="0.2">
      <c r="A3" s="7"/>
      <c r="B3" s="151"/>
      <c r="C3" s="151"/>
      <c r="D3" s="151"/>
      <c r="E3" s="7"/>
      <c r="F3" s="151"/>
      <c r="G3" s="151"/>
      <c r="H3" s="151"/>
      <c r="I3" s="7"/>
      <c r="J3" s="151"/>
      <c r="K3" s="7"/>
      <c r="L3" s="7"/>
    </row>
    <row r="4" spans="1:13" ht="38.25" x14ac:dyDescent="0.2">
      <c r="A4" s="7"/>
      <c r="B4" s="152"/>
      <c r="C4" s="153" t="s">
        <v>202</v>
      </c>
      <c r="D4" s="154"/>
      <c r="E4" s="155" t="s">
        <v>203</v>
      </c>
      <c r="F4" s="154"/>
      <c r="G4" s="155" t="s">
        <v>204</v>
      </c>
      <c r="H4" s="154"/>
      <c r="I4" s="153" t="s">
        <v>205</v>
      </c>
      <c r="J4" s="154"/>
      <c r="K4" s="155" t="s">
        <v>206</v>
      </c>
      <c r="L4" s="154"/>
    </row>
    <row r="5" spans="1:13" x14ac:dyDescent="0.2">
      <c r="A5" s="30"/>
      <c r="B5" s="156" t="s">
        <v>207</v>
      </c>
      <c r="C5" s="157">
        <v>1</v>
      </c>
      <c r="D5" s="54"/>
      <c r="E5" s="157">
        <v>1.2</v>
      </c>
      <c r="F5" s="54"/>
      <c r="G5" s="157">
        <v>1.3</v>
      </c>
      <c r="H5" s="54"/>
      <c r="I5" s="157">
        <v>2</v>
      </c>
      <c r="J5" s="54"/>
      <c r="K5" s="157">
        <v>4.5</v>
      </c>
      <c r="L5" s="54"/>
      <c r="M5" s="158"/>
    </row>
    <row r="6" spans="1:13" x14ac:dyDescent="0.2">
      <c r="A6" s="159" t="s">
        <v>208</v>
      </c>
      <c r="B6" s="157">
        <v>0.5</v>
      </c>
      <c r="C6" s="160">
        <f>ROUND($B$2*$B6*C$5,2)</f>
        <v>598.97</v>
      </c>
      <c r="D6" s="161" t="s">
        <v>209</v>
      </c>
      <c r="E6" s="162">
        <f t="shared" ref="E6:E14" si="0">ROUND($B$2*$B6*E$5,2)</f>
        <v>718.76</v>
      </c>
      <c r="F6" s="161"/>
      <c r="G6" s="157">
        <f t="shared" ref="G6:G14" si="1">ROUND($B$2*$B6*G$5,2)</f>
        <v>778.65</v>
      </c>
      <c r="H6" s="161" t="s">
        <v>210</v>
      </c>
      <c r="I6" s="162">
        <f t="shared" ref="I6:I14" si="2">ROUND($B$2*$B6*I$5,2)</f>
        <v>1197.93</v>
      </c>
      <c r="J6" s="161"/>
      <c r="K6" s="162">
        <f t="shared" ref="K6:K14" si="3">ROUND($B$2*$B6*K$5,2)</f>
        <v>2695.34</v>
      </c>
      <c r="L6" s="161" t="s">
        <v>211</v>
      </c>
    </row>
    <row r="7" spans="1:13" x14ac:dyDescent="0.2">
      <c r="A7" s="159" t="s">
        <v>212</v>
      </c>
      <c r="B7" s="157">
        <v>0.75</v>
      </c>
      <c r="C7" s="160">
        <f>ROUND($B$2*$B7*C$5,2)</f>
        <v>898.45</v>
      </c>
      <c r="D7" s="161" t="s">
        <v>209</v>
      </c>
      <c r="E7" s="162">
        <f t="shared" si="0"/>
        <v>1078.1400000000001</v>
      </c>
      <c r="F7" s="161"/>
      <c r="G7" s="162">
        <f t="shared" si="1"/>
        <v>1167.98</v>
      </c>
      <c r="H7" s="161" t="s">
        <v>210</v>
      </c>
      <c r="I7" s="162">
        <f t="shared" si="2"/>
        <v>1796.9</v>
      </c>
      <c r="J7" s="161"/>
      <c r="K7" s="162">
        <f t="shared" si="3"/>
        <v>4043.01</v>
      </c>
      <c r="L7" s="161" t="s">
        <v>211</v>
      </c>
    </row>
    <row r="8" spans="1:13" x14ac:dyDescent="0.2">
      <c r="A8" s="159" t="s">
        <v>213</v>
      </c>
      <c r="B8" s="157">
        <v>1</v>
      </c>
      <c r="C8" s="163">
        <f>$B$2*$B8*C$5</f>
        <v>1197.93</v>
      </c>
      <c r="D8" s="161"/>
      <c r="E8" s="162">
        <f t="shared" si="0"/>
        <v>1437.52</v>
      </c>
      <c r="F8" s="161"/>
      <c r="G8" s="162">
        <f t="shared" si="1"/>
        <v>1557.31</v>
      </c>
      <c r="H8" s="161"/>
      <c r="I8" s="162">
        <f t="shared" si="2"/>
        <v>2395.86</v>
      </c>
      <c r="J8" s="161"/>
      <c r="K8" s="162">
        <f t="shared" si="3"/>
        <v>5390.69</v>
      </c>
      <c r="L8" s="161"/>
    </row>
    <row r="9" spans="1:13" x14ac:dyDescent="0.2">
      <c r="A9" s="159" t="s">
        <v>214</v>
      </c>
      <c r="B9" s="157">
        <v>1.25</v>
      </c>
      <c r="C9" s="160">
        <f t="shared" ref="C9:C14" si="4">ROUND($B$2*$B9*C$5,2)</f>
        <v>1497.41</v>
      </c>
      <c r="D9" s="161"/>
      <c r="E9" s="162">
        <f t="shared" si="0"/>
        <v>1796.9</v>
      </c>
      <c r="F9" s="161"/>
      <c r="G9" s="162">
        <f t="shared" si="1"/>
        <v>1946.64</v>
      </c>
      <c r="H9" s="161"/>
      <c r="I9" s="162">
        <f t="shared" si="2"/>
        <v>2994.83</v>
      </c>
      <c r="J9" s="161"/>
      <c r="K9" s="162">
        <f t="shared" si="3"/>
        <v>6738.36</v>
      </c>
      <c r="L9" s="161"/>
    </row>
    <row r="10" spans="1:13" x14ac:dyDescent="0.2">
      <c r="A10" s="159" t="s">
        <v>215</v>
      </c>
      <c r="B10" s="157">
        <v>1.5</v>
      </c>
      <c r="C10" s="160">
        <f t="shared" si="4"/>
        <v>1796.9</v>
      </c>
      <c r="D10" s="161"/>
      <c r="E10" s="162">
        <f t="shared" si="0"/>
        <v>2156.27</v>
      </c>
      <c r="F10" s="161"/>
      <c r="G10" s="162">
        <f t="shared" si="1"/>
        <v>2335.96</v>
      </c>
      <c r="H10" s="161"/>
      <c r="I10" s="162">
        <f t="shared" si="2"/>
        <v>3593.79</v>
      </c>
      <c r="J10" s="161"/>
      <c r="K10" s="162">
        <f t="shared" si="3"/>
        <v>8086.03</v>
      </c>
      <c r="L10" s="161"/>
    </row>
    <row r="11" spans="1:13" x14ac:dyDescent="0.2">
      <c r="A11" s="159" t="s">
        <v>216</v>
      </c>
      <c r="B11" s="157">
        <v>1.75</v>
      </c>
      <c r="C11" s="160">
        <f t="shared" si="4"/>
        <v>2096.38</v>
      </c>
      <c r="D11" s="161"/>
      <c r="E11" s="162">
        <f t="shared" si="0"/>
        <v>2515.65</v>
      </c>
      <c r="F11" s="161"/>
      <c r="G11" s="162">
        <f t="shared" si="1"/>
        <v>2725.29</v>
      </c>
      <c r="H11" s="161"/>
      <c r="I11" s="162">
        <f t="shared" si="2"/>
        <v>4192.76</v>
      </c>
      <c r="J11" s="161"/>
      <c r="K11" s="162">
        <f t="shared" si="3"/>
        <v>9433.7000000000007</v>
      </c>
      <c r="L11" s="161"/>
    </row>
    <row r="12" spans="1:13" x14ac:dyDescent="0.2">
      <c r="A12" s="159" t="s">
        <v>217</v>
      </c>
      <c r="B12" s="157">
        <v>2</v>
      </c>
      <c r="C12" s="160">
        <f t="shared" si="4"/>
        <v>2395.86</v>
      </c>
      <c r="D12" s="161"/>
      <c r="E12" s="162">
        <f t="shared" si="0"/>
        <v>2875.03</v>
      </c>
      <c r="F12" s="161"/>
      <c r="G12" s="162">
        <f t="shared" si="1"/>
        <v>3114.62</v>
      </c>
      <c r="H12" s="161"/>
      <c r="I12" s="162">
        <f t="shared" si="2"/>
        <v>4791.72</v>
      </c>
      <c r="J12" s="161"/>
      <c r="K12" s="162">
        <f t="shared" si="3"/>
        <v>10781.37</v>
      </c>
      <c r="L12" s="161"/>
    </row>
    <row r="13" spans="1:13" x14ac:dyDescent="0.2">
      <c r="A13" s="159" t="s">
        <v>218</v>
      </c>
      <c r="B13" s="157">
        <v>2.25</v>
      </c>
      <c r="C13" s="160">
        <f t="shared" si="4"/>
        <v>2695.34</v>
      </c>
      <c r="D13" s="161"/>
      <c r="E13" s="162">
        <f t="shared" si="0"/>
        <v>3234.41</v>
      </c>
      <c r="F13" s="161"/>
      <c r="G13" s="162">
        <f t="shared" si="1"/>
        <v>3503.95</v>
      </c>
      <c r="H13" s="161"/>
      <c r="I13" s="162">
        <f t="shared" si="2"/>
        <v>5390.69</v>
      </c>
      <c r="J13" s="161"/>
      <c r="K13" s="162">
        <f t="shared" si="3"/>
        <v>12129.04</v>
      </c>
      <c r="L13" s="161"/>
    </row>
    <row r="14" spans="1:13" x14ac:dyDescent="0.2">
      <c r="A14" s="159" t="s">
        <v>219</v>
      </c>
      <c r="B14" s="157">
        <v>2.5</v>
      </c>
      <c r="C14" s="160">
        <f t="shared" si="4"/>
        <v>2994.83</v>
      </c>
      <c r="D14" s="161"/>
      <c r="E14" s="162">
        <f t="shared" si="0"/>
        <v>3593.79</v>
      </c>
      <c r="F14" s="161"/>
      <c r="G14" s="162">
        <f t="shared" si="1"/>
        <v>3893.27</v>
      </c>
      <c r="H14" s="161"/>
      <c r="I14" s="162">
        <f t="shared" si="2"/>
        <v>5989.65</v>
      </c>
      <c r="J14" s="161"/>
      <c r="K14" s="162">
        <f t="shared" si="3"/>
        <v>13476.71</v>
      </c>
      <c r="L14" s="161"/>
    </row>
    <row r="16" spans="1:13" x14ac:dyDescent="0.2">
      <c r="A16" t="s">
        <v>220</v>
      </c>
    </row>
    <row r="17" spans="1:13" x14ac:dyDescent="0.2">
      <c r="A17" t="s">
        <v>221</v>
      </c>
    </row>
    <row r="18" spans="1:13" x14ac:dyDescent="0.2">
      <c r="A18" t="s">
        <v>222</v>
      </c>
    </row>
    <row r="20" spans="1:13" ht="15.75" x14ac:dyDescent="0.25">
      <c r="A20" s="212" t="s">
        <v>241</v>
      </c>
      <c r="B20" s="213"/>
      <c r="C20" s="213"/>
      <c r="D20" s="213"/>
      <c r="E20" s="213"/>
      <c r="F20" s="213"/>
      <c r="G20" s="213"/>
      <c r="H20" s="213"/>
      <c r="I20" s="213"/>
      <c r="J20" s="213"/>
      <c r="K20" s="213"/>
      <c r="L20" s="213"/>
      <c r="M20" s="194"/>
    </row>
    <row r="21" spans="1:13" x14ac:dyDescent="0.2">
      <c r="A21" s="214" t="s">
        <v>199</v>
      </c>
      <c r="B21" s="215">
        <f>Allgemeines!F10</f>
        <v>62.93</v>
      </c>
      <c r="C21" s="213" t="s">
        <v>200</v>
      </c>
      <c r="D21" s="216"/>
      <c r="E21" s="194"/>
      <c r="F21" s="216"/>
      <c r="G21" s="217" t="s">
        <v>242</v>
      </c>
      <c r="H21" s="216"/>
      <c r="I21" s="213"/>
      <c r="J21" s="216"/>
      <c r="K21" s="213"/>
      <c r="L21" s="213"/>
      <c r="M21" s="194"/>
    </row>
    <row r="22" spans="1:13" x14ac:dyDescent="0.2">
      <c r="A22" s="213"/>
      <c r="B22" s="216"/>
      <c r="C22" s="216"/>
      <c r="D22" s="216"/>
      <c r="E22" s="213"/>
      <c r="F22" s="216"/>
      <c r="G22" s="216"/>
      <c r="H22" s="216"/>
      <c r="I22" s="213"/>
      <c r="J22" s="216"/>
      <c r="K22" s="213"/>
      <c r="L22" s="213"/>
      <c r="M22" s="194"/>
    </row>
    <row r="23" spans="1:13" ht="38.25" x14ac:dyDescent="0.2">
      <c r="A23" s="201"/>
      <c r="B23" s="218"/>
      <c r="C23" s="219" t="s">
        <v>243</v>
      </c>
      <c r="D23" s="220"/>
      <c r="E23" s="221" t="s">
        <v>203</v>
      </c>
      <c r="F23" s="220"/>
      <c r="G23" s="221" t="s">
        <v>204</v>
      </c>
      <c r="H23" s="220"/>
      <c r="I23" s="219" t="s">
        <v>205</v>
      </c>
      <c r="J23" s="220"/>
      <c r="K23" s="221" t="s">
        <v>206</v>
      </c>
      <c r="L23" s="220"/>
      <c r="M23" s="194"/>
    </row>
    <row r="24" spans="1:13" x14ac:dyDescent="0.2">
      <c r="A24" s="222"/>
      <c r="B24" s="223" t="s">
        <v>207</v>
      </c>
      <c r="C24" s="224">
        <v>1</v>
      </c>
      <c r="D24" s="225"/>
      <c r="E24" s="224">
        <v>1.2</v>
      </c>
      <c r="F24" s="225"/>
      <c r="G24" s="224">
        <v>1.3</v>
      </c>
      <c r="H24" s="225"/>
      <c r="I24" s="224">
        <v>2</v>
      </c>
      <c r="J24" s="225"/>
      <c r="K24" s="224">
        <v>4.5</v>
      </c>
      <c r="L24" s="225"/>
      <c r="M24" s="194"/>
    </row>
    <row r="25" spans="1:13" x14ac:dyDescent="0.2">
      <c r="A25" s="226" t="s">
        <v>208</v>
      </c>
      <c r="B25" s="224">
        <v>0.5</v>
      </c>
      <c r="C25" s="227">
        <f>ROUND($B$21*$B25*C$24,2)</f>
        <v>31.47</v>
      </c>
      <c r="D25" s="228" t="s">
        <v>209</v>
      </c>
      <c r="E25" s="227">
        <f t="shared" ref="E25:E33" si="5">ROUND($B$21*$B25*E$24,2)</f>
        <v>37.76</v>
      </c>
      <c r="F25" s="228"/>
      <c r="G25" s="224">
        <f t="shared" ref="G25:G33" si="6">ROUND($B$21*$B25*G$24,2)</f>
        <v>40.9</v>
      </c>
      <c r="H25" s="228" t="s">
        <v>210</v>
      </c>
      <c r="I25" s="227">
        <f t="shared" ref="I25:I33" si="7">ROUND($B$21*$B25*I$24,2)</f>
        <v>62.93</v>
      </c>
      <c r="J25" s="228"/>
      <c r="K25" s="227">
        <f t="shared" ref="K25:K33" si="8">ROUND($B$21*$B25*K$24,2)</f>
        <v>141.59</v>
      </c>
      <c r="L25" s="228" t="s">
        <v>211</v>
      </c>
      <c r="M25" s="194"/>
    </row>
    <row r="26" spans="1:13" x14ac:dyDescent="0.2">
      <c r="A26" s="226" t="s">
        <v>212</v>
      </c>
      <c r="B26" s="224">
        <v>0.75</v>
      </c>
      <c r="C26" s="227">
        <f>ROUND($B$21*$B26*C$24,2)</f>
        <v>47.2</v>
      </c>
      <c r="D26" s="228" t="s">
        <v>209</v>
      </c>
      <c r="E26" s="227">
        <f t="shared" si="5"/>
        <v>56.64</v>
      </c>
      <c r="F26" s="228"/>
      <c r="G26" s="227">
        <f t="shared" si="6"/>
        <v>61.36</v>
      </c>
      <c r="H26" s="228" t="s">
        <v>210</v>
      </c>
      <c r="I26" s="227">
        <f t="shared" si="7"/>
        <v>94.4</v>
      </c>
      <c r="J26" s="228"/>
      <c r="K26" s="227">
        <f t="shared" si="8"/>
        <v>212.39</v>
      </c>
      <c r="L26" s="228" t="s">
        <v>211</v>
      </c>
      <c r="M26" s="194"/>
    </row>
    <row r="27" spans="1:13" x14ac:dyDescent="0.2">
      <c r="A27" s="226" t="s">
        <v>213</v>
      </c>
      <c r="B27" s="224">
        <v>1</v>
      </c>
      <c r="C27" s="229">
        <f>B21</f>
        <v>62.93</v>
      </c>
      <c r="D27" s="228"/>
      <c r="E27" s="227">
        <f t="shared" si="5"/>
        <v>75.52</v>
      </c>
      <c r="F27" s="228"/>
      <c r="G27" s="227">
        <f t="shared" si="6"/>
        <v>81.81</v>
      </c>
      <c r="H27" s="228"/>
      <c r="I27" s="227">
        <f t="shared" si="7"/>
        <v>125.86</v>
      </c>
      <c r="J27" s="228"/>
      <c r="K27" s="227">
        <f t="shared" si="8"/>
        <v>283.19</v>
      </c>
      <c r="L27" s="228"/>
      <c r="M27" s="194"/>
    </row>
    <row r="28" spans="1:13" x14ac:dyDescent="0.2">
      <c r="A28" s="226" t="s">
        <v>214</v>
      </c>
      <c r="B28" s="224">
        <v>1.25</v>
      </c>
      <c r="C28" s="227">
        <f t="shared" ref="C28:C33" si="9">ROUND($B$21*$B28*C$24,2)</f>
        <v>78.66</v>
      </c>
      <c r="D28" s="228"/>
      <c r="E28" s="227">
        <f t="shared" si="5"/>
        <v>94.4</v>
      </c>
      <c r="F28" s="228"/>
      <c r="G28" s="227">
        <f t="shared" si="6"/>
        <v>102.26</v>
      </c>
      <c r="H28" s="228"/>
      <c r="I28" s="227">
        <f t="shared" si="7"/>
        <v>157.33000000000001</v>
      </c>
      <c r="J28" s="228"/>
      <c r="K28" s="227">
        <f t="shared" si="8"/>
        <v>353.98</v>
      </c>
      <c r="L28" s="228"/>
      <c r="M28" s="194"/>
    </row>
    <row r="29" spans="1:13" x14ac:dyDescent="0.2">
      <c r="A29" s="226" t="s">
        <v>215</v>
      </c>
      <c r="B29" s="224">
        <v>1.5</v>
      </c>
      <c r="C29" s="227">
        <f t="shared" si="9"/>
        <v>94.4</v>
      </c>
      <c r="D29" s="228"/>
      <c r="E29" s="227">
        <f t="shared" si="5"/>
        <v>113.27</v>
      </c>
      <c r="F29" s="228"/>
      <c r="G29" s="227">
        <f t="shared" si="6"/>
        <v>122.71</v>
      </c>
      <c r="H29" s="228"/>
      <c r="I29" s="227">
        <f t="shared" si="7"/>
        <v>188.79</v>
      </c>
      <c r="J29" s="228"/>
      <c r="K29" s="227">
        <f t="shared" si="8"/>
        <v>424.78</v>
      </c>
      <c r="L29" s="228"/>
      <c r="M29" s="194"/>
    </row>
    <row r="30" spans="1:13" x14ac:dyDescent="0.2">
      <c r="A30" s="226" t="s">
        <v>216</v>
      </c>
      <c r="B30" s="224">
        <v>1.75</v>
      </c>
      <c r="C30" s="227">
        <f t="shared" si="9"/>
        <v>110.13</v>
      </c>
      <c r="D30" s="228"/>
      <c r="E30" s="227">
        <f t="shared" si="5"/>
        <v>132.15</v>
      </c>
      <c r="F30" s="228"/>
      <c r="G30" s="227">
        <f t="shared" si="6"/>
        <v>143.16999999999999</v>
      </c>
      <c r="H30" s="228"/>
      <c r="I30" s="227">
        <f t="shared" si="7"/>
        <v>220.26</v>
      </c>
      <c r="J30" s="228"/>
      <c r="K30" s="227">
        <f t="shared" si="8"/>
        <v>495.57</v>
      </c>
      <c r="L30" s="228"/>
      <c r="M30" s="194"/>
    </row>
    <row r="31" spans="1:13" x14ac:dyDescent="0.2">
      <c r="A31" s="226" t="s">
        <v>217</v>
      </c>
      <c r="B31" s="224">
        <v>2</v>
      </c>
      <c r="C31" s="227">
        <f t="shared" si="9"/>
        <v>125.86</v>
      </c>
      <c r="D31" s="228"/>
      <c r="E31" s="227">
        <f t="shared" si="5"/>
        <v>151.03</v>
      </c>
      <c r="F31" s="228"/>
      <c r="G31" s="227">
        <f t="shared" si="6"/>
        <v>163.62</v>
      </c>
      <c r="H31" s="228"/>
      <c r="I31" s="227">
        <f t="shared" si="7"/>
        <v>251.72</v>
      </c>
      <c r="J31" s="228"/>
      <c r="K31" s="227">
        <f t="shared" si="8"/>
        <v>566.37</v>
      </c>
      <c r="L31" s="228"/>
      <c r="M31" s="194"/>
    </row>
    <row r="32" spans="1:13" x14ac:dyDescent="0.2">
      <c r="A32" s="226" t="s">
        <v>218</v>
      </c>
      <c r="B32" s="224">
        <v>2.25</v>
      </c>
      <c r="C32" s="227">
        <f t="shared" si="9"/>
        <v>141.59</v>
      </c>
      <c r="D32" s="228"/>
      <c r="E32" s="227">
        <f t="shared" si="5"/>
        <v>169.91</v>
      </c>
      <c r="F32" s="228"/>
      <c r="G32" s="227">
        <f t="shared" si="6"/>
        <v>184.07</v>
      </c>
      <c r="H32" s="228"/>
      <c r="I32" s="227">
        <f t="shared" si="7"/>
        <v>283.19</v>
      </c>
      <c r="J32" s="228"/>
      <c r="K32" s="227">
        <f t="shared" si="8"/>
        <v>637.16999999999996</v>
      </c>
      <c r="L32" s="228"/>
      <c r="M32" s="194"/>
    </row>
    <row r="33" spans="1:13" x14ac:dyDescent="0.2">
      <c r="A33" s="226" t="s">
        <v>219</v>
      </c>
      <c r="B33" s="224">
        <v>2.5</v>
      </c>
      <c r="C33" s="227">
        <f t="shared" si="9"/>
        <v>157.33000000000001</v>
      </c>
      <c r="D33" s="228"/>
      <c r="E33" s="227">
        <f t="shared" si="5"/>
        <v>188.79</v>
      </c>
      <c r="F33" s="228"/>
      <c r="G33" s="227">
        <f t="shared" si="6"/>
        <v>204.52</v>
      </c>
      <c r="H33" s="228"/>
      <c r="I33" s="227">
        <f t="shared" si="7"/>
        <v>314.64999999999998</v>
      </c>
      <c r="J33" s="228"/>
      <c r="K33" s="227">
        <f t="shared" si="8"/>
        <v>707.96</v>
      </c>
      <c r="L33" s="228"/>
      <c r="M33" s="194"/>
    </row>
    <row r="34" spans="1:13" x14ac:dyDescent="0.2">
      <c r="A34" s="194"/>
      <c r="B34" s="194"/>
      <c r="C34" s="194"/>
      <c r="D34" s="194"/>
      <c r="E34" s="194"/>
      <c r="F34" s="194"/>
      <c r="G34" s="194"/>
      <c r="H34" s="194"/>
      <c r="I34" s="194"/>
      <c r="J34" s="194"/>
      <c r="K34" s="194"/>
      <c r="L34" s="194"/>
      <c r="M34" s="194"/>
    </row>
    <row r="35" spans="1:13" x14ac:dyDescent="0.2">
      <c r="A35" s="194"/>
      <c r="B35" s="194"/>
      <c r="C35" s="194"/>
      <c r="D35" s="194"/>
      <c r="E35" s="194"/>
      <c r="F35" s="194"/>
      <c r="G35" s="194"/>
      <c r="H35" s="194"/>
      <c r="I35" s="194"/>
      <c r="J35" s="194"/>
      <c r="K35" s="194"/>
      <c r="L35" s="194"/>
      <c r="M35" s="194"/>
    </row>
    <row r="36" spans="1:13" ht="15.75" x14ac:dyDescent="0.25">
      <c r="A36" s="212" t="s">
        <v>244</v>
      </c>
      <c r="B36" s="194"/>
      <c r="C36" s="194"/>
      <c r="D36" s="194"/>
      <c r="E36" s="194"/>
      <c r="F36" s="194"/>
      <c r="G36" s="194"/>
      <c r="H36" s="194"/>
      <c r="I36" s="194"/>
      <c r="J36" s="194"/>
      <c r="K36" s="194"/>
      <c r="L36" s="194"/>
      <c r="M36" s="194"/>
    </row>
    <row r="37" spans="1:13" ht="15.75" x14ac:dyDescent="0.25">
      <c r="A37" s="212"/>
      <c r="B37" s="194"/>
      <c r="C37" s="194"/>
      <c r="D37" s="194"/>
      <c r="E37" s="194"/>
      <c r="F37" s="194"/>
      <c r="G37" s="194"/>
      <c r="H37" s="194"/>
      <c r="I37" s="194"/>
      <c r="J37" s="194"/>
      <c r="K37" s="194"/>
      <c r="L37" s="194"/>
      <c r="M37" s="194"/>
    </row>
    <row r="38" spans="1:13" x14ac:dyDescent="0.2">
      <c r="A38" s="194"/>
      <c r="B38" s="194"/>
      <c r="C38" s="194"/>
      <c r="D38" s="194"/>
      <c r="E38" s="194"/>
      <c r="F38" s="194"/>
      <c r="G38" s="194"/>
      <c r="H38" s="194"/>
      <c r="I38" s="194"/>
      <c r="J38" s="194"/>
      <c r="K38" s="194"/>
      <c r="L38" s="194"/>
      <c r="M38" s="194"/>
    </row>
    <row r="39" spans="1:13" ht="25.5" x14ac:dyDescent="0.2">
      <c r="A39" s="230" t="s">
        <v>245</v>
      </c>
      <c r="B39" s="231"/>
      <c r="C39" s="232" t="s">
        <v>246</v>
      </c>
      <c r="D39" s="233"/>
      <c r="E39" s="194"/>
      <c r="F39" s="194"/>
      <c r="G39" s="194"/>
      <c r="H39" s="194"/>
      <c r="I39" s="194"/>
      <c r="J39" s="194"/>
      <c r="K39" s="194"/>
      <c r="L39" s="194"/>
      <c r="M39" s="194"/>
    </row>
    <row r="40" spans="1:13" x14ac:dyDescent="0.2">
      <c r="A40" s="234" t="s">
        <v>247</v>
      </c>
      <c r="B40" s="235" t="s">
        <v>207</v>
      </c>
      <c r="C40" s="236" t="s">
        <v>248</v>
      </c>
      <c r="D40" s="237"/>
      <c r="E40" s="194"/>
      <c r="F40" s="194"/>
      <c r="G40" s="194"/>
      <c r="H40" s="194"/>
      <c r="I40" s="194"/>
      <c r="J40" s="194"/>
      <c r="K40" s="194"/>
      <c r="L40" s="194"/>
      <c r="M40" s="194"/>
    </row>
    <row r="41" spans="1:13" x14ac:dyDescent="0.2">
      <c r="A41" s="238">
        <v>1</v>
      </c>
      <c r="B41" s="186">
        <v>1</v>
      </c>
      <c r="C41" s="239">
        <v>21560</v>
      </c>
      <c r="D41" s="240"/>
      <c r="E41" s="194"/>
      <c r="F41" s="194"/>
      <c r="G41" s="194"/>
      <c r="H41" s="194"/>
      <c r="I41" s="194"/>
      <c r="J41" s="194"/>
      <c r="K41" s="194"/>
      <c r="L41" s="194"/>
      <c r="M41" s="194"/>
    </row>
    <row r="42" spans="1:13" x14ac:dyDescent="0.2">
      <c r="A42" s="241">
        <v>801</v>
      </c>
      <c r="B42" s="186">
        <v>1.25</v>
      </c>
      <c r="C42" s="242">
        <f>$C$41*B42</f>
        <v>26950</v>
      </c>
      <c r="D42" s="240"/>
      <c r="E42" s="194"/>
      <c r="F42" s="194"/>
      <c r="G42" s="194"/>
      <c r="H42" s="194"/>
      <c r="I42" s="194"/>
      <c r="J42" s="194"/>
      <c r="K42" s="194"/>
      <c r="L42" s="194"/>
      <c r="M42" s="194"/>
    </row>
    <row r="43" spans="1:13" x14ac:dyDescent="0.2">
      <c r="A43" s="241">
        <v>1001</v>
      </c>
      <c r="B43" s="186">
        <v>1.5</v>
      </c>
      <c r="C43" s="242">
        <f t="shared" ref="C43:C53" si="10">$C$41*B43</f>
        <v>32340</v>
      </c>
      <c r="D43" s="240"/>
      <c r="E43" s="194"/>
      <c r="F43" s="194"/>
      <c r="G43" s="194"/>
      <c r="H43" s="194"/>
      <c r="I43" s="194"/>
      <c r="J43" s="194"/>
      <c r="K43" s="194"/>
      <c r="L43" s="194"/>
      <c r="M43" s="194"/>
    </row>
    <row r="44" spans="1:13" x14ac:dyDescent="0.2">
      <c r="A44" s="241">
        <v>1201</v>
      </c>
      <c r="B44" s="186">
        <v>1.75</v>
      </c>
      <c r="C44" s="242">
        <f t="shared" si="10"/>
        <v>37730</v>
      </c>
      <c r="D44" s="240"/>
      <c r="E44" s="194"/>
      <c r="F44" s="194"/>
      <c r="G44" s="194"/>
      <c r="H44" s="194"/>
      <c r="I44" s="194"/>
      <c r="J44" s="194"/>
      <c r="K44" s="194"/>
      <c r="L44" s="194"/>
      <c r="M44" s="194"/>
    </row>
    <row r="45" spans="1:13" x14ac:dyDescent="0.2">
      <c r="A45" s="241">
        <v>1401</v>
      </c>
      <c r="B45" s="186">
        <v>2</v>
      </c>
      <c r="C45" s="242">
        <f t="shared" si="10"/>
        <v>43120</v>
      </c>
      <c r="D45" s="240"/>
      <c r="E45" s="194"/>
      <c r="F45" s="194"/>
      <c r="G45" s="194"/>
      <c r="H45" s="194"/>
      <c r="I45" s="194"/>
      <c r="J45" s="194"/>
      <c r="K45" s="194"/>
      <c r="L45" s="194"/>
      <c r="M45" s="194"/>
    </row>
    <row r="46" spans="1:13" x14ac:dyDescent="0.2">
      <c r="A46" s="241">
        <v>1601</v>
      </c>
      <c r="B46" s="186">
        <v>2.25</v>
      </c>
      <c r="C46" s="242">
        <f t="shared" si="10"/>
        <v>48510</v>
      </c>
      <c r="D46" s="240"/>
      <c r="E46" s="194"/>
      <c r="F46" s="194"/>
      <c r="G46" s="194"/>
      <c r="H46" s="194"/>
      <c r="I46" s="194"/>
      <c r="J46" s="194"/>
      <c r="K46" s="194"/>
      <c r="L46" s="194"/>
      <c r="M46" s="194"/>
    </row>
    <row r="47" spans="1:13" x14ac:dyDescent="0.2">
      <c r="A47" s="241">
        <v>1801</v>
      </c>
      <c r="B47" s="186">
        <v>2.5</v>
      </c>
      <c r="C47" s="242">
        <f t="shared" si="10"/>
        <v>53900</v>
      </c>
      <c r="D47" s="194"/>
      <c r="E47" s="194"/>
      <c r="F47" s="194"/>
      <c r="G47" s="194"/>
      <c r="H47" s="194"/>
      <c r="I47" s="194"/>
      <c r="J47" s="194"/>
      <c r="K47" s="194"/>
      <c r="L47" s="194"/>
      <c r="M47" s="194"/>
    </row>
    <row r="48" spans="1:13" x14ac:dyDescent="0.2">
      <c r="A48" s="241">
        <v>2001</v>
      </c>
      <c r="B48" s="186">
        <v>2.75</v>
      </c>
      <c r="C48" s="242">
        <f t="shared" si="10"/>
        <v>59290</v>
      </c>
      <c r="D48" s="194"/>
      <c r="E48" s="194"/>
      <c r="F48" s="194"/>
      <c r="G48" s="194"/>
      <c r="H48" s="194"/>
      <c r="I48" s="194"/>
      <c r="J48" s="194"/>
      <c r="K48" s="194"/>
      <c r="L48" s="194"/>
      <c r="M48" s="194"/>
    </row>
    <row r="49" spans="1:13" x14ac:dyDescent="0.2">
      <c r="A49" s="241">
        <v>2201</v>
      </c>
      <c r="B49" s="186">
        <v>3</v>
      </c>
      <c r="C49" s="242">
        <f t="shared" si="10"/>
        <v>64680</v>
      </c>
      <c r="D49" s="194"/>
      <c r="E49" s="194"/>
      <c r="F49" s="194"/>
      <c r="G49" s="194"/>
      <c r="H49" s="194"/>
      <c r="I49" s="194"/>
      <c r="J49" s="194"/>
      <c r="K49" s="194"/>
      <c r="L49" s="194"/>
      <c r="M49" s="194"/>
    </row>
    <row r="50" spans="1:13" x14ac:dyDescent="0.2">
      <c r="A50" s="241">
        <v>2401</v>
      </c>
      <c r="B50" s="186">
        <v>3.25</v>
      </c>
      <c r="C50" s="242">
        <f t="shared" si="10"/>
        <v>70070</v>
      </c>
      <c r="D50" s="194"/>
      <c r="E50" s="194"/>
      <c r="F50" s="194"/>
      <c r="G50" s="194"/>
      <c r="H50" s="194"/>
      <c r="I50" s="194"/>
      <c r="J50" s="194"/>
      <c r="K50" s="194"/>
      <c r="L50" s="194"/>
      <c r="M50" s="194"/>
    </row>
    <row r="51" spans="1:13" x14ac:dyDescent="0.2">
      <c r="A51" s="241">
        <v>2601</v>
      </c>
      <c r="B51" s="186">
        <v>3.5</v>
      </c>
      <c r="C51" s="242">
        <f t="shared" si="10"/>
        <v>75460</v>
      </c>
      <c r="D51" s="194"/>
      <c r="E51" s="194"/>
      <c r="F51" s="194"/>
      <c r="G51" s="194"/>
      <c r="H51" s="194"/>
      <c r="I51" s="194"/>
      <c r="J51" s="194"/>
      <c r="K51" s="194"/>
      <c r="L51" s="194"/>
      <c r="M51" s="194"/>
    </row>
    <row r="52" spans="1:13" x14ac:dyDescent="0.2">
      <c r="A52" s="241">
        <v>2801</v>
      </c>
      <c r="B52" s="186">
        <v>3.75</v>
      </c>
      <c r="C52" s="242">
        <f t="shared" si="10"/>
        <v>80850</v>
      </c>
      <c r="D52" s="194"/>
      <c r="E52" s="194"/>
      <c r="F52" s="194"/>
      <c r="G52" s="194"/>
      <c r="H52" s="194"/>
      <c r="I52" s="194"/>
      <c r="J52" s="194"/>
      <c r="K52" s="194"/>
      <c r="L52" s="194"/>
      <c r="M52" s="194"/>
    </row>
    <row r="53" spans="1:13" x14ac:dyDescent="0.2">
      <c r="A53" s="241">
        <v>3001</v>
      </c>
      <c r="B53" s="186">
        <v>4</v>
      </c>
      <c r="C53" s="242">
        <f t="shared" si="10"/>
        <v>86240</v>
      </c>
      <c r="D53" s="194"/>
      <c r="E53" s="194"/>
      <c r="F53" s="194"/>
      <c r="G53" s="194"/>
      <c r="H53" s="194"/>
      <c r="I53" s="243"/>
      <c r="J53" s="194"/>
      <c r="K53" s="194"/>
      <c r="L53" s="194"/>
      <c r="M53" s="194"/>
    </row>
    <row r="54" spans="1:13" x14ac:dyDescent="0.2">
      <c r="A54" s="194"/>
      <c r="B54" s="194"/>
      <c r="C54" s="194"/>
      <c r="D54" s="194"/>
      <c r="E54" s="194"/>
      <c r="F54" s="194"/>
      <c r="G54" s="194"/>
      <c r="H54" s="194"/>
      <c r="I54" s="194"/>
      <c r="J54" s="194"/>
      <c r="K54" s="194"/>
      <c r="L54" s="194"/>
      <c r="M54" s="194"/>
    </row>
  </sheetData>
  <sheetProtection password="9FF7" sheet="1" objects="1" scenarios="1"/>
  <phoneticPr fontId="5" type="noConversion"/>
  <pageMargins left="0.75" right="0.75" top="0.98" bottom="0.98" header="0.51" footer="0.51"/>
  <pageSetup paperSize="9" orientation="portrait" horizontalDpi="300" verticalDpi="300"/>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3:AW902"/>
  <sheetViews>
    <sheetView showGridLines="0" workbookViewId="0">
      <selection activeCell="D3" sqref="D3"/>
    </sheetView>
  </sheetViews>
  <sheetFormatPr baseColWidth="10" defaultColWidth="2.140625" defaultRowHeight="12.75" x14ac:dyDescent="0.2"/>
  <cols>
    <col min="1" max="36" width="2.140625" customWidth="1"/>
    <col min="37" max="37" width="4" customWidth="1"/>
  </cols>
  <sheetData>
    <row r="3" spans="1:49" x14ac:dyDescent="0.2">
      <c r="A3">
        <f>IF(Kinder!BL5=Antrag!$C$4,IF(Kinder!BL3=4.5,'Berechnung 4_5 _ x'!$E$31,Kinder!BL3),0)</f>
        <v>0</v>
      </c>
      <c r="B3">
        <f>IF(Kinder!BM5=Antrag!$C$4,IF(Kinder!BM3=4.5,'Berechnung 4_5 _ x'!$E$31,Kinder!BM3),0)</f>
        <v>0</v>
      </c>
      <c r="C3">
        <f>IF(Kinder!BN5=Antrag!$C$4,IF(Kinder!BN3=4.5,'Berechnung 4_5 _ x'!$E$31,Kinder!BN3),0)</f>
        <v>0</v>
      </c>
      <c r="D3">
        <f>IF(Kinder!BO5=Antrag!$C$4,IF(Kinder!BO3=4.5,'Berechnung 4_5 _ x'!$E$31,Kinder!BO3),0)</f>
        <v>0</v>
      </c>
      <c r="E3">
        <f>IF(Kinder!BP5=Antrag!$C$4,IF(Kinder!BP3=4.5,'Berechnung 4_5 _ x'!$E$31,Kinder!BP3),0)</f>
        <v>0</v>
      </c>
      <c r="F3">
        <f>IF(Kinder!BQ5=Antrag!$C$4,IF(Kinder!BQ3=4.5,'Berechnung 4_5 _ x'!$E$31,Kinder!BQ3),0)</f>
        <v>0</v>
      </c>
      <c r="G3">
        <f>IF(Kinder!BR5=Antrag!$C$4,IF(Kinder!BR3=4.5,'Berechnung 4_5 _ x'!$E$31,Kinder!BR3),0)</f>
        <v>0</v>
      </c>
      <c r="H3">
        <f>IF(Kinder!BS5=Antrag!$C$4,IF(Kinder!BS3=4.5,'Berechnung 4_5 _ x'!$E$31,Kinder!BS3),0)</f>
        <v>0</v>
      </c>
      <c r="I3">
        <f>IF(Kinder!BT5=Antrag!$C$4,IF(Kinder!BT3=4.5,'Berechnung 4_5 _ x'!$E$31,Kinder!BT3),0)</f>
        <v>0</v>
      </c>
      <c r="J3">
        <f>IF(Kinder!BU5=Antrag!$C$4,IF(Kinder!BU3=4.5,'Berechnung 4_5 _ x'!$E$31,Kinder!BU3),0)</f>
        <v>0</v>
      </c>
      <c r="K3">
        <f>IF(Kinder!BV5=Antrag!$C$4,IF(Kinder!BV3=4.5,'Berechnung 4_5 _ x'!$E$31,Kinder!BV3),0)</f>
        <v>0</v>
      </c>
      <c r="L3">
        <f>IF(Kinder!BW5=Antrag!$C$4,IF(Kinder!BW3=4.5,'Berechnung 4_5 _ x'!$E$31,Kinder!BW3),0)</f>
        <v>0</v>
      </c>
      <c r="M3" t="str">
        <f>IF(Kinder!S5='Berechnung Kommune'!L2,Kinder!S3,0)</f>
        <v/>
      </c>
      <c r="AL3">
        <f>IF(Kinder!BL5=Antrag!$C$4,IF(A3&gt;=4.5,IF('Berechnung 4_5 _ x'!D$5="Nein",4.5,IF(Kinder!AJ$903&lt;3,IF(MAX(Kinder!$AJ$903:AJ$903)&lt;3,4.5,Kinder!BL3),MIN('Berechnung 4_5 _ x'!$E$31:$F$32))),A3),0)</f>
        <v>0</v>
      </c>
      <c r="AM3">
        <f>IF(Kinder!BM5=Antrag!$C$4,IF(B3&gt;=4.5,IF('Berechnung 4_5 _ x'!E$5="Nein",4.5,IF(Kinder!AK$903&lt;3,IF(MAX(Kinder!$AJ$903:AK$903)&lt;3,4.5,Kinder!BM3),MIN('Berechnung 4_5 _ x'!$E$31:$F$32))),B3),0)</f>
        <v>0</v>
      </c>
      <c r="AN3">
        <f>IF(Kinder!BN5=Antrag!$C$4,IF(C3&gt;=4.5,IF('Berechnung 4_5 _ x'!F$5="Nein",4.5,IF(Kinder!AL$903&lt;3,IF(MAX(Kinder!$AJ$903:AL$903)&lt;3,4.5,Kinder!BN3),MIN('Berechnung 4_5 _ x'!$E$31:$F$32))),C3),0)</f>
        <v>0</v>
      </c>
      <c r="AO3">
        <f>IF(Kinder!BO5=Antrag!$C$4,IF(D3&gt;=4.5,IF('Berechnung 4_5 _ x'!G$5="Nein",4.5,IF(Kinder!AM$903&lt;3,IF(MAX(Kinder!$AJ$903:AM$903)&lt;3,4.5,Kinder!BO3),MIN('Berechnung 4_5 _ x'!$E$31:$F$32))),D3),0)</f>
        <v>0</v>
      </c>
      <c r="AP3">
        <f>IF(Kinder!BP5=Antrag!$C$4,IF(E3&gt;=4.5,IF('Berechnung 4_5 _ x'!H$5="Nein",4.5,IF(Kinder!AN$903&lt;3,IF(MAX(Kinder!$AJ$903:AN$903)&lt;3,4.5,Kinder!BP3),MIN('Berechnung 4_5 _ x'!$E$31:$F$32))),E3),0)</f>
        <v>0</v>
      </c>
      <c r="AQ3">
        <f>IF(Kinder!BQ5=Antrag!$C$4,IF(F3&gt;=4.5,IF('Berechnung 4_5 _ x'!I$5="Nein",4.5,IF(Kinder!AO$903&lt;3,IF(MAX(Kinder!$AJ$903:AO$903)&lt;3,4.5,Kinder!BQ3),MIN('Berechnung 4_5 _ x'!$E$31:$F$32))),F3),0)</f>
        <v>0</v>
      </c>
      <c r="AR3">
        <f>IF(Kinder!BR5=Antrag!$C$4,IF(G3&gt;=4.5,IF('Berechnung 4_5 _ x'!J$5="Nein",4.5,IF(Kinder!AP$903&lt;3,IF(MAX(Kinder!$AJ$903:AP$903)&lt;3,4.5,Kinder!BR3),MIN('Berechnung 4_5 _ x'!$E$31:$F$32))),G3),0)</f>
        <v>0</v>
      </c>
      <c r="AS3">
        <f>IF(Kinder!BS5=Antrag!$C$4,IF(H3&gt;=4.5,IF('Berechnung 4_5 _ x'!K$5="Nein",4.5,IF(Kinder!AQ$903&lt;3,IF(MAX(Kinder!$AJ$903:AQ$903)&lt;3,4.5,Kinder!BS3),MIN('Berechnung 4_5 _ x'!$E$31:$F$32))),H3),0)</f>
        <v>0</v>
      </c>
      <c r="AT3">
        <f>IF(Kinder!BT5=Antrag!$C$4,IF(I3&gt;=4.5,IF('Berechnung 4_5 _ x'!L$5="Nein",4.5,IF(Kinder!AR$903&lt;3,IF(MAX(Kinder!$AJ$903:AR$903)&lt;3,4.5,Kinder!BT3),MIN('Berechnung 4_5 _ x'!$E$31:$F$32))),I3),0)</f>
        <v>0</v>
      </c>
      <c r="AU3">
        <f>IF(Kinder!BU5=Antrag!$C$4,IF(J3&gt;=4.5,IF('Berechnung 4_5 _ x'!M$5="Nein",4.5,IF(Kinder!AS$903&lt;3,IF(MAX(Kinder!$AJ$903:AS$903)&lt;3,4.5,Kinder!BU3),MIN('Berechnung 4_5 _ x'!$E$31:$F$32))),J3),0)</f>
        <v>0</v>
      </c>
      <c r="AV3">
        <f>IF(Kinder!BV5=Antrag!$C$4,IF(K3&gt;=4.5,IF('Berechnung 4_5 _ x'!N$5="Nein",4.5,IF(Kinder!AT$903&lt;3,IF(MAX(Kinder!$AJ$903:AT$903)&lt;3,4.5,Kinder!BV3),MIN('Berechnung 4_5 _ x'!$E$31:$F$32))),K3),0)</f>
        <v>0</v>
      </c>
      <c r="AW3">
        <f>IF(Kinder!BW5=Antrag!$C$4,IF(L3&gt;=4.5,IF('Berechnung 4_5 _ x'!O$5="Nein",4.5,IF(Kinder!AU$903&lt;3,IF(MAX(Kinder!$AJ$903:AU$903)&lt;3,4.5,Kinder!BW3),MIN('Berechnung 4_5 _ x'!$E$31:$F$32))),L3),0)</f>
        <v>0</v>
      </c>
    </row>
    <row r="4" spans="1:49" x14ac:dyDescent="0.2">
      <c r="M4">
        <f>IF(Kinder!BL5=Antrag!$C$4,Kinder!BL4,0)</f>
        <v>0</v>
      </c>
      <c r="N4">
        <f>IF(Kinder!BM5=Antrag!$C$4,Kinder!BM4,0)</f>
        <v>0</v>
      </c>
      <c r="O4">
        <f>IF(Kinder!BN5=Antrag!$C$4,Kinder!BN4,0)</f>
        <v>0</v>
      </c>
      <c r="P4">
        <f>IF(Kinder!BO5=Antrag!$C$4,Kinder!BO4,0)</f>
        <v>0</v>
      </c>
      <c r="Q4">
        <f>IF(Kinder!BP5=Antrag!$C$4,Kinder!BP4,0)</f>
        <v>0</v>
      </c>
      <c r="R4">
        <f>IF(Kinder!BQ5=Antrag!$C$4,Kinder!BQ4,0)</f>
        <v>0</v>
      </c>
      <c r="S4">
        <f>IF(Kinder!BR5=Antrag!$C$4,Kinder!BR4,0)</f>
        <v>0</v>
      </c>
      <c r="T4">
        <f>IF(Kinder!BS5=Antrag!$C$4,Kinder!BS4,0)</f>
        <v>0</v>
      </c>
      <c r="U4">
        <f>IF(Kinder!BT5=Antrag!$C$4,Kinder!BT4,0)</f>
        <v>0</v>
      </c>
      <c r="V4">
        <f>IF(Kinder!BU5=Antrag!$C$4,Kinder!BU4,0)</f>
        <v>0</v>
      </c>
      <c r="W4">
        <f>IF(Kinder!BV5=Antrag!$C$4,Kinder!BV4,0)</f>
        <v>0</v>
      </c>
      <c r="X4">
        <f>IF(Kinder!BW5=Antrag!$C$4,Kinder!BW4,0)</f>
        <v>0</v>
      </c>
    </row>
    <row r="5" spans="1:49" x14ac:dyDescent="0.2">
      <c r="Y5">
        <f t="shared" ref="Y5:AJ5" si="0">MIN(A3,AL3)*M4</f>
        <v>0</v>
      </c>
      <c r="Z5">
        <f t="shared" si="0"/>
        <v>0</v>
      </c>
      <c r="AA5">
        <f t="shared" si="0"/>
        <v>0</v>
      </c>
      <c r="AB5">
        <f t="shared" si="0"/>
        <v>0</v>
      </c>
      <c r="AC5">
        <f t="shared" si="0"/>
        <v>0</v>
      </c>
      <c r="AD5">
        <f t="shared" si="0"/>
        <v>0</v>
      </c>
      <c r="AE5">
        <f t="shared" si="0"/>
        <v>0</v>
      </c>
      <c r="AF5">
        <f t="shared" si="0"/>
        <v>0</v>
      </c>
      <c r="AG5">
        <f t="shared" si="0"/>
        <v>0</v>
      </c>
      <c r="AH5">
        <f t="shared" si="0"/>
        <v>0</v>
      </c>
      <c r="AI5">
        <f t="shared" si="0"/>
        <v>0</v>
      </c>
      <c r="AJ5">
        <f t="shared" si="0"/>
        <v>0</v>
      </c>
      <c r="AK5">
        <f>SUM(Y5:AJ5)</f>
        <v>0</v>
      </c>
    </row>
    <row r="6" spans="1:49" x14ac:dyDescent="0.2">
      <c r="A6">
        <f>IF(Kinder!BL8=Antrag!$C$4,IF(Kinder!BL6=4.5,'Berechnung 4_5 _ x'!$E$31,Kinder!BL6),0)</f>
        <v>0</v>
      </c>
      <c r="B6">
        <f>IF(Kinder!BM8=Antrag!$C$4,IF(Kinder!BM6=4.5,'Berechnung 4_5 _ x'!$E$31,Kinder!BM6),0)</f>
        <v>0</v>
      </c>
      <c r="C6">
        <f>IF(Kinder!BN8=Antrag!$C$4,IF(Kinder!BN6=4.5,'Berechnung 4_5 _ x'!$E$31,Kinder!BN6),0)</f>
        <v>0</v>
      </c>
      <c r="D6">
        <f>IF(Kinder!BO8=Antrag!$C$4,IF(Kinder!BO6=4.5,'Berechnung 4_5 _ x'!$E$31,Kinder!BO6),0)</f>
        <v>0</v>
      </c>
      <c r="E6">
        <f>IF(Kinder!BP8=Antrag!$C$4,IF(Kinder!BP6=4.5,'Berechnung 4_5 _ x'!$E$31,Kinder!BP6),0)</f>
        <v>0</v>
      </c>
      <c r="F6">
        <f>IF(Kinder!BQ8=Antrag!$C$4,IF(Kinder!BQ6=4.5,'Berechnung 4_5 _ x'!$E$31,Kinder!BQ6),0)</f>
        <v>0</v>
      </c>
      <c r="G6">
        <f>IF(Kinder!BR8=Antrag!$C$4,IF(Kinder!BR6=4.5,'Berechnung 4_5 _ x'!$E$31,Kinder!BR6),0)</f>
        <v>0</v>
      </c>
      <c r="H6">
        <f>IF(Kinder!BS8=Antrag!$C$4,IF(Kinder!BS6=4.5,'Berechnung 4_5 _ x'!$E$31,Kinder!BS6),0)</f>
        <v>0</v>
      </c>
      <c r="I6">
        <f>IF(Kinder!BT8=Antrag!$C$4,IF(Kinder!BT6=4.5,'Berechnung 4_5 _ x'!$E$31,Kinder!BT6),0)</f>
        <v>0</v>
      </c>
      <c r="J6">
        <f>IF(Kinder!BU8=Antrag!$C$4,IF(Kinder!BU6=4.5,'Berechnung 4_5 _ x'!$E$31,Kinder!BU6),0)</f>
        <v>0</v>
      </c>
      <c r="K6">
        <f>IF(Kinder!BV8=Antrag!$C$4,IF(Kinder!BV6=4.5,'Berechnung 4_5 _ x'!$E$31,Kinder!BV6),0)</f>
        <v>0</v>
      </c>
      <c r="L6">
        <f>IF(Kinder!BW8=Antrag!$C$4,IF(Kinder!BW6=4.5,'Berechnung 4_5 _ x'!$E$31,Kinder!BW6),0)</f>
        <v>0</v>
      </c>
      <c r="M6" t="str">
        <f>IF(Kinder!S8='Berechnung Kommune'!L5,Kinder!S6,0)</f>
        <v/>
      </c>
      <c r="AL6">
        <f>IF(Kinder!BL8=Antrag!$C$4,IF(A6&gt;=4.5,IF('Berechnung 4_5 _ x'!D$5="Nein",4.5,IF(Kinder!AJ$903&lt;3,IF(MAX(Kinder!$AJ$903:AJ$903)&lt;3,4.5,Kinder!BL6),MIN('Berechnung 4_5 _ x'!$E$31:$F$32))),A6),0)</f>
        <v>0</v>
      </c>
      <c r="AM6">
        <f>IF(Kinder!BM8=Antrag!$C$4,IF(B6&gt;=4.5,IF('Berechnung 4_5 _ x'!E$5="Nein",4.5,IF(Kinder!AK$903&lt;3,IF(MAX(Kinder!$AJ$903:AK$903)&lt;3,4.5,Kinder!BM6),MIN('Berechnung 4_5 _ x'!$E$31:$F$32))),B6),0)</f>
        <v>0</v>
      </c>
      <c r="AN6">
        <f>IF(Kinder!BN8=Antrag!$C$4,IF(C6&gt;=4.5,IF('Berechnung 4_5 _ x'!F$5="Nein",4.5,IF(Kinder!AL$903&lt;3,IF(MAX(Kinder!$AJ$903:AL$903)&lt;3,4.5,Kinder!BN6),MIN('Berechnung 4_5 _ x'!$E$31:$F$32))),C6),0)</f>
        <v>0</v>
      </c>
      <c r="AO6">
        <f>IF(Kinder!BO8=Antrag!$C$4,IF(D6&gt;=4.5,IF('Berechnung 4_5 _ x'!G$5="Nein",4.5,IF(Kinder!AM$903&lt;3,IF(MAX(Kinder!$AJ$903:AM$903)&lt;3,4.5,Kinder!BO6),MIN('Berechnung 4_5 _ x'!$E$31:$F$32))),D6),0)</f>
        <v>0</v>
      </c>
      <c r="AP6">
        <f>IF(Kinder!BP8=Antrag!$C$4,IF(E6&gt;=4.5,IF('Berechnung 4_5 _ x'!H$5="Nein",4.5,IF(Kinder!AN$903&lt;3,IF(MAX(Kinder!$AJ$903:AN$903)&lt;3,4.5,Kinder!BP6),MIN('Berechnung 4_5 _ x'!$E$31:$F$32))),E6),0)</f>
        <v>0</v>
      </c>
      <c r="AQ6">
        <f>IF(Kinder!BQ8=Antrag!$C$4,IF(F6&gt;=4.5,IF('Berechnung 4_5 _ x'!I$5="Nein",4.5,IF(Kinder!AO$903&lt;3,IF(MAX(Kinder!$AJ$903:AO$903)&lt;3,4.5,Kinder!BQ6),MIN('Berechnung 4_5 _ x'!$E$31:$F$32))),F6),0)</f>
        <v>0</v>
      </c>
      <c r="AR6">
        <f>IF(Kinder!BR8=Antrag!$C$4,IF(G6&gt;=4.5,IF('Berechnung 4_5 _ x'!J$5="Nein",4.5,IF(Kinder!AP$903&lt;3,IF(MAX(Kinder!$AJ$903:AP$903)&lt;3,4.5,Kinder!BR6),MIN('Berechnung 4_5 _ x'!$E$31:$F$32))),G6),0)</f>
        <v>0</v>
      </c>
      <c r="AS6">
        <f>IF(Kinder!BS8=Antrag!$C$4,IF(H6&gt;=4.5,IF('Berechnung 4_5 _ x'!K$5="Nein",4.5,IF(Kinder!AQ$903&lt;3,IF(MAX(Kinder!$AJ$903:AQ$903)&lt;3,4.5,Kinder!BS6),MIN('Berechnung 4_5 _ x'!$E$31:$F$32))),H6),0)</f>
        <v>0</v>
      </c>
      <c r="AT6">
        <f>IF(Kinder!BT8=Antrag!$C$4,IF(I6&gt;=4.5,IF('Berechnung 4_5 _ x'!L$5="Nein",4.5,IF(Kinder!AR$903&lt;3,IF(MAX(Kinder!$AJ$903:AR$903)&lt;3,4.5,Kinder!BT6),MIN('Berechnung 4_5 _ x'!$E$31:$F$32))),I6),0)</f>
        <v>0</v>
      </c>
      <c r="AU6">
        <f>IF(Kinder!BU8=Antrag!$C$4,IF(J6&gt;=4.5,IF('Berechnung 4_5 _ x'!M$5="Nein",4.5,IF(Kinder!AS$903&lt;3,IF(MAX(Kinder!$AJ$903:AS$903)&lt;3,4.5,Kinder!BU6),MIN('Berechnung 4_5 _ x'!$E$31:$F$32))),J6),0)</f>
        <v>0</v>
      </c>
      <c r="AV6">
        <f>IF(Kinder!BV8=Antrag!$C$4,IF(K6&gt;=4.5,IF('Berechnung 4_5 _ x'!N$5="Nein",4.5,IF(Kinder!AT$903&lt;3,IF(MAX(Kinder!$AJ$903:AT$903)&lt;3,4.5,Kinder!BV6),MIN('Berechnung 4_5 _ x'!$E$31:$F$32))),K6),0)</f>
        <v>0</v>
      </c>
      <c r="AW6">
        <f>IF(Kinder!BW8=Antrag!$C$4,IF(L6&gt;=4.5,IF('Berechnung 4_5 _ x'!O$5="Nein",4.5,IF(Kinder!AU$903&lt;3,IF(MAX(Kinder!$AJ$903:AU$903)&lt;3,4.5,Kinder!BW6),MIN('Berechnung 4_5 _ x'!$E$31:$F$32))),L6),0)</f>
        <v>0</v>
      </c>
    </row>
    <row r="7" spans="1:49" x14ac:dyDescent="0.2">
      <c r="M7">
        <f>IF(Kinder!BL8=Antrag!$C$4,Kinder!BL7,0)</f>
        <v>0</v>
      </c>
      <c r="N7">
        <f>IF(Kinder!BM8=Antrag!$C$4,Kinder!BM7,0)</f>
        <v>0</v>
      </c>
      <c r="O7">
        <f>IF(Kinder!BN8=Antrag!$C$4,Kinder!BN7,0)</f>
        <v>0</v>
      </c>
      <c r="P7">
        <f>IF(Kinder!BO8=Antrag!$C$4,Kinder!BO7,0)</f>
        <v>0</v>
      </c>
      <c r="Q7">
        <f>IF(Kinder!BP8=Antrag!$C$4,Kinder!BP7,0)</f>
        <v>0</v>
      </c>
      <c r="R7">
        <f>IF(Kinder!BQ8=Antrag!$C$4,Kinder!BQ7,0)</f>
        <v>0</v>
      </c>
      <c r="S7">
        <f>IF(Kinder!BR8=Antrag!$C$4,Kinder!BR7,0)</f>
        <v>0</v>
      </c>
      <c r="T7">
        <f>IF(Kinder!BS8=Antrag!$C$4,Kinder!BS7,0)</f>
        <v>0</v>
      </c>
      <c r="U7">
        <f>IF(Kinder!BT8=Antrag!$C$4,Kinder!BT7,0)</f>
        <v>0</v>
      </c>
      <c r="V7">
        <f>IF(Kinder!BU8=Antrag!$C$4,Kinder!BU7,0)</f>
        <v>0</v>
      </c>
      <c r="W7">
        <f>IF(Kinder!BV8=Antrag!$C$4,Kinder!BV7,0)</f>
        <v>0</v>
      </c>
      <c r="X7">
        <f>IF(Kinder!BW8=Antrag!$C$4,Kinder!BW7,0)</f>
        <v>0</v>
      </c>
    </row>
    <row r="8" spans="1:49" x14ac:dyDescent="0.2">
      <c r="Y8">
        <f t="shared" ref="Y8:AJ8" si="1">MIN(A6,AL6)*M7</f>
        <v>0</v>
      </c>
      <c r="Z8">
        <f t="shared" si="1"/>
        <v>0</v>
      </c>
      <c r="AA8">
        <f t="shared" si="1"/>
        <v>0</v>
      </c>
      <c r="AB8">
        <f t="shared" si="1"/>
        <v>0</v>
      </c>
      <c r="AC8">
        <f t="shared" si="1"/>
        <v>0</v>
      </c>
      <c r="AD8">
        <f t="shared" si="1"/>
        <v>0</v>
      </c>
      <c r="AE8">
        <f t="shared" si="1"/>
        <v>0</v>
      </c>
      <c r="AF8">
        <f t="shared" si="1"/>
        <v>0</v>
      </c>
      <c r="AG8">
        <f t="shared" si="1"/>
        <v>0</v>
      </c>
      <c r="AH8">
        <f t="shared" si="1"/>
        <v>0</v>
      </c>
      <c r="AI8">
        <f t="shared" si="1"/>
        <v>0</v>
      </c>
      <c r="AJ8">
        <f t="shared" si="1"/>
        <v>0</v>
      </c>
      <c r="AK8">
        <f>SUM(Y8:AJ8)</f>
        <v>0</v>
      </c>
    </row>
    <row r="9" spans="1:49" x14ac:dyDescent="0.2">
      <c r="A9">
        <f>IF(Kinder!BL11=Antrag!$C$4,IF(Kinder!BL9=4.5,'Berechnung 4_5 _ x'!$E$31,Kinder!BL9),0)</f>
        <v>0</v>
      </c>
      <c r="B9">
        <f>IF(Kinder!BM11=Antrag!$C$4,IF(Kinder!BM9=4.5,'Berechnung 4_5 _ x'!$E$31,Kinder!BM9),0)</f>
        <v>0</v>
      </c>
      <c r="C9">
        <f>IF(Kinder!BN11=Antrag!$C$4,IF(Kinder!BN9=4.5,'Berechnung 4_5 _ x'!$E$31,Kinder!BN9),0)</f>
        <v>0</v>
      </c>
      <c r="D9">
        <f>IF(Kinder!BO11=Antrag!$C$4,IF(Kinder!BO9=4.5,'Berechnung 4_5 _ x'!$E$31,Kinder!BO9),0)</f>
        <v>0</v>
      </c>
      <c r="E9">
        <f>IF(Kinder!BP11=Antrag!$C$4,IF(Kinder!BP9=4.5,'Berechnung 4_5 _ x'!$E$31,Kinder!BP9),0)</f>
        <v>0</v>
      </c>
      <c r="F9">
        <f>IF(Kinder!BQ11=Antrag!$C$4,IF(Kinder!BQ9=4.5,'Berechnung 4_5 _ x'!$E$31,Kinder!BQ9),0)</f>
        <v>0</v>
      </c>
      <c r="G9">
        <f>IF(Kinder!BR11=Antrag!$C$4,IF(Kinder!BR9=4.5,'Berechnung 4_5 _ x'!$E$31,Kinder!BR9),0)</f>
        <v>0</v>
      </c>
      <c r="H9">
        <f>IF(Kinder!BS11=Antrag!$C$4,IF(Kinder!BS9=4.5,'Berechnung 4_5 _ x'!$E$31,Kinder!BS9),0)</f>
        <v>0</v>
      </c>
      <c r="I9">
        <f>IF(Kinder!BT11=Antrag!$C$4,IF(Kinder!BT9=4.5,'Berechnung 4_5 _ x'!$E$31,Kinder!BT9),0)</f>
        <v>0</v>
      </c>
      <c r="J9">
        <f>IF(Kinder!BU11=Antrag!$C$4,IF(Kinder!BU9=4.5,'Berechnung 4_5 _ x'!$E$31,Kinder!BU9),0)</f>
        <v>0</v>
      </c>
      <c r="K9">
        <f>IF(Kinder!BV11=Antrag!$C$4,IF(Kinder!BV9=4.5,'Berechnung 4_5 _ x'!$E$31,Kinder!BV9),0)</f>
        <v>0</v>
      </c>
      <c r="L9">
        <f>IF(Kinder!BW11=Antrag!$C$4,IF(Kinder!BW9=4.5,'Berechnung 4_5 _ x'!$E$31,Kinder!BW9),0)</f>
        <v>0</v>
      </c>
      <c r="M9" t="str">
        <f>IF(Kinder!S11='Berechnung Kommune'!L8,Kinder!S9,0)</f>
        <v/>
      </c>
      <c r="AL9">
        <f>IF(Kinder!BL11=Antrag!$C$4,IF(A9&gt;=4.5,IF('Berechnung 4_5 _ x'!D$5="Nein",4.5,IF(Kinder!AJ$903&lt;3,IF(MAX(Kinder!$AJ$903:AJ$903)&lt;3,4.5,Kinder!BL9),MIN('Berechnung 4_5 _ x'!$E$31:$F$32))),A9),0)</f>
        <v>0</v>
      </c>
      <c r="AM9">
        <f>IF(Kinder!BM11=Antrag!$C$4,IF(B9&gt;=4.5,IF('Berechnung 4_5 _ x'!E$5="Nein",4.5,IF(Kinder!AK$903&lt;3,IF(MAX(Kinder!$AJ$903:AK$903)&lt;3,4.5,Kinder!BM9),MIN('Berechnung 4_5 _ x'!$E$31:$F$32))),B9),0)</f>
        <v>0</v>
      </c>
      <c r="AN9">
        <f>IF(Kinder!BN11=Antrag!$C$4,IF(C9&gt;=4.5,IF('Berechnung 4_5 _ x'!F$5="Nein",4.5,IF(Kinder!AL$903&lt;3,IF(MAX(Kinder!$AJ$903:AL$903)&lt;3,4.5,Kinder!BN9),MIN('Berechnung 4_5 _ x'!$E$31:$F$32))),C9),0)</f>
        <v>0</v>
      </c>
      <c r="AO9">
        <f>IF(Kinder!BO11=Antrag!$C$4,IF(D9&gt;=4.5,IF('Berechnung 4_5 _ x'!G$5="Nein",4.5,IF(Kinder!AM$903&lt;3,IF(MAX(Kinder!$AJ$903:AM$903)&lt;3,4.5,Kinder!BO9),MIN('Berechnung 4_5 _ x'!$E$31:$F$32))),D9),0)</f>
        <v>0</v>
      </c>
      <c r="AP9">
        <f>IF(Kinder!BP11=Antrag!$C$4,IF(E9&gt;=4.5,IF('Berechnung 4_5 _ x'!H$5="Nein",4.5,IF(Kinder!AN$903&lt;3,IF(MAX(Kinder!$AJ$903:AN$903)&lt;3,4.5,Kinder!BP9),MIN('Berechnung 4_5 _ x'!$E$31:$F$32))),E9),0)</f>
        <v>0</v>
      </c>
      <c r="AQ9">
        <f>IF(Kinder!BQ11=Antrag!$C$4,IF(F9&gt;=4.5,IF('Berechnung 4_5 _ x'!I$5="Nein",4.5,IF(Kinder!AO$903&lt;3,IF(MAX(Kinder!$AJ$903:AO$903)&lt;3,4.5,Kinder!BQ9),MIN('Berechnung 4_5 _ x'!$E$31:$F$32))),F9),0)</f>
        <v>0</v>
      </c>
      <c r="AR9">
        <f>IF(Kinder!BR11=Antrag!$C$4,IF(G9&gt;=4.5,IF('Berechnung 4_5 _ x'!J$5="Nein",4.5,IF(Kinder!AP$903&lt;3,IF(MAX(Kinder!$AJ$903:AP$903)&lt;3,4.5,Kinder!BR9),MIN('Berechnung 4_5 _ x'!$E$31:$F$32))),G9),0)</f>
        <v>0</v>
      </c>
      <c r="AS9">
        <f>IF(Kinder!BS11=Antrag!$C$4,IF(H9&gt;=4.5,IF('Berechnung 4_5 _ x'!K$5="Nein",4.5,IF(Kinder!AQ$903&lt;3,IF(MAX(Kinder!$AJ$903:AQ$903)&lt;3,4.5,Kinder!BS9),MIN('Berechnung 4_5 _ x'!$E$31:$F$32))),H9),0)</f>
        <v>0</v>
      </c>
      <c r="AT9">
        <f>IF(Kinder!BT11=Antrag!$C$4,IF(I9&gt;=4.5,IF('Berechnung 4_5 _ x'!L$5="Nein",4.5,IF(Kinder!AR$903&lt;3,IF(MAX(Kinder!$AJ$903:AR$903)&lt;3,4.5,Kinder!BT9),MIN('Berechnung 4_5 _ x'!$E$31:$F$32))),I9),0)</f>
        <v>0</v>
      </c>
      <c r="AU9">
        <f>IF(Kinder!BU11=Antrag!$C$4,IF(J9&gt;=4.5,IF('Berechnung 4_5 _ x'!M$5="Nein",4.5,IF(Kinder!AS$903&lt;3,IF(MAX(Kinder!$AJ$903:AS$903)&lt;3,4.5,Kinder!BU9),MIN('Berechnung 4_5 _ x'!$E$31:$F$32))),J9),0)</f>
        <v>0</v>
      </c>
      <c r="AV9">
        <f>IF(Kinder!BV11=Antrag!$C$4,IF(K9&gt;=4.5,IF('Berechnung 4_5 _ x'!N$5="Nein",4.5,IF(Kinder!AT$903&lt;3,IF(MAX(Kinder!$AJ$903:AT$903)&lt;3,4.5,Kinder!BV9),MIN('Berechnung 4_5 _ x'!$E$31:$F$32))),K9),0)</f>
        <v>0</v>
      </c>
      <c r="AW9">
        <f>IF(Kinder!BW11=Antrag!$C$4,IF(L9&gt;=4.5,IF('Berechnung 4_5 _ x'!O$5="Nein",4.5,IF(Kinder!AU$903&lt;3,IF(MAX(Kinder!$AJ$903:AU$903)&lt;3,4.5,Kinder!BW9),MIN('Berechnung 4_5 _ x'!$E$31:$F$32))),L9),0)</f>
        <v>0</v>
      </c>
    </row>
    <row r="10" spans="1:49" x14ac:dyDescent="0.2">
      <c r="M10">
        <f>IF(Kinder!BL11=Antrag!$C$4,Kinder!BL10,0)</f>
        <v>0</v>
      </c>
      <c r="N10">
        <f>IF(Kinder!BM11=Antrag!$C$4,Kinder!BM10,0)</f>
        <v>0</v>
      </c>
      <c r="O10">
        <f>IF(Kinder!BN11=Antrag!$C$4,Kinder!BN10,0)</f>
        <v>0</v>
      </c>
      <c r="P10">
        <f>IF(Kinder!BO11=Antrag!$C$4,Kinder!BO10,0)</f>
        <v>0</v>
      </c>
      <c r="Q10">
        <f>IF(Kinder!BP11=Antrag!$C$4,Kinder!BP10,0)</f>
        <v>0</v>
      </c>
      <c r="R10">
        <f>IF(Kinder!BQ11=Antrag!$C$4,Kinder!BQ10,0)</f>
        <v>0</v>
      </c>
      <c r="S10">
        <f>IF(Kinder!BR11=Antrag!$C$4,Kinder!BR10,0)</f>
        <v>0</v>
      </c>
      <c r="T10">
        <f>IF(Kinder!BS11=Antrag!$C$4,Kinder!BS10,0)</f>
        <v>0</v>
      </c>
      <c r="U10">
        <f>IF(Kinder!BT11=Antrag!$C$4,Kinder!BT10,0)</f>
        <v>0</v>
      </c>
      <c r="V10">
        <f>IF(Kinder!BU11=Antrag!$C$4,Kinder!BU10,0)</f>
        <v>0</v>
      </c>
      <c r="W10">
        <f>IF(Kinder!BV11=Antrag!$C$4,Kinder!BV10,0)</f>
        <v>0</v>
      </c>
      <c r="X10">
        <f>IF(Kinder!BW11=Antrag!$C$4,Kinder!BW10,0)</f>
        <v>0</v>
      </c>
    </row>
    <row r="11" spans="1:49" x14ac:dyDescent="0.2">
      <c r="Y11">
        <f t="shared" ref="Y11:AJ11" si="2">MIN(A9,AL9)*M10</f>
        <v>0</v>
      </c>
      <c r="Z11">
        <f t="shared" si="2"/>
        <v>0</v>
      </c>
      <c r="AA11">
        <f t="shared" si="2"/>
        <v>0</v>
      </c>
      <c r="AB11">
        <f t="shared" si="2"/>
        <v>0</v>
      </c>
      <c r="AC11">
        <f t="shared" si="2"/>
        <v>0</v>
      </c>
      <c r="AD11">
        <f t="shared" si="2"/>
        <v>0</v>
      </c>
      <c r="AE11">
        <f t="shared" si="2"/>
        <v>0</v>
      </c>
      <c r="AF11">
        <f t="shared" si="2"/>
        <v>0</v>
      </c>
      <c r="AG11">
        <f t="shared" si="2"/>
        <v>0</v>
      </c>
      <c r="AH11">
        <f t="shared" si="2"/>
        <v>0</v>
      </c>
      <c r="AI11">
        <f t="shared" si="2"/>
        <v>0</v>
      </c>
      <c r="AJ11">
        <f t="shared" si="2"/>
        <v>0</v>
      </c>
      <c r="AK11">
        <f>SUM(Y11:AJ11)</f>
        <v>0</v>
      </c>
    </row>
    <row r="12" spans="1:49" x14ac:dyDescent="0.2">
      <c r="A12">
        <f>IF(Kinder!BL14=Antrag!$C$4,IF(Kinder!BL12=4.5,'Berechnung 4_5 _ x'!$E$31,Kinder!BL12),0)</f>
        <v>0</v>
      </c>
      <c r="B12">
        <f>IF(Kinder!BM14=Antrag!$C$4,IF(Kinder!BM12=4.5,'Berechnung 4_5 _ x'!$E$31,Kinder!BM12),0)</f>
        <v>0</v>
      </c>
      <c r="C12">
        <f>IF(Kinder!BN14=Antrag!$C$4,IF(Kinder!BN12=4.5,'Berechnung 4_5 _ x'!$E$31,Kinder!BN12),0)</f>
        <v>0</v>
      </c>
      <c r="D12">
        <f>IF(Kinder!BO14=Antrag!$C$4,IF(Kinder!BO12=4.5,'Berechnung 4_5 _ x'!$E$31,Kinder!BO12),0)</f>
        <v>0</v>
      </c>
      <c r="E12">
        <f>IF(Kinder!BP14=Antrag!$C$4,IF(Kinder!BP12=4.5,'Berechnung 4_5 _ x'!$E$31,Kinder!BP12),0)</f>
        <v>0</v>
      </c>
      <c r="F12">
        <f>IF(Kinder!BQ14=Antrag!$C$4,IF(Kinder!BQ12=4.5,'Berechnung 4_5 _ x'!$E$31,Kinder!BQ12),0)</f>
        <v>0</v>
      </c>
      <c r="G12">
        <f>IF(Kinder!BR14=Antrag!$C$4,IF(Kinder!BR12=4.5,'Berechnung 4_5 _ x'!$E$31,Kinder!BR12),0)</f>
        <v>0</v>
      </c>
      <c r="H12">
        <f>IF(Kinder!BS14=Antrag!$C$4,IF(Kinder!BS12=4.5,'Berechnung 4_5 _ x'!$E$31,Kinder!BS12),0)</f>
        <v>0</v>
      </c>
      <c r="I12">
        <f>IF(Kinder!BT14=Antrag!$C$4,IF(Kinder!BT12=4.5,'Berechnung 4_5 _ x'!$E$31,Kinder!BT12),0)</f>
        <v>0</v>
      </c>
      <c r="J12">
        <f>IF(Kinder!BU14=Antrag!$C$4,IF(Kinder!BU12=4.5,'Berechnung 4_5 _ x'!$E$31,Kinder!BU12),0)</f>
        <v>0</v>
      </c>
      <c r="K12">
        <f>IF(Kinder!BV14=Antrag!$C$4,IF(Kinder!BV12=4.5,'Berechnung 4_5 _ x'!$E$31,Kinder!BV12),0)</f>
        <v>0</v>
      </c>
      <c r="L12">
        <f>IF(Kinder!BW14=Antrag!$C$4,IF(Kinder!BW12=4.5,'Berechnung 4_5 _ x'!$E$31,Kinder!BW12),0)</f>
        <v>0</v>
      </c>
      <c r="M12" t="str">
        <f>IF(Kinder!S14='Berechnung Kommune'!L11,Kinder!S12,0)</f>
        <v/>
      </c>
      <c r="AL12">
        <f>IF(Kinder!BL14=Antrag!$C$4,IF(A12&gt;=4.5,IF('Berechnung 4_5 _ x'!D$5="Nein",4.5,IF(Kinder!AJ$903&lt;3,IF(MAX(Kinder!$AJ$903:AJ$903)&lt;3,4.5,Kinder!BL12),MIN('Berechnung 4_5 _ x'!$E$31:$F$32))),A12),0)</f>
        <v>0</v>
      </c>
      <c r="AM12">
        <f>IF(Kinder!BM14=Antrag!$C$4,IF(B12&gt;=4.5,IF('Berechnung 4_5 _ x'!E$5="Nein",4.5,IF(Kinder!AK$903&lt;3,IF(MAX(Kinder!$AJ$903:AK$903)&lt;3,4.5,Kinder!BM12),MIN('Berechnung 4_5 _ x'!$E$31:$F$32))),B12),0)</f>
        <v>0</v>
      </c>
      <c r="AN12">
        <f>IF(Kinder!BN14=Antrag!$C$4,IF(C12&gt;=4.5,IF('Berechnung 4_5 _ x'!F$5="Nein",4.5,IF(Kinder!AL$903&lt;3,IF(MAX(Kinder!$AJ$903:AL$903)&lt;3,4.5,Kinder!BN12),MIN('Berechnung 4_5 _ x'!$E$31:$F$32))),C12),0)</f>
        <v>0</v>
      </c>
      <c r="AO12">
        <f>IF(Kinder!BO14=Antrag!$C$4,IF(D12&gt;=4.5,IF('Berechnung 4_5 _ x'!G$5="Nein",4.5,IF(Kinder!AM$903&lt;3,IF(MAX(Kinder!$AJ$903:AM$903)&lt;3,4.5,Kinder!BO12),MIN('Berechnung 4_5 _ x'!$E$31:$F$32))),D12),0)</f>
        <v>0</v>
      </c>
      <c r="AP12">
        <f>IF(Kinder!BP14=Antrag!$C$4,IF(E12&gt;=4.5,IF('Berechnung 4_5 _ x'!H$5="Nein",4.5,IF(Kinder!AN$903&lt;3,IF(MAX(Kinder!$AJ$903:AN$903)&lt;3,4.5,Kinder!BP12),MIN('Berechnung 4_5 _ x'!$E$31:$F$32))),E12),0)</f>
        <v>0</v>
      </c>
      <c r="AQ12">
        <f>IF(Kinder!BQ14=Antrag!$C$4,IF(F12&gt;=4.5,IF('Berechnung 4_5 _ x'!I$5="Nein",4.5,IF(Kinder!AO$903&lt;3,IF(MAX(Kinder!$AJ$903:AO$903)&lt;3,4.5,Kinder!BQ12),MIN('Berechnung 4_5 _ x'!$E$31:$F$32))),F12),0)</f>
        <v>0</v>
      </c>
      <c r="AR12">
        <f>IF(Kinder!BR14=Antrag!$C$4,IF(G12&gt;=4.5,IF('Berechnung 4_5 _ x'!J$5="Nein",4.5,IF(Kinder!AP$903&lt;3,IF(MAX(Kinder!$AJ$903:AP$903)&lt;3,4.5,Kinder!BR12),MIN('Berechnung 4_5 _ x'!$E$31:$F$32))),G12),0)</f>
        <v>0</v>
      </c>
      <c r="AS12">
        <f>IF(Kinder!BS14=Antrag!$C$4,IF(H12&gt;=4.5,IF('Berechnung 4_5 _ x'!K$5="Nein",4.5,IF(Kinder!AQ$903&lt;3,IF(MAX(Kinder!$AJ$903:AQ$903)&lt;3,4.5,Kinder!BS12),MIN('Berechnung 4_5 _ x'!$E$31:$F$32))),H12),0)</f>
        <v>0</v>
      </c>
      <c r="AT12">
        <f>IF(Kinder!BT14=Antrag!$C$4,IF(I12&gt;=4.5,IF('Berechnung 4_5 _ x'!L$5="Nein",4.5,IF(Kinder!AR$903&lt;3,IF(MAX(Kinder!$AJ$903:AR$903)&lt;3,4.5,Kinder!BT12),MIN('Berechnung 4_5 _ x'!$E$31:$F$32))),I12),0)</f>
        <v>0</v>
      </c>
      <c r="AU12">
        <f>IF(Kinder!BU14=Antrag!$C$4,IF(J12&gt;=4.5,IF('Berechnung 4_5 _ x'!M$5="Nein",4.5,IF(Kinder!AS$903&lt;3,IF(MAX(Kinder!$AJ$903:AS$903)&lt;3,4.5,Kinder!BU12),MIN('Berechnung 4_5 _ x'!$E$31:$F$32))),J12),0)</f>
        <v>0</v>
      </c>
      <c r="AV12">
        <f>IF(Kinder!BV14=Antrag!$C$4,IF(K12&gt;=4.5,IF('Berechnung 4_5 _ x'!N$5="Nein",4.5,IF(Kinder!AT$903&lt;3,IF(MAX(Kinder!$AJ$903:AT$903)&lt;3,4.5,Kinder!BV12),MIN('Berechnung 4_5 _ x'!$E$31:$F$32))),K12),0)</f>
        <v>0</v>
      </c>
      <c r="AW12">
        <f>IF(Kinder!BW14=Antrag!$C$4,IF(L12&gt;=4.5,IF('Berechnung 4_5 _ x'!O$5="Nein",4.5,IF(Kinder!AU$903&lt;3,IF(MAX(Kinder!$AJ$903:AU$903)&lt;3,4.5,Kinder!BW12),MIN('Berechnung 4_5 _ x'!$E$31:$F$32))),L12),0)</f>
        <v>0</v>
      </c>
    </row>
    <row r="13" spans="1:49" x14ac:dyDescent="0.2">
      <c r="M13">
        <f>IF(Kinder!BL14=Antrag!$C$4,Kinder!BL13,0)</f>
        <v>0</v>
      </c>
      <c r="N13">
        <f>IF(Kinder!BM14=Antrag!$C$4,Kinder!BM13,0)</f>
        <v>0</v>
      </c>
      <c r="O13">
        <f>IF(Kinder!BN14=Antrag!$C$4,Kinder!BN13,0)</f>
        <v>0</v>
      </c>
      <c r="P13">
        <f>IF(Kinder!BO14=Antrag!$C$4,Kinder!BO13,0)</f>
        <v>0</v>
      </c>
      <c r="Q13">
        <f>IF(Kinder!BP14=Antrag!$C$4,Kinder!BP13,0)</f>
        <v>0</v>
      </c>
      <c r="R13">
        <f>IF(Kinder!BQ14=Antrag!$C$4,Kinder!BQ13,0)</f>
        <v>0</v>
      </c>
      <c r="S13">
        <f>IF(Kinder!BR14=Antrag!$C$4,Kinder!BR13,0)</f>
        <v>0</v>
      </c>
      <c r="T13">
        <f>IF(Kinder!BS14=Antrag!$C$4,Kinder!BS13,0)</f>
        <v>0</v>
      </c>
      <c r="U13">
        <f>IF(Kinder!BT14=Antrag!$C$4,Kinder!BT13,0)</f>
        <v>0</v>
      </c>
      <c r="V13">
        <f>IF(Kinder!BU14=Antrag!$C$4,Kinder!BU13,0)</f>
        <v>0</v>
      </c>
      <c r="W13">
        <f>IF(Kinder!BV14=Antrag!$C$4,Kinder!BV13,0)</f>
        <v>0</v>
      </c>
      <c r="X13">
        <f>IF(Kinder!BW14=Antrag!$C$4,Kinder!BW13,0)</f>
        <v>0</v>
      </c>
    </row>
    <row r="14" spans="1:49" x14ac:dyDescent="0.2">
      <c r="Y14">
        <f t="shared" ref="Y14:AJ14" si="3">MIN(A12,AL12)*M13</f>
        <v>0</v>
      </c>
      <c r="Z14">
        <f t="shared" si="3"/>
        <v>0</v>
      </c>
      <c r="AA14">
        <f t="shared" si="3"/>
        <v>0</v>
      </c>
      <c r="AB14">
        <f t="shared" si="3"/>
        <v>0</v>
      </c>
      <c r="AC14">
        <f t="shared" si="3"/>
        <v>0</v>
      </c>
      <c r="AD14">
        <f t="shared" si="3"/>
        <v>0</v>
      </c>
      <c r="AE14">
        <f t="shared" si="3"/>
        <v>0</v>
      </c>
      <c r="AF14">
        <f t="shared" si="3"/>
        <v>0</v>
      </c>
      <c r="AG14">
        <f t="shared" si="3"/>
        <v>0</v>
      </c>
      <c r="AH14">
        <f t="shared" si="3"/>
        <v>0</v>
      </c>
      <c r="AI14">
        <f t="shared" si="3"/>
        <v>0</v>
      </c>
      <c r="AJ14">
        <f t="shared" si="3"/>
        <v>0</v>
      </c>
      <c r="AK14">
        <f>SUM(Y14:AJ14)</f>
        <v>0</v>
      </c>
    </row>
    <row r="15" spans="1:49" x14ac:dyDescent="0.2">
      <c r="A15">
        <f>IF(Kinder!BL17=Antrag!$C$4,IF(Kinder!BL15=4.5,'Berechnung 4_5 _ x'!$E$31,Kinder!BL15),0)</f>
        <v>0</v>
      </c>
      <c r="B15">
        <f>IF(Kinder!BM17=Antrag!$C$4,IF(Kinder!BM15=4.5,'Berechnung 4_5 _ x'!$E$31,Kinder!BM15),0)</f>
        <v>0</v>
      </c>
      <c r="C15">
        <f>IF(Kinder!BN17=Antrag!$C$4,IF(Kinder!BN15=4.5,'Berechnung 4_5 _ x'!$E$31,Kinder!BN15),0)</f>
        <v>0</v>
      </c>
      <c r="D15">
        <f>IF(Kinder!BO17=Antrag!$C$4,IF(Kinder!BO15=4.5,'Berechnung 4_5 _ x'!$E$31,Kinder!BO15),0)</f>
        <v>0</v>
      </c>
      <c r="E15">
        <f>IF(Kinder!BP17=Antrag!$C$4,IF(Kinder!BP15=4.5,'Berechnung 4_5 _ x'!$E$31,Kinder!BP15),0)</f>
        <v>0</v>
      </c>
      <c r="F15">
        <f>IF(Kinder!BQ17=Antrag!$C$4,IF(Kinder!BQ15=4.5,'Berechnung 4_5 _ x'!$E$31,Kinder!BQ15),0)</f>
        <v>0</v>
      </c>
      <c r="G15">
        <f>IF(Kinder!BR17=Antrag!$C$4,IF(Kinder!BR15=4.5,'Berechnung 4_5 _ x'!$E$31,Kinder!BR15),0)</f>
        <v>0</v>
      </c>
      <c r="H15">
        <f>IF(Kinder!BS17=Antrag!$C$4,IF(Kinder!BS15=4.5,'Berechnung 4_5 _ x'!$E$31,Kinder!BS15),0)</f>
        <v>0</v>
      </c>
      <c r="I15">
        <f>IF(Kinder!BT17=Antrag!$C$4,IF(Kinder!BT15=4.5,'Berechnung 4_5 _ x'!$E$31,Kinder!BT15),0)</f>
        <v>0</v>
      </c>
      <c r="J15">
        <f>IF(Kinder!BU17=Antrag!$C$4,IF(Kinder!BU15=4.5,'Berechnung 4_5 _ x'!$E$31,Kinder!BU15),0)</f>
        <v>0</v>
      </c>
      <c r="K15">
        <f>IF(Kinder!BV17=Antrag!$C$4,IF(Kinder!BV15=4.5,'Berechnung 4_5 _ x'!$E$31,Kinder!BV15),0)</f>
        <v>0</v>
      </c>
      <c r="L15">
        <f>IF(Kinder!BW17=Antrag!$C$4,IF(Kinder!BW15=4.5,'Berechnung 4_5 _ x'!$E$31,Kinder!BW15),0)</f>
        <v>0</v>
      </c>
      <c r="M15" t="str">
        <f>IF(Kinder!S17='Berechnung Kommune'!L14,Kinder!S15,0)</f>
        <v/>
      </c>
      <c r="AL15">
        <f>IF(Kinder!BL17=Antrag!$C$4,IF(A15&gt;=4.5,IF('Berechnung 4_5 _ x'!D$5="Nein",4.5,IF(Kinder!AJ$903&lt;3,IF(MAX(Kinder!$AJ$903:AJ$903)&lt;3,4.5,Kinder!BL15),MIN('Berechnung 4_5 _ x'!$E$31:$F$32))),A15),0)</f>
        <v>0</v>
      </c>
      <c r="AM15">
        <f>IF(Kinder!BM17=Antrag!$C$4,IF(B15&gt;=4.5,IF('Berechnung 4_5 _ x'!E$5="Nein",4.5,IF(Kinder!AK$903&lt;3,IF(MAX(Kinder!$AJ$903:AK$903)&lt;3,4.5,Kinder!BM15),MIN('Berechnung 4_5 _ x'!$E$31:$F$32))),B15),0)</f>
        <v>0</v>
      </c>
      <c r="AN15">
        <f>IF(Kinder!BN17=Antrag!$C$4,IF(C15&gt;=4.5,IF('Berechnung 4_5 _ x'!F$5="Nein",4.5,IF(Kinder!AL$903&lt;3,IF(MAX(Kinder!$AJ$903:AL$903)&lt;3,4.5,Kinder!BN15),MIN('Berechnung 4_5 _ x'!$E$31:$F$32))),C15),0)</f>
        <v>0</v>
      </c>
      <c r="AO15">
        <f>IF(Kinder!BO17=Antrag!$C$4,IF(D15&gt;=4.5,IF('Berechnung 4_5 _ x'!G$5="Nein",4.5,IF(Kinder!AM$903&lt;3,IF(MAX(Kinder!$AJ$903:AM$903)&lt;3,4.5,Kinder!BO15),MIN('Berechnung 4_5 _ x'!$E$31:$F$32))),D15),0)</f>
        <v>0</v>
      </c>
      <c r="AP15">
        <f>IF(Kinder!BP17=Antrag!$C$4,IF(E15&gt;=4.5,IF('Berechnung 4_5 _ x'!H$5="Nein",4.5,IF(Kinder!AN$903&lt;3,IF(MAX(Kinder!$AJ$903:AN$903)&lt;3,4.5,Kinder!BP15),MIN('Berechnung 4_5 _ x'!$E$31:$F$32))),E15),0)</f>
        <v>0</v>
      </c>
      <c r="AQ15">
        <f>IF(Kinder!BQ17=Antrag!$C$4,IF(F15&gt;=4.5,IF('Berechnung 4_5 _ x'!I$5="Nein",4.5,IF(Kinder!AO$903&lt;3,IF(MAX(Kinder!$AJ$903:AO$903)&lt;3,4.5,Kinder!BQ15),MIN('Berechnung 4_5 _ x'!$E$31:$F$32))),F15),0)</f>
        <v>0</v>
      </c>
      <c r="AR15">
        <f>IF(Kinder!BR17=Antrag!$C$4,IF(G15&gt;=4.5,IF('Berechnung 4_5 _ x'!J$5="Nein",4.5,IF(Kinder!AP$903&lt;3,IF(MAX(Kinder!$AJ$903:AP$903)&lt;3,4.5,Kinder!BR15),MIN('Berechnung 4_5 _ x'!$E$31:$F$32))),G15),0)</f>
        <v>0</v>
      </c>
      <c r="AS15">
        <f>IF(Kinder!BS17=Antrag!$C$4,IF(H15&gt;=4.5,IF('Berechnung 4_5 _ x'!K$5="Nein",4.5,IF(Kinder!AQ$903&lt;3,IF(MAX(Kinder!$AJ$903:AQ$903)&lt;3,4.5,Kinder!BS15),MIN('Berechnung 4_5 _ x'!$E$31:$F$32))),H15),0)</f>
        <v>0</v>
      </c>
      <c r="AT15">
        <f>IF(Kinder!BT17=Antrag!$C$4,IF(I15&gt;=4.5,IF('Berechnung 4_5 _ x'!L$5="Nein",4.5,IF(Kinder!AR$903&lt;3,IF(MAX(Kinder!$AJ$903:AR$903)&lt;3,4.5,Kinder!BT15),MIN('Berechnung 4_5 _ x'!$E$31:$F$32))),I15),0)</f>
        <v>0</v>
      </c>
      <c r="AU15">
        <f>IF(Kinder!BU17=Antrag!$C$4,IF(J15&gt;=4.5,IF('Berechnung 4_5 _ x'!M$5="Nein",4.5,IF(Kinder!AS$903&lt;3,IF(MAX(Kinder!$AJ$903:AS$903)&lt;3,4.5,Kinder!BU15),MIN('Berechnung 4_5 _ x'!$E$31:$F$32))),J15),0)</f>
        <v>0</v>
      </c>
      <c r="AV15">
        <f>IF(Kinder!BV17=Antrag!$C$4,IF(K15&gt;=4.5,IF('Berechnung 4_5 _ x'!N$5="Nein",4.5,IF(Kinder!AT$903&lt;3,IF(MAX(Kinder!$AJ$903:AT$903)&lt;3,4.5,Kinder!BV15),MIN('Berechnung 4_5 _ x'!$E$31:$F$32))),K15),0)</f>
        <v>0</v>
      </c>
      <c r="AW15">
        <f>IF(Kinder!BW17=Antrag!$C$4,IF(L15&gt;=4.5,IF('Berechnung 4_5 _ x'!O$5="Nein",4.5,IF(Kinder!AU$903&lt;3,IF(MAX(Kinder!$AJ$903:AU$903)&lt;3,4.5,Kinder!BW15),MIN('Berechnung 4_5 _ x'!$E$31:$F$32))),L15),0)</f>
        <v>0</v>
      </c>
    </row>
    <row r="16" spans="1:49" x14ac:dyDescent="0.2">
      <c r="M16">
        <f>IF(Kinder!BL17=Antrag!$C$4,Kinder!BL16,0)</f>
        <v>0</v>
      </c>
      <c r="N16">
        <f>IF(Kinder!BM17=Antrag!$C$4,Kinder!BM16,0)</f>
        <v>0</v>
      </c>
      <c r="O16">
        <f>IF(Kinder!BN17=Antrag!$C$4,Kinder!BN16,0)</f>
        <v>0</v>
      </c>
      <c r="P16">
        <f>IF(Kinder!BO17=Antrag!$C$4,Kinder!BO16,0)</f>
        <v>0</v>
      </c>
      <c r="Q16">
        <f>IF(Kinder!BP17=Antrag!$C$4,Kinder!BP16,0)</f>
        <v>0</v>
      </c>
      <c r="R16">
        <f>IF(Kinder!BQ17=Antrag!$C$4,Kinder!BQ16,0)</f>
        <v>0</v>
      </c>
      <c r="S16">
        <f>IF(Kinder!BR17=Antrag!$C$4,Kinder!BR16,0)</f>
        <v>0</v>
      </c>
      <c r="T16">
        <f>IF(Kinder!BS17=Antrag!$C$4,Kinder!BS16,0)</f>
        <v>0</v>
      </c>
      <c r="U16">
        <f>IF(Kinder!BT17=Antrag!$C$4,Kinder!BT16,0)</f>
        <v>0</v>
      </c>
      <c r="V16">
        <f>IF(Kinder!BU17=Antrag!$C$4,Kinder!BU16,0)</f>
        <v>0</v>
      </c>
      <c r="W16">
        <f>IF(Kinder!BV17=Antrag!$C$4,Kinder!BV16,0)</f>
        <v>0</v>
      </c>
      <c r="X16">
        <f>IF(Kinder!BW17=Antrag!$C$4,Kinder!BW16,0)</f>
        <v>0</v>
      </c>
    </row>
    <row r="17" spans="1:49" x14ac:dyDescent="0.2">
      <c r="Y17">
        <f t="shared" ref="Y17:AJ17" si="4">MIN(A15,AL15)*M16</f>
        <v>0</v>
      </c>
      <c r="Z17">
        <f t="shared" si="4"/>
        <v>0</v>
      </c>
      <c r="AA17">
        <f t="shared" si="4"/>
        <v>0</v>
      </c>
      <c r="AB17">
        <f t="shared" si="4"/>
        <v>0</v>
      </c>
      <c r="AC17">
        <f t="shared" si="4"/>
        <v>0</v>
      </c>
      <c r="AD17">
        <f t="shared" si="4"/>
        <v>0</v>
      </c>
      <c r="AE17">
        <f t="shared" si="4"/>
        <v>0</v>
      </c>
      <c r="AF17">
        <f t="shared" si="4"/>
        <v>0</v>
      </c>
      <c r="AG17">
        <f t="shared" si="4"/>
        <v>0</v>
      </c>
      <c r="AH17">
        <f t="shared" si="4"/>
        <v>0</v>
      </c>
      <c r="AI17">
        <f t="shared" si="4"/>
        <v>0</v>
      </c>
      <c r="AJ17">
        <f t="shared" si="4"/>
        <v>0</v>
      </c>
      <c r="AK17">
        <f>SUM(Y17:AJ17)</f>
        <v>0</v>
      </c>
    </row>
    <row r="18" spans="1:49" x14ac:dyDescent="0.2">
      <c r="A18">
        <f>IF(Kinder!BL20=Antrag!$C$4,IF(Kinder!BL18=4.5,'Berechnung 4_5 _ x'!$E$31,Kinder!BL18),0)</f>
        <v>0</v>
      </c>
      <c r="B18">
        <f>IF(Kinder!BM20=Antrag!$C$4,IF(Kinder!BM18=4.5,'Berechnung 4_5 _ x'!$E$31,Kinder!BM18),0)</f>
        <v>0</v>
      </c>
      <c r="C18">
        <f>IF(Kinder!BN20=Antrag!$C$4,IF(Kinder!BN18=4.5,'Berechnung 4_5 _ x'!$E$31,Kinder!BN18),0)</f>
        <v>0</v>
      </c>
      <c r="D18">
        <f>IF(Kinder!BO20=Antrag!$C$4,IF(Kinder!BO18=4.5,'Berechnung 4_5 _ x'!$E$31,Kinder!BO18),0)</f>
        <v>0</v>
      </c>
      <c r="E18">
        <f>IF(Kinder!BP20=Antrag!$C$4,IF(Kinder!BP18=4.5,'Berechnung 4_5 _ x'!$E$31,Kinder!BP18),0)</f>
        <v>0</v>
      </c>
      <c r="F18">
        <f>IF(Kinder!BQ20=Antrag!$C$4,IF(Kinder!BQ18=4.5,'Berechnung 4_5 _ x'!$E$31,Kinder!BQ18),0)</f>
        <v>0</v>
      </c>
      <c r="G18">
        <f>IF(Kinder!BR20=Antrag!$C$4,IF(Kinder!BR18=4.5,'Berechnung 4_5 _ x'!$E$31,Kinder!BR18),0)</f>
        <v>0</v>
      </c>
      <c r="H18">
        <f>IF(Kinder!BS20=Antrag!$C$4,IF(Kinder!BS18=4.5,'Berechnung 4_5 _ x'!$E$31,Kinder!BS18),0)</f>
        <v>0</v>
      </c>
      <c r="I18">
        <f>IF(Kinder!BT20=Antrag!$C$4,IF(Kinder!BT18=4.5,'Berechnung 4_5 _ x'!$E$31,Kinder!BT18),0)</f>
        <v>0</v>
      </c>
      <c r="J18">
        <f>IF(Kinder!BU20=Antrag!$C$4,IF(Kinder!BU18=4.5,'Berechnung 4_5 _ x'!$E$31,Kinder!BU18),0)</f>
        <v>0</v>
      </c>
      <c r="K18">
        <f>IF(Kinder!BV20=Antrag!$C$4,IF(Kinder!BV18=4.5,'Berechnung 4_5 _ x'!$E$31,Kinder!BV18),0)</f>
        <v>0</v>
      </c>
      <c r="L18">
        <f>IF(Kinder!BW20=Antrag!$C$4,IF(Kinder!BW18=4.5,'Berechnung 4_5 _ x'!$E$31,Kinder!BW18),0)</f>
        <v>0</v>
      </c>
      <c r="M18" t="str">
        <f>IF(Kinder!S20='Berechnung Kommune'!L17,Kinder!S18,0)</f>
        <v/>
      </c>
      <c r="AL18">
        <f>IF(Kinder!BL20=Antrag!$C$4,IF(A18&gt;=4.5,IF('Berechnung 4_5 _ x'!D$5="Nein",4.5,IF(Kinder!AJ$903&lt;3,IF(MAX(Kinder!$AJ$903:AJ$903)&lt;3,4.5,Kinder!BL18),MIN('Berechnung 4_5 _ x'!$E$31:$F$32))),A18),0)</f>
        <v>0</v>
      </c>
      <c r="AM18">
        <f>IF(Kinder!BM20=Antrag!$C$4,IF(B18&gt;=4.5,IF('Berechnung 4_5 _ x'!E$5="Nein",4.5,IF(Kinder!AK$903&lt;3,IF(MAX(Kinder!$AJ$903:AK$903)&lt;3,4.5,Kinder!BM18),MIN('Berechnung 4_5 _ x'!$E$31:$F$32))),B18),0)</f>
        <v>0</v>
      </c>
      <c r="AN18">
        <f>IF(Kinder!BN20=Antrag!$C$4,IF(C18&gt;=4.5,IF('Berechnung 4_5 _ x'!F$5="Nein",4.5,IF(Kinder!AL$903&lt;3,IF(MAX(Kinder!$AJ$903:AL$903)&lt;3,4.5,Kinder!BN18),MIN('Berechnung 4_5 _ x'!$E$31:$F$32))),C18),0)</f>
        <v>0</v>
      </c>
      <c r="AO18">
        <f>IF(Kinder!BO20=Antrag!$C$4,IF(D18&gt;=4.5,IF('Berechnung 4_5 _ x'!G$5="Nein",4.5,IF(Kinder!AM$903&lt;3,IF(MAX(Kinder!$AJ$903:AM$903)&lt;3,4.5,Kinder!BO18),MIN('Berechnung 4_5 _ x'!$E$31:$F$32))),D18),0)</f>
        <v>0</v>
      </c>
      <c r="AP18">
        <f>IF(Kinder!BP20=Antrag!$C$4,IF(E18&gt;=4.5,IF('Berechnung 4_5 _ x'!H$5="Nein",4.5,IF(Kinder!AN$903&lt;3,IF(MAX(Kinder!$AJ$903:AN$903)&lt;3,4.5,Kinder!BP18),MIN('Berechnung 4_5 _ x'!$E$31:$F$32))),E18),0)</f>
        <v>0</v>
      </c>
      <c r="AQ18">
        <f>IF(Kinder!BQ20=Antrag!$C$4,IF(F18&gt;=4.5,IF('Berechnung 4_5 _ x'!I$5="Nein",4.5,IF(Kinder!AO$903&lt;3,IF(MAX(Kinder!$AJ$903:AO$903)&lt;3,4.5,Kinder!BQ18),MIN('Berechnung 4_5 _ x'!$E$31:$F$32))),F18),0)</f>
        <v>0</v>
      </c>
      <c r="AR18">
        <f>IF(Kinder!BR20=Antrag!$C$4,IF(G18&gt;=4.5,IF('Berechnung 4_5 _ x'!J$5="Nein",4.5,IF(Kinder!AP$903&lt;3,IF(MAX(Kinder!$AJ$903:AP$903)&lt;3,4.5,Kinder!BR18),MIN('Berechnung 4_5 _ x'!$E$31:$F$32))),G18),0)</f>
        <v>0</v>
      </c>
      <c r="AS18">
        <f>IF(Kinder!BS20=Antrag!$C$4,IF(H18&gt;=4.5,IF('Berechnung 4_5 _ x'!K$5="Nein",4.5,IF(Kinder!AQ$903&lt;3,IF(MAX(Kinder!$AJ$903:AQ$903)&lt;3,4.5,Kinder!BS18),MIN('Berechnung 4_5 _ x'!$E$31:$F$32))),H18),0)</f>
        <v>0</v>
      </c>
      <c r="AT18">
        <f>IF(Kinder!BT20=Antrag!$C$4,IF(I18&gt;=4.5,IF('Berechnung 4_5 _ x'!L$5="Nein",4.5,IF(Kinder!AR$903&lt;3,IF(MAX(Kinder!$AJ$903:AR$903)&lt;3,4.5,Kinder!BT18),MIN('Berechnung 4_5 _ x'!$E$31:$F$32))),I18),0)</f>
        <v>0</v>
      </c>
      <c r="AU18">
        <f>IF(Kinder!BU20=Antrag!$C$4,IF(J18&gt;=4.5,IF('Berechnung 4_5 _ x'!M$5="Nein",4.5,IF(Kinder!AS$903&lt;3,IF(MAX(Kinder!$AJ$903:AS$903)&lt;3,4.5,Kinder!BU18),MIN('Berechnung 4_5 _ x'!$E$31:$F$32))),J18),0)</f>
        <v>0</v>
      </c>
      <c r="AV18">
        <f>IF(Kinder!BV20=Antrag!$C$4,IF(K18&gt;=4.5,IF('Berechnung 4_5 _ x'!N$5="Nein",4.5,IF(Kinder!AT$903&lt;3,IF(MAX(Kinder!$AJ$903:AT$903)&lt;3,4.5,Kinder!BV18),MIN('Berechnung 4_5 _ x'!$E$31:$F$32))),K18),0)</f>
        <v>0</v>
      </c>
      <c r="AW18">
        <f>IF(Kinder!BW20=Antrag!$C$4,IF(L18&gt;=4.5,IF('Berechnung 4_5 _ x'!O$5="Nein",4.5,IF(Kinder!AU$903&lt;3,IF(MAX(Kinder!$AJ$903:AU$903)&lt;3,4.5,Kinder!BW18),MIN('Berechnung 4_5 _ x'!$E$31:$F$32))),L18),0)</f>
        <v>0</v>
      </c>
    </row>
    <row r="19" spans="1:49" x14ac:dyDescent="0.2">
      <c r="M19">
        <f>IF(Kinder!BL20=Antrag!$C$4,Kinder!BL19,0)</f>
        <v>0</v>
      </c>
      <c r="N19">
        <f>IF(Kinder!BM20=Antrag!$C$4,Kinder!BM19,0)</f>
        <v>0</v>
      </c>
      <c r="O19">
        <f>IF(Kinder!BN20=Antrag!$C$4,Kinder!BN19,0)</f>
        <v>0</v>
      </c>
      <c r="P19">
        <f>IF(Kinder!BO20=Antrag!$C$4,Kinder!BO19,0)</f>
        <v>0</v>
      </c>
      <c r="Q19">
        <f>IF(Kinder!BP20=Antrag!$C$4,Kinder!BP19,0)</f>
        <v>0</v>
      </c>
      <c r="R19">
        <f>IF(Kinder!BQ20=Antrag!$C$4,Kinder!BQ19,0)</f>
        <v>0</v>
      </c>
      <c r="S19">
        <f>IF(Kinder!BR20=Antrag!$C$4,Kinder!BR19,0)</f>
        <v>0</v>
      </c>
      <c r="T19">
        <f>IF(Kinder!BS20=Antrag!$C$4,Kinder!BS19,0)</f>
        <v>0</v>
      </c>
      <c r="U19">
        <f>IF(Kinder!BT20=Antrag!$C$4,Kinder!BT19,0)</f>
        <v>0</v>
      </c>
      <c r="V19">
        <f>IF(Kinder!BU20=Antrag!$C$4,Kinder!BU19,0)</f>
        <v>0</v>
      </c>
      <c r="W19">
        <f>IF(Kinder!BV20=Antrag!$C$4,Kinder!BV19,0)</f>
        <v>0</v>
      </c>
      <c r="X19">
        <f>IF(Kinder!BW20=Antrag!$C$4,Kinder!BW19,0)</f>
        <v>0</v>
      </c>
    </row>
    <row r="20" spans="1:49" x14ac:dyDescent="0.2">
      <c r="Y20">
        <f t="shared" ref="Y20:AJ20" si="5">MIN(A18,AL18)*M19</f>
        <v>0</v>
      </c>
      <c r="Z20">
        <f t="shared" si="5"/>
        <v>0</v>
      </c>
      <c r="AA20">
        <f t="shared" si="5"/>
        <v>0</v>
      </c>
      <c r="AB20">
        <f t="shared" si="5"/>
        <v>0</v>
      </c>
      <c r="AC20">
        <f t="shared" si="5"/>
        <v>0</v>
      </c>
      <c r="AD20">
        <f t="shared" si="5"/>
        <v>0</v>
      </c>
      <c r="AE20">
        <f t="shared" si="5"/>
        <v>0</v>
      </c>
      <c r="AF20">
        <f t="shared" si="5"/>
        <v>0</v>
      </c>
      <c r="AG20">
        <f t="shared" si="5"/>
        <v>0</v>
      </c>
      <c r="AH20">
        <f t="shared" si="5"/>
        <v>0</v>
      </c>
      <c r="AI20">
        <f t="shared" si="5"/>
        <v>0</v>
      </c>
      <c r="AJ20">
        <f t="shared" si="5"/>
        <v>0</v>
      </c>
      <c r="AK20">
        <f>SUM(Y20:AJ20)</f>
        <v>0</v>
      </c>
    </row>
    <row r="21" spans="1:49" x14ac:dyDescent="0.2">
      <c r="A21">
        <f>IF(Kinder!BL23=Antrag!$C$4,IF(Kinder!BL21=4.5,'Berechnung 4_5 _ x'!$E$31,Kinder!BL21),0)</f>
        <v>0</v>
      </c>
      <c r="B21">
        <f>IF(Kinder!BM23=Antrag!$C$4,IF(Kinder!BM21=4.5,'Berechnung 4_5 _ x'!$E$31,Kinder!BM21),0)</f>
        <v>0</v>
      </c>
      <c r="C21">
        <f>IF(Kinder!BN23=Antrag!$C$4,IF(Kinder!BN21=4.5,'Berechnung 4_5 _ x'!$E$31,Kinder!BN21),0)</f>
        <v>0</v>
      </c>
      <c r="D21">
        <f>IF(Kinder!BO23=Antrag!$C$4,IF(Kinder!BO21=4.5,'Berechnung 4_5 _ x'!$E$31,Kinder!BO21),0)</f>
        <v>0</v>
      </c>
      <c r="E21">
        <f>IF(Kinder!BP23=Antrag!$C$4,IF(Kinder!BP21=4.5,'Berechnung 4_5 _ x'!$E$31,Kinder!BP21),0)</f>
        <v>0</v>
      </c>
      <c r="F21">
        <f>IF(Kinder!BQ23=Antrag!$C$4,IF(Kinder!BQ21=4.5,'Berechnung 4_5 _ x'!$E$31,Kinder!BQ21),0)</f>
        <v>0</v>
      </c>
      <c r="G21">
        <f>IF(Kinder!BR23=Antrag!$C$4,IF(Kinder!BR21=4.5,'Berechnung 4_5 _ x'!$E$31,Kinder!BR21),0)</f>
        <v>0</v>
      </c>
      <c r="H21">
        <f>IF(Kinder!BS23=Antrag!$C$4,IF(Kinder!BS21=4.5,'Berechnung 4_5 _ x'!$E$31,Kinder!BS21),0)</f>
        <v>0</v>
      </c>
      <c r="I21">
        <f>IF(Kinder!BT23=Antrag!$C$4,IF(Kinder!BT21=4.5,'Berechnung 4_5 _ x'!$E$31,Kinder!BT21),0)</f>
        <v>0</v>
      </c>
      <c r="J21">
        <f>IF(Kinder!BU23=Antrag!$C$4,IF(Kinder!BU21=4.5,'Berechnung 4_5 _ x'!$E$31,Kinder!BU21),0)</f>
        <v>0</v>
      </c>
      <c r="K21">
        <f>IF(Kinder!BV23=Antrag!$C$4,IF(Kinder!BV21=4.5,'Berechnung 4_5 _ x'!$E$31,Kinder!BV21),0)</f>
        <v>0</v>
      </c>
      <c r="L21">
        <f>IF(Kinder!BW23=Antrag!$C$4,IF(Kinder!BW21=4.5,'Berechnung 4_5 _ x'!$E$31,Kinder!BW21),0)</f>
        <v>0</v>
      </c>
      <c r="M21" t="str">
        <f>IF(Kinder!S23='Berechnung Kommune'!L20,Kinder!S21,0)</f>
        <v/>
      </c>
      <c r="AL21">
        <f>IF(Kinder!BL23=Antrag!$C$4,IF(A21&gt;=4.5,IF('Berechnung 4_5 _ x'!D$5="Nein",4.5,IF(Kinder!AJ$903&lt;3,IF(MAX(Kinder!$AJ$903:AJ$903)&lt;3,4.5,Kinder!BL21),MIN('Berechnung 4_5 _ x'!$E$31:$F$32))),A21),0)</f>
        <v>0</v>
      </c>
      <c r="AM21">
        <f>IF(Kinder!BM23=Antrag!$C$4,IF(B21&gt;=4.5,IF('Berechnung 4_5 _ x'!E$5="Nein",4.5,IF(Kinder!AK$903&lt;3,IF(MAX(Kinder!$AJ$903:AK$903)&lt;3,4.5,Kinder!BM21),MIN('Berechnung 4_5 _ x'!$E$31:$F$32))),B21),0)</f>
        <v>0</v>
      </c>
      <c r="AN21">
        <f>IF(Kinder!BN23=Antrag!$C$4,IF(C21&gt;=4.5,IF('Berechnung 4_5 _ x'!F$5="Nein",4.5,IF(Kinder!AL$903&lt;3,IF(MAX(Kinder!$AJ$903:AL$903)&lt;3,4.5,Kinder!BN21),MIN('Berechnung 4_5 _ x'!$E$31:$F$32))),C21),0)</f>
        <v>0</v>
      </c>
      <c r="AO21">
        <f>IF(Kinder!BO23=Antrag!$C$4,IF(D21&gt;=4.5,IF('Berechnung 4_5 _ x'!G$5="Nein",4.5,IF(Kinder!AM$903&lt;3,IF(MAX(Kinder!$AJ$903:AM$903)&lt;3,4.5,Kinder!BO21),MIN('Berechnung 4_5 _ x'!$E$31:$F$32))),D21),0)</f>
        <v>0</v>
      </c>
      <c r="AP21">
        <f>IF(Kinder!BP23=Antrag!$C$4,IF(E21&gt;=4.5,IF('Berechnung 4_5 _ x'!H$5="Nein",4.5,IF(Kinder!AN$903&lt;3,IF(MAX(Kinder!$AJ$903:AN$903)&lt;3,4.5,Kinder!BP21),MIN('Berechnung 4_5 _ x'!$E$31:$F$32))),E21),0)</f>
        <v>0</v>
      </c>
      <c r="AQ21">
        <f>IF(Kinder!BQ23=Antrag!$C$4,IF(F21&gt;=4.5,IF('Berechnung 4_5 _ x'!I$5="Nein",4.5,IF(Kinder!AO$903&lt;3,IF(MAX(Kinder!$AJ$903:AO$903)&lt;3,4.5,Kinder!BQ21),MIN('Berechnung 4_5 _ x'!$E$31:$F$32))),F21),0)</f>
        <v>0</v>
      </c>
      <c r="AR21">
        <f>IF(Kinder!BR23=Antrag!$C$4,IF(G21&gt;=4.5,IF('Berechnung 4_5 _ x'!J$5="Nein",4.5,IF(Kinder!AP$903&lt;3,IF(MAX(Kinder!$AJ$903:AP$903)&lt;3,4.5,Kinder!BR21),MIN('Berechnung 4_5 _ x'!$E$31:$F$32))),G21),0)</f>
        <v>0</v>
      </c>
      <c r="AS21">
        <f>IF(Kinder!BS23=Antrag!$C$4,IF(H21&gt;=4.5,IF('Berechnung 4_5 _ x'!K$5="Nein",4.5,IF(Kinder!AQ$903&lt;3,IF(MAX(Kinder!$AJ$903:AQ$903)&lt;3,4.5,Kinder!BS21),MIN('Berechnung 4_5 _ x'!$E$31:$F$32))),H21),0)</f>
        <v>0</v>
      </c>
      <c r="AT21">
        <f>IF(Kinder!BT23=Antrag!$C$4,IF(I21&gt;=4.5,IF('Berechnung 4_5 _ x'!L$5="Nein",4.5,IF(Kinder!AR$903&lt;3,IF(MAX(Kinder!$AJ$903:AR$903)&lt;3,4.5,Kinder!BT21),MIN('Berechnung 4_5 _ x'!$E$31:$F$32))),I21),0)</f>
        <v>0</v>
      </c>
      <c r="AU21">
        <f>IF(Kinder!BU23=Antrag!$C$4,IF(J21&gt;=4.5,IF('Berechnung 4_5 _ x'!M$5="Nein",4.5,IF(Kinder!AS$903&lt;3,IF(MAX(Kinder!$AJ$903:AS$903)&lt;3,4.5,Kinder!BU21),MIN('Berechnung 4_5 _ x'!$E$31:$F$32))),J21),0)</f>
        <v>0</v>
      </c>
      <c r="AV21">
        <f>IF(Kinder!BV23=Antrag!$C$4,IF(K21&gt;=4.5,IF('Berechnung 4_5 _ x'!N$5="Nein",4.5,IF(Kinder!AT$903&lt;3,IF(MAX(Kinder!$AJ$903:AT$903)&lt;3,4.5,Kinder!BV21),MIN('Berechnung 4_5 _ x'!$E$31:$F$32))),K21),0)</f>
        <v>0</v>
      </c>
      <c r="AW21">
        <f>IF(Kinder!BW23=Antrag!$C$4,IF(L21&gt;=4.5,IF('Berechnung 4_5 _ x'!O$5="Nein",4.5,IF(Kinder!AU$903&lt;3,IF(MAX(Kinder!$AJ$903:AU$903)&lt;3,4.5,Kinder!BW21),MIN('Berechnung 4_5 _ x'!$E$31:$F$32))),L21),0)</f>
        <v>0</v>
      </c>
    </row>
    <row r="22" spans="1:49" x14ac:dyDescent="0.2">
      <c r="M22">
        <f>IF(Kinder!BL23=Antrag!$C$4,Kinder!BL22,0)</f>
        <v>0</v>
      </c>
      <c r="N22">
        <f>IF(Kinder!BM23=Antrag!$C$4,Kinder!BM22,0)</f>
        <v>0</v>
      </c>
      <c r="O22">
        <f>IF(Kinder!BN23=Antrag!$C$4,Kinder!BN22,0)</f>
        <v>0</v>
      </c>
      <c r="P22">
        <f>IF(Kinder!BO23=Antrag!$C$4,Kinder!BO22,0)</f>
        <v>0</v>
      </c>
      <c r="Q22">
        <f>IF(Kinder!BP23=Antrag!$C$4,Kinder!BP22,0)</f>
        <v>0</v>
      </c>
      <c r="R22">
        <f>IF(Kinder!BQ23=Antrag!$C$4,Kinder!BQ22,0)</f>
        <v>0</v>
      </c>
      <c r="S22">
        <f>IF(Kinder!BR23=Antrag!$C$4,Kinder!BR22,0)</f>
        <v>0</v>
      </c>
      <c r="T22">
        <f>IF(Kinder!BS23=Antrag!$C$4,Kinder!BS22,0)</f>
        <v>0</v>
      </c>
      <c r="U22">
        <f>IF(Kinder!BT23=Antrag!$C$4,Kinder!BT22,0)</f>
        <v>0</v>
      </c>
      <c r="V22">
        <f>IF(Kinder!BU23=Antrag!$C$4,Kinder!BU22,0)</f>
        <v>0</v>
      </c>
      <c r="W22">
        <f>IF(Kinder!BV23=Antrag!$C$4,Kinder!BV22,0)</f>
        <v>0</v>
      </c>
      <c r="X22">
        <f>IF(Kinder!BW23=Antrag!$C$4,Kinder!BW22,0)</f>
        <v>0</v>
      </c>
    </row>
    <row r="23" spans="1:49" x14ac:dyDescent="0.2">
      <c r="Y23">
        <f t="shared" ref="Y23:AJ23" si="6">MIN(A21,AL21)*M22</f>
        <v>0</v>
      </c>
      <c r="Z23">
        <f t="shared" si="6"/>
        <v>0</v>
      </c>
      <c r="AA23">
        <f t="shared" si="6"/>
        <v>0</v>
      </c>
      <c r="AB23">
        <f t="shared" si="6"/>
        <v>0</v>
      </c>
      <c r="AC23">
        <f t="shared" si="6"/>
        <v>0</v>
      </c>
      <c r="AD23">
        <f t="shared" si="6"/>
        <v>0</v>
      </c>
      <c r="AE23">
        <f t="shared" si="6"/>
        <v>0</v>
      </c>
      <c r="AF23">
        <f t="shared" si="6"/>
        <v>0</v>
      </c>
      <c r="AG23">
        <f t="shared" si="6"/>
        <v>0</v>
      </c>
      <c r="AH23">
        <f t="shared" si="6"/>
        <v>0</v>
      </c>
      <c r="AI23">
        <f t="shared" si="6"/>
        <v>0</v>
      </c>
      <c r="AJ23">
        <f t="shared" si="6"/>
        <v>0</v>
      </c>
      <c r="AK23">
        <f>SUM(Y23:AJ23)</f>
        <v>0</v>
      </c>
    </row>
    <row r="24" spans="1:49" x14ac:dyDescent="0.2">
      <c r="A24">
        <f>IF(Kinder!BL26=Antrag!$C$4,IF(Kinder!BL24=4.5,'Berechnung 4_5 _ x'!$E$31,Kinder!BL24),0)</f>
        <v>0</v>
      </c>
      <c r="B24">
        <f>IF(Kinder!BM26=Antrag!$C$4,IF(Kinder!BM24=4.5,'Berechnung 4_5 _ x'!$E$31,Kinder!BM24),0)</f>
        <v>0</v>
      </c>
      <c r="C24">
        <f>IF(Kinder!BN26=Antrag!$C$4,IF(Kinder!BN24=4.5,'Berechnung 4_5 _ x'!$E$31,Kinder!BN24),0)</f>
        <v>0</v>
      </c>
      <c r="D24">
        <f>IF(Kinder!BO26=Antrag!$C$4,IF(Kinder!BO24=4.5,'Berechnung 4_5 _ x'!$E$31,Kinder!BO24),0)</f>
        <v>0</v>
      </c>
      <c r="E24">
        <f>IF(Kinder!BP26=Antrag!$C$4,IF(Kinder!BP24=4.5,'Berechnung 4_5 _ x'!$E$31,Kinder!BP24),0)</f>
        <v>0</v>
      </c>
      <c r="F24">
        <f>IF(Kinder!BQ26=Antrag!$C$4,IF(Kinder!BQ24=4.5,'Berechnung 4_5 _ x'!$E$31,Kinder!BQ24),0)</f>
        <v>0</v>
      </c>
      <c r="G24">
        <f>IF(Kinder!BR26=Antrag!$C$4,IF(Kinder!BR24=4.5,'Berechnung 4_5 _ x'!$E$31,Kinder!BR24),0)</f>
        <v>0</v>
      </c>
      <c r="H24">
        <f>IF(Kinder!BS26=Antrag!$C$4,IF(Kinder!BS24=4.5,'Berechnung 4_5 _ x'!$E$31,Kinder!BS24),0)</f>
        <v>0</v>
      </c>
      <c r="I24">
        <f>IF(Kinder!BT26=Antrag!$C$4,IF(Kinder!BT24=4.5,'Berechnung 4_5 _ x'!$E$31,Kinder!BT24),0)</f>
        <v>0</v>
      </c>
      <c r="J24">
        <f>IF(Kinder!BU26=Antrag!$C$4,IF(Kinder!BU24=4.5,'Berechnung 4_5 _ x'!$E$31,Kinder!BU24),0)</f>
        <v>0</v>
      </c>
      <c r="K24">
        <f>IF(Kinder!BV26=Antrag!$C$4,IF(Kinder!BV24=4.5,'Berechnung 4_5 _ x'!$E$31,Kinder!BV24),0)</f>
        <v>0</v>
      </c>
      <c r="L24">
        <f>IF(Kinder!BW26=Antrag!$C$4,IF(Kinder!BW24=4.5,'Berechnung 4_5 _ x'!$E$31,Kinder!BW24),0)</f>
        <v>0</v>
      </c>
      <c r="M24" t="str">
        <f>IF(Kinder!S26='Berechnung Kommune'!L23,Kinder!S24,0)</f>
        <v/>
      </c>
      <c r="AL24">
        <f>IF(Kinder!BL26=Antrag!$C$4,IF(A24&gt;=4.5,IF('Berechnung 4_5 _ x'!D$5="Nein",4.5,IF(Kinder!AJ$903&lt;3,IF(MAX(Kinder!$AJ$903:AJ$903)&lt;3,4.5,Kinder!BL24),MIN('Berechnung 4_5 _ x'!$E$31:$F$32))),A24),0)</f>
        <v>0</v>
      </c>
      <c r="AM24">
        <f>IF(Kinder!BM26=Antrag!$C$4,IF(B24&gt;=4.5,IF('Berechnung 4_5 _ x'!E$5="Nein",4.5,IF(Kinder!AK$903&lt;3,IF(MAX(Kinder!$AJ$903:AK$903)&lt;3,4.5,Kinder!BM24),MIN('Berechnung 4_5 _ x'!$E$31:$F$32))),B24),0)</f>
        <v>0</v>
      </c>
      <c r="AN24">
        <f>IF(Kinder!BN26=Antrag!$C$4,IF(C24&gt;=4.5,IF('Berechnung 4_5 _ x'!F$5="Nein",4.5,IF(Kinder!AL$903&lt;3,IF(MAX(Kinder!$AJ$903:AL$903)&lt;3,4.5,Kinder!BN24),MIN('Berechnung 4_5 _ x'!$E$31:$F$32))),C24),0)</f>
        <v>0</v>
      </c>
      <c r="AO24">
        <f>IF(Kinder!BO26=Antrag!$C$4,IF(D24&gt;=4.5,IF('Berechnung 4_5 _ x'!G$5="Nein",4.5,IF(Kinder!AM$903&lt;3,IF(MAX(Kinder!$AJ$903:AM$903)&lt;3,4.5,Kinder!BO24),MIN('Berechnung 4_5 _ x'!$E$31:$F$32))),D24),0)</f>
        <v>0</v>
      </c>
      <c r="AP24">
        <f>IF(Kinder!BP26=Antrag!$C$4,IF(E24&gt;=4.5,IF('Berechnung 4_5 _ x'!H$5="Nein",4.5,IF(Kinder!AN$903&lt;3,IF(MAX(Kinder!$AJ$903:AN$903)&lt;3,4.5,Kinder!BP24),MIN('Berechnung 4_5 _ x'!$E$31:$F$32))),E24),0)</f>
        <v>0</v>
      </c>
      <c r="AQ24">
        <f>IF(Kinder!BQ26=Antrag!$C$4,IF(F24&gt;=4.5,IF('Berechnung 4_5 _ x'!I$5="Nein",4.5,IF(Kinder!AO$903&lt;3,IF(MAX(Kinder!$AJ$903:AO$903)&lt;3,4.5,Kinder!BQ24),MIN('Berechnung 4_5 _ x'!$E$31:$F$32))),F24),0)</f>
        <v>0</v>
      </c>
      <c r="AR24">
        <f>IF(Kinder!BR26=Antrag!$C$4,IF(G24&gt;=4.5,IF('Berechnung 4_5 _ x'!J$5="Nein",4.5,IF(Kinder!AP$903&lt;3,IF(MAX(Kinder!$AJ$903:AP$903)&lt;3,4.5,Kinder!BR24),MIN('Berechnung 4_5 _ x'!$E$31:$F$32))),G24),0)</f>
        <v>0</v>
      </c>
      <c r="AS24">
        <f>IF(Kinder!BS26=Antrag!$C$4,IF(H24&gt;=4.5,IF('Berechnung 4_5 _ x'!K$5="Nein",4.5,IF(Kinder!AQ$903&lt;3,IF(MAX(Kinder!$AJ$903:AQ$903)&lt;3,4.5,Kinder!BS24),MIN('Berechnung 4_5 _ x'!$E$31:$F$32))),H24),0)</f>
        <v>0</v>
      </c>
      <c r="AT24">
        <f>IF(Kinder!BT26=Antrag!$C$4,IF(I24&gt;=4.5,IF('Berechnung 4_5 _ x'!L$5="Nein",4.5,IF(Kinder!AR$903&lt;3,IF(MAX(Kinder!$AJ$903:AR$903)&lt;3,4.5,Kinder!BT24),MIN('Berechnung 4_5 _ x'!$E$31:$F$32))),I24),0)</f>
        <v>0</v>
      </c>
      <c r="AU24">
        <f>IF(Kinder!BU26=Antrag!$C$4,IF(J24&gt;=4.5,IF('Berechnung 4_5 _ x'!M$5="Nein",4.5,IF(Kinder!AS$903&lt;3,IF(MAX(Kinder!$AJ$903:AS$903)&lt;3,4.5,Kinder!BU24),MIN('Berechnung 4_5 _ x'!$E$31:$F$32))),J24),0)</f>
        <v>0</v>
      </c>
      <c r="AV24">
        <f>IF(Kinder!BV26=Antrag!$C$4,IF(K24&gt;=4.5,IF('Berechnung 4_5 _ x'!N$5="Nein",4.5,IF(Kinder!AT$903&lt;3,IF(MAX(Kinder!$AJ$903:AT$903)&lt;3,4.5,Kinder!BV24),MIN('Berechnung 4_5 _ x'!$E$31:$F$32))),K24),0)</f>
        <v>0</v>
      </c>
      <c r="AW24">
        <f>IF(Kinder!BW26=Antrag!$C$4,IF(L24&gt;=4.5,IF('Berechnung 4_5 _ x'!O$5="Nein",4.5,IF(Kinder!AU$903&lt;3,IF(MAX(Kinder!$AJ$903:AU$903)&lt;3,4.5,Kinder!BW24),MIN('Berechnung 4_5 _ x'!$E$31:$F$32))),L24),0)</f>
        <v>0</v>
      </c>
    </row>
    <row r="25" spans="1:49" x14ac:dyDescent="0.2">
      <c r="M25">
        <f>IF(Kinder!BL26=Antrag!$C$4,Kinder!BL25,0)</f>
        <v>0</v>
      </c>
      <c r="N25">
        <f>IF(Kinder!BM26=Antrag!$C$4,Kinder!BM25,0)</f>
        <v>0</v>
      </c>
      <c r="O25">
        <f>IF(Kinder!BN26=Antrag!$C$4,Kinder!BN25,0)</f>
        <v>0</v>
      </c>
      <c r="P25">
        <f>IF(Kinder!BO26=Antrag!$C$4,Kinder!BO25,0)</f>
        <v>0</v>
      </c>
      <c r="Q25">
        <f>IF(Kinder!BP26=Antrag!$C$4,Kinder!BP25,0)</f>
        <v>0</v>
      </c>
      <c r="R25">
        <f>IF(Kinder!BQ26=Antrag!$C$4,Kinder!BQ25,0)</f>
        <v>0</v>
      </c>
      <c r="S25">
        <f>IF(Kinder!BR26=Antrag!$C$4,Kinder!BR25,0)</f>
        <v>0</v>
      </c>
      <c r="T25">
        <f>IF(Kinder!BS26=Antrag!$C$4,Kinder!BS25,0)</f>
        <v>0</v>
      </c>
      <c r="U25">
        <f>IF(Kinder!BT26=Antrag!$C$4,Kinder!BT25,0)</f>
        <v>0</v>
      </c>
      <c r="V25">
        <f>IF(Kinder!BU26=Antrag!$C$4,Kinder!BU25,0)</f>
        <v>0</v>
      </c>
      <c r="W25">
        <f>IF(Kinder!BV26=Antrag!$C$4,Kinder!BV25,0)</f>
        <v>0</v>
      </c>
      <c r="X25">
        <f>IF(Kinder!BW26=Antrag!$C$4,Kinder!BW25,0)</f>
        <v>0</v>
      </c>
    </row>
    <row r="26" spans="1:49" x14ac:dyDescent="0.2">
      <c r="Y26">
        <f t="shared" ref="Y26:AJ26" si="7">MIN(A24,AL24)*M25</f>
        <v>0</v>
      </c>
      <c r="Z26">
        <f t="shared" si="7"/>
        <v>0</v>
      </c>
      <c r="AA26">
        <f t="shared" si="7"/>
        <v>0</v>
      </c>
      <c r="AB26">
        <f t="shared" si="7"/>
        <v>0</v>
      </c>
      <c r="AC26">
        <f t="shared" si="7"/>
        <v>0</v>
      </c>
      <c r="AD26">
        <f t="shared" si="7"/>
        <v>0</v>
      </c>
      <c r="AE26">
        <f t="shared" si="7"/>
        <v>0</v>
      </c>
      <c r="AF26">
        <f t="shared" si="7"/>
        <v>0</v>
      </c>
      <c r="AG26">
        <f t="shared" si="7"/>
        <v>0</v>
      </c>
      <c r="AH26">
        <f t="shared" si="7"/>
        <v>0</v>
      </c>
      <c r="AI26">
        <f t="shared" si="7"/>
        <v>0</v>
      </c>
      <c r="AJ26">
        <f t="shared" si="7"/>
        <v>0</v>
      </c>
      <c r="AK26">
        <f>SUM(Y26:AJ26)</f>
        <v>0</v>
      </c>
    </row>
    <row r="27" spans="1:49" x14ac:dyDescent="0.2">
      <c r="A27">
        <f>IF(Kinder!BL29=Antrag!$C$4,IF(Kinder!BL27=4.5,'Berechnung 4_5 _ x'!$E$31,Kinder!BL27),0)</f>
        <v>0</v>
      </c>
      <c r="B27">
        <f>IF(Kinder!BM29=Antrag!$C$4,IF(Kinder!BM27=4.5,'Berechnung 4_5 _ x'!$E$31,Kinder!BM27),0)</f>
        <v>0</v>
      </c>
      <c r="C27">
        <f>IF(Kinder!BN29=Antrag!$C$4,IF(Kinder!BN27=4.5,'Berechnung 4_5 _ x'!$E$31,Kinder!BN27),0)</f>
        <v>0</v>
      </c>
      <c r="D27">
        <f>IF(Kinder!BO29=Antrag!$C$4,IF(Kinder!BO27=4.5,'Berechnung 4_5 _ x'!$E$31,Kinder!BO27),0)</f>
        <v>0</v>
      </c>
      <c r="E27">
        <f>IF(Kinder!BP29=Antrag!$C$4,IF(Kinder!BP27=4.5,'Berechnung 4_5 _ x'!$E$31,Kinder!BP27),0)</f>
        <v>0</v>
      </c>
      <c r="F27">
        <f>IF(Kinder!BQ29=Antrag!$C$4,IF(Kinder!BQ27=4.5,'Berechnung 4_5 _ x'!$E$31,Kinder!BQ27),0)</f>
        <v>0</v>
      </c>
      <c r="G27">
        <f>IF(Kinder!BR29=Antrag!$C$4,IF(Kinder!BR27=4.5,'Berechnung 4_5 _ x'!$E$31,Kinder!BR27),0)</f>
        <v>0</v>
      </c>
      <c r="H27">
        <f>IF(Kinder!BS29=Antrag!$C$4,IF(Kinder!BS27=4.5,'Berechnung 4_5 _ x'!$E$31,Kinder!BS27),0)</f>
        <v>0</v>
      </c>
      <c r="I27">
        <f>IF(Kinder!BT29=Antrag!$C$4,IF(Kinder!BT27=4.5,'Berechnung 4_5 _ x'!$E$31,Kinder!BT27),0)</f>
        <v>0</v>
      </c>
      <c r="J27">
        <f>IF(Kinder!BU29=Antrag!$C$4,IF(Kinder!BU27=4.5,'Berechnung 4_5 _ x'!$E$31,Kinder!BU27),0)</f>
        <v>0</v>
      </c>
      <c r="K27">
        <f>IF(Kinder!BV29=Antrag!$C$4,IF(Kinder!BV27=4.5,'Berechnung 4_5 _ x'!$E$31,Kinder!BV27),0)</f>
        <v>0</v>
      </c>
      <c r="L27">
        <f>IF(Kinder!BW29=Antrag!$C$4,IF(Kinder!BW27=4.5,'Berechnung 4_5 _ x'!$E$31,Kinder!BW27),0)</f>
        <v>0</v>
      </c>
      <c r="M27" t="str">
        <f>IF(Kinder!S29='Berechnung Kommune'!L26,Kinder!S27,0)</f>
        <v/>
      </c>
      <c r="AL27">
        <f>IF(Kinder!BL29=Antrag!$C$4,IF(A27&gt;=4.5,IF('Berechnung 4_5 _ x'!D$5="Nein",4.5,IF(Kinder!AJ$903&lt;3,IF(MAX(Kinder!$AJ$903:AJ$903)&lt;3,4.5,Kinder!BL27),MIN('Berechnung 4_5 _ x'!$E$31:$F$32))),A27),0)</f>
        <v>0</v>
      </c>
      <c r="AM27">
        <f>IF(Kinder!BM29=Antrag!$C$4,IF(B27&gt;=4.5,IF('Berechnung 4_5 _ x'!E$5="Nein",4.5,IF(Kinder!AK$903&lt;3,IF(MAX(Kinder!$AJ$903:AK$903)&lt;3,4.5,Kinder!BM27),MIN('Berechnung 4_5 _ x'!$E$31:$F$32))),B27),0)</f>
        <v>0</v>
      </c>
      <c r="AN27">
        <f>IF(Kinder!BN29=Antrag!$C$4,IF(C27&gt;=4.5,IF('Berechnung 4_5 _ x'!F$5="Nein",4.5,IF(Kinder!AL$903&lt;3,IF(MAX(Kinder!$AJ$903:AL$903)&lt;3,4.5,Kinder!BN27),MIN('Berechnung 4_5 _ x'!$E$31:$F$32))),C27),0)</f>
        <v>0</v>
      </c>
      <c r="AO27">
        <f>IF(Kinder!BO29=Antrag!$C$4,IF(D27&gt;=4.5,IF('Berechnung 4_5 _ x'!G$5="Nein",4.5,IF(Kinder!AM$903&lt;3,IF(MAX(Kinder!$AJ$903:AM$903)&lt;3,4.5,Kinder!BO27),MIN('Berechnung 4_5 _ x'!$E$31:$F$32))),D27),0)</f>
        <v>0</v>
      </c>
      <c r="AP27">
        <f>IF(Kinder!BP29=Antrag!$C$4,IF(E27&gt;=4.5,IF('Berechnung 4_5 _ x'!H$5="Nein",4.5,IF(Kinder!AN$903&lt;3,IF(MAX(Kinder!$AJ$903:AN$903)&lt;3,4.5,Kinder!BP27),MIN('Berechnung 4_5 _ x'!$E$31:$F$32))),E27),0)</f>
        <v>0</v>
      </c>
      <c r="AQ27">
        <f>IF(Kinder!BQ29=Antrag!$C$4,IF(F27&gt;=4.5,IF('Berechnung 4_5 _ x'!I$5="Nein",4.5,IF(Kinder!AO$903&lt;3,IF(MAX(Kinder!$AJ$903:AO$903)&lt;3,4.5,Kinder!BQ27),MIN('Berechnung 4_5 _ x'!$E$31:$F$32))),F27),0)</f>
        <v>0</v>
      </c>
      <c r="AR27">
        <f>IF(Kinder!BR29=Antrag!$C$4,IF(G27&gt;=4.5,IF('Berechnung 4_5 _ x'!J$5="Nein",4.5,IF(Kinder!AP$903&lt;3,IF(MAX(Kinder!$AJ$903:AP$903)&lt;3,4.5,Kinder!BR27),MIN('Berechnung 4_5 _ x'!$E$31:$F$32))),G27),0)</f>
        <v>0</v>
      </c>
      <c r="AS27">
        <f>IF(Kinder!BS29=Antrag!$C$4,IF(H27&gt;=4.5,IF('Berechnung 4_5 _ x'!K$5="Nein",4.5,IF(Kinder!AQ$903&lt;3,IF(MAX(Kinder!$AJ$903:AQ$903)&lt;3,4.5,Kinder!BS27),MIN('Berechnung 4_5 _ x'!$E$31:$F$32))),H27),0)</f>
        <v>0</v>
      </c>
      <c r="AT27">
        <f>IF(Kinder!BT29=Antrag!$C$4,IF(I27&gt;=4.5,IF('Berechnung 4_5 _ x'!L$5="Nein",4.5,IF(Kinder!AR$903&lt;3,IF(MAX(Kinder!$AJ$903:AR$903)&lt;3,4.5,Kinder!BT27),MIN('Berechnung 4_5 _ x'!$E$31:$F$32))),I27),0)</f>
        <v>0</v>
      </c>
      <c r="AU27">
        <f>IF(Kinder!BU29=Antrag!$C$4,IF(J27&gt;=4.5,IF('Berechnung 4_5 _ x'!M$5="Nein",4.5,IF(Kinder!AS$903&lt;3,IF(MAX(Kinder!$AJ$903:AS$903)&lt;3,4.5,Kinder!BU27),MIN('Berechnung 4_5 _ x'!$E$31:$F$32))),J27),0)</f>
        <v>0</v>
      </c>
      <c r="AV27">
        <f>IF(Kinder!BV29=Antrag!$C$4,IF(K27&gt;=4.5,IF('Berechnung 4_5 _ x'!N$5="Nein",4.5,IF(Kinder!AT$903&lt;3,IF(MAX(Kinder!$AJ$903:AT$903)&lt;3,4.5,Kinder!BV27),MIN('Berechnung 4_5 _ x'!$E$31:$F$32))),K27),0)</f>
        <v>0</v>
      </c>
      <c r="AW27">
        <f>IF(Kinder!BW29=Antrag!$C$4,IF(L27&gt;=4.5,IF('Berechnung 4_5 _ x'!O$5="Nein",4.5,IF(Kinder!AU$903&lt;3,IF(MAX(Kinder!$AJ$903:AU$903)&lt;3,4.5,Kinder!BW27),MIN('Berechnung 4_5 _ x'!$E$31:$F$32))),L27),0)</f>
        <v>0</v>
      </c>
    </row>
    <row r="28" spans="1:49" x14ac:dyDescent="0.2">
      <c r="M28">
        <f>IF(Kinder!BL29=Antrag!$C$4,Kinder!BL28,0)</f>
        <v>0</v>
      </c>
      <c r="N28">
        <f>IF(Kinder!BM29=Antrag!$C$4,Kinder!BM28,0)</f>
        <v>0</v>
      </c>
      <c r="O28">
        <f>IF(Kinder!BN29=Antrag!$C$4,Kinder!BN28,0)</f>
        <v>0</v>
      </c>
      <c r="P28">
        <f>IF(Kinder!BO29=Antrag!$C$4,Kinder!BO28,0)</f>
        <v>0</v>
      </c>
      <c r="Q28">
        <f>IF(Kinder!BP29=Antrag!$C$4,Kinder!BP28,0)</f>
        <v>0</v>
      </c>
      <c r="R28">
        <f>IF(Kinder!BQ29=Antrag!$C$4,Kinder!BQ28,0)</f>
        <v>0</v>
      </c>
      <c r="S28">
        <f>IF(Kinder!BR29=Antrag!$C$4,Kinder!BR28,0)</f>
        <v>0</v>
      </c>
      <c r="T28">
        <f>IF(Kinder!BS29=Antrag!$C$4,Kinder!BS28,0)</f>
        <v>0</v>
      </c>
      <c r="U28">
        <f>IF(Kinder!BT29=Antrag!$C$4,Kinder!BT28,0)</f>
        <v>0</v>
      </c>
      <c r="V28">
        <f>IF(Kinder!BU29=Antrag!$C$4,Kinder!BU28,0)</f>
        <v>0</v>
      </c>
      <c r="W28">
        <f>IF(Kinder!BV29=Antrag!$C$4,Kinder!BV28,0)</f>
        <v>0</v>
      </c>
      <c r="X28">
        <f>IF(Kinder!BW29=Antrag!$C$4,Kinder!BW28,0)</f>
        <v>0</v>
      </c>
    </row>
    <row r="29" spans="1:49" x14ac:dyDescent="0.2">
      <c r="Y29">
        <f t="shared" ref="Y29:AJ29" si="8">MIN(A27,AL27)*M28</f>
        <v>0</v>
      </c>
      <c r="Z29">
        <f t="shared" si="8"/>
        <v>0</v>
      </c>
      <c r="AA29">
        <f t="shared" si="8"/>
        <v>0</v>
      </c>
      <c r="AB29">
        <f t="shared" si="8"/>
        <v>0</v>
      </c>
      <c r="AC29">
        <f t="shared" si="8"/>
        <v>0</v>
      </c>
      <c r="AD29">
        <f t="shared" si="8"/>
        <v>0</v>
      </c>
      <c r="AE29">
        <f t="shared" si="8"/>
        <v>0</v>
      </c>
      <c r="AF29">
        <f t="shared" si="8"/>
        <v>0</v>
      </c>
      <c r="AG29">
        <f t="shared" si="8"/>
        <v>0</v>
      </c>
      <c r="AH29">
        <f t="shared" si="8"/>
        <v>0</v>
      </c>
      <c r="AI29">
        <f t="shared" si="8"/>
        <v>0</v>
      </c>
      <c r="AJ29">
        <f t="shared" si="8"/>
        <v>0</v>
      </c>
      <c r="AK29">
        <f>SUM(Y29:AJ29)</f>
        <v>0</v>
      </c>
    </row>
    <row r="30" spans="1:49" x14ac:dyDescent="0.2">
      <c r="A30">
        <f>IF(Kinder!BL32=Antrag!$C$4,IF(Kinder!BL30=4.5,'Berechnung 4_5 _ x'!$E$31,Kinder!BL30),0)</f>
        <v>0</v>
      </c>
      <c r="B30">
        <f>IF(Kinder!BM32=Antrag!$C$4,IF(Kinder!BM30=4.5,'Berechnung 4_5 _ x'!$E$31,Kinder!BM30),0)</f>
        <v>0</v>
      </c>
      <c r="C30">
        <f>IF(Kinder!BN32=Antrag!$C$4,IF(Kinder!BN30=4.5,'Berechnung 4_5 _ x'!$E$31,Kinder!BN30),0)</f>
        <v>0</v>
      </c>
      <c r="D30">
        <f>IF(Kinder!BO32=Antrag!$C$4,IF(Kinder!BO30=4.5,'Berechnung 4_5 _ x'!$E$31,Kinder!BO30),0)</f>
        <v>0</v>
      </c>
      <c r="E30">
        <f>IF(Kinder!BP32=Antrag!$C$4,IF(Kinder!BP30=4.5,'Berechnung 4_5 _ x'!$E$31,Kinder!BP30),0)</f>
        <v>0</v>
      </c>
      <c r="F30">
        <f>IF(Kinder!BQ32=Antrag!$C$4,IF(Kinder!BQ30=4.5,'Berechnung 4_5 _ x'!$E$31,Kinder!BQ30),0)</f>
        <v>0</v>
      </c>
      <c r="G30">
        <f>IF(Kinder!BR32=Antrag!$C$4,IF(Kinder!BR30=4.5,'Berechnung 4_5 _ x'!$E$31,Kinder!BR30),0)</f>
        <v>0</v>
      </c>
      <c r="H30">
        <f>IF(Kinder!BS32=Antrag!$C$4,IF(Kinder!BS30=4.5,'Berechnung 4_5 _ x'!$E$31,Kinder!BS30),0)</f>
        <v>0</v>
      </c>
      <c r="I30">
        <f>IF(Kinder!BT32=Antrag!$C$4,IF(Kinder!BT30=4.5,'Berechnung 4_5 _ x'!$E$31,Kinder!BT30),0)</f>
        <v>0</v>
      </c>
      <c r="J30">
        <f>IF(Kinder!BU32=Antrag!$C$4,IF(Kinder!BU30=4.5,'Berechnung 4_5 _ x'!$E$31,Kinder!BU30),0)</f>
        <v>0</v>
      </c>
      <c r="K30">
        <f>IF(Kinder!BV32=Antrag!$C$4,IF(Kinder!BV30=4.5,'Berechnung 4_5 _ x'!$E$31,Kinder!BV30),0)</f>
        <v>0</v>
      </c>
      <c r="L30">
        <f>IF(Kinder!BW32=Antrag!$C$4,IF(Kinder!BW30=4.5,'Berechnung 4_5 _ x'!$E$31,Kinder!BW30),0)</f>
        <v>0</v>
      </c>
      <c r="M30" t="str">
        <f>IF(Kinder!S32='Berechnung Kommune'!L29,Kinder!S30,0)</f>
        <v/>
      </c>
      <c r="AL30">
        <f>IF(Kinder!BL32=Antrag!$C$4,IF(A30&gt;=4.5,IF('Berechnung 4_5 _ x'!D$5="Nein",4.5,IF(Kinder!AJ$903&lt;3,IF(MAX(Kinder!$AJ$903:AJ$903)&lt;3,4.5,Kinder!BL30),MIN('Berechnung 4_5 _ x'!$E$31:$F$32))),A30),0)</f>
        <v>0</v>
      </c>
      <c r="AM30">
        <f>IF(Kinder!BM32=Antrag!$C$4,IF(B30&gt;=4.5,IF('Berechnung 4_5 _ x'!E$5="Nein",4.5,IF(Kinder!AK$903&lt;3,IF(MAX(Kinder!$AJ$903:AK$903)&lt;3,4.5,Kinder!BM30),MIN('Berechnung 4_5 _ x'!$E$31:$F$32))),B30),0)</f>
        <v>0</v>
      </c>
      <c r="AN30">
        <f>IF(Kinder!BN32=Antrag!$C$4,IF(C30&gt;=4.5,IF('Berechnung 4_5 _ x'!F$5="Nein",4.5,IF(Kinder!AL$903&lt;3,IF(MAX(Kinder!$AJ$903:AL$903)&lt;3,4.5,Kinder!BN30),MIN('Berechnung 4_5 _ x'!$E$31:$F$32))),C30),0)</f>
        <v>0</v>
      </c>
      <c r="AO30">
        <f>IF(Kinder!BO32=Antrag!$C$4,IF(D30&gt;=4.5,IF('Berechnung 4_5 _ x'!G$5="Nein",4.5,IF(Kinder!AM$903&lt;3,IF(MAX(Kinder!$AJ$903:AM$903)&lt;3,4.5,Kinder!BO30),MIN('Berechnung 4_5 _ x'!$E$31:$F$32))),D30),0)</f>
        <v>0</v>
      </c>
      <c r="AP30">
        <f>IF(Kinder!BP32=Antrag!$C$4,IF(E30&gt;=4.5,IF('Berechnung 4_5 _ x'!H$5="Nein",4.5,IF(Kinder!AN$903&lt;3,IF(MAX(Kinder!$AJ$903:AN$903)&lt;3,4.5,Kinder!BP30),MIN('Berechnung 4_5 _ x'!$E$31:$F$32))),E30),0)</f>
        <v>0</v>
      </c>
      <c r="AQ30">
        <f>IF(Kinder!BQ32=Antrag!$C$4,IF(F30&gt;=4.5,IF('Berechnung 4_5 _ x'!I$5="Nein",4.5,IF(Kinder!AO$903&lt;3,IF(MAX(Kinder!$AJ$903:AO$903)&lt;3,4.5,Kinder!BQ30),MIN('Berechnung 4_5 _ x'!$E$31:$F$32))),F30),0)</f>
        <v>0</v>
      </c>
      <c r="AR30">
        <f>IF(Kinder!BR32=Antrag!$C$4,IF(G30&gt;=4.5,IF('Berechnung 4_5 _ x'!J$5="Nein",4.5,IF(Kinder!AP$903&lt;3,IF(MAX(Kinder!$AJ$903:AP$903)&lt;3,4.5,Kinder!BR30),MIN('Berechnung 4_5 _ x'!$E$31:$F$32))),G30),0)</f>
        <v>0</v>
      </c>
      <c r="AS30">
        <f>IF(Kinder!BS32=Antrag!$C$4,IF(H30&gt;=4.5,IF('Berechnung 4_5 _ x'!K$5="Nein",4.5,IF(Kinder!AQ$903&lt;3,IF(MAX(Kinder!$AJ$903:AQ$903)&lt;3,4.5,Kinder!BS30),MIN('Berechnung 4_5 _ x'!$E$31:$F$32))),H30),0)</f>
        <v>0</v>
      </c>
      <c r="AT30">
        <f>IF(Kinder!BT32=Antrag!$C$4,IF(I30&gt;=4.5,IF('Berechnung 4_5 _ x'!L$5="Nein",4.5,IF(Kinder!AR$903&lt;3,IF(MAX(Kinder!$AJ$903:AR$903)&lt;3,4.5,Kinder!BT30),MIN('Berechnung 4_5 _ x'!$E$31:$F$32))),I30),0)</f>
        <v>0</v>
      </c>
      <c r="AU30">
        <f>IF(Kinder!BU32=Antrag!$C$4,IF(J30&gt;=4.5,IF('Berechnung 4_5 _ x'!M$5="Nein",4.5,IF(Kinder!AS$903&lt;3,IF(MAX(Kinder!$AJ$903:AS$903)&lt;3,4.5,Kinder!BU30),MIN('Berechnung 4_5 _ x'!$E$31:$F$32))),J30),0)</f>
        <v>0</v>
      </c>
      <c r="AV30">
        <f>IF(Kinder!BV32=Antrag!$C$4,IF(K30&gt;=4.5,IF('Berechnung 4_5 _ x'!N$5="Nein",4.5,IF(Kinder!AT$903&lt;3,IF(MAX(Kinder!$AJ$903:AT$903)&lt;3,4.5,Kinder!BV30),MIN('Berechnung 4_5 _ x'!$E$31:$F$32))),K30),0)</f>
        <v>0</v>
      </c>
      <c r="AW30">
        <f>IF(Kinder!BW32=Antrag!$C$4,IF(L30&gt;=4.5,IF('Berechnung 4_5 _ x'!O$5="Nein",4.5,IF(Kinder!AU$903&lt;3,IF(MAX(Kinder!$AJ$903:AU$903)&lt;3,4.5,Kinder!BW30),MIN('Berechnung 4_5 _ x'!$E$31:$F$32))),L30),0)</f>
        <v>0</v>
      </c>
    </row>
    <row r="31" spans="1:49" x14ac:dyDescent="0.2">
      <c r="M31">
        <f>IF(Kinder!BL32=Antrag!$C$4,Kinder!BL31,0)</f>
        <v>0</v>
      </c>
      <c r="N31">
        <f>IF(Kinder!BM32=Antrag!$C$4,Kinder!BM31,0)</f>
        <v>0</v>
      </c>
      <c r="O31">
        <f>IF(Kinder!BN32=Antrag!$C$4,Kinder!BN31,0)</f>
        <v>0</v>
      </c>
      <c r="P31">
        <f>IF(Kinder!BO32=Antrag!$C$4,Kinder!BO31,0)</f>
        <v>0</v>
      </c>
      <c r="Q31">
        <f>IF(Kinder!BP32=Antrag!$C$4,Kinder!BP31,0)</f>
        <v>0</v>
      </c>
      <c r="R31">
        <f>IF(Kinder!BQ32=Antrag!$C$4,Kinder!BQ31,0)</f>
        <v>0</v>
      </c>
      <c r="S31">
        <f>IF(Kinder!BR32=Antrag!$C$4,Kinder!BR31,0)</f>
        <v>0</v>
      </c>
      <c r="T31">
        <f>IF(Kinder!BS32=Antrag!$C$4,Kinder!BS31,0)</f>
        <v>0</v>
      </c>
      <c r="U31">
        <f>IF(Kinder!BT32=Antrag!$C$4,Kinder!BT31,0)</f>
        <v>0</v>
      </c>
      <c r="V31">
        <f>IF(Kinder!BU32=Antrag!$C$4,Kinder!BU31,0)</f>
        <v>0</v>
      </c>
      <c r="W31">
        <f>IF(Kinder!BV32=Antrag!$C$4,Kinder!BV31,0)</f>
        <v>0</v>
      </c>
      <c r="X31">
        <f>IF(Kinder!BW32=Antrag!$C$4,Kinder!BW31,0)</f>
        <v>0</v>
      </c>
    </row>
    <row r="32" spans="1:49" x14ac:dyDescent="0.2">
      <c r="Y32">
        <f t="shared" ref="Y32:AJ32" si="9">MIN(A30,AL30)*M31</f>
        <v>0</v>
      </c>
      <c r="Z32">
        <f t="shared" si="9"/>
        <v>0</v>
      </c>
      <c r="AA32">
        <f t="shared" si="9"/>
        <v>0</v>
      </c>
      <c r="AB32">
        <f t="shared" si="9"/>
        <v>0</v>
      </c>
      <c r="AC32">
        <f t="shared" si="9"/>
        <v>0</v>
      </c>
      <c r="AD32">
        <f t="shared" si="9"/>
        <v>0</v>
      </c>
      <c r="AE32">
        <f t="shared" si="9"/>
        <v>0</v>
      </c>
      <c r="AF32">
        <f t="shared" si="9"/>
        <v>0</v>
      </c>
      <c r="AG32">
        <f t="shared" si="9"/>
        <v>0</v>
      </c>
      <c r="AH32">
        <f t="shared" si="9"/>
        <v>0</v>
      </c>
      <c r="AI32">
        <f t="shared" si="9"/>
        <v>0</v>
      </c>
      <c r="AJ32">
        <f t="shared" si="9"/>
        <v>0</v>
      </c>
      <c r="AK32">
        <f>SUM(Y32:AJ32)</f>
        <v>0</v>
      </c>
    </row>
    <row r="33" spans="1:49" x14ac:dyDescent="0.2">
      <c r="A33">
        <f>IF(Kinder!BL35=Antrag!$C$4,IF(Kinder!BL33=4.5,'Berechnung 4_5 _ x'!$E$31,Kinder!BL33),0)</f>
        <v>0</v>
      </c>
      <c r="B33">
        <f>IF(Kinder!BM35=Antrag!$C$4,IF(Kinder!BM33=4.5,'Berechnung 4_5 _ x'!$E$31,Kinder!BM33),0)</f>
        <v>0</v>
      </c>
      <c r="C33">
        <f>IF(Kinder!BN35=Antrag!$C$4,IF(Kinder!BN33=4.5,'Berechnung 4_5 _ x'!$E$31,Kinder!BN33),0)</f>
        <v>0</v>
      </c>
      <c r="D33">
        <f>IF(Kinder!BO35=Antrag!$C$4,IF(Kinder!BO33=4.5,'Berechnung 4_5 _ x'!$E$31,Kinder!BO33),0)</f>
        <v>0</v>
      </c>
      <c r="E33">
        <f>IF(Kinder!BP35=Antrag!$C$4,IF(Kinder!BP33=4.5,'Berechnung 4_5 _ x'!$E$31,Kinder!BP33),0)</f>
        <v>0</v>
      </c>
      <c r="F33">
        <f>IF(Kinder!BQ35=Antrag!$C$4,IF(Kinder!BQ33=4.5,'Berechnung 4_5 _ x'!$E$31,Kinder!BQ33),0)</f>
        <v>0</v>
      </c>
      <c r="G33">
        <f>IF(Kinder!BR35=Antrag!$C$4,IF(Kinder!BR33=4.5,'Berechnung 4_5 _ x'!$E$31,Kinder!BR33),0)</f>
        <v>0</v>
      </c>
      <c r="H33">
        <f>IF(Kinder!BS35=Antrag!$C$4,IF(Kinder!BS33=4.5,'Berechnung 4_5 _ x'!$E$31,Kinder!BS33),0)</f>
        <v>0</v>
      </c>
      <c r="I33">
        <f>IF(Kinder!BT35=Antrag!$C$4,IF(Kinder!BT33=4.5,'Berechnung 4_5 _ x'!$E$31,Kinder!BT33),0)</f>
        <v>0</v>
      </c>
      <c r="J33">
        <f>IF(Kinder!BU35=Antrag!$C$4,IF(Kinder!BU33=4.5,'Berechnung 4_5 _ x'!$E$31,Kinder!BU33),0)</f>
        <v>0</v>
      </c>
      <c r="K33">
        <f>IF(Kinder!BV35=Antrag!$C$4,IF(Kinder!BV33=4.5,'Berechnung 4_5 _ x'!$E$31,Kinder!BV33),0)</f>
        <v>0</v>
      </c>
      <c r="L33">
        <f>IF(Kinder!BW35=Antrag!$C$4,IF(Kinder!BW33=4.5,'Berechnung 4_5 _ x'!$E$31,Kinder!BW33),0)</f>
        <v>0</v>
      </c>
      <c r="M33" t="str">
        <f>IF(Kinder!S35='Berechnung Kommune'!L32,Kinder!S33,0)</f>
        <v/>
      </c>
      <c r="AL33">
        <f>IF(Kinder!BL35=Antrag!$C$4,IF(A33&gt;=4.5,IF('Berechnung 4_5 _ x'!D$5="Nein",4.5,IF(Kinder!AJ$903&lt;3,IF(MAX(Kinder!$AJ$903:AJ$903)&lt;3,4.5,Kinder!BL33),MIN('Berechnung 4_5 _ x'!$E$31:$F$32))),A33),0)</f>
        <v>0</v>
      </c>
      <c r="AM33">
        <f>IF(Kinder!BM35=Antrag!$C$4,IF(B33&gt;=4.5,IF('Berechnung 4_5 _ x'!E$5="Nein",4.5,IF(Kinder!AK$903&lt;3,IF(MAX(Kinder!$AJ$903:AK$903)&lt;3,4.5,Kinder!BM33),MIN('Berechnung 4_5 _ x'!$E$31:$F$32))),B33),0)</f>
        <v>0</v>
      </c>
      <c r="AN33">
        <f>IF(Kinder!BN35=Antrag!$C$4,IF(C33&gt;=4.5,IF('Berechnung 4_5 _ x'!F$5="Nein",4.5,IF(Kinder!AL$903&lt;3,IF(MAX(Kinder!$AJ$903:AL$903)&lt;3,4.5,Kinder!BN33),MIN('Berechnung 4_5 _ x'!$E$31:$F$32))),C33),0)</f>
        <v>0</v>
      </c>
      <c r="AO33">
        <f>IF(Kinder!BO35=Antrag!$C$4,IF(D33&gt;=4.5,IF('Berechnung 4_5 _ x'!G$5="Nein",4.5,IF(Kinder!AM$903&lt;3,IF(MAX(Kinder!$AJ$903:AM$903)&lt;3,4.5,Kinder!BO33),MIN('Berechnung 4_5 _ x'!$E$31:$F$32))),D33),0)</f>
        <v>0</v>
      </c>
      <c r="AP33">
        <f>IF(Kinder!BP35=Antrag!$C$4,IF(E33&gt;=4.5,IF('Berechnung 4_5 _ x'!H$5="Nein",4.5,IF(Kinder!AN$903&lt;3,IF(MAX(Kinder!$AJ$903:AN$903)&lt;3,4.5,Kinder!BP33),MIN('Berechnung 4_5 _ x'!$E$31:$F$32))),E33),0)</f>
        <v>0</v>
      </c>
      <c r="AQ33">
        <f>IF(Kinder!BQ35=Antrag!$C$4,IF(F33&gt;=4.5,IF('Berechnung 4_5 _ x'!I$5="Nein",4.5,IF(Kinder!AO$903&lt;3,IF(MAX(Kinder!$AJ$903:AO$903)&lt;3,4.5,Kinder!BQ33),MIN('Berechnung 4_5 _ x'!$E$31:$F$32))),F33),0)</f>
        <v>0</v>
      </c>
      <c r="AR33">
        <f>IF(Kinder!BR35=Antrag!$C$4,IF(G33&gt;=4.5,IF('Berechnung 4_5 _ x'!J$5="Nein",4.5,IF(Kinder!AP$903&lt;3,IF(MAX(Kinder!$AJ$903:AP$903)&lt;3,4.5,Kinder!BR33),MIN('Berechnung 4_5 _ x'!$E$31:$F$32))),G33),0)</f>
        <v>0</v>
      </c>
      <c r="AS33">
        <f>IF(Kinder!BS35=Antrag!$C$4,IF(H33&gt;=4.5,IF('Berechnung 4_5 _ x'!K$5="Nein",4.5,IF(Kinder!AQ$903&lt;3,IF(MAX(Kinder!$AJ$903:AQ$903)&lt;3,4.5,Kinder!BS33),MIN('Berechnung 4_5 _ x'!$E$31:$F$32))),H33),0)</f>
        <v>0</v>
      </c>
      <c r="AT33">
        <f>IF(Kinder!BT35=Antrag!$C$4,IF(I33&gt;=4.5,IF('Berechnung 4_5 _ x'!L$5="Nein",4.5,IF(Kinder!AR$903&lt;3,IF(MAX(Kinder!$AJ$903:AR$903)&lt;3,4.5,Kinder!BT33),MIN('Berechnung 4_5 _ x'!$E$31:$F$32))),I33),0)</f>
        <v>0</v>
      </c>
      <c r="AU33">
        <f>IF(Kinder!BU35=Antrag!$C$4,IF(J33&gt;=4.5,IF('Berechnung 4_5 _ x'!M$5="Nein",4.5,IF(Kinder!AS$903&lt;3,IF(MAX(Kinder!$AJ$903:AS$903)&lt;3,4.5,Kinder!BU33),MIN('Berechnung 4_5 _ x'!$E$31:$F$32))),J33),0)</f>
        <v>0</v>
      </c>
      <c r="AV33">
        <f>IF(Kinder!BV35=Antrag!$C$4,IF(K33&gt;=4.5,IF('Berechnung 4_5 _ x'!N$5="Nein",4.5,IF(Kinder!AT$903&lt;3,IF(MAX(Kinder!$AJ$903:AT$903)&lt;3,4.5,Kinder!BV33),MIN('Berechnung 4_5 _ x'!$E$31:$F$32))),K33),0)</f>
        <v>0</v>
      </c>
      <c r="AW33">
        <f>IF(Kinder!BW35=Antrag!$C$4,IF(L33&gt;=4.5,IF('Berechnung 4_5 _ x'!O$5="Nein",4.5,IF(Kinder!AU$903&lt;3,IF(MAX(Kinder!$AJ$903:AU$903)&lt;3,4.5,Kinder!BW33),MIN('Berechnung 4_5 _ x'!$E$31:$F$32))),L33),0)</f>
        <v>0</v>
      </c>
    </row>
    <row r="34" spans="1:49" x14ac:dyDescent="0.2">
      <c r="M34">
        <f>IF(Kinder!BL35=Antrag!$C$4,Kinder!BL34,0)</f>
        <v>0</v>
      </c>
      <c r="N34">
        <f>IF(Kinder!BM35=Antrag!$C$4,Kinder!BM34,0)</f>
        <v>0</v>
      </c>
      <c r="O34">
        <f>IF(Kinder!BN35=Antrag!$C$4,Kinder!BN34,0)</f>
        <v>0</v>
      </c>
      <c r="P34">
        <f>IF(Kinder!BO35=Antrag!$C$4,Kinder!BO34,0)</f>
        <v>0</v>
      </c>
      <c r="Q34">
        <f>IF(Kinder!BP35=Antrag!$C$4,Kinder!BP34,0)</f>
        <v>0</v>
      </c>
      <c r="R34">
        <f>IF(Kinder!BQ35=Antrag!$C$4,Kinder!BQ34,0)</f>
        <v>0</v>
      </c>
      <c r="S34">
        <f>IF(Kinder!BR35=Antrag!$C$4,Kinder!BR34,0)</f>
        <v>0</v>
      </c>
      <c r="T34">
        <f>IF(Kinder!BS35=Antrag!$C$4,Kinder!BS34,0)</f>
        <v>0</v>
      </c>
      <c r="U34">
        <f>IF(Kinder!BT35=Antrag!$C$4,Kinder!BT34,0)</f>
        <v>0</v>
      </c>
      <c r="V34">
        <f>IF(Kinder!BU35=Antrag!$C$4,Kinder!BU34,0)</f>
        <v>0</v>
      </c>
      <c r="W34">
        <f>IF(Kinder!BV35=Antrag!$C$4,Kinder!BV34,0)</f>
        <v>0</v>
      </c>
      <c r="X34">
        <f>IF(Kinder!BW35=Antrag!$C$4,Kinder!BW34,0)</f>
        <v>0</v>
      </c>
    </row>
    <row r="35" spans="1:49" x14ac:dyDescent="0.2">
      <c r="Y35">
        <f t="shared" ref="Y35:AJ35" si="10">MIN(A33,AL33)*M34</f>
        <v>0</v>
      </c>
      <c r="Z35">
        <f t="shared" si="10"/>
        <v>0</v>
      </c>
      <c r="AA35">
        <f t="shared" si="10"/>
        <v>0</v>
      </c>
      <c r="AB35">
        <f t="shared" si="10"/>
        <v>0</v>
      </c>
      <c r="AC35">
        <f t="shared" si="10"/>
        <v>0</v>
      </c>
      <c r="AD35">
        <f t="shared" si="10"/>
        <v>0</v>
      </c>
      <c r="AE35">
        <f t="shared" si="10"/>
        <v>0</v>
      </c>
      <c r="AF35">
        <f t="shared" si="10"/>
        <v>0</v>
      </c>
      <c r="AG35">
        <f t="shared" si="10"/>
        <v>0</v>
      </c>
      <c r="AH35">
        <f t="shared" si="10"/>
        <v>0</v>
      </c>
      <c r="AI35">
        <f t="shared" si="10"/>
        <v>0</v>
      </c>
      <c r="AJ35">
        <f t="shared" si="10"/>
        <v>0</v>
      </c>
      <c r="AK35">
        <f>SUM(Y35:AJ35)</f>
        <v>0</v>
      </c>
    </row>
    <row r="36" spans="1:49" x14ac:dyDescent="0.2">
      <c r="A36">
        <f>IF(Kinder!BL38=Antrag!$C$4,IF(Kinder!BL36=4.5,'Berechnung 4_5 _ x'!$E$31,Kinder!BL36),0)</f>
        <v>0</v>
      </c>
      <c r="B36">
        <f>IF(Kinder!BM38=Antrag!$C$4,IF(Kinder!BM36=4.5,'Berechnung 4_5 _ x'!$E$31,Kinder!BM36),0)</f>
        <v>0</v>
      </c>
      <c r="C36">
        <f>IF(Kinder!BN38=Antrag!$C$4,IF(Kinder!BN36=4.5,'Berechnung 4_5 _ x'!$E$31,Kinder!BN36),0)</f>
        <v>0</v>
      </c>
      <c r="D36">
        <f>IF(Kinder!BO38=Antrag!$C$4,IF(Kinder!BO36=4.5,'Berechnung 4_5 _ x'!$E$31,Kinder!BO36),0)</f>
        <v>0</v>
      </c>
      <c r="E36">
        <f>IF(Kinder!BP38=Antrag!$C$4,IF(Kinder!BP36=4.5,'Berechnung 4_5 _ x'!$E$31,Kinder!BP36),0)</f>
        <v>0</v>
      </c>
      <c r="F36">
        <f>IF(Kinder!BQ38=Antrag!$C$4,IF(Kinder!BQ36=4.5,'Berechnung 4_5 _ x'!$E$31,Kinder!BQ36),0)</f>
        <v>0</v>
      </c>
      <c r="G36">
        <f>IF(Kinder!BR38=Antrag!$C$4,IF(Kinder!BR36=4.5,'Berechnung 4_5 _ x'!$E$31,Kinder!BR36),0)</f>
        <v>0</v>
      </c>
      <c r="H36">
        <f>IF(Kinder!BS38=Antrag!$C$4,IF(Kinder!BS36=4.5,'Berechnung 4_5 _ x'!$E$31,Kinder!BS36),0)</f>
        <v>0</v>
      </c>
      <c r="I36">
        <f>IF(Kinder!BT38=Antrag!$C$4,IF(Kinder!BT36=4.5,'Berechnung 4_5 _ x'!$E$31,Kinder!BT36),0)</f>
        <v>0</v>
      </c>
      <c r="J36">
        <f>IF(Kinder!BU38=Antrag!$C$4,IF(Kinder!BU36=4.5,'Berechnung 4_5 _ x'!$E$31,Kinder!BU36),0)</f>
        <v>0</v>
      </c>
      <c r="K36">
        <f>IF(Kinder!BV38=Antrag!$C$4,IF(Kinder!BV36=4.5,'Berechnung 4_5 _ x'!$E$31,Kinder!BV36),0)</f>
        <v>0</v>
      </c>
      <c r="L36">
        <f>IF(Kinder!BW38=Antrag!$C$4,IF(Kinder!BW36=4.5,'Berechnung 4_5 _ x'!$E$31,Kinder!BW36),0)</f>
        <v>0</v>
      </c>
      <c r="M36" t="str">
        <f>IF(Kinder!S38='Berechnung Kommune'!L35,Kinder!S36,0)</f>
        <v/>
      </c>
      <c r="AL36">
        <f>IF(Kinder!BL38=Antrag!$C$4,IF(A36&gt;=4.5,IF('Berechnung 4_5 _ x'!D$5="Nein",4.5,IF(Kinder!AJ$903&lt;3,IF(MAX(Kinder!$AJ$903:AJ$903)&lt;3,4.5,Kinder!BL36),MIN('Berechnung 4_5 _ x'!$E$31:$F$32))),A36),0)</f>
        <v>0</v>
      </c>
      <c r="AM36">
        <f>IF(Kinder!BM38=Antrag!$C$4,IF(B36&gt;=4.5,IF('Berechnung 4_5 _ x'!E$5="Nein",4.5,IF(Kinder!AK$903&lt;3,IF(MAX(Kinder!$AJ$903:AK$903)&lt;3,4.5,Kinder!BM36),MIN('Berechnung 4_5 _ x'!$E$31:$F$32))),B36),0)</f>
        <v>0</v>
      </c>
      <c r="AN36">
        <f>IF(Kinder!BN38=Antrag!$C$4,IF(C36&gt;=4.5,IF('Berechnung 4_5 _ x'!F$5="Nein",4.5,IF(Kinder!AL$903&lt;3,IF(MAX(Kinder!$AJ$903:AL$903)&lt;3,4.5,Kinder!BN36),MIN('Berechnung 4_5 _ x'!$E$31:$F$32))),C36),0)</f>
        <v>0</v>
      </c>
      <c r="AO36">
        <f>IF(Kinder!BO38=Antrag!$C$4,IF(D36&gt;=4.5,IF('Berechnung 4_5 _ x'!G$5="Nein",4.5,IF(Kinder!AM$903&lt;3,IF(MAX(Kinder!$AJ$903:AM$903)&lt;3,4.5,Kinder!BO36),MIN('Berechnung 4_5 _ x'!$E$31:$F$32))),D36),0)</f>
        <v>0</v>
      </c>
      <c r="AP36">
        <f>IF(Kinder!BP38=Antrag!$C$4,IF(E36&gt;=4.5,IF('Berechnung 4_5 _ x'!H$5="Nein",4.5,IF(Kinder!AN$903&lt;3,IF(MAX(Kinder!$AJ$903:AN$903)&lt;3,4.5,Kinder!BP36),MIN('Berechnung 4_5 _ x'!$E$31:$F$32))),E36),0)</f>
        <v>0</v>
      </c>
      <c r="AQ36">
        <f>IF(Kinder!BQ38=Antrag!$C$4,IF(F36&gt;=4.5,IF('Berechnung 4_5 _ x'!I$5="Nein",4.5,IF(Kinder!AO$903&lt;3,IF(MAX(Kinder!$AJ$903:AO$903)&lt;3,4.5,Kinder!BQ36),MIN('Berechnung 4_5 _ x'!$E$31:$F$32))),F36),0)</f>
        <v>0</v>
      </c>
      <c r="AR36">
        <f>IF(Kinder!BR38=Antrag!$C$4,IF(G36&gt;=4.5,IF('Berechnung 4_5 _ x'!J$5="Nein",4.5,IF(Kinder!AP$903&lt;3,IF(MAX(Kinder!$AJ$903:AP$903)&lt;3,4.5,Kinder!BR36),MIN('Berechnung 4_5 _ x'!$E$31:$F$32))),G36),0)</f>
        <v>0</v>
      </c>
      <c r="AS36">
        <f>IF(Kinder!BS38=Antrag!$C$4,IF(H36&gt;=4.5,IF('Berechnung 4_5 _ x'!K$5="Nein",4.5,IF(Kinder!AQ$903&lt;3,IF(MAX(Kinder!$AJ$903:AQ$903)&lt;3,4.5,Kinder!BS36),MIN('Berechnung 4_5 _ x'!$E$31:$F$32))),H36),0)</f>
        <v>0</v>
      </c>
      <c r="AT36">
        <f>IF(Kinder!BT38=Antrag!$C$4,IF(I36&gt;=4.5,IF('Berechnung 4_5 _ x'!L$5="Nein",4.5,IF(Kinder!AR$903&lt;3,IF(MAX(Kinder!$AJ$903:AR$903)&lt;3,4.5,Kinder!BT36),MIN('Berechnung 4_5 _ x'!$E$31:$F$32))),I36),0)</f>
        <v>0</v>
      </c>
      <c r="AU36">
        <f>IF(Kinder!BU38=Antrag!$C$4,IF(J36&gt;=4.5,IF('Berechnung 4_5 _ x'!M$5="Nein",4.5,IF(Kinder!AS$903&lt;3,IF(MAX(Kinder!$AJ$903:AS$903)&lt;3,4.5,Kinder!BU36),MIN('Berechnung 4_5 _ x'!$E$31:$F$32))),J36),0)</f>
        <v>0</v>
      </c>
      <c r="AV36">
        <f>IF(Kinder!BV38=Antrag!$C$4,IF(K36&gt;=4.5,IF('Berechnung 4_5 _ x'!N$5="Nein",4.5,IF(Kinder!AT$903&lt;3,IF(MAX(Kinder!$AJ$903:AT$903)&lt;3,4.5,Kinder!BV36),MIN('Berechnung 4_5 _ x'!$E$31:$F$32))),K36),0)</f>
        <v>0</v>
      </c>
      <c r="AW36">
        <f>IF(Kinder!BW38=Antrag!$C$4,IF(L36&gt;=4.5,IF('Berechnung 4_5 _ x'!O$5="Nein",4.5,IF(Kinder!AU$903&lt;3,IF(MAX(Kinder!$AJ$903:AU$903)&lt;3,4.5,Kinder!BW36),MIN('Berechnung 4_5 _ x'!$E$31:$F$32))),L36),0)</f>
        <v>0</v>
      </c>
    </row>
    <row r="37" spans="1:49" x14ac:dyDescent="0.2">
      <c r="M37">
        <f>IF(Kinder!BL38=Antrag!$C$4,Kinder!BL37,0)</f>
        <v>0</v>
      </c>
      <c r="N37">
        <f>IF(Kinder!BM38=Antrag!$C$4,Kinder!BM37,0)</f>
        <v>0</v>
      </c>
      <c r="O37">
        <f>IF(Kinder!BN38=Antrag!$C$4,Kinder!BN37,0)</f>
        <v>0</v>
      </c>
      <c r="P37">
        <f>IF(Kinder!BO38=Antrag!$C$4,Kinder!BO37,0)</f>
        <v>0</v>
      </c>
      <c r="Q37">
        <f>IF(Kinder!BP38=Antrag!$C$4,Kinder!BP37,0)</f>
        <v>0</v>
      </c>
      <c r="R37">
        <f>IF(Kinder!BQ38=Antrag!$C$4,Kinder!BQ37,0)</f>
        <v>0</v>
      </c>
      <c r="S37">
        <f>IF(Kinder!BR38=Antrag!$C$4,Kinder!BR37,0)</f>
        <v>0</v>
      </c>
      <c r="T37">
        <f>IF(Kinder!BS38=Antrag!$C$4,Kinder!BS37,0)</f>
        <v>0</v>
      </c>
      <c r="U37">
        <f>IF(Kinder!BT38=Antrag!$C$4,Kinder!BT37,0)</f>
        <v>0</v>
      </c>
      <c r="V37">
        <f>IF(Kinder!BU38=Antrag!$C$4,Kinder!BU37,0)</f>
        <v>0</v>
      </c>
      <c r="W37">
        <f>IF(Kinder!BV38=Antrag!$C$4,Kinder!BV37,0)</f>
        <v>0</v>
      </c>
      <c r="X37">
        <f>IF(Kinder!BW38=Antrag!$C$4,Kinder!BW37,0)</f>
        <v>0</v>
      </c>
    </row>
    <row r="38" spans="1:49" x14ac:dyDescent="0.2">
      <c r="Y38">
        <f t="shared" ref="Y38:AJ38" si="11">MIN(A36,AL36)*M37</f>
        <v>0</v>
      </c>
      <c r="Z38">
        <f t="shared" si="11"/>
        <v>0</v>
      </c>
      <c r="AA38">
        <f t="shared" si="11"/>
        <v>0</v>
      </c>
      <c r="AB38">
        <f t="shared" si="11"/>
        <v>0</v>
      </c>
      <c r="AC38">
        <f t="shared" si="11"/>
        <v>0</v>
      </c>
      <c r="AD38">
        <f t="shared" si="11"/>
        <v>0</v>
      </c>
      <c r="AE38">
        <f t="shared" si="11"/>
        <v>0</v>
      </c>
      <c r="AF38">
        <f t="shared" si="11"/>
        <v>0</v>
      </c>
      <c r="AG38">
        <f t="shared" si="11"/>
        <v>0</v>
      </c>
      <c r="AH38">
        <f t="shared" si="11"/>
        <v>0</v>
      </c>
      <c r="AI38">
        <f t="shared" si="11"/>
        <v>0</v>
      </c>
      <c r="AJ38">
        <f t="shared" si="11"/>
        <v>0</v>
      </c>
      <c r="AK38">
        <f>SUM(Y38:AJ38)</f>
        <v>0</v>
      </c>
    </row>
    <row r="39" spans="1:49" x14ac:dyDescent="0.2">
      <c r="A39">
        <f>IF(Kinder!BL41=Antrag!$C$4,IF(Kinder!BL39=4.5,'Berechnung 4_5 _ x'!$E$31,Kinder!BL39),0)</f>
        <v>0</v>
      </c>
      <c r="B39">
        <f>IF(Kinder!BM41=Antrag!$C$4,IF(Kinder!BM39=4.5,'Berechnung 4_5 _ x'!$E$31,Kinder!BM39),0)</f>
        <v>0</v>
      </c>
      <c r="C39">
        <f>IF(Kinder!BN41=Antrag!$C$4,IF(Kinder!BN39=4.5,'Berechnung 4_5 _ x'!$E$31,Kinder!BN39),0)</f>
        <v>0</v>
      </c>
      <c r="D39">
        <f>IF(Kinder!BO41=Antrag!$C$4,IF(Kinder!BO39=4.5,'Berechnung 4_5 _ x'!$E$31,Kinder!BO39),0)</f>
        <v>0</v>
      </c>
      <c r="E39">
        <f>IF(Kinder!BP41=Antrag!$C$4,IF(Kinder!BP39=4.5,'Berechnung 4_5 _ x'!$E$31,Kinder!BP39),0)</f>
        <v>0</v>
      </c>
      <c r="F39">
        <f>IF(Kinder!BQ41=Antrag!$C$4,IF(Kinder!BQ39=4.5,'Berechnung 4_5 _ x'!$E$31,Kinder!BQ39),0)</f>
        <v>0</v>
      </c>
      <c r="G39">
        <f>IF(Kinder!BR41=Antrag!$C$4,IF(Kinder!BR39=4.5,'Berechnung 4_5 _ x'!$E$31,Kinder!BR39),0)</f>
        <v>0</v>
      </c>
      <c r="H39">
        <f>IF(Kinder!BS41=Antrag!$C$4,IF(Kinder!BS39=4.5,'Berechnung 4_5 _ x'!$E$31,Kinder!BS39),0)</f>
        <v>0</v>
      </c>
      <c r="I39">
        <f>IF(Kinder!BT41=Antrag!$C$4,IF(Kinder!BT39=4.5,'Berechnung 4_5 _ x'!$E$31,Kinder!BT39),0)</f>
        <v>0</v>
      </c>
      <c r="J39">
        <f>IF(Kinder!BU41=Antrag!$C$4,IF(Kinder!BU39=4.5,'Berechnung 4_5 _ x'!$E$31,Kinder!BU39),0)</f>
        <v>0</v>
      </c>
      <c r="K39">
        <f>IF(Kinder!BV41=Antrag!$C$4,IF(Kinder!BV39=4.5,'Berechnung 4_5 _ x'!$E$31,Kinder!BV39),0)</f>
        <v>0</v>
      </c>
      <c r="L39">
        <f>IF(Kinder!BW41=Antrag!$C$4,IF(Kinder!BW39=4.5,'Berechnung 4_5 _ x'!$E$31,Kinder!BW39),0)</f>
        <v>0</v>
      </c>
      <c r="M39" t="str">
        <f>IF(Kinder!S41='Berechnung Kommune'!L38,Kinder!S39,0)</f>
        <v/>
      </c>
      <c r="AL39">
        <f>IF(Kinder!BL41=Antrag!$C$4,IF(A39&gt;=4.5,IF('Berechnung 4_5 _ x'!D$5="Nein",4.5,IF(Kinder!AJ$903&lt;3,IF(MAX(Kinder!$AJ$903:AJ$903)&lt;3,4.5,Kinder!BL39),MIN('Berechnung 4_5 _ x'!$E$31:$F$32))),A39),0)</f>
        <v>0</v>
      </c>
      <c r="AM39">
        <f>IF(Kinder!BM41=Antrag!$C$4,IF(B39&gt;=4.5,IF('Berechnung 4_5 _ x'!E$5="Nein",4.5,IF(Kinder!AK$903&lt;3,IF(MAX(Kinder!$AJ$903:AK$903)&lt;3,4.5,Kinder!BM39),MIN('Berechnung 4_5 _ x'!$E$31:$F$32))),B39),0)</f>
        <v>0</v>
      </c>
      <c r="AN39">
        <f>IF(Kinder!BN41=Antrag!$C$4,IF(C39&gt;=4.5,IF('Berechnung 4_5 _ x'!F$5="Nein",4.5,IF(Kinder!AL$903&lt;3,IF(MAX(Kinder!$AJ$903:AL$903)&lt;3,4.5,Kinder!BN39),MIN('Berechnung 4_5 _ x'!$E$31:$F$32))),C39),0)</f>
        <v>0</v>
      </c>
      <c r="AO39">
        <f>IF(Kinder!BO41=Antrag!$C$4,IF(D39&gt;=4.5,IF('Berechnung 4_5 _ x'!G$5="Nein",4.5,IF(Kinder!AM$903&lt;3,IF(MAX(Kinder!$AJ$903:AM$903)&lt;3,4.5,Kinder!BO39),MIN('Berechnung 4_5 _ x'!$E$31:$F$32))),D39),0)</f>
        <v>0</v>
      </c>
      <c r="AP39">
        <f>IF(Kinder!BP41=Antrag!$C$4,IF(E39&gt;=4.5,IF('Berechnung 4_5 _ x'!H$5="Nein",4.5,IF(Kinder!AN$903&lt;3,IF(MAX(Kinder!$AJ$903:AN$903)&lt;3,4.5,Kinder!BP39),MIN('Berechnung 4_5 _ x'!$E$31:$F$32))),E39),0)</f>
        <v>0</v>
      </c>
      <c r="AQ39">
        <f>IF(Kinder!BQ41=Antrag!$C$4,IF(F39&gt;=4.5,IF('Berechnung 4_5 _ x'!I$5="Nein",4.5,IF(Kinder!AO$903&lt;3,IF(MAX(Kinder!$AJ$903:AO$903)&lt;3,4.5,Kinder!BQ39),MIN('Berechnung 4_5 _ x'!$E$31:$F$32))),F39),0)</f>
        <v>0</v>
      </c>
      <c r="AR39">
        <f>IF(Kinder!BR41=Antrag!$C$4,IF(G39&gt;=4.5,IF('Berechnung 4_5 _ x'!J$5="Nein",4.5,IF(Kinder!AP$903&lt;3,IF(MAX(Kinder!$AJ$903:AP$903)&lt;3,4.5,Kinder!BR39),MIN('Berechnung 4_5 _ x'!$E$31:$F$32))),G39),0)</f>
        <v>0</v>
      </c>
      <c r="AS39">
        <f>IF(Kinder!BS41=Antrag!$C$4,IF(H39&gt;=4.5,IF('Berechnung 4_5 _ x'!K$5="Nein",4.5,IF(Kinder!AQ$903&lt;3,IF(MAX(Kinder!$AJ$903:AQ$903)&lt;3,4.5,Kinder!BS39),MIN('Berechnung 4_5 _ x'!$E$31:$F$32))),H39),0)</f>
        <v>0</v>
      </c>
      <c r="AT39">
        <f>IF(Kinder!BT41=Antrag!$C$4,IF(I39&gt;=4.5,IF('Berechnung 4_5 _ x'!L$5="Nein",4.5,IF(Kinder!AR$903&lt;3,IF(MAX(Kinder!$AJ$903:AR$903)&lt;3,4.5,Kinder!BT39),MIN('Berechnung 4_5 _ x'!$E$31:$F$32))),I39),0)</f>
        <v>0</v>
      </c>
      <c r="AU39">
        <f>IF(Kinder!BU41=Antrag!$C$4,IF(J39&gt;=4.5,IF('Berechnung 4_5 _ x'!M$5="Nein",4.5,IF(Kinder!AS$903&lt;3,IF(MAX(Kinder!$AJ$903:AS$903)&lt;3,4.5,Kinder!BU39),MIN('Berechnung 4_5 _ x'!$E$31:$F$32))),J39),0)</f>
        <v>0</v>
      </c>
      <c r="AV39">
        <f>IF(Kinder!BV41=Antrag!$C$4,IF(K39&gt;=4.5,IF('Berechnung 4_5 _ x'!N$5="Nein",4.5,IF(Kinder!AT$903&lt;3,IF(MAX(Kinder!$AJ$903:AT$903)&lt;3,4.5,Kinder!BV39),MIN('Berechnung 4_5 _ x'!$E$31:$F$32))),K39),0)</f>
        <v>0</v>
      </c>
      <c r="AW39">
        <f>IF(Kinder!BW41=Antrag!$C$4,IF(L39&gt;=4.5,IF('Berechnung 4_5 _ x'!O$5="Nein",4.5,IF(Kinder!AU$903&lt;3,IF(MAX(Kinder!$AJ$903:AU$903)&lt;3,4.5,Kinder!BW39),MIN('Berechnung 4_5 _ x'!$E$31:$F$32))),L39),0)</f>
        <v>0</v>
      </c>
    </row>
    <row r="40" spans="1:49" x14ac:dyDescent="0.2">
      <c r="M40">
        <f>IF(Kinder!BL41=Antrag!$C$4,Kinder!BL40,0)</f>
        <v>0</v>
      </c>
      <c r="N40">
        <f>IF(Kinder!BM41=Antrag!$C$4,Kinder!BM40,0)</f>
        <v>0</v>
      </c>
      <c r="O40">
        <f>IF(Kinder!BN41=Antrag!$C$4,Kinder!BN40,0)</f>
        <v>0</v>
      </c>
      <c r="P40">
        <f>IF(Kinder!BO41=Antrag!$C$4,Kinder!BO40,0)</f>
        <v>0</v>
      </c>
      <c r="Q40">
        <f>IF(Kinder!BP41=Antrag!$C$4,Kinder!BP40,0)</f>
        <v>0</v>
      </c>
      <c r="R40">
        <f>IF(Kinder!BQ41=Antrag!$C$4,Kinder!BQ40,0)</f>
        <v>0</v>
      </c>
      <c r="S40">
        <f>IF(Kinder!BR41=Antrag!$C$4,Kinder!BR40,0)</f>
        <v>0</v>
      </c>
      <c r="T40">
        <f>IF(Kinder!BS41=Antrag!$C$4,Kinder!BS40,0)</f>
        <v>0</v>
      </c>
      <c r="U40">
        <f>IF(Kinder!BT41=Antrag!$C$4,Kinder!BT40,0)</f>
        <v>0</v>
      </c>
      <c r="V40">
        <f>IF(Kinder!BU41=Antrag!$C$4,Kinder!BU40,0)</f>
        <v>0</v>
      </c>
      <c r="W40">
        <f>IF(Kinder!BV41=Antrag!$C$4,Kinder!BV40,0)</f>
        <v>0</v>
      </c>
      <c r="X40">
        <f>IF(Kinder!BW41=Antrag!$C$4,Kinder!BW40,0)</f>
        <v>0</v>
      </c>
    </row>
    <row r="41" spans="1:49" x14ac:dyDescent="0.2">
      <c r="Y41">
        <f t="shared" ref="Y41:AJ41" si="12">MIN(A39,AL39)*M40</f>
        <v>0</v>
      </c>
      <c r="Z41">
        <f t="shared" si="12"/>
        <v>0</v>
      </c>
      <c r="AA41">
        <f t="shared" si="12"/>
        <v>0</v>
      </c>
      <c r="AB41">
        <f t="shared" si="12"/>
        <v>0</v>
      </c>
      <c r="AC41">
        <f t="shared" si="12"/>
        <v>0</v>
      </c>
      <c r="AD41">
        <f t="shared" si="12"/>
        <v>0</v>
      </c>
      <c r="AE41">
        <f t="shared" si="12"/>
        <v>0</v>
      </c>
      <c r="AF41">
        <f t="shared" si="12"/>
        <v>0</v>
      </c>
      <c r="AG41">
        <f t="shared" si="12"/>
        <v>0</v>
      </c>
      <c r="AH41">
        <f t="shared" si="12"/>
        <v>0</v>
      </c>
      <c r="AI41">
        <f t="shared" si="12"/>
        <v>0</v>
      </c>
      <c r="AJ41">
        <f t="shared" si="12"/>
        <v>0</v>
      </c>
      <c r="AK41">
        <f>SUM(Y41:AJ41)</f>
        <v>0</v>
      </c>
    </row>
    <row r="42" spans="1:49" x14ac:dyDescent="0.2">
      <c r="A42">
        <f>IF(Kinder!BL44=Antrag!$C$4,IF(Kinder!BL42=4.5,'Berechnung 4_5 _ x'!$E$31,Kinder!BL42),0)</f>
        <v>0</v>
      </c>
      <c r="B42">
        <f>IF(Kinder!BM44=Antrag!$C$4,IF(Kinder!BM42=4.5,'Berechnung 4_5 _ x'!$E$31,Kinder!BM42),0)</f>
        <v>0</v>
      </c>
      <c r="C42">
        <f>IF(Kinder!BN44=Antrag!$C$4,IF(Kinder!BN42=4.5,'Berechnung 4_5 _ x'!$E$31,Kinder!BN42),0)</f>
        <v>0</v>
      </c>
      <c r="D42">
        <f>IF(Kinder!BO44=Antrag!$C$4,IF(Kinder!BO42=4.5,'Berechnung 4_5 _ x'!$E$31,Kinder!BO42),0)</f>
        <v>0</v>
      </c>
      <c r="E42">
        <f>IF(Kinder!BP44=Antrag!$C$4,IF(Kinder!BP42=4.5,'Berechnung 4_5 _ x'!$E$31,Kinder!BP42),0)</f>
        <v>0</v>
      </c>
      <c r="F42">
        <f>IF(Kinder!BQ44=Antrag!$C$4,IF(Kinder!BQ42=4.5,'Berechnung 4_5 _ x'!$E$31,Kinder!BQ42),0)</f>
        <v>0</v>
      </c>
      <c r="G42">
        <f>IF(Kinder!BR44=Antrag!$C$4,IF(Kinder!BR42=4.5,'Berechnung 4_5 _ x'!$E$31,Kinder!BR42),0)</f>
        <v>0</v>
      </c>
      <c r="H42">
        <f>IF(Kinder!BS44=Antrag!$C$4,IF(Kinder!BS42=4.5,'Berechnung 4_5 _ x'!$E$31,Kinder!BS42),0)</f>
        <v>0</v>
      </c>
      <c r="I42">
        <f>IF(Kinder!BT44=Antrag!$C$4,IF(Kinder!BT42=4.5,'Berechnung 4_5 _ x'!$E$31,Kinder!BT42),0)</f>
        <v>0</v>
      </c>
      <c r="J42">
        <f>IF(Kinder!BU44=Antrag!$C$4,IF(Kinder!BU42=4.5,'Berechnung 4_5 _ x'!$E$31,Kinder!BU42),0)</f>
        <v>0</v>
      </c>
      <c r="K42">
        <f>IF(Kinder!BV44=Antrag!$C$4,IF(Kinder!BV42=4.5,'Berechnung 4_5 _ x'!$E$31,Kinder!BV42),0)</f>
        <v>0</v>
      </c>
      <c r="L42">
        <f>IF(Kinder!BW44=Antrag!$C$4,IF(Kinder!BW42=4.5,'Berechnung 4_5 _ x'!$E$31,Kinder!BW42),0)</f>
        <v>0</v>
      </c>
      <c r="M42" t="str">
        <f>IF(Kinder!S44='Berechnung Kommune'!L41,Kinder!S42,0)</f>
        <v/>
      </c>
      <c r="AL42">
        <f>IF(Kinder!BL44=Antrag!$C$4,IF(A42&gt;=4.5,IF('Berechnung 4_5 _ x'!D$5="Nein",4.5,IF(Kinder!AJ$903&lt;3,IF(MAX(Kinder!$AJ$903:AJ$903)&lt;3,4.5,Kinder!BL42),MIN('Berechnung 4_5 _ x'!$E$31:$F$32))),A42),0)</f>
        <v>0</v>
      </c>
      <c r="AM42">
        <f>IF(Kinder!BM44=Antrag!$C$4,IF(B42&gt;=4.5,IF('Berechnung 4_5 _ x'!E$5="Nein",4.5,IF(Kinder!AK$903&lt;3,IF(MAX(Kinder!$AJ$903:AK$903)&lt;3,4.5,Kinder!BM42),MIN('Berechnung 4_5 _ x'!$E$31:$F$32))),B42),0)</f>
        <v>0</v>
      </c>
      <c r="AN42">
        <f>IF(Kinder!BN44=Antrag!$C$4,IF(C42&gt;=4.5,IF('Berechnung 4_5 _ x'!F$5="Nein",4.5,IF(Kinder!AL$903&lt;3,IF(MAX(Kinder!$AJ$903:AL$903)&lt;3,4.5,Kinder!BN42),MIN('Berechnung 4_5 _ x'!$E$31:$F$32))),C42),0)</f>
        <v>0</v>
      </c>
      <c r="AO42">
        <f>IF(Kinder!BO44=Antrag!$C$4,IF(D42&gt;=4.5,IF('Berechnung 4_5 _ x'!G$5="Nein",4.5,IF(Kinder!AM$903&lt;3,IF(MAX(Kinder!$AJ$903:AM$903)&lt;3,4.5,Kinder!BO42),MIN('Berechnung 4_5 _ x'!$E$31:$F$32))),D42),0)</f>
        <v>0</v>
      </c>
      <c r="AP42">
        <f>IF(Kinder!BP44=Antrag!$C$4,IF(E42&gt;=4.5,IF('Berechnung 4_5 _ x'!H$5="Nein",4.5,IF(Kinder!AN$903&lt;3,IF(MAX(Kinder!$AJ$903:AN$903)&lt;3,4.5,Kinder!BP42),MIN('Berechnung 4_5 _ x'!$E$31:$F$32))),E42),0)</f>
        <v>0</v>
      </c>
      <c r="AQ42">
        <f>IF(Kinder!BQ44=Antrag!$C$4,IF(F42&gt;=4.5,IF('Berechnung 4_5 _ x'!I$5="Nein",4.5,IF(Kinder!AO$903&lt;3,IF(MAX(Kinder!$AJ$903:AO$903)&lt;3,4.5,Kinder!BQ42),MIN('Berechnung 4_5 _ x'!$E$31:$F$32))),F42),0)</f>
        <v>0</v>
      </c>
      <c r="AR42">
        <f>IF(Kinder!BR44=Antrag!$C$4,IF(G42&gt;=4.5,IF('Berechnung 4_5 _ x'!J$5="Nein",4.5,IF(Kinder!AP$903&lt;3,IF(MAX(Kinder!$AJ$903:AP$903)&lt;3,4.5,Kinder!BR42),MIN('Berechnung 4_5 _ x'!$E$31:$F$32))),G42),0)</f>
        <v>0</v>
      </c>
      <c r="AS42">
        <f>IF(Kinder!BS44=Antrag!$C$4,IF(H42&gt;=4.5,IF('Berechnung 4_5 _ x'!K$5="Nein",4.5,IF(Kinder!AQ$903&lt;3,IF(MAX(Kinder!$AJ$903:AQ$903)&lt;3,4.5,Kinder!BS42),MIN('Berechnung 4_5 _ x'!$E$31:$F$32))),H42),0)</f>
        <v>0</v>
      </c>
      <c r="AT42">
        <f>IF(Kinder!BT44=Antrag!$C$4,IF(I42&gt;=4.5,IF('Berechnung 4_5 _ x'!L$5="Nein",4.5,IF(Kinder!AR$903&lt;3,IF(MAX(Kinder!$AJ$903:AR$903)&lt;3,4.5,Kinder!BT42),MIN('Berechnung 4_5 _ x'!$E$31:$F$32))),I42),0)</f>
        <v>0</v>
      </c>
      <c r="AU42">
        <f>IF(Kinder!BU44=Antrag!$C$4,IF(J42&gt;=4.5,IF('Berechnung 4_5 _ x'!M$5="Nein",4.5,IF(Kinder!AS$903&lt;3,IF(MAX(Kinder!$AJ$903:AS$903)&lt;3,4.5,Kinder!BU42),MIN('Berechnung 4_5 _ x'!$E$31:$F$32))),J42),0)</f>
        <v>0</v>
      </c>
      <c r="AV42">
        <f>IF(Kinder!BV44=Antrag!$C$4,IF(K42&gt;=4.5,IF('Berechnung 4_5 _ x'!N$5="Nein",4.5,IF(Kinder!AT$903&lt;3,IF(MAX(Kinder!$AJ$903:AT$903)&lt;3,4.5,Kinder!BV42),MIN('Berechnung 4_5 _ x'!$E$31:$F$32))),K42),0)</f>
        <v>0</v>
      </c>
      <c r="AW42">
        <f>IF(Kinder!BW44=Antrag!$C$4,IF(L42&gt;=4.5,IF('Berechnung 4_5 _ x'!O$5="Nein",4.5,IF(Kinder!AU$903&lt;3,IF(MAX(Kinder!$AJ$903:AU$903)&lt;3,4.5,Kinder!BW42),MIN('Berechnung 4_5 _ x'!$E$31:$F$32))),L42),0)</f>
        <v>0</v>
      </c>
    </row>
    <row r="43" spans="1:49" x14ac:dyDescent="0.2">
      <c r="M43">
        <f>IF(Kinder!BL44=Antrag!$C$4,Kinder!BL43,0)</f>
        <v>0</v>
      </c>
      <c r="N43">
        <f>IF(Kinder!BM44=Antrag!$C$4,Kinder!BM43,0)</f>
        <v>0</v>
      </c>
      <c r="O43">
        <f>IF(Kinder!BN44=Antrag!$C$4,Kinder!BN43,0)</f>
        <v>0</v>
      </c>
      <c r="P43">
        <f>IF(Kinder!BO44=Antrag!$C$4,Kinder!BO43,0)</f>
        <v>0</v>
      </c>
      <c r="Q43">
        <f>IF(Kinder!BP44=Antrag!$C$4,Kinder!BP43,0)</f>
        <v>0</v>
      </c>
      <c r="R43">
        <f>IF(Kinder!BQ44=Antrag!$C$4,Kinder!BQ43,0)</f>
        <v>0</v>
      </c>
      <c r="S43">
        <f>IF(Kinder!BR44=Antrag!$C$4,Kinder!BR43,0)</f>
        <v>0</v>
      </c>
      <c r="T43">
        <f>IF(Kinder!BS44=Antrag!$C$4,Kinder!BS43,0)</f>
        <v>0</v>
      </c>
      <c r="U43">
        <f>IF(Kinder!BT44=Antrag!$C$4,Kinder!BT43,0)</f>
        <v>0</v>
      </c>
      <c r="V43">
        <f>IF(Kinder!BU44=Antrag!$C$4,Kinder!BU43,0)</f>
        <v>0</v>
      </c>
      <c r="W43">
        <f>IF(Kinder!BV44=Antrag!$C$4,Kinder!BV43,0)</f>
        <v>0</v>
      </c>
      <c r="X43">
        <f>IF(Kinder!BW44=Antrag!$C$4,Kinder!BW43,0)</f>
        <v>0</v>
      </c>
    </row>
    <row r="44" spans="1:49" x14ac:dyDescent="0.2">
      <c r="Y44">
        <f t="shared" ref="Y44:AJ44" si="13">MIN(A42,AL42)*M43</f>
        <v>0</v>
      </c>
      <c r="Z44">
        <f t="shared" si="13"/>
        <v>0</v>
      </c>
      <c r="AA44">
        <f t="shared" si="13"/>
        <v>0</v>
      </c>
      <c r="AB44">
        <f t="shared" si="13"/>
        <v>0</v>
      </c>
      <c r="AC44">
        <f t="shared" si="13"/>
        <v>0</v>
      </c>
      <c r="AD44">
        <f t="shared" si="13"/>
        <v>0</v>
      </c>
      <c r="AE44">
        <f t="shared" si="13"/>
        <v>0</v>
      </c>
      <c r="AF44">
        <f t="shared" si="13"/>
        <v>0</v>
      </c>
      <c r="AG44">
        <f t="shared" si="13"/>
        <v>0</v>
      </c>
      <c r="AH44">
        <f t="shared" si="13"/>
        <v>0</v>
      </c>
      <c r="AI44">
        <f t="shared" si="13"/>
        <v>0</v>
      </c>
      <c r="AJ44">
        <f t="shared" si="13"/>
        <v>0</v>
      </c>
      <c r="AK44">
        <f>SUM(Y44:AJ44)</f>
        <v>0</v>
      </c>
    </row>
    <row r="45" spans="1:49" x14ac:dyDescent="0.2">
      <c r="A45">
        <f>IF(Kinder!BL47=Antrag!$C$4,IF(Kinder!BL45=4.5,'Berechnung 4_5 _ x'!$E$31,Kinder!BL45),0)</f>
        <v>0</v>
      </c>
      <c r="B45">
        <f>IF(Kinder!BM47=Antrag!$C$4,IF(Kinder!BM45=4.5,'Berechnung 4_5 _ x'!$E$31,Kinder!BM45),0)</f>
        <v>0</v>
      </c>
      <c r="C45">
        <f>IF(Kinder!BN47=Antrag!$C$4,IF(Kinder!BN45=4.5,'Berechnung 4_5 _ x'!$E$31,Kinder!BN45),0)</f>
        <v>0</v>
      </c>
      <c r="D45">
        <f>IF(Kinder!BO47=Antrag!$C$4,IF(Kinder!BO45=4.5,'Berechnung 4_5 _ x'!$E$31,Kinder!BO45),0)</f>
        <v>0</v>
      </c>
      <c r="E45">
        <f>IF(Kinder!BP47=Antrag!$C$4,IF(Kinder!BP45=4.5,'Berechnung 4_5 _ x'!$E$31,Kinder!BP45),0)</f>
        <v>0</v>
      </c>
      <c r="F45">
        <f>IF(Kinder!BQ47=Antrag!$C$4,IF(Kinder!BQ45=4.5,'Berechnung 4_5 _ x'!$E$31,Kinder!BQ45),0)</f>
        <v>0</v>
      </c>
      <c r="G45">
        <f>IF(Kinder!BR47=Antrag!$C$4,IF(Kinder!BR45=4.5,'Berechnung 4_5 _ x'!$E$31,Kinder!BR45),0)</f>
        <v>0</v>
      </c>
      <c r="H45">
        <f>IF(Kinder!BS47=Antrag!$C$4,IF(Kinder!BS45=4.5,'Berechnung 4_5 _ x'!$E$31,Kinder!BS45),0)</f>
        <v>0</v>
      </c>
      <c r="I45">
        <f>IF(Kinder!BT47=Antrag!$C$4,IF(Kinder!BT45=4.5,'Berechnung 4_5 _ x'!$E$31,Kinder!BT45),0)</f>
        <v>0</v>
      </c>
      <c r="J45">
        <f>IF(Kinder!BU47=Antrag!$C$4,IF(Kinder!BU45=4.5,'Berechnung 4_5 _ x'!$E$31,Kinder!BU45),0)</f>
        <v>0</v>
      </c>
      <c r="K45">
        <f>IF(Kinder!BV47=Antrag!$C$4,IF(Kinder!BV45=4.5,'Berechnung 4_5 _ x'!$E$31,Kinder!BV45),0)</f>
        <v>0</v>
      </c>
      <c r="L45">
        <f>IF(Kinder!BW47=Antrag!$C$4,IF(Kinder!BW45=4.5,'Berechnung 4_5 _ x'!$E$31,Kinder!BW45),0)</f>
        <v>0</v>
      </c>
      <c r="M45" t="str">
        <f>IF(Kinder!S47='Berechnung Kommune'!L44,Kinder!S45,0)</f>
        <v/>
      </c>
      <c r="AL45">
        <f>IF(Kinder!BL47=Antrag!$C$4,IF(A45&gt;=4.5,IF('Berechnung 4_5 _ x'!D$5="Nein",4.5,IF(Kinder!AJ$903&lt;3,IF(MAX(Kinder!$AJ$903:AJ$903)&lt;3,4.5,Kinder!BL45),MIN('Berechnung 4_5 _ x'!$E$31:$F$32))),A45),0)</f>
        <v>0</v>
      </c>
      <c r="AM45">
        <f>IF(Kinder!BM47=Antrag!$C$4,IF(B45&gt;=4.5,IF('Berechnung 4_5 _ x'!E$5="Nein",4.5,IF(Kinder!AK$903&lt;3,IF(MAX(Kinder!$AJ$903:AK$903)&lt;3,4.5,Kinder!BM45),MIN('Berechnung 4_5 _ x'!$E$31:$F$32))),B45),0)</f>
        <v>0</v>
      </c>
      <c r="AN45">
        <f>IF(Kinder!BN47=Antrag!$C$4,IF(C45&gt;=4.5,IF('Berechnung 4_5 _ x'!F$5="Nein",4.5,IF(Kinder!AL$903&lt;3,IF(MAX(Kinder!$AJ$903:AL$903)&lt;3,4.5,Kinder!BN45),MIN('Berechnung 4_5 _ x'!$E$31:$F$32))),C45),0)</f>
        <v>0</v>
      </c>
      <c r="AO45">
        <f>IF(Kinder!BO47=Antrag!$C$4,IF(D45&gt;=4.5,IF('Berechnung 4_5 _ x'!G$5="Nein",4.5,IF(Kinder!AM$903&lt;3,IF(MAX(Kinder!$AJ$903:AM$903)&lt;3,4.5,Kinder!BO45),MIN('Berechnung 4_5 _ x'!$E$31:$F$32))),D45),0)</f>
        <v>0</v>
      </c>
      <c r="AP45">
        <f>IF(Kinder!BP47=Antrag!$C$4,IF(E45&gt;=4.5,IF('Berechnung 4_5 _ x'!H$5="Nein",4.5,IF(Kinder!AN$903&lt;3,IF(MAX(Kinder!$AJ$903:AN$903)&lt;3,4.5,Kinder!BP45),MIN('Berechnung 4_5 _ x'!$E$31:$F$32))),E45),0)</f>
        <v>0</v>
      </c>
      <c r="AQ45">
        <f>IF(Kinder!BQ47=Antrag!$C$4,IF(F45&gt;=4.5,IF('Berechnung 4_5 _ x'!I$5="Nein",4.5,IF(Kinder!AO$903&lt;3,IF(MAX(Kinder!$AJ$903:AO$903)&lt;3,4.5,Kinder!BQ45),MIN('Berechnung 4_5 _ x'!$E$31:$F$32))),F45),0)</f>
        <v>0</v>
      </c>
      <c r="AR45">
        <f>IF(Kinder!BR47=Antrag!$C$4,IF(G45&gt;=4.5,IF('Berechnung 4_5 _ x'!J$5="Nein",4.5,IF(Kinder!AP$903&lt;3,IF(MAX(Kinder!$AJ$903:AP$903)&lt;3,4.5,Kinder!BR45),MIN('Berechnung 4_5 _ x'!$E$31:$F$32))),G45),0)</f>
        <v>0</v>
      </c>
      <c r="AS45">
        <f>IF(Kinder!BS47=Antrag!$C$4,IF(H45&gt;=4.5,IF('Berechnung 4_5 _ x'!K$5="Nein",4.5,IF(Kinder!AQ$903&lt;3,IF(MAX(Kinder!$AJ$903:AQ$903)&lt;3,4.5,Kinder!BS45),MIN('Berechnung 4_5 _ x'!$E$31:$F$32))),H45),0)</f>
        <v>0</v>
      </c>
      <c r="AT45">
        <f>IF(Kinder!BT47=Antrag!$C$4,IF(I45&gt;=4.5,IF('Berechnung 4_5 _ x'!L$5="Nein",4.5,IF(Kinder!AR$903&lt;3,IF(MAX(Kinder!$AJ$903:AR$903)&lt;3,4.5,Kinder!BT45),MIN('Berechnung 4_5 _ x'!$E$31:$F$32))),I45),0)</f>
        <v>0</v>
      </c>
      <c r="AU45">
        <f>IF(Kinder!BU47=Antrag!$C$4,IF(J45&gt;=4.5,IF('Berechnung 4_5 _ x'!M$5="Nein",4.5,IF(Kinder!AS$903&lt;3,IF(MAX(Kinder!$AJ$903:AS$903)&lt;3,4.5,Kinder!BU45),MIN('Berechnung 4_5 _ x'!$E$31:$F$32))),J45),0)</f>
        <v>0</v>
      </c>
      <c r="AV45">
        <f>IF(Kinder!BV47=Antrag!$C$4,IF(K45&gt;=4.5,IF('Berechnung 4_5 _ x'!N$5="Nein",4.5,IF(Kinder!AT$903&lt;3,IF(MAX(Kinder!$AJ$903:AT$903)&lt;3,4.5,Kinder!BV45),MIN('Berechnung 4_5 _ x'!$E$31:$F$32))),K45),0)</f>
        <v>0</v>
      </c>
      <c r="AW45">
        <f>IF(Kinder!BW47=Antrag!$C$4,IF(L45&gt;=4.5,IF('Berechnung 4_5 _ x'!O$5="Nein",4.5,IF(Kinder!AU$903&lt;3,IF(MAX(Kinder!$AJ$903:AU$903)&lt;3,4.5,Kinder!BW45),MIN('Berechnung 4_5 _ x'!$E$31:$F$32))),L45),0)</f>
        <v>0</v>
      </c>
    </row>
    <row r="46" spans="1:49" x14ac:dyDescent="0.2">
      <c r="M46">
        <f>IF(Kinder!BL47=Antrag!$C$4,Kinder!BL46,0)</f>
        <v>0</v>
      </c>
      <c r="N46">
        <f>IF(Kinder!BM47=Antrag!$C$4,Kinder!BM46,0)</f>
        <v>0</v>
      </c>
      <c r="O46">
        <f>IF(Kinder!BN47=Antrag!$C$4,Kinder!BN46,0)</f>
        <v>0</v>
      </c>
      <c r="P46">
        <f>IF(Kinder!BO47=Antrag!$C$4,Kinder!BO46,0)</f>
        <v>0</v>
      </c>
      <c r="Q46">
        <f>IF(Kinder!BP47=Antrag!$C$4,Kinder!BP46,0)</f>
        <v>0</v>
      </c>
      <c r="R46">
        <f>IF(Kinder!BQ47=Antrag!$C$4,Kinder!BQ46,0)</f>
        <v>0</v>
      </c>
      <c r="S46">
        <f>IF(Kinder!BR47=Antrag!$C$4,Kinder!BR46,0)</f>
        <v>0</v>
      </c>
      <c r="T46">
        <f>IF(Kinder!BS47=Antrag!$C$4,Kinder!BS46,0)</f>
        <v>0</v>
      </c>
      <c r="U46">
        <f>IF(Kinder!BT47=Antrag!$C$4,Kinder!BT46,0)</f>
        <v>0</v>
      </c>
      <c r="V46">
        <f>IF(Kinder!BU47=Antrag!$C$4,Kinder!BU46,0)</f>
        <v>0</v>
      </c>
      <c r="W46">
        <f>IF(Kinder!BV47=Antrag!$C$4,Kinder!BV46,0)</f>
        <v>0</v>
      </c>
      <c r="X46">
        <f>IF(Kinder!BW47=Antrag!$C$4,Kinder!BW46,0)</f>
        <v>0</v>
      </c>
    </row>
    <row r="47" spans="1:49" x14ac:dyDescent="0.2">
      <c r="Y47">
        <f t="shared" ref="Y47:AJ47" si="14">MIN(A45,AL45)*M46</f>
        <v>0</v>
      </c>
      <c r="Z47">
        <f t="shared" si="14"/>
        <v>0</v>
      </c>
      <c r="AA47">
        <f t="shared" si="14"/>
        <v>0</v>
      </c>
      <c r="AB47">
        <f t="shared" si="14"/>
        <v>0</v>
      </c>
      <c r="AC47">
        <f t="shared" si="14"/>
        <v>0</v>
      </c>
      <c r="AD47">
        <f t="shared" si="14"/>
        <v>0</v>
      </c>
      <c r="AE47">
        <f t="shared" si="14"/>
        <v>0</v>
      </c>
      <c r="AF47">
        <f t="shared" si="14"/>
        <v>0</v>
      </c>
      <c r="AG47">
        <f t="shared" si="14"/>
        <v>0</v>
      </c>
      <c r="AH47">
        <f t="shared" si="14"/>
        <v>0</v>
      </c>
      <c r="AI47">
        <f t="shared" si="14"/>
        <v>0</v>
      </c>
      <c r="AJ47">
        <f t="shared" si="14"/>
        <v>0</v>
      </c>
      <c r="AK47">
        <f>SUM(Y47:AJ47)</f>
        <v>0</v>
      </c>
    </row>
    <row r="48" spans="1:49" x14ac:dyDescent="0.2">
      <c r="A48">
        <f>IF(Kinder!BL50=Antrag!$C$4,IF(Kinder!BL48=4.5,'Berechnung 4_5 _ x'!$E$31,Kinder!BL48),0)</f>
        <v>0</v>
      </c>
      <c r="B48">
        <f>IF(Kinder!BM50=Antrag!$C$4,IF(Kinder!BM48=4.5,'Berechnung 4_5 _ x'!$E$31,Kinder!BM48),0)</f>
        <v>0</v>
      </c>
      <c r="C48">
        <f>IF(Kinder!BN50=Antrag!$C$4,IF(Kinder!BN48=4.5,'Berechnung 4_5 _ x'!$E$31,Kinder!BN48),0)</f>
        <v>0</v>
      </c>
      <c r="D48">
        <f>IF(Kinder!BO50=Antrag!$C$4,IF(Kinder!BO48=4.5,'Berechnung 4_5 _ x'!$E$31,Kinder!BO48),0)</f>
        <v>0</v>
      </c>
      <c r="E48">
        <f>IF(Kinder!BP50=Antrag!$C$4,IF(Kinder!BP48=4.5,'Berechnung 4_5 _ x'!$E$31,Kinder!BP48),0)</f>
        <v>0</v>
      </c>
      <c r="F48">
        <f>IF(Kinder!BQ50=Antrag!$C$4,IF(Kinder!BQ48=4.5,'Berechnung 4_5 _ x'!$E$31,Kinder!BQ48),0)</f>
        <v>0</v>
      </c>
      <c r="G48">
        <f>IF(Kinder!BR50=Antrag!$C$4,IF(Kinder!BR48=4.5,'Berechnung 4_5 _ x'!$E$31,Kinder!BR48),0)</f>
        <v>0</v>
      </c>
      <c r="H48">
        <f>IF(Kinder!BS50=Antrag!$C$4,IF(Kinder!BS48=4.5,'Berechnung 4_5 _ x'!$E$31,Kinder!BS48),0)</f>
        <v>0</v>
      </c>
      <c r="I48">
        <f>IF(Kinder!BT50=Antrag!$C$4,IF(Kinder!BT48=4.5,'Berechnung 4_5 _ x'!$E$31,Kinder!BT48),0)</f>
        <v>0</v>
      </c>
      <c r="J48">
        <f>IF(Kinder!BU50=Antrag!$C$4,IF(Kinder!BU48=4.5,'Berechnung 4_5 _ x'!$E$31,Kinder!BU48),0)</f>
        <v>0</v>
      </c>
      <c r="K48">
        <f>IF(Kinder!BV50=Antrag!$C$4,IF(Kinder!BV48=4.5,'Berechnung 4_5 _ x'!$E$31,Kinder!BV48),0)</f>
        <v>0</v>
      </c>
      <c r="L48">
        <f>IF(Kinder!BW50=Antrag!$C$4,IF(Kinder!BW48=4.5,'Berechnung 4_5 _ x'!$E$31,Kinder!BW48),0)</f>
        <v>0</v>
      </c>
      <c r="M48" t="str">
        <f>IF(Kinder!S50='Berechnung Kommune'!L47,Kinder!S48,0)</f>
        <v/>
      </c>
      <c r="AL48">
        <f>IF(Kinder!BL50=Antrag!$C$4,IF(A48&gt;=4.5,IF('Berechnung 4_5 _ x'!D$5="Nein",4.5,IF(Kinder!AJ$903&lt;3,IF(MAX(Kinder!$AJ$903:AJ$903)&lt;3,4.5,Kinder!BL48),MIN('Berechnung 4_5 _ x'!$E$31:$F$32))),A48),0)</f>
        <v>0</v>
      </c>
      <c r="AM48">
        <f>IF(Kinder!BM50=Antrag!$C$4,IF(B48&gt;=4.5,IF('Berechnung 4_5 _ x'!E$5="Nein",4.5,IF(Kinder!AK$903&lt;3,IF(MAX(Kinder!$AJ$903:AK$903)&lt;3,4.5,Kinder!BM48),MIN('Berechnung 4_5 _ x'!$E$31:$F$32))),B48),0)</f>
        <v>0</v>
      </c>
      <c r="AN48">
        <f>IF(Kinder!BN50=Antrag!$C$4,IF(C48&gt;=4.5,IF('Berechnung 4_5 _ x'!F$5="Nein",4.5,IF(Kinder!AL$903&lt;3,IF(MAX(Kinder!$AJ$903:AL$903)&lt;3,4.5,Kinder!BN48),MIN('Berechnung 4_5 _ x'!$E$31:$F$32))),C48),0)</f>
        <v>0</v>
      </c>
      <c r="AO48">
        <f>IF(Kinder!BO50=Antrag!$C$4,IF(D48&gt;=4.5,IF('Berechnung 4_5 _ x'!G$5="Nein",4.5,IF(Kinder!AM$903&lt;3,IF(MAX(Kinder!$AJ$903:AM$903)&lt;3,4.5,Kinder!BO48),MIN('Berechnung 4_5 _ x'!$E$31:$F$32))),D48),0)</f>
        <v>0</v>
      </c>
      <c r="AP48">
        <f>IF(Kinder!BP50=Antrag!$C$4,IF(E48&gt;=4.5,IF('Berechnung 4_5 _ x'!H$5="Nein",4.5,IF(Kinder!AN$903&lt;3,IF(MAX(Kinder!$AJ$903:AN$903)&lt;3,4.5,Kinder!BP48),MIN('Berechnung 4_5 _ x'!$E$31:$F$32))),E48),0)</f>
        <v>0</v>
      </c>
      <c r="AQ48">
        <f>IF(Kinder!BQ50=Antrag!$C$4,IF(F48&gt;=4.5,IF('Berechnung 4_5 _ x'!I$5="Nein",4.5,IF(Kinder!AO$903&lt;3,IF(MAX(Kinder!$AJ$903:AO$903)&lt;3,4.5,Kinder!BQ48),MIN('Berechnung 4_5 _ x'!$E$31:$F$32))),F48),0)</f>
        <v>0</v>
      </c>
      <c r="AR48">
        <f>IF(Kinder!BR50=Antrag!$C$4,IF(G48&gt;=4.5,IF('Berechnung 4_5 _ x'!J$5="Nein",4.5,IF(Kinder!AP$903&lt;3,IF(MAX(Kinder!$AJ$903:AP$903)&lt;3,4.5,Kinder!BR48),MIN('Berechnung 4_5 _ x'!$E$31:$F$32))),G48),0)</f>
        <v>0</v>
      </c>
      <c r="AS48">
        <f>IF(Kinder!BS50=Antrag!$C$4,IF(H48&gt;=4.5,IF('Berechnung 4_5 _ x'!K$5="Nein",4.5,IF(Kinder!AQ$903&lt;3,IF(MAX(Kinder!$AJ$903:AQ$903)&lt;3,4.5,Kinder!BS48),MIN('Berechnung 4_5 _ x'!$E$31:$F$32))),H48),0)</f>
        <v>0</v>
      </c>
      <c r="AT48">
        <f>IF(Kinder!BT50=Antrag!$C$4,IF(I48&gt;=4.5,IF('Berechnung 4_5 _ x'!L$5="Nein",4.5,IF(Kinder!AR$903&lt;3,IF(MAX(Kinder!$AJ$903:AR$903)&lt;3,4.5,Kinder!BT48),MIN('Berechnung 4_5 _ x'!$E$31:$F$32))),I48),0)</f>
        <v>0</v>
      </c>
      <c r="AU48">
        <f>IF(Kinder!BU50=Antrag!$C$4,IF(J48&gt;=4.5,IF('Berechnung 4_5 _ x'!M$5="Nein",4.5,IF(Kinder!AS$903&lt;3,IF(MAX(Kinder!$AJ$903:AS$903)&lt;3,4.5,Kinder!BU48),MIN('Berechnung 4_5 _ x'!$E$31:$F$32))),J48),0)</f>
        <v>0</v>
      </c>
      <c r="AV48">
        <f>IF(Kinder!BV50=Antrag!$C$4,IF(K48&gt;=4.5,IF('Berechnung 4_5 _ x'!N$5="Nein",4.5,IF(Kinder!AT$903&lt;3,IF(MAX(Kinder!$AJ$903:AT$903)&lt;3,4.5,Kinder!BV48),MIN('Berechnung 4_5 _ x'!$E$31:$F$32))),K48),0)</f>
        <v>0</v>
      </c>
      <c r="AW48">
        <f>IF(Kinder!BW50=Antrag!$C$4,IF(L48&gt;=4.5,IF('Berechnung 4_5 _ x'!O$5="Nein",4.5,IF(Kinder!AU$903&lt;3,IF(MAX(Kinder!$AJ$903:AU$903)&lt;3,4.5,Kinder!BW48),MIN('Berechnung 4_5 _ x'!$E$31:$F$32))),L48),0)</f>
        <v>0</v>
      </c>
    </row>
    <row r="49" spans="1:49" x14ac:dyDescent="0.2">
      <c r="M49">
        <f>IF(Kinder!BL50=Antrag!$C$4,Kinder!BL49,0)</f>
        <v>0</v>
      </c>
      <c r="N49">
        <f>IF(Kinder!BM50=Antrag!$C$4,Kinder!BM49,0)</f>
        <v>0</v>
      </c>
      <c r="O49">
        <f>IF(Kinder!BN50=Antrag!$C$4,Kinder!BN49,0)</f>
        <v>0</v>
      </c>
      <c r="P49">
        <f>IF(Kinder!BO50=Antrag!$C$4,Kinder!BO49,0)</f>
        <v>0</v>
      </c>
      <c r="Q49">
        <f>IF(Kinder!BP50=Antrag!$C$4,Kinder!BP49,0)</f>
        <v>0</v>
      </c>
      <c r="R49">
        <f>IF(Kinder!BQ50=Antrag!$C$4,Kinder!BQ49,0)</f>
        <v>0</v>
      </c>
      <c r="S49">
        <f>IF(Kinder!BR50=Antrag!$C$4,Kinder!BR49,0)</f>
        <v>0</v>
      </c>
      <c r="T49">
        <f>IF(Kinder!BS50=Antrag!$C$4,Kinder!BS49,0)</f>
        <v>0</v>
      </c>
      <c r="U49">
        <f>IF(Kinder!BT50=Antrag!$C$4,Kinder!BT49,0)</f>
        <v>0</v>
      </c>
      <c r="V49">
        <f>IF(Kinder!BU50=Antrag!$C$4,Kinder!BU49,0)</f>
        <v>0</v>
      </c>
      <c r="W49">
        <f>IF(Kinder!BV50=Antrag!$C$4,Kinder!BV49,0)</f>
        <v>0</v>
      </c>
      <c r="X49">
        <f>IF(Kinder!BW50=Antrag!$C$4,Kinder!BW49,0)</f>
        <v>0</v>
      </c>
    </row>
    <row r="50" spans="1:49" x14ac:dyDescent="0.2">
      <c r="Y50">
        <f t="shared" ref="Y50:AJ50" si="15">MIN(A48,AL48)*M49</f>
        <v>0</v>
      </c>
      <c r="Z50">
        <f t="shared" si="15"/>
        <v>0</v>
      </c>
      <c r="AA50">
        <f t="shared" si="15"/>
        <v>0</v>
      </c>
      <c r="AB50">
        <f t="shared" si="15"/>
        <v>0</v>
      </c>
      <c r="AC50">
        <f t="shared" si="15"/>
        <v>0</v>
      </c>
      <c r="AD50">
        <f t="shared" si="15"/>
        <v>0</v>
      </c>
      <c r="AE50">
        <f t="shared" si="15"/>
        <v>0</v>
      </c>
      <c r="AF50">
        <f t="shared" si="15"/>
        <v>0</v>
      </c>
      <c r="AG50">
        <f t="shared" si="15"/>
        <v>0</v>
      </c>
      <c r="AH50">
        <f t="shared" si="15"/>
        <v>0</v>
      </c>
      <c r="AI50">
        <f t="shared" si="15"/>
        <v>0</v>
      </c>
      <c r="AJ50">
        <f t="shared" si="15"/>
        <v>0</v>
      </c>
      <c r="AK50">
        <f>SUM(Y50:AJ50)</f>
        <v>0</v>
      </c>
    </row>
    <row r="51" spans="1:49" x14ac:dyDescent="0.2">
      <c r="A51">
        <f>IF(Kinder!BL53=Antrag!$C$4,IF(Kinder!BL51=4.5,'Berechnung 4_5 _ x'!$E$31,Kinder!BL51),0)</f>
        <v>0</v>
      </c>
      <c r="B51">
        <f>IF(Kinder!BM53=Antrag!$C$4,IF(Kinder!BM51=4.5,'Berechnung 4_5 _ x'!$E$31,Kinder!BM51),0)</f>
        <v>0</v>
      </c>
      <c r="C51">
        <f>IF(Kinder!BN53=Antrag!$C$4,IF(Kinder!BN51=4.5,'Berechnung 4_5 _ x'!$E$31,Kinder!BN51),0)</f>
        <v>0</v>
      </c>
      <c r="D51">
        <f>IF(Kinder!BO53=Antrag!$C$4,IF(Kinder!BO51=4.5,'Berechnung 4_5 _ x'!$E$31,Kinder!BO51),0)</f>
        <v>0</v>
      </c>
      <c r="E51">
        <f>IF(Kinder!BP53=Antrag!$C$4,IF(Kinder!BP51=4.5,'Berechnung 4_5 _ x'!$E$31,Kinder!BP51),0)</f>
        <v>0</v>
      </c>
      <c r="F51">
        <f>IF(Kinder!BQ53=Antrag!$C$4,IF(Kinder!BQ51=4.5,'Berechnung 4_5 _ x'!$E$31,Kinder!BQ51),0)</f>
        <v>0</v>
      </c>
      <c r="G51">
        <f>IF(Kinder!BR53=Antrag!$C$4,IF(Kinder!BR51=4.5,'Berechnung 4_5 _ x'!$E$31,Kinder!BR51),0)</f>
        <v>0</v>
      </c>
      <c r="H51">
        <f>IF(Kinder!BS53=Antrag!$C$4,IF(Kinder!BS51=4.5,'Berechnung 4_5 _ x'!$E$31,Kinder!BS51),0)</f>
        <v>0</v>
      </c>
      <c r="I51">
        <f>IF(Kinder!BT53=Antrag!$C$4,IF(Kinder!BT51=4.5,'Berechnung 4_5 _ x'!$E$31,Kinder!BT51),0)</f>
        <v>0</v>
      </c>
      <c r="J51">
        <f>IF(Kinder!BU53=Antrag!$C$4,IF(Kinder!BU51=4.5,'Berechnung 4_5 _ x'!$E$31,Kinder!BU51),0)</f>
        <v>0</v>
      </c>
      <c r="K51">
        <f>IF(Kinder!BV53=Antrag!$C$4,IF(Kinder!BV51=4.5,'Berechnung 4_5 _ x'!$E$31,Kinder!BV51),0)</f>
        <v>0</v>
      </c>
      <c r="L51">
        <f>IF(Kinder!BW53=Antrag!$C$4,IF(Kinder!BW51=4.5,'Berechnung 4_5 _ x'!$E$31,Kinder!BW51),0)</f>
        <v>0</v>
      </c>
      <c r="M51" t="str">
        <f>IF(Kinder!S53='Berechnung Kommune'!L50,Kinder!S51,0)</f>
        <v/>
      </c>
      <c r="AL51">
        <f>IF(Kinder!BL53=Antrag!$C$4,IF(A51&gt;=4.5,IF('Berechnung 4_5 _ x'!D$5="Nein",4.5,IF(Kinder!AJ$903&lt;3,IF(MAX(Kinder!$AJ$903:AJ$903)&lt;3,4.5,Kinder!BL51),MIN('Berechnung 4_5 _ x'!$E$31:$F$32))),A51),0)</f>
        <v>0</v>
      </c>
      <c r="AM51">
        <f>IF(Kinder!BM53=Antrag!$C$4,IF(B51&gt;=4.5,IF('Berechnung 4_5 _ x'!E$5="Nein",4.5,IF(Kinder!AK$903&lt;3,IF(MAX(Kinder!$AJ$903:AK$903)&lt;3,4.5,Kinder!BM51),MIN('Berechnung 4_5 _ x'!$E$31:$F$32))),B51),0)</f>
        <v>0</v>
      </c>
      <c r="AN51">
        <f>IF(Kinder!BN53=Antrag!$C$4,IF(C51&gt;=4.5,IF('Berechnung 4_5 _ x'!F$5="Nein",4.5,IF(Kinder!AL$903&lt;3,IF(MAX(Kinder!$AJ$903:AL$903)&lt;3,4.5,Kinder!BN51),MIN('Berechnung 4_5 _ x'!$E$31:$F$32))),C51),0)</f>
        <v>0</v>
      </c>
      <c r="AO51">
        <f>IF(Kinder!BO53=Antrag!$C$4,IF(D51&gt;=4.5,IF('Berechnung 4_5 _ x'!G$5="Nein",4.5,IF(Kinder!AM$903&lt;3,IF(MAX(Kinder!$AJ$903:AM$903)&lt;3,4.5,Kinder!BO51),MIN('Berechnung 4_5 _ x'!$E$31:$F$32))),D51),0)</f>
        <v>0</v>
      </c>
      <c r="AP51">
        <f>IF(Kinder!BP53=Antrag!$C$4,IF(E51&gt;=4.5,IF('Berechnung 4_5 _ x'!H$5="Nein",4.5,IF(Kinder!AN$903&lt;3,IF(MAX(Kinder!$AJ$903:AN$903)&lt;3,4.5,Kinder!BP51),MIN('Berechnung 4_5 _ x'!$E$31:$F$32))),E51),0)</f>
        <v>0</v>
      </c>
      <c r="AQ51">
        <f>IF(Kinder!BQ53=Antrag!$C$4,IF(F51&gt;=4.5,IF('Berechnung 4_5 _ x'!I$5="Nein",4.5,IF(Kinder!AO$903&lt;3,IF(MAX(Kinder!$AJ$903:AO$903)&lt;3,4.5,Kinder!BQ51),MIN('Berechnung 4_5 _ x'!$E$31:$F$32))),F51),0)</f>
        <v>0</v>
      </c>
      <c r="AR51">
        <f>IF(Kinder!BR53=Antrag!$C$4,IF(G51&gt;=4.5,IF('Berechnung 4_5 _ x'!J$5="Nein",4.5,IF(Kinder!AP$903&lt;3,IF(MAX(Kinder!$AJ$903:AP$903)&lt;3,4.5,Kinder!BR51),MIN('Berechnung 4_5 _ x'!$E$31:$F$32))),G51),0)</f>
        <v>0</v>
      </c>
      <c r="AS51">
        <f>IF(Kinder!BS53=Antrag!$C$4,IF(H51&gt;=4.5,IF('Berechnung 4_5 _ x'!K$5="Nein",4.5,IF(Kinder!AQ$903&lt;3,IF(MAX(Kinder!$AJ$903:AQ$903)&lt;3,4.5,Kinder!BS51),MIN('Berechnung 4_5 _ x'!$E$31:$F$32))),H51),0)</f>
        <v>0</v>
      </c>
      <c r="AT51">
        <f>IF(Kinder!BT53=Antrag!$C$4,IF(I51&gt;=4.5,IF('Berechnung 4_5 _ x'!L$5="Nein",4.5,IF(Kinder!AR$903&lt;3,IF(MAX(Kinder!$AJ$903:AR$903)&lt;3,4.5,Kinder!BT51),MIN('Berechnung 4_5 _ x'!$E$31:$F$32))),I51),0)</f>
        <v>0</v>
      </c>
      <c r="AU51">
        <f>IF(Kinder!BU53=Antrag!$C$4,IF(J51&gt;=4.5,IF('Berechnung 4_5 _ x'!M$5="Nein",4.5,IF(Kinder!AS$903&lt;3,IF(MAX(Kinder!$AJ$903:AS$903)&lt;3,4.5,Kinder!BU51),MIN('Berechnung 4_5 _ x'!$E$31:$F$32))),J51),0)</f>
        <v>0</v>
      </c>
      <c r="AV51">
        <f>IF(Kinder!BV53=Antrag!$C$4,IF(K51&gt;=4.5,IF('Berechnung 4_5 _ x'!N$5="Nein",4.5,IF(Kinder!AT$903&lt;3,IF(MAX(Kinder!$AJ$903:AT$903)&lt;3,4.5,Kinder!BV51),MIN('Berechnung 4_5 _ x'!$E$31:$F$32))),K51),0)</f>
        <v>0</v>
      </c>
      <c r="AW51">
        <f>IF(Kinder!BW53=Antrag!$C$4,IF(L51&gt;=4.5,IF('Berechnung 4_5 _ x'!O$5="Nein",4.5,IF(Kinder!AU$903&lt;3,IF(MAX(Kinder!$AJ$903:AU$903)&lt;3,4.5,Kinder!BW51),MIN('Berechnung 4_5 _ x'!$E$31:$F$32))),L51),0)</f>
        <v>0</v>
      </c>
    </row>
    <row r="52" spans="1:49" x14ac:dyDescent="0.2">
      <c r="M52">
        <f>IF(Kinder!BL53=Antrag!$C$4,Kinder!BL52,0)</f>
        <v>0</v>
      </c>
      <c r="N52">
        <f>IF(Kinder!BM53=Antrag!$C$4,Kinder!BM52,0)</f>
        <v>0</v>
      </c>
      <c r="O52">
        <f>IF(Kinder!BN53=Antrag!$C$4,Kinder!BN52,0)</f>
        <v>0</v>
      </c>
      <c r="P52">
        <f>IF(Kinder!BO53=Antrag!$C$4,Kinder!BO52,0)</f>
        <v>0</v>
      </c>
      <c r="Q52">
        <f>IF(Kinder!BP53=Antrag!$C$4,Kinder!BP52,0)</f>
        <v>0</v>
      </c>
      <c r="R52">
        <f>IF(Kinder!BQ53=Antrag!$C$4,Kinder!BQ52,0)</f>
        <v>0</v>
      </c>
      <c r="S52">
        <f>IF(Kinder!BR53=Antrag!$C$4,Kinder!BR52,0)</f>
        <v>0</v>
      </c>
      <c r="T52">
        <f>IF(Kinder!BS53=Antrag!$C$4,Kinder!BS52,0)</f>
        <v>0</v>
      </c>
      <c r="U52">
        <f>IF(Kinder!BT53=Antrag!$C$4,Kinder!BT52,0)</f>
        <v>0</v>
      </c>
      <c r="V52">
        <f>IF(Kinder!BU53=Antrag!$C$4,Kinder!BU52,0)</f>
        <v>0</v>
      </c>
      <c r="W52">
        <f>IF(Kinder!BV53=Antrag!$C$4,Kinder!BV52,0)</f>
        <v>0</v>
      </c>
      <c r="X52">
        <f>IF(Kinder!BW53=Antrag!$C$4,Kinder!BW52,0)</f>
        <v>0</v>
      </c>
    </row>
    <row r="53" spans="1:49" x14ac:dyDescent="0.2">
      <c r="Y53">
        <f t="shared" ref="Y53:AJ53" si="16">MIN(A51,AL51)*M52</f>
        <v>0</v>
      </c>
      <c r="Z53">
        <f t="shared" si="16"/>
        <v>0</v>
      </c>
      <c r="AA53">
        <f t="shared" si="16"/>
        <v>0</v>
      </c>
      <c r="AB53">
        <f t="shared" si="16"/>
        <v>0</v>
      </c>
      <c r="AC53">
        <f t="shared" si="16"/>
        <v>0</v>
      </c>
      <c r="AD53">
        <f t="shared" si="16"/>
        <v>0</v>
      </c>
      <c r="AE53">
        <f t="shared" si="16"/>
        <v>0</v>
      </c>
      <c r="AF53">
        <f t="shared" si="16"/>
        <v>0</v>
      </c>
      <c r="AG53">
        <f t="shared" si="16"/>
        <v>0</v>
      </c>
      <c r="AH53">
        <f t="shared" si="16"/>
        <v>0</v>
      </c>
      <c r="AI53">
        <f t="shared" si="16"/>
        <v>0</v>
      </c>
      <c r="AJ53">
        <f t="shared" si="16"/>
        <v>0</v>
      </c>
      <c r="AK53">
        <f>SUM(Y53:AJ53)</f>
        <v>0</v>
      </c>
    </row>
    <row r="54" spans="1:49" x14ac:dyDescent="0.2">
      <c r="A54">
        <f>IF(Kinder!BL56=Antrag!$C$4,IF(Kinder!BL54=4.5,'Berechnung 4_5 _ x'!$E$31,Kinder!BL54),0)</f>
        <v>0</v>
      </c>
      <c r="B54">
        <f>IF(Kinder!BM56=Antrag!$C$4,IF(Kinder!BM54=4.5,'Berechnung 4_5 _ x'!$E$31,Kinder!BM54),0)</f>
        <v>0</v>
      </c>
      <c r="C54">
        <f>IF(Kinder!BN56=Antrag!$C$4,IF(Kinder!BN54=4.5,'Berechnung 4_5 _ x'!$E$31,Kinder!BN54),0)</f>
        <v>0</v>
      </c>
      <c r="D54">
        <f>IF(Kinder!BO56=Antrag!$C$4,IF(Kinder!BO54=4.5,'Berechnung 4_5 _ x'!$E$31,Kinder!BO54),0)</f>
        <v>0</v>
      </c>
      <c r="E54">
        <f>IF(Kinder!BP56=Antrag!$C$4,IF(Kinder!BP54=4.5,'Berechnung 4_5 _ x'!$E$31,Kinder!BP54),0)</f>
        <v>0</v>
      </c>
      <c r="F54">
        <f>IF(Kinder!BQ56=Antrag!$C$4,IF(Kinder!BQ54=4.5,'Berechnung 4_5 _ x'!$E$31,Kinder!BQ54),0)</f>
        <v>0</v>
      </c>
      <c r="G54">
        <f>IF(Kinder!BR56=Antrag!$C$4,IF(Kinder!BR54=4.5,'Berechnung 4_5 _ x'!$E$31,Kinder!BR54),0)</f>
        <v>0</v>
      </c>
      <c r="H54">
        <f>IF(Kinder!BS56=Antrag!$C$4,IF(Kinder!BS54=4.5,'Berechnung 4_5 _ x'!$E$31,Kinder!BS54),0)</f>
        <v>0</v>
      </c>
      <c r="I54">
        <f>IF(Kinder!BT56=Antrag!$C$4,IF(Kinder!BT54=4.5,'Berechnung 4_5 _ x'!$E$31,Kinder!BT54),0)</f>
        <v>0</v>
      </c>
      <c r="J54">
        <f>IF(Kinder!BU56=Antrag!$C$4,IF(Kinder!BU54=4.5,'Berechnung 4_5 _ x'!$E$31,Kinder!BU54),0)</f>
        <v>0</v>
      </c>
      <c r="K54">
        <f>IF(Kinder!BV56=Antrag!$C$4,IF(Kinder!BV54=4.5,'Berechnung 4_5 _ x'!$E$31,Kinder!BV54),0)</f>
        <v>0</v>
      </c>
      <c r="L54">
        <f>IF(Kinder!BW56=Antrag!$C$4,IF(Kinder!BW54=4.5,'Berechnung 4_5 _ x'!$E$31,Kinder!BW54),0)</f>
        <v>0</v>
      </c>
      <c r="M54" t="str">
        <f>IF(Kinder!S56='Berechnung Kommune'!L53,Kinder!S54,0)</f>
        <v/>
      </c>
      <c r="AL54">
        <f>IF(Kinder!BL56=Antrag!$C$4,IF(A54&gt;=4.5,IF('Berechnung 4_5 _ x'!D$5="Nein",4.5,IF(Kinder!AJ$903&lt;3,IF(MAX(Kinder!$AJ$903:AJ$903)&lt;3,4.5,Kinder!BL54),MIN('Berechnung 4_5 _ x'!$E$31:$F$32))),A54),0)</f>
        <v>0</v>
      </c>
      <c r="AM54">
        <f>IF(Kinder!BM56=Antrag!$C$4,IF(B54&gt;=4.5,IF('Berechnung 4_5 _ x'!E$5="Nein",4.5,IF(Kinder!AK$903&lt;3,IF(MAX(Kinder!$AJ$903:AK$903)&lt;3,4.5,Kinder!BM54),MIN('Berechnung 4_5 _ x'!$E$31:$F$32))),B54),0)</f>
        <v>0</v>
      </c>
      <c r="AN54">
        <f>IF(Kinder!BN56=Antrag!$C$4,IF(C54&gt;=4.5,IF('Berechnung 4_5 _ x'!F$5="Nein",4.5,IF(Kinder!AL$903&lt;3,IF(MAX(Kinder!$AJ$903:AL$903)&lt;3,4.5,Kinder!BN54),MIN('Berechnung 4_5 _ x'!$E$31:$F$32))),C54),0)</f>
        <v>0</v>
      </c>
      <c r="AO54">
        <f>IF(Kinder!BO56=Antrag!$C$4,IF(D54&gt;=4.5,IF('Berechnung 4_5 _ x'!G$5="Nein",4.5,IF(Kinder!AM$903&lt;3,IF(MAX(Kinder!$AJ$903:AM$903)&lt;3,4.5,Kinder!BO54),MIN('Berechnung 4_5 _ x'!$E$31:$F$32))),D54),0)</f>
        <v>0</v>
      </c>
      <c r="AP54">
        <f>IF(Kinder!BP56=Antrag!$C$4,IF(E54&gt;=4.5,IF('Berechnung 4_5 _ x'!H$5="Nein",4.5,IF(Kinder!AN$903&lt;3,IF(MAX(Kinder!$AJ$903:AN$903)&lt;3,4.5,Kinder!BP54),MIN('Berechnung 4_5 _ x'!$E$31:$F$32))),E54),0)</f>
        <v>0</v>
      </c>
      <c r="AQ54">
        <f>IF(Kinder!BQ56=Antrag!$C$4,IF(F54&gt;=4.5,IF('Berechnung 4_5 _ x'!I$5="Nein",4.5,IF(Kinder!AO$903&lt;3,IF(MAX(Kinder!$AJ$903:AO$903)&lt;3,4.5,Kinder!BQ54),MIN('Berechnung 4_5 _ x'!$E$31:$F$32))),F54),0)</f>
        <v>0</v>
      </c>
      <c r="AR54">
        <f>IF(Kinder!BR56=Antrag!$C$4,IF(G54&gt;=4.5,IF('Berechnung 4_5 _ x'!J$5="Nein",4.5,IF(Kinder!AP$903&lt;3,IF(MAX(Kinder!$AJ$903:AP$903)&lt;3,4.5,Kinder!BR54),MIN('Berechnung 4_5 _ x'!$E$31:$F$32))),G54),0)</f>
        <v>0</v>
      </c>
      <c r="AS54">
        <f>IF(Kinder!BS56=Antrag!$C$4,IF(H54&gt;=4.5,IF('Berechnung 4_5 _ x'!K$5="Nein",4.5,IF(Kinder!AQ$903&lt;3,IF(MAX(Kinder!$AJ$903:AQ$903)&lt;3,4.5,Kinder!BS54),MIN('Berechnung 4_5 _ x'!$E$31:$F$32))),H54),0)</f>
        <v>0</v>
      </c>
      <c r="AT54">
        <f>IF(Kinder!BT56=Antrag!$C$4,IF(I54&gt;=4.5,IF('Berechnung 4_5 _ x'!L$5="Nein",4.5,IF(Kinder!AR$903&lt;3,IF(MAX(Kinder!$AJ$903:AR$903)&lt;3,4.5,Kinder!BT54),MIN('Berechnung 4_5 _ x'!$E$31:$F$32))),I54),0)</f>
        <v>0</v>
      </c>
      <c r="AU54">
        <f>IF(Kinder!BU56=Antrag!$C$4,IF(J54&gt;=4.5,IF('Berechnung 4_5 _ x'!M$5="Nein",4.5,IF(Kinder!AS$903&lt;3,IF(MAX(Kinder!$AJ$903:AS$903)&lt;3,4.5,Kinder!BU54),MIN('Berechnung 4_5 _ x'!$E$31:$F$32))),J54),0)</f>
        <v>0</v>
      </c>
      <c r="AV54">
        <f>IF(Kinder!BV56=Antrag!$C$4,IF(K54&gt;=4.5,IF('Berechnung 4_5 _ x'!N$5="Nein",4.5,IF(Kinder!AT$903&lt;3,IF(MAX(Kinder!$AJ$903:AT$903)&lt;3,4.5,Kinder!BV54),MIN('Berechnung 4_5 _ x'!$E$31:$F$32))),K54),0)</f>
        <v>0</v>
      </c>
      <c r="AW54">
        <f>IF(Kinder!BW56=Antrag!$C$4,IF(L54&gt;=4.5,IF('Berechnung 4_5 _ x'!O$5="Nein",4.5,IF(Kinder!AU$903&lt;3,IF(MAX(Kinder!$AJ$903:AU$903)&lt;3,4.5,Kinder!BW54),MIN('Berechnung 4_5 _ x'!$E$31:$F$32))),L54),0)</f>
        <v>0</v>
      </c>
    </row>
    <row r="55" spans="1:49" x14ac:dyDescent="0.2">
      <c r="M55">
        <f>IF(Kinder!BL56=Antrag!$C$4,Kinder!BL55,0)</f>
        <v>0</v>
      </c>
      <c r="N55">
        <f>IF(Kinder!BM56=Antrag!$C$4,Kinder!BM55,0)</f>
        <v>0</v>
      </c>
      <c r="O55">
        <f>IF(Kinder!BN56=Antrag!$C$4,Kinder!BN55,0)</f>
        <v>0</v>
      </c>
      <c r="P55">
        <f>IF(Kinder!BO56=Antrag!$C$4,Kinder!BO55,0)</f>
        <v>0</v>
      </c>
      <c r="Q55">
        <f>IF(Kinder!BP56=Antrag!$C$4,Kinder!BP55,0)</f>
        <v>0</v>
      </c>
      <c r="R55">
        <f>IF(Kinder!BQ56=Antrag!$C$4,Kinder!BQ55,0)</f>
        <v>0</v>
      </c>
      <c r="S55">
        <f>IF(Kinder!BR56=Antrag!$C$4,Kinder!BR55,0)</f>
        <v>0</v>
      </c>
      <c r="T55">
        <f>IF(Kinder!BS56=Antrag!$C$4,Kinder!BS55,0)</f>
        <v>0</v>
      </c>
      <c r="U55">
        <f>IF(Kinder!BT56=Antrag!$C$4,Kinder!BT55,0)</f>
        <v>0</v>
      </c>
      <c r="V55">
        <f>IF(Kinder!BU56=Antrag!$C$4,Kinder!BU55,0)</f>
        <v>0</v>
      </c>
      <c r="W55">
        <f>IF(Kinder!BV56=Antrag!$C$4,Kinder!BV55,0)</f>
        <v>0</v>
      </c>
      <c r="X55">
        <f>IF(Kinder!BW56=Antrag!$C$4,Kinder!BW55,0)</f>
        <v>0</v>
      </c>
    </row>
    <row r="56" spans="1:49" x14ac:dyDescent="0.2">
      <c r="Y56">
        <f t="shared" ref="Y56:AJ56" si="17">MIN(A54,AL54)*M55</f>
        <v>0</v>
      </c>
      <c r="Z56">
        <f t="shared" si="17"/>
        <v>0</v>
      </c>
      <c r="AA56">
        <f t="shared" si="17"/>
        <v>0</v>
      </c>
      <c r="AB56">
        <f t="shared" si="17"/>
        <v>0</v>
      </c>
      <c r="AC56">
        <f t="shared" si="17"/>
        <v>0</v>
      </c>
      <c r="AD56">
        <f t="shared" si="17"/>
        <v>0</v>
      </c>
      <c r="AE56">
        <f t="shared" si="17"/>
        <v>0</v>
      </c>
      <c r="AF56">
        <f t="shared" si="17"/>
        <v>0</v>
      </c>
      <c r="AG56">
        <f t="shared" si="17"/>
        <v>0</v>
      </c>
      <c r="AH56">
        <f t="shared" si="17"/>
        <v>0</v>
      </c>
      <c r="AI56">
        <f t="shared" si="17"/>
        <v>0</v>
      </c>
      <c r="AJ56">
        <f t="shared" si="17"/>
        <v>0</v>
      </c>
      <c r="AK56">
        <f>SUM(Y56:AJ56)</f>
        <v>0</v>
      </c>
    </row>
    <row r="57" spans="1:49" x14ac:dyDescent="0.2">
      <c r="A57">
        <f>IF(Kinder!BL59=Antrag!$C$4,IF(Kinder!BL57=4.5,'Berechnung 4_5 _ x'!$E$31,Kinder!BL57),0)</f>
        <v>0</v>
      </c>
      <c r="B57">
        <f>IF(Kinder!BM59=Antrag!$C$4,IF(Kinder!BM57=4.5,'Berechnung 4_5 _ x'!$E$31,Kinder!BM57),0)</f>
        <v>0</v>
      </c>
      <c r="C57">
        <f>IF(Kinder!BN59=Antrag!$C$4,IF(Kinder!BN57=4.5,'Berechnung 4_5 _ x'!$E$31,Kinder!BN57),0)</f>
        <v>0</v>
      </c>
      <c r="D57">
        <f>IF(Kinder!BO59=Antrag!$C$4,IF(Kinder!BO57=4.5,'Berechnung 4_5 _ x'!$E$31,Kinder!BO57),0)</f>
        <v>0</v>
      </c>
      <c r="E57">
        <f>IF(Kinder!BP59=Antrag!$C$4,IF(Kinder!BP57=4.5,'Berechnung 4_5 _ x'!$E$31,Kinder!BP57),0)</f>
        <v>0</v>
      </c>
      <c r="F57">
        <f>IF(Kinder!BQ59=Antrag!$C$4,IF(Kinder!BQ57=4.5,'Berechnung 4_5 _ x'!$E$31,Kinder!BQ57),0)</f>
        <v>0</v>
      </c>
      <c r="G57">
        <f>IF(Kinder!BR59=Antrag!$C$4,IF(Kinder!BR57=4.5,'Berechnung 4_5 _ x'!$E$31,Kinder!BR57),0)</f>
        <v>0</v>
      </c>
      <c r="H57">
        <f>IF(Kinder!BS59=Antrag!$C$4,IF(Kinder!BS57=4.5,'Berechnung 4_5 _ x'!$E$31,Kinder!BS57),0)</f>
        <v>0</v>
      </c>
      <c r="I57">
        <f>IF(Kinder!BT59=Antrag!$C$4,IF(Kinder!BT57=4.5,'Berechnung 4_5 _ x'!$E$31,Kinder!BT57),0)</f>
        <v>0</v>
      </c>
      <c r="J57">
        <f>IF(Kinder!BU59=Antrag!$C$4,IF(Kinder!BU57=4.5,'Berechnung 4_5 _ x'!$E$31,Kinder!BU57),0)</f>
        <v>0</v>
      </c>
      <c r="K57">
        <f>IF(Kinder!BV59=Antrag!$C$4,IF(Kinder!BV57=4.5,'Berechnung 4_5 _ x'!$E$31,Kinder!BV57),0)</f>
        <v>0</v>
      </c>
      <c r="L57">
        <f>IF(Kinder!BW59=Antrag!$C$4,IF(Kinder!BW57=4.5,'Berechnung 4_5 _ x'!$E$31,Kinder!BW57),0)</f>
        <v>0</v>
      </c>
      <c r="M57" t="str">
        <f>IF(Kinder!S59='Berechnung Kommune'!L56,Kinder!S57,0)</f>
        <v/>
      </c>
      <c r="AL57">
        <f>IF(Kinder!BL59=Antrag!$C$4,IF(A57&gt;=4.5,IF('Berechnung 4_5 _ x'!D$5="Nein",4.5,IF(Kinder!AJ$903&lt;3,IF(MAX(Kinder!$AJ$903:AJ$903)&lt;3,4.5,Kinder!BL57),MIN('Berechnung 4_5 _ x'!$E$31:$F$32))),A57),0)</f>
        <v>0</v>
      </c>
      <c r="AM57">
        <f>IF(Kinder!BM59=Antrag!$C$4,IF(B57&gt;=4.5,IF('Berechnung 4_5 _ x'!E$5="Nein",4.5,IF(Kinder!AK$903&lt;3,IF(MAX(Kinder!$AJ$903:AK$903)&lt;3,4.5,Kinder!BM57),MIN('Berechnung 4_5 _ x'!$E$31:$F$32))),B57),0)</f>
        <v>0</v>
      </c>
      <c r="AN57">
        <f>IF(Kinder!BN59=Antrag!$C$4,IF(C57&gt;=4.5,IF('Berechnung 4_5 _ x'!F$5="Nein",4.5,IF(Kinder!AL$903&lt;3,IF(MAX(Kinder!$AJ$903:AL$903)&lt;3,4.5,Kinder!BN57),MIN('Berechnung 4_5 _ x'!$E$31:$F$32))),C57),0)</f>
        <v>0</v>
      </c>
      <c r="AO57">
        <f>IF(Kinder!BO59=Antrag!$C$4,IF(D57&gt;=4.5,IF('Berechnung 4_5 _ x'!G$5="Nein",4.5,IF(Kinder!AM$903&lt;3,IF(MAX(Kinder!$AJ$903:AM$903)&lt;3,4.5,Kinder!BO57),MIN('Berechnung 4_5 _ x'!$E$31:$F$32))),D57),0)</f>
        <v>0</v>
      </c>
      <c r="AP57">
        <f>IF(Kinder!BP59=Antrag!$C$4,IF(E57&gt;=4.5,IF('Berechnung 4_5 _ x'!H$5="Nein",4.5,IF(Kinder!AN$903&lt;3,IF(MAX(Kinder!$AJ$903:AN$903)&lt;3,4.5,Kinder!BP57),MIN('Berechnung 4_5 _ x'!$E$31:$F$32))),E57),0)</f>
        <v>0</v>
      </c>
      <c r="AQ57">
        <f>IF(Kinder!BQ59=Antrag!$C$4,IF(F57&gt;=4.5,IF('Berechnung 4_5 _ x'!I$5="Nein",4.5,IF(Kinder!AO$903&lt;3,IF(MAX(Kinder!$AJ$903:AO$903)&lt;3,4.5,Kinder!BQ57),MIN('Berechnung 4_5 _ x'!$E$31:$F$32))),F57),0)</f>
        <v>0</v>
      </c>
      <c r="AR57">
        <f>IF(Kinder!BR59=Antrag!$C$4,IF(G57&gt;=4.5,IF('Berechnung 4_5 _ x'!J$5="Nein",4.5,IF(Kinder!AP$903&lt;3,IF(MAX(Kinder!$AJ$903:AP$903)&lt;3,4.5,Kinder!BR57),MIN('Berechnung 4_5 _ x'!$E$31:$F$32))),G57),0)</f>
        <v>0</v>
      </c>
      <c r="AS57">
        <f>IF(Kinder!BS59=Antrag!$C$4,IF(H57&gt;=4.5,IF('Berechnung 4_5 _ x'!K$5="Nein",4.5,IF(Kinder!AQ$903&lt;3,IF(MAX(Kinder!$AJ$903:AQ$903)&lt;3,4.5,Kinder!BS57),MIN('Berechnung 4_5 _ x'!$E$31:$F$32))),H57),0)</f>
        <v>0</v>
      </c>
      <c r="AT57">
        <f>IF(Kinder!BT59=Antrag!$C$4,IF(I57&gt;=4.5,IF('Berechnung 4_5 _ x'!L$5="Nein",4.5,IF(Kinder!AR$903&lt;3,IF(MAX(Kinder!$AJ$903:AR$903)&lt;3,4.5,Kinder!BT57),MIN('Berechnung 4_5 _ x'!$E$31:$F$32))),I57),0)</f>
        <v>0</v>
      </c>
      <c r="AU57">
        <f>IF(Kinder!BU59=Antrag!$C$4,IF(J57&gt;=4.5,IF('Berechnung 4_5 _ x'!M$5="Nein",4.5,IF(Kinder!AS$903&lt;3,IF(MAX(Kinder!$AJ$903:AS$903)&lt;3,4.5,Kinder!BU57),MIN('Berechnung 4_5 _ x'!$E$31:$F$32))),J57),0)</f>
        <v>0</v>
      </c>
      <c r="AV57">
        <f>IF(Kinder!BV59=Antrag!$C$4,IF(K57&gt;=4.5,IF('Berechnung 4_5 _ x'!N$5="Nein",4.5,IF(Kinder!AT$903&lt;3,IF(MAX(Kinder!$AJ$903:AT$903)&lt;3,4.5,Kinder!BV57),MIN('Berechnung 4_5 _ x'!$E$31:$F$32))),K57),0)</f>
        <v>0</v>
      </c>
      <c r="AW57">
        <f>IF(Kinder!BW59=Antrag!$C$4,IF(L57&gt;=4.5,IF('Berechnung 4_5 _ x'!O$5="Nein",4.5,IF(Kinder!AU$903&lt;3,IF(MAX(Kinder!$AJ$903:AU$903)&lt;3,4.5,Kinder!BW57),MIN('Berechnung 4_5 _ x'!$E$31:$F$32))),L57),0)</f>
        <v>0</v>
      </c>
    </row>
    <row r="58" spans="1:49" x14ac:dyDescent="0.2">
      <c r="M58">
        <f>IF(Kinder!BL59=Antrag!$C$4,Kinder!BL58,0)</f>
        <v>0</v>
      </c>
      <c r="N58">
        <f>IF(Kinder!BM59=Antrag!$C$4,Kinder!BM58,0)</f>
        <v>0</v>
      </c>
      <c r="O58">
        <f>IF(Kinder!BN59=Antrag!$C$4,Kinder!BN58,0)</f>
        <v>0</v>
      </c>
      <c r="P58">
        <f>IF(Kinder!BO59=Antrag!$C$4,Kinder!BO58,0)</f>
        <v>0</v>
      </c>
      <c r="Q58">
        <f>IF(Kinder!BP59=Antrag!$C$4,Kinder!BP58,0)</f>
        <v>0</v>
      </c>
      <c r="R58">
        <f>IF(Kinder!BQ59=Antrag!$C$4,Kinder!BQ58,0)</f>
        <v>0</v>
      </c>
      <c r="S58">
        <f>IF(Kinder!BR59=Antrag!$C$4,Kinder!BR58,0)</f>
        <v>0</v>
      </c>
      <c r="T58">
        <f>IF(Kinder!BS59=Antrag!$C$4,Kinder!BS58,0)</f>
        <v>0</v>
      </c>
      <c r="U58">
        <f>IF(Kinder!BT59=Antrag!$C$4,Kinder!BT58,0)</f>
        <v>0</v>
      </c>
      <c r="V58">
        <f>IF(Kinder!BU59=Antrag!$C$4,Kinder!BU58,0)</f>
        <v>0</v>
      </c>
      <c r="W58">
        <f>IF(Kinder!BV59=Antrag!$C$4,Kinder!BV58,0)</f>
        <v>0</v>
      </c>
      <c r="X58">
        <f>IF(Kinder!BW59=Antrag!$C$4,Kinder!BW58,0)</f>
        <v>0</v>
      </c>
    </row>
    <row r="59" spans="1:49" x14ac:dyDescent="0.2">
      <c r="Y59">
        <f t="shared" ref="Y59:AJ59" si="18">MIN(A57,AL57)*M58</f>
        <v>0</v>
      </c>
      <c r="Z59">
        <f t="shared" si="18"/>
        <v>0</v>
      </c>
      <c r="AA59">
        <f t="shared" si="18"/>
        <v>0</v>
      </c>
      <c r="AB59">
        <f t="shared" si="18"/>
        <v>0</v>
      </c>
      <c r="AC59">
        <f t="shared" si="18"/>
        <v>0</v>
      </c>
      <c r="AD59">
        <f t="shared" si="18"/>
        <v>0</v>
      </c>
      <c r="AE59">
        <f t="shared" si="18"/>
        <v>0</v>
      </c>
      <c r="AF59">
        <f t="shared" si="18"/>
        <v>0</v>
      </c>
      <c r="AG59">
        <f t="shared" si="18"/>
        <v>0</v>
      </c>
      <c r="AH59">
        <f t="shared" si="18"/>
        <v>0</v>
      </c>
      <c r="AI59">
        <f t="shared" si="18"/>
        <v>0</v>
      </c>
      <c r="AJ59">
        <f t="shared" si="18"/>
        <v>0</v>
      </c>
      <c r="AK59">
        <f>SUM(Y59:AJ59)</f>
        <v>0</v>
      </c>
    </row>
    <row r="60" spans="1:49" x14ac:dyDescent="0.2">
      <c r="A60">
        <f>IF(Kinder!BL62=Antrag!$C$4,IF(Kinder!BL60=4.5,'Berechnung 4_5 _ x'!$E$31,Kinder!BL60),0)</f>
        <v>0</v>
      </c>
      <c r="B60">
        <f>IF(Kinder!BM62=Antrag!$C$4,IF(Kinder!BM60=4.5,'Berechnung 4_5 _ x'!$E$31,Kinder!BM60),0)</f>
        <v>0</v>
      </c>
      <c r="C60">
        <f>IF(Kinder!BN62=Antrag!$C$4,IF(Kinder!BN60=4.5,'Berechnung 4_5 _ x'!$E$31,Kinder!BN60),0)</f>
        <v>0</v>
      </c>
      <c r="D60">
        <f>IF(Kinder!BO62=Antrag!$C$4,IF(Kinder!BO60=4.5,'Berechnung 4_5 _ x'!$E$31,Kinder!BO60),0)</f>
        <v>0</v>
      </c>
      <c r="E60">
        <f>IF(Kinder!BP62=Antrag!$C$4,IF(Kinder!BP60=4.5,'Berechnung 4_5 _ x'!$E$31,Kinder!BP60),0)</f>
        <v>0</v>
      </c>
      <c r="F60">
        <f>IF(Kinder!BQ62=Antrag!$C$4,IF(Kinder!BQ60=4.5,'Berechnung 4_5 _ x'!$E$31,Kinder!BQ60),0)</f>
        <v>0</v>
      </c>
      <c r="G60">
        <f>IF(Kinder!BR62=Antrag!$C$4,IF(Kinder!BR60=4.5,'Berechnung 4_5 _ x'!$E$31,Kinder!BR60),0)</f>
        <v>0</v>
      </c>
      <c r="H60">
        <f>IF(Kinder!BS62=Antrag!$C$4,IF(Kinder!BS60=4.5,'Berechnung 4_5 _ x'!$E$31,Kinder!BS60),0)</f>
        <v>0</v>
      </c>
      <c r="I60">
        <f>IF(Kinder!BT62=Antrag!$C$4,IF(Kinder!BT60=4.5,'Berechnung 4_5 _ x'!$E$31,Kinder!BT60),0)</f>
        <v>0</v>
      </c>
      <c r="J60">
        <f>IF(Kinder!BU62=Antrag!$C$4,IF(Kinder!BU60=4.5,'Berechnung 4_5 _ x'!$E$31,Kinder!BU60),0)</f>
        <v>0</v>
      </c>
      <c r="K60">
        <f>IF(Kinder!BV62=Antrag!$C$4,IF(Kinder!BV60=4.5,'Berechnung 4_5 _ x'!$E$31,Kinder!BV60),0)</f>
        <v>0</v>
      </c>
      <c r="L60">
        <f>IF(Kinder!BW62=Antrag!$C$4,IF(Kinder!BW60=4.5,'Berechnung 4_5 _ x'!$E$31,Kinder!BW60),0)</f>
        <v>0</v>
      </c>
      <c r="M60" t="str">
        <f>IF(Kinder!S62='Berechnung Kommune'!L59,Kinder!S60,0)</f>
        <v/>
      </c>
      <c r="AL60">
        <f>IF(Kinder!BL62=Antrag!$C$4,IF(A60&gt;=4.5,IF('Berechnung 4_5 _ x'!D$5="Nein",4.5,IF(Kinder!AJ$903&lt;3,IF(MAX(Kinder!$AJ$903:AJ$903)&lt;3,4.5,Kinder!BL60),MIN('Berechnung 4_5 _ x'!$E$31:$F$32))),A60),0)</f>
        <v>0</v>
      </c>
      <c r="AM60">
        <f>IF(Kinder!BM62=Antrag!$C$4,IF(B60&gt;=4.5,IF('Berechnung 4_5 _ x'!E$5="Nein",4.5,IF(Kinder!AK$903&lt;3,IF(MAX(Kinder!$AJ$903:AK$903)&lt;3,4.5,Kinder!BM60),MIN('Berechnung 4_5 _ x'!$E$31:$F$32))),B60),0)</f>
        <v>0</v>
      </c>
      <c r="AN60">
        <f>IF(Kinder!BN62=Antrag!$C$4,IF(C60&gt;=4.5,IF('Berechnung 4_5 _ x'!F$5="Nein",4.5,IF(Kinder!AL$903&lt;3,IF(MAX(Kinder!$AJ$903:AL$903)&lt;3,4.5,Kinder!BN60),MIN('Berechnung 4_5 _ x'!$E$31:$F$32))),C60),0)</f>
        <v>0</v>
      </c>
      <c r="AO60">
        <f>IF(Kinder!BO62=Antrag!$C$4,IF(D60&gt;=4.5,IF('Berechnung 4_5 _ x'!G$5="Nein",4.5,IF(Kinder!AM$903&lt;3,IF(MAX(Kinder!$AJ$903:AM$903)&lt;3,4.5,Kinder!BO60),MIN('Berechnung 4_5 _ x'!$E$31:$F$32))),D60),0)</f>
        <v>0</v>
      </c>
      <c r="AP60">
        <f>IF(Kinder!BP62=Antrag!$C$4,IF(E60&gt;=4.5,IF('Berechnung 4_5 _ x'!H$5="Nein",4.5,IF(Kinder!AN$903&lt;3,IF(MAX(Kinder!$AJ$903:AN$903)&lt;3,4.5,Kinder!BP60),MIN('Berechnung 4_5 _ x'!$E$31:$F$32))),E60),0)</f>
        <v>0</v>
      </c>
      <c r="AQ60">
        <f>IF(Kinder!BQ62=Antrag!$C$4,IF(F60&gt;=4.5,IF('Berechnung 4_5 _ x'!I$5="Nein",4.5,IF(Kinder!AO$903&lt;3,IF(MAX(Kinder!$AJ$903:AO$903)&lt;3,4.5,Kinder!BQ60),MIN('Berechnung 4_5 _ x'!$E$31:$F$32))),F60),0)</f>
        <v>0</v>
      </c>
      <c r="AR60">
        <f>IF(Kinder!BR62=Antrag!$C$4,IF(G60&gt;=4.5,IF('Berechnung 4_5 _ x'!J$5="Nein",4.5,IF(Kinder!AP$903&lt;3,IF(MAX(Kinder!$AJ$903:AP$903)&lt;3,4.5,Kinder!BR60),MIN('Berechnung 4_5 _ x'!$E$31:$F$32))),G60),0)</f>
        <v>0</v>
      </c>
      <c r="AS60">
        <f>IF(Kinder!BS62=Antrag!$C$4,IF(H60&gt;=4.5,IF('Berechnung 4_5 _ x'!K$5="Nein",4.5,IF(Kinder!AQ$903&lt;3,IF(MAX(Kinder!$AJ$903:AQ$903)&lt;3,4.5,Kinder!BS60),MIN('Berechnung 4_5 _ x'!$E$31:$F$32))),H60),0)</f>
        <v>0</v>
      </c>
      <c r="AT60">
        <f>IF(Kinder!BT62=Antrag!$C$4,IF(I60&gt;=4.5,IF('Berechnung 4_5 _ x'!L$5="Nein",4.5,IF(Kinder!AR$903&lt;3,IF(MAX(Kinder!$AJ$903:AR$903)&lt;3,4.5,Kinder!BT60),MIN('Berechnung 4_5 _ x'!$E$31:$F$32))),I60),0)</f>
        <v>0</v>
      </c>
      <c r="AU60">
        <f>IF(Kinder!BU62=Antrag!$C$4,IF(J60&gt;=4.5,IF('Berechnung 4_5 _ x'!M$5="Nein",4.5,IF(Kinder!AS$903&lt;3,IF(MAX(Kinder!$AJ$903:AS$903)&lt;3,4.5,Kinder!BU60),MIN('Berechnung 4_5 _ x'!$E$31:$F$32))),J60),0)</f>
        <v>0</v>
      </c>
      <c r="AV60">
        <f>IF(Kinder!BV62=Antrag!$C$4,IF(K60&gt;=4.5,IF('Berechnung 4_5 _ x'!N$5="Nein",4.5,IF(Kinder!AT$903&lt;3,IF(MAX(Kinder!$AJ$903:AT$903)&lt;3,4.5,Kinder!BV60),MIN('Berechnung 4_5 _ x'!$E$31:$F$32))),K60),0)</f>
        <v>0</v>
      </c>
      <c r="AW60">
        <f>IF(Kinder!BW62=Antrag!$C$4,IF(L60&gt;=4.5,IF('Berechnung 4_5 _ x'!O$5="Nein",4.5,IF(Kinder!AU$903&lt;3,IF(MAX(Kinder!$AJ$903:AU$903)&lt;3,4.5,Kinder!BW60),MIN('Berechnung 4_5 _ x'!$E$31:$F$32))),L60),0)</f>
        <v>0</v>
      </c>
    </row>
    <row r="61" spans="1:49" x14ac:dyDescent="0.2">
      <c r="M61">
        <f>IF(Kinder!BL62=Antrag!$C$4,Kinder!BL61,0)</f>
        <v>0</v>
      </c>
      <c r="N61">
        <f>IF(Kinder!BM62=Antrag!$C$4,Kinder!BM61,0)</f>
        <v>0</v>
      </c>
      <c r="O61">
        <f>IF(Kinder!BN62=Antrag!$C$4,Kinder!BN61,0)</f>
        <v>0</v>
      </c>
      <c r="P61">
        <f>IF(Kinder!BO62=Antrag!$C$4,Kinder!BO61,0)</f>
        <v>0</v>
      </c>
      <c r="Q61">
        <f>IF(Kinder!BP62=Antrag!$C$4,Kinder!BP61,0)</f>
        <v>0</v>
      </c>
      <c r="R61">
        <f>IF(Kinder!BQ62=Antrag!$C$4,Kinder!BQ61,0)</f>
        <v>0</v>
      </c>
      <c r="S61">
        <f>IF(Kinder!BR62=Antrag!$C$4,Kinder!BR61,0)</f>
        <v>0</v>
      </c>
      <c r="T61">
        <f>IF(Kinder!BS62=Antrag!$C$4,Kinder!BS61,0)</f>
        <v>0</v>
      </c>
      <c r="U61">
        <f>IF(Kinder!BT62=Antrag!$C$4,Kinder!BT61,0)</f>
        <v>0</v>
      </c>
      <c r="V61">
        <f>IF(Kinder!BU62=Antrag!$C$4,Kinder!BU61,0)</f>
        <v>0</v>
      </c>
      <c r="W61">
        <f>IF(Kinder!BV62=Antrag!$C$4,Kinder!BV61,0)</f>
        <v>0</v>
      </c>
      <c r="X61">
        <f>IF(Kinder!BW62=Antrag!$C$4,Kinder!BW61,0)</f>
        <v>0</v>
      </c>
    </row>
    <row r="62" spans="1:49" x14ac:dyDescent="0.2">
      <c r="Y62">
        <f t="shared" ref="Y62:AJ62" si="19">MIN(A60,AL60)*M61</f>
        <v>0</v>
      </c>
      <c r="Z62">
        <f t="shared" si="19"/>
        <v>0</v>
      </c>
      <c r="AA62">
        <f t="shared" si="19"/>
        <v>0</v>
      </c>
      <c r="AB62">
        <f t="shared" si="19"/>
        <v>0</v>
      </c>
      <c r="AC62">
        <f t="shared" si="19"/>
        <v>0</v>
      </c>
      <c r="AD62">
        <f t="shared" si="19"/>
        <v>0</v>
      </c>
      <c r="AE62">
        <f t="shared" si="19"/>
        <v>0</v>
      </c>
      <c r="AF62">
        <f t="shared" si="19"/>
        <v>0</v>
      </c>
      <c r="AG62">
        <f t="shared" si="19"/>
        <v>0</v>
      </c>
      <c r="AH62">
        <f t="shared" si="19"/>
        <v>0</v>
      </c>
      <c r="AI62">
        <f t="shared" si="19"/>
        <v>0</v>
      </c>
      <c r="AJ62">
        <f t="shared" si="19"/>
        <v>0</v>
      </c>
      <c r="AK62">
        <f>SUM(Y62:AJ62)</f>
        <v>0</v>
      </c>
    </row>
    <row r="63" spans="1:49" x14ac:dyDescent="0.2">
      <c r="A63">
        <f>IF(Kinder!BL65=Antrag!$C$4,IF(Kinder!BL63=4.5,'Berechnung 4_5 _ x'!$E$31,Kinder!BL63),0)</f>
        <v>0</v>
      </c>
      <c r="B63">
        <f>IF(Kinder!BM65=Antrag!$C$4,IF(Kinder!BM63=4.5,'Berechnung 4_5 _ x'!$E$31,Kinder!BM63),0)</f>
        <v>0</v>
      </c>
      <c r="C63">
        <f>IF(Kinder!BN65=Antrag!$C$4,IF(Kinder!BN63=4.5,'Berechnung 4_5 _ x'!$E$31,Kinder!BN63),0)</f>
        <v>0</v>
      </c>
      <c r="D63">
        <f>IF(Kinder!BO65=Antrag!$C$4,IF(Kinder!BO63=4.5,'Berechnung 4_5 _ x'!$E$31,Kinder!BO63),0)</f>
        <v>0</v>
      </c>
      <c r="E63">
        <f>IF(Kinder!BP65=Antrag!$C$4,IF(Kinder!BP63=4.5,'Berechnung 4_5 _ x'!$E$31,Kinder!BP63),0)</f>
        <v>0</v>
      </c>
      <c r="F63">
        <f>IF(Kinder!BQ65=Antrag!$C$4,IF(Kinder!BQ63=4.5,'Berechnung 4_5 _ x'!$E$31,Kinder!BQ63),0)</f>
        <v>0</v>
      </c>
      <c r="G63">
        <f>IF(Kinder!BR65=Antrag!$C$4,IF(Kinder!BR63=4.5,'Berechnung 4_5 _ x'!$E$31,Kinder!BR63),0)</f>
        <v>0</v>
      </c>
      <c r="H63">
        <f>IF(Kinder!BS65=Antrag!$C$4,IF(Kinder!BS63=4.5,'Berechnung 4_5 _ x'!$E$31,Kinder!BS63),0)</f>
        <v>0</v>
      </c>
      <c r="I63">
        <f>IF(Kinder!BT65=Antrag!$C$4,IF(Kinder!BT63=4.5,'Berechnung 4_5 _ x'!$E$31,Kinder!BT63),0)</f>
        <v>0</v>
      </c>
      <c r="J63">
        <f>IF(Kinder!BU65=Antrag!$C$4,IF(Kinder!BU63=4.5,'Berechnung 4_5 _ x'!$E$31,Kinder!BU63),0)</f>
        <v>0</v>
      </c>
      <c r="K63">
        <f>IF(Kinder!BV65=Antrag!$C$4,IF(Kinder!BV63=4.5,'Berechnung 4_5 _ x'!$E$31,Kinder!BV63),0)</f>
        <v>0</v>
      </c>
      <c r="L63">
        <f>IF(Kinder!BW65=Antrag!$C$4,IF(Kinder!BW63=4.5,'Berechnung 4_5 _ x'!$E$31,Kinder!BW63),0)</f>
        <v>0</v>
      </c>
      <c r="M63" t="str">
        <f>IF(Kinder!S65='Berechnung Kommune'!L62,Kinder!S63,0)</f>
        <v/>
      </c>
      <c r="AL63">
        <f>IF(Kinder!BL65=Antrag!$C$4,IF(A63&gt;=4.5,IF('Berechnung 4_5 _ x'!D$5="Nein",4.5,IF(Kinder!AJ$903&lt;3,IF(MAX(Kinder!$AJ$903:AJ$903)&lt;3,4.5,Kinder!BL63),MIN('Berechnung 4_5 _ x'!$E$31:$F$32))),A63),0)</f>
        <v>0</v>
      </c>
      <c r="AM63">
        <f>IF(Kinder!BM65=Antrag!$C$4,IF(B63&gt;=4.5,IF('Berechnung 4_5 _ x'!E$5="Nein",4.5,IF(Kinder!AK$903&lt;3,IF(MAX(Kinder!$AJ$903:AK$903)&lt;3,4.5,Kinder!BM63),MIN('Berechnung 4_5 _ x'!$E$31:$F$32))),B63),0)</f>
        <v>0</v>
      </c>
      <c r="AN63">
        <f>IF(Kinder!BN65=Antrag!$C$4,IF(C63&gt;=4.5,IF('Berechnung 4_5 _ x'!F$5="Nein",4.5,IF(Kinder!AL$903&lt;3,IF(MAX(Kinder!$AJ$903:AL$903)&lt;3,4.5,Kinder!BN63),MIN('Berechnung 4_5 _ x'!$E$31:$F$32))),C63),0)</f>
        <v>0</v>
      </c>
      <c r="AO63">
        <f>IF(Kinder!BO65=Antrag!$C$4,IF(D63&gt;=4.5,IF('Berechnung 4_5 _ x'!G$5="Nein",4.5,IF(Kinder!AM$903&lt;3,IF(MAX(Kinder!$AJ$903:AM$903)&lt;3,4.5,Kinder!BO63),MIN('Berechnung 4_5 _ x'!$E$31:$F$32))),D63),0)</f>
        <v>0</v>
      </c>
      <c r="AP63">
        <f>IF(Kinder!BP65=Antrag!$C$4,IF(E63&gt;=4.5,IF('Berechnung 4_5 _ x'!H$5="Nein",4.5,IF(Kinder!AN$903&lt;3,IF(MAX(Kinder!$AJ$903:AN$903)&lt;3,4.5,Kinder!BP63),MIN('Berechnung 4_5 _ x'!$E$31:$F$32))),E63),0)</f>
        <v>0</v>
      </c>
      <c r="AQ63">
        <f>IF(Kinder!BQ65=Antrag!$C$4,IF(F63&gt;=4.5,IF('Berechnung 4_5 _ x'!I$5="Nein",4.5,IF(Kinder!AO$903&lt;3,IF(MAX(Kinder!$AJ$903:AO$903)&lt;3,4.5,Kinder!BQ63),MIN('Berechnung 4_5 _ x'!$E$31:$F$32))),F63),0)</f>
        <v>0</v>
      </c>
      <c r="AR63">
        <f>IF(Kinder!BR65=Antrag!$C$4,IF(G63&gt;=4.5,IF('Berechnung 4_5 _ x'!J$5="Nein",4.5,IF(Kinder!AP$903&lt;3,IF(MAX(Kinder!$AJ$903:AP$903)&lt;3,4.5,Kinder!BR63),MIN('Berechnung 4_5 _ x'!$E$31:$F$32))),G63),0)</f>
        <v>0</v>
      </c>
      <c r="AS63">
        <f>IF(Kinder!BS65=Antrag!$C$4,IF(H63&gt;=4.5,IF('Berechnung 4_5 _ x'!K$5="Nein",4.5,IF(Kinder!AQ$903&lt;3,IF(MAX(Kinder!$AJ$903:AQ$903)&lt;3,4.5,Kinder!BS63),MIN('Berechnung 4_5 _ x'!$E$31:$F$32))),H63),0)</f>
        <v>0</v>
      </c>
      <c r="AT63">
        <f>IF(Kinder!BT65=Antrag!$C$4,IF(I63&gt;=4.5,IF('Berechnung 4_5 _ x'!L$5="Nein",4.5,IF(Kinder!AR$903&lt;3,IF(MAX(Kinder!$AJ$903:AR$903)&lt;3,4.5,Kinder!BT63),MIN('Berechnung 4_5 _ x'!$E$31:$F$32))),I63),0)</f>
        <v>0</v>
      </c>
      <c r="AU63">
        <f>IF(Kinder!BU65=Antrag!$C$4,IF(J63&gt;=4.5,IF('Berechnung 4_5 _ x'!M$5="Nein",4.5,IF(Kinder!AS$903&lt;3,IF(MAX(Kinder!$AJ$903:AS$903)&lt;3,4.5,Kinder!BU63),MIN('Berechnung 4_5 _ x'!$E$31:$F$32))),J63),0)</f>
        <v>0</v>
      </c>
      <c r="AV63">
        <f>IF(Kinder!BV65=Antrag!$C$4,IF(K63&gt;=4.5,IF('Berechnung 4_5 _ x'!N$5="Nein",4.5,IF(Kinder!AT$903&lt;3,IF(MAX(Kinder!$AJ$903:AT$903)&lt;3,4.5,Kinder!BV63),MIN('Berechnung 4_5 _ x'!$E$31:$F$32))),K63),0)</f>
        <v>0</v>
      </c>
      <c r="AW63">
        <f>IF(Kinder!BW65=Antrag!$C$4,IF(L63&gt;=4.5,IF('Berechnung 4_5 _ x'!O$5="Nein",4.5,IF(Kinder!AU$903&lt;3,IF(MAX(Kinder!$AJ$903:AU$903)&lt;3,4.5,Kinder!BW63),MIN('Berechnung 4_5 _ x'!$E$31:$F$32))),L63),0)</f>
        <v>0</v>
      </c>
    </row>
    <row r="64" spans="1:49" x14ac:dyDescent="0.2">
      <c r="M64">
        <f>IF(Kinder!BL65=Antrag!$C$4,Kinder!BL64,0)</f>
        <v>0</v>
      </c>
      <c r="N64">
        <f>IF(Kinder!BM65=Antrag!$C$4,Kinder!BM64,0)</f>
        <v>0</v>
      </c>
      <c r="O64">
        <f>IF(Kinder!BN65=Antrag!$C$4,Kinder!BN64,0)</f>
        <v>0</v>
      </c>
      <c r="P64">
        <f>IF(Kinder!BO65=Antrag!$C$4,Kinder!BO64,0)</f>
        <v>0</v>
      </c>
      <c r="Q64">
        <f>IF(Kinder!BP65=Antrag!$C$4,Kinder!BP64,0)</f>
        <v>0</v>
      </c>
      <c r="R64">
        <f>IF(Kinder!BQ65=Antrag!$C$4,Kinder!BQ64,0)</f>
        <v>0</v>
      </c>
      <c r="S64">
        <f>IF(Kinder!BR65=Antrag!$C$4,Kinder!BR64,0)</f>
        <v>0</v>
      </c>
      <c r="T64">
        <f>IF(Kinder!BS65=Antrag!$C$4,Kinder!BS64,0)</f>
        <v>0</v>
      </c>
      <c r="U64">
        <f>IF(Kinder!BT65=Antrag!$C$4,Kinder!BT64,0)</f>
        <v>0</v>
      </c>
      <c r="V64">
        <f>IF(Kinder!BU65=Antrag!$C$4,Kinder!BU64,0)</f>
        <v>0</v>
      </c>
      <c r="W64">
        <f>IF(Kinder!BV65=Antrag!$C$4,Kinder!BV64,0)</f>
        <v>0</v>
      </c>
      <c r="X64">
        <f>IF(Kinder!BW65=Antrag!$C$4,Kinder!BW64,0)</f>
        <v>0</v>
      </c>
    </row>
    <row r="65" spans="1:49" x14ac:dyDescent="0.2">
      <c r="Y65">
        <f t="shared" ref="Y65:AJ65" si="20">MIN(A63,AL63)*M64</f>
        <v>0</v>
      </c>
      <c r="Z65">
        <f t="shared" si="20"/>
        <v>0</v>
      </c>
      <c r="AA65">
        <f t="shared" si="20"/>
        <v>0</v>
      </c>
      <c r="AB65">
        <f t="shared" si="20"/>
        <v>0</v>
      </c>
      <c r="AC65">
        <f t="shared" si="20"/>
        <v>0</v>
      </c>
      <c r="AD65">
        <f t="shared" si="20"/>
        <v>0</v>
      </c>
      <c r="AE65">
        <f t="shared" si="20"/>
        <v>0</v>
      </c>
      <c r="AF65">
        <f t="shared" si="20"/>
        <v>0</v>
      </c>
      <c r="AG65">
        <f t="shared" si="20"/>
        <v>0</v>
      </c>
      <c r="AH65">
        <f t="shared" si="20"/>
        <v>0</v>
      </c>
      <c r="AI65">
        <f t="shared" si="20"/>
        <v>0</v>
      </c>
      <c r="AJ65">
        <f t="shared" si="20"/>
        <v>0</v>
      </c>
      <c r="AK65">
        <f>SUM(Y65:AJ65)</f>
        <v>0</v>
      </c>
    </row>
    <row r="66" spans="1:49" x14ac:dyDescent="0.2">
      <c r="A66">
        <f>IF(Kinder!BL68=Antrag!$C$4,IF(Kinder!BL66=4.5,'Berechnung 4_5 _ x'!$E$31,Kinder!BL66),0)</f>
        <v>0</v>
      </c>
      <c r="B66">
        <f>IF(Kinder!BM68=Antrag!$C$4,IF(Kinder!BM66=4.5,'Berechnung 4_5 _ x'!$E$31,Kinder!BM66),0)</f>
        <v>0</v>
      </c>
      <c r="C66">
        <f>IF(Kinder!BN68=Antrag!$C$4,IF(Kinder!BN66=4.5,'Berechnung 4_5 _ x'!$E$31,Kinder!BN66),0)</f>
        <v>0</v>
      </c>
      <c r="D66">
        <f>IF(Kinder!BO68=Antrag!$C$4,IF(Kinder!BO66=4.5,'Berechnung 4_5 _ x'!$E$31,Kinder!BO66),0)</f>
        <v>0</v>
      </c>
      <c r="E66">
        <f>IF(Kinder!BP68=Antrag!$C$4,IF(Kinder!BP66=4.5,'Berechnung 4_5 _ x'!$E$31,Kinder!BP66),0)</f>
        <v>0</v>
      </c>
      <c r="F66">
        <f>IF(Kinder!BQ68=Antrag!$C$4,IF(Kinder!BQ66=4.5,'Berechnung 4_5 _ x'!$E$31,Kinder!BQ66),0)</f>
        <v>0</v>
      </c>
      <c r="G66">
        <f>IF(Kinder!BR68=Antrag!$C$4,IF(Kinder!BR66=4.5,'Berechnung 4_5 _ x'!$E$31,Kinder!BR66),0)</f>
        <v>0</v>
      </c>
      <c r="H66">
        <f>IF(Kinder!BS68=Antrag!$C$4,IF(Kinder!BS66=4.5,'Berechnung 4_5 _ x'!$E$31,Kinder!BS66),0)</f>
        <v>0</v>
      </c>
      <c r="I66">
        <f>IF(Kinder!BT68=Antrag!$C$4,IF(Kinder!BT66=4.5,'Berechnung 4_5 _ x'!$E$31,Kinder!BT66),0)</f>
        <v>0</v>
      </c>
      <c r="J66">
        <f>IF(Kinder!BU68=Antrag!$C$4,IF(Kinder!BU66=4.5,'Berechnung 4_5 _ x'!$E$31,Kinder!BU66),0)</f>
        <v>0</v>
      </c>
      <c r="K66">
        <f>IF(Kinder!BV68=Antrag!$C$4,IF(Kinder!BV66=4.5,'Berechnung 4_5 _ x'!$E$31,Kinder!BV66),0)</f>
        <v>0</v>
      </c>
      <c r="L66">
        <f>IF(Kinder!BW68=Antrag!$C$4,IF(Kinder!BW66=4.5,'Berechnung 4_5 _ x'!$E$31,Kinder!BW66),0)</f>
        <v>0</v>
      </c>
      <c r="M66" t="str">
        <f>IF(Kinder!S68='Berechnung Kommune'!L65,Kinder!S66,0)</f>
        <v/>
      </c>
      <c r="AL66">
        <f>IF(Kinder!BL68=Antrag!$C$4,IF(A66&gt;=4.5,IF('Berechnung 4_5 _ x'!D$5="Nein",4.5,IF(Kinder!AJ$903&lt;3,IF(MAX(Kinder!$AJ$903:AJ$903)&lt;3,4.5,Kinder!BL66),MIN('Berechnung 4_5 _ x'!$E$31:$F$32))),A66),0)</f>
        <v>0</v>
      </c>
      <c r="AM66">
        <f>IF(Kinder!BM68=Antrag!$C$4,IF(B66&gt;=4.5,IF('Berechnung 4_5 _ x'!E$5="Nein",4.5,IF(Kinder!AK$903&lt;3,IF(MAX(Kinder!$AJ$903:AK$903)&lt;3,4.5,Kinder!BM66),MIN('Berechnung 4_5 _ x'!$E$31:$F$32))),B66),0)</f>
        <v>0</v>
      </c>
      <c r="AN66">
        <f>IF(Kinder!BN68=Antrag!$C$4,IF(C66&gt;=4.5,IF('Berechnung 4_5 _ x'!F$5="Nein",4.5,IF(Kinder!AL$903&lt;3,IF(MAX(Kinder!$AJ$903:AL$903)&lt;3,4.5,Kinder!BN66),MIN('Berechnung 4_5 _ x'!$E$31:$F$32))),C66),0)</f>
        <v>0</v>
      </c>
      <c r="AO66">
        <f>IF(Kinder!BO68=Antrag!$C$4,IF(D66&gt;=4.5,IF('Berechnung 4_5 _ x'!G$5="Nein",4.5,IF(Kinder!AM$903&lt;3,IF(MAX(Kinder!$AJ$903:AM$903)&lt;3,4.5,Kinder!BO66),MIN('Berechnung 4_5 _ x'!$E$31:$F$32))),D66),0)</f>
        <v>0</v>
      </c>
      <c r="AP66">
        <f>IF(Kinder!BP68=Antrag!$C$4,IF(E66&gt;=4.5,IF('Berechnung 4_5 _ x'!H$5="Nein",4.5,IF(Kinder!AN$903&lt;3,IF(MAX(Kinder!$AJ$903:AN$903)&lt;3,4.5,Kinder!BP66),MIN('Berechnung 4_5 _ x'!$E$31:$F$32))),E66),0)</f>
        <v>0</v>
      </c>
      <c r="AQ66">
        <f>IF(Kinder!BQ68=Antrag!$C$4,IF(F66&gt;=4.5,IF('Berechnung 4_5 _ x'!I$5="Nein",4.5,IF(Kinder!AO$903&lt;3,IF(MAX(Kinder!$AJ$903:AO$903)&lt;3,4.5,Kinder!BQ66),MIN('Berechnung 4_5 _ x'!$E$31:$F$32))),F66),0)</f>
        <v>0</v>
      </c>
      <c r="AR66">
        <f>IF(Kinder!BR68=Antrag!$C$4,IF(G66&gt;=4.5,IF('Berechnung 4_5 _ x'!J$5="Nein",4.5,IF(Kinder!AP$903&lt;3,IF(MAX(Kinder!$AJ$903:AP$903)&lt;3,4.5,Kinder!BR66),MIN('Berechnung 4_5 _ x'!$E$31:$F$32))),G66),0)</f>
        <v>0</v>
      </c>
      <c r="AS66">
        <f>IF(Kinder!BS68=Antrag!$C$4,IF(H66&gt;=4.5,IF('Berechnung 4_5 _ x'!K$5="Nein",4.5,IF(Kinder!AQ$903&lt;3,IF(MAX(Kinder!$AJ$903:AQ$903)&lt;3,4.5,Kinder!BS66),MIN('Berechnung 4_5 _ x'!$E$31:$F$32))),H66),0)</f>
        <v>0</v>
      </c>
      <c r="AT66">
        <f>IF(Kinder!BT68=Antrag!$C$4,IF(I66&gt;=4.5,IF('Berechnung 4_5 _ x'!L$5="Nein",4.5,IF(Kinder!AR$903&lt;3,IF(MAX(Kinder!$AJ$903:AR$903)&lt;3,4.5,Kinder!BT66),MIN('Berechnung 4_5 _ x'!$E$31:$F$32))),I66),0)</f>
        <v>0</v>
      </c>
      <c r="AU66">
        <f>IF(Kinder!BU68=Antrag!$C$4,IF(J66&gt;=4.5,IF('Berechnung 4_5 _ x'!M$5="Nein",4.5,IF(Kinder!AS$903&lt;3,IF(MAX(Kinder!$AJ$903:AS$903)&lt;3,4.5,Kinder!BU66),MIN('Berechnung 4_5 _ x'!$E$31:$F$32))),J66),0)</f>
        <v>0</v>
      </c>
      <c r="AV66">
        <f>IF(Kinder!BV68=Antrag!$C$4,IF(K66&gt;=4.5,IF('Berechnung 4_5 _ x'!N$5="Nein",4.5,IF(Kinder!AT$903&lt;3,IF(MAX(Kinder!$AJ$903:AT$903)&lt;3,4.5,Kinder!BV66),MIN('Berechnung 4_5 _ x'!$E$31:$F$32))),K66),0)</f>
        <v>0</v>
      </c>
      <c r="AW66">
        <f>IF(Kinder!BW68=Antrag!$C$4,IF(L66&gt;=4.5,IF('Berechnung 4_5 _ x'!O$5="Nein",4.5,IF(Kinder!AU$903&lt;3,IF(MAX(Kinder!$AJ$903:AU$903)&lt;3,4.5,Kinder!BW66),MIN('Berechnung 4_5 _ x'!$E$31:$F$32))),L66),0)</f>
        <v>0</v>
      </c>
    </row>
    <row r="67" spans="1:49" x14ac:dyDescent="0.2">
      <c r="M67">
        <f>IF(Kinder!BL68=Antrag!$C$4,Kinder!BL67,0)</f>
        <v>0</v>
      </c>
      <c r="N67">
        <f>IF(Kinder!BM68=Antrag!$C$4,Kinder!BM67,0)</f>
        <v>0</v>
      </c>
      <c r="O67">
        <f>IF(Kinder!BN68=Antrag!$C$4,Kinder!BN67,0)</f>
        <v>0</v>
      </c>
      <c r="P67">
        <f>IF(Kinder!BO68=Antrag!$C$4,Kinder!BO67,0)</f>
        <v>0</v>
      </c>
      <c r="Q67">
        <f>IF(Kinder!BP68=Antrag!$C$4,Kinder!BP67,0)</f>
        <v>0</v>
      </c>
      <c r="R67">
        <f>IF(Kinder!BQ68=Antrag!$C$4,Kinder!BQ67,0)</f>
        <v>0</v>
      </c>
      <c r="S67">
        <f>IF(Kinder!BR68=Antrag!$C$4,Kinder!BR67,0)</f>
        <v>0</v>
      </c>
      <c r="T67">
        <f>IF(Kinder!BS68=Antrag!$C$4,Kinder!BS67,0)</f>
        <v>0</v>
      </c>
      <c r="U67">
        <f>IF(Kinder!BT68=Antrag!$C$4,Kinder!BT67,0)</f>
        <v>0</v>
      </c>
      <c r="V67">
        <f>IF(Kinder!BU68=Antrag!$C$4,Kinder!BU67,0)</f>
        <v>0</v>
      </c>
      <c r="W67">
        <f>IF(Kinder!BV68=Antrag!$C$4,Kinder!BV67,0)</f>
        <v>0</v>
      </c>
      <c r="X67">
        <f>IF(Kinder!BW68=Antrag!$C$4,Kinder!BW67,0)</f>
        <v>0</v>
      </c>
    </row>
    <row r="68" spans="1:49" x14ac:dyDescent="0.2">
      <c r="Y68">
        <f t="shared" ref="Y68:AJ68" si="21">MIN(A66,AL66)*M67</f>
        <v>0</v>
      </c>
      <c r="Z68">
        <f t="shared" si="21"/>
        <v>0</v>
      </c>
      <c r="AA68">
        <f t="shared" si="21"/>
        <v>0</v>
      </c>
      <c r="AB68">
        <f t="shared" si="21"/>
        <v>0</v>
      </c>
      <c r="AC68">
        <f t="shared" si="21"/>
        <v>0</v>
      </c>
      <c r="AD68">
        <f t="shared" si="21"/>
        <v>0</v>
      </c>
      <c r="AE68">
        <f t="shared" si="21"/>
        <v>0</v>
      </c>
      <c r="AF68">
        <f t="shared" si="21"/>
        <v>0</v>
      </c>
      <c r="AG68">
        <f t="shared" si="21"/>
        <v>0</v>
      </c>
      <c r="AH68">
        <f t="shared" si="21"/>
        <v>0</v>
      </c>
      <c r="AI68">
        <f t="shared" si="21"/>
        <v>0</v>
      </c>
      <c r="AJ68">
        <f t="shared" si="21"/>
        <v>0</v>
      </c>
      <c r="AK68">
        <f>SUM(Y68:AJ68)</f>
        <v>0</v>
      </c>
    </row>
    <row r="69" spans="1:49" x14ac:dyDescent="0.2">
      <c r="A69">
        <f>IF(Kinder!BL71=Antrag!$C$4,IF(Kinder!BL69=4.5,'Berechnung 4_5 _ x'!$E$31,Kinder!BL69),0)</f>
        <v>0</v>
      </c>
      <c r="B69">
        <f>IF(Kinder!BM71=Antrag!$C$4,IF(Kinder!BM69=4.5,'Berechnung 4_5 _ x'!$E$31,Kinder!BM69),0)</f>
        <v>0</v>
      </c>
      <c r="C69">
        <f>IF(Kinder!BN71=Antrag!$C$4,IF(Kinder!BN69=4.5,'Berechnung 4_5 _ x'!$E$31,Kinder!BN69),0)</f>
        <v>0</v>
      </c>
      <c r="D69">
        <f>IF(Kinder!BO71=Antrag!$C$4,IF(Kinder!BO69=4.5,'Berechnung 4_5 _ x'!$E$31,Kinder!BO69),0)</f>
        <v>0</v>
      </c>
      <c r="E69">
        <f>IF(Kinder!BP71=Antrag!$C$4,IF(Kinder!BP69=4.5,'Berechnung 4_5 _ x'!$E$31,Kinder!BP69),0)</f>
        <v>0</v>
      </c>
      <c r="F69">
        <f>IF(Kinder!BQ71=Antrag!$C$4,IF(Kinder!BQ69=4.5,'Berechnung 4_5 _ x'!$E$31,Kinder!BQ69),0)</f>
        <v>0</v>
      </c>
      <c r="G69">
        <f>IF(Kinder!BR71=Antrag!$C$4,IF(Kinder!BR69=4.5,'Berechnung 4_5 _ x'!$E$31,Kinder!BR69),0)</f>
        <v>0</v>
      </c>
      <c r="H69">
        <f>IF(Kinder!BS71=Antrag!$C$4,IF(Kinder!BS69=4.5,'Berechnung 4_5 _ x'!$E$31,Kinder!BS69),0)</f>
        <v>0</v>
      </c>
      <c r="I69">
        <f>IF(Kinder!BT71=Antrag!$C$4,IF(Kinder!BT69=4.5,'Berechnung 4_5 _ x'!$E$31,Kinder!BT69),0)</f>
        <v>0</v>
      </c>
      <c r="J69">
        <f>IF(Kinder!BU71=Antrag!$C$4,IF(Kinder!BU69=4.5,'Berechnung 4_5 _ x'!$E$31,Kinder!BU69),0)</f>
        <v>0</v>
      </c>
      <c r="K69">
        <f>IF(Kinder!BV71=Antrag!$C$4,IF(Kinder!BV69=4.5,'Berechnung 4_5 _ x'!$E$31,Kinder!BV69),0)</f>
        <v>0</v>
      </c>
      <c r="L69">
        <f>IF(Kinder!BW71=Antrag!$C$4,IF(Kinder!BW69=4.5,'Berechnung 4_5 _ x'!$E$31,Kinder!BW69),0)</f>
        <v>0</v>
      </c>
      <c r="M69" t="str">
        <f>IF(Kinder!S71='Berechnung Kommune'!L68,Kinder!S69,0)</f>
        <v/>
      </c>
      <c r="AL69">
        <f>IF(Kinder!BL71=Antrag!$C$4,IF(A69&gt;=4.5,IF('Berechnung 4_5 _ x'!D$5="Nein",4.5,IF(Kinder!AJ$903&lt;3,IF(MAX(Kinder!$AJ$903:AJ$903)&lt;3,4.5,Kinder!BL69),MIN('Berechnung 4_5 _ x'!$E$31:$F$32))),A69),0)</f>
        <v>0</v>
      </c>
      <c r="AM69">
        <f>IF(Kinder!BM71=Antrag!$C$4,IF(B69&gt;=4.5,IF('Berechnung 4_5 _ x'!E$5="Nein",4.5,IF(Kinder!AK$903&lt;3,IF(MAX(Kinder!$AJ$903:AK$903)&lt;3,4.5,Kinder!BM69),MIN('Berechnung 4_5 _ x'!$E$31:$F$32))),B69),0)</f>
        <v>0</v>
      </c>
      <c r="AN69">
        <f>IF(Kinder!BN71=Antrag!$C$4,IF(C69&gt;=4.5,IF('Berechnung 4_5 _ x'!F$5="Nein",4.5,IF(Kinder!AL$903&lt;3,IF(MAX(Kinder!$AJ$903:AL$903)&lt;3,4.5,Kinder!BN69),MIN('Berechnung 4_5 _ x'!$E$31:$F$32))),C69),0)</f>
        <v>0</v>
      </c>
      <c r="AO69">
        <f>IF(Kinder!BO71=Antrag!$C$4,IF(D69&gt;=4.5,IF('Berechnung 4_5 _ x'!G$5="Nein",4.5,IF(Kinder!AM$903&lt;3,IF(MAX(Kinder!$AJ$903:AM$903)&lt;3,4.5,Kinder!BO69),MIN('Berechnung 4_5 _ x'!$E$31:$F$32))),D69),0)</f>
        <v>0</v>
      </c>
      <c r="AP69">
        <f>IF(Kinder!BP71=Antrag!$C$4,IF(E69&gt;=4.5,IF('Berechnung 4_5 _ x'!H$5="Nein",4.5,IF(Kinder!AN$903&lt;3,IF(MAX(Kinder!$AJ$903:AN$903)&lt;3,4.5,Kinder!BP69),MIN('Berechnung 4_5 _ x'!$E$31:$F$32))),E69),0)</f>
        <v>0</v>
      </c>
      <c r="AQ69">
        <f>IF(Kinder!BQ71=Antrag!$C$4,IF(F69&gt;=4.5,IF('Berechnung 4_5 _ x'!I$5="Nein",4.5,IF(Kinder!AO$903&lt;3,IF(MAX(Kinder!$AJ$903:AO$903)&lt;3,4.5,Kinder!BQ69),MIN('Berechnung 4_5 _ x'!$E$31:$F$32))),F69),0)</f>
        <v>0</v>
      </c>
      <c r="AR69">
        <f>IF(Kinder!BR71=Antrag!$C$4,IF(G69&gt;=4.5,IF('Berechnung 4_5 _ x'!J$5="Nein",4.5,IF(Kinder!AP$903&lt;3,IF(MAX(Kinder!$AJ$903:AP$903)&lt;3,4.5,Kinder!BR69),MIN('Berechnung 4_5 _ x'!$E$31:$F$32))),G69),0)</f>
        <v>0</v>
      </c>
      <c r="AS69">
        <f>IF(Kinder!BS71=Antrag!$C$4,IF(H69&gt;=4.5,IF('Berechnung 4_5 _ x'!K$5="Nein",4.5,IF(Kinder!AQ$903&lt;3,IF(MAX(Kinder!$AJ$903:AQ$903)&lt;3,4.5,Kinder!BS69),MIN('Berechnung 4_5 _ x'!$E$31:$F$32))),H69),0)</f>
        <v>0</v>
      </c>
      <c r="AT69">
        <f>IF(Kinder!BT71=Antrag!$C$4,IF(I69&gt;=4.5,IF('Berechnung 4_5 _ x'!L$5="Nein",4.5,IF(Kinder!AR$903&lt;3,IF(MAX(Kinder!$AJ$903:AR$903)&lt;3,4.5,Kinder!BT69),MIN('Berechnung 4_5 _ x'!$E$31:$F$32))),I69),0)</f>
        <v>0</v>
      </c>
      <c r="AU69">
        <f>IF(Kinder!BU71=Antrag!$C$4,IF(J69&gt;=4.5,IF('Berechnung 4_5 _ x'!M$5="Nein",4.5,IF(Kinder!AS$903&lt;3,IF(MAX(Kinder!$AJ$903:AS$903)&lt;3,4.5,Kinder!BU69),MIN('Berechnung 4_5 _ x'!$E$31:$F$32))),J69),0)</f>
        <v>0</v>
      </c>
      <c r="AV69">
        <f>IF(Kinder!BV71=Antrag!$C$4,IF(K69&gt;=4.5,IF('Berechnung 4_5 _ x'!N$5="Nein",4.5,IF(Kinder!AT$903&lt;3,IF(MAX(Kinder!$AJ$903:AT$903)&lt;3,4.5,Kinder!BV69),MIN('Berechnung 4_5 _ x'!$E$31:$F$32))),K69),0)</f>
        <v>0</v>
      </c>
      <c r="AW69">
        <f>IF(Kinder!BW71=Antrag!$C$4,IF(L69&gt;=4.5,IF('Berechnung 4_5 _ x'!O$5="Nein",4.5,IF(Kinder!AU$903&lt;3,IF(MAX(Kinder!$AJ$903:AU$903)&lt;3,4.5,Kinder!BW69),MIN('Berechnung 4_5 _ x'!$E$31:$F$32))),L69),0)</f>
        <v>0</v>
      </c>
    </row>
    <row r="70" spans="1:49" x14ac:dyDescent="0.2">
      <c r="M70">
        <f>IF(Kinder!BL71=Antrag!$C$4,Kinder!BL70,0)</f>
        <v>0</v>
      </c>
      <c r="N70">
        <f>IF(Kinder!BM71=Antrag!$C$4,Kinder!BM70,0)</f>
        <v>0</v>
      </c>
      <c r="O70">
        <f>IF(Kinder!BN71=Antrag!$C$4,Kinder!BN70,0)</f>
        <v>0</v>
      </c>
      <c r="P70">
        <f>IF(Kinder!BO71=Antrag!$C$4,Kinder!BO70,0)</f>
        <v>0</v>
      </c>
      <c r="Q70">
        <f>IF(Kinder!BP71=Antrag!$C$4,Kinder!BP70,0)</f>
        <v>0</v>
      </c>
      <c r="R70">
        <f>IF(Kinder!BQ71=Antrag!$C$4,Kinder!BQ70,0)</f>
        <v>0</v>
      </c>
      <c r="S70">
        <f>IF(Kinder!BR71=Antrag!$C$4,Kinder!BR70,0)</f>
        <v>0</v>
      </c>
      <c r="T70">
        <f>IF(Kinder!BS71=Antrag!$C$4,Kinder!BS70,0)</f>
        <v>0</v>
      </c>
      <c r="U70">
        <f>IF(Kinder!BT71=Antrag!$C$4,Kinder!BT70,0)</f>
        <v>0</v>
      </c>
      <c r="V70">
        <f>IF(Kinder!BU71=Antrag!$C$4,Kinder!BU70,0)</f>
        <v>0</v>
      </c>
      <c r="W70">
        <f>IF(Kinder!BV71=Antrag!$C$4,Kinder!BV70,0)</f>
        <v>0</v>
      </c>
      <c r="X70">
        <f>IF(Kinder!BW71=Antrag!$C$4,Kinder!BW70,0)</f>
        <v>0</v>
      </c>
    </row>
    <row r="71" spans="1:49" x14ac:dyDescent="0.2">
      <c r="Y71">
        <f t="shared" ref="Y71:AJ71" si="22">MIN(A69,AL69)*M70</f>
        <v>0</v>
      </c>
      <c r="Z71">
        <f t="shared" si="22"/>
        <v>0</v>
      </c>
      <c r="AA71">
        <f t="shared" si="22"/>
        <v>0</v>
      </c>
      <c r="AB71">
        <f t="shared" si="22"/>
        <v>0</v>
      </c>
      <c r="AC71">
        <f t="shared" si="22"/>
        <v>0</v>
      </c>
      <c r="AD71">
        <f t="shared" si="22"/>
        <v>0</v>
      </c>
      <c r="AE71">
        <f t="shared" si="22"/>
        <v>0</v>
      </c>
      <c r="AF71">
        <f t="shared" si="22"/>
        <v>0</v>
      </c>
      <c r="AG71">
        <f t="shared" si="22"/>
        <v>0</v>
      </c>
      <c r="AH71">
        <f t="shared" si="22"/>
        <v>0</v>
      </c>
      <c r="AI71">
        <f t="shared" si="22"/>
        <v>0</v>
      </c>
      <c r="AJ71">
        <f t="shared" si="22"/>
        <v>0</v>
      </c>
      <c r="AK71">
        <f>SUM(Y71:AJ71)</f>
        <v>0</v>
      </c>
    </row>
    <row r="72" spans="1:49" x14ac:dyDescent="0.2">
      <c r="A72">
        <f>IF(Kinder!BL74=Antrag!$C$4,IF(Kinder!BL72=4.5,'Berechnung 4_5 _ x'!$E$31,Kinder!BL72),0)</f>
        <v>0</v>
      </c>
      <c r="B72">
        <f>IF(Kinder!BM74=Antrag!$C$4,IF(Kinder!BM72=4.5,'Berechnung 4_5 _ x'!$E$31,Kinder!BM72),0)</f>
        <v>0</v>
      </c>
      <c r="C72">
        <f>IF(Kinder!BN74=Antrag!$C$4,IF(Kinder!BN72=4.5,'Berechnung 4_5 _ x'!$E$31,Kinder!BN72),0)</f>
        <v>0</v>
      </c>
      <c r="D72">
        <f>IF(Kinder!BO74=Antrag!$C$4,IF(Kinder!BO72=4.5,'Berechnung 4_5 _ x'!$E$31,Kinder!BO72),0)</f>
        <v>0</v>
      </c>
      <c r="E72">
        <f>IF(Kinder!BP74=Antrag!$C$4,IF(Kinder!BP72=4.5,'Berechnung 4_5 _ x'!$E$31,Kinder!BP72),0)</f>
        <v>0</v>
      </c>
      <c r="F72">
        <f>IF(Kinder!BQ74=Antrag!$C$4,IF(Kinder!BQ72=4.5,'Berechnung 4_5 _ x'!$E$31,Kinder!BQ72),0)</f>
        <v>0</v>
      </c>
      <c r="G72">
        <f>IF(Kinder!BR74=Antrag!$C$4,IF(Kinder!BR72=4.5,'Berechnung 4_5 _ x'!$E$31,Kinder!BR72),0)</f>
        <v>0</v>
      </c>
      <c r="H72">
        <f>IF(Kinder!BS74=Antrag!$C$4,IF(Kinder!BS72=4.5,'Berechnung 4_5 _ x'!$E$31,Kinder!BS72),0)</f>
        <v>0</v>
      </c>
      <c r="I72">
        <f>IF(Kinder!BT74=Antrag!$C$4,IF(Kinder!BT72=4.5,'Berechnung 4_5 _ x'!$E$31,Kinder!BT72),0)</f>
        <v>0</v>
      </c>
      <c r="J72">
        <f>IF(Kinder!BU74=Antrag!$C$4,IF(Kinder!BU72=4.5,'Berechnung 4_5 _ x'!$E$31,Kinder!BU72),0)</f>
        <v>0</v>
      </c>
      <c r="K72">
        <f>IF(Kinder!BV74=Antrag!$C$4,IF(Kinder!BV72=4.5,'Berechnung 4_5 _ x'!$E$31,Kinder!BV72),0)</f>
        <v>0</v>
      </c>
      <c r="L72">
        <f>IF(Kinder!BW74=Antrag!$C$4,IF(Kinder!BW72=4.5,'Berechnung 4_5 _ x'!$E$31,Kinder!BW72),0)</f>
        <v>0</v>
      </c>
      <c r="M72" t="str">
        <f>IF(Kinder!S74='Berechnung Kommune'!L71,Kinder!S72,0)</f>
        <v/>
      </c>
      <c r="AL72">
        <f>IF(Kinder!BL74=Antrag!$C$4,IF(A72&gt;=4.5,IF('Berechnung 4_5 _ x'!D$5="Nein",4.5,IF(Kinder!AJ$903&lt;3,IF(MAX(Kinder!$AJ$903:AJ$903)&lt;3,4.5,Kinder!BL72),MIN('Berechnung 4_5 _ x'!$E$31:$F$32))),A72),0)</f>
        <v>0</v>
      </c>
      <c r="AM72">
        <f>IF(Kinder!BM74=Antrag!$C$4,IF(B72&gt;=4.5,IF('Berechnung 4_5 _ x'!E$5="Nein",4.5,IF(Kinder!AK$903&lt;3,IF(MAX(Kinder!$AJ$903:AK$903)&lt;3,4.5,Kinder!BM72),MIN('Berechnung 4_5 _ x'!$E$31:$F$32))),B72),0)</f>
        <v>0</v>
      </c>
      <c r="AN72">
        <f>IF(Kinder!BN74=Antrag!$C$4,IF(C72&gt;=4.5,IF('Berechnung 4_5 _ x'!F$5="Nein",4.5,IF(Kinder!AL$903&lt;3,IF(MAX(Kinder!$AJ$903:AL$903)&lt;3,4.5,Kinder!BN72),MIN('Berechnung 4_5 _ x'!$E$31:$F$32))),C72),0)</f>
        <v>0</v>
      </c>
      <c r="AO72">
        <f>IF(Kinder!BO74=Antrag!$C$4,IF(D72&gt;=4.5,IF('Berechnung 4_5 _ x'!G$5="Nein",4.5,IF(Kinder!AM$903&lt;3,IF(MAX(Kinder!$AJ$903:AM$903)&lt;3,4.5,Kinder!BO72),MIN('Berechnung 4_5 _ x'!$E$31:$F$32))),D72),0)</f>
        <v>0</v>
      </c>
      <c r="AP72">
        <f>IF(Kinder!BP74=Antrag!$C$4,IF(E72&gt;=4.5,IF('Berechnung 4_5 _ x'!H$5="Nein",4.5,IF(Kinder!AN$903&lt;3,IF(MAX(Kinder!$AJ$903:AN$903)&lt;3,4.5,Kinder!BP72),MIN('Berechnung 4_5 _ x'!$E$31:$F$32))),E72),0)</f>
        <v>0</v>
      </c>
      <c r="AQ72">
        <f>IF(Kinder!BQ74=Antrag!$C$4,IF(F72&gt;=4.5,IF('Berechnung 4_5 _ x'!I$5="Nein",4.5,IF(Kinder!AO$903&lt;3,IF(MAX(Kinder!$AJ$903:AO$903)&lt;3,4.5,Kinder!BQ72),MIN('Berechnung 4_5 _ x'!$E$31:$F$32))),F72),0)</f>
        <v>0</v>
      </c>
      <c r="AR72">
        <f>IF(Kinder!BR74=Antrag!$C$4,IF(G72&gt;=4.5,IF('Berechnung 4_5 _ x'!J$5="Nein",4.5,IF(Kinder!AP$903&lt;3,IF(MAX(Kinder!$AJ$903:AP$903)&lt;3,4.5,Kinder!BR72),MIN('Berechnung 4_5 _ x'!$E$31:$F$32))),G72),0)</f>
        <v>0</v>
      </c>
      <c r="AS72">
        <f>IF(Kinder!BS74=Antrag!$C$4,IF(H72&gt;=4.5,IF('Berechnung 4_5 _ x'!K$5="Nein",4.5,IF(Kinder!AQ$903&lt;3,IF(MAX(Kinder!$AJ$903:AQ$903)&lt;3,4.5,Kinder!BS72),MIN('Berechnung 4_5 _ x'!$E$31:$F$32))),H72),0)</f>
        <v>0</v>
      </c>
      <c r="AT72">
        <f>IF(Kinder!BT74=Antrag!$C$4,IF(I72&gt;=4.5,IF('Berechnung 4_5 _ x'!L$5="Nein",4.5,IF(Kinder!AR$903&lt;3,IF(MAX(Kinder!$AJ$903:AR$903)&lt;3,4.5,Kinder!BT72),MIN('Berechnung 4_5 _ x'!$E$31:$F$32))),I72),0)</f>
        <v>0</v>
      </c>
      <c r="AU72">
        <f>IF(Kinder!BU74=Antrag!$C$4,IF(J72&gt;=4.5,IF('Berechnung 4_5 _ x'!M$5="Nein",4.5,IF(Kinder!AS$903&lt;3,IF(MAX(Kinder!$AJ$903:AS$903)&lt;3,4.5,Kinder!BU72),MIN('Berechnung 4_5 _ x'!$E$31:$F$32))),J72),0)</f>
        <v>0</v>
      </c>
      <c r="AV72">
        <f>IF(Kinder!BV74=Antrag!$C$4,IF(K72&gt;=4.5,IF('Berechnung 4_5 _ x'!N$5="Nein",4.5,IF(Kinder!AT$903&lt;3,IF(MAX(Kinder!$AJ$903:AT$903)&lt;3,4.5,Kinder!BV72),MIN('Berechnung 4_5 _ x'!$E$31:$F$32))),K72),0)</f>
        <v>0</v>
      </c>
      <c r="AW72">
        <f>IF(Kinder!BW74=Antrag!$C$4,IF(L72&gt;=4.5,IF('Berechnung 4_5 _ x'!O$5="Nein",4.5,IF(Kinder!AU$903&lt;3,IF(MAX(Kinder!$AJ$903:AU$903)&lt;3,4.5,Kinder!BW72),MIN('Berechnung 4_5 _ x'!$E$31:$F$32))),L72),0)</f>
        <v>0</v>
      </c>
    </row>
    <row r="73" spans="1:49" x14ac:dyDescent="0.2">
      <c r="M73">
        <f>IF(Kinder!BL74=Antrag!$C$4,Kinder!BL73,0)</f>
        <v>0</v>
      </c>
      <c r="N73">
        <f>IF(Kinder!BM74=Antrag!$C$4,Kinder!BM73,0)</f>
        <v>0</v>
      </c>
      <c r="O73">
        <f>IF(Kinder!BN74=Antrag!$C$4,Kinder!BN73,0)</f>
        <v>0</v>
      </c>
      <c r="P73">
        <f>IF(Kinder!BO74=Antrag!$C$4,Kinder!BO73,0)</f>
        <v>0</v>
      </c>
      <c r="Q73">
        <f>IF(Kinder!BP74=Antrag!$C$4,Kinder!BP73,0)</f>
        <v>0</v>
      </c>
      <c r="R73">
        <f>IF(Kinder!BQ74=Antrag!$C$4,Kinder!BQ73,0)</f>
        <v>0</v>
      </c>
      <c r="S73">
        <f>IF(Kinder!BR74=Antrag!$C$4,Kinder!BR73,0)</f>
        <v>0</v>
      </c>
      <c r="T73">
        <f>IF(Kinder!BS74=Antrag!$C$4,Kinder!BS73,0)</f>
        <v>0</v>
      </c>
      <c r="U73">
        <f>IF(Kinder!BT74=Antrag!$C$4,Kinder!BT73,0)</f>
        <v>0</v>
      </c>
      <c r="V73">
        <f>IF(Kinder!BU74=Antrag!$C$4,Kinder!BU73,0)</f>
        <v>0</v>
      </c>
      <c r="W73">
        <f>IF(Kinder!BV74=Antrag!$C$4,Kinder!BV73,0)</f>
        <v>0</v>
      </c>
      <c r="X73">
        <f>IF(Kinder!BW74=Antrag!$C$4,Kinder!BW73,0)</f>
        <v>0</v>
      </c>
    </row>
    <row r="74" spans="1:49" x14ac:dyDescent="0.2">
      <c r="Y74">
        <f t="shared" ref="Y74:AJ74" si="23">MIN(A72,AL72)*M73</f>
        <v>0</v>
      </c>
      <c r="Z74">
        <f t="shared" si="23"/>
        <v>0</v>
      </c>
      <c r="AA74">
        <f t="shared" si="23"/>
        <v>0</v>
      </c>
      <c r="AB74">
        <f t="shared" si="23"/>
        <v>0</v>
      </c>
      <c r="AC74">
        <f t="shared" si="23"/>
        <v>0</v>
      </c>
      <c r="AD74">
        <f t="shared" si="23"/>
        <v>0</v>
      </c>
      <c r="AE74">
        <f t="shared" si="23"/>
        <v>0</v>
      </c>
      <c r="AF74">
        <f t="shared" si="23"/>
        <v>0</v>
      </c>
      <c r="AG74">
        <f t="shared" si="23"/>
        <v>0</v>
      </c>
      <c r="AH74">
        <f t="shared" si="23"/>
        <v>0</v>
      </c>
      <c r="AI74">
        <f t="shared" si="23"/>
        <v>0</v>
      </c>
      <c r="AJ74">
        <f t="shared" si="23"/>
        <v>0</v>
      </c>
      <c r="AK74">
        <f>SUM(Y74:AJ74)</f>
        <v>0</v>
      </c>
    </row>
    <row r="75" spans="1:49" x14ac:dyDescent="0.2">
      <c r="A75">
        <f>IF(Kinder!BL77=Antrag!$C$4,IF(Kinder!BL75=4.5,'Berechnung 4_5 _ x'!$E$31,Kinder!BL75),0)</f>
        <v>0</v>
      </c>
      <c r="B75">
        <f>IF(Kinder!BM77=Antrag!$C$4,IF(Kinder!BM75=4.5,'Berechnung 4_5 _ x'!$E$31,Kinder!BM75),0)</f>
        <v>0</v>
      </c>
      <c r="C75">
        <f>IF(Kinder!BN77=Antrag!$C$4,IF(Kinder!BN75=4.5,'Berechnung 4_5 _ x'!$E$31,Kinder!BN75),0)</f>
        <v>0</v>
      </c>
      <c r="D75">
        <f>IF(Kinder!BO77=Antrag!$C$4,IF(Kinder!BO75=4.5,'Berechnung 4_5 _ x'!$E$31,Kinder!BO75),0)</f>
        <v>0</v>
      </c>
      <c r="E75">
        <f>IF(Kinder!BP77=Antrag!$C$4,IF(Kinder!BP75=4.5,'Berechnung 4_5 _ x'!$E$31,Kinder!BP75),0)</f>
        <v>0</v>
      </c>
      <c r="F75">
        <f>IF(Kinder!BQ77=Antrag!$C$4,IF(Kinder!BQ75=4.5,'Berechnung 4_5 _ x'!$E$31,Kinder!BQ75),0)</f>
        <v>0</v>
      </c>
      <c r="G75">
        <f>IF(Kinder!BR77=Antrag!$C$4,IF(Kinder!BR75=4.5,'Berechnung 4_5 _ x'!$E$31,Kinder!BR75),0)</f>
        <v>0</v>
      </c>
      <c r="H75">
        <f>IF(Kinder!BS77=Antrag!$C$4,IF(Kinder!BS75=4.5,'Berechnung 4_5 _ x'!$E$31,Kinder!BS75),0)</f>
        <v>0</v>
      </c>
      <c r="I75">
        <f>IF(Kinder!BT77=Antrag!$C$4,IF(Kinder!BT75=4.5,'Berechnung 4_5 _ x'!$E$31,Kinder!BT75),0)</f>
        <v>0</v>
      </c>
      <c r="J75">
        <f>IF(Kinder!BU77=Antrag!$C$4,IF(Kinder!BU75=4.5,'Berechnung 4_5 _ x'!$E$31,Kinder!BU75),0)</f>
        <v>0</v>
      </c>
      <c r="K75">
        <f>IF(Kinder!BV77=Antrag!$C$4,IF(Kinder!BV75=4.5,'Berechnung 4_5 _ x'!$E$31,Kinder!BV75),0)</f>
        <v>0</v>
      </c>
      <c r="L75">
        <f>IF(Kinder!BW77=Antrag!$C$4,IF(Kinder!BW75=4.5,'Berechnung 4_5 _ x'!$E$31,Kinder!BW75),0)</f>
        <v>0</v>
      </c>
      <c r="M75" t="str">
        <f>IF(Kinder!S77='Berechnung Kommune'!L74,Kinder!S75,0)</f>
        <v/>
      </c>
      <c r="AL75">
        <f>IF(Kinder!BL77=Antrag!$C$4,IF(A75&gt;=4.5,IF('Berechnung 4_5 _ x'!D$5="Nein",4.5,IF(Kinder!AJ$903&lt;3,IF(MAX(Kinder!$AJ$903:AJ$903)&lt;3,4.5,Kinder!BL75),MIN('Berechnung 4_5 _ x'!$E$31:$F$32))),A75),0)</f>
        <v>0</v>
      </c>
      <c r="AM75">
        <f>IF(Kinder!BM77=Antrag!$C$4,IF(B75&gt;=4.5,IF('Berechnung 4_5 _ x'!E$5="Nein",4.5,IF(Kinder!AK$903&lt;3,IF(MAX(Kinder!$AJ$903:AK$903)&lt;3,4.5,Kinder!BM75),MIN('Berechnung 4_5 _ x'!$E$31:$F$32))),B75),0)</f>
        <v>0</v>
      </c>
      <c r="AN75">
        <f>IF(Kinder!BN77=Antrag!$C$4,IF(C75&gt;=4.5,IF('Berechnung 4_5 _ x'!F$5="Nein",4.5,IF(Kinder!AL$903&lt;3,IF(MAX(Kinder!$AJ$903:AL$903)&lt;3,4.5,Kinder!BN75),MIN('Berechnung 4_5 _ x'!$E$31:$F$32))),C75),0)</f>
        <v>0</v>
      </c>
      <c r="AO75">
        <f>IF(Kinder!BO77=Antrag!$C$4,IF(D75&gt;=4.5,IF('Berechnung 4_5 _ x'!G$5="Nein",4.5,IF(Kinder!AM$903&lt;3,IF(MAX(Kinder!$AJ$903:AM$903)&lt;3,4.5,Kinder!BO75),MIN('Berechnung 4_5 _ x'!$E$31:$F$32))),D75),0)</f>
        <v>0</v>
      </c>
      <c r="AP75">
        <f>IF(Kinder!BP77=Antrag!$C$4,IF(E75&gt;=4.5,IF('Berechnung 4_5 _ x'!H$5="Nein",4.5,IF(Kinder!AN$903&lt;3,IF(MAX(Kinder!$AJ$903:AN$903)&lt;3,4.5,Kinder!BP75),MIN('Berechnung 4_5 _ x'!$E$31:$F$32))),E75),0)</f>
        <v>0</v>
      </c>
      <c r="AQ75">
        <f>IF(Kinder!BQ77=Antrag!$C$4,IF(F75&gt;=4.5,IF('Berechnung 4_5 _ x'!I$5="Nein",4.5,IF(Kinder!AO$903&lt;3,IF(MAX(Kinder!$AJ$903:AO$903)&lt;3,4.5,Kinder!BQ75),MIN('Berechnung 4_5 _ x'!$E$31:$F$32))),F75),0)</f>
        <v>0</v>
      </c>
      <c r="AR75">
        <f>IF(Kinder!BR77=Antrag!$C$4,IF(G75&gt;=4.5,IF('Berechnung 4_5 _ x'!J$5="Nein",4.5,IF(Kinder!AP$903&lt;3,IF(MAX(Kinder!$AJ$903:AP$903)&lt;3,4.5,Kinder!BR75),MIN('Berechnung 4_5 _ x'!$E$31:$F$32))),G75),0)</f>
        <v>0</v>
      </c>
      <c r="AS75">
        <f>IF(Kinder!BS77=Antrag!$C$4,IF(H75&gt;=4.5,IF('Berechnung 4_5 _ x'!K$5="Nein",4.5,IF(Kinder!AQ$903&lt;3,IF(MAX(Kinder!$AJ$903:AQ$903)&lt;3,4.5,Kinder!BS75),MIN('Berechnung 4_5 _ x'!$E$31:$F$32))),H75),0)</f>
        <v>0</v>
      </c>
      <c r="AT75">
        <f>IF(Kinder!BT77=Antrag!$C$4,IF(I75&gt;=4.5,IF('Berechnung 4_5 _ x'!L$5="Nein",4.5,IF(Kinder!AR$903&lt;3,IF(MAX(Kinder!$AJ$903:AR$903)&lt;3,4.5,Kinder!BT75),MIN('Berechnung 4_5 _ x'!$E$31:$F$32))),I75),0)</f>
        <v>0</v>
      </c>
      <c r="AU75">
        <f>IF(Kinder!BU77=Antrag!$C$4,IF(J75&gt;=4.5,IF('Berechnung 4_5 _ x'!M$5="Nein",4.5,IF(Kinder!AS$903&lt;3,IF(MAX(Kinder!$AJ$903:AS$903)&lt;3,4.5,Kinder!BU75),MIN('Berechnung 4_5 _ x'!$E$31:$F$32))),J75),0)</f>
        <v>0</v>
      </c>
      <c r="AV75">
        <f>IF(Kinder!BV77=Antrag!$C$4,IF(K75&gt;=4.5,IF('Berechnung 4_5 _ x'!N$5="Nein",4.5,IF(Kinder!AT$903&lt;3,IF(MAX(Kinder!$AJ$903:AT$903)&lt;3,4.5,Kinder!BV75),MIN('Berechnung 4_5 _ x'!$E$31:$F$32))),K75),0)</f>
        <v>0</v>
      </c>
      <c r="AW75">
        <f>IF(Kinder!BW77=Antrag!$C$4,IF(L75&gt;=4.5,IF('Berechnung 4_5 _ x'!O$5="Nein",4.5,IF(Kinder!AU$903&lt;3,IF(MAX(Kinder!$AJ$903:AU$903)&lt;3,4.5,Kinder!BW75),MIN('Berechnung 4_5 _ x'!$E$31:$F$32))),L75),0)</f>
        <v>0</v>
      </c>
    </row>
    <row r="76" spans="1:49" x14ac:dyDescent="0.2">
      <c r="M76">
        <f>IF(Kinder!BL77=Antrag!$C$4,Kinder!BL76,0)</f>
        <v>0</v>
      </c>
      <c r="N76">
        <f>IF(Kinder!BM77=Antrag!$C$4,Kinder!BM76,0)</f>
        <v>0</v>
      </c>
      <c r="O76">
        <f>IF(Kinder!BN77=Antrag!$C$4,Kinder!BN76,0)</f>
        <v>0</v>
      </c>
      <c r="P76">
        <f>IF(Kinder!BO77=Antrag!$C$4,Kinder!BO76,0)</f>
        <v>0</v>
      </c>
      <c r="Q76">
        <f>IF(Kinder!BP77=Antrag!$C$4,Kinder!BP76,0)</f>
        <v>0</v>
      </c>
      <c r="R76">
        <f>IF(Kinder!BQ77=Antrag!$C$4,Kinder!BQ76,0)</f>
        <v>0</v>
      </c>
      <c r="S76">
        <f>IF(Kinder!BR77=Antrag!$C$4,Kinder!BR76,0)</f>
        <v>0</v>
      </c>
      <c r="T76">
        <f>IF(Kinder!BS77=Antrag!$C$4,Kinder!BS76,0)</f>
        <v>0</v>
      </c>
      <c r="U76">
        <f>IF(Kinder!BT77=Antrag!$C$4,Kinder!BT76,0)</f>
        <v>0</v>
      </c>
      <c r="V76">
        <f>IF(Kinder!BU77=Antrag!$C$4,Kinder!BU76,0)</f>
        <v>0</v>
      </c>
      <c r="W76">
        <f>IF(Kinder!BV77=Antrag!$C$4,Kinder!BV76,0)</f>
        <v>0</v>
      </c>
      <c r="X76">
        <f>IF(Kinder!BW77=Antrag!$C$4,Kinder!BW76,0)</f>
        <v>0</v>
      </c>
    </row>
    <row r="77" spans="1:49" x14ac:dyDescent="0.2">
      <c r="Y77">
        <f t="shared" ref="Y77:AJ77" si="24">MIN(A75,AL75)*M76</f>
        <v>0</v>
      </c>
      <c r="Z77">
        <f t="shared" si="24"/>
        <v>0</v>
      </c>
      <c r="AA77">
        <f t="shared" si="24"/>
        <v>0</v>
      </c>
      <c r="AB77">
        <f t="shared" si="24"/>
        <v>0</v>
      </c>
      <c r="AC77">
        <f t="shared" si="24"/>
        <v>0</v>
      </c>
      <c r="AD77">
        <f t="shared" si="24"/>
        <v>0</v>
      </c>
      <c r="AE77">
        <f t="shared" si="24"/>
        <v>0</v>
      </c>
      <c r="AF77">
        <f t="shared" si="24"/>
        <v>0</v>
      </c>
      <c r="AG77">
        <f t="shared" si="24"/>
        <v>0</v>
      </c>
      <c r="AH77">
        <f t="shared" si="24"/>
        <v>0</v>
      </c>
      <c r="AI77">
        <f t="shared" si="24"/>
        <v>0</v>
      </c>
      <c r="AJ77">
        <f t="shared" si="24"/>
        <v>0</v>
      </c>
      <c r="AK77">
        <f>SUM(Y77:AJ77)</f>
        <v>0</v>
      </c>
    </row>
    <row r="78" spans="1:49" x14ac:dyDescent="0.2">
      <c r="A78">
        <f>IF(Kinder!BL80=Antrag!$C$4,IF(Kinder!BL78=4.5,'Berechnung 4_5 _ x'!$E$31,Kinder!BL78),0)</f>
        <v>0</v>
      </c>
      <c r="B78">
        <f>IF(Kinder!BM80=Antrag!$C$4,IF(Kinder!BM78=4.5,'Berechnung 4_5 _ x'!$E$31,Kinder!BM78),0)</f>
        <v>0</v>
      </c>
      <c r="C78">
        <f>IF(Kinder!BN80=Antrag!$C$4,IF(Kinder!BN78=4.5,'Berechnung 4_5 _ x'!$E$31,Kinder!BN78),0)</f>
        <v>0</v>
      </c>
      <c r="D78">
        <f>IF(Kinder!BO80=Antrag!$C$4,IF(Kinder!BO78=4.5,'Berechnung 4_5 _ x'!$E$31,Kinder!BO78),0)</f>
        <v>0</v>
      </c>
      <c r="E78">
        <f>IF(Kinder!BP80=Antrag!$C$4,IF(Kinder!BP78=4.5,'Berechnung 4_5 _ x'!$E$31,Kinder!BP78),0)</f>
        <v>0</v>
      </c>
      <c r="F78">
        <f>IF(Kinder!BQ80=Antrag!$C$4,IF(Kinder!BQ78=4.5,'Berechnung 4_5 _ x'!$E$31,Kinder!BQ78),0)</f>
        <v>0</v>
      </c>
      <c r="G78">
        <f>IF(Kinder!BR80=Antrag!$C$4,IF(Kinder!BR78=4.5,'Berechnung 4_5 _ x'!$E$31,Kinder!BR78),0)</f>
        <v>0</v>
      </c>
      <c r="H78">
        <f>IF(Kinder!BS80=Antrag!$C$4,IF(Kinder!BS78=4.5,'Berechnung 4_5 _ x'!$E$31,Kinder!BS78),0)</f>
        <v>0</v>
      </c>
      <c r="I78">
        <f>IF(Kinder!BT80=Antrag!$C$4,IF(Kinder!BT78=4.5,'Berechnung 4_5 _ x'!$E$31,Kinder!BT78),0)</f>
        <v>0</v>
      </c>
      <c r="J78">
        <f>IF(Kinder!BU80=Antrag!$C$4,IF(Kinder!BU78=4.5,'Berechnung 4_5 _ x'!$E$31,Kinder!BU78),0)</f>
        <v>0</v>
      </c>
      <c r="K78">
        <f>IF(Kinder!BV80=Antrag!$C$4,IF(Kinder!BV78=4.5,'Berechnung 4_5 _ x'!$E$31,Kinder!BV78),0)</f>
        <v>0</v>
      </c>
      <c r="L78">
        <f>IF(Kinder!BW80=Antrag!$C$4,IF(Kinder!BW78=4.5,'Berechnung 4_5 _ x'!$E$31,Kinder!BW78),0)</f>
        <v>0</v>
      </c>
      <c r="M78" t="str">
        <f>IF(Kinder!S80='Berechnung Kommune'!L77,Kinder!S78,0)</f>
        <v/>
      </c>
      <c r="AL78">
        <f>IF(Kinder!BL80=Antrag!$C$4,IF(A78&gt;=4.5,IF('Berechnung 4_5 _ x'!D$5="Nein",4.5,IF(Kinder!AJ$903&lt;3,IF(MAX(Kinder!$AJ$903:AJ$903)&lt;3,4.5,Kinder!BL78),MIN('Berechnung 4_5 _ x'!$E$31:$F$32))),A78),0)</f>
        <v>0</v>
      </c>
      <c r="AM78">
        <f>IF(Kinder!BM80=Antrag!$C$4,IF(B78&gt;=4.5,IF('Berechnung 4_5 _ x'!E$5="Nein",4.5,IF(Kinder!AK$903&lt;3,IF(MAX(Kinder!$AJ$903:AK$903)&lt;3,4.5,Kinder!BM78),MIN('Berechnung 4_5 _ x'!$E$31:$F$32))),B78),0)</f>
        <v>0</v>
      </c>
      <c r="AN78">
        <f>IF(Kinder!BN80=Antrag!$C$4,IF(C78&gt;=4.5,IF('Berechnung 4_5 _ x'!F$5="Nein",4.5,IF(Kinder!AL$903&lt;3,IF(MAX(Kinder!$AJ$903:AL$903)&lt;3,4.5,Kinder!BN78),MIN('Berechnung 4_5 _ x'!$E$31:$F$32))),C78),0)</f>
        <v>0</v>
      </c>
      <c r="AO78">
        <f>IF(Kinder!BO80=Antrag!$C$4,IF(D78&gt;=4.5,IF('Berechnung 4_5 _ x'!G$5="Nein",4.5,IF(Kinder!AM$903&lt;3,IF(MAX(Kinder!$AJ$903:AM$903)&lt;3,4.5,Kinder!BO78),MIN('Berechnung 4_5 _ x'!$E$31:$F$32))),D78),0)</f>
        <v>0</v>
      </c>
      <c r="AP78">
        <f>IF(Kinder!BP80=Antrag!$C$4,IF(E78&gt;=4.5,IF('Berechnung 4_5 _ x'!H$5="Nein",4.5,IF(Kinder!AN$903&lt;3,IF(MAX(Kinder!$AJ$903:AN$903)&lt;3,4.5,Kinder!BP78),MIN('Berechnung 4_5 _ x'!$E$31:$F$32))),E78),0)</f>
        <v>0</v>
      </c>
      <c r="AQ78">
        <f>IF(Kinder!BQ80=Antrag!$C$4,IF(F78&gt;=4.5,IF('Berechnung 4_5 _ x'!I$5="Nein",4.5,IF(Kinder!AO$903&lt;3,IF(MAX(Kinder!$AJ$903:AO$903)&lt;3,4.5,Kinder!BQ78),MIN('Berechnung 4_5 _ x'!$E$31:$F$32))),F78),0)</f>
        <v>0</v>
      </c>
      <c r="AR78">
        <f>IF(Kinder!BR80=Antrag!$C$4,IF(G78&gt;=4.5,IF('Berechnung 4_5 _ x'!J$5="Nein",4.5,IF(Kinder!AP$903&lt;3,IF(MAX(Kinder!$AJ$903:AP$903)&lt;3,4.5,Kinder!BR78),MIN('Berechnung 4_5 _ x'!$E$31:$F$32))),G78),0)</f>
        <v>0</v>
      </c>
      <c r="AS78">
        <f>IF(Kinder!BS80=Antrag!$C$4,IF(H78&gt;=4.5,IF('Berechnung 4_5 _ x'!K$5="Nein",4.5,IF(Kinder!AQ$903&lt;3,IF(MAX(Kinder!$AJ$903:AQ$903)&lt;3,4.5,Kinder!BS78),MIN('Berechnung 4_5 _ x'!$E$31:$F$32))),H78),0)</f>
        <v>0</v>
      </c>
      <c r="AT78">
        <f>IF(Kinder!BT80=Antrag!$C$4,IF(I78&gt;=4.5,IF('Berechnung 4_5 _ x'!L$5="Nein",4.5,IF(Kinder!AR$903&lt;3,IF(MAX(Kinder!$AJ$903:AR$903)&lt;3,4.5,Kinder!BT78),MIN('Berechnung 4_5 _ x'!$E$31:$F$32))),I78),0)</f>
        <v>0</v>
      </c>
      <c r="AU78">
        <f>IF(Kinder!BU80=Antrag!$C$4,IF(J78&gt;=4.5,IF('Berechnung 4_5 _ x'!M$5="Nein",4.5,IF(Kinder!AS$903&lt;3,IF(MAX(Kinder!$AJ$903:AS$903)&lt;3,4.5,Kinder!BU78),MIN('Berechnung 4_5 _ x'!$E$31:$F$32))),J78),0)</f>
        <v>0</v>
      </c>
      <c r="AV78">
        <f>IF(Kinder!BV80=Antrag!$C$4,IF(K78&gt;=4.5,IF('Berechnung 4_5 _ x'!N$5="Nein",4.5,IF(Kinder!AT$903&lt;3,IF(MAX(Kinder!$AJ$903:AT$903)&lt;3,4.5,Kinder!BV78),MIN('Berechnung 4_5 _ x'!$E$31:$F$32))),K78),0)</f>
        <v>0</v>
      </c>
      <c r="AW78">
        <f>IF(Kinder!BW80=Antrag!$C$4,IF(L78&gt;=4.5,IF('Berechnung 4_5 _ x'!O$5="Nein",4.5,IF(Kinder!AU$903&lt;3,IF(MAX(Kinder!$AJ$903:AU$903)&lt;3,4.5,Kinder!BW78),MIN('Berechnung 4_5 _ x'!$E$31:$F$32))),L78),0)</f>
        <v>0</v>
      </c>
    </row>
    <row r="79" spans="1:49" x14ac:dyDescent="0.2">
      <c r="M79">
        <f>IF(Kinder!BL80=Antrag!$C$4,Kinder!BL79,0)</f>
        <v>0</v>
      </c>
      <c r="N79">
        <f>IF(Kinder!BM80=Antrag!$C$4,Kinder!BM79,0)</f>
        <v>0</v>
      </c>
      <c r="O79">
        <f>IF(Kinder!BN80=Antrag!$C$4,Kinder!BN79,0)</f>
        <v>0</v>
      </c>
      <c r="P79">
        <f>IF(Kinder!BO80=Antrag!$C$4,Kinder!BO79,0)</f>
        <v>0</v>
      </c>
      <c r="Q79">
        <f>IF(Kinder!BP80=Antrag!$C$4,Kinder!BP79,0)</f>
        <v>0</v>
      </c>
      <c r="R79">
        <f>IF(Kinder!BQ80=Antrag!$C$4,Kinder!BQ79,0)</f>
        <v>0</v>
      </c>
      <c r="S79">
        <f>IF(Kinder!BR80=Antrag!$C$4,Kinder!BR79,0)</f>
        <v>0</v>
      </c>
      <c r="T79">
        <f>IF(Kinder!BS80=Antrag!$C$4,Kinder!BS79,0)</f>
        <v>0</v>
      </c>
      <c r="U79">
        <f>IF(Kinder!BT80=Antrag!$C$4,Kinder!BT79,0)</f>
        <v>0</v>
      </c>
      <c r="V79">
        <f>IF(Kinder!BU80=Antrag!$C$4,Kinder!BU79,0)</f>
        <v>0</v>
      </c>
      <c r="W79">
        <f>IF(Kinder!BV80=Antrag!$C$4,Kinder!BV79,0)</f>
        <v>0</v>
      </c>
      <c r="X79">
        <f>IF(Kinder!BW80=Antrag!$C$4,Kinder!BW79,0)</f>
        <v>0</v>
      </c>
    </row>
    <row r="80" spans="1:49" x14ac:dyDescent="0.2">
      <c r="Y80">
        <f t="shared" ref="Y80:AJ80" si="25">MIN(A78,AL78)*M79</f>
        <v>0</v>
      </c>
      <c r="Z80">
        <f t="shared" si="25"/>
        <v>0</v>
      </c>
      <c r="AA80">
        <f t="shared" si="25"/>
        <v>0</v>
      </c>
      <c r="AB80">
        <f t="shared" si="25"/>
        <v>0</v>
      </c>
      <c r="AC80">
        <f t="shared" si="25"/>
        <v>0</v>
      </c>
      <c r="AD80">
        <f t="shared" si="25"/>
        <v>0</v>
      </c>
      <c r="AE80">
        <f t="shared" si="25"/>
        <v>0</v>
      </c>
      <c r="AF80">
        <f t="shared" si="25"/>
        <v>0</v>
      </c>
      <c r="AG80">
        <f t="shared" si="25"/>
        <v>0</v>
      </c>
      <c r="AH80">
        <f t="shared" si="25"/>
        <v>0</v>
      </c>
      <c r="AI80">
        <f t="shared" si="25"/>
        <v>0</v>
      </c>
      <c r="AJ80">
        <f t="shared" si="25"/>
        <v>0</v>
      </c>
      <c r="AK80">
        <f>SUM(Y80:AJ80)</f>
        <v>0</v>
      </c>
    </row>
    <row r="81" spans="1:49" x14ac:dyDescent="0.2">
      <c r="A81">
        <f>IF(Kinder!BL83=Antrag!$C$4,IF(Kinder!BL81=4.5,'Berechnung 4_5 _ x'!$E$31,Kinder!BL81),0)</f>
        <v>0</v>
      </c>
      <c r="B81">
        <f>IF(Kinder!BM83=Antrag!$C$4,IF(Kinder!BM81=4.5,'Berechnung 4_5 _ x'!$E$31,Kinder!BM81),0)</f>
        <v>0</v>
      </c>
      <c r="C81">
        <f>IF(Kinder!BN83=Antrag!$C$4,IF(Kinder!BN81=4.5,'Berechnung 4_5 _ x'!$E$31,Kinder!BN81),0)</f>
        <v>0</v>
      </c>
      <c r="D81">
        <f>IF(Kinder!BO83=Antrag!$C$4,IF(Kinder!BO81=4.5,'Berechnung 4_5 _ x'!$E$31,Kinder!BO81),0)</f>
        <v>0</v>
      </c>
      <c r="E81">
        <f>IF(Kinder!BP83=Antrag!$C$4,IF(Kinder!BP81=4.5,'Berechnung 4_5 _ x'!$E$31,Kinder!BP81),0)</f>
        <v>0</v>
      </c>
      <c r="F81">
        <f>IF(Kinder!BQ83=Antrag!$C$4,IF(Kinder!BQ81=4.5,'Berechnung 4_5 _ x'!$E$31,Kinder!BQ81),0)</f>
        <v>0</v>
      </c>
      <c r="G81">
        <f>IF(Kinder!BR83=Antrag!$C$4,IF(Kinder!BR81=4.5,'Berechnung 4_5 _ x'!$E$31,Kinder!BR81),0)</f>
        <v>0</v>
      </c>
      <c r="H81">
        <f>IF(Kinder!BS83=Antrag!$C$4,IF(Kinder!BS81=4.5,'Berechnung 4_5 _ x'!$E$31,Kinder!BS81),0)</f>
        <v>0</v>
      </c>
      <c r="I81">
        <f>IF(Kinder!BT83=Antrag!$C$4,IF(Kinder!BT81=4.5,'Berechnung 4_5 _ x'!$E$31,Kinder!BT81),0)</f>
        <v>0</v>
      </c>
      <c r="J81">
        <f>IF(Kinder!BU83=Antrag!$C$4,IF(Kinder!BU81=4.5,'Berechnung 4_5 _ x'!$E$31,Kinder!BU81),0)</f>
        <v>0</v>
      </c>
      <c r="K81">
        <f>IF(Kinder!BV83=Antrag!$C$4,IF(Kinder!BV81=4.5,'Berechnung 4_5 _ x'!$E$31,Kinder!BV81),0)</f>
        <v>0</v>
      </c>
      <c r="L81">
        <f>IF(Kinder!BW83=Antrag!$C$4,IF(Kinder!BW81=4.5,'Berechnung 4_5 _ x'!$E$31,Kinder!BW81),0)</f>
        <v>0</v>
      </c>
      <c r="M81" t="str">
        <f>IF(Kinder!S83='Berechnung Kommune'!L80,Kinder!S81,0)</f>
        <v/>
      </c>
      <c r="AL81">
        <f>IF(Kinder!BL83=Antrag!$C$4,IF(A81&gt;=4.5,IF('Berechnung 4_5 _ x'!D$5="Nein",4.5,IF(Kinder!AJ$903&lt;3,IF(MAX(Kinder!$AJ$903:AJ$903)&lt;3,4.5,Kinder!BL81),MIN('Berechnung 4_5 _ x'!$E$31:$F$32))),A81),0)</f>
        <v>0</v>
      </c>
      <c r="AM81">
        <f>IF(Kinder!BM83=Antrag!$C$4,IF(B81&gt;=4.5,IF('Berechnung 4_5 _ x'!E$5="Nein",4.5,IF(Kinder!AK$903&lt;3,IF(MAX(Kinder!$AJ$903:AK$903)&lt;3,4.5,Kinder!BM81),MIN('Berechnung 4_5 _ x'!$E$31:$F$32))),B81),0)</f>
        <v>0</v>
      </c>
      <c r="AN81">
        <f>IF(Kinder!BN83=Antrag!$C$4,IF(C81&gt;=4.5,IF('Berechnung 4_5 _ x'!F$5="Nein",4.5,IF(Kinder!AL$903&lt;3,IF(MAX(Kinder!$AJ$903:AL$903)&lt;3,4.5,Kinder!BN81),MIN('Berechnung 4_5 _ x'!$E$31:$F$32))),C81),0)</f>
        <v>0</v>
      </c>
      <c r="AO81">
        <f>IF(Kinder!BO83=Antrag!$C$4,IF(D81&gt;=4.5,IF('Berechnung 4_5 _ x'!G$5="Nein",4.5,IF(Kinder!AM$903&lt;3,IF(MAX(Kinder!$AJ$903:AM$903)&lt;3,4.5,Kinder!BO81),MIN('Berechnung 4_5 _ x'!$E$31:$F$32))),D81),0)</f>
        <v>0</v>
      </c>
      <c r="AP81">
        <f>IF(Kinder!BP83=Antrag!$C$4,IF(E81&gt;=4.5,IF('Berechnung 4_5 _ x'!H$5="Nein",4.5,IF(Kinder!AN$903&lt;3,IF(MAX(Kinder!$AJ$903:AN$903)&lt;3,4.5,Kinder!BP81),MIN('Berechnung 4_5 _ x'!$E$31:$F$32))),E81),0)</f>
        <v>0</v>
      </c>
      <c r="AQ81">
        <f>IF(Kinder!BQ83=Antrag!$C$4,IF(F81&gt;=4.5,IF('Berechnung 4_5 _ x'!I$5="Nein",4.5,IF(Kinder!AO$903&lt;3,IF(MAX(Kinder!$AJ$903:AO$903)&lt;3,4.5,Kinder!BQ81),MIN('Berechnung 4_5 _ x'!$E$31:$F$32))),F81),0)</f>
        <v>0</v>
      </c>
      <c r="AR81">
        <f>IF(Kinder!BR83=Antrag!$C$4,IF(G81&gt;=4.5,IF('Berechnung 4_5 _ x'!J$5="Nein",4.5,IF(Kinder!AP$903&lt;3,IF(MAX(Kinder!$AJ$903:AP$903)&lt;3,4.5,Kinder!BR81),MIN('Berechnung 4_5 _ x'!$E$31:$F$32))),G81),0)</f>
        <v>0</v>
      </c>
      <c r="AS81">
        <f>IF(Kinder!BS83=Antrag!$C$4,IF(H81&gt;=4.5,IF('Berechnung 4_5 _ x'!K$5="Nein",4.5,IF(Kinder!AQ$903&lt;3,IF(MAX(Kinder!$AJ$903:AQ$903)&lt;3,4.5,Kinder!BS81),MIN('Berechnung 4_5 _ x'!$E$31:$F$32))),H81),0)</f>
        <v>0</v>
      </c>
      <c r="AT81">
        <f>IF(Kinder!BT83=Antrag!$C$4,IF(I81&gt;=4.5,IF('Berechnung 4_5 _ x'!L$5="Nein",4.5,IF(Kinder!AR$903&lt;3,IF(MAX(Kinder!$AJ$903:AR$903)&lt;3,4.5,Kinder!BT81),MIN('Berechnung 4_5 _ x'!$E$31:$F$32))),I81),0)</f>
        <v>0</v>
      </c>
      <c r="AU81">
        <f>IF(Kinder!BU83=Antrag!$C$4,IF(J81&gt;=4.5,IF('Berechnung 4_5 _ x'!M$5="Nein",4.5,IF(Kinder!AS$903&lt;3,IF(MAX(Kinder!$AJ$903:AS$903)&lt;3,4.5,Kinder!BU81),MIN('Berechnung 4_5 _ x'!$E$31:$F$32))),J81),0)</f>
        <v>0</v>
      </c>
      <c r="AV81">
        <f>IF(Kinder!BV83=Antrag!$C$4,IF(K81&gt;=4.5,IF('Berechnung 4_5 _ x'!N$5="Nein",4.5,IF(Kinder!AT$903&lt;3,IF(MAX(Kinder!$AJ$903:AT$903)&lt;3,4.5,Kinder!BV81),MIN('Berechnung 4_5 _ x'!$E$31:$F$32))),K81),0)</f>
        <v>0</v>
      </c>
      <c r="AW81">
        <f>IF(Kinder!BW83=Antrag!$C$4,IF(L81&gt;=4.5,IF('Berechnung 4_5 _ x'!O$5="Nein",4.5,IF(Kinder!AU$903&lt;3,IF(MAX(Kinder!$AJ$903:AU$903)&lt;3,4.5,Kinder!BW81),MIN('Berechnung 4_5 _ x'!$E$31:$F$32))),L81),0)</f>
        <v>0</v>
      </c>
    </row>
    <row r="82" spans="1:49" x14ac:dyDescent="0.2">
      <c r="M82">
        <f>IF(Kinder!BL83=Antrag!$C$4,Kinder!BL82,0)</f>
        <v>0</v>
      </c>
      <c r="N82">
        <f>IF(Kinder!BM83=Antrag!$C$4,Kinder!BM82,0)</f>
        <v>0</v>
      </c>
      <c r="O82">
        <f>IF(Kinder!BN83=Antrag!$C$4,Kinder!BN82,0)</f>
        <v>0</v>
      </c>
      <c r="P82">
        <f>IF(Kinder!BO83=Antrag!$C$4,Kinder!BO82,0)</f>
        <v>0</v>
      </c>
      <c r="Q82">
        <f>IF(Kinder!BP83=Antrag!$C$4,Kinder!BP82,0)</f>
        <v>0</v>
      </c>
      <c r="R82">
        <f>IF(Kinder!BQ83=Antrag!$C$4,Kinder!BQ82,0)</f>
        <v>0</v>
      </c>
      <c r="S82">
        <f>IF(Kinder!BR83=Antrag!$C$4,Kinder!BR82,0)</f>
        <v>0</v>
      </c>
      <c r="T82">
        <f>IF(Kinder!BS83=Antrag!$C$4,Kinder!BS82,0)</f>
        <v>0</v>
      </c>
      <c r="U82">
        <f>IF(Kinder!BT83=Antrag!$C$4,Kinder!BT82,0)</f>
        <v>0</v>
      </c>
      <c r="V82">
        <f>IF(Kinder!BU83=Antrag!$C$4,Kinder!BU82,0)</f>
        <v>0</v>
      </c>
      <c r="W82">
        <f>IF(Kinder!BV83=Antrag!$C$4,Kinder!BV82,0)</f>
        <v>0</v>
      </c>
      <c r="X82">
        <f>IF(Kinder!BW83=Antrag!$C$4,Kinder!BW82,0)</f>
        <v>0</v>
      </c>
    </row>
    <row r="83" spans="1:49" x14ac:dyDescent="0.2">
      <c r="Y83">
        <f t="shared" ref="Y83:AJ83" si="26">MIN(A81,AL81)*M82</f>
        <v>0</v>
      </c>
      <c r="Z83">
        <f t="shared" si="26"/>
        <v>0</v>
      </c>
      <c r="AA83">
        <f t="shared" si="26"/>
        <v>0</v>
      </c>
      <c r="AB83">
        <f t="shared" si="26"/>
        <v>0</v>
      </c>
      <c r="AC83">
        <f t="shared" si="26"/>
        <v>0</v>
      </c>
      <c r="AD83">
        <f t="shared" si="26"/>
        <v>0</v>
      </c>
      <c r="AE83">
        <f t="shared" si="26"/>
        <v>0</v>
      </c>
      <c r="AF83">
        <f t="shared" si="26"/>
        <v>0</v>
      </c>
      <c r="AG83">
        <f t="shared" si="26"/>
        <v>0</v>
      </c>
      <c r="AH83">
        <f t="shared" si="26"/>
        <v>0</v>
      </c>
      <c r="AI83">
        <f t="shared" si="26"/>
        <v>0</v>
      </c>
      <c r="AJ83">
        <f t="shared" si="26"/>
        <v>0</v>
      </c>
      <c r="AK83">
        <f>SUM(Y83:AJ83)</f>
        <v>0</v>
      </c>
    </row>
    <row r="84" spans="1:49" x14ac:dyDescent="0.2">
      <c r="A84">
        <f>IF(Kinder!BL86=Antrag!$C$4,IF(Kinder!BL84=4.5,'Berechnung 4_5 _ x'!$E$31,Kinder!BL84),0)</f>
        <v>0</v>
      </c>
      <c r="B84">
        <f>IF(Kinder!BM86=Antrag!$C$4,IF(Kinder!BM84=4.5,'Berechnung 4_5 _ x'!$E$31,Kinder!BM84),0)</f>
        <v>0</v>
      </c>
      <c r="C84">
        <f>IF(Kinder!BN86=Antrag!$C$4,IF(Kinder!BN84=4.5,'Berechnung 4_5 _ x'!$E$31,Kinder!BN84),0)</f>
        <v>0</v>
      </c>
      <c r="D84">
        <f>IF(Kinder!BO86=Antrag!$C$4,IF(Kinder!BO84=4.5,'Berechnung 4_5 _ x'!$E$31,Kinder!BO84),0)</f>
        <v>0</v>
      </c>
      <c r="E84">
        <f>IF(Kinder!BP86=Antrag!$C$4,IF(Kinder!BP84=4.5,'Berechnung 4_5 _ x'!$E$31,Kinder!BP84),0)</f>
        <v>0</v>
      </c>
      <c r="F84">
        <f>IF(Kinder!BQ86=Antrag!$C$4,IF(Kinder!BQ84=4.5,'Berechnung 4_5 _ x'!$E$31,Kinder!BQ84),0)</f>
        <v>0</v>
      </c>
      <c r="G84">
        <f>IF(Kinder!BR86=Antrag!$C$4,IF(Kinder!BR84=4.5,'Berechnung 4_5 _ x'!$E$31,Kinder!BR84),0)</f>
        <v>0</v>
      </c>
      <c r="H84">
        <f>IF(Kinder!BS86=Antrag!$C$4,IF(Kinder!BS84=4.5,'Berechnung 4_5 _ x'!$E$31,Kinder!BS84),0)</f>
        <v>0</v>
      </c>
      <c r="I84">
        <f>IF(Kinder!BT86=Antrag!$C$4,IF(Kinder!BT84=4.5,'Berechnung 4_5 _ x'!$E$31,Kinder!BT84),0)</f>
        <v>0</v>
      </c>
      <c r="J84">
        <f>IF(Kinder!BU86=Antrag!$C$4,IF(Kinder!BU84=4.5,'Berechnung 4_5 _ x'!$E$31,Kinder!BU84),0)</f>
        <v>0</v>
      </c>
      <c r="K84">
        <f>IF(Kinder!BV86=Antrag!$C$4,IF(Kinder!BV84=4.5,'Berechnung 4_5 _ x'!$E$31,Kinder!BV84),0)</f>
        <v>0</v>
      </c>
      <c r="L84">
        <f>IF(Kinder!BW86=Antrag!$C$4,IF(Kinder!BW84=4.5,'Berechnung 4_5 _ x'!$E$31,Kinder!BW84),0)</f>
        <v>0</v>
      </c>
      <c r="M84" t="str">
        <f>IF(Kinder!S86='Berechnung Kommune'!L83,Kinder!S84,0)</f>
        <v/>
      </c>
      <c r="AL84">
        <f>IF(Kinder!BL86=Antrag!$C$4,IF(A84&gt;=4.5,IF('Berechnung 4_5 _ x'!D$5="Nein",4.5,IF(Kinder!AJ$903&lt;3,IF(MAX(Kinder!$AJ$903:AJ$903)&lt;3,4.5,Kinder!BL84),MIN('Berechnung 4_5 _ x'!$E$31:$F$32))),A84),0)</f>
        <v>0</v>
      </c>
      <c r="AM84">
        <f>IF(Kinder!BM86=Antrag!$C$4,IF(B84&gt;=4.5,IF('Berechnung 4_5 _ x'!E$5="Nein",4.5,IF(Kinder!AK$903&lt;3,IF(MAX(Kinder!$AJ$903:AK$903)&lt;3,4.5,Kinder!BM84),MIN('Berechnung 4_5 _ x'!$E$31:$F$32))),B84),0)</f>
        <v>0</v>
      </c>
      <c r="AN84">
        <f>IF(Kinder!BN86=Antrag!$C$4,IF(C84&gt;=4.5,IF('Berechnung 4_5 _ x'!F$5="Nein",4.5,IF(Kinder!AL$903&lt;3,IF(MAX(Kinder!$AJ$903:AL$903)&lt;3,4.5,Kinder!BN84),MIN('Berechnung 4_5 _ x'!$E$31:$F$32))),C84),0)</f>
        <v>0</v>
      </c>
      <c r="AO84">
        <f>IF(Kinder!BO86=Antrag!$C$4,IF(D84&gt;=4.5,IF('Berechnung 4_5 _ x'!G$5="Nein",4.5,IF(Kinder!AM$903&lt;3,IF(MAX(Kinder!$AJ$903:AM$903)&lt;3,4.5,Kinder!BO84),MIN('Berechnung 4_5 _ x'!$E$31:$F$32))),D84),0)</f>
        <v>0</v>
      </c>
      <c r="AP84">
        <f>IF(Kinder!BP86=Antrag!$C$4,IF(E84&gt;=4.5,IF('Berechnung 4_5 _ x'!H$5="Nein",4.5,IF(Kinder!AN$903&lt;3,IF(MAX(Kinder!$AJ$903:AN$903)&lt;3,4.5,Kinder!BP84),MIN('Berechnung 4_5 _ x'!$E$31:$F$32))),E84),0)</f>
        <v>0</v>
      </c>
      <c r="AQ84">
        <f>IF(Kinder!BQ86=Antrag!$C$4,IF(F84&gt;=4.5,IF('Berechnung 4_5 _ x'!I$5="Nein",4.5,IF(Kinder!AO$903&lt;3,IF(MAX(Kinder!$AJ$903:AO$903)&lt;3,4.5,Kinder!BQ84),MIN('Berechnung 4_5 _ x'!$E$31:$F$32))),F84),0)</f>
        <v>0</v>
      </c>
      <c r="AR84">
        <f>IF(Kinder!BR86=Antrag!$C$4,IF(G84&gt;=4.5,IF('Berechnung 4_5 _ x'!J$5="Nein",4.5,IF(Kinder!AP$903&lt;3,IF(MAX(Kinder!$AJ$903:AP$903)&lt;3,4.5,Kinder!BR84),MIN('Berechnung 4_5 _ x'!$E$31:$F$32))),G84),0)</f>
        <v>0</v>
      </c>
      <c r="AS84">
        <f>IF(Kinder!BS86=Antrag!$C$4,IF(H84&gt;=4.5,IF('Berechnung 4_5 _ x'!K$5="Nein",4.5,IF(Kinder!AQ$903&lt;3,IF(MAX(Kinder!$AJ$903:AQ$903)&lt;3,4.5,Kinder!BS84),MIN('Berechnung 4_5 _ x'!$E$31:$F$32))),H84),0)</f>
        <v>0</v>
      </c>
      <c r="AT84">
        <f>IF(Kinder!BT86=Antrag!$C$4,IF(I84&gt;=4.5,IF('Berechnung 4_5 _ x'!L$5="Nein",4.5,IF(Kinder!AR$903&lt;3,IF(MAX(Kinder!$AJ$903:AR$903)&lt;3,4.5,Kinder!BT84),MIN('Berechnung 4_5 _ x'!$E$31:$F$32))),I84),0)</f>
        <v>0</v>
      </c>
      <c r="AU84">
        <f>IF(Kinder!BU86=Antrag!$C$4,IF(J84&gt;=4.5,IF('Berechnung 4_5 _ x'!M$5="Nein",4.5,IF(Kinder!AS$903&lt;3,IF(MAX(Kinder!$AJ$903:AS$903)&lt;3,4.5,Kinder!BU84),MIN('Berechnung 4_5 _ x'!$E$31:$F$32))),J84),0)</f>
        <v>0</v>
      </c>
      <c r="AV84">
        <f>IF(Kinder!BV86=Antrag!$C$4,IF(K84&gt;=4.5,IF('Berechnung 4_5 _ x'!N$5="Nein",4.5,IF(Kinder!AT$903&lt;3,IF(MAX(Kinder!$AJ$903:AT$903)&lt;3,4.5,Kinder!BV84),MIN('Berechnung 4_5 _ x'!$E$31:$F$32))),K84),0)</f>
        <v>0</v>
      </c>
      <c r="AW84">
        <f>IF(Kinder!BW86=Antrag!$C$4,IF(L84&gt;=4.5,IF('Berechnung 4_5 _ x'!O$5="Nein",4.5,IF(Kinder!AU$903&lt;3,IF(MAX(Kinder!$AJ$903:AU$903)&lt;3,4.5,Kinder!BW84),MIN('Berechnung 4_5 _ x'!$E$31:$F$32))),L84),0)</f>
        <v>0</v>
      </c>
    </row>
    <row r="85" spans="1:49" x14ac:dyDescent="0.2">
      <c r="M85">
        <f>IF(Kinder!BL86=Antrag!$C$4,Kinder!BL85,0)</f>
        <v>0</v>
      </c>
      <c r="N85">
        <f>IF(Kinder!BM86=Antrag!$C$4,Kinder!BM85,0)</f>
        <v>0</v>
      </c>
      <c r="O85">
        <f>IF(Kinder!BN86=Antrag!$C$4,Kinder!BN85,0)</f>
        <v>0</v>
      </c>
      <c r="P85">
        <f>IF(Kinder!BO86=Antrag!$C$4,Kinder!BO85,0)</f>
        <v>0</v>
      </c>
      <c r="Q85">
        <f>IF(Kinder!BP86=Antrag!$C$4,Kinder!BP85,0)</f>
        <v>0</v>
      </c>
      <c r="R85">
        <f>IF(Kinder!BQ86=Antrag!$C$4,Kinder!BQ85,0)</f>
        <v>0</v>
      </c>
      <c r="S85">
        <f>IF(Kinder!BR86=Antrag!$C$4,Kinder!BR85,0)</f>
        <v>0</v>
      </c>
      <c r="T85">
        <f>IF(Kinder!BS86=Antrag!$C$4,Kinder!BS85,0)</f>
        <v>0</v>
      </c>
      <c r="U85">
        <f>IF(Kinder!BT86=Antrag!$C$4,Kinder!BT85,0)</f>
        <v>0</v>
      </c>
      <c r="V85">
        <f>IF(Kinder!BU86=Antrag!$C$4,Kinder!BU85,0)</f>
        <v>0</v>
      </c>
      <c r="W85">
        <f>IF(Kinder!BV86=Antrag!$C$4,Kinder!BV85,0)</f>
        <v>0</v>
      </c>
      <c r="X85">
        <f>IF(Kinder!BW86=Antrag!$C$4,Kinder!BW85,0)</f>
        <v>0</v>
      </c>
    </row>
    <row r="86" spans="1:49" x14ac:dyDescent="0.2">
      <c r="Y86">
        <f t="shared" ref="Y86:AJ86" si="27">MIN(A84,AL84)*M85</f>
        <v>0</v>
      </c>
      <c r="Z86">
        <f t="shared" si="27"/>
        <v>0</v>
      </c>
      <c r="AA86">
        <f t="shared" si="27"/>
        <v>0</v>
      </c>
      <c r="AB86">
        <f t="shared" si="27"/>
        <v>0</v>
      </c>
      <c r="AC86">
        <f t="shared" si="27"/>
        <v>0</v>
      </c>
      <c r="AD86">
        <f t="shared" si="27"/>
        <v>0</v>
      </c>
      <c r="AE86">
        <f t="shared" si="27"/>
        <v>0</v>
      </c>
      <c r="AF86">
        <f t="shared" si="27"/>
        <v>0</v>
      </c>
      <c r="AG86">
        <f t="shared" si="27"/>
        <v>0</v>
      </c>
      <c r="AH86">
        <f t="shared" si="27"/>
        <v>0</v>
      </c>
      <c r="AI86">
        <f t="shared" si="27"/>
        <v>0</v>
      </c>
      <c r="AJ86">
        <f t="shared" si="27"/>
        <v>0</v>
      </c>
      <c r="AK86">
        <f>SUM(Y86:AJ86)</f>
        <v>0</v>
      </c>
    </row>
    <row r="87" spans="1:49" x14ac:dyDescent="0.2">
      <c r="A87">
        <f>IF(Kinder!BL89=Antrag!$C$4,IF(Kinder!BL87=4.5,'Berechnung 4_5 _ x'!$E$31,Kinder!BL87),0)</f>
        <v>0</v>
      </c>
      <c r="B87">
        <f>IF(Kinder!BM89=Antrag!$C$4,IF(Kinder!BM87=4.5,'Berechnung 4_5 _ x'!$E$31,Kinder!BM87),0)</f>
        <v>0</v>
      </c>
      <c r="C87">
        <f>IF(Kinder!BN89=Antrag!$C$4,IF(Kinder!BN87=4.5,'Berechnung 4_5 _ x'!$E$31,Kinder!BN87),0)</f>
        <v>0</v>
      </c>
      <c r="D87">
        <f>IF(Kinder!BO89=Antrag!$C$4,IF(Kinder!BO87=4.5,'Berechnung 4_5 _ x'!$E$31,Kinder!BO87),0)</f>
        <v>0</v>
      </c>
      <c r="E87">
        <f>IF(Kinder!BP89=Antrag!$C$4,IF(Kinder!BP87=4.5,'Berechnung 4_5 _ x'!$E$31,Kinder!BP87),0)</f>
        <v>0</v>
      </c>
      <c r="F87">
        <f>IF(Kinder!BQ89=Antrag!$C$4,IF(Kinder!BQ87=4.5,'Berechnung 4_5 _ x'!$E$31,Kinder!BQ87),0)</f>
        <v>0</v>
      </c>
      <c r="G87">
        <f>IF(Kinder!BR89=Antrag!$C$4,IF(Kinder!BR87=4.5,'Berechnung 4_5 _ x'!$E$31,Kinder!BR87),0)</f>
        <v>0</v>
      </c>
      <c r="H87">
        <f>IF(Kinder!BS89=Antrag!$C$4,IF(Kinder!BS87=4.5,'Berechnung 4_5 _ x'!$E$31,Kinder!BS87),0)</f>
        <v>0</v>
      </c>
      <c r="I87">
        <f>IF(Kinder!BT89=Antrag!$C$4,IF(Kinder!BT87=4.5,'Berechnung 4_5 _ x'!$E$31,Kinder!BT87),0)</f>
        <v>0</v>
      </c>
      <c r="J87">
        <f>IF(Kinder!BU89=Antrag!$C$4,IF(Kinder!BU87=4.5,'Berechnung 4_5 _ x'!$E$31,Kinder!BU87),0)</f>
        <v>0</v>
      </c>
      <c r="K87">
        <f>IF(Kinder!BV89=Antrag!$C$4,IF(Kinder!BV87=4.5,'Berechnung 4_5 _ x'!$E$31,Kinder!BV87),0)</f>
        <v>0</v>
      </c>
      <c r="L87">
        <f>IF(Kinder!BW89=Antrag!$C$4,IF(Kinder!BW87=4.5,'Berechnung 4_5 _ x'!$E$31,Kinder!BW87),0)</f>
        <v>0</v>
      </c>
      <c r="M87" t="str">
        <f>IF(Kinder!S89='Berechnung Kommune'!L86,Kinder!S87,0)</f>
        <v/>
      </c>
      <c r="AL87">
        <f>IF(Kinder!BL89=Antrag!$C$4,IF(A87&gt;=4.5,IF('Berechnung 4_5 _ x'!D$5="Nein",4.5,IF(Kinder!AJ$903&lt;3,IF(MAX(Kinder!$AJ$903:AJ$903)&lt;3,4.5,Kinder!BL87),MIN('Berechnung 4_5 _ x'!$E$31:$F$32))),A87),0)</f>
        <v>0</v>
      </c>
      <c r="AM87">
        <f>IF(Kinder!BM89=Antrag!$C$4,IF(B87&gt;=4.5,IF('Berechnung 4_5 _ x'!E$5="Nein",4.5,IF(Kinder!AK$903&lt;3,IF(MAX(Kinder!$AJ$903:AK$903)&lt;3,4.5,Kinder!BM87),MIN('Berechnung 4_5 _ x'!$E$31:$F$32))),B87),0)</f>
        <v>0</v>
      </c>
      <c r="AN87">
        <f>IF(Kinder!BN89=Antrag!$C$4,IF(C87&gt;=4.5,IF('Berechnung 4_5 _ x'!F$5="Nein",4.5,IF(Kinder!AL$903&lt;3,IF(MAX(Kinder!$AJ$903:AL$903)&lt;3,4.5,Kinder!BN87),MIN('Berechnung 4_5 _ x'!$E$31:$F$32))),C87),0)</f>
        <v>0</v>
      </c>
      <c r="AO87">
        <f>IF(Kinder!BO89=Antrag!$C$4,IF(D87&gt;=4.5,IF('Berechnung 4_5 _ x'!G$5="Nein",4.5,IF(Kinder!AM$903&lt;3,IF(MAX(Kinder!$AJ$903:AM$903)&lt;3,4.5,Kinder!BO87),MIN('Berechnung 4_5 _ x'!$E$31:$F$32))),D87),0)</f>
        <v>0</v>
      </c>
      <c r="AP87">
        <f>IF(Kinder!BP89=Antrag!$C$4,IF(E87&gt;=4.5,IF('Berechnung 4_5 _ x'!H$5="Nein",4.5,IF(Kinder!AN$903&lt;3,IF(MAX(Kinder!$AJ$903:AN$903)&lt;3,4.5,Kinder!BP87),MIN('Berechnung 4_5 _ x'!$E$31:$F$32))),E87),0)</f>
        <v>0</v>
      </c>
      <c r="AQ87">
        <f>IF(Kinder!BQ89=Antrag!$C$4,IF(F87&gt;=4.5,IF('Berechnung 4_5 _ x'!I$5="Nein",4.5,IF(Kinder!AO$903&lt;3,IF(MAX(Kinder!$AJ$903:AO$903)&lt;3,4.5,Kinder!BQ87),MIN('Berechnung 4_5 _ x'!$E$31:$F$32))),F87),0)</f>
        <v>0</v>
      </c>
      <c r="AR87">
        <f>IF(Kinder!BR89=Antrag!$C$4,IF(G87&gt;=4.5,IF('Berechnung 4_5 _ x'!J$5="Nein",4.5,IF(Kinder!AP$903&lt;3,IF(MAX(Kinder!$AJ$903:AP$903)&lt;3,4.5,Kinder!BR87),MIN('Berechnung 4_5 _ x'!$E$31:$F$32))),G87),0)</f>
        <v>0</v>
      </c>
      <c r="AS87">
        <f>IF(Kinder!BS89=Antrag!$C$4,IF(H87&gt;=4.5,IF('Berechnung 4_5 _ x'!K$5="Nein",4.5,IF(Kinder!AQ$903&lt;3,IF(MAX(Kinder!$AJ$903:AQ$903)&lt;3,4.5,Kinder!BS87),MIN('Berechnung 4_5 _ x'!$E$31:$F$32))),H87),0)</f>
        <v>0</v>
      </c>
      <c r="AT87">
        <f>IF(Kinder!BT89=Antrag!$C$4,IF(I87&gt;=4.5,IF('Berechnung 4_5 _ x'!L$5="Nein",4.5,IF(Kinder!AR$903&lt;3,IF(MAX(Kinder!$AJ$903:AR$903)&lt;3,4.5,Kinder!BT87),MIN('Berechnung 4_5 _ x'!$E$31:$F$32))),I87),0)</f>
        <v>0</v>
      </c>
      <c r="AU87">
        <f>IF(Kinder!BU89=Antrag!$C$4,IF(J87&gt;=4.5,IF('Berechnung 4_5 _ x'!M$5="Nein",4.5,IF(Kinder!AS$903&lt;3,IF(MAX(Kinder!$AJ$903:AS$903)&lt;3,4.5,Kinder!BU87),MIN('Berechnung 4_5 _ x'!$E$31:$F$32))),J87),0)</f>
        <v>0</v>
      </c>
      <c r="AV87">
        <f>IF(Kinder!BV89=Antrag!$C$4,IF(K87&gt;=4.5,IF('Berechnung 4_5 _ x'!N$5="Nein",4.5,IF(Kinder!AT$903&lt;3,IF(MAX(Kinder!$AJ$903:AT$903)&lt;3,4.5,Kinder!BV87),MIN('Berechnung 4_5 _ x'!$E$31:$F$32))),K87),0)</f>
        <v>0</v>
      </c>
      <c r="AW87">
        <f>IF(Kinder!BW89=Antrag!$C$4,IF(L87&gt;=4.5,IF('Berechnung 4_5 _ x'!O$5="Nein",4.5,IF(Kinder!AU$903&lt;3,IF(MAX(Kinder!$AJ$903:AU$903)&lt;3,4.5,Kinder!BW87),MIN('Berechnung 4_5 _ x'!$E$31:$F$32))),L87),0)</f>
        <v>0</v>
      </c>
    </row>
    <row r="88" spans="1:49" x14ac:dyDescent="0.2">
      <c r="M88">
        <f>IF(Kinder!BL89=Antrag!$C$4,Kinder!BL88,0)</f>
        <v>0</v>
      </c>
      <c r="N88">
        <f>IF(Kinder!BM89=Antrag!$C$4,Kinder!BM88,0)</f>
        <v>0</v>
      </c>
      <c r="O88">
        <f>IF(Kinder!BN89=Antrag!$C$4,Kinder!BN88,0)</f>
        <v>0</v>
      </c>
      <c r="P88">
        <f>IF(Kinder!BO89=Antrag!$C$4,Kinder!BO88,0)</f>
        <v>0</v>
      </c>
      <c r="Q88">
        <f>IF(Kinder!BP89=Antrag!$C$4,Kinder!BP88,0)</f>
        <v>0</v>
      </c>
      <c r="R88">
        <f>IF(Kinder!BQ89=Antrag!$C$4,Kinder!BQ88,0)</f>
        <v>0</v>
      </c>
      <c r="S88">
        <f>IF(Kinder!BR89=Antrag!$C$4,Kinder!BR88,0)</f>
        <v>0</v>
      </c>
      <c r="T88">
        <f>IF(Kinder!BS89=Antrag!$C$4,Kinder!BS88,0)</f>
        <v>0</v>
      </c>
      <c r="U88">
        <f>IF(Kinder!BT89=Antrag!$C$4,Kinder!BT88,0)</f>
        <v>0</v>
      </c>
      <c r="V88">
        <f>IF(Kinder!BU89=Antrag!$C$4,Kinder!BU88,0)</f>
        <v>0</v>
      </c>
      <c r="W88">
        <f>IF(Kinder!BV89=Antrag!$C$4,Kinder!BV88,0)</f>
        <v>0</v>
      </c>
      <c r="X88">
        <f>IF(Kinder!BW89=Antrag!$C$4,Kinder!BW88,0)</f>
        <v>0</v>
      </c>
    </row>
    <row r="89" spans="1:49" x14ac:dyDescent="0.2">
      <c r="Y89">
        <f t="shared" ref="Y89:AJ89" si="28">MIN(A87,AL87)*M88</f>
        <v>0</v>
      </c>
      <c r="Z89">
        <f t="shared" si="28"/>
        <v>0</v>
      </c>
      <c r="AA89">
        <f t="shared" si="28"/>
        <v>0</v>
      </c>
      <c r="AB89">
        <f t="shared" si="28"/>
        <v>0</v>
      </c>
      <c r="AC89">
        <f t="shared" si="28"/>
        <v>0</v>
      </c>
      <c r="AD89">
        <f t="shared" si="28"/>
        <v>0</v>
      </c>
      <c r="AE89">
        <f t="shared" si="28"/>
        <v>0</v>
      </c>
      <c r="AF89">
        <f t="shared" si="28"/>
        <v>0</v>
      </c>
      <c r="AG89">
        <f t="shared" si="28"/>
        <v>0</v>
      </c>
      <c r="AH89">
        <f t="shared" si="28"/>
        <v>0</v>
      </c>
      <c r="AI89">
        <f t="shared" si="28"/>
        <v>0</v>
      </c>
      <c r="AJ89">
        <f t="shared" si="28"/>
        <v>0</v>
      </c>
      <c r="AK89">
        <f>SUM(Y89:AJ89)</f>
        <v>0</v>
      </c>
    </row>
    <row r="90" spans="1:49" x14ac:dyDescent="0.2">
      <c r="A90">
        <f>IF(Kinder!BL92=Antrag!$C$4,IF(Kinder!BL90=4.5,'Berechnung 4_5 _ x'!$E$31,Kinder!BL90),0)</f>
        <v>0</v>
      </c>
      <c r="B90">
        <f>IF(Kinder!BM92=Antrag!$C$4,IF(Kinder!BM90=4.5,'Berechnung 4_5 _ x'!$E$31,Kinder!BM90),0)</f>
        <v>0</v>
      </c>
      <c r="C90">
        <f>IF(Kinder!BN92=Antrag!$C$4,IF(Kinder!BN90=4.5,'Berechnung 4_5 _ x'!$E$31,Kinder!BN90),0)</f>
        <v>0</v>
      </c>
      <c r="D90">
        <f>IF(Kinder!BO92=Antrag!$C$4,IF(Kinder!BO90=4.5,'Berechnung 4_5 _ x'!$E$31,Kinder!BO90),0)</f>
        <v>0</v>
      </c>
      <c r="E90">
        <f>IF(Kinder!BP92=Antrag!$C$4,IF(Kinder!BP90=4.5,'Berechnung 4_5 _ x'!$E$31,Kinder!BP90),0)</f>
        <v>0</v>
      </c>
      <c r="F90">
        <f>IF(Kinder!BQ92=Antrag!$C$4,IF(Kinder!BQ90=4.5,'Berechnung 4_5 _ x'!$E$31,Kinder!BQ90),0)</f>
        <v>0</v>
      </c>
      <c r="G90">
        <f>IF(Kinder!BR92=Antrag!$C$4,IF(Kinder!BR90=4.5,'Berechnung 4_5 _ x'!$E$31,Kinder!BR90),0)</f>
        <v>0</v>
      </c>
      <c r="H90">
        <f>IF(Kinder!BS92=Antrag!$C$4,IF(Kinder!BS90=4.5,'Berechnung 4_5 _ x'!$E$31,Kinder!BS90),0)</f>
        <v>0</v>
      </c>
      <c r="I90">
        <f>IF(Kinder!BT92=Antrag!$C$4,IF(Kinder!BT90=4.5,'Berechnung 4_5 _ x'!$E$31,Kinder!BT90),0)</f>
        <v>0</v>
      </c>
      <c r="J90">
        <f>IF(Kinder!BU92=Antrag!$C$4,IF(Kinder!BU90=4.5,'Berechnung 4_5 _ x'!$E$31,Kinder!BU90),0)</f>
        <v>0</v>
      </c>
      <c r="K90">
        <f>IF(Kinder!BV92=Antrag!$C$4,IF(Kinder!BV90=4.5,'Berechnung 4_5 _ x'!$E$31,Kinder!BV90),0)</f>
        <v>0</v>
      </c>
      <c r="L90">
        <f>IF(Kinder!BW92=Antrag!$C$4,IF(Kinder!BW90=4.5,'Berechnung 4_5 _ x'!$E$31,Kinder!BW90),0)</f>
        <v>0</v>
      </c>
      <c r="M90" t="str">
        <f>IF(Kinder!S92='Berechnung Kommune'!L89,Kinder!S90,0)</f>
        <v/>
      </c>
      <c r="AL90">
        <f>IF(Kinder!BL92=Antrag!$C$4,IF(A90&gt;=4.5,IF('Berechnung 4_5 _ x'!D$5="Nein",4.5,IF(Kinder!AJ$903&lt;3,IF(MAX(Kinder!$AJ$903:AJ$903)&lt;3,4.5,Kinder!BL90),MIN('Berechnung 4_5 _ x'!$E$31:$F$32))),A90),0)</f>
        <v>0</v>
      </c>
      <c r="AM90">
        <f>IF(Kinder!BM92=Antrag!$C$4,IF(B90&gt;=4.5,IF('Berechnung 4_5 _ x'!E$5="Nein",4.5,IF(Kinder!AK$903&lt;3,IF(MAX(Kinder!$AJ$903:AK$903)&lt;3,4.5,Kinder!BM90),MIN('Berechnung 4_5 _ x'!$E$31:$F$32))),B90),0)</f>
        <v>0</v>
      </c>
      <c r="AN90">
        <f>IF(Kinder!BN92=Antrag!$C$4,IF(C90&gt;=4.5,IF('Berechnung 4_5 _ x'!F$5="Nein",4.5,IF(Kinder!AL$903&lt;3,IF(MAX(Kinder!$AJ$903:AL$903)&lt;3,4.5,Kinder!BN90),MIN('Berechnung 4_5 _ x'!$E$31:$F$32))),C90),0)</f>
        <v>0</v>
      </c>
      <c r="AO90">
        <f>IF(Kinder!BO92=Antrag!$C$4,IF(D90&gt;=4.5,IF('Berechnung 4_5 _ x'!G$5="Nein",4.5,IF(Kinder!AM$903&lt;3,IF(MAX(Kinder!$AJ$903:AM$903)&lt;3,4.5,Kinder!BO90),MIN('Berechnung 4_5 _ x'!$E$31:$F$32))),D90),0)</f>
        <v>0</v>
      </c>
      <c r="AP90">
        <f>IF(Kinder!BP92=Antrag!$C$4,IF(E90&gt;=4.5,IF('Berechnung 4_5 _ x'!H$5="Nein",4.5,IF(Kinder!AN$903&lt;3,IF(MAX(Kinder!$AJ$903:AN$903)&lt;3,4.5,Kinder!BP90),MIN('Berechnung 4_5 _ x'!$E$31:$F$32))),E90),0)</f>
        <v>0</v>
      </c>
      <c r="AQ90">
        <f>IF(Kinder!BQ92=Antrag!$C$4,IF(F90&gt;=4.5,IF('Berechnung 4_5 _ x'!I$5="Nein",4.5,IF(Kinder!AO$903&lt;3,IF(MAX(Kinder!$AJ$903:AO$903)&lt;3,4.5,Kinder!BQ90),MIN('Berechnung 4_5 _ x'!$E$31:$F$32))),F90),0)</f>
        <v>0</v>
      </c>
      <c r="AR90">
        <f>IF(Kinder!BR92=Antrag!$C$4,IF(G90&gt;=4.5,IF('Berechnung 4_5 _ x'!J$5="Nein",4.5,IF(Kinder!AP$903&lt;3,IF(MAX(Kinder!$AJ$903:AP$903)&lt;3,4.5,Kinder!BR90),MIN('Berechnung 4_5 _ x'!$E$31:$F$32))),G90),0)</f>
        <v>0</v>
      </c>
      <c r="AS90">
        <f>IF(Kinder!BS92=Antrag!$C$4,IF(H90&gt;=4.5,IF('Berechnung 4_5 _ x'!K$5="Nein",4.5,IF(Kinder!AQ$903&lt;3,IF(MAX(Kinder!$AJ$903:AQ$903)&lt;3,4.5,Kinder!BS90),MIN('Berechnung 4_5 _ x'!$E$31:$F$32))),H90),0)</f>
        <v>0</v>
      </c>
      <c r="AT90">
        <f>IF(Kinder!BT92=Antrag!$C$4,IF(I90&gt;=4.5,IF('Berechnung 4_5 _ x'!L$5="Nein",4.5,IF(Kinder!AR$903&lt;3,IF(MAX(Kinder!$AJ$903:AR$903)&lt;3,4.5,Kinder!BT90),MIN('Berechnung 4_5 _ x'!$E$31:$F$32))),I90),0)</f>
        <v>0</v>
      </c>
      <c r="AU90">
        <f>IF(Kinder!BU92=Antrag!$C$4,IF(J90&gt;=4.5,IF('Berechnung 4_5 _ x'!M$5="Nein",4.5,IF(Kinder!AS$903&lt;3,IF(MAX(Kinder!$AJ$903:AS$903)&lt;3,4.5,Kinder!BU90),MIN('Berechnung 4_5 _ x'!$E$31:$F$32))),J90),0)</f>
        <v>0</v>
      </c>
      <c r="AV90">
        <f>IF(Kinder!BV92=Antrag!$C$4,IF(K90&gt;=4.5,IF('Berechnung 4_5 _ x'!N$5="Nein",4.5,IF(Kinder!AT$903&lt;3,IF(MAX(Kinder!$AJ$903:AT$903)&lt;3,4.5,Kinder!BV90),MIN('Berechnung 4_5 _ x'!$E$31:$F$32))),K90),0)</f>
        <v>0</v>
      </c>
      <c r="AW90">
        <f>IF(Kinder!BW92=Antrag!$C$4,IF(L90&gt;=4.5,IF('Berechnung 4_5 _ x'!O$5="Nein",4.5,IF(Kinder!AU$903&lt;3,IF(MAX(Kinder!$AJ$903:AU$903)&lt;3,4.5,Kinder!BW90),MIN('Berechnung 4_5 _ x'!$E$31:$F$32))),L90),0)</f>
        <v>0</v>
      </c>
    </row>
    <row r="91" spans="1:49" x14ac:dyDescent="0.2">
      <c r="M91">
        <f>IF(Kinder!BL92=Antrag!$C$4,Kinder!BL91,0)</f>
        <v>0</v>
      </c>
      <c r="N91">
        <f>IF(Kinder!BM92=Antrag!$C$4,Kinder!BM91,0)</f>
        <v>0</v>
      </c>
      <c r="O91">
        <f>IF(Kinder!BN92=Antrag!$C$4,Kinder!BN91,0)</f>
        <v>0</v>
      </c>
      <c r="P91">
        <f>IF(Kinder!BO92=Antrag!$C$4,Kinder!BO91,0)</f>
        <v>0</v>
      </c>
      <c r="Q91">
        <f>IF(Kinder!BP92=Antrag!$C$4,Kinder!BP91,0)</f>
        <v>0</v>
      </c>
      <c r="R91">
        <f>IF(Kinder!BQ92=Antrag!$C$4,Kinder!BQ91,0)</f>
        <v>0</v>
      </c>
      <c r="S91">
        <f>IF(Kinder!BR92=Antrag!$C$4,Kinder!BR91,0)</f>
        <v>0</v>
      </c>
      <c r="T91">
        <f>IF(Kinder!BS92=Antrag!$C$4,Kinder!BS91,0)</f>
        <v>0</v>
      </c>
      <c r="U91">
        <f>IF(Kinder!BT92=Antrag!$C$4,Kinder!BT91,0)</f>
        <v>0</v>
      </c>
      <c r="V91">
        <f>IF(Kinder!BU92=Antrag!$C$4,Kinder!BU91,0)</f>
        <v>0</v>
      </c>
      <c r="W91">
        <f>IF(Kinder!BV92=Antrag!$C$4,Kinder!BV91,0)</f>
        <v>0</v>
      </c>
      <c r="X91">
        <f>IF(Kinder!BW92=Antrag!$C$4,Kinder!BW91,0)</f>
        <v>0</v>
      </c>
    </row>
    <row r="92" spans="1:49" x14ac:dyDescent="0.2">
      <c r="Y92">
        <f t="shared" ref="Y92:AJ92" si="29">MIN(A90,AL90)*M91</f>
        <v>0</v>
      </c>
      <c r="Z92">
        <f t="shared" si="29"/>
        <v>0</v>
      </c>
      <c r="AA92">
        <f t="shared" si="29"/>
        <v>0</v>
      </c>
      <c r="AB92">
        <f t="shared" si="29"/>
        <v>0</v>
      </c>
      <c r="AC92">
        <f t="shared" si="29"/>
        <v>0</v>
      </c>
      <c r="AD92">
        <f t="shared" si="29"/>
        <v>0</v>
      </c>
      <c r="AE92">
        <f t="shared" si="29"/>
        <v>0</v>
      </c>
      <c r="AF92">
        <f t="shared" si="29"/>
        <v>0</v>
      </c>
      <c r="AG92">
        <f t="shared" si="29"/>
        <v>0</v>
      </c>
      <c r="AH92">
        <f t="shared" si="29"/>
        <v>0</v>
      </c>
      <c r="AI92">
        <f t="shared" si="29"/>
        <v>0</v>
      </c>
      <c r="AJ92">
        <f t="shared" si="29"/>
        <v>0</v>
      </c>
      <c r="AK92">
        <f>SUM(Y92:AJ92)</f>
        <v>0</v>
      </c>
    </row>
    <row r="93" spans="1:49" x14ac:dyDescent="0.2">
      <c r="A93">
        <f>IF(Kinder!BL95=Antrag!$C$4,IF(Kinder!BL93=4.5,'Berechnung 4_5 _ x'!$E$31,Kinder!BL93),0)</f>
        <v>0</v>
      </c>
      <c r="B93">
        <f>IF(Kinder!BM95=Antrag!$C$4,IF(Kinder!BM93=4.5,'Berechnung 4_5 _ x'!$E$31,Kinder!BM93),0)</f>
        <v>0</v>
      </c>
      <c r="C93">
        <f>IF(Kinder!BN95=Antrag!$C$4,IF(Kinder!BN93=4.5,'Berechnung 4_5 _ x'!$E$31,Kinder!BN93),0)</f>
        <v>0</v>
      </c>
      <c r="D93">
        <f>IF(Kinder!BO95=Antrag!$C$4,IF(Kinder!BO93=4.5,'Berechnung 4_5 _ x'!$E$31,Kinder!BO93),0)</f>
        <v>0</v>
      </c>
      <c r="E93">
        <f>IF(Kinder!BP95=Antrag!$C$4,IF(Kinder!BP93=4.5,'Berechnung 4_5 _ x'!$E$31,Kinder!BP93),0)</f>
        <v>0</v>
      </c>
      <c r="F93">
        <f>IF(Kinder!BQ95=Antrag!$C$4,IF(Kinder!BQ93=4.5,'Berechnung 4_5 _ x'!$E$31,Kinder!BQ93),0)</f>
        <v>0</v>
      </c>
      <c r="G93">
        <f>IF(Kinder!BR95=Antrag!$C$4,IF(Kinder!BR93=4.5,'Berechnung 4_5 _ x'!$E$31,Kinder!BR93),0)</f>
        <v>0</v>
      </c>
      <c r="H93">
        <f>IF(Kinder!BS95=Antrag!$C$4,IF(Kinder!BS93=4.5,'Berechnung 4_5 _ x'!$E$31,Kinder!BS93),0)</f>
        <v>0</v>
      </c>
      <c r="I93">
        <f>IF(Kinder!BT95=Antrag!$C$4,IF(Kinder!BT93=4.5,'Berechnung 4_5 _ x'!$E$31,Kinder!BT93),0)</f>
        <v>0</v>
      </c>
      <c r="J93">
        <f>IF(Kinder!BU95=Antrag!$C$4,IF(Kinder!BU93=4.5,'Berechnung 4_5 _ x'!$E$31,Kinder!BU93),0)</f>
        <v>0</v>
      </c>
      <c r="K93">
        <f>IF(Kinder!BV95=Antrag!$C$4,IF(Kinder!BV93=4.5,'Berechnung 4_5 _ x'!$E$31,Kinder!BV93),0)</f>
        <v>0</v>
      </c>
      <c r="L93">
        <f>IF(Kinder!BW95=Antrag!$C$4,IF(Kinder!BW93=4.5,'Berechnung 4_5 _ x'!$E$31,Kinder!BW93),0)</f>
        <v>0</v>
      </c>
      <c r="M93" t="str">
        <f>IF(Kinder!S95='Berechnung Kommune'!L92,Kinder!S93,0)</f>
        <v/>
      </c>
      <c r="AL93">
        <f>IF(Kinder!BL95=Antrag!$C$4,IF(A93&gt;=4.5,IF('Berechnung 4_5 _ x'!D$5="Nein",4.5,IF(Kinder!AJ$903&lt;3,IF(MAX(Kinder!$AJ$903:AJ$903)&lt;3,4.5,Kinder!BL93),MIN('Berechnung 4_5 _ x'!$E$31:$F$32))),A93),0)</f>
        <v>0</v>
      </c>
      <c r="AM93">
        <f>IF(Kinder!BM95=Antrag!$C$4,IF(B93&gt;=4.5,IF('Berechnung 4_5 _ x'!E$5="Nein",4.5,IF(Kinder!AK$903&lt;3,IF(MAX(Kinder!$AJ$903:AK$903)&lt;3,4.5,Kinder!BM93),MIN('Berechnung 4_5 _ x'!$E$31:$F$32))),B93),0)</f>
        <v>0</v>
      </c>
      <c r="AN93">
        <f>IF(Kinder!BN95=Antrag!$C$4,IF(C93&gt;=4.5,IF('Berechnung 4_5 _ x'!F$5="Nein",4.5,IF(Kinder!AL$903&lt;3,IF(MAX(Kinder!$AJ$903:AL$903)&lt;3,4.5,Kinder!BN93),MIN('Berechnung 4_5 _ x'!$E$31:$F$32))),C93),0)</f>
        <v>0</v>
      </c>
      <c r="AO93">
        <f>IF(Kinder!BO95=Antrag!$C$4,IF(D93&gt;=4.5,IF('Berechnung 4_5 _ x'!G$5="Nein",4.5,IF(Kinder!AM$903&lt;3,IF(MAX(Kinder!$AJ$903:AM$903)&lt;3,4.5,Kinder!BO93),MIN('Berechnung 4_5 _ x'!$E$31:$F$32))),D93),0)</f>
        <v>0</v>
      </c>
      <c r="AP93">
        <f>IF(Kinder!BP95=Antrag!$C$4,IF(E93&gt;=4.5,IF('Berechnung 4_5 _ x'!H$5="Nein",4.5,IF(Kinder!AN$903&lt;3,IF(MAX(Kinder!$AJ$903:AN$903)&lt;3,4.5,Kinder!BP93),MIN('Berechnung 4_5 _ x'!$E$31:$F$32))),E93),0)</f>
        <v>0</v>
      </c>
      <c r="AQ93">
        <f>IF(Kinder!BQ95=Antrag!$C$4,IF(F93&gt;=4.5,IF('Berechnung 4_5 _ x'!I$5="Nein",4.5,IF(Kinder!AO$903&lt;3,IF(MAX(Kinder!$AJ$903:AO$903)&lt;3,4.5,Kinder!BQ93),MIN('Berechnung 4_5 _ x'!$E$31:$F$32))),F93),0)</f>
        <v>0</v>
      </c>
      <c r="AR93">
        <f>IF(Kinder!BR95=Antrag!$C$4,IF(G93&gt;=4.5,IF('Berechnung 4_5 _ x'!J$5="Nein",4.5,IF(Kinder!AP$903&lt;3,IF(MAX(Kinder!$AJ$903:AP$903)&lt;3,4.5,Kinder!BR93),MIN('Berechnung 4_5 _ x'!$E$31:$F$32))),G93),0)</f>
        <v>0</v>
      </c>
      <c r="AS93">
        <f>IF(Kinder!BS95=Antrag!$C$4,IF(H93&gt;=4.5,IF('Berechnung 4_5 _ x'!K$5="Nein",4.5,IF(Kinder!AQ$903&lt;3,IF(MAX(Kinder!$AJ$903:AQ$903)&lt;3,4.5,Kinder!BS93),MIN('Berechnung 4_5 _ x'!$E$31:$F$32))),H93),0)</f>
        <v>0</v>
      </c>
      <c r="AT93">
        <f>IF(Kinder!BT95=Antrag!$C$4,IF(I93&gt;=4.5,IF('Berechnung 4_5 _ x'!L$5="Nein",4.5,IF(Kinder!AR$903&lt;3,IF(MAX(Kinder!$AJ$903:AR$903)&lt;3,4.5,Kinder!BT93),MIN('Berechnung 4_5 _ x'!$E$31:$F$32))),I93),0)</f>
        <v>0</v>
      </c>
      <c r="AU93">
        <f>IF(Kinder!BU95=Antrag!$C$4,IF(J93&gt;=4.5,IF('Berechnung 4_5 _ x'!M$5="Nein",4.5,IF(Kinder!AS$903&lt;3,IF(MAX(Kinder!$AJ$903:AS$903)&lt;3,4.5,Kinder!BU93),MIN('Berechnung 4_5 _ x'!$E$31:$F$32))),J93),0)</f>
        <v>0</v>
      </c>
      <c r="AV93">
        <f>IF(Kinder!BV95=Antrag!$C$4,IF(K93&gt;=4.5,IF('Berechnung 4_5 _ x'!N$5="Nein",4.5,IF(Kinder!AT$903&lt;3,IF(MAX(Kinder!$AJ$903:AT$903)&lt;3,4.5,Kinder!BV93),MIN('Berechnung 4_5 _ x'!$E$31:$F$32))),K93),0)</f>
        <v>0</v>
      </c>
      <c r="AW93">
        <f>IF(Kinder!BW95=Antrag!$C$4,IF(L93&gt;=4.5,IF('Berechnung 4_5 _ x'!O$5="Nein",4.5,IF(Kinder!AU$903&lt;3,IF(MAX(Kinder!$AJ$903:AU$903)&lt;3,4.5,Kinder!BW93),MIN('Berechnung 4_5 _ x'!$E$31:$F$32))),L93),0)</f>
        <v>0</v>
      </c>
    </row>
    <row r="94" spans="1:49" x14ac:dyDescent="0.2">
      <c r="M94">
        <f>IF(Kinder!BL95=Antrag!$C$4,Kinder!BL94,0)</f>
        <v>0</v>
      </c>
      <c r="N94">
        <f>IF(Kinder!BM95=Antrag!$C$4,Kinder!BM94,0)</f>
        <v>0</v>
      </c>
      <c r="O94">
        <f>IF(Kinder!BN95=Antrag!$C$4,Kinder!BN94,0)</f>
        <v>0</v>
      </c>
      <c r="P94">
        <f>IF(Kinder!BO95=Antrag!$C$4,Kinder!BO94,0)</f>
        <v>0</v>
      </c>
      <c r="Q94">
        <f>IF(Kinder!BP95=Antrag!$C$4,Kinder!BP94,0)</f>
        <v>0</v>
      </c>
      <c r="R94">
        <f>IF(Kinder!BQ95=Antrag!$C$4,Kinder!BQ94,0)</f>
        <v>0</v>
      </c>
      <c r="S94">
        <f>IF(Kinder!BR95=Antrag!$C$4,Kinder!BR94,0)</f>
        <v>0</v>
      </c>
      <c r="T94">
        <f>IF(Kinder!BS95=Antrag!$C$4,Kinder!BS94,0)</f>
        <v>0</v>
      </c>
      <c r="U94">
        <f>IF(Kinder!BT95=Antrag!$C$4,Kinder!BT94,0)</f>
        <v>0</v>
      </c>
      <c r="V94">
        <f>IF(Kinder!BU95=Antrag!$C$4,Kinder!BU94,0)</f>
        <v>0</v>
      </c>
      <c r="W94">
        <f>IF(Kinder!BV95=Antrag!$C$4,Kinder!BV94,0)</f>
        <v>0</v>
      </c>
      <c r="X94">
        <f>IF(Kinder!BW95=Antrag!$C$4,Kinder!BW94,0)</f>
        <v>0</v>
      </c>
    </row>
    <row r="95" spans="1:49" x14ac:dyDescent="0.2">
      <c r="Y95">
        <f t="shared" ref="Y95:AJ95" si="30">MIN(A93,AL93)*M94</f>
        <v>0</v>
      </c>
      <c r="Z95">
        <f t="shared" si="30"/>
        <v>0</v>
      </c>
      <c r="AA95">
        <f t="shared" si="30"/>
        <v>0</v>
      </c>
      <c r="AB95">
        <f t="shared" si="30"/>
        <v>0</v>
      </c>
      <c r="AC95">
        <f t="shared" si="30"/>
        <v>0</v>
      </c>
      <c r="AD95">
        <f t="shared" si="30"/>
        <v>0</v>
      </c>
      <c r="AE95">
        <f t="shared" si="30"/>
        <v>0</v>
      </c>
      <c r="AF95">
        <f t="shared" si="30"/>
        <v>0</v>
      </c>
      <c r="AG95">
        <f t="shared" si="30"/>
        <v>0</v>
      </c>
      <c r="AH95">
        <f t="shared" si="30"/>
        <v>0</v>
      </c>
      <c r="AI95">
        <f t="shared" si="30"/>
        <v>0</v>
      </c>
      <c r="AJ95">
        <f t="shared" si="30"/>
        <v>0</v>
      </c>
      <c r="AK95">
        <f>SUM(Y95:AJ95)</f>
        <v>0</v>
      </c>
    </row>
    <row r="96" spans="1:49" x14ac:dyDescent="0.2">
      <c r="A96">
        <f>IF(Kinder!BL98=Antrag!$C$4,IF(Kinder!BL96=4.5,'Berechnung 4_5 _ x'!$E$31,Kinder!BL96),0)</f>
        <v>0</v>
      </c>
      <c r="B96">
        <f>IF(Kinder!BM98=Antrag!$C$4,IF(Kinder!BM96=4.5,'Berechnung 4_5 _ x'!$E$31,Kinder!BM96),0)</f>
        <v>0</v>
      </c>
      <c r="C96">
        <f>IF(Kinder!BN98=Antrag!$C$4,IF(Kinder!BN96=4.5,'Berechnung 4_5 _ x'!$E$31,Kinder!BN96),0)</f>
        <v>0</v>
      </c>
      <c r="D96">
        <f>IF(Kinder!BO98=Antrag!$C$4,IF(Kinder!BO96=4.5,'Berechnung 4_5 _ x'!$E$31,Kinder!BO96),0)</f>
        <v>0</v>
      </c>
      <c r="E96">
        <f>IF(Kinder!BP98=Antrag!$C$4,IF(Kinder!BP96=4.5,'Berechnung 4_5 _ x'!$E$31,Kinder!BP96),0)</f>
        <v>0</v>
      </c>
      <c r="F96">
        <f>IF(Kinder!BQ98=Antrag!$C$4,IF(Kinder!BQ96=4.5,'Berechnung 4_5 _ x'!$E$31,Kinder!BQ96),0)</f>
        <v>0</v>
      </c>
      <c r="G96">
        <f>IF(Kinder!BR98=Antrag!$C$4,IF(Kinder!BR96=4.5,'Berechnung 4_5 _ x'!$E$31,Kinder!BR96),0)</f>
        <v>0</v>
      </c>
      <c r="H96">
        <f>IF(Kinder!BS98=Antrag!$C$4,IF(Kinder!BS96=4.5,'Berechnung 4_5 _ x'!$E$31,Kinder!BS96),0)</f>
        <v>0</v>
      </c>
      <c r="I96">
        <f>IF(Kinder!BT98=Antrag!$C$4,IF(Kinder!BT96=4.5,'Berechnung 4_5 _ x'!$E$31,Kinder!BT96),0)</f>
        <v>0</v>
      </c>
      <c r="J96">
        <f>IF(Kinder!BU98=Antrag!$C$4,IF(Kinder!BU96=4.5,'Berechnung 4_5 _ x'!$E$31,Kinder!BU96),0)</f>
        <v>0</v>
      </c>
      <c r="K96">
        <f>IF(Kinder!BV98=Antrag!$C$4,IF(Kinder!BV96=4.5,'Berechnung 4_5 _ x'!$E$31,Kinder!BV96),0)</f>
        <v>0</v>
      </c>
      <c r="L96">
        <f>IF(Kinder!BW98=Antrag!$C$4,IF(Kinder!BW96=4.5,'Berechnung 4_5 _ x'!$E$31,Kinder!BW96),0)</f>
        <v>0</v>
      </c>
      <c r="M96" t="str">
        <f>IF(Kinder!S98='Berechnung Kommune'!L95,Kinder!S96,0)</f>
        <v/>
      </c>
      <c r="AL96">
        <f>IF(Kinder!BL98=Antrag!$C$4,IF(A96&gt;=4.5,IF('Berechnung 4_5 _ x'!D$5="Nein",4.5,IF(Kinder!AJ$903&lt;3,IF(MAX(Kinder!$AJ$903:AJ$903)&lt;3,4.5,Kinder!BL96),MIN('Berechnung 4_5 _ x'!$E$31:$F$32))),A96),0)</f>
        <v>0</v>
      </c>
      <c r="AM96">
        <f>IF(Kinder!BM98=Antrag!$C$4,IF(B96&gt;=4.5,IF('Berechnung 4_5 _ x'!E$5="Nein",4.5,IF(Kinder!AK$903&lt;3,IF(MAX(Kinder!$AJ$903:AK$903)&lt;3,4.5,Kinder!BM96),MIN('Berechnung 4_5 _ x'!$E$31:$F$32))),B96),0)</f>
        <v>0</v>
      </c>
      <c r="AN96">
        <f>IF(Kinder!BN98=Antrag!$C$4,IF(C96&gt;=4.5,IF('Berechnung 4_5 _ x'!F$5="Nein",4.5,IF(Kinder!AL$903&lt;3,IF(MAX(Kinder!$AJ$903:AL$903)&lt;3,4.5,Kinder!BN96),MIN('Berechnung 4_5 _ x'!$E$31:$F$32))),C96),0)</f>
        <v>0</v>
      </c>
      <c r="AO96">
        <f>IF(Kinder!BO98=Antrag!$C$4,IF(D96&gt;=4.5,IF('Berechnung 4_5 _ x'!G$5="Nein",4.5,IF(Kinder!AM$903&lt;3,IF(MAX(Kinder!$AJ$903:AM$903)&lt;3,4.5,Kinder!BO96),MIN('Berechnung 4_5 _ x'!$E$31:$F$32))),D96),0)</f>
        <v>0</v>
      </c>
      <c r="AP96">
        <f>IF(Kinder!BP98=Antrag!$C$4,IF(E96&gt;=4.5,IF('Berechnung 4_5 _ x'!H$5="Nein",4.5,IF(Kinder!AN$903&lt;3,IF(MAX(Kinder!$AJ$903:AN$903)&lt;3,4.5,Kinder!BP96),MIN('Berechnung 4_5 _ x'!$E$31:$F$32))),E96),0)</f>
        <v>0</v>
      </c>
      <c r="AQ96">
        <f>IF(Kinder!BQ98=Antrag!$C$4,IF(F96&gt;=4.5,IF('Berechnung 4_5 _ x'!I$5="Nein",4.5,IF(Kinder!AO$903&lt;3,IF(MAX(Kinder!$AJ$903:AO$903)&lt;3,4.5,Kinder!BQ96),MIN('Berechnung 4_5 _ x'!$E$31:$F$32))),F96),0)</f>
        <v>0</v>
      </c>
      <c r="AR96">
        <f>IF(Kinder!BR98=Antrag!$C$4,IF(G96&gt;=4.5,IF('Berechnung 4_5 _ x'!J$5="Nein",4.5,IF(Kinder!AP$903&lt;3,IF(MAX(Kinder!$AJ$903:AP$903)&lt;3,4.5,Kinder!BR96),MIN('Berechnung 4_5 _ x'!$E$31:$F$32))),G96),0)</f>
        <v>0</v>
      </c>
      <c r="AS96">
        <f>IF(Kinder!BS98=Antrag!$C$4,IF(H96&gt;=4.5,IF('Berechnung 4_5 _ x'!K$5="Nein",4.5,IF(Kinder!AQ$903&lt;3,IF(MAX(Kinder!$AJ$903:AQ$903)&lt;3,4.5,Kinder!BS96),MIN('Berechnung 4_5 _ x'!$E$31:$F$32))),H96),0)</f>
        <v>0</v>
      </c>
      <c r="AT96">
        <f>IF(Kinder!BT98=Antrag!$C$4,IF(I96&gt;=4.5,IF('Berechnung 4_5 _ x'!L$5="Nein",4.5,IF(Kinder!AR$903&lt;3,IF(MAX(Kinder!$AJ$903:AR$903)&lt;3,4.5,Kinder!BT96),MIN('Berechnung 4_5 _ x'!$E$31:$F$32))),I96),0)</f>
        <v>0</v>
      </c>
      <c r="AU96">
        <f>IF(Kinder!BU98=Antrag!$C$4,IF(J96&gt;=4.5,IF('Berechnung 4_5 _ x'!M$5="Nein",4.5,IF(Kinder!AS$903&lt;3,IF(MAX(Kinder!$AJ$903:AS$903)&lt;3,4.5,Kinder!BU96),MIN('Berechnung 4_5 _ x'!$E$31:$F$32))),J96),0)</f>
        <v>0</v>
      </c>
      <c r="AV96">
        <f>IF(Kinder!BV98=Antrag!$C$4,IF(K96&gt;=4.5,IF('Berechnung 4_5 _ x'!N$5="Nein",4.5,IF(Kinder!AT$903&lt;3,IF(MAX(Kinder!$AJ$903:AT$903)&lt;3,4.5,Kinder!BV96),MIN('Berechnung 4_5 _ x'!$E$31:$F$32))),K96),0)</f>
        <v>0</v>
      </c>
      <c r="AW96">
        <f>IF(Kinder!BW98=Antrag!$C$4,IF(L96&gt;=4.5,IF('Berechnung 4_5 _ x'!O$5="Nein",4.5,IF(Kinder!AU$903&lt;3,IF(MAX(Kinder!$AJ$903:AU$903)&lt;3,4.5,Kinder!BW96),MIN('Berechnung 4_5 _ x'!$E$31:$F$32))),L96),0)</f>
        <v>0</v>
      </c>
    </row>
    <row r="97" spans="1:49" x14ac:dyDescent="0.2">
      <c r="M97">
        <f>IF(Kinder!BL98=Antrag!$C$4,Kinder!BL97,0)</f>
        <v>0</v>
      </c>
      <c r="N97">
        <f>IF(Kinder!BM98=Antrag!$C$4,Kinder!BM97,0)</f>
        <v>0</v>
      </c>
      <c r="O97">
        <f>IF(Kinder!BN98=Antrag!$C$4,Kinder!BN97,0)</f>
        <v>0</v>
      </c>
      <c r="P97">
        <f>IF(Kinder!BO98=Antrag!$C$4,Kinder!BO97,0)</f>
        <v>0</v>
      </c>
      <c r="Q97">
        <f>IF(Kinder!BP98=Antrag!$C$4,Kinder!BP97,0)</f>
        <v>0</v>
      </c>
      <c r="R97">
        <f>IF(Kinder!BQ98=Antrag!$C$4,Kinder!BQ97,0)</f>
        <v>0</v>
      </c>
      <c r="S97">
        <f>IF(Kinder!BR98=Antrag!$C$4,Kinder!BR97,0)</f>
        <v>0</v>
      </c>
      <c r="T97">
        <f>IF(Kinder!BS98=Antrag!$C$4,Kinder!BS97,0)</f>
        <v>0</v>
      </c>
      <c r="U97">
        <f>IF(Kinder!BT98=Antrag!$C$4,Kinder!BT97,0)</f>
        <v>0</v>
      </c>
      <c r="V97">
        <f>IF(Kinder!BU98=Antrag!$C$4,Kinder!BU97,0)</f>
        <v>0</v>
      </c>
      <c r="W97">
        <f>IF(Kinder!BV98=Antrag!$C$4,Kinder!BV97,0)</f>
        <v>0</v>
      </c>
      <c r="X97">
        <f>IF(Kinder!BW98=Antrag!$C$4,Kinder!BW97,0)</f>
        <v>0</v>
      </c>
    </row>
    <row r="98" spans="1:49" x14ac:dyDescent="0.2">
      <c r="Y98">
        <f t="shared" ref="Y98:AJ98" si="31">MIN(A96,AL96)*M97</f>
        <v>0</v>
      </c>
      <c r="Z98">
        <f t="shared" si="31"/>
        <v>0</v>
      </c>
      <c r="AA98">
        <f t="shared" si="31"/>
        <v>0</v>
      </c>
      <c r="AB98">
        <f t="shared" si="31"/>
        <v>0</v>
      </c>
      <c r="AC98">
        <f t="shared" si="31"/>
        <v>0</v>
      </c>
      <c r="AD98">
        <f t="shared" si="31"/>
        <v>0</v>
      </c>
      <c r="AE98">
        <f t="shared" si="31"/>
        <v>0</v>
      </c>
      <c r="AF98">
        <f t="shared" si="31"/>
        <v>0</v>
      </c>
      <c r="AG98">
        <f t="shared" si="31"/>
        <v>0</v>
      </c>
      <c r="AH98">
        <f t="shared" si="31"/>
        <v>0</v>
      </c>
      <c r="AI98">
        <f t="shared" si="31"/>
        <v>0</v>
      </c>
      <c r="AJ98">
        <f t="shared" si="31"/>
        <v>0</v>
      </c>
      <c r="AK98">
        <f>SUM(Y98:AJ98)</f>
        <v>0</v>
      </c>
    </row>
    <row r="99" spans="1:49" x14ac:dyDescent="0.2">
      <c r="A99">
        <f>IF(Kinder!BL101=Antrag!$C$4,IF(Kinder!BL99=4.5,'Berechnung 4_5 _ x'!$E$31,Kinder!BL99),0)</f>
        <v>0</v>
      </c>
      <c r="B99">
        <f>IF(Kinder!BM101=Antrag!$C$4,IF(Kinder!BM99=4.5,'Berechnung 4_5 _ x'!$E$31,Kinder!BM99),0)</f>
        <v>0</v>
      </c>
      <c r="C99">
        <f>IF(Kinder!BN101=Antrag!$C$4,IF(Kinder!BN99=4.5,'Berechnung 4_5 _ x'!$E$31,Kinder!BN99),0)</f>
        <v>0</v>
      </c>
      <c r="D99">
        <f>IF(Kinder!BO101=Antrag!$C$4,IF(Kinder!BO99=4.5,'Berechnung 4_5 _ x'!$E$31,Kinder!BO99),0)</f>
        <v>0</v>
      </c>
      <c r="E99">
        <f>IF(Kinder!BP101=Antrag!$C$4,IF(Kinder!BP99=4.5,'Berechnung 4_5 _ x'!$E$31,Kinder!BP99),0)</f>
        <v>0</v>
      </c>
      <c r="F99">
        <f>IF(Kinder!BQ101=Antrag!$C$4,IF(Kinder!BQ99=4.5,'Berechnung 4_5 _ x'!$E$31,Kinder!BQ99),0)</f>
        <v>0</v>
      </c>
      <c r="G99">
        <f>IF(Kinder!BR101=Antrag!$C$4,IF(Kinder!BR99=4.5,'Berechnung 4_5 _ x'!$E$31,Kinder!BR99),0)</f>
        <v>0</v>
      </c>
      <c r="H99">
        <f>IF(Kinder!BS101=Antrag!$C$4,IF(Kinder!BS99=4.5,'Berechnung 4_5 _ x'!$E$31,Kinder!BS99),0)</f>
        <v>0</v>
      </c>
      <c r="I99">
        <f>IF(Kinder!BT101=Antrag!$C$4,IF(Kinder!BT99=4.5,'Berechnung 4_5 _ x'!$E$31,Kinder!BT99),0)</f>
        <v>0</v>
      </c>
      <c r="J99">
        <f>IF(Kinder!BU101=Antrag!$C$4,IF(Kinder!BU99=4.5,'Berechnung 4_5 _ x'!$E$31,Kinder!BU99),0)</f>
        <v>0</v>
      </c>
      <c r="K99">
        <f>IF(Kinder!BV101=Antrag!$C$4,IF(Kinder!BV99=4.5,'Berechnung 4_5 _ x'!$E$31,Kinder!BV99),0)</f>
        <v>0</v>
      </c>
      <c r="L99">
        <f>IF(Kinder!BW101=Antrag!$C$4,IF(Kinder!BW99=4.5,'Berechnung 4_5 _ x'!$E$31,Kinder!BW99),0)</f>
        <v>0</v>
      </c>
      <c r="M99" t="str">
        <f>IF(Kinder!S101='Berechnung Kommune'!L98,Kinder!S99,0)</f>
        <v/>
      </c>
      <c r="AL99">
        <f>IF(Kinder!BL101=Antrag!$C$4,IF(A99&gt;=4.5,IF('Berechnung 4_5 _ x'!D$5="Nein",4.5,IF(Kinder!AJ$903&lt;3,IF(MAX(Kinder!$AJ$903:AJ$903)&lt;3,4.5,Kinder!BL99),MIN('Berechnung 4_5 _ x'!$E$31:$F$32))),A99),0)</f>
        <v>0</v>
      </c>
      <c r="AM99">
        <f>IF(Kinder!BM101=Antrag!$C$4,IF(B99&gt;=4.5,IF('Berechnung 4_5 _ x'!E$5="Nein",4.5,IF(Kinder!AK$903&lt;3,IF(MAX(Kinder!$AJ$903:AK$903)&lt;3,4.5,Kinder!BM99),MIN('Berechnung 4_5 _ x'!$E$31:$F$32))),B99),0)</f>
        <v>0</v>
      </c>
      <c r="AN99">
        <f>IF(Kinder!BN101=Antrag!$C$4,IF(C99&gt;=4.5,IF('Berechnung 4_5 _ x'!F$5="Nein",4.5,IF(Kinder!AL$903&lt;3,IF(MAX(Kinder!$AJ$903:AL$903)&lt;3,4.5,Kinder!BN99),MIN('Berechnung 4_5 _ x'!$E$31:$F$32))),C99),0)</f>
        <v>0</v>
      </c>
      <c r="AO99">
        <f>IF(Kinder!BO101=Antrag!$C$4,IF(D99&gt;=4.5,IF('Berechnung 4_5 _ x'!G$5="Nein",4.5,IF(Kinder!AM$903&lt;3,IF(MAX(Kinder!$AJ$903:AM$903)&lt;3,4.5,Kinder!BO99),MIN('Berechnung 4_5 _ x'!$E$31:$F$32))),D99),0)</f>
        <v>0</v>
      </c>
      <c r="AP99">
        <f>IF(Kinder!BP101=Antrag!$C$4,IF(E99&gt;=4.5,IF('Berechnung 4_5 _ x'!H$5="Nein",4.5,IF(Kinder!AN$903&lt;3,IF(MAX(Kinder!$AJ$903:AN$903)&lt;3,4.5,Kinder!BP99),MIN('Berechnung 4_5 _ x'!$E$31:$F$32))),E99),0)</f>
        <v>0</v>
      </c>
      <c r="AQ99">
        <f>IF(Kinder!BQ101=Antrag!$C$4,IF(F99&gt;=4.5,IF('Berechnung 4_5 _ x'!I$5="Nein",4.5,IF(Kinder!AO$903&lt;3,IF(MAX(Kinder!$AJ$903:AO$903)&lt;3,4.5,Kinder!BQ99),MIN('Berechnung 4_5 _ x'!$E$31:$F$32))),F99),0)</f>
        <v>0</v>
      </c>
      <c r="AR99">
        <f>IF(Kinder!BR101=Antrag!$C$4,IF(G99&gt;=4.5,IF('Berechnung 4_5 _ x'!J$5="Nein",4.5,IF(Kinder!AP$903&lt;3,IF(MAX(Kinder!$AJ$903:AP$903)&lt;3,4.5,Kinder!BR99),MIN('Berechnung 4_5 _ x'!$E$31:$F$32))),G99),0)</f>
        <v>0</v>
      </c>
      <c r="AS99">
        <f>IF(Kinder!BS101=Antrag!$C$4,IF(H99&gt;=4.5,IF('Berechnung 4_5 _ x'!K$5="Nein",4.5,IF(Kinder!AQ$903&lt;3,IF(MAX(Kinder!$AJ$903:AQ$903)&lt;3,4.5,Kinder!BS99),MIN('Berechnung 4_5 _ x'!$E$31:$F$32))),H99),0)</f>
        <v>0</v>
      </c>
      <c r="AT99">
        <f>IF(Kinder!BT101=Antrag!$C$4,IF(I99&gt;=4.5,IF('Berechnung 4_5 _ x'!L$5="Nein",4.5,IF(Kinder!AR$903&lt;3,IF(MAX(Kinder!$AJ$903:AR$903)&lt;3,4.5,Kinder!BT99),MIN('Berechnung 4_5 _ x'!$E$31:$F$32))),I99),0)</f>
        <v>0</v>
      </c>
      <c r="AU99">
        <f>IF(Kinder!BU101=Antrag!$C$4,IF(J99&gt;=4.5,IF('Berechnung 4_5 _ x'!M$5="Nein",4.5,IF(Kinder!AS$903&lt;3,IF(MAX(Kinder!$AJ$903:AS$903)&lt;3,4.5,Kinder!BU99),MIN('Berechnung 4_5 _ x'!$E$31:$F$32))),J99),0)</f>
        <v>0</v>
      </c>
      <c r="AV99">
        <f>IF(Kinder!BV101=Antrag!$C$4,IF(K99&gt;=4.5,IF('Berechnung 4_5 _ x'!N$5="Nein",4.5,IF(Kinder!AT$903&lt;3,IF(MAX(Kinder!$AJ$903:AT$903)&lt;3,4.5,Kinder!BV99),MIN('Berechnung 4_5 _ x'!$E$31:$F$32))),K99),0)</f>
        <v>0</v>
      </c>
      <c r="AW99">
        <f>IF(Kinder!BW101=Antrag!$C$4,IF(L99&gt;=4.5,IF('Berechnung 4_5 _ x'!O$5="Nein",4.5,IF(Kinder!AU$903&lt;3,IF(MAX(Kinder!$AJ$903:AU$903)&lt;3,4.5,Kinder!BW99),MIN('Berechnung 4_5 _ x'!$E$31:$F$32))),L99),0)</f>
        <v>0</v>
      </c>
    </row>
    <row r="100" spans="1:49" x14ac:dyDescent="0.2">
      <c r="M100">
        <f>IF(Kinder!BL101=Antrag!$C$4,Kinder!BL100,0)</f>
        <v>0</v>
      </c>
      <c r="N100">
        <f>IF(Kinder!BM101=Antrag!$C$4,Kinder!BM100,0)</f>
        <v>0</v>
      </c>
      <c r="O100">
        <f>IF(Kinder!BN101=Antrag!$C$4,Kinder!BN100,0)</f>
        <v>0</v>
      </c>
      <c r="P100">
        <f>IF(Kinder!BO101=Antrag!$C$4,Kinder!BO100,0)</f>
        <v>0</v>
      </c>
      <c r="Q100">
        <f>IF(Kinder!BP101=Antrag!$C$4,Kinder!BP100,0)</f>
        <v>0</v>
      </c>
      <c r="R100">
        <f>IF(Kinder!BQ101=Antrag!$C$4,Kinder!BQ100,0)</f>
        <v>0</v>
      </c>
      <c r="S100">
        <f>IF(Kinder!BR101=Antrag!$C$4,Kinder!BR100,0)</f>
        <v>0</v>
      </c>
      <c r="T100">
        <f>IF(Kinder!BS101=Antrag!$C$4,Kinder!BS100,0)</f>
        <v>0</v>
      </c>
      <c r="U100">
        <f>IF(Kinder!BT101=Antrag!$C$4,Kinder!BT100,0)</f>
        <v>0</v>
      </c>
      <c r="V100">
        <f>IF(Kinder!BU101=Antrag!$C$4,Kinder!BU100,0)</f>
        <v>0</v>
      </c>
      <c r="W100">
        <f>IF(Kinder!BV101=Antrag!$C$4,Kinder!BV100,0)</f>
        <v>0</v>
      </c>
      <c r="X100">
        <f>IF(Kinder!BW101=Antrag!$C$4,Kinder!BW100,0)</f>
        <v>0</v>
      </c>
    </row>
    <row r="101" spans="1:49" x14ac:dyDescent="0.2">
      <c r="Y101">
        <f t="shared" ref="Y101:AJ101" si="32">MIN(A99,AL99)*M100</f>
        <v>0</v>
      </c>
      <c r="Z101">
        <f t="shared" si="32"/>
        <v>0</v>
      </c>
      <c r="AA101">
        <f t="shared" si="32"/>
        <v>0</v>
      </c>
      <c r="AB101">
        <f t="shared" si="32"/>
        <v>0</v>
      </c>
      <c r="AC101">
        <f t="shared" si="32"/>
        <v>0</v>
      </c>
      <c r="AD101">
        <f t="shared" si="32"/>
        <v>0</v>
      </c>
      <c r="AE101">
        <f t="shared" si="32"/>
        <v>0</v>
      </c>
      <c r="AF101">
        <f t="shared" si="32"/>
        <v>0</v>
      </c>
      <c r="AG101">
        <f t="shared" si="32"/>
        <v>0</v>
      </c>
      <c r="AH101">
        <f t="shared" si="32"/>
        <v>0</v>
      </c>
      <c r="AI101">
        <f t="shared" si="32"/>
        <v>0</v>
      </c>
      <c r="AJ101">
        <f t="shared" si="32"/>
        <v>0</v>
      </c>
      <c r="AK101">
        <f>SUM(Y101:AJ101)</f>
        <v>0</v>
      </c>
    </row>
    <row r="102" spans="1:49" x14ac:dyDescent="0.2">
      <c r="A102">
        <f>IF(Kinder!BL104=Antrag!$C$4,IF(Kinder!BL102=4.5,'Berechnung 4_5 _ x'!$E$31,Kinder!BL102),0)</f>
        <v>0</v>
      </c>
      <c r="B102">
        <f>IF(Kinder!BM104=Antrag!$C$4,IF(Kinder!BM102=4.5,'Berechnung 4_5 _ x'!$E$31,Kinder!BM102),0)</f>
        <v>0</v>
      </c>
      <c r="C102">
        <f>IF(Kinder!BN104=Antrag!$C$4,IF(Kinder!BN102=4.5,'Berechnung 4_5 _ x'!$E$31,Kinder!BN102),0)</f>
        <v>0</v>
      </c>
      <c r="D102">
        <f>IF(Kinder!BO104=Antrag!$C$4,IF(Kinder!BO102=4.5,'Berechnung 4_5 _ x'!$E$31,Kinder!BO102),0)</f>
        <v>0</v>
      </c>
      <c r="E102">
        <f>IF(Kinder!BP104=Antrag!$C$4,IF(Kinder!BP102=4.5,'Berechnung 4_5 _ x'!$E$31,Kinder!BP102),0)</f>
        <v>0</v>
      </c>
      <c r="F102">
        <f>IF(Kinder!BQ104=Antrag!$C$4,IF(Kinder!BQ102=4.5,'Berechnung 4_5 _ x'!$E$31,Kinder!BQ102),0)</f>
        <v>0</v>
      </c>
      <c r="G102">
        <f>IF(Kinder!BR104=Antrag!$C$4,IF(Kinder!BR102=4.5,'Berechnung 4_5 _ x'!$E$31,Kinder!BR102),0)</f>
        <v>0</v>
      </c>
      <c r="H102">
        <f>IF(Kinder!BS104=Antrag!$C$4,IF(Kinder!BS102=4.5,'Berechnung 4_5 _ x'!$E$31,Kinder!BS102),0)</f>
        <v>0</v>
      </c>
      <c r="I102">
        <f>IF(Kinder!BT104=Antrag!$C$4,IF(Kinder!BT102=4.5,'Berechnung 4_5 _ x'!$E$31,Kinder!BT102),0)</f>
        <v>0</v>
      </c>
      <c r="J102">
        <f>IF(Kinder!BU104=Antrag!$C$4,IF(Kinder!BU102=4.5,'Berechnung 4_5 _ x'!$E$31,Kinder!BU102),0)</f>
        <v>0</v>
      </c>
      <c r="K102">
        <f>IF(Kinder!BV104=Antrag!$C$4,IF(Kinder!BV102=4.5,'Berechnung 4_5 _ x'!$E$31,Kinder!BV102),0)</f>
        <v>0</v>
      </c>
      <c r="L102">
        <f>IF(Kinder!BW104=Antrag!$C$4,IF(Kinder!BW102=4.5,'Berechnung 4_5 _ x'!$E$31,Kinder!BW102),0)</f>
        <v>0</v>
      </c>
      <c r="M102" t="str">
        <f>IF(Kinder!S104='Berechnung Kommune'!L101,Kinder!S102,0)</f>
        <v/>
      </c>
      <c r="AL102">
        <f>IF(Kinder!BL104=Antrag!$C$4,IF(A102&gt;=4.5,IF('Berechnung 4_5 _ x'!D$5="Nein",4.5,IF(Kinder!AJ$903&lt;3,IF(MAX(Kinder!$AJ$903:AJ$903)&lt;3,4.5,Kinder!BL102),MIN('Berechnung 4_5 _ x'!$E$31:$F$32))),A102),0)</f>
        <v>0</v>
      </c>
      <c r="AM102">
        <f>IF(Kinder!BM104=Antrag!$C$4,IF(B102&gt;=4.5,IF('Berechnung 4_5 _ x'!E$5="Nein",4.5,IF(Kinder!AK$903&lt;3,IF(MAX(Kinder!$AJ$903:AK$903)&lt;3,4.5,Kinder!BM102),MIN('Berechnung 4_5 _ x'!$E$31:$F$32))),B102),0)</f>
        <v>0</v>
      </c>
      <c r="AN102">
        <f>IF(Kinder!BN104=Antrag!$C$4,IF(C102&gt;=4.5,IF('Berechnung 4_5 _ x'!F$5="Nein",4.5,IF(Kinder!AL$903&lt;3,IF(MAX(Kinder!$AJ$903:AL$903)&lt;3,4.5,Kinder!BN102),MIN('Berechnung 4_5 _ x'!$E$31:$F$32))),C102),0)</f>
        <v>0</v>
      </c>
      <c r="AO102">
        <f>IF(Kinder!BO104=Antrag!$C$4,IF(D102&gt;=4.5,IF('Berechnung 4_5 _ x'!G$5="Nein",4.5,IF(Kinder!AM$903&lt;3,IF(MAX(Kinder!$AJ$903:AM$903)&lt;3,4.5,Kinder!BO102),MIN('Berechnung 4_5 _ x'!$E$31:$F$32))),D102),0)</f>
        <v>0</v>
      </c>
      <c r="AP102">
        <f>IF(Kinder!BP104=Antrag!$C$4,IF(E102&gt;=4.5,IF('Berechnung 4_5 _ x'!H$5="Nein",4.5,IF(Kinder!AN$903&lt;3,IF(MAX(Kinder!$AJ$903:AN$903)&lt;3,4.5,Kinder!BP102),MIN('Berechnung 4_5 _ x'!$E$31:$F$32))),E102),0)</f>
        <v>0</v>
      </c>
      <c r="AQ102">
        <f>IF(Kinder!BQ104=Antrag!$C$4,IF(F102&gt;=4.5,IF('Berechnung 4_5 _ x'!I$5="Nein",4.5,IF(Kinder!AO$903&lt;3,IF(MAX(Kinder!$AJ$903:AO$903)&lt;3,4.5,Kinder!BQ102),MIN('Berechnung 4_5 _ x'!$E$31:$F$32))),F102),0)</f>
        <v>0</v>
      </c>
      <c r="AR102">
        <f>IF(Kinder!BR104=Antrag!$C$4,IF(G102&gt;=4.5,IF('Berechnung 4_5 _ x'!J$5="Nein",4.5,IF(Kinder!AP$903&lt;3,IF(MAX(Kinder!$AJ$903:AP$903)&lt;3,4.5,Kinder!BR102),MIN('Berechnung 4_5 _ x'!$E$31:$F$32))),G102),0)</f>
        <v>0</v>
      </c>
      <c r="AS102">
        <f>IF(Kinder!BS104=Antrag!$C$4,IF(H102&gt;=4.5,IF('Berechnung 4_5 _ x'!K$5="Nein",4.5,IF(Kinder!AQ$903&lt;3,IF(MAX(Kinder!$AJ$903:AQ$903)&lt;3,4.5,Kinder!BS102),MIN('Berechnung 4_5 _ x'!$E$31:$F$32))),H102),0)</f>
        <v>0</v>
      </c>
      <c r="AT102">
        <f>IF(Kinder!BT104=Antrag!$C$4,IF(I102&gt;=4.5,IF('Berechnung 4_5 _ x'!L$5="Nein",4.5,IF(Kinder!AR$903&lt;3,IF(MAX(Kinder!$AJ$903:AR$903)&lt;3,4.5,Kinder!BT102),MIN('Berechnung 4_5 _ x'!$E$31:$F$32))),I102),0)</f>
        <v>0</v>
      </c>
      <c r="AU102">
        <f>IF(Kinder!BU104=Antrag!$C$4,IF(J102&gt;=4.5,IF('Berechnung 4_5 _ x'!M$5="Nein",4.5,IF(Kinder!AS$903&lt;3,IF(MAX(Kinder!$AJ$903:AS$903)&lt;3,4.5,Kinder!BU102),MIN('Berechnung 4_5 _ x'!$E$31:$F$32))),J102),0)</f>
        <v>0</v>
      </c>
      <c r="AV102">
        <f>IF(Kinder!BV104=Antrag!$C$4,IF(K102&gt;=4.5,IF('Berechnung 4_5 _ x'!N$5="Nein",4.5,IF(Kinder!AT$903&lt;3,IF(MAX(Kinder!$AJ$903:AT$903)&lt;3,4.5,Kinder!BV102),MIN('Berechnung 4_5 _ x'!$E$31:$F$32))),K102),0)</f>
        <v>0</v>
      </c>
      <c r="AW102">
        <f>IF(Kinder!BW104=Antrag!$C$4,IF(L102&gt;=4.5,IF('Berechnung 4_5 _ x'!O$5="Nein",4.5,IF(Kinder!AU$903&lt;3,IF(MAX(Kinder!$AJ$903:AU$903)&lt;3,4.5,Kinder!BW102),MIN('Berechnung 4_5 _ x'!$E$31:$F$32))),L102),0)</f>
        <v>0</v>
      </c>
    </row>
    <row r="103" spans="1:49" x14ac:dyDescent="0.2">
      <c r="M103">
        <f>IF(Kinder!BL104=Antrag!$C$4,Kinder!BL103,0)</f>
        <v>0</v>
      </c>
      <c r="N103">
        <f>IF(Kinder!BM104=Antrag!$C$4,Kinder!BM103,0)</f>
        <v>0</v>
      </c>
      <c r="O103">
        <f>IF(Kinder!BN104=Antrag!$C$4,Kinder!BN103,0)</f>
        <v>0</v>
      </c>
      <c r="P103">
        <f>IF(Kinder!BO104=Antrag!$C$4,Kinder!BO103,0)</f>
        <v>0</v>
      </c>
      <c r="Q103">
        <f>IF(Kinder!BP104=Antrag!$C$4,Kinder!BP103,0)</f>
        <v>0</v>
      </c>
      <c r="R103">
        <f>IF(Kinder!BQ104=Antrag!$C$4,Kinder!BQ103,0)</f>
        <v>0</v>
      </c>
      <c r="S103">
        <f>IF(Kinder!BR104=Antrag!$C$4,Kinder!BR103,0)</f>
        <v>0</v>
      </c>
      <c r="T103">
        <f>IF(Kinder!BS104=Antrag!$C$4,Kinder!BS103,0)</f>
        <v>0</v>
      </c>
      <c r="U103">
        <f>IF(Kinder!BT104=Antrag!$C$4,Kinder!BT103,0)</f>
        <v>0</v>
      </c>
      <c r="V103">
        <f>IF(Kinder!BU104=Antrag!$C$4,Kinder!BU103,0)</f>
        <v>0</v>
      </c>
      <c r="W103">
        <f>IF(Kinder!BV104=Antrag!$C$4,Kinder!BV103,0)</f>
        <v>0</v>
      </c>
      <c r="X103">
        <f>IF(Kinder!BW104=Antrag!$C$4,Kinder!BW103,0)</f>
        <v>0</v>
      </c>
    </row>
    <row r="104" spans="1:49" x14ac:dyDescent="0.2">
      <c r="Y104">
        <f t="shared" ref="Y104:AJ104" si="33">MIN(A102,AL102)*M103</f>
        <v>0</v>
      </c>
      <c r="Z104">
        <f t="shared" si="33"/>
        <v>0</v>
      </c>
      <c r="AA104">
        <f t="shared" si="33"/>
        <v>0</v>
      </c>
      <c r="AB104">
        <f t="shared" si="33"/>
        <v>0</v>
      </c>
      <c r="AC104">
        <f t="shared" si="33"/>
        <v>0</v>
      </c>
      <c r="AD104">
        <f t="shared" si="33"/>
        <v>0</v>
      </c>
      <c r="AE104">
        <f t="shared" si="33"/>
        <v>0</v>
      </c>
      <c r="AF104">
        <f t="shared" si="33"/>
        <v>0</v>
      </c>
      <c r="AG104">
        <f t="shared" si="33"/>
        <v>0</v>
      </c>
      <c r="AH104">
        <f t="shared" si="33"/>
        <v>0</v>
      </c>
      <c r="AI104">
        <f t="shared" si="33"/>
        <v>0</v>
      </c>
      <c r="AJ104">
        <f t="shared" si="33"/>
        <v>0</v>
      </c>
      <c r="AK104">
        <f>SUM(Y104:AJ104)</f>
        <v>0</v>
      </c>
    </row>
    <row r="105" spans="1:49" x14ac:dyDescent="0.2">
      <c r="A105">
        <f>IF(Kinder!BL107=Antrag!$C$4,IF(Kinder!BL105=4.5,'Berechnung 4_5 _ x'!$E$31,Kinder!BL105),0)</f>
        <v>0</v>
      </c>
      <c r="B105">
        <f>IF(Kinder!BM107=Antrag!$C$4,IF(Kinder!BM105=4.5,'Berechnung 4_5 _ x'!$E$31,Kinder!BM105),0)</f>
        <v>0</v>
      </c>
      <c r="C105">
        <f>IF(Kinder!BN107=Antrag!$C$4,IF(Kinder!BN105=4.5,'Berechnung 4_5 _ x'!$E$31,Kinder!BN105),0)</f>
        <v>0</v>
      </c>
      <c r="D105">
        <f>IF(Kinder!BO107=Antrag!$C$4,IF(Kinder!BO105=4.5,'Berechnung 4_5 _ x'!$E$31,Kinder!BO105),0)</f>
        <v>0</v>
      </c>
      <c r="E105">
        <f>IF(Kinder!BP107=Antrag!$C$4,IF(Kinder!BP105=4.5,'Berechnung 4_5 _ x'!$E$31,Kinder!BP105),0)</f>
        <v>0</v>
      </c>
      <c r="F105">
        <f>IF(Kinder!BQ107=Antrag!$C$4,IF(Kinder!BQ105=4.5,'Berechnung 4_5 _ x'!$E$31,Kinder!BQ105),0)</f>
        <v>0</v>
      </c>
      <c r="G105">
        <f>IF(Kinder!BR107=Antrag!$C$4,IF(Kinder!BR105=4.5,'Berechnung 4_5 _ x'!$E$31,Kinder!BR105),0)</f>
        <v>0</v>
      </c>
      <c r="H105">
        <f>IF(Kinder!BS107=Antrag!$C$4,IF(Kinder!BS105=4.5,'Berechnung 4_5 _ x'!$E$31,Kinder!BS105),0)</f>
        <v>0</v>
      </c>
      <c r="I105">
        <f>IF(Kinder!BT107=Antrag!$C$4,IF(Kinder!BT105=4.5,'Berechnung 4_5 _ x'!$E$31,Kinder!BT105),0)</f>
        <v>0</v>
      </c>
      <c r="J105">
        <f>IF(Kinder!BU107=Antrag!$C$4,IF(Kinder!BU105=4.5,'Berechnung 4_5 _ x'!$E$31,Kinder!BU105),0)</f>
        <v>0</v>
      </c>
      <c r="K105">
        <f>IF(Kinder!BV107=Antrag!$C$4,IF(Kinder!BV105=4.5,'Berechnung 4_5 _ x'!$E$31,Kinder!BV105),0)</f>
        <v>0</v>
      </c>
      <c r="L105">
        <f>IF(Kinder!BW107=Antrag!$C$4,IF(Kinder!BW105=4.5,'Berechnung 4_5 _ x'!$E$31,Kinder!BW105),0)</f>
        <v>0</v>
      </c>
      <c r="M105" t="str">
        <f>IF(Kinder!S107='Berechnung Kommune'!L104,Kinder!S105,0)</f>
        <v/>
      </c>
      <c r="AL105">
        <f>IF(Kinder!BL107=Antrag!$C$4,IF(A105&gt;=4.5,IF('Berechnung 4_5 _ x'!D$5="Nein",4.5,IF(Kinder!AJ$903&lt;3,IF(MAX(Kinder!$AJ$903:AJ$903)&lt;3,4.5,Kinder!BL105),MIN('Berechnung 4_5 _ x'!$E$31:$F$32))),A105),0)</f>
        <v>0</v>
      </c>
      <c r="AM105">
        <f>IF(Kinder!BM107=Antrag!$C$4,IF(B105&gt;=4.5,IF('Berechnung 4_5 _ x'!E$5="Nein",4.5,IF(Kinder!AK$903&lt;3,IF(MAX(Kinder!$AJ$903:AK$903)&lt;3,4.5,Kinder!BM105),MIN('Berechnung 4_5 _ x'!$E$31:$F$32))),B105),0)</f>
        <v>0</v>
      </c>
      <c r="AN105">
        <f>IF(Kinder!BN107=Antrag!$C$4,IF(C105&gt;=4.5,IF('Berechnung 4_5 _ x'!F$5="Nein",4.5,IF(Kinder!AL$903&lt;3,IF(MAX(Kinder!$AJ$903:AL$903)&lt;3,4.5,Kinder!BN105),MIN('Berechnung 4_5 _ x'!$E$31:$F$32))),C105),0)</f>
        <v>0</v>
      </c>
      <c r="AO105">
        <f>IF(Kinder!BO107=Antrag!$C$4,IF(D105&gt;=4.5,IF('Berechnung 4_5 _ x'!G$5="Nein",4.5,IF(Kinder!AM$903&lt;3,IF(MAX(Kinder!$AJ$903:AM$903)&lt;3,4.5,Kinder!BO105),MIN('Berechnung 4_5 _ x'!$E$31:$F$32))),D105),0)</f>
        <v>0</v>
      </c>
      <c r="AP105">
        <f>IF(Kinder!BP107=Antrag!$C$4,IF(E105&gt;=4.5,IF('Berechnung 4_5 _ x'!H$5="Nein",4.5,IF(Kinder!AN$903&lt;3,IF(MAX(Kinder!$AJ$903:AN$903)&lt;3,4.5,Kinder!BP105),MIN('Berechnung 4_5 _ x'!$E$31:$F$32))),E105),0)</f>
        <v>0</v>
      </c>
      <c r="AQ105">
        <f>IF(Kinder!BQ107=Antrag!$C$4,IF(F105&gt;=4.5,IF('Berechnung 4_5 _ x'!I$5="Nein",4.5,IF(Kinder!AO$903&lt;3,IF(MAX(Kinder!$AJ$903:AO$903)&lt;3,4.5,Kinder!BQ105),MIN('Berechnung 4_5 _ x'!$E$31:$F$32))),F105),0)</f>
        <v>0</v>
      </c>
      <c r="AR105">
        <f>IF(Kinder!BR107=Antrag!$C$4,IF(G105&gt;=4.5,IF('Berechnung 4_5 _ x'!J$5="Nein",4.5,IF(Kinder!AP$903&lt;3,IF(MAX(Kinder!$AJ$903:AP$903)&lt;3,4.5,Kinder!BR105),MIN('Berechnung 4_5 _ x'!$E$31:$F$32))),G105),0)</f>
        <v>0</v>
      </c>
      <c r="AS105">
        <f>IF(Kinder!BS107=Antrag!$C$4,IF(H105&gt;=4.5,IF('Berechnung 4_5 _ x'!K$5="Nein",4.5,IF(Kinder!AQ$903&lt;3,IF(MAX(Kinder!$AJ$903:AQ$903)&lt;3,4.5,Kinder!BS105),MIN('Berechnung 4_5 _ x'!$E$31:$F$32))),H105),0)</f>
        <v>0</v>
      </c>
      <c r="AT105">
        <f>IF(Kinder!BT107=Antrag!$C$4,IF(I105&gt;=4.5,IF('Berechnung 4_5 _ x'!L$5="Nein",4.5,IF(Kinder!AR$903&lt;3,IF(MAX(Kinder!$AJ$903:AR$903)&lt;3,4.5,Kinder!BT105),MIN('Berechnung 4_5 _ x'!$E$31:$F$32))),I105),0)</f>
        <v>0</v>
      </c>
      <c r="AU105">
        <f>IF(Kinder!BU107=Antrag!$C$4,IF(J105&gt;=4.5,IF('Berechnung 4_5 _ x'!M$5="Nein",4.5,IF(Kinder!AS$903&lt;3,IF(MAX(Kinder!$AJ$903:AS$903)&lt;3,4.5,Kinder!BU105),MIN('Berechnung 4_5 _ x'!$E$31:$F$32))),J105),0)</f>
        <v>0</v>
      </c>
      <c r="AV105">
        <f>IF(Kinder!BV107=Antrag!$C$4,IF(K105&gt;=4.5,IF('Berechnung 4_5 _ x'!N$5="Nein",4.5,IF(Kinder!AT$903&lt;3,IF(MAX(Kinder!$AJ$903:AT$903)&lt;3,4.5,Kinder!BV105),MIN('Berechnung 4_5 _ x'!$E$31:$F$32))),K105),0)</f>
        <v>0</v>
      </c>
      <c r="AW105">
        <f>IF(Kinder!BW107=Antrag!$C$4,IF(L105&gt;=4.5,IF('Berechnung 4_5 _ x'!O$5="Nein",4.5,IF(Kinder!AU$903&lt;3,IF(MAX(Kinder!$AJ$903:AU$903)&lt;3,4.5,Kinder!BW105),MIN('Berechnung 4_5 _ x'!$E$31:$F$32))),L105),0)</f>
        <v>0</v>
      </c>
    </row>
    <row r="106" spans="1:49" x14ac:dyDescent="0.2">
      <c r="M106">
        <f>IF(Kinder!BL107=Antrag!$C$4,Kinder!BL106,0)</f>
        <v>0</v>
      </c>
      <c r="N106">
        <f>IF(Kinder!BM107=Antrag!$C$4,Kinder!BM106,0)</f>
        <v>0</v>
      </c>
      <c r="O106">
        <f>IF(Kinder!BN107=Antrag!$C$4,Kinder!BN106,0)</f>
        <v>0</v>
      </c>
      <c r="P106">
        <f>IF(Kinder!BO107=Antrag!$C$4,Kinder!BO106,0)</f>
        <v>0</v>
      </c>
      <c r="Q106">
        <f>IF(Kinder!BP107=Antrag!$C$4,Kinder!BP106,0)</f>
        <v>0</v>
      </c>
      <c r="R106">
        <f>IF(Kinder!BQ107=Antrag!$C$4,Kinder!BQ106,0)</f>
        <v>0</v>
      </c>
      <c r="S106">
        <f>IF(Kinder!BR107=Antrag!$C$4,Kinder!BR106,0)</f>
        <v>0</v>
      </c>
      <c r="T106">
        <f>IF(Kinder!BS107=Antrag!$C$4,Kinder!BS106,0)</f>
        <v>0</v>
      </c>
      <c r="U106">
        <f>IF(Kinder!BT107=Antrag!$C$4,Kinder!BT106,0)</f>
        <v>0</v>
      </c>
      <c r="V106">
        <f>IF(Kinder!BU107=Antrag!$C$4,Kinder!BU106,0)</f>
        <v>0</v>
      </c>
      <c r="W106">
        <f>IF(Kinder!BV107=Antrag!$C$4,Kinder!BV106,0)</f>
        <v>0</v>
      </c>
      <c r="X106">
        <f>IF(Kinder!BW107=Antrag!$C$4,Kinder!BW106,0)</f>
        <v>0</v>
      </c>
    </row>
    <row r="107" spans="1:49" x14ac:dyDescent="0.2">
      <c r="Y107">
        <f t="shared" ref="Y107:AJ107" si="34">MIN(A105,AL105)*M106</f>
        <v>0</v>
      </c>
      <c r="Z107">
        <f t="shared" si="34"/>
        <v>0</v>
      </c>
      <c r="AA107">
        <f t="shared" si="34"/>
        <v>0</v>
      </c>
      <c r="AB107">
        <f t="shared" si="34"/>
        <v>0</v>
      </c>
      <c r="AC107">
        <f t="shared" si="34"/>
        <v>0</v>
      </c>
      <c r="AD107">
        <f t="shared" si="34"/>
        <v>0</v>
      </c>
      <c r="AE107">
        <f t="shared" si="34"/>
        <v>0</v>
      </c>
      <c r="AF107">
        <f t="shared" si="34"/>
        <v>0</v>
      </c>
      <c r="AG107">
        <f t="shared" si="34"/>
        <v>0</v>
      </c>
      <c r="AH107">
        <f t="shared" si="34"/>
        <v>0</v>
      </c>
      <c r="AI107">
        <f t="shared" si="34"/>
        <v>0</v>
      </c>
      <c r="AJ107">
        <f t="shared" si="34"/>
        <v>0</v>
      </c>
      <c r="AK107">
        <f>SUM(Y107:AJ107)</f>
        <v>0</v>
      </c>
    </row>
    <row r="108" spans="1:49" x14ac:dyDescent="0.2">
      <c r="A108">
        <f>IF(Kinder!BL110=Antrag!$C$4,IF(Kinder!BL108=4.5,'Berechnung 4_5 _ x'!$E$31,Kinder!BL108),0)</f>
        <v>0</v>
      </c>
      <c r="B108">
        <f>IF(Kinder!BM110=Antrag!$C$4,IF(Kinder!BM108=4.5,'Berechnung 4_5 _ x'!$E$31,Kinder!BM108),0)</f>
        <v>0</v>
      </c>
      <c r="C108">
        <f>IF(Kinder!BN110=Antrag!$C$4,IF(Kinder!BN108=4.5,'Berechnung 4_5 _ x'!$E$31,Kinder!BN108),0)</f>
        <v>0</v>
      </c>
      <c r="D108">
        <f>IF(Kinder!BO110=Antrag!$C$4,IF(Kinder!BO108=4.5,'Berechnung 4_5 _ x'!$E$31,Kinder!BO108),0)</f>
        <v>0</v>
      </c>
      <c r="E108">
        <f>IF(Kinder!BP110=Antrag!$C$4,IF(Kinder!BP108=4.5,'Berechnung 4_5 _ x'!$E$31,Kinder!BP108),0)</f>
        <v>0</v>
      </c>
      <c r="F108">
        <f>IF(Kinder!BQ110=Antrag!$C$4,IF(Kinder!BQ108=4.5,'Berechnung 4_5 _ x'!$E$31,Kinder!BQ108),0)</f>
        <v>0</v>
      </c>
      <c r="G108">
        <f>IF(Kinder!BR110=Antrag!$C$4,IF(Kinder!BR108=4.5,'Berechnung 4_5 _ x'!$E$31,Kinder!BR108),0)</f>
        <v>0</v>
      </c>
      <c r="H108">
        <f>IF(Kinder!BS110=Antrag!$C$4,IF(Kinder!BS108=4.5,'Berechnung 4_5 _ x'!$E$31,Kinder!BS108),0)</f>
        <v>0</v>
      </c>
      <c r="I108">
        <f>IF(Kinder!BT110=Antrag!$C$4,IF(Kinder!BT108=4.5,'Berechnung 4_5 _ x'!$E$31,Kinder!BT108),0)</f>
        <v>0</v>
      </c>
      <c r="J108">
        <f>IF(Kinder!BU110=Antrag!$C$4,IF(Kinder!BU108=4.5,'Berechnung 4_5 _ x'!$E$31,Kinder!BU108),0)</f>
        <v>0</v>
      </c>
      <c r="K108">
        <f>IF(Kinder!BV110=Antrag!$C$4,IF(Kinder!BV108=4.5,'Berechnung 4_5 _ x'!$E$31,Kinder!BV108),0)</f>
        <v>0</v>
      </c>
      <c r="L108">
        <f>IF(Kinder!BW110=Antrag!$C$4,IF(Kinder!BW108=4.5,'Berechnung 4_5 _ x'!$E$31,Kinder!BW108),0)</f>
        <v>0</v>
      </c>
      <c r="M108" t="str">
        <f>IF(Kinder!S110='Berechnung Kommune'!L107,Kinder!S108,0)</f>
        <v/>
      </c>
      <c r="AL108">
        <f>IF(Kinder!BL110=Antrag!$C$4,IF(A108&gt;=4.5,IF('Berechnung 4_5 _ x'!D$5="Nein",4.5,IF(Kinder!AJ$903&lt;3,IF(MAX(Kinder!$AJ$903:AJ$903)&lt;3,4.5,Kinder!BL108),MIN('Berechnung 4_5 _ x'!$E$31:$F$32))),A108),0)</f>
        <v>0</v>
      </c>
      <c r="AM108">
        <f>IF(Kinder!BM110=Antrag!$C$4,IF(B108&gt;=4.5,IF('Berechnung 4_5 _ x'!E$5="Nein",4.5,IF(Kinder!AK$903&lt;3,IF(MAX(Kinder!$AJ$903:AK$903)&lt;3,4.5,Kinder!BM108),MIN('Berechnung 4_5 _ x'!$E$31:$F$32))),B108),0)</f>
        <v>0</v>
      </c>
      <c r="AN108">
        <f>IF(Kinder!BN110=Antrag!$C$4,IF(C108&gt;=4.5,IF('Berechnung 4_5 _ x'!F$5="Nein",4.5,IF(Kinder!AL$903&lt;3,IF(MAX(Kinder!$AJ$903:AL$903)&lt;3,4.5,Kinder!BN108),MIN('Berechnung 4_5 _ x'!$E$31:$F$32))),C108),0)</f>
        <v>0</v>
      </c>
      <c r="AO108">
        <f>IF(Kinder!BO110=Antrag!$C$4,IF(D108&gt;=4.5,IF('Berechnung 4_5 _ x'!G$5="Nein",4.5,IF(Kinder!AM$903&lt;3,IF(MAX(Kinder!$AJ$903:AM$903)&lt;3,4.5,Kinder!BO108),MIN('Berechnung 4_5 _ x'!$E$31:$F$32))),D108),0)</f>
        <v>0</v>
      </c>
      <c r="AP108">
        <f>IF(Kinder!BP110=Antrag!$C$4,IF(E108&gt;=4.5,IF('Berechnung 4_5 _ x'!H$5="Nein",4.5,IF(Kinder!AN$903&lt;3,IF(MAX(Kinder!$AJ$903:AN$903)&lt;3,4.5,Kinder!BP108),MIN('Berechnung 4_5 _ x'!$E$31:$F$32))),E108),0)</f>
        <v>0</v>
      </c>
      <c r="AQ108">
        <f>IF(Kinder!BQ110=Antrag!$C$4,IF(F108&gt;=4.5,IF('Berechnung 4_5 _ x'!I$5="Nein",4.5,IF(Kinder!AO$903&lt;3,IF(MAX(Kinder!$AJ$903:AO$903)&lt;3,4.5,Kinder!BQ108),MIN('Berechnung 4_5 _ x'!$E$31:$F$32))),F108),0)</f>
        <v>0</v>
      </c>
      <c r="AR108">
        <f>IF(Kinder!BR110=Antrag!$C$4,IF(G108&gt;=4.5,IF('Berechnung 4_5 _ x'!J$5="Nein",4.5,IF(Kinder!AP$903&lt;3,IF(MAX(Kinder!$AJ$903:AP$903)&lt;3,4.5,Kinder!BR108),MIN('Berechnung 4_5 _ x'!$E$31:$F$32))),G108),0)</f>
        <v>0</v>
      </c>
      <c r="AS108">
        <f>IF(Kinder!BS110=Antrag!$C$4,IF(H108&gt;=4.5,IF('Berechnung 4_5 _ x'!K$5="Nein",4.5,IF(Kinder!AQ$903&lt;3,IF(MAX(Kinder!$AJ$903:AQ$903)&lt;3,4.5,Kinder!BS108),MIN('Berechnung 4_5 _ x'!$E$31:$F$32))),H108),0)</f>
        <v>0</v>
      </c>
      <c r="AT108">
        <f>IF(Kinder!BT110=Antrag!$C$4,IF(I108&gt;=4.5,IF('Berechnung 4_5 _ x'!L$5="Nein",4.5,IF(Kinder!AR$903&lt;3,IF(MAX(Kinder!$AJ$903:AR$903)&lt;3,4.5,Kinder!BT108),MIN('Berechnung 4_5 _ x'!$E$31:$F$32))),I108),0)</f>
        <v>0</v>
      </c>
      <c r="AU108">
        <f>IF(Kinder!BU110=Antrag!$C$4,IF(J108&gt;=4.5,IF('Berechnung 4_5 _ x'!M$5="Nein",4.5,IF(Kinder!AS$903&lt;3,IF(MAX(Kinder!$AJ$903:AS$903)&lt;3,4.5,Kinder!BU108),MIN('Berechnung 4_5 _ x'!$E$31:$F$32))),J108),0)</f>
        <v>0</v>
      </c>
      <c r="AV108">
        <f>IF(Kinder!BV110=Antrag!$C$4,IF(K108&gt;=4.5,IF('Berechnung 4_5 _ x'!N$5="Nein",4.5,IF(Kinder!AT$903&lt;3,IF(MAX(Kinder!$AJ$903:AT$903)&lt;3,4.5,Kinder!BV108),MIN('Berechnung 4_5 _ x'!$E$31:$F$32))),K108),0)</f>
        <v>0</v>
      </c>
      <c r="AW108">
        <f>IF(Kinder!BW110=Antrag!$C$4,IF(L108&gt;=4.5,IF('Berechnung 4_5 _ x'!O$5="Nein",4.5,IF(Kinder!AU$903&lt;3,IF(MAX(Kinder!$AJ$903:AU$903)&lt;3,4.5,Kinder!BW108),MIN('Berechnung 4_5 _ x'!$E$31:$F$32))),L108),0)</f>
        <v>0</v>
      </c>
    </row>
    <row r="109" spans="1:49" x14ac:dyDescent="0.2">
      <c r="M109">
        <f>IF(Kinder!BL110=Antrag!$C$4,Kinder!BL109,0)</f>
        <v>0</v>
      </c>
      <c r="N109">
        <f>IF(Kinder!BM110=Antrag!$C$4,Kinder!BM109,0)</f>
        <v>0</v>
      </c>
      <c r="O109">
        <f>IF(Kinder!BN110=Antrag!$C$4,Kinder!BN109,0)</f>
        <v>0</v>
      </c>
      <c r="P109">
        <f>IF(Kinder!BO110=Antrag!$C$4,Kinder!BO109,0)</f>
        <v>0</v>
      </c>
      <c r="Q109">
        <f>IF(Kinder!BP110=Antrag!$C$4,Kinder!BP109,0)</f>
        <v>0</v>
      </c>
      <c r="R109">
        <f>IF(Kinder!BQ110=Antrag!$C$4,Kinder!BQ109,0)</f>
        <v>0</v>
      </c>
      <c r="S109">
        <f>IF(Kinder!BR110=Antrag!$C$4,Kinder!BR109,0)</f>
        <v>0</v>
      </c>
      <c r="T109">
        <f>IF(Kinder!BS110=Antrag!$C$4,Kinder!BS109,0)</f>
        <v>0</v>
      </c>
      <c r="U109">
        <f>IF(Kinder!BT110=Antrag!$C$4,Kinder!BT109,0)</f>
        <v>0</v>
      </c>
      <c r="V109">
        <f>IF(Kinder!BU110=Antrag!$C$4,Kinder!BU109,0)</f>
        <v>0</v>
      </c>
      <c r="W109">
        <f>IF(Kinder!BV110=Antrag!$C$4,Kinder!BV109,0)</f>
        <v>0</v>
      </c>
      <c r="X109">
        <f>IF(Kinder!BW110=Antrag!$C$4,Kinder!BW109,0)</f>
        <v>0</v>
      </c>
    </row>
    <row r="110" spans="1:49" x14ac:dyDescent="0.2">
      <c r="Y110">
        <f t="shared" ref="Y110:AJ110" si="35">MIN(A108,AL108)*M109</f>
        <v>0</v>
      </c>
      <c r="Z110">
        <f t="shared" si="35"/>
        <v>0</v>
      </c>
      <c r="AA110">
        <f t="shared" si="35"/>
        <v>0</v>
      </c>
      <c r="AB110">
        <f t="shared" si="35"/>
        <v>0</v>
      </c>
      <c r="AC110">
        <f t="shared" si="35"/>
        <v>0</v>
      </c>
      <c r="AD110">
        <f t="shared" si="35"/>
        <v>0</v>
      </c>
      <c r="AE110">
        <f t="shared" si="35"/>
        <v>0</v>
      </c>
      <c r="AF110">
        <f t="shared" si="35"/>
        <v>0</v>
      </c>
      <c r="AG110">
        <f t="shared" si="35"/>
        <v>0</v>
      </c>
      <c r="AH110">
        <f t="shared" si="35"/>
        <v>0</v>
      </c>
      <c r="AI110">
        <f t="shared" si="35"/>
        <v>0</v>
      </c>
      <c r="AJ110">
        <f t="shared" si="35"/>
        <v>0</v>
      </c>
      <c r="AK110">
        <f>SUM(Y110:AJ110)</f>
        <v>0</v>
      </c>
    </row>
    <row r="111" spans="1:49" x14ac:dyDescent="0.2">
      <c r="A111">
        <f>IF(Kinder!BL113=Antrag!$C$4,IF(Kinder!BL111=4.5,'Berechnung 4_5 _ x'!$E$31,Kinder!BL111),0)</f>
        <v>0</v>
      </c>
      <c r="B111">
        <f>IF(Kinder!BM113=Antrag!$C$4,IF(Kinder!BM111=4.5,'Berechnung 4_5 _ x'!$E$31,Kinder!BM111),0)</f>
        <v>0</v>
      </c>
      <c r="C111">
        <f>IF(Kinder!BN113=Antrag!$C$4,IF(Kinder!BN111=4.5,'Berechnung 4_5 _ x'!$E$31,Kinder!BN111),0)</f>
        <v>0</v>
      </c>
      <c r="D111">
        <f>IF(Kinder!BO113=Antrag!$C$4,IF(Kinder!BO111=4.5,'Berechnung 4_5 _ x'!$E$31,Kinder!BO111),0)</f>
        <v>0</v>
      </c>
      <c r="E111">
        <f>IF(Kinder!BP113=Antrag!$C$4,IF(Kinder!BP111=4.5,'Berechnung 4_5 _ x'!$E$31,Kinder!BP111),0)</f>
        <v>0</v>
      </c>
      <c r="F111">
        <f>IF(Kinder!BQ113=Antrag!$C$4,IF(Kinder!BQ111=4.5,'Berechnung 4_5 _ x'!$E$31,Kinder!BQ111),0)</f>
        <v>0</v>
      </c>
      <c r="G111">
        <f>IF(Kinder!BR113=Antrag!$C$4,IF(Kinder!BR111=4.5,'Berechnung 4_5 _ x'!$E$31,Kinder!BR111),0)</f>
        <v>0</v>
      </c>
      <c r="H111">
        <f>IF(Kinder!BS113=Antrag!$C$4,IF(Kinder!BS111=4.5,'Berechnung 4_5 _ x'!$E$31,Kinder!BS111),0)</f>
        <v>0</v>
      </c>
      <c r="I111">
        <f>IF(Kinder!BT113=Antrag!$C$4,IF(Kinder!BT111=4.5,'Berechnung 4_5 _ x'!$E$31,Kinder!BT111),0)</f>
        <v>0</v>
      </c>
      <c r="J111">
        <f>IF(Kinder!BU113=Antrag!$C$4,IF(Kinder!BU111=4.5,'Berechnung 4_5 _ x'!$E$31,Kinder!BU111),0)</f>
        <v>0</v>
      </c>
      <c r="K111">
        <f>IF(Kinder!BV113=Antrag!$C$4,IF(Kinder!BV111=4.5,'Berechnung 4_5 _ x'!$E$31,Kinder!BV111),0)</f>
        <v>0</v>
      </c>
      <c r="L111">
        <f>IF(Kinder!BW113=Antrag!$C$4,IF(Kinder!BW111=4.5,'Berechnung 4_5 _ x'!$E$31,Kinder!BW111),0)</f>
        <v>0</v>
      </c>
      <c r="M111" t="str">
        <f>IF(Kinder!S113='Berechnung Kommune'!L110,Kinder!S111,0)</f>
        <v/>
      </c>
      <c r="AL111">
        <f>IF(Kinder!BL113=Antrag!$C$4,IF(A111&gt;=4.5,IF('Berechnung 4_5 _ x'!D$5="Nein",4.5,IF(Kinder!AJ$903&lt;3,IF(MAX(Kinder!$AJ$903:AJ$903)&lt;3,4.5,Kinder!BL111),MIN('Berechnung 4_5 _ x'!$E$31:$F$32))),A111),0)</f>
        <v>0</v>
      </c>
      <c r="AM111">
        <f>IF(Kinder!BM113=Antrag!$C$4,IF(B111&gt;=4.5,IF('Berechnung 4_5 _ x'!E$5="Nein",4.5,IF(Kinder!AK$903&lt;3,IF(MAX(Kinder!$AJ$903:AK$903)&lt;3,4.5,Kinder!BM111),MIN('Berechnung 4_5 _ x'!$E$31:$F$32))),B111),0)</f>
        <v>0</v>
      </c>
      <c r="AN111">
        <f>IF(Kinder!BN113=Antrag!$C$4,IF(C111&gt;=4.5,IF('Berechnung 4_5 _ x'!F$5="Nein",4.5,IF(Kinder!AL$903&lt;3,IF(MAX(Kinder!$AJ$903:AL$903)&lt;3,4.5,Kinder!BN111),MIN('Berechnung 4_5 _ x'!$E$31:$F$32))),C111),0)</f>
        <v>0</v>
      </c>
      <c r="AO111">
        <f>IF(Kinder!BO113=Antrag!$C$4,IF(D111&gt;=4.5,IF('Berechnung 4_5 _ x'!G$5="Nein",4.5,IF(Kinder!AM$903&lt;3,IF(MAX(Kinder!$AJ$903:AM$903)&lt;3,4.5,Kinder!BO111),MIN('Berechnung 4_5 _ x'!$E$31:$F$32))),D111),0)</f>
        <v>0</v>
      </c>
      <c r="AP111">
        <f>IF(Kinder!BP113=Antrag!$C$4,IF(E111&gt;=4.5,IF('Berechnung 4_5 _ x'!H$5="Nein",4.5,IF(Kinder!AN$903&lt;3,IF(MAX(Kinder!$AJ$903:AN$903)&lt;3,4.5,Kinder!BP111),MIN('Berechnung 4_5 _ x'!$E$31:$F$32))),E111),0)</f>
        <v>0</v>
      </c>
      <c r="AQ111">
        <f>IF(Kinder!BQ113=Antrag!$C$4,IF(F111&gt;=4.5,IF('Berechnung 4_5 _ x'!I$5="Nein",4.5,IF(Kinder!AO$903&lt;3,IF(MAX(Kinder!$AJ$903:AO$903)&lt;3,4.5,Kinder!BQ111),MIN('Berechnung 4_5 _ x'!$E$31:$F$32))),F111),0)</f>
        <v>0</v>
      </c>
      <c r="AR111">
        <f>IF(Kinder!BR113=Antrag!$C$4,IF(G111&gt;=4.5,IF('Berechnung 4_5 _ x'!J$5="Nein",4.5,IF(Kinder!AP$903&lt;3,IF(MAX(Kinder!$AJ$903:AP$903)&lt;3,4.5,Kinder!BR111),MIN('Berechnung 4_5 _ x'!$E$31:$F$32))),G111),0)</f>
        <v>0</v>
      </c>
      <c r="AS111">
        <f>IF(Kinder!BS113=Antrag!$C$4,IF(H111&gt;=4.5,IF('Berechnung 4_5 _ x'!K$5="Nein",4.5,IF(Kinder!AQ$903&lt;3,IF(MAX(Kinder!$AJ$903:AQ$903)&lt;3,4.5,Kinder!BS111),MIN('Berechnung 4_5 _ x'!$E$31:$F$32))),H111),0)</f>
        <v>0</v>
      </c>
      <c r="AT111">
        <f>IF(Kinder!BT113=Antrag!$C$4,IF(I111&gt;=4.5,IF('Berechnung 4_5 _ x'!L$5="Nein",4.5,IF(Kinder!AR$903&lt;3,IF(MAX(Kinder!$AJ$903:AR$903)&lt;3,4.5,Kinder!BT111),MIN('Berechnung 4_5 _ x'!$E$31:$F$32))),I111),0)</f>
        <v>0</v>
      </c>
      <c r="AU111">
        <f>IF(Kinder!BU113=Antrag!$C$4,IF(J111&gt;=4.5,IF('Berechnung 4_5 _ x'!M$5="Nein",4.5,IF(Kinder!AS$903&lt;3,IF(MAX(Kinder!$AJ$903:AS$903)&lt;3,4.5,Kinder!BU111),MIN('Berechnung 4_5 _ x'!$E$31:$F$32))),J111),0)</f>
        <v>0</v>
      </c>
      <c r="AV111">
        <f>IF(Kinder!BV113=Antrag!$C$4,IF(K111&gt;=4.5,IF('Berechnung 4_5 _ x'!N$5="Nein",4.5,IF(Kinder!AT$903&lt;3,IF(MAX(Kinder!$AJ$903:AT$903)&lt;3,4.5,Kinder!BV111),MIN('Berechnung 4_5 _ x'!$E$31:$F$32))),K111),0)</f>
        <v>0</v>
      </c>
      <c r="AW111">
        <f>IF(Kinder!BW113=Antrag!$C$4,IF(L111&gt;=4.5,IF('Berechnung 4_5 _ x'!O$5="Nein",4.5,IF(Kinder!AU$903&lt;3,IF(MAX(Kinder!$AJ$903:AU$903)&lt;3,4.5,Kinder!BW111),MIN('Berechnung 4_5 _ x'!$E$31:$F$32))),L111),0)</f>
        <v>0</v>
      </c>
    </row>
    <row r="112" spans="1:49" x14ac:dyDescent="0.2">
      <c r="M112">
        <f>IF(Kinder!BL113=Antrag!$C$4,Kinder!BL112,0)</f>
        <v>0</v>
      </c>
      <c r="N112">
        <f>IF(Kinder!BM113=Antrag!$C$4,Kinder!BM112,0)</f>
        <v>0</v>
      </c>
      <c r="O112">
        <f>IF(Kinder!BN113=Antrag!$C$4,Kinder!BN112,0)</f>
        <v>0</v>
      </c>
      <c r="P112">
        <f>IF(Kinder!BO113=Antrag!$C$4,Kinder!BO112,0)</f>
        <v>0</v>
      </c>
      <c r="Q112">
        <f>IF(Kinder!BP113=Antrag!$C$4,Kinder!BP112,0)</f>
        <v>0</v>
      </c>
      <c r="R112">
        <f>IF(Kinder!BQ113=Antrag!$C$4,Kinder!BQ112,0)</f>
        <v>0</v>
      </c>
      <c r="S112">
        <f>IF(Kinder!BR113=Antrag!$C$4,Kinder!BR112,0)</f>
        <v>0</v>
      </c>
      <c r="T112">
        <f>IF(Kinder!BS113=Antrag!$C$4,Kinder!BS112,0)</f>
        <v>0</v>
      </c>
      <c r="U112">
        <f>IF(Kinder!BT113=Antrag!$C$4,Kinder!BT112,0)</f>
        <v>0</v>
      </c>
      <c r="V112">
        <f>IF(Kinder!BU113=Antrag!$C$4,Kinder!BU112,0)</f>
        <v>0</v>
      </c>
      <c r="W112">
        <f>IF(Kinder!BV113=Antrag!$C$4,Kinder!BV112,0)</f>
        <v>0</v>
      </c>
      <c r="X112">
        <f>IF(Kinder!BW113=Antrag!$C$4,Kinder!BW112,0)</f>
        <v>0</v>
      </c>
    </row>
    <row r="113" spans="1:49" x14ac:dyDescent="0.2">
      <c r="Y113">
        <f t="shared" ref="Y113:AJ113" si="36">MIN(A111,AL111)*M112</f>
        <v>0</v>
      </c>
      <c r="Z113">
        <f t="shared" si="36"/>
        <v>0</v>
      </c>
      <c r="AA113">
        <f t="shared" si="36"/>
        <v>0</v>
      </c>
      <c r="AB113">
        <f t="shared" si="36"/>
        <v>0</v>
      </c>
      <c r="AC113">
        <f t="shared" si="36"/>
        <v>0</v>
      </c>
      <c r="AD113">
        <f t="shared" si="36"/>
        <v>0</v>
      </c>
      <c r="AE113">
        <f t="shared" si="36"/>
        <v>0</v>
      </c>
      <c r="AF113">
        <f t="shared" si="36"/>
        <v>0</v>
      </c>
      <c r="AG113">
        <f t="shared" si="36"/>
        <v>0</v>
      </c>
      <c r="AH113">
        <f t="shared" si="36"/>
        <v>0</v>
      </c>
      <c r="AI113">
        <f t="shared" si="36"/>
        <v>0</v>
      </c>
      <c r="AJ113">
        <f t="shared" si="36"/>
        <v>0</v>
      </c>
      <c r="AK113">
        <f>SUM(Y113:AJ113)</f>
        <v>0</v>
      </c>
    </row>
    <row r="114" spans="1:49" x14ac:dyDescent="0.2">
      <c r="A114">
        <f>IF(Kinder!BL116=Antrag!$C$4,IF(Kinder!BL114=4.5,'Berechnung 4_5 _ x'!$E$31,Kinder!BL114),0)</f>
        <v>0</v>
      </c>
      <c r="B114">
        <f>IF(Kinder!BM116=Antrag!$C$4,IF(Kinder!BM114=4.5,'Berechnung 4_5 _ x'!$E$31,Kinder!BM114),0)</f>
        <v>0</v>
      </c>
      <c r="C114">
        <f>IF(Kinder!BN116=Antrag!$C$4,IF(Kinder!BN114=4.5,'Berechnung 4_5 _ x'!$E$31,Kinder!BN114),0)</f>
        <v>0</v>
      </c>
      <c r="D114">
        <f>IF(Kinder!BO116=Antrag!$C$4,IF(Kinder!BO114=4.5,'Berechnung 4_5 _ x'!$E$31,Kinder!BO114),0)</f>
        <v>0</v>
      </c>
      <c r="E114">
        <f>IF(Kinder!BP116=Antrag!$C$4,IF(Kinder!BP114=4.5,'Berechnung 4_5 _ x'!$E$31,Kinder!BP114),0)</f>
        <v>0</v>
      </c>
      <c r="F114">
        <f>IF(Kinder!BQ116=Antrag!$C$4,IF(Kinder!BQ114=4.5,'Berechnung 4_5 _ x'!$E$31,Kinder!BQ114),0)</f>
        <v>0</v>
      </c>
      <c r="G114">
        <f>IF(Kinder!BR116=Antrag!$C$4,IF(Kinder!BR114=4.5,'Berechnung 4_5 _ x'!$E$31,Kinder!BR114),0)</f>
        <v>0</v>
      </c>
      <c r="H114">
        <f>IF(Kinder!BS116=Antrag!$C$4,IF(Kinder!BS114=4.5,'Berechnung 4_5 _ x'!$E$31,Kinder!BS114),0)</f>
        <v>0</v>
      </c>
      <c r="I114">
        <f>IF(Kinder!BT116=Antrag!$C$4,IF(Kinder!BT114=4.5,'Berechnung 4_5 _ x'!$E$31,Kinder!BT114),0)</f>
        <v>0</v>
      </c>
      <c r="J114">
        <f>IF(Kinder!BU116=Antrag!$C$4,IF(Kinder!BU114=4.5,'Berechnung 4_5 _ x'!$E$31,Kinder!BU114),0)</f>
        <v>0</v>
      </c>
      <c r="K114">
        <f>IF(Kinder!BV116=Antrag!$C$4,IF(Kinder!BV114=4.5,'Berechnung 4_5 _ x'!$E$31,Kinder!BV114),0)</f>
        <v>0</v>
      </c>
      <c r="L114">
        <f>IF(Kinder!BW116=Antrag!$C$4,IF(Kinder!BW114=4.5,'Berechnung 4_5 _ x'!$E$31,Kinder!BW114),0)</f>
        <v>0</v>
      </c>
      <c r="M114" t="str">
        <f>IF(Kinder!S116='Berechnung Kommune'!L113,Kinder!S114,0)</f>
        <v/>
      </c>
      <c r="AL114">
        <f>IF(Kinder!BL116=Antrag!$C$4,IF(A114&gt;=4.5,IF('Berechnung 4_5 _ x'!D$5="Nein",4.5,IF(Kinder!AJ$903&lt;3,IF(MAX(Kinder!$AJ$903:AJ$903)&lt;3,4.5,Kinder!BL114),MIN('Berechnung 4_5 _ x'!$E$31:$F$32))),A114),0)</f>
        <v>0</v>
      </c>
      <c r="AM114">
        <f>IF(Kinder!BM116=Antrag!$C$4,IF(B114&gt;=4.5,IF('Berechnung 4_5 _ x'!E$5="Nein",4.5,IF(Kinder!AK$903&lt;3,IF(MAX(Kinder!$AJ$903:AK$903)&lt;3,4.5,Kinder!BM114),MIN('Berechnung 4_5 _ x'!$E$31:$F$32))),B114),0)</f>
        <v>0</v>
      </c>
      <c r="AN114">
        <f>IF(Kinder!BN116=Antrag!$C$4,IF(C114&gt;=4.5,IF('Berechnung 4_5 _ x'!F$5="Nein",4.5,IF(Kinder!AL$903&lt;3,IF(MAX(Kinder!$AJ$903:AL$903)&lt;3,4.5,Kinder!BN114),MIN('Berechnung 4_5 _ x'!$E$31:$F$32))),C114),0)</f>
        <v>0</v>
      </c>
      <c r="AO114">
        <f>IF(Kinder!BO116=Antrag!$C$4,IF(D114&gt;=4.5,IF('Berechnung 4_5 _ x'!G$5="Nein",4.5,IF(Kinder!AM$903&lt;3,IF(MAX(Kinder!$AJ$903:AM$903)&lt;3,4.5,Kinder!BO114),MIN('Berechnung 4_5 _ x'!$E$31:$F$32))),D114),0)</f>
        <v>0</v>
      </c>
      <c r="AP114">
        <f>IF(Kinder!BP116=Antrag!$C$4,IF(E114&gt;=4.5,IF('Berechnung 4_5 _ x'!H$5="Nein",4.5,IF(Kinder!AN$903&lt;3,IF(MAX(Kinder!$AJ$903:AN$903)&lt;3,4.5,Kinder!BP114),MIN('Berechnung 4_5 _ x'!$E$31:$F$32))),E114),0)</f>
        <v>0</v>
      </c>
      <c r="AQ114">
        <f>IF(Kinder!BQ116=Antrag!$C$4,IF(F114&gt;=4.5,IF('Berechnung 4_5 _ x'!I$5="Nein",4.5,IF(Kinder!AO$903&lt;3,IF(MAX(Kinder!$AJ$903:AO$903)&lt;3,4.5,Kinder!BQ114),MIN('Berechnung 4_5 _ x'!$E$31:$F$32))),F114),0)</f>
        <v>0</v>
      </c>
      <c r="AR114">
        <f>IF(Kinder!BR116=Antrag!$C$4,IF(G114&gt;=4.5,IF('Berechnung 4_5 _ x'!J$5="Nein",4.5,IF(Kinder!AP$903&lt;3,IF(MAX(Kinder!$AJ$903:AP$903)&lt;3,4.5,Kinder!BR114),MIN('Berechnung 4_5 _ x'!$E$31:$F$32))),G114),0)</f>
        <v>0</v>
      </c>
      <c r="AS114">
        <f>IF(Kinder!BS116=Antrag!$C$4,IF(H114&gt;=4.5,IF('Berechnung 4_5 _ x'!K$5="Nein",4.5,IF(Kinder!AQ$903&lt;3,IF(MAX(Kinder!$AJ$903:AQ$903)&lt;3,4.5,Kinder!BS114),MIN('Berechnung 4_5 _ x'!$E$31:$F$32))),H114),0)</f>
        <v>0</v>
      </c>
      <c r="AT114">
        <f>IF(Kinder!BT116=Antrag!$C$4,IF(I114&gt;=4.5,IF('Berechnung 4_5 _ x'!L$5="Nein",4.5,IF(Kinder!AR$903&lt;3,IF(MAX(Kinder!$AJ$903:AR$903)&lt;3,4.5,Kinder!BT114),MIN('Berechnung 4_5 _ x'!$E$31:$F$32))),I114),0)</f>
        <v>0</v>
      </c>
      <c r="AU114">
        <f>IF(Kinder!BU116=Antrag!$C$4,IF(J114&gt;=4.5,IF('Berechnung 4_5 _ x'!M$5="Nein",4.5,IF(Kinder!AS$903&lt;3,IF(MAX(Kinder!$AJ$903:AS$903)&lt;3,4.5,Kinder!BU114),MIN('Berechnung 4_5 _ x'!$E$31:$F$32))),J114),0)</f>
        <v>0</v>
      </c>
      <c r="AV114">
        <f>IF(Kinder!BV116=Antrag!$C$4,IF(K114&gt;=4.5,IF('Berechnung 4_5 _ x'!N$5="Nein",4.5,IF(Kinder!AT$903&lt;3,IF(MAX(Kinder!$AJ$903:AT$903)&lt;3,4.5,Kinder!BV114),MIN('Berechnung 4_5 _ x'!$E$31:$F$32))),K114),0)</f>
        <v>0</v>
      </c>
      <c r="AW114">
        <f>IF(Kinder!BW116=Antrag!$C$4,IF(L114&gt;=4.5,IF('Berechnung 4_5 _ x'!O$5="Nein",4.5,IF(Kinder!AU$903&lt;3,IF(MAX(Kinder!$AJ$903:AU$903)&lt;3,4.5,Kinder!BW114),MIN('Berechnung 4_5 _ x'!$E$31:$F$32))),L114),0)</f>
        <v>0</v>
      </c>
    </row>
    <row r="115" spans="1:49" x14ac:dyDescent="0.2">
      <c r="M115">
        <f>IF(Kinder!BL116=Antrag!$C$4,Kinder!BL115,0)</f>
        <v>0</v>
      </c>
      <c r="N115">
        <f>IF(Kinder!BM116=Antrag!$C$4,Kinder!BM115,0)</f>
        <v>0</v>
      </c>
      <c r="O115">
        <f>IF(Kinder!BN116=Antrag!$C$4,Kinder!BN115,0)</f>
        <v>0</v>
      </c>
      <c r="P115">
        <f>IF(Kinder!BO116=Antrag!$C$4,Kinder!BO115,0)</f>
        <v>0</v>
      </c>
      <c r="Q115">
        <f>IF(Kinder!BP116=Antrag!$C$4,Kinder!BP115,0)</f>
        <v>0</v>
      </c>
      <c r="R115">
        <f>IF(Kinder!BQ116=Antrag!$C$4,Kinder!BQ115,0)</f>
        <v>0</v>
      </c>
      <c r="S115">
        <f>IF(Kinder!BR116=Antrag!$C$4,Kinder!BR115,0)</f>
        <v>0</v>
      </c>
      <c r="T115">
        <f>IF(Kinder!BS116=Antrag!$C$4,Kinder!BS115,0)</f>
        <v>0</v>
      </c>
      <c r="U115">
        <f>IF(Kinder!BT116=Antrag!$C$4,Kinder!BT115,0)</f>
        <v>0</v>
      </c>
      <c r="V115">
        <f>IF(Kinder!BU116=Antrag!$C$4,Kinder!BU115,0)</f>
        <v>0</v>
      </c>
      <c r="W115">
        <f>IF(Kinder!BV116=Antrag!$C$4,Kinder!BV115,0)</f>
        <v>0</v>
      </c>
      <c r="X115">
        <f>IF(Kinder!BW116=Antrag!$C$4,Kinder!BW115,0)</f>
        <v>0</v>
      </c>
    </row>
    <row r="116" spans="1:49" x14ac:dyDescent="0.2">
      <c r="Y116">
        <f t="shared" ref="Y116:AJ116" si="37">MIN(A114,AL114)*M115</f>
        <v>0</v>
      </c>
      <c r="Z116">
        <f t="shared" si="37"/>
        <v>0</v>
      </c>
      <c r="AA116">
        <f t="shared" si="37"/>
        <v>0</v>
      </c>
      <c r="AB116">
        <f t="shared" si="37"/>
        <v>0</v>
      </c>
      <c r="AC116">
        <f t="shared" si="37"/>
        <v>0</v>
      </c>
      <c r="AD116">
        <f t="shared" si="37"/>
        <v>0</v>
      </c>
      <c r="AE116">
        <f t="shared" si="37"/>
        <v>0</v>
      </c>
      <c r="AF116">
        <f t="shared" si="37"/>
        <v>0</v>
      </c>
      <c r="AG116">
        <f t="shared" si="37"/>
        <v>0</v>
      </c>
      <c r="AH116">
        <f t="shared" si="37"/>
        <v>0</v>
      </c>
      <c r="AI116">
        <f t="shared" si="37"/>
        <v>0</v>
      </c>
      <c r="AJ116">
        <f t="shared" si="37"/>
        <v>0</v>
      </c>
      <c r="AK116">
        <f>SUM(Y116:AJ116)</f>
        <v>0</v>
      </c>
    </row>
    <row r="117" spans="1:49" x14ac:dyDescent="0.2">
      <c r="A117">
        <f>IF(Kinder!BL119=Antrag!$C$4,IF(Kinder!BL117=4.5,'Berechnung 4_5 _ x'!$E$31,Kinder!BL117),0)</f>
        <v>0</v>
      </c>
      <c r="B117">
        <f>IF(Kinder!BM119=Antrag!$C$4,IF(Kinder!BM117=4.5,'Berechnung 4_5 _ x'!$E$31,Kinder!BM117),0)</f>
        <v>0</v>
      </c>
      <c r="C117">
        <f>IF(Kinder!BN119=Antrag!$C$4,IF(Kinder!BN117=4.5,'Berechnung 4_5 _ x'!$E$31,Kinder!BN117),0)</f>
        <v>0</v>
      </c>
      <c r="D117">
        <f>IF(Kinder!BO119=Antrag!$C$4,IF(Kinder!BO117=4.5,'Berechnung 4_5 _ x'!$E$31,Kinder!BO117),0)</f>
        <v>0</v>
      </c>
      <c r="E117">
        <f>IF(Kinder!BP119=Antrag!$C$4,IF(Kinder!BP117=4.5,'Berechnung 4_5 _ x'!$E$31,Kinder!BP117),0)</f>
        <v>0</v>
      </c>
      <c r="F117">
        <f>IF(Kinder!BQ119=Antrag!$C$4,IF(Kinder!BQ117=4.5,'Berechnung 4_5 _ x'!$E$31,Kinder!BQ117),0)</f>
        <v>0</v>
      </c>
      <c r="G117">
        <f>IF(Kinder!BR119=Antrag!$C$4,IF(Kinder!BR117=4.5,'Berechnung 4_5 _ x'!$E$31,Kinder!BR117),0)</f>
        <v>0</v>
      </c>
      <c r="H117">
        <f>IF(Kinder!BS119=Antrag!$C$4,IF(Kinder!BS117=4.5,'Berechnung 4_5 _ x'!$E$31,Kinder!BS117),0)</f>
        <v>0</v>
      </c>
      <c r="I117">
        <f>IF(Kinder!BT119=Antrag!$C$4,IF(Kinder!BT117=4.5,'Berechnung 4_5 _ x'!$E$31,Kinder!BT117),0)</f>
        <v>0</v>
      </c>
      <c r="J117">
        <f>IF(Kinder!BU119=Antrag!$C$4,IF(Kinder!BU117=4.5,'Berechnung 4_5 _ x'!$E$31,Kinder!BU117),0)</f>
        <v>0</v>
      </c>
      <c r="K117">
        <f>IF(Kinder!BV119=Antrag!$C$4,IF(Kinder!BV117=4.5,'Berechnung 4_5 _ x'!$E$31,Kinder!BV117),0)</f>
        <v>0</v>
      </c>
      <c r="L117">
        <f>IF(Kinder!BW119=Antrag!$C$4,IF(Kinder!BW117=4.5,'Berechnung 4_5 _ x'!$E$31,Kinder!BW117),0)</f>
        <v>0</v>
      </c>
      <c r="M117" t="str">
        <f>IF(Kinder!S119='Berechnung Kommune'!L116,Kinder!S117,0)</f>
        <v/>
      </c>
      <c r="AL117">
        <f>IF(Kinder!BL119=Antrag!$C$4,IF(A117&gt;=4.5,IF('Berechnung 4_5 _ x'!D$5="Nein",4.5,IF(Kinder!AJ$903&lt;3,IF(MAX(Kinder!$AJ$903:AJ$903)&lt;3,4.5,Kinder!BL117),MIN('Berechnung 4_5 _ x'!$E$31:$F$32))),A117),0)</f>
        <v>0</v>
      </c>
      <c r="AM117">
        <f>IF(Kinder!BM119=Antrag!$C$4,IF(B117&gt;=4.5,IF('Berechnung 4_5 _ x'!E$5="Nein",4.5,IF(Kinder!AK$903&lt;3,IF(MAX(Kinder!$AJ$903:AK$903)&lt;3,4.5,Kinder!BM117),MIN('Berechnung 4_5 _ x'!$E$31:$F$32))),B117),0)</f>
        <v>0</v>
      </c>
      <c r="AN117">
        <f>IF(Kinder!BN119=Antrag!$C$4,IF(C117&gt;=4.5,IF('Berechnung 4_5 _ x'!F$5="Nein",4.5,IF(Kinder!AL$903&lt;3,IF(MAX(Kinder!$AJ$903:AL$903)&lt;3,4.5,Kinder!BN117),MIN('Berechnung 4_5 _ x'!$E$31:$F$32))),C117),0)</f>
        <v>0</v>
      </c>
      <c r="AO117">
        <f>IF(Kinder!BO119=Antrag!$C$4,IF(D117&gt;=4.5,IF('Berechnung 4_5 _ x'!G$5="Nein",4.5,IF(Kinder!AM$903&lt;3,IF(MAX(Kinder!$AJ$903:AM$903)&lt;3,4.5,Kinder!BO117),MIN('Berechnung 4_5 _ x'!$E$31:$F$32))),D117),0)</f>
        <v>0</v>
      </c>
      <c r="AP117">
        <f>IF(Kinder!BP119=Antrag!$C$4,IF(E117&gt;=4.5,IF('Berechnung 4_5 _ x'!H$5="Nein",4.5,IF(Kinder!AN$903&lt;3,IF(MAX(Kinder!$AJ$903:AN$903)&lt;3,4.5,Kinder!BP117),MIN('Berechnung 4_5 _ x'!$E$31:$F$32))),E117),0)</f>
        <v>0</v>
      </c>
      <c r="AQ117">
        <f>IF(Kinder!BQ119=Antrag!$C$4,IF(F117&gt;=4.5,IF('Berechnung 4_5 _ x'!I$5="Nein",4.5,IF(Kinder!AO$903&lt;3,IF(MAX(Kinder!$AJ$903:AO$903)&lt;3,4.5,Kinder!BQ117),MIN('Berechnung 4_5 _ x'!$E$31:$F$32))),F117),0)</f>
        <v>0</v>
      </c>
      <c r="AR117">
        <f>IF(Kinder!BR119=Antrag!$C$4,IF(G117&gt;=4.5,IF('Berechnung 4_5 _ x'!J$5="Nein",4.5,IF(Kinder!AP$903&lt;3,IF(MAX(Kinder!$AJ$903:AP$903)&lt;3,4.5,Kinder!BR117),MIN('Berechnung 4_5 _ x'!$E$31:$F$32))),G117),0)</f>
        <v>0</v>
      </c>
      <c r="AS117">
        <f>IF(Kinder!BS119=Antrag!$C$4,IF(H117&gt;=4.5,IF('Berechnung 4_5 _ x'!K$5="Nein",4.5,IF(Kinder!AQ$903&lt;3,IF(MAX(Kinder!$AJ$903:AQ$903)&lt;3,4.5,Kinder!BS117),MIN('Berechnung 4_5 _ x'!$E$31:$F$32))),H117),0)</f>
        <v>0</v>
      </c>
      <c r="AT117">
        <f>IF(Kinder!BT119=Antrag!$C$4,IF(I117&gt;=4.5,IF('Berechnung 4_5 _ x'!L$5="Nein",4.5,IF(Kinder!AR$903&lt;3,IF(MAX(Kinder!$AJ$903:AR$903)&lt;3,4.5,Kinder!BT117),MIN('Berechnung 4_5 _ x'!$E$31:$F$32))),I117),0)</f>
        <v>0</v>
      </c>
      <c r="AU117">
        <f>IF(Kinder!BU119=Antrag!$C$4,IF(J117&gt;=4.5,IF('Berechnung 4_5 _ x'!M$5="Nein",4.5,IF(Kinder!AS$903&lt;3,IF(MAX(Kinder!$AJ$903:AS$903)&lt;3,4.5,Kinder!BU117),MIN('Berechnung 4_5 _ x'!$E$31:$F$32))),J117),0)</f>
        <v>0</v>
      </c>
      <c r="AV117">
        <f>IF(Kinder!BV119=Antrag!$C$4,IF(K117&gt;=4.5,IF('Berechnung 4_5 _ x'!N$5="Nein",4.5,IF(Kinder!AT$903&lt;3,IF(MAX(Kinder!$AJ$903:AT$903)&lt;3,4.5,Kinder!BV117),MIN('Berechnung 4_5 _ x'!$E$31:$F$32))),K117),0)</f>
        <v>0</v>
      </c>
      <c r="AW117">
        <f>IF(Kinder!BW119=Antrag!$C$4,IF(L117&gt;=4.5,IF('Berechnung 4_5 _ x'!O$5="Nein",4.5,IF(Kinder!AU$903&lt;3,IF(MAX(Kinder!$AJ$903:AU$903)&lt;3,4.5,Kinder!BW117),MIN('Berechnung 4_5 _ x'!$E$31:$F$32))),L117),0)</f>
        <v>0</v>
      </c>
    </row>
    <row r="118" spans="1:49" x14ac:dyDescent="0.2">
      <c r="M118">
        <f>IF(Kinder!BL119=Antrag!$C$4,Kinder!BL118,0)</f>
        <v>0</v>
      </c>
      <c r="N118">
        <f>IF(Kinder!BM119=Antrag!$C$4,Kinder!BM118,0)</f>
        <v>0</v>
      </c>
      <c r="O118">
        <f>IF(Kinder!BN119=Antrag!$C$4,Kinder!BN118,0)</f>
        <v>0</v>
      </c>
      <c r="P118">
        <f>IF(Kinder!BO119=Antrag!$C$4,Kinder!BO118,0)</f>
        <v>0</v>
      </c>
      <c r="Q118">
        <f>IF(Kinder!BP119=Antrag!$C$4,Kinder!BP118,0)</f>
        <v>0</v>
      </c>
      <c r="R118">
        <f>IF(Kinder!BQ119=Antrag!$C$4,Kinder!BQ118,0)</f>
        <v>0</v>
      </c>
      <c r="S118">
        <f>IF(Kinder!BR119=Antrag!$C$4,Kinder!BR118,0)</f>
        <v>0</v>
      </c>
      <c r="T118">
        <f>IF(Kinder!BS119=Antrag!$C$4,Kinder!BS118,0)</f>
        <v>0</v>
      </c>
      <c r="U118">
        <f>IF(Kinder!BT119=Antrag!$C$4,Kinder!BT118,0)</f>
        <v>0</v>
      </c>
      <c r="V118">
        <f>IF(Kinder!BU119=Antrag!$C$4,Kinder!BU118,0)</f>
        <v>0</v>
      </c>
      <c r="W118">
        <f>IF(Kinder!BV119=Antrag!$C$4,Kinder!BV118,0)</f>
        <v>0</v>
      </c>
      <c r="X118">
        <f>IF(Kinder!BW119=Antrag!$C$4,Kinder!BW118,0)</f>
        <v>0</v>
      </c>
    </row>
    <row r="119" spans="1:49" x14ac:dyDescent="0.2">
      <c r="Y119">
        <f t="shared" ref="Y119:AJ119" si="38">MIN(A117,AL117)*M118</f>
        <v>0</v>
      </c>
      <c r="Z119">
        <f t="shared" si="38"/>
        <v>0</v>
      </c>
      <c r="AA119">
        <f t="shared" si="38"/>
        <v>0</v>
      </c>
      <c r="AB119">
        <f t="shared" si="38"/>
        <v>0</v>
      </c>
      <c r="AC119">
        <f t="shared" si="38"/>
        <v>0</v>
      </c>
      <c r="AD119">
        <f t="shared" si="38"/>
        <v>0</v>
      </c>
      <c r="AE119">
        <f t="shared" si="38"/>
        <v>0</v>
      </c>
      <c r="AF119">
        <f t="shared" si="38"/>
        <v>0</v>
      </c>
      <c r="AG119">
        <f t="shared" si="38"/>
        <v>0</v>
      </c>
      <c r="AH119">
        <f t="shared" si="38"/>
        <v>0</v>
      </c>
      <c r="AI119">
        <f t="shared" si="38"/>
        <v>0</v>
      </c>
      <c r="AJ119">
        <f t="shared" si="38"/>
        <v>0</v>
      </c>
      <c r="AK119">
        <f>SUM(Y119:AJ119)</f>
        <v>0</v>
      </c>
    </row>
    <row r="120" spans="1:49" x14ac:dyDescent="0.2">
      <c r="A120">
        <f>IF(Kinder!BL122=Antrag!$C$4,IF(Kinder!BL120=4.5,'Berechnung 4_5 _ x'!$E$31,Kinder!BL120),0)</f>
        <v>0</v>
      </c>
      <c r="B120">
        <f>IF(Kinder!BM122=Antrag!$C$4,IF(Kinder!BM120=4.5,'Berechnung 4_5 _ x'!$E$31,Kinder!BM120),0)</f>
        <v>0</v>
      </c>
      <c r="C120">
        <f>IF(Kinder!BN122=Antrag!$C$4,IF(Kinder!BN120=4.5,'Berechnung 4_5 _ x'!$E$31,Kinder!BN120),0)</f>
        <v>0</v>
      </c>
      <c r="D120">
        <f>IF(Kinder!BO122=Antrag!$C$4,IF(Kinder!BO120=4.5,'Berechnung 4_5 _ x'!$E$31,Kinder!BO120),0)</f>
        <v>0</v>
      </c>
      <c r="E120">
        <f>IF(Kinder!BP122=Antrag!$C$4,IF(Kinder!BP120=4.5,'Berechnung 4_5 _ x'!$E$31,Kinder!BP120),0)</f>
        <v>0</v>
      </c>
      <c r="F120">
        <f>IF(Kinder!BQ122=Antrag!$C$4,IF(Kinder!BQ120=4.5,'Berechnung 4_5 _ x'!$E$31,Kinder!BQ120),0)</f>
        <v>0</v>
      </c>
      <c r="G120">
        <f>IF(Kinder!BR122=Antrag!$C$4,IF(Kinder!BR120=4.5,'Berechnung 4_5 _ x'!$E$31,Kinder!BR120),0)</f>
        <v>0</v>
      </c>
      <c r="H120">
        <f>IF(Kinder!BS122=Antrag!$C$4,IF(Kinder!BS120=4.5,'Berechnung 4_5 _ x'!$E$31,Kinder!BS120),0)</f>
        <v>0</v>
      </c>
      <c r="I120">
        <f>IF(Kinder!BT122=Antrag!$C$4,IF(Kinder!BT120=4.5,'Berechnung 4_5 _ x'!$E$31,Kinder!BT120),0)</f>
        <v>0</v>
      </c>
      <c r="J120">
        <f>IF(Kinder!BU122=Antrag!$C$4,IF(Kinder!BU120=4.5,'Berechnung 4_5 _ x'!$E$31,Kinder!BU120),0)</f>
        <v>0</v>
      </c>
      <c r="K120">
        <f>IF(Kinder!BV122=Antrag!$C$4,IF(Kinder!BV120=4.5,'Berechnung 4_5 _ x'!$E$31,Kinder!BV120),0)</f>
        <v>0</v>
      </c>
      <c r="L120">
        <f>IF(Kinder!BW122=Antrag!$C$4,IF(Kinder!BW120=4.5,'Berechnung 4_5 _ x'!$E$31,Kinder!BW120),0)</f>
        <v>0</v>
      </c>
      <c r="M120" t="str">
        <f>IF(Kinder!S122='Berechnung Kommune'!L119,Kinder!S120,0)</f>
        <v/>
      </c>
      <c r="AL120">
        <f>IF(Kinder!BL122=Antrag!$C$4,IF(A120&gt;=4.5,IF('Berechnung 4_5 _ x'!D$5="Nein",4.5,IF(Kinder!AJ$903&lt;3,IF(MAX(Kinder!$AJ$903:AJ$903)&lt;3,4.5,Kinder!BL120),MIN('Berechnung 4_5 _ x'!$E$31:$F$32))),A120),0)</f>
        <v>0</v>
      </c>
      <c r="AM120">
        <f>IF(Kinder!BM122=Antrag!$C$4,IF(B120&gt;=4.5,IF('Berechnung 4_5 _ x'!E$5="Nein",4.5,IF(Kinder!AK$903&lt;3,IF(MAX(Kinder!$AJ$903:AK$903)&lt;3,4.5,Kinder!BM120),MIN('Berechnung 4_5 _ x'!$E$31:$F$32))),B120),0)</f>
        <v>0</v>
      </c>
      <c r="AN120">
        <f>IF(Kinder!BN122=Antrag!$C$4,IF(C120&gt;=4.5,IF('Berechnung 4_5 _ x'!F$5="Nein",4.5,IF(Kinder!AL$903&lt;3,IF(MAX(Kinder!$AJ$903:AL$903)&lt;3,4.5,Kinder!BN120),MIN('Berechnung 4_5 _ x'!$E$31:$F$32))),C120),0)</f>
        <v>0</v>
      </c>
      <c r="AO120">
        <f>IF(Kinder!BO122=Antrag!$C$4,IF(D120&gt;=4.5,IF('Berechnung 4_5 _ x'!G$5="Nein",4.5,IF(Kinder!AM$903&lt;3,IF(MAX(Kinder!$AJ$903:AM$903)&lt;3,4.5,Kinder!BO120),MIN('Berechnung 4_5 _ x'!$E$31:$F$32))),D120),0)</f>
        <v>0</v>
      </c>
      <c r="AP120">
        <f>IF(Kinder!BP122=Antrag!$C$4,IF(E120&gt;=4.5,IF('Berechnung 4_5 _ x'!H$5="Nein",4.5,IF(Kinder!AN$903&lt;3,IF(MAX(Kinder!$AJ$903:AN$903)&lt;3,4.5,Kinder!BP120),MIN('Berechnung 4_5 _ x'!$E$31:$F$32))),E120),0)</f>
        <v>0</v>
      </c>
      <c r="AQ120">
        <f>IF(Kinder!BQ122=Antrag!$C$4,IF(F120&gt;=4.5,IF('Berechnung 4_5 _ x'!I$5="Nein",4.5,IF(Kinder!AO$903&lt;3,IF(MAX(Kinder!$AJ$903:AO$903)&lt;3,4.5,Kinder!BQ120),MIN('Berechnung 4_5 _ x'!$E$31:$F$32))),F120),0)</f>
        <v>0</v>
      </c>
      <c r="AR120">
        <f>IF(Kinder!BR122=Antrag!$C$4,IF(G120&gt;=4.5,IF('Berechnung 4_5 _ x'!J$5="Nein",4.5,IF(Kinder!AP$903&lt;3,IF(MAX(Kinder!$AJ$903:AP$903)&lt;3,4.5,Kinder!BR120),MIN('Berechnung 4_5 _ x'!$E$31:$F$32))),G120),0)</f>
        <v>0</v>
      </c>
      <c r="AS120">
        <f>IF(Kinder!BS122=Antrag!$C$4,IF(H120&gt;=4.5,IF('Berechnung 4_5 _ x'!K$5="Nein",4.5,IF(Kinder!AQ$903&lt;3,IF(MAX(Kinder!$AJ$903:AQ$903)&lt;3,4.5,Kinder!BS120),MIN('Berechnung 4_5 _ x'!$E$31:$F$32))),H120),0)</f>
        <v>0</v>
      </c>
      <c r="AT120">
        <f>IF(Kinder!BT122=Antrag!$C$4,IF(I120&gt;=4.5,IF('Berechnung 4_5 _ x'!L$5="Nein",4.5,IF(Kinder!AR$903&lt;3,IF(MAX(Kinder!$AJ$903:AR$903)&lt;3,4.5,Kinder!BT120),MIN('Berechnung 4_5 _ x'!$E$31:$F$32))),I120),0)</f>
        <v>0</v>
      </c>
      <c r="AU120">
        <f>IF(Kinder!BU122=Antrag!$C$4,IF(J120&gt;=4.5,IF('Berechnung 4_5 _ x'!M$5="Nein",4.5,IF(Kinder!AS$903&lt;3,IF(MAX(Kinder!$AJ$903:AS$903)&lt;3,4.5,Kinder!BU120),MIN('Berechnung 4_5 _ x'!$E$31:$F$32))),J120),0)</f>
        <v>0</v>
      </c>
      <c r="AV120">
        <f>IF(Kinder!BV122=Antrag!$C$4,IF(K120&gt;=4.5,IF('Berechnung 4_5 _ x'!N$5="Nein",4.5,IF(Kinder!AT$903&lt;3,IF(MAX(Kinder!$AJ$903:AT$903)&lt;3,4.5,Kinder!BV120),MIN('Berechnung 4_5 _ x'!$E$31:$F$32))),K120),0)</f>
        <v>0</v>
      </c>
      <c r="AW120">
        <f>IF(Kinder!BW122=Antrag!$C$4,IF(L120&gt;=4.5,IF('Berechnung 4_5 _ x'!O$5="Nein",4.5,IF(Kinder!AU$903&lt;3,IF(MAX(Kinder!$AJ$903:AU$903)&lt;3,4.5,Kinder!BW120),MIN('Berechnung 4_5 _ x'!$E$31:$F$32))),L120),0)</f>
        <v>0</v>
      </c>
    </row>
    <row r="121" spans="1:49" x14ac:dyDescent="0.2">
      <c r="M121">
        <f>IF(Kinder!BL122=Antrag!$C$4,Kinder!BL121,0)</f>
        <v>0</v>
      </c>
      <c r="N121">
        <f>IF(Kinder!BM122=Antrag!$C$4,Kinder!BM121,0)</f>
        <v>0</v>
      </c>
      <c r="O121">
        <f>IF(Kinder!BN122=Antrag!$C$4,Kinder!BN121,0)</f>
        <v>0</v>
      </c>
      <c r="P121">
        <f>IF(Kinder!BO122=Antrag!$C$4,Kinder!BO121,0)</f>
        <v>0</v>
      </c>
      <c r="Q121">
        <f>IF(Kinder!BP122=Antrag!$C$4,Kinder!BP121,0)</f>
        <v>0</v>
      </c>
      <c r="R121">
        <f>IF(Kinder!BQ122=Antrag!$C$4,Kinder!BQ121,0)</f>
        <v>0</v>
      </c>
      <c r="S121">
        <f>IF(Kinder!BR122=Antrag!$C$4,Kinder!BR121,0)</f>
        <v>0</v>
      </c>
      <c r="T121">
        <f>IF(Kinder!BS122=Antrag!$C$4,Kinder!BS121,0)</f>
        <v>0</v>
      </c>
      <c r="U121">
        <f>IF(Kinder!BT122=Antrag!$C$4,Kinder!BT121,0)</f>
        <v>0</v>
      </c>
      <c r="V121">
        <f>IF(Kinder!BU122=Antrag!$C$4,Kinder!BU121,0)</f>
        <v>0</v>
      </c>
      <c r="W121">
        <f>IF(Kinder!BV122=Antrag!$C$4,Kinder!BV121,0)</f>
        <v>0</v>
      </c>
      <c r="X121">
        <f>IF(Kinder!BW122=Antrag!$C$4,Kinder!BW121,0)</f>
        <v>0</v>
      </c>
    </row>
    <row r="122" spans="1:49" x14ac:dyDescent="0.2">
      <c r="Y122">
        <f t="shared" ref="Y122:AJ122" si="39">MIN(A120,AL120)*M121</f>
        <v>0</v>
      </c>
      <c r="Z122">
        <f t="shared" si="39"/>
        <v>0</v>
      </c>
      <c r="AA122">
        <f t="shared" si="39"/>
        <v>0</v>
      </c>
      <c r="AB122">
        <f t="shared" si="39"/>
        <v>0</v>
      </c>
      <c r="AC122">
        <f t="shared" si="39"/>
        <v>0</v>
      </c>
      <c r="AD122">
        <f t="shared" si="39"/>
        <v>0</v>
      </c>
      <c r="AE122">
        <f t="shared" si="39"/>
        <v>0</v>
      </c>
      <c r="AF122">
        <f t="shared" si="39"/>
        <v>0</v>
      </c>
      <c r="AG122">
        <f t="shared" si="39"/>
        <v>0</v>
      </c>
      <c r="AH122">
        <f t="shared" si="39"/>
        <v>0</v>
      </c>
      <c r="AI122">
        <f t="shared" si="39"/>
        <v>0</v>
      </c>
      <c r="AJ122">
        <f t="shared" si="39"/>
        <v>0</v>
      </c>
      <c r="AK122">
        <f>SUM(Y122:AJ122)</f>
        <v>0</v>
      </c>
    </row>
    <row r="123" spans="1:49" x14ac:dyDescent="0.2">
      <c r="A123">
        <f>IF(Kinder!BL125=Antrag!$C$4,IF(Kinder!BL123=4.5,'Berechnung 4_5 _ x'!$E$31,Kinder!BL123),0)</f>
        <v>0</v>
      </c>
      <c r="B123">
        <f>IF(Kinder!BM125=Antrag!$C$4,IF(Kinder!BM123=4.5,'Berechnung 4_5 _ x'!$E$31,Kinder!BM123),0)</f>
        <v>0</v>
      </c>
      <c r="C123">
        <f>IF(Kinder!BN125=Antrag!$C$4,IF(Kinder!BN123=4.5,'Berechnung 4_5 _ x'!$E$31,Kinder!BN123),0)</f>
        <v>0</v>
      </c>
      <c r="D123">
        <f>IF(Kinder!BO125=Antrag!$C$4,IF(Kinder!BO123=4.5,'Berechnung 4_5 _ x'!$E$31,Kinder!BO123),0)</f>
        <v>0</v>
      </c>
      <c r="E123">
        <f>IF(Kinder!BP125=Antrag!$C$4,IF(Kinder!BP123=4.5,'Berechnung 4_5 _ x'!$E$31,Kinder!BP123),0)</f>
        <v>0</v>
      </c>
      <c r="F123">
        <f>IF(Kinder!BQ125=Antrag!$C$4,IF(Kinder!BQ123=4.5,'Berechnung 4_5 _ x'!$E$31,Kinder!BQ123),0)</f>
        <v>0</v>
      </c>
      <c r="G123">
        <f>IF(Kinder!BR125=Antrag!$C$4,IF(Kinder!BR123=4.5,'Berechnung 4_5 _ x'!$E$31,Kinder!BR123),0)</f>
        <v>0</v>
      </c>
      <c r="H123">
        <f>IF(Kinder!BS125=Antrag!$C$4,IF(Kinder!BS123=4.5,'Berechnung 4_5 _ x'!$E$31,Kinder!BS123),0)</f>
        <v>0</v>
      </c>
      <c r="I123">
        <f>IF(Kinder!BT125=Antrag!$C$4,IF(Kinder!BT123=4.5,'Berechnung 4_5 _ x'!$E$31,Kinder!BT123),0)</f>
        <v>0</v>
      </c>
      <c r="J123">
        <f>IF(Kinder!BU125=Antrag!$C$4,IF(Kinder!BU123=4.5,'Berechnung 4_5 _ x'!$E$31,Kinder!BU123),0)</f>
        <v>0</v>
      </c>
      <c r="K123">
        <f>IF(Kinder!BV125=Antrag!$C$4,IF(Kinder!BV123=4.5,'Berechnung 4_5 _ x'!$E$31,Kinder!BV123),0)</f>
        <v>0</v>
      </c>
      <c r="L123">
        <f>IF(Kinder!BW125=Antrag!$C$4,IF(Kinder!BW123=4.5,'Berechnung 4_5 _ x'!$E$31,Kinder!BW123),0)</f>
        <v>0</v>
      </c>
      <c r="M123" t="str">
        <f>IF(Kinder!S125='Berechnung Kommune'!L122,Kinder!S123,0)</f>
        <v/>
      </c>
      <c r="AL123">
        <f>IF(Kinder!BL125=Antrag!$C$4,IF(A123&gt;=4.5,IF('Berechnung 4_5 _ x'!D$5="Nein",4.5,IF(Kinder!AJ$903&lt;3,IF(MAX(Kinder!$AJ$903:AJ$903)&lt;3,4.5,Kinder!BL123),MIN('Berechnung 4_5 _ x'!$E$31:$F$32))),A123),0)</f>
        <v>0</v>
      </c>
      <c r="AM123">
        <f>IF(Kinder!BM125=Antrag!$C$4,IF(B123&gt;=4.5,IF('Berechnung 4_5 _ x'!E$5="Nein",4.5,IF(Kinder!AK$903&lt;3,IF(MAX(Kinder!$AJ$903:AK$903)&lt;3,4.5,Kinder!BM123),MIN('Berechnung 4_5 _ x'!$E$31:$F$32))),B123),0)</f>
        <v>0</v>
      </c>
      <c r="AN123">
        <f>IF(Kinder!BN125=Antrag!$C$4,IF(C123&gt;=4.5,IF('Berechnung 4_5 _ x'!F$5="Nein",4.5,IF(Kinder!AL$903&lt;3,IF(MAX(Kinder!$AJ$903:AL$903)&lt;3,4.5,Kinder!BN123),MIN('Berechnung 4_5 _ x'!$E$31:$F$32))),C123),0)</f>
        <v>0</v>
      </c>
      <c r="AO123">
        <f>IF(Kinder!BO125=Antrag!$C$4,IF(D123&gt;=4.5,IF('Berechnung 4_5 _ x'!G$5="Nein",4.5,IF(Kinder!AM$903&lt;3,IF(MAX(Kinder!$AJ$903:AM$903)&lt;3,4.5,Kinder!BO123),MIN('Berechnung 4_5 _ x'!$E$31:$F$32))),D123),0)</f>
        <v>0</v>
      </c>
      <c r="AP123">
        <f>IF(Kinder!BP125=Antrag!$C$4,IF(E123&gt;=4.5,IF('Berechnung 4_5 _ x'!H$5="Nein",4.5,IF(Kinder!AN$903&lt;3,IF(MAX(Kinder!$AJ$903:AN$903)&lt;3,4.5,Kinder!BP123),MIN('Berechnung 4_5 _ x'!$E$31:$F$32))),E123),0)</f>
        <v>0</v>
      </c>
      <c r="AQ123">
        <f>IF(Kinder!BQ125=Antrag!$C$4,IF(F123&gt;=4.5,IF('Berechnung 4_5 _ x'!I$5="Nein",4.5,IF(Kinder!AO$903&lt;3,IF(MAX(Kinder!$AJ$903:AO$903)&lt;3,4.5,Kinder!BQ123),MIN('Berechnung 4_5 _ x'!$E$31:$F$32))),F123),0)</f>
        <v>0</v>
      </c>
      <c r="AR123">
        <f>IF(Kinder!BR125=Antrag!$C$4,IF(G123&gt;=4.5,IF('Berechnung 4_5 _ x'!J$5="Nein",4.5,IF(Kinder!AP$903&lt;3,IF(MAX(Kinder!$AJ$903:AP$903)&lt;3,4.5,Kinder!BR123),MIN('Berechnung 4_5 _ x'!$E$31:$F$32))),G123),0)</f>
        <v>0</v>
      </c>
      <c r="AS123">
        <f>IF(Kinder!BS125=Antrag!$C$4,IF(H123&gt;=4.5,IF('Berechnung 4_5 _ x'!K$5="Nein",4.5,IF(Kinder!AQ$903&lt;3,IF(MAX(Kinder!$AJ$903:AQ$903)&lt;3,4.5,Kinder!BS123),MIN('Berechnung 4_5 _ x'!$E$31:$F$32))),H123),0)</f>
        <v>0</v>
      </c>
      <c r="AT123">
        <f>IF(Kinder!BT125=Antrag!$C$4,IF(I123&gt;=4.5,IF('Berechnung 4_5 _ x'!L$5="Nein",4.5,IF(Kinder!AR$903&lt;3,IF(MAX(Kinder!$AJ$903:AR$903)&lt;3,4.5,Kinder!BT123),MIN('Berechnung 4_5 _ x'!$E$31:$F$32))),I123),0)</f>
        <v>0</v>
      </c>
      <c r="AU123">
        <f>IF(Kinder!BU125=Antrag!$C$4,IF(J123&gt;=4.5,IF('Berechnung 4_5 _ x'!M$5="Nein",4.5,IF(Kinder!AS$903&lt;3,IF(MAX(Kinder!$AJ$903:AS$903)&lt;3,4.5,Kinder!BU123),MIN('Berechnung 4_5 _ x'!$E$31:$F$32))),J123),0)</f>
        <v>0</v>
      </c>
      <c r="AV123">
        <f>IF(Kinder!BV125=Antrag!$C$4,IF(K123&gt;=4.5,IF('Berechnung 4_5 _ x'!N$5="Nein",4.5,IF(Kinder!AT$903&lt;3,IF(MAX(Kinder!$AJ$903:AT$903)&lt;3,4.5,Kinder!BV123),MIN('Berechnung 4_5 _ x'!$E$31:$F$32))),K123),0)</f>
        <v>0</v>
      </c>
      <c r="AW123">
        <f>IF(Kinder!BW125=Antrag!$C$4,IF(L123&gt;=4.5,IF('Berechnung 4_5 _ x'!O$5="Nein",4.5,IF(Kinder!AU$903&lt;3,IF(MAX(Kinder!$AJ$903:AU$903)&lt;3,4.5,Kinder!BW123),MIN('Berechnung 4_5 _ x'!$E$31:$F$32))),L123),0)</f>
        <v>0</v>
      </c>
    </row>
    <row r="124" spans="1:49" x14ac:dyDescent="0.2">
      <c r="M124">
        <f>IF(Kinder!BL125=Antrag!$C$4,Kinder!BL124,0)</f>
        <v>0</v>
      </c>
      <c r="N124">
        <f>IF(Kinder!BM125=Antrag!$C$4,Kinder!BM124,0)</f>
        <v>0</v>
      </c>
      <c r="O124">
        <f>IF(Kinder!BN125=Antrag!$C$4,Kinder!BN124,0)</f>
        <v>0</v>
      </c>
      <c r="P124">
        <f>IF(Kinder!BO125=Antrag!$C$4,Kinder!BO124,0)</f>
        <v>0</v>
      </c>
      <c r="Q124">
        <f>IF(Kinder!BP125=Antrag!$C$4,Kinder!BP124,0)</f>
        <v>0</v>
      </c>
      <c r="R124">
        <f>IF(Kinder!BQ125=Antrag!$C$4,Kinder!BQ124,0)</f>
        <v>0</v>
      </c>
      <c r="S124">
        <f>IF(Kinder!BR125=Antrag!$C$4,Kinder!BR124,0)</f>
        <v>0</v>
      </c>
      <c r="T124">
        <f>IF(Kinder!BS125=Antrag!$C$4,Kinder!BS124,0)</f>
        <v>0</v>
      </c>
      <c r="U124">
        <f>IF(Kinder!BT125=Antrag!$C$4,Kinder!BT124,0)</f>
        <v>0</v>
      </c>
      <c r="V124">
        <f>IF(Kinder!BU125=Antrag!$C$4,Kinder!BU124,0)</f>
        <v>0</v>
      </c>
      <c r="W124">
        <f>IF(Kinder!BV125=Antrag!$C$4,Kinder!BV124,0)</f>
        <v>0</v>
      </c>
      <c r="X124">
        <f>IF(Kinder!BW125=Antrag!$C$4,Kinder!BW124,0)</f>
        <v>0</v>
      </c>
    </row>
    <row r="125" spans="1:49" x14ac:dyDescent="0.2">
      <c r="Y125">
        <f t="shared" ref="Y125:AJ125" si="40">MIN(A123,AL123)*M124</f>
        <v>0</v>
      </c>
      <c r="Z125">
        <f t="shared" si="40"/>
        <v>0</v>
      </c>
      <c r="AA125">
        <f t="shared" si="40"/>
        <v>0</v>
      </c>
      <c r="AB125">
        <f t="shared" si="40"/>
        <v>0</v>
      </c>
      <c r="AC125">
        <f t="shared" si="40"/>
        <v>0</v>
      </c>
      <c r="AD125">
        <f t="shared" si="40"/>
        <v>0</v>
      </c>
      <c r="AE125">
        <f t="shared" si="40"/>
        <v>0</v>
      </c>
      <c r="AF125">
        <f t="shared" si="40"/>
        <v>0</v>
      </c>
      <c r="AG125">
        <f t="shared" si="40"/>
        <v>0</v>
      </c>
      <c r="AH125">
        <f t="shared" si="40"/>
        <v>0</v>
      </c>
      <c r="AI125">
        <f t="shared" si="40"/>
        <v>0</v>
      </c>
      <c r="AJ125">
        <f t="shared" si="40"/>
        <v>0</v>
      </c>
      <c r="AK125">
        <f>SUM(Y125:AJ125)</f>
        <v>0</v>
      </c>
    </row>
    <row r="126" spans="1:49" x14ac:dyDescent="0.2">
      <c r="A126">
        <f>IF(Kinder!BL128=Antrag!$C$4,IF(Kinder!BL126=4.5,'Berechnung 4_5 _ x'!$E$31,Kinder!BL126),0)</f>
        <v>0</v>
      </c>
      <c r="B126">
        <f>IF(Kinder!BM128=Antrag!$C$4,IF(Kinder!BM126=4.5,'Berechnung 4_5 _ x'!$E$31,Kinder!BM126),0)</f>
        <v>0</v>
      </c>
      <c r="C126">
        <f>IF(Kinder!BN128=Antrag!$C$4,IF(Kinder!BN126=4.5,'Berechnung 4_5 _ x'!$E$31,Kinder!BN126),0)</f>
        <v>0</v>
      </c>
      <c r="D126">
        <f>IF(Kinder!BO128=Antrag!$C$4,IF(Kinder!BO126=4.5,'Berechnung 4_5 _ x'!$E$31,Kinder!BO126),0)</f>
        <v>0</v>
      </c>
      <c r="E126">
        <f>IF(Kinder!BP128=Antrag!$C$4,IF(Kinder!BP126=4.5,'Berechnung 4_5 _ x'!$E$31,Kinder!BP126),0)</f>
        <v>0</v>
      </c>
      <c r="F126">
        <f>IF(Kinder!BQ128=Antrag!$C$4,IF(Kinder!BQ126=4.5,'Berechnung 4_5 _ x'!$E$31,Kinder!BQ126),0)</f>
        <v>0</v>
      </c>
      <c r="G126">
        <f>IF(Kinder!BR128=Antrag!$C$4,IF(Kinder!BR126=4.5,'Berechnung 4_5 _ x'!$E$31,Kinder!BR126),0)</f>
        <v>0</v>
      </c>
      <c r="H126">
        <f>IF(Kinder!BS128=Antrag!$C$4,IF(Kinder!BS126=4.5,'Berechnung 4_5 _ x'!$E$31,Kinder!BS126),0)</f>
        <v>0</v>
      </c>
      <c r="I126">
        <f>IF(Kinder!BT128=Antrag!$C$4,IF(Kinder!BT126=4.5,'Berechnung 4_5 _ x'!$E$31,Kinder!BT126),0)</f>
        <v>0</v>
      </c>
      <c r="J126">
        <f>IF(Kinder!BU128=Antrag!$C$4,IF(Kinder!BU126=4.5,'Berechnung 4_5 _ x'!$E$31,Kinder!BU126),0)</f>
        <v>0</v>
      </c>
      <c r="K126">
        <f>IF(Kinder!BV128=Antrag!$C$4,IF(Kinder!BV126=4.5,'Berechnung 4_5 _ x'!$E$31,Kinder!BV126),0)</f>
        <v>0</v>
      </c>
      <c r="L126">
        <f>IF(Kinder!BW128=Antrag!$C$4,IF(Kinder!BW126=4.5,'Berechnung 4_5 _ x'!$E$31,Kinder!BW126),0)</f>
        <v>0</v>
      </c>
      <c r="M126" t="str">
        <f>IF(Kinder!S128='Berechnung Kommune'!L125,Kinder!S126,0)</f>
        <v/>
      </c>
      <c r="AL126">
        <f>IF(Kinder!BL128=Antrag!$C$4,IF(A126&gt;=4.5,IF('Berechnung 4_5 _ x'!D$5="Nein",4.5,IF(Kinder!AJ$903&lt;3,IF(MAX(Kinder!$AJ$903:AJ$903)&lt;3,4.5,Kinder!BL126),MIN('Berechnung 4_5 _ x'!$E$31:$F$32))),A126),0)</f>
        <v>0</v>
      </c>
      <c r="AM126">
        <f>IF(Kinder!BM128=Antrag!$C$4,IF(B126&gt;=4.5,IF('Berechnung 4_5 _ x'!E$5="Nein",4.5,IF(Kinder!AK$903&lt;3,IF(MAX(Kinder!$AJ$903:AK$903)&lt;3,4.5,Kinder!BM126),MIN('Berechnung 4_5 _ x'!$E$31:$F$32))),B126),0)</f>
        <v>0</v>
      </c>
      <c r="AN126">
        <f>IF(Kinder!BN128=Antrag!$C$4,IF(C126&gt;=4.5,IF('Berechnung 4_5 _ x'!F$5="Nein",4.5,IF(Kinder!AL$903&lt;3,IF(MAX(Kinder!$AJ$903:AL$903)&lt;3,4.5,Kinder!BN126),MIN('Berechnung 4_5 _ x'!$E$31:$F$32))),C126),0)</f>
        <v>0</v>
      </c>
      <c r="AO126">
        <f>IF(Kinder!BO128=Antrag!$C$4,IF(D126&gt;=4.5,IF('Berechnung 4_5 _ x'!G$5="Nein",4.5,IF(Kinder!AM$903&lt;3,IF(MAX(Kinder!$AJ$903:AM$903)&lt;3,4.5,Kinder!BO126),MIN('Berechnung 4_5 _ x'!$E$31:$F$32))),D126),0)</f>
        <v>0</v>
      </c>
      <c r="AP126">
        <f>IF(Kinder!BP128=Antrag!$C$4,IF(E126&gt;=4.5,IF('Berechnung 4_5 _ x'!H$5="Nein",4.5,IF(Kinder!AN$903&lt;3,IF(MAX(Kinder!$AJ$903:AN$903)&lt;3,4.5,Kinder!BP126),MIN('Berechnung 4_5 _ x'!$E$31:$F$32))),E126),0)</f>
        <v>0</v>
      </c>
      <c r="AQ126">
        <f>IF(Kinder!BQ128=Antrag!$C$4,IF(F126&gt;=4.5,IF('Berechnung 4_5 _ x'!I$5="Nein",4.5,IF(Kinder!AO$903&lt;3,IF(MAX(Kinder!$AJ$903:AO$903)&lt;3,4.5,Kinder!BQ126),MIN('Berechnung 4_5 _ x'!$E$31:$F$32))),F126),0)</f>
        <v>0</v>
      </c>
      <c r="AR126">
        <f>IF(Kinder!BR128=Antrag!$C$4,IF(G126&gt;=4.5,IF('Berechnung 4_5 _ x'!J$5="Nein",4.5,IF(Kinder!AP$903&lt;3,IF(MAX(Kinder!$AJ$903:AP$903)&lt;3,4.5,Kinder!BR126),MIN('Berechnung 4_5 _ x'!$E$31:$F$32))),G126),0)</f>
        <v>0</v>
      </c>
      <c r="AS126">
        <f>IF(Kinder!BS128=Antrag!$C$4,IF(H126&gt;=4.5,IF('Berechnung 4_5 _ x'!K$5="Nein",4.5,IF(Kinder!AQ$903&lt;3,IF(MAX(Kinder!$AJ$903:AQ$903)&lt;3,4.5,Kinder!BS126),MIN('Berechnung 4_5 _ x'!$E$31:$F$32))),H126),0)</f>
        <v>0</v>
      </c>
      <c r="AT126">
        <f>IF(Kinder!BT128=Antrag!$C$4,IF(I126&gt;=4.5,IF('Berechnung 4_5 _ x'!L$5="Nein",4.5,IF(Kinder!AR$903&lt;3,IF(MAX(Kinder!$AJ$903:AR$903)&lt;3,4.5,Kinder!BT126),MIN('Berechnung 4_5 _ x'!$E$31:$F$32))),I126),0)</f>
        <v>0</v>
      </c>
      <c r="AU126">
        <f>IF(Kinder!BU128=Antrag!$C$4,IF(J126&gt;=4.5,IF('Berechnung 4_5 _ x'!M$5="Nein",4.5,IF(Kinder!AS$903&lt;3,IF(MAX(Kinder!$AJ$903:AS$903)&lt;3,4.5,Kinder!BU126),MIN('Berechnung 4_5 _ x'!$E$31:$F$32))),J126),0)</f>
        <v>0</v>
      </c>
      <c r="AV126">
        <f>IF(Kinder!BV128=Antrag!$C$4,IF(K126&gt;=4.5,IF('Berechnung 4_5 _ x'!N$5="Nein",4.5,IF(Kinder!AT$903&lt;3,IF(MAX(Kinder!$AJ$903:AT$903)&lt;3,4.5,Kinder!BV126),MIN('Berechnung 4_5 _ x'!$E$31:$F$32))),K126),0)</f>
        <v>0</v>
      </c>
      <c r="AW126">
        <f>IF(Kinder!BW128=Antrag!$C$4,IF(L126&gt;=4.5,IF('Berechnung 4_5 _ x'!O$5="Nein",4.5,IF(Kinder!AU$903&lt;3,IF(MAX(Kinder!$AJ$903:AU$903)&lt;3,4.5,Kinder!BW126),MIN('Berechnung 4_5 _ x'!$E$31:$F$32))),L126),0)</f>
        <v>0</v>
      </c>
    </row>
    <row r="127" spans="1:49" x14ac:dyDescent="0.2">
      <c r="M127">
        <f>IF(Kinder!BL128=Antrag!$C$4,Kinder!BL127,0)</f>
        <v>0</v>
      </c>
      <c r="N127">
        <f>IF(Kinder!BM128=Antrag!$C$4,Kinder!BM127,0)</f>
        <v>0</v>
      </c>
      <c r="O127">
        <f>IF(Kinder!BN128=Antrag!$C$4,Kinder!BN127,0)</f>
        <v>0</v>
      </c>
      <c r="P127">
        <f>IF(Kinder!BO128=Antrag!$C$4,Kinder!BO127,0)</f>
        <v>0</v>
      </c>
      <c r="Q127">
        <f>IF(Kinder!BP128=Antrag!$C$4,Kinder!BP127,0)</f>
        <v>0</v>
      </c>
      <c r="R127">
        <f>IF(Kinder!BQ128=Antrag!$C$4,Kinder!BQ127,0)</f>
        <v>0</v>
      </c>
      <c r="S127">
        <f>IF(Kinder!BR128=Antrag!$C$4,Kinder!BR127,0)</f>
        <v>0</v>
      </c>
      <c r="T127">
        <f>IF(Kinder!BS128=Antrag!$C$4,Kinder!BS127,0)</f>
        <v>0</v>
      </c>
      <c r="U127">
        <f>IF(Kinder!BT128=Antrag!$C$4,Kinder!BT127,0)</f>
        <v>0</v>
      </c>
      <c r="V127">
        <f>IF(Kinder!BU128=Antrag!$C$4,Kinder!BU127,0)</f>
        <v>0</v>
      </c>
      <c r="W127">
        <f>IF(Kinder!BV128=Antrag!$C$4,Kinder!BV127,0)</f>
        <v>0</v>
      </c>
      <c r="X127">
        <f>IF(Kinder!BW128=Antrag!$C$4,Kinder!BW127,0)</f>
        <v>0</v>
      </c>
    </row>
    <row r="128" spans="1:49" x14ac:dyDescent="0.2">
      <c r="Y128">
        <f t="shared" ref="Y128:AJ128" si="41">MIN(A126,AL126)*M127</f>
        <v>0</v>
      </c>
      <c r="Z128">
        <f t="shared" si="41"/>
        <v>0</v>
      </c>
      <c r="AA128">
        <f t="shared" si="41"/>
        <v>0</v>
      </c>
      <c r="AB128">
        <f t="shared" si="41"/>
        <v>0</v>
      </c>
      <c r="AC128">
        <f t="shared" si="41"/>
        <v>0</v>
      </c>
      <c r="AD128">
        <f t="shared" si="41"/>
        <v>0</v>
      </c>
      <c r="AE128">
        <f t="shared" si="41"/>
        <v>0</v>
      </c>
      <c r="AF128">
        <f t="shared" si="41"/>
        <v>0</v>
      </c>
      <c r="AG128">
        <f t="shared" si="41"/>
        <v>0</v>
      </c>
      <c r="AH128">
        <f t="shared" si="41"/>
        <v>0</v>
      </c>
      <c r="AI128">
        <f t="shared" si="41"/>
        <v>0</v>
      </c>
      <c r="AJ128">
        <f t="shared" si="41"/>
        <v>0</v>
      </c>
      <c r="AK128">
        <f>SUM(Y128:AJ128)</f>
        <v>0</v>
      </c>
    </row>
    <row r="129" spans="1:49" x14ac:dyDescent="0.2">
      <c r="A129">
        <f>IF(Kinder!BL131=Antrag!$C$4,IF(Kinder!BL129=4.5,'Berechnung 4_5 _ x'!$E$31,Kinder!BL129),0)</f>
        <v>0</v>
      </c>
      <c r="B129">
        <f>IF(Kinder!BM131=Antrag!$C$4,IF(Kinder!BM129=4.5,'Berechnung 4_5 _ x'!$E$31,Kinder!BM129),0)</f>
        <v>0</v>
      </c>
      <c r="C129">
        <f>IF(Kinder!BN131=Antrag!$C$4,IF(Kinder!BN129=4.5,'Berechnung 4_5 _ x'!$E$31,Kinder!BN129),0)</f>
        <v>0</v>
      </c>
      <c r="D129">
        <f>IF(Kinder!BO131=Antrag!$C$4,IF(Kinder!BO129=4.5,'Berechnung 4_5 _ x'!$E$31,Kinder!BO129),0)</f>
        <v>0</v>
      </c>
      <c r="E129">
        <f>IF(Kinder!BP131=Antrag!$C$4,IF(Kinder!BP129=4.5,'Berechnung 4_5 _ x'!$E$31,Kinder!BP129),0)</f>
        <v>0</v>
      </c>
      <c r="F129">
        <f>IF(Kinder!BQ131=Antrag!$C$4,IF(Kinder!BQ129=4.5,'Berechnung 4_5 _ x'!$E$31,Kinder!BQ129),0)</f>
        <v>0</v>
      </c>
      <c r="G129">
        <f>IF(Kinder!BR131=Antrag!$C$4,IF(Kinder!BR129=4.5,'Berechnung 4_5 _ x'!$E$31,Kinder!BR129),0)</f>
        <v>0</v>
      </c>
      <c r="H129">
        <f>IF(Kinder!BS131=Antrag!$C$4,IF(Kinder!BS129=4.5,'Berechnung 4_5 _ x'!$E$31,Kinder!BS129),0)</f>
        <v>0</v>
      </c>
      <c r="I129">
        <f>IF(Kinder!BT131=Antrag!$C$4,IF(Kinder!BT129=4.5,'Berechnung 4_5 _ x'!$E$31,Kinder!BT129),0)</f>
        <v>0</v>
      </c>
      <c r="J129">
        <f>IF(Kinder!BU131=Antrag!$C$4,IF(Kinder!BU129=4.5,'Berechnung 4_5 _ x'!$E$31,Kinder!BU129),0)</f>
        <v>0</v>
      </c>
      <c r="K129">
        <f>IF(Kinder!BV131=Antrag!$C$4,IF(Kinder!BV129=4.5,'Berechnung 4_5 _ x'!$E$31,Kinder!BV129),0)</f>
        <v>0</v>
      </c>
      <c r="L129">
        <f>IF(Kinder!BW131=Antrag!$C$4,IF(Kinder!BW129=4.5,'Berechnung 4_5 _ x'!$E$31,Kinder!BW129),0)</f>
        <v>0</v>
      </c>
      <c r="M129" t="str">
        <f>IF(Kinder!S131='Berechnung Kommune'!L128,Kinder!S129,0)</f>
        <v/>
      </c>
      <c r="AL129">
        <f>IF(Kinder!BL131=Antrag!$C$4,IF(A129&gt;=4.5,IF('Berechnung 4_5 _ x'!D$5="Nein",4.5,IF(Kinder!AJ$903&lt;3,IF(MAX(Kinder!$AJ$903:AJ$903)&lt;3,4.5,Kinder!BL129),MIN('Berechnung 4_5 _ x'!$E$31:$F$32))),A129),0)</f>
        <v>0</v>
      </c>
      <c r="AM129">
        <f>IF(Kinder!BM131=Antrag!$C$4,IF(B129&gt;=4.5,IF('Berechnung 4_5 _ x'!E$5="Nein",4.5,IF(Kinder!AK$903&lt;3,IF(MAX(Kinder!$AJ$903:AK$903)&lt;3,4.5,Kinder!BM129),MIN('Berechnung 4_5 _ x'!$E$31:$F$32))),B129),0)</f>
        <v>0</v>
      </c>
      <c r="AN129">
        <f>IF(Kinder!BN131=Antrag!$C$4,IF(C129&gt;=4.5,IF('Berechnung 4_5 _ x'!F$5="Nein",4.5,IF(Kinder!AL$903&lt;3,IF(MAX(Kinder!$AJ$903:AL$903)&lt;3,4.5,Kinder!BN129),MIN('Berechnung 4_5 _ x'!$E$31:$F$32))),C129),0)</f>
        <v>0</v>
      </c>
      <c r="AO129">
        <f>IF(Kinder!BO131=Antrag!$C$4,IF(D129&gt;=4.5,IF('Berechnung 4_5 _ x'!G$5="Nein",4.5,IF(Kinder!AM$903&lt;3,IF(MAX(Kinder!$AJ$903:AM$903)&lt;3,4.5,Kinder!BO129),MIN('Berechnung 4_5 _ x'!$E$31:$F$32))),D129),0)</f>
        <v>0</v>
      </c>
      <c r="AP129">
        <f>IF(Kinder!BP131=Antrag!$C$4,IF(E129&gt;=4.5,IF('Berechnung 4_5 _ x'!H$5="Nein",4.5,IF(Kinder!AN$903&lt;3,IF(MAX(Kinder!$AJ$903:AN$903)&lt;3,4.5,Kinder!BP129),MIN('Berechnung 4_5 _ x'!$E$31:$F$32))),E129),0)</f>
        <v>0</v>
      </c>
      <c r="AQ129">
        <f>IF(Kinder!BQ131=Antrag!$C$4,IF(F129&gt;=4.5,IF('Berechnung 4_5 _ x'!I$5="Nein",4.5,IF(Kinder!AO$903&lt;3,IF(MAX(Kinder!$AJ$903:AO$903)&lt;3,4.5,Kinder!BQ129),MIN('Berechnung 4_5 _ x'!$E$31:$F$32))),F129),0)</f>
        <v>0</v>
      </c>
      <c r="AR129">
        <f>IF(Kinder!BR131=Antrag!$C$4,IF(G129&gt;=4.5,IF('Berechnung 4_5 _ x'!J$5="Nein",4.5,IF(Kinder!AP$903&lt;3,IF(MAX(Kinder!$AJ$903:AP$903)&lt;3,4.5,Kinder!BR129),MIN('Berechnung 4_5 _ x'!$E$31:$F$32))),G129),0)</f>
        <v>0</v>
      </c>
      <c r="AS129">
        <f>IF(Kinder!BS131=Antrag!$C$4,IF(H129&gt;=4.5,IF('Berechnung 4_5 _ x'!K$5="Nein",4.5,IF(Kinder!AQ$903&lt;3,IF(MAX(Kinder!$AJ$903:AQ$903)&lt;3,4.5,Kinder!BS129),MIN('Berechnung 4_5 _ x'!$E$31:$F$32))),H129),0)</f>
        <v>0</v>
      </c>
      <c r="AT129">
        <f>IF(Kinder!BT131=Antrag!$C$4,IF(I129&gt;=4.5,IF('Berechnung 4_5 _ x'!L$5="Nein",4.5,IF(Kinder!AR$903&lt;3,IF(MAX(Kinder!$AJ$903:AR$903)&lt;3,4.5,Kinder!BT129),MIN('Berechnung 4_5 _ x'!$E$31:$F$32))),I129),0)</f>
        <v>0</v>
      </c>
      <c r="AU129">
        <f>IF(Kinder!BU131=Antrag!$C$4,IF(J129&gt;=4.5,IF('Berechnung 4_5 _ x'!M$5="Nein",4.5,IF(Kinder!AS$903&lt;3,IF(MAX(Kinder!$AJ$903:AS$903)&lt;3,4.5,Kinder!BU129),MIN('Berechnung 4_5 _ x'!$E$31:$F$32))),J129),0)</f>
        <v>0</v>
      </c>
      <c r="AV129">
        <f>IF(Kinder!BV131=Antrag!$C$4,IF(K129&gt;=4.5,IF('Berechnung 4_5 _ x'!N$5="Nein",4.5,IF(Kinder!AT$903&lt;3,IF(MAX(Kinder!$AJ$903:AT$903)&lt;3,4.5,Kinder!BV129),MIN('Berechnung 4_5 _ x'!$E$31:$F$32))),K129),0)</f>
        <v>0</v>
      </c>
      <c r="AW129">
        <f>IF(Kinder!BW131=Antrag!$C$4,IF(L129&gt;=4.5,IF('Berechnung 4_5 _ x'!O$5="Nein",4.5,IF(Kinder!AU$903&lt;3,IF(MAX(Kinder!$AJ$903:AU$903)&lt;3,4.5,Kinder!BW129),MIN('Berechnung 4_5 _ x'!$E$31:$F$32))),L129),0)</f>
        <v>0</v>
      </c>
    </row>
    <row r="130" spans="1:49" x14ac:dyDescent="0.2">
      <c r="M130">
        <f>IF(Kinder!BL131=Antrag!$C$4,Kinder!BL130,0)</f>
        <v>0</v>
      </c>
      <c r="N130">
        <f>IF(Kinder!BM131=Antrag!$C$4,Kinder!BM130,0)</f>
        <v>0</v>
      </c>
      <c r="O130">
        <f>IF(Kinder!BN131=Antrag!$C$4,Kinder!BN130,0)</f>
        <v>0</v>
      </c>
      <c r="P130">
        <f>IF(Kinder!BO131=Antrag!$C$4,Kinder!BO130,0)</f>
        <v>0</v>
      </c>
      <c r="Q130">
        <f>IF(Kinder!BP131=Antrag!$C$4,Kinder!BP130,0)</f>
        <v>0</v>
      </c>
      <c r="R130">
        <f>IF(Kinder!BQ131=Antrag!$C$4,Kinder!BQ130,0)</f>
        <v>0</v>
      </c>
      <c r="S130">
        <f>IF(Kinder!BR131=Antrag!$C$4,Kinder!BR130,0)</f>
        <v>0</v>
      </c>
      <c r="T130">
        <f>IF(Kinder!BS131=Antrag!$C$4,Kinder!BS130,0)</f>
        <v>0</v>
      </c>
      <c r="U130">
        <f>IF(Kinder!BT131=Antrag!$C$4,Kinder!BT130,0)</f>
        <v>0</v>
      </c>
      <c r="V130">
        <f>IF(Kinder!BU131=Antrag!$C$4,Kinder!BU130,0)</f>
        <v>0</v>
      </c>
      <c r="W130">
        <f>IF(Kinder!BV131=Antrag!$C$4,Kinder!BV130,0)</f>
        <v>0</v>
      </c>
      <c r="X130">
        <f>IF(Kinder!BW131=Antrag!$C$4,Kinder!BW130,0)</f>
        <v>0</v>
      </c>
    </row>
    <row r="131" spans="1:49" x14ac:dyDescent="0.2">
      <c r="Y131">
        <f t="shared" ref="Y131:AJ131" si="42">MIN(A129,AL129)*M130</f>
        <v>0</v>
      </c>
      <c r="Z131">
        <f t="shared" si="42"/>
        <v>0</v>
      </c>
      <c r="AA131">
        <f t="shared" si="42"/>
        <v>0</v>
      </c>
      <c r="AB131">
        <f t="shared" si="42"/>
        <v>0</v>
      </c>
      <c r="AC131">
        <f t="shared" si="42"/>
        <v>0</v>
      </c>
      <c r="AD131">
        <f t="shared" si="42"/>
        <v>0</v>
      </c>
      <c r="AE131">
        <f t="shared" si="42"/>
        <v>0</v>
      </c>
      <c r="AF131">
        <f t="shared" si="42"/>
        <v>0</v>
      </c>
      <c r="AG131">
        <f t="shared" si="42"/>
        <v>0</v>
      </c>
      <c r="AH131">
        <f t="shared" si="42"/>
        <v>0</v>
      </c>
      <c r="AI131">
        <f t="shared" si="42"/>
        <v>0</v>
      </c>
      <c r="AJ131">
        <f t="shared" si="42"/>
        <v>0</v>
      </c>
      <c r="AK131">
        <f>SUM(Y131:AJ131)</f>
        <v>0</v>
      </c>
    </row>
    <row r="132" spans="1:49" x14ac:dyDescent="0.2">
      <c r="A132">
        <f>IF(Kinder!BL134=Antrag!$C$4,IF(Kinder!BL132=4.5,'Berechnung 4_5 _ x'!$E$31,Kinder!BL132),0)</f>
        <v>0</v>
      </c>
      <c r="B132">
        <f>IF(Kinder!BM134=Antrag!$C$4,IF(Kinder!BM132=4.5,'Berechnung 4_5 _ x'!$E$31,Kinder!BM132),0)</f>
        <v>0</v>
      </c>
      <c r="C132">
        <f>IF(Kinder!BN134=Antrag!$C$4,IF(Kinder!BN132=4.5,'Berechnung 4_5 _ x'!$E$31,Kinder!BN132),0)</f>
        <v>0</v>
      </c>
      <c r="D132">
        <f>IF(Kinder!BO134=Antrag!$C$4,IF(Kinder!BO132=4.5,'Berechnung 4_5 _ x'!$E$31,Kinder!BO132),0)</f>
        <v>0</v>
      </c>
      <c r="E132">
        <f>IF(Kinder!BP134=Antrag!$C$4,IF(Kinder!BP132=4.5,'Berechnung 4_5 _ x'!$E$31,Kinder!BP132),0)</f>
        <v>0</v>
      </c>
      <c r="F132">
        <f>IF(Kinder!BQ134=Antrag!$C$4,IF(Kinder!BQ132=4.5,'Berechnung 4_5 _ x'!$E$31,Kinder!BQ132),0)</f>
        <v>0</v>
      </c>
      <c r="G132">
        <f>IF(Kinder!BR134=Antrag!$C$4,IF(Kinder!BR132=4.5,'Berechnung 4_5 _ x'!$E$31,Kinder!BR132),0)</f>
        <v>0</v>
      </c>
      <c r="H132">
        <f>IF(Kinder!BS134=Antrag!$C$4,IF(Kinder!BS132=4.5,'Berechnung 4_5 _ x'!$E$31,Kinder!BS132),0)</f>
        <v>0</v>
      </c>
      <c r="I132">
        <f>IF(Kinder!BT134=Antrag!$C$4,IF(Kinder!BT132=4.5,'Berechnung 4_5 _ x'!$E$31,Kinder!BT132),0)</f>
        <v>0</v>
      </c>
      <c r="J132">
        <f>IF(Kinder!BU134=Antrag!$C$4,IF(Kinder!BU132=4.5,'Berechnung 4_5 _ x'!$E$31,Kinder!BU132),0)</f>
        <v>0</v>
      </c>
      <c r="K132">
        <f>IF(Kinder!BV134=Antrag!$C$4,IF(Kinder!BV132=4.5,'Berechnung 4_5 _ x'!$E$31,Kinder!BV132),0)</f>
        <v>0</v>
      </c>
      <c r="L132">
        <f>IF(Kinder!BW134=Antrag!$C$4,IF(Kinder!BW132=4.5,'Berechnung 4_5 _ x'!$E$31,Kinder!BW132),0)</f>
        <v>0</v>
      </c>
      <c r="M132" t="str">
        <f>IF(Kinder!S134='Berechnung Kommune'!L131,Kinder!S132,0)</f>
        <v/>
      </c>
      <c r="AL132">
        <f>IF(Kinder!BL134=Antrag!$C$4,IF(A132&gt;=4.5,IF('Berechnung 4_5 _ x'!D$5="Nein",4.5,IF(Kinder!AJ$903&lt;3,IF(MAX(Kinder!$AJ$903:AJ$903)&lt;3,4.5,Kinder!BL132),MIN('Berechnung 4_5 _ x'!$E$31:$F$32))),A132),0)</f>
        <v>0</v>
      </c>
      <c r="AM132">
        <f>IF(Kinder!BM134=Antrag!$C$4,IF(B132&gt;=4.5,IF('Berechnung 4_5 _ x'!E$5="Nein",4.5,IF(Kinder!AK$903&lt;3,IF(MAX(Kinder!$AJ$903:AK$903)&lt;3,4.5,Kinder!BM132),MIN('Berechnung 4_5 _ x'!$E$31:$F$32))),B132),0)</f>
        <v>0</v>
      </c>
      <c r="AN132">
        <f>IF(Kinder!BN134=Antrag!$C$4,IF(C132&gt;=4.5,IF('Berechnung 4_5 _ x'!F$5="Nein",4.5,IF(Kinder!AL$903&lt;3,IF(MAX(Kinder!$AJ$903:AL$903)&lt;3,4.5,Kinder!BN132),MIN('Berechnung 4_5 _ x'!$E$31:$F$32))),C132),0)</f>
        <v>0</v>
      </c>
      <c r="AO132">
        <f>IF(Kinder!BO134=Antrag!$C$4,IF(D132&gt;=4.5,IF('Berechnung 4_5 _ x'!G$5="Nein",4.5,IF(Kinder!AM$903&lt;3,IF(MAX(Kinder!$AJ$903:AM$903)&lt;3,4.5,Kinder!BO132),MIN('Berechnung 4_5 _ x'!$E$31:$F$32))),D132),0)</f>
        <v>0</v>
      </c>
      <c r="AP132">
        <f>IF(Kinder!BP134=Antrag!$C$4,IF(E132&gt;=4.5,IF('Berechnung 4_5 _ x'!H$5="Nein",4.5,IF(Kinder!AN$903&lt;3,IF(MAX(Kinder!$AJ$903:AN$903)&lt;3,4.5,Kinder!BP132),MIN('Berechnung 4_5 _ x'!$E$31:$F$32))),E132),0)</f>
        <v>0</v>
      </c>
      <c r="AQ132">
        <f>IF(Kinder!BQ134=Antrag!$C$4,IF(F132&gt;=4.5,IF('Berechnung 4_5 _ x'!I$5="Nein",4.5,IF(Kinder!AO$903&lt;3,IF(MAX(Kinder!$AJ$903:AO$903)&lt;3,4.5,Kinder!BQ132),MIN('Berechnung 4_5 _ x'!$E$31:$F$32))),F132),0)</f>
        <v>0</v>
      </c>
      <c r="AR132">
        <f>IF(Kinder!BR134=Antrag!$C$4,IF(G132&gt;=4.5,IF('Berechnung 4_5 _ x'!J$5="Nein",4.5,IF(Kinder!AP$903&lt;3,IF(MAX(Kinder!$AJ$903:AP$903)&lt;3,4.5,Kinder!BR132),MIN('Berechnung 4_5 _ x'!$E$31:$F$32))),G132),0)</f>
        <v>0</v>
      </c>
      <c r="AS132">
        <f>IF(Kinder!BS134=Antrag!$C$4,IF(H132&gt;=4.5,IF('Berechnung 4_5 _ x'!K$5="Nein",4.5,IF(Kinder!AQ$903&lt;3,IF(MAX(Kinder!$AJ$903:AQ$903)&lt;3,4.5,Kinder!BS132),MIN('Berechnung 4_5 _ x'!$E$31:$F$32))),H132),0)</f>
        <v>0</v>
      </c>
      <c r="AT132">
        <f>IF(Kinder!BT134=Antrag!$C$4,IF(I132&gt;=4.5,IF('Berechnung 4_5 _ x'!L$5="Nein",4.5,IF(Kinder!AR$903&lt;3,IF(MAX(Kinder!$AJ$903:AR$903)&lt;3,4.5,Kinder!BT132),MIN('Berechnung 4_5 _ x'!$E$31:$F$32))),I132),0)</f>
        <v>0</v>
      </c>
      <c r="AU132">
        <f>IF(Kinder!BU134=Antrag!$C$4,IF(J132&gt;=4.5,IF('Berechnung 4_5 _ x'!M$5="Nein",4.5,IF(Kinder!AS$903&lt;3,IF(MAX(Kinder!$AJ$903:AS$903)&lt;3,4.5,Kinder!BU132),MIN('Berechnung 4_5 _ x'!$E$31:$F$32))),J132),0)</f>
        <v>0</v>
      </c>
      <c r="AV132">
        <f>IF(Kinder!BV134=Antrag!$C$4,IF(K132&gt;=4.5,IF('Berechnung 4_5 _ x'!N$5="Nein",4.5,IF(Kinder!AT$903&lt;3,IF(MAX(Kinder!$AJ$903:AT$903)&lt;3,4.5,Kinder!BV132),MIN('Berechnung 4_5 _ x'!$E$31:$F$32))),K132),0)</f>
        <v>0</v>
      </c>
      <c r="AW132">
        <f>IF(Kinder!BW134=Antrag!$C$4,IF(L132&gt;=4.5,IF('Berechnung 4_5 _ x'!O$5="Nein",4.5,IF(Kinder!AU$903&lt;3,IF(MAX(Kinder!$AJ$903:AU$903)&lt;3,4.5,Kinder!BW132),MIN('Berechnung 4_5 _ x'!$E$31:$F$32))),L132),0)</f>
        <v>0</v>
      </c>
    </row>
    <row r="133" spans="1:49" x14ac:dyDescent="0.2">
      <c r="M133">
        <f>IF(Kinder!BL134=Antrag!$C$4,Kinder!BL133,0)</f>
        <v>0</v>
      </c>
      <c r="N133">
        <f>IF(Kinder!BM134=Antrag!$C$4,Kinder!BM133,0)</f>
        <v>0</v>
      </c>
      <c r="O133">
        <f>IF(Kinder!BN134=Antrag!$C$4,Kinder!BN133,0)</f>
        <v>0</v>
      </c>
      <c r="P133">
        <f>IF(Kinder!BO134=Antrag!$C$4,Kinder!BO133,0)</f>
        <v>0</v>
      </c>
      <c r="Q133">
        <f>IF(Kinder!BP134=Antrag!$C$4,Kinder!BP133,0)</f>
        <v>0</v>
      </c>
      <c r="R133">
        <f>IF(Kinder!BQ134=Antrag!$C$4,Kinder!BQ133,0)</f>
        <v>0</v>
      </c>
      <c r="S133">
        <f>IF(Kinder!BR134=Antrag!$C$4,Kinder!BR133,0)</f>
        <v>0</v>
      </c>
      <c r="T133">
        <f>IF(Kinder!BS134=Antrag!$C$4,Kinder!BS133,0)</f>
        <v>0</v>
      </c>
      <c r="U133">
        <f>IF(Kinder!BT134=Antrag!$C$4,Kinder!BT133,0)</f>
        <v>0</v>
      </c>
      <c r="V133">
        <f>IF(Kinder!BU134=Antrag!$C$4,Kinder!BU133,0)</f>
        <v>0</v>
      </c>
      <c r="W133">
        <f>IF(Kinder!BV134=Antrag!$C$4,Kinder!BV133,0)</f>
        <v>0</v>
      </c>
      <c r="X133">
        <f>IF(Kinder!BW134=Antrag!$C$4,Kinder!BW133,0)</f>
        <v>0</v>
      </c>
    </row>
    <row r="134" spans="1:49" x14ac:dyDescent="0.2">
      <c r="Y134">
        <f t="shared" ref="Y134:AJ134" si="43">MIN(A132,AL132)*M133</f>
        <v>0</v>
      </c>
      <c r="Z134">
        <f t="shared" si="43"/>
        <v>0</v>
      </c>
      <c r="AA134">
        <f t="shared" si="43"/>
        <v>0</v>
      </c>
      <c r="AB134">
        <f t="shared" si="43"/>
        <v>0</v>
      </c>
      <c r="AC134">
        <f t="shared" si="43"/>
        <v>0</v>
      </c>
      <c r="AD134">
        <f t="shared" si="43"/>
        <v>0</v>
      </c>
      <c r="AE134">
        <f t="shared" si="43"/>
        <v>0</v>
      </c>
      <c r="AF134">
        <f t="shared" si="43"/>
        <v>0</v>
      </c>
      <c r="AG134">
        <f t="shared" si="43"/>
        <v>0</v>
      </c>
      <c r="AH134">
        <f t="shared" si="43"/>
        <v>0</v>
      </c>
      <c r="AI134">
        <f t="shared" si="43"/>
        <v>0</v>
      </c>
      <c r="AJ134">
        <f t="shared" si="43"/>
        <v>0</v>
      </c>
      <c r="AK134">
        <f>SUM(Y134:AJ134)</f>
        <v>0</v>
      </c>
    </row>
    <row r="135" spans="1:49" x14ac:dyDescent="0.2">
      <c r="A135">
        <f>IF(Kinder!BL137=Antrag!$C$4,IF(Kinder!BL135=4.5,'Berechnung 4_5 _ x'!$E$31,Kinder!BL135),0)</f>
        <v>0</v>
      </c>
      <c r="B135">
        <f>IF(Kinder!BM137=Antrag!$C$4,IF(Kinder!BM135=4.5,'Berechnung 4_5 _ x'!$E$31,Kinder!BM135),0)</f>
        <v>0</v>
      </c>
      <c r="C135">
        <f>IF(Kinder!BN137=Antrag!$C$4,IF(Kinder!BN135=4.5,'Berechnung 4_5 _ x'!$E$31,Kinder!BN135),0)</f>
        <v>0</v>
      </c>
      <c r="D135">
        <f>IF(Kinder!BO137=Antrag!$C$4,IF(Kinder!BO135=4.5,'Berechnung 4_5 _ x'!$E$31,Kinder!BO135),0)</f>
        <v>0</v>
      </c>
      <c r="E135">
        <f>IF(Kinder!BP137=Antrag!$C$4,IF(Kinder!BP135=4.5,'Berechnung 4_5 _ x'!$E$31,Kinder!BP135),0)</f>
        <v>0</v>
      </c>
      <c r="F135">
        <f>IF(Kinder!BQ137=Antrag!$C$4,IF(Kinder!BQ135=4.5,'Berechnung 4_5 _ x'!$E$31,Kinder!BQ135),0)</f>
        <v>0</v>
      </c>
      <c r="G135">
        <f>IF(Kinder!BR137=Antrag!$C$4,IF(Kinder!BR135=4.5,'Berechnung 4_5 _ x'!$E$31,Kinder!BR135),0)</f>
        <v>0</v>
      </c>
      <c r="H135">
        <f>IF(Kinder!BS137=Antrag!$C$4,IF(Kinder!BS135=4.5,'Berechnung 4_5 _ x'!$E$31,Kinder!BS135),0)</f>
        <v>0</v>
      </c>
      <c r="I135">
        <f>IF(Kinder!BT137=Antrag!$C$4,IF(Kinder!BT135=4.5,'Berechnung 4_5 _ x'!$E$31,Kinder!BT135),0)</f>
        <v>0</v>
      </c>
      <c r="J135">
        <f>IF(Kinder!BU137=Antrag!$C$4,IF(Kinder!BU135=4.5,'Berechnung 4_5 _ x'!$E$31,Kinder!BU135),0)</f>
        <v>0</v>
      </c>
      <c r="K135">
        <f>IF(Kinder!BV137=Antrag!$C$4,IF(Kinder!BV135=4.5,'Berechnung 4_5 _ x'!$E$31,Kinder!BV135),0)</f>
        <v>0</v>
      </c>
      <c r="L135">
        <f>IF(Kinder!BW137=Antrag!$C$4,IF(Kinder!BW135=4.5,'Berechnung 4_5 _ x'!$E$31,Kinder!BW135),0)</f>
        <v>0</v>
      </c>
      <c r="M135" t="str">
        <f>IF(Kinder!S137='Berechnung Kommune'!L134,Kinder!S135,0)</f>
        <v/>
      </c>
      <c r="AL135">
        <f>IF(Kinder!BL137=Antrag!$C$4,IF(A135&gt;=4.5,IF('Berechnung 4_5 _ x'!D$5="Nein",4.5,IF(Kinder!AJ$903&lt;3,IF(MAX(Kinder!$AJ$903:AJ$903)&lt;3,4.5,Kinder!BL135),MIN('Berechnung 4_5 _ x'!$E$31:$F$32))),A135),0)</f>
        <v>0</v>
      </c>
      <c r="AM135">
        <f>IF(Kinder!BM137=Antrag!$C$4,IF(B135&gt;=4.5,IF('Berechnung 4_5 _ x'!E$5="Nein",4.5,IF(Kinder!AK$903&lt;3,IF(MAX(Kinder!$AJ$903:AK$903)&lt;3,4.5,Kinder!BM135),MIN('Berechnung 4_5 _ x'!$E$31:$F$32))),B135),0)</f>
        <v>0</v>
      </c>
      <c r="AN135">
        <f>IF(Kinder!BN137=Antrag!$C$4,IF(C135&gt;=4.5,IF('Berechnung 4_5 _ x'!F$5="Nein",4.5,IF(Kinder!AL$903&lt;3,IF(MAX(Kinder!$AJ$903:AL$903)&lt;3,4.5,Kinder!BN135),MIN('Berechnung 4_5 _ x'!$E$31:$F$32))),C135),0)</f>
        <v>0</v>
      </c>
      <c r="AO135">
        <f>IF(Kinder!BO137=Antrag!$C$4,IF(D135&gt;=4.5,IF('Berechnung 4_5 _ x'!G$5="Nein",4.5,IF(Kinder!AM$903&lt;3,IF(MAX(Kinder!$AJ$903:AM$903)&lt;3,4.5,Kinder!BO135),MIN('Berechnung 4_5 _ x'!$E$31:$F$32))),D135),0)</f>
        <v>0</v>
      </c>
      <c r="AP135">
        <f>IF(Kinder!BP137=Antrag!$C$4,IF(E135&gt;=4.5,IF('Berechnung 4_5 _ x'!H$5="Nein",4.5,IF(Kinder!AN$903&lt;3,IF(MAX(Kinder!$AJ$903:AN$903)&lt;3,4.5,Kinder!BP135),MIN('Berechnung 4_5 _ x'!$E$31:$F$32))),E135),0)</f>
        <v>0</v>
      </c>
      <c r="AQ135">
        <f>IF(Kinder!BQ137=Antrag!$C$4,IF(F135&gt;=4.5,IF('Berechnung 4_5 _ x'!I$5="Nein",4.5,IF(Kinder!AO$903&lt;3,IF(MAX(Kinder!$AJ$903:AO$903)&lt;3,4.5,Kinder!BQ135),MIN('Berechnung 4_5 _ x'!$E$31:$F$32))),F135),0)</f>
        <v>0</v>
      </c>
      <c r="AR135">
        <f>IF(Kinder!BR137=Antrag!$C$4,IF(G135&gt;=4.5,IF('Berechnung 4_5 _ x'!J$5="Nein",4.5,IF(Kinder!AP$903&lt;3,IF(MAX(Kinder!$AJ$903:AP$903)&lt;3,4.5,Kinder!BR135),MIN('Berechnung 4_5 _ x'!$E$31:$F$32))),G135),0)</f>
        <v>0</v>
      </c>
      <c r="AS135">
        <f>IF(Kinder!BS137=Antrag!$C$4,IF(H135&gt;=4.5,IF('Berechnung 4_5 _ x'!K$5="Nein",4.5,IF(Kinder!AQ$903&lt;3,IF(MAX(Kinder!$AJ$903:AQ$903)&lt;3,4.5,Kinder!BS135),MIN('Berechnung 4_5 _ x'!$E$31:$F$32))),H135),0)</f>
        <v>0</v>
      </c>
      <c r="AT135">
        <f>IF(Kinder!BT137=Antrag!$C$4,IF(I135&gt;=4.5,IF('Berechnung 4_5 _ x'!L$5="Nein",4.5,IF(Kinder!AR$903&lt;3,IF(MAX(Kinder!$AJ$903:AR$903)&lt;3,4.5,Kinder!BT135),MIN('Berechnung 4_5 _ x'!$E$31:$F$32))),I135),0)</f>
        <v>0</v>
      </c>
      <c r="AU135">
        <f>IF(Kinder!BU137=Antrag!$C$4,IF(J135&gt;=4.5,IF('Berechnung 4_5 _ x'!M$5="Nein",4.5,IF(Kinder!AS$903&lt;3,IF(MAX(Kinder!$AJ$903:AS$903)&lt;3,4.5,Kinder!BU135),MIN('Berechnung 4_5 _ x'!$E$31:$F$32))),J135),0)</f>
        <v>0</v>
      </c>
      <c r="AV135">
        <f>IF(Kinder!BV137=Antrag!$C$4,IF(K135&gt;=4.5,IF('Berechnung 4_5 _ x'!N$5="Nein",4.5,IF(Kinder!AT$903&lt;3,IF(MAX(Kinder!$AJ$903:AT$903)&lt;3,4.5,Kinder!BV135),MIN('Berechnung 4_5 _ x'!$E$31:$F$32))),K135),0)</f>
        <v>0</v>
      </c>
      <c r="AW135">
        <f>IF(Kinder!BW137=Antrag!$C$4,IF(L135&gt;=4.5,IF('Berechnung 4_5 _ x'!O$5="Nein",4.5,IF(Kinder!AU$903&lt;3,IF(MAX(Kinder!$AJ$903:AU$903)&lt;3,4.5,Kinder!BW135),MIN('Berechnung 4_5 _ x'!$E$31:$F$32))),L135),0)</f>
        <v>0</v>
      </c>
    </row>
    <row r="136" spans="1:49" x14ac:dyDescent="0.2">
      <c r="M136">
        <f>IF(Kinder!BL137=Antrag!$C$4,Kinder!BL136,0)</f>
        <v>0</v>
      </c>
      <c r="N136">
        <f>IF(Kinder!BM137=Antrag!$C$4,Kinder!BM136,0)</f>
        <v>0</v>
      </c>
      <c r="O136">
        <f>IF(Kinder!BN137=Antrag!$C$4,Kinder!BN136,0)</f>
        <v>0</v>
      </c>
      <c r="P136">
        <f>IF(Kinder!BO137=Antrag!$C$4,Kinder!BO136,0)</f>
        <v>0</v>
      </c>
      <c r="Q136">
        <f>IF(Kinder!BP137=Antrag!$C$4,Kinder!BP136,0)</f>
        <v>0</v>
      </c>
      <c r="R136">
        <f>IF(Kinder!BQ137=Antrag!$C$4,Kinder!BQ136,0)</f>
        <v>0</v>
      </c>
      <c r="S136">
        <f>IF(Kinder!BR137=Antrag!$C$4,Kinder!BR136,0)</f>
        <v>0</v>
      </c>
      <c r="T136">
        <f>IF(Kinder!BS137=Antrag!$C$4,Kinder!BS136,0)</f>
        <v>0</v>
      </c>
      <c r="U136">
        <f>IF(Kinder!BT137=Antrag!$C$4,Kinder!BT136,0)</f>
        <v>0</v>
      </c>
      <c r="V136">
        <f>IF(Kinder!BU137=Antrag!$C$4,Kinder!BU136,0)</f>
        <v>0</v>
      </c>
      <c r="W136">
        <f>IF(Kinder!BV137=Antrag!$C$4,Kinder!BV136,0)</f>
        <v>0</v>
      </c>
      <c r="X136">
        <f>IF(Kinder!BW137=Antrag!$C$4,Kinder!BW136,0)</f>
        <v>0</v>
      </c>
    </row>
    <row r="137" spans="1:49" x14ac:dyDescent="0.2">
      <c r="Y137">
        <f t="shared" ref="Y137:AJ137" si="44">MIN(A135,AL135)*M136</f>
        <v>0</v>
      </c>
      <c r="Z137">
        <f t="shared" si="44"/>
        <v>0</v>
      </c>
      <c r="AA137">
        <f t="shared" si="44"/>
        <v>0</v>
      </c>
      <c r="AB137">
        <f t="shared" si="44"/>
        <v>0</v>
      </c>
      <c r="AC137">
        <f t="shared" si="44"/>
        <v>0</v>
      </c>
      <c r="AD137">
        <f t="shared" si="44"/>
        <v>0</v>
      </c>
      <c r="AE137">
        <f t="shared" si="44"/>
        <v>0</v>
      </c>
      <c r="AF137">
        <f t="shared" si="44"/>
        <v>0</v>
      </c>
      <c r="AG137">
        <f t="shared" si="44"/>
        <v>0</v>
      </c>
      <c r="AH137">
        <f t="shared" si="44"/>
        <v>0</v>
      </c>
      <c r="AI137">
        <f t="shared" si="44"/>
        <v>0</v>
      </c>
      <c r="AJ137">
        <f t="shared" si="44"/>
        <v>0</v>
      </c>
      <c r="AK137">
        <f>SUM(Y137:AJ137)</f>
        <v>0</v>
      </c>
    </row>
    <row r="138" spans="1:49" x14ac:dyDescent="0.2">
      <c r="A138">
        <f>IF(Kinder!BL140=Antrag!$C$4,IF(Kinder!BL138=4.5,'Berechnung 4_5 _ x'!$E$31,Kinder!BL138),0)</f>
        <v>0</v>
      </c>
      <c r="B138">
        <f>IF(Kinder!BM140=Antrag!$C$4,IF(Kinder!BM138=4.5,'Berechnung 4_5 _ x'!$E$31,Kinder!BM138),0)</f>
        <v>0</v>
      </c>
      <c r="C138">
        <f>IF(Kinder!BN140=Antrag!$C$4,IF(Kinder!BN138=4.5,'Berechnung 4_5 _ x'!$E$31,Kinder!BN138),0)</f>
        <v>0</v>
      </c>
      <c r="D138">
        <f>IF(Kinder!BO140=Antrag!$C$4,IF(Kinder!BO138=4.5,'Berechnung 4_5 _ x'!$E$31,Kinder!BO138),0)</f>
        <v>0</v>
      </c>
      <c r="E138">
        <f>IF(Kinder!BP140=Antrag!$C$4,IF(Kinder!BP138=4.5,'Berechnung 4_5 _ x'!$E$31,Kinder!BP138),0)</f>
        <v>0</v>
      </c>
      <c r="F138">
        <f>IF(Kinder!BQ140=Antrag!$C$4,IF(Kinder!BQ138=4.5,'Berechnung 4_5 _ x'!$E$31,Kinder!BQ138),0)</f>
        <v>0</v>
      </c>
      <c r="G138">
        <f>IF(Kinder!BR140=Antrag!$C$4,IF(Kinder!BR138=4.5,'Berechnung 4_5 _ x'!$E$31,Kinder!BR138),0)</f>
        <v>0</v>
      </c>
      <c r="H138">
        <f>IF(Kinder!BS140=Antrag!$C$4,IF(Kinder!BS138=4.5,'Berechnung 4_5 _ x'!$E$31,Kinder!BS138),0)</f>
        <v>0</v>
      </c>
      <c r="I138">
        <f>IF(Kinder!BT140=Antrag!$C$4,IF(Kinder!BT138=4.5,'Berechnung 4_5 _ x'!$E$31,Kinder!BT138),0)</f>
        <v>0</v>
      </c>
      <c r="J138">
        <f>IF(Kinder!BU140=Antrag!$C$4,IF(Kinder!BU138=4.5,'Berechnung 4_5 _ x'!$E$31,Kinder!BU138),0)</f>
        <v>0</v>
      </c>
      <c r="K138">
        <f>IF(Kinder!BV140=Antrag!$C$4,IF(Kinder!BV138=4.5,'Berechnung 4_5 _ x'!$E$31,Kinder!BV138),0)</f>
        <v>0</v>
      </c>
      <c r="L138">
        <f>IF(Kinder!BW140=Antrag!$C$4,IF(Kinder!BW138=4.5,'Berechnung 4_5 _ x'!$E$31,Kinder!BW138),0)</f>
        <v>0</v>
      </c>
      <c r="M138" t="str">
        <f>IF(Kinder!S140='Berechnung Kommune'!L137,Kinder!S138,0)</f>
        <v/>
      </c>
      <c r="AL138">
        <f>IF(Kinder!BL140=Antrag!$C$4,IF(A138&gt;=4.5,IF('Berechnung 4_5 _ x'!D$5="Nein",4.5,IF(Kinder!AJ$903&lt;3,IF(MAX(Kinder!$AJ$903:AJ$903)&lt;3,4.5,Kinder!BL138),MIN('Berechnung 4_5 _ x'!$E$31:$F$32))),A138),0)</f>
        <v>0</v>
      </c>
      <c r="AM138">
        <f>IF(Kinder!BM140=Antrag!$C$4,IF(B138&gt;=4.5,IF('Berechnung 4_5 _ x'!E$5="Nein",4.5,IF(Kinder!AK$903&lt;3,IF(MAX(Kinder!$AJ$903:AK$903)&lt;3,4.5,Kinder!BM138),MIN('Berechnung 4_5 _ x'!$E$31:$F$32))),B138),0)</f>
        <v>0</v>
      </c>
      <c r="AN138">
        <f>IF(Kinder!BN140=Antrag!$C$4,IF(C138&gt;=4.5,IF('Berechnung 4_5 _ x'!F$5="Nein",4.5,IF(Kinder!AL$903&lt;3,IF(MAX(Kinder!$AJ$903:AL$903)&lt;3,4.5,Kinder!BN138),MIN('Berechnung 4_5 _ x'!$E$31:$F$32))),C138),0)</f>
        <v>0</v>
      </c>
      <c r="AO138">
        <f>IF(Kinder!BO140=Antrag!$C$4,IF(D138&gt;=4.5,IF('Berechnung 4_5 _ x'!G$5="Nein",4.5,IF(Kinder!AM$903&lt;3,IF(MAX(Kinder!$AJ$903:AM$903)&lt;3,4.5,Kinder!BO138),MIN('Berechnung 4_5 _ x'!$E$31:$F$32))),D138),0)</f>
        <v>0</v>
      </c>
      <c r="AP138">
        <f>IF(Kinder!BP140=Antrag!$C$4,IF(E138&gt;=4.5,IF('Berechnung 4_5 _ x'!H$5="Nein",4.5,IF(Kinder!AN$903&lt;3,IF(MAX(Kinder!$AJ$903:AN$903)&lt;3,4.5,Kinder!BP138),MIN('Berechnung 4_5 _ x'!$E$31:$F$32))),E138),0)</f>
        <v>0</v>
      </c>
      <c r="AQ138">
        <f>IF(Kinder!BQ140=Antrag!$C$4,IF(F138&gt;=4.5,IF('Berechnung 4_5 _ x'!I$5="Nein",4.5,IF(Kinder!AO$903&lt;3,IF(MAX(Kinder!$AJ$903:AO$903)&lt;3,4.5,Kinder!BQ138),MIN('Berechnung 4_5 _ x'!$E$31:$F$32))),F138),0)</f>
        <v>0</v>
      </c>
      <c r="AR138">
        <f>IF(Kinder!BR140=Antrag!$C$4,IF(G138&gt;=4.5,IF('Berechnung 4_5 _ x'!J$5="Nein",4.5,IF(Kinder!AP$903&lt;3,IF(MAX(Kinder!$AJ$903:AP$903)&lt;3,4.5,Kinder!BR138),MIN('Berechnung 4_5 _ x'!$E$31:$F$32))),G138),0)</f>
        <v>0</v>
      </c>
      <c r="AS138">
        <f>IF(Kinder!BS140=Antrag!$C$4,IF(H138&gt;=4.5,IF('Berechnung 4_5 _ x'!K$5="Nein",4.5,IF(Kinder!AQ$903&lt;3,IF(MAX(Kinder!$AJ$903:AQ$903)&lt;3,4.5,Kinder!BS138),MIN('Berechnung 4_5 _ x'!$E$31:$F$32))),H138),0)</f>
        <v>0</v>
      </c>
      <c r="AT138">
        <f>IF(Kinder!BT140=Antrag!$C$4,IF(I138&gt;=4.5,IF('Berechnung 4_5 _ x'!L$5="Nein",4.5,IF(Kinder!AR$903&lt;3,IF(MAX(Kinder!$AJ$903:AR$903)&lt;3,4.5,Kinder!BT138),MIN('Berechnung 4_5 _ x'!$E$31:$F$32))),I138),0)</f>
        <v>0</v>
      </c>
      <c r="AU138">
        <f>IF(Kinder!BU140=Antrag!$C$4,IF(J138&gt;=4.5,IF('Berechnung 4_5 _ x'!M$5="Nein",4.5,IF(Kinder!AS$903&lt;3,IF(MAX(Kinder!$AJ$903:AS$903)&lt;3,4.5,Kinder!BU138),MIN('Berechnung 4_5 _ x'!$E$31:$F$32))),J138),0)</f>
        <v>0</v>
      </c>
      <c r="AV138">
        <f>IF(Kinder!BV140=Antrag!$C$4,IF(K138&gt;=4.5,IF('Berechnung 4_5 _ x'!N$5="Nein",4.5,IF(Kinder!AT$903&lt;3,IF(MAX(Kinder!$AJ$903:AT$903)&lt;3,4.5,Kinder!BV138),MIN('Berechnung 4_5 _ x'!$E$31:$F$32))),K138),0)</f>
        <v>0</v>
      </c>
      <c r="AW138">
        <f>IF(Kinder!BW140=Antrag!$C$4,IF(L138&gt;=4.5,IF('Berechnung 4_5 _ x'!O$5="Nein",4.5,IF(Kinder!AU$903&lt;3,IF(MAX(Kinder!$AJ$903:AU$903)&lt;3,4.5,Kinder!BW138),MIN('Berechnung 4_5 _ x'!$E$31:$F$32))),L138),0)</f>
        <v>0</v>
      </c>
    </row>
    <row r="139" spans="1:49" x14ac:dyDescent="0.2">
      <c r="M139">
        <f>IF(Kinder!BL140=Antrag!$C$4,Kinder!BL139,0)</f>
        <v>0</v>
      </c>
      <c r="N139">
        <f>IF(Kinder!BM140=Antrag!$C$4,Kinder!BM139,0)</f>
        <v>0</v>
      </c>
      <c r="O139">
        <f>IF(Kinder!BN140=Antrag!$C$4,Kinder!BN139,0)</f>
        <v>0</v>
      </c>
      <c r="P139">
        <f>IF(Kinder!BO140=Antrag!$C$4,Kinder!BO139,0)</f>
        <v>0</v>
      </c>
      <c r="Q139">
        <f>IF(Kinder!BP140=Antrag!$C$4,Kinder!BP139,0)</f>
        <v>0</v>
      </c>
      <c r="R139">
        <f>IF(Kinder!BQ140=Antrag!$C$4,Kinder!BQ139,0)</f>
        <v>0</v>
      </c>
      <c r="S139">
        <f>IF(Kinder!BR140=Antrag!$C$4,Kinder!BR139,0)</f>
        <v>0</v>
      </c>
      <c r="T139">
        <f>IF(Kinder!BS140=Antrag!$C$4,Kinder!BS139,0)</f>
        <v>0</v>
      </c>
      <c r="U139">
        <f>IF(Kinder!BT140=Antrag!$C$4,Kinder!BT139,0)</f>
        <v>0</v>
      </c>
      <c r="V139">
        <f>IF(Kinder!BU140=Antrag!$C$4,Kinder!BU139,0)</f>
        <v>0</v>
      </c>
      <c r="W139">
        <f>IF(Kinder!BV140=Antrag!$C$4,Kinder!BV139,0)</f>
        <v>0</v>
      </c>
      <c r="X139">
        <f>IF(Kinder!BW140=Antrag!$C$4,Kinder!BW139,0)</f>
        <v>0</v>
      </c>
    </row>
    <row r="140" spans="1:49" x14ac:dyDescent="0.2">
      <c r="Y140">
        <f t="shared" ref="Y140:AJ140" si="45">MIN(A138,AL138)*M139</f>
        <v>0</v>
      </c>
      <c r="Z140">
        <f t="shared" si="45"/>
        <v>0</v>
      </c>
      <c r="AA140">
        <f t="shared" si="45"/>
        <v>0</v>
      </c>
      <c r="AB140">
        <f t="shared" si="45"/>
        <v>0</v>
      </c>
      <c r="AC140">
        <f t="shared" si="45"/>
        <v>0</v>
      </c>
      <c r="AD140">
        <f t="shared" si="45"/>
        <v>0</v>
      </c>
      <c r="AE140">
        <f t="shared" si="45"/>
        <v>0</v>
      </c>
      <c r="AF140">
        <f t="shared" si="45"/>
        <v>0</v>
      </c>
      <c r="AG140">
        <f t="shared" si="45"/>
        <v>0</v>
      </c>
      <c r="AH140">
        <f t="shared" si="45"/>
        <v>0</v>
      </c>
      <c r="AI140">
        <f t="shared" si="45"/>
        <v>0</v>
      </c>
      <c r="AJ140">
        <f t="shared" si="45"/>
        <v>0</v>
      </c>
      <c r="AK140">
        <f>SUM(Y140:AJ140)</f>
        <v>0</v>
      </c>
    </row>
    <row r="141" spans="1:49" x14ac:dyDescent="0.2">
      <c r="A141">
        <f>IF(Kinder!BL143=Antrag!$C$4,IF(Kinder!BL141=4.5,'Berechnung 4_5 _ x'!$E$31,Kinder!BL141),0)</f>
        <v>0</v>
      </c>
      <c r="B141">
        <f>IF(Kinder!BM143=Antrag!$C$4,IF(Kinder!BM141=4.5,'Berechnung 4_5 _ x'!$E$31,Kinder!BM141),0)</f>
        <v>0</v>
      </c>
      <c r="C141">
        <f>IF(Kinder!BN143=Antrag!$C$4,IF(Kinder!BN141=4.5,'Berechnung 4_5 _ x'!$E$31,Kinder!BN141),0)</f>
        <v>0</v>
      </c>
      <c r="D141">
        <f>IF(Kinder!BO143=Antrag!$C$4,IF(Kinder!BO141=4.5,'Berechnung 4_5 _ x'!$E$31,Kinder!BO141),0)</f>
        <v>0</v>
      </c>
      <c r="E141">
        <f>IF(Kinder!BP143=Antrag!$C$4,IF(Kinder!BP141=4.5,'Berechnung 4_5 _ x'!$E$31,Kinder!BP141),0)</f>
        <v>0</v>
      </c>
      <c r="F141">
        <f>IF(Kinder!BQ143=Antrag!$C$4,IF(Kinder!BQ141=4.5,'Berechnung 4_5 _ x'!$E$31,Kinder!BQ141),0)</f>
        <v>0</v>
      </c>
      <c r="G141">
        <f>IF(Kinder!BR143=Antrag!$C$4,IF(Kinder!BR141=4.5,'Berechnung 4_5 _ x'!$E$31,Kinder!BR141),0)</f>
        <v>0</v>
      </c>
      <c r="H141">
        <f>IF(Kinder!BS143=Antrag!$C$4,IF(Kinder!BS141=4.5,'Berechnung 4_5 _ x'!$E$31,Kinder!BS141),0)</f>
        <v>0</v>
      </c>
      <c r="I141">
        <f>IF(Kinder!BT143=Antrag!$C$4,IF(Kinder!BT141=4.5,'Berechnung 4_5 _ x'!$E$31,Kinder!BT141),0)</f>
        <v>0</v>
      </c>
      <c r="J141">
        <f>IF(Kinder!BU143=Antrag!$C$4,IF(Kinder!BU141=4.5,'Berechnung 4_5 _ x'!$E$31,Kinder!BU141),0)</f>
        <v>0</v>
      </c>
      <c r="K141">
        <f>IF(Kinder!BV143=Antrag!$C$4,IF(Kinder!BV141=4.5,'Berechnung 4_5 _ x'!$E$31,Kinder!BV141),0)</f>
        <v>0</v>
      </c>
      <c r="L141">
        <f>IF(Kinder!BW143=Antrag!$C$4,IF(Kinder!BW141=4.5,'Berechnung 4_5 _ x'!$E$31,Kinder!BW141),0)</f>
        <v>0</v>
      </c>
      <c r="M141" t="str">
        <f>IF(Kinder!S143='Berechnung Kommune'!L140,Kinder!S141,0)</f>
        <v/>
      </c>
      <c r="AL141">
        <f>IF(Kinder!BL143=Antrag!$C$4,IF(A141&gt;=4.5,IF('Berechnung 4_5 _ x'!D$5="Nein",4.5,IF(Kinder!AJ$903&lt;3,IF(MAX(Kinder!$AJ$903:AJ$903)&lt;3,4.5,Kinder!BL141),MIN('Berechnung 4_5 _ x'!$E$31:$F$32))),A141),0)</f>
        <v>0</v>
      </c>
      <c r="AM141">
        <f>IF(Kinder!BM143=Antrag!$C$4,IF(B141&gt;=4.5,IF('Berechnung 4_5 _ x'!E$5="Nein",4.5,IF(Kinder!AK$903&lt;3,IF(MAX(Kinder!$AJ$903:AK$903)&lt;3,4.5,Kinder!BM141),MIN('Berechnung 4_5 _ x'!$E$31:$F$32))),B141),0)</f>
        <v>0</v>
      </c>
      <c r="AN141">
        <f>IF(Kinder!BN143=Antrag!$C$4,IF(C141&gt;=4.5,IF('Berechnung 4_5 _ x'!F$5="Nein",4.5,IF(Kinder!AL$903&lt;3,IF(MAX(Kinder!$AJ$903:AL$903)&lt;3,4.5,Kinder!BN141),MIN('Berechnung 4_5 _ x'!$E$31:$F$32))),C141),0)</f>
        <v>0</v>
      </c>
      <c r="AO141">
        <f>IF(Kinder!BO143=Antrag!$C$4,IF(D141&gt;=4.5,IF('Berechnung 4_5 _ x'!G$5="Nein",4.5,IF(Kinder!AM$903&lt;3,IF(MAX(Kinder!$AJ$903:AM$903)&lt;3,4.5,Kinder!BO141),MIN('Berechnung 4_5 _ x'!$E$31:$F$32))),D141),0)</f>
        <v>0</v>
      </c>
      <c r="AP141">
        <f>IF(Kinder!BP143=Antrag!$C$4,IF(E141&gt;=4.5,IF('Berechnung 4_5 _ x'!H$5="Nein",4.5,IF(Kinder!AN$903&lt;3,IF(MAX(Kinder!$AJ$903:AN$903)&lt;3,4.5,Kinder!BP141),MIN('Berechnung 4_5 _ x'!$E$31:$F$32))),E141),0)</f>
        <v>0</v>
      </c>
      <c r="AQ141">
        <f>IF(Kinder!BQ143=Antrag!$C$4,IF(F141&gt;=4.5,IF('Berechnung 4_5 _ x'!I$5="Nein",4.5,IF(Kinder!AO$903&lt;3,IF(MAX(Kinder!$AJ$903:AO$903)&lt;3,4.5,Kinder!BQ141),MIN('Berechnung 4_5 _ x'!$E$31:$F$32))),F141),0)</f>
        <v>0</v>
      </c>
      <c r="AR141">
        <f>IF(Kinder!BR143=Antrag!$C$4,IF(G141&gt;=4.5,IF('Berechnung 4_5 _ x'!J$5="Nein",4.5,IF(Kinder!AP$903&lt;3,IF(MAX(Kinder!$AJ$903:AP$903)&lt;3,4.5,Kinder!BR141),MIN('Berechnung 4_5 _ x'!$E$31:$F$32))),G141),0)</f>
        <v>0</v>
      </c>
      <c r="AS141">
        <f>IF(Kinder!BS143=Antrag!$C$4,IF(H141&gt;=4.5,IF('Berechnung 4_5 _ x'!K$5="Nein",4.5,IF(Kinder!AQ$903&lt;3,IF(MAX(Kinder!$AJ$903:AQ$903)&lt;3,4.5,Kinder!BS141),MIN('Berechnung 4_5 _ x'!$E$31:$F$32))),H141),0)</f>
        <v>0</v>
      </c>
      <c r="AT141">
        <f>IF(Kinder!BT143=Antrag!$C$4,IF(I141&gt;=4.5,IF('Berechnung 4_5 _ x'!L$5="Nein",4.5,IF(Kinder!AR$903&lt;3,IF(MAX(Kinder!$AJ$903:AR$903)&lt;3,4.5,Kinder!BT141),MIN('Berechnung 4_5 _ x'!$E$31:$F$32))),I141),0)</f>
        <v>0</v>
      </c>
      <c r="AU141">
        <f>IF(Kinder!BU143=Antrag!$C$4,IF(J141&gt;=4.5,IF('Berechnung 4_5 _ x'!M$5="Nein",4.5,IF(Kinder!AS$903&lt;3,IF(MAX(Kinder!$AJ$903:AS$903)&lt;3,4.5,Kinder!BU141),MIN('Berechnung 4_5 _ x'!$E$31:$F$32))),J141),0)</f>
        <v>0</v>
      </c>
      <c r="AV141">
        <f>IF(Kinder!BV143=Antrag!$C$4,IF(K141&gt;=4.5,IF('Berechnung 4_5 _ x'!N$5="Nein",4.5,IF(Kinder!AT$903&lt;3,IF(MAX(Kinder!$AJ$903:AT$903)&lt;3,4.5,Kinder!BV141),MIN('Berechnung 4_5 _ x'!$E$31:$F$32))),K141),0)</f>
        <v>0</v>
      </c>
      <c r="AW141">
        <f>IF(Kinder!BW143=Antrag!$C$4,IF(L141&gt;=4.5,IF('Berechnung 4_5 _ x'!O$5="Nein",4.5,IF(Kinder!AU$903&lt;3,IF(MAX(Kinder!$AJ$903:AU$903)&lt;3,4.5,Kinder!BW141),MIN('Berechnung 4_5 _ x'!$E$31:$F$32))),L141),0)</f>
        <v>0</v>
      </c>
    </row>
    <row r="142" spans="1:49" x14ac:dyDescent="0.2">
      <c r="M142">
        <f>IF(Kinder!BL143=Antrag!$C$4,Kinder!BL142,0)</f>
        <v>0</v>
      </c>
      <c r="N142">
        <f>IF(Kinder!BM143=Antrag!$C$4,Kinder!BM142,0)</f>
        <v>0</v>
      </c>
      <c r="O142">
        <f>IF(Kinder!BN143=Antrag!$C$4,Kinder!BN142,0)</f>
        <v>0</v>
      </c>
      <c r="P142">
        <f>IF(Kinder!BO143=Antrag!$C$4,Kinder!BO142,0)</f>
        <v>0</v>
      </c>
      <c r="Q142">
        <f>IF(Kinder!BP143=Antrag!$C$4,Kinder!BP142,0)</f>
        <v>0</v>
      </c>
      <c r="R142">
        <f>IF(Kinder!BQ143=Antrag!$C$4,Kinder!BQ142,0)</f>
        <v>0</v>
      </c>
      <c r="S142">
        <f>IF(Kinder!BR143=Antrag!$C$4,Kinder!BR142,0)</f>
        <v>0</v>
      </c>
      <c r="T142">
        <f>IF(Kinder!BS143=Antrag!$C$4,Kinder!BS142,0)</f>
        <v>0</v>
      </c>
      <c r="U142">
        <f>IF(Kinder!BT143=Antrag!$C$4,Kinder!BT142,0)</f>
        <v>0</v>
      </c>
      <c r="V142">
        <f>IF(Kinder!BU143=Antrag!$C$4,Kinder!BU142,0)</f>
        <v>0</v>
      </c>
      <c r="W142">
        <f>IF(Kinder!BV143=Antrag!$C$4,Kinder!BV142,0)</f>
        <v>0</v>
      </c>
      <c r="X142">
        <f>IF(Kinder!BW143=Antrag!$C$4,Kinder!BW142,0)</f>
        <v>0</v>
      </c>
    </row>
    <row r="143" spans="1:49" x14ac:dyDescent="0.2">
      <c r="Y143">
        <f t="shared" ref="Y143:AJ143" si="46">MIN(A141,AL141)*M142</f>
        <v>0</v>
      </c>
      <c r="Z143">
        <f t="shared" si="46"/>
        <v>0</v>
      </c>
      <c r="AA143">
        <f t="shared" si="46"/>
        <v>0</v>
      </c>
      <c r="AB143">
        <f t="shared" si="46"/>
        <v>0</v>
      </c>
      <c r="AC143">
        <f t="shared" si="46"/>
        <v>0</v>
      </c>
      <c r="AD143">
        <f t="shared" si="46"/>
        <v>0</v>
      </c>
      <c r="AE143">
        <f t="shared" si="46"/>
        <v>0</v>
      </c>
      <c r="AF143">
        <f t="shared" si="46"/>
        <v>0</v>
      </c>
      <c r="AG143">
        <f t="shared" si="46"/>
        <v>0</v>
      </c>
      <c r="AH143">
        <f t="shared" si="46"/>
        <v>0</v>
      </c>
      <c r="AI143">
        <f t="shared" si="46"/>
        <v>0</v>
      </c>
      <c r="AJ143">
        <f t="shared" si="46"/>
        <v>0</v>
      </c>
      <c r="AK143">
        <f>SUM(Y143:AJ143)</f>
        <v>0</v>
      </c>
    </row>
    <row r="144" spans="1:49" x14ac:dyDescent="0.2">
      <c r="A144">
        <f>IF(Kinder!BL146=Antrag!$C$4,IF(Kinder!BL144=4.5,'Berechnung 4_5 _ x'!$E$31,Kinder!BL144),0)</f>
        <v>0</v>
      </c>
      <c r="B144">
        <f>IF(Kinder!BM146=Antrag!$C$4,IF(Kinder!BM144=4.5,'Berechnung 4_5 _ x'!$E$31,Kinder!BM144),0)</f>
        <v>0</v>
      </c>
      <c r="C144">
        <f>IF(Kinder!BN146=Antrag!$C$4,IF(Kinder!BN144=4.5,'Berechnung 4_5 _ x'!$E$31,Kinder!BN144),0)</f>
        <v>0</v>
      </c>
      <c r="D144">
        <f>IF(Kinder!BO146=Antrag!$C$4,IF(Kinder!BO144=4.5,'Berechnung 4_5 _ x'!$E$31,Kinder!BO144),0)</f>
        <v>0</v>
      </c>
      <c r="E144">
        <f>IF(Kinder!BP146=Antrag!$C$4,IF(Kinder!BP144=4.5,'Berechnung 4_5 _ x'!$E$31,Kinder!BP144),0)</f>
        <v>0</v>
      </c>
      <c r="F144">
        <f>IF(Kinder!BQ146=Antrag!$C$4,IF(Kinder!BQ144=4.5,'Berechnung 4_5 _ x'!$E$31,Kinder!BQ144),0)</f>
        <v>0</v>
      </c>
      <c r="G144">
        <f>IF(Kinder!BR146=Antrag!$C$4,IF(Kinder!BR144=4.5,'Berechnung 4_5 _ x'!$E$31,Kinder!BR144),0)</f>
        <v>0</v>
      </c>
      <c r="H144">
        <f>IF(Kinder!BS146=Antrag!$C$4,IF(Kinder!BS144=4.5,'Berechnung 4_5 _ x'!$E$31,Kinder!BS144),0)</f>
        <v>0</v>
      </c>
      <c r="I144">
        <f>IF(Kinder!BT146=Antrag!$C$4,IF(Kinder!BT144=4.5,'Berechnung 4_5 _ x'!$E$31,Kinder!BT144),0)</f>
        <v>0</v>
      </c>
      <c r="J144">
        <f>IF(Kinder!BU146=Antrag!$C$4,IF(Kinder!BU144=4.5,'Berechnung 4_5 _ x'!$E$31,Kinder!BU144),0)</f>
        <v>0</v>
      </c>
      <c r="K144">
        <f>IF(Kinder!BV146=Antrag!$C$4,IF(Kinder!BV144=4.5,'Berechnung 4_5 _ x'!$E$31,Kinder!BV144),0)</f>
        <v>0</v>
      </c>
      <c r="L144">
        <f>IF(Kinder!BW146=Antrag!$C$4,IF(Kinder!BW144=4.5,'Berechnung 4_5 _ x'!$E$31,Kinder!BW144),0)</f>
        <v>0</v>
      </c>
      <c r="M144" t="str">
        <f>IF(Kinder!S146='Berechnung Kommune'!L143,Kinder!S144,0)</f>
        <v/>
      </c>
      <c r="AL144">
        <f>IF(Kinder!BL146=Antrag!$C$4,IF(A144&gt;=4.5,IF('Berechnung 4_5 _ x'!D$5="Nein",4.5,IF(Kinder!AJ$903&lt;3,IF(MAX(Kinder!$AJ$903:AJ$903)&lt;3,4.5,Kinder!BL144),MIN('Berechnung 4_5 _ x'!$E$31:$F$32))),A144),0)</f>
        <v>0</v>
      </c>
      <c r="AM144">
        <f>IF(Kinder!BM146=Antrag!$C$4,IF(B144&gt;=4.5,IF('Berechnung 4_5 _ x'!E$5="Nein",4.5,IF(Kinder!AK$903&lt;3,IF(MAX(Kinder!$AJ$903:AK$903)&lt;3,4.5,Kinder!BM144),MIN('Berechnung 4_5 _ x'!$E$31:$F$32))),B144),0)</f>
        <v>0</v>
      </c>
      <c r="AN144">
        <f>IF(Kinder!BN146=Antrag!$C$4,IF(C144&gt;=4.5,IF('Berechnung 4_5 _ x'!F$5="Nein",4.5,IF(Kinder!AL$903&lt;3,IF(MAX(Kinder!$AJ$903:AL$903)&lt;3,4.5,Kinder!BN144),MIN('Berechnung 4_5 _ x'!$E$31:$F$32))),C144),0)</f>
        <v>0</v>
      </c>
      <c r="AO144">
        <f>IF(Kinder!BO146=Antrag!$C$4,IF(D144&gt;=4.5,IF('Berechnung 4_5 _ x'!G$5="Nein",4.5,IF(Kinder!AM$903&lt;3,IF(MAX(Kinder!$AJ$903:AM$903)&lt;3,4.5,Kinder!BO144),MIN('Berechnung 4_5 _ x'!$E$31:$F$32))),D144),0)</f>
        <v>0</v>
      </c>
      <c r="AP144">
        <f>IF(Kinder!BP146=Antrag!$C$4,IF(E144&gt;=4.5,IF('Berechnung 4_5 _ x'!H$5="Nein",4.5,IF(Kinder!AN$903&lt;3,IF(MAX(Kinder!$AJ$903:AN$903)&lt;3,4.5,Kinder!BP144),MIN('Berechnung 4_5 _ x'!$E$31:$F$32))),E144),0)</f>
        <v>0</v>
      </c>
      <c r="AQ144">
        <f>IF(Kinder!BQ146=Antrag!$C$4,IF(F144&gt;=4.5,IF('Berechnung 4_5 _ x'!I$5="Nein",4.5,IF(Kinder!AO$903&lt;3,IF(MAX(Kinder!$AJ$903:AO$903)&lt;3,4.5,Kinder!BQ144),MIN('Berechnung 4_5 _ x'!$E$31:$F$32))),F144),0)</f>
        <v>0</v>
      </c>
      <c r="AR144">
        <f>IF(Kinder!BR146=Antrag!$C$4,IF(G144&gt;=4.5,IF('Berechnung 4_5 _ x'!J$5="Nein",4.5,IF(Kinder!AP$903&lt;3,IF(MAX(Kinder!$AJ$903:AP$903)&lt;3,4.5,Kinder!BR144),MIN('Berechnung 4_5 _ x'!$E$31:$F$32))),G144),0)</f>
        <v>0</v>
      </c>
      <c r="AS144">
        <f>IF(Kinder!BS146=Antrag!$C$4,IF(H144&gt;=4.5,IF('Berechnung 4_5 _ x'!K$5="Nein",4.5,IF(Kinder!AQ$903&lt;3,IF(MAX(Kinder!$AJ$903:AQ$903)&lt;3,4.5,Kinder!BS144),MIN('Berechnung 4_5 _ x'!$E$31:$F$32))),H144),0)</f>
        <v>0</v>
      </c>
      <c r="AT144">
        <f>IF(Kinder!BT146=Antrag!$C$4,IF(I144&gt;=4.5,IF('Berechnung 4_5 _ x'!L$5="Nein",4.5,IF(Kinder!AR$903&lt;3,IF(MAX(Kinder!$AJ$903:AR$903)&lt;3,4.5,Kinder!BT144),MIN('Berechnung 4_5 _ x'!$E$31:$F$32))),I144),0)</f>
        <v>0</v>
      </c>
      <c r="AU144">
        <f>IF(Kinder!BU146=Antrag!$C$4,IF(J144&gt;=4.5,IF('Berechnung 4_5 _ x'!M$5="Nein",4.5,IF(Kinder!AS$903&lt;3,IF(MAX(Kinder!$AJ$903:AS$903)&lt;3,4.5,Kinder!BU144),MIN('Berechnung 4_5 _ x'!$E$31:$F$32))),J144),0)</f>
        <v>0</v>
      </c>
      <c r="AV144">
        <f>IF(Kinder!BV146=Antrag!$C$4,IF(K144&gt;=4.5,IF('Berechnung 4_5 _ x'!N$5="Nein",4.5,IF(Kinder!AT$903&lt;3,IF(MAX(Kinder!$AJ$903:AT$903)&lt;3,4.5,Kinder!BV144),MIN('Berechnung 4_5 _ x'!$E$31:$F$32))),K144),0)</f>
        <v>0</v>
      </c>
      <c r="AW144">
        <f>IF(Kinder!BW146=Antrag!$C$4,IF(L144&gt;=4.5,IF('Berechnung 4_5 _ x'!O$5="Nein",4.5,IF(Kinder!AU$903&lt;3,IF(MAX(Kinder!$AJ$903:AU$903)&lt;3,4.5,Kinder!BW144),MIN('Berechnung 4_5 _ x'!$E$31:$F$32))),L144),0)</f>
        <v>0</v>
      </c>
    </row>
    <row r="145" spans="1:49" x14ac:dyDescent="0.2">
      <c r="M145">
        <f>IF(Kinder!BL146=Antrag!$C$4,Kinder!BL145,0)</f>
        <v>0</v>
      </c>
      <c r="N145">
        <f>IF(Kinder!BM146=Antrag!$C$4,Kinder!BM145,0)</f>
        <v>0</v>
      </c>
      <c r="O145">
        <f>IF(Kinder!BN146=Antrag!$C$4,Kinder!BN145,0)</f>
        <v>0</v>
      </c>
      <c r="P145">
        <f>IF(Kinder!BO146=Antrag!$C$4,Kinder!BO145,0)</f>
        <v>0</v>
      </c>
      <c r="Q145">
        <f>IF(Kinder!BP146=Antrag!$C$4,Kinder!BP145,0)</f>
        <v>0</v>
      </c>
      <c r="R145">
        <f>IF(Kinder!BQ146=Antrag!$C$4,Kinder!BQ145,0)</f>
        <v>0</v>
      </c>
      <c r="S145">
        <f>IF(Kinder!BR146=Antrag!$C$4,Kinder!BR145,0)</f>
        <v>0</v>
      </c>
      <c r="T145">
        <f>IF(Kinder!BS146=Antrag!$C$4,Kinder!BS145,0)</f>
        <v>0</v>
      </c>
      <c r="U145">
        <f>IF(Kinder!BT146=Antrag!$C$4,Kinder!BT145,0)</f>
        <v>0</v>
      </c>
      <c r="V145">
        <f>IF(Kinder!BU146=Antrag!$C$4,Kinder!BU145,0)</f>
        <v>0</v>
      </c>
      <c r="W145">
        <f>IF(Kinder!BV146=Antrag!$C$4,Kinder!BV145,0)</f>
        <v>0</v>
      </c>
      <c r="X145">
        <f>IF(Kinder!BW146=Antrag!$C$4,Kinder!BW145,0)</f>
        <v>0</v>
      </c>
    </row>
    <row r="146" spans="1:49" x14ac:dyDescent="0.2">
      <c r="Y146">
        <f t="shared" ref="Y146:AJ146" si="47">MIN(A144,AL144)*M145</f>
        <v>0</v>
      </c>
      <c r="Z146">
        <f t="shared" si="47"/>
        <v>0</v>
      </c>
      <c r="AA146">
        <f t="shared" si="47"/>
        <v>0</v>
      </c>
      <c r="AB146">
        <f t="shared" si="47"/>
        <v>0</v>
      </c>
      <c r="AC146">
        <f t="shared" si="47"/>
        <v>0</v>
      </c>
      <c r="AD146">
        <f t="shared" si="47"/>
        <v>0</v>
      </c>
      <c r="AE146">
        <f t="shared" si="47"/>
        <v>0</v>
      </c>
      <c r="AF146">
        <f t="shared" si="47"/>
        <v>0</v>
      </c>
      <c r="AG146">
        <f t="shared" si="47"/>
        <v>0</v>
      </c>
      <c r="AH146">
        <f t="shared" si="47"/>
        <v>0</v>
      </c>
      <c r="AI146">
        <f t="shared" si="47"/>
        <v>0</v>
      </c>
      <c r="AJ146">
        <f t="shared" si="47"/>
        <v>0</v>
      </c>
      <c r="AK146">
        <f>SUM(Y146:AJ146)</f>
        <v>0</v>
      </c>
    </row>
    <row r="147" spans="1:49" x14ac:dyDescent="0.2">
      <c r="A147">
        <f>IF(Kinder!BL149=Antrag!$C$4,IF(Kinder!BL147=4.5,'Berechnung 4_5 _ x'!$E$31,Kinder!BL147),0)</f>
        <v>0</v>
      </c>
      <c r="B147">
        <f>IF(Kinder!BM149=Antrag!$C$4,IF(Kinder!BM147=4.5,'Berechnung 4_5 _ x'!$E$31,Kinder!BM147),0)</f>
        <v>0</v>
      </c>
      <c r="C147">
        <f>IF(Kinder!BN149=Antrag!$C$4,IF(Kinder!BN147=4.5,'Berechnung 4_5 _ x'!$E$31,Kinder!BN147),0)</f>
        <v>0</v>
      </c>
      <c r="D147">
        <f>IF(Kinder!BO149=Antrag!$C$4,IF(Kinder!BO147=4.5,'Berechnung 4_5 _ x'!$E$31,Kinder!BO147),0)</f>
        <v>0</v>
      </c>
      <c r="E147">
        <f>IF(Kinder!BP149=Antrag!$C$4,IF(Kinder!BP147=4.5,'Berechnung 4_5 _ x'!$E$31,Kinder!BP147),0)</f>
        <v>0</v>
      </c>
      <c r="F147">
        <f>IF(Kinder!BQ149=Antrag!$C$4,IF(Kinder!BQ147=4.5,'Berechnung 4_5 _ x'!$E$31,Kinder!BQ147),0)</f>
        <v>0</v>
      </c>
      <c r="G147">
        <f>IF(Kinder!BR149=Antrag!$C$4,IF(Kinder!BR147=4.5,'Berechnung 4_5 _ x'!$E$31,Kinder!BR147),0)</f>
        <v>0</v>
      </c>
      <c r="H147">
        <f>IF(Kinder!BS149=Antrag!$C$4,IF(Kinder!BS147=4.5,'Berechnung 4_5 _ x'!$E$31,Kinder!BS147),0)</f>
        <v>0</v>
      </c>
      <c r="I147">
        <f>IF(Kinder!BT149=Antrag!$C$4,IF(Kinder!BT147=4.5,'Berechnung 4_5 _ x'!$E$31,Kinder!BT147),0)</f>
        <v>0</v>
      </c>
      <c r="J147">
        <f>IF(Kinder!BU149=Antrag!$C$4,IF(Kinder!BU147=4.5,'Berechnung 4_5 _ x'!$E$31,Kinder!BU147),0)</f>
        <v>0</v>
      </c>
      <c r="K147">
        <f>IF(Kinder!BV149=Antrag!$C$4,IF(Kinder!BV147=4.5,'Berechnung 4_5 _ x'!$E$31,Kinder!BV147),0)</f>
        <v>0</v>
      </c>
      <c r="L147">
        <f>IF(Kinder!BW149=Antrag!$C$4,IF(Kinder!BW147=4.5,'Berechnung 4_5 _ x'!$E$31,Kinder!BW147),0)</f>
        <v>0</v>
      </c>
      <c r="M147" t="str">
        <f>IF(Kinder!S149='Berechnung Kommune'!L146,Kinder!S147,0)</f>
        <v/>
      </c>
      <c r="AL147">
        <f>IF(Kinder!BL149=Antrag!$C$4,IF(A147&gt;=4.5,IF('Berechnung 4_5 _ x'!D$5="Nein",4.5,IF(Kinder!AJ$903&lt;3,IF(MAX(Kinder!$AJ$903:AJ$903)&lt;3,4.5,Kinder!BL147),MIN('Berechnung 4_5 _ x'!$E$31:$F$32))),A147),0)</f>
        <v>0</v>
      </c>
      <c r="AM147">
        <f>IF(Kinder!BM149=Antrag!$C$4,IF(B147&gt;=4.5,IF('Berechnung 4_5 _ x'!E$5="Nein",4.5,IF(Kinder!AK$903&lt;3,IF(MAX(Kinder!$AJ$903:AK$903)&lt;3,4.5,Kinder!BM147),MIN('Berechnung 4_5 _ x'!$E$31:$F$32))),B147),0)</f>
        <v>0</v>
      </c>
      <c r="AN147">
        <f>IF(Kinder!BN149=Antrag!$C$4,IF(C147&gt;=4.5,IF('Berechnung 4_5 _ x'!F$5="Nein",4.5,IF(Kinder!AL$903&lt;3,IF(MAX(Kinder!$AJ$903:AL$903)&lt;3,4.5,Kinder!BN147),MIN('Berechnung 4_5 _ x'!$E$31:$F$32))),C147),0)</f>
        <v>0</v>
      </c>
      <c r="AO147">
        <f>IF(Kinder!BO149=Antrag!$C$4,IF(D147&gt;=4.5,IF('Berechnung 4_5 _ x'!G$5="Nein",4.5,IF(Kinder!AM$903&lt;3,IF(MAX(Kinder!$AJ$903:AM$903)&lt;3,4.5,Kinder!BO147),MIN('Berechnung 4_5 _ x'!$E$31:$F$32))),D147),0)</f>
        <v>0</v>
      </c>
      <c r="AP147">
        <f>IF(Kinder!BP149=Antrag!$C$4,IF(E147&gt;=4.5,IF('Berechnung 4_5 _ x'!H$5="Nein",4.5,IF(Kinder!AN$903&lt;3,IF(MAX(Kinder!$AJ$903:AN$903)&lt;3,4.5,Kinder!BP147),MIN('Berechnung 4_5 _ x'!$E$31:$F$32))),E147),0)</f>
        <v>0</v>
      </c>
      <c r="AQ147">
        <f>IF(Kinder!BQ149=Antrag!$C$4,IF(F147&gt;=4.5,IF('Berechnung 4_5 _ x'!I$5="Nein",4.5,IF(Kinder!AO$903&lt;3,IF(MAX(Kinder!$AJ$903:AO$903)&lt;3,4.5,Kinder!BQ147),MIN('Berechnung 4_5 _ x'!$E$31:$F$32))),F147),0)</f>
        <v>0</v>
      </c>
      <c r="AR147">
        <f>IF(Kinder!BR149=Antrag!$C$4,IF(G147&gt;=4.5,IF('Berechnung 4_5 _ x'!J$5="Nein",4.5,IF(Kinder!AP$903&lt;3,IF(MAX(Kinder!$AJ$903:AP$903)&lt;3,4.5,Kinder!BR147),MIN('Berechnung 4_5 _ x'!$E$31:$F$32))),G147),0)</f>
        <v>0</v>
      </c>
      <c r="AS147">
        <f>IF(Kinder!BS149=Antrag!$C$4,IF(H147&gt;=4.5,IF('Berechnung 4_5 _ x'!K$5="Nein",4.5,IF(Kinder!AQ$903&lt;3,IF(MAX(Kinder!$AJ$903:AQ$903)&lt;3,4.5,Kinder!BS147),MIN('Berechnung 4_5 _ x'!$E$31:$F$32))),H147),0)</f>
        <v>0</v>
      </c>
      <c r="AT147">
        <f>IF(Kinder!BT149=Antrag!$C$4,IF(I147&gt;=4.5,IF('Berechnung 4_5 _ x'!L$5="Nein",4.5,IF(Kinder!AR$903&lt;3,IF(MAX(Kinder!$AJ$903:AR$903)&lt;3,4.5,Kinder!BT147),MIN('Berechnung 4_5 _ x'!$E$31:$F$32))),I147),0)</f>
        <v>0</v>
      </c>
      <c r="AU147">
        <f>IF(Kinder!BU149=Antrag!$C$4,IF(J147&gt;=4.5,IF('Berechnung 4_5 _ x'!M$5="Nein",4.5,IF(Kinder!AS$903&lt;3,IF(MAX(Kinder!$AJ$903:AS$903)&lt;3,4.5,Kinder!BU147),MIN('Berechnung 4_5 _ x'!$E$31:$F$32))),J147),0)</f>
        <v>0</v>
      </c>
      <c r="AV147">
        <f>IF(Kinder!BV149=Antrag!$C$4,IF(K147&gt;=4.5,IF('Berechnung 4_5 _ x'!N$5="Nein",4.5,IF(Kinder!AT$903&lt;3,IF(MAX(Kinder!$AJ$903:AT$903)&lt;3,4.5,Kinder!BV147),MIN('Berechnung 4_5 _ x'!$E$31:$F$32))),K147),0)</f>
        <v>0</v>
      </c>
      <c r="AW147">
        <f>IF(Kinder!BW149=Antrag!$C$4,IF(L147&gt;=4.5,IF('Berechnung 4_5 _ x'!O$5="Nein",4.5,IF(Kinder!AU$903&lt;3,IF(MAX(Kinder!$AJ$903:AU$903)&lt;3,4.5,Kinder!BW147),MIN('Berechnung 4_5 _ x'!$E$31:$F$32))),L147),0)</f>
        <v>0</v>
      </c>
    </row>
    <row r="148" spans="1:49" x14ac:dyDescent="0.2">
      <c r="M148">
        <f>IF(Kinder!BL149=Antrag!$C$4,Kinder!BL148,0)</f>
        <v>0</v>
      </c>
      <c r="N148">
        <f>IF(Kinder!BM149=Antrag!$C$4,Kinder!BM148,0)</f>
        <v>0</v>
      </c>
      <c r="O148">
        <f>IF(Kinder!BN149=Antrag!$C$4,Kinder!BN148,0)</f>
        <v>0</v>
      </c>
      <c r="P148">
        <f>IF(Kinder!BO149=Antrag!$C$4,Kinder!BO148,0)</f>
        <v>0</v>
      </c>
      <c r="Q148">
        <f>IF(Kinder!BP149=Antrag!$C$4,Kinder!BP148,0)</f>
        <v>0</v>
      </c>
      <c r="R148">
        <f>IF(Kinder!BQ149=Antrag!$C$4,Kinder!BQ148,0)</f>
        <v>0</v>
      </c>
      <c r="S148">
        <f>IF(Kinder!BR149=Antrag!$C$4,Kinder!BR148,0)</f>
        <v>0</v>
      </c>
      <c r="T148">
        <f>IF(Kinder!BS149=Antrag!$C$4,Kinder!BS148,0)</f>
        <v>0</v>
      </c>
      <c r="U148">
        <f>IF(Kinder!BT149=Antrag!$C$4,Kinder!BT148,0)</f>
        <v>0</v>
      </c>
      <c r="V148">
        <f>IF(Kinder!BU149=Antrag!$C$4,Kinder!BU148,0)</f>
        <v>0</v>
      </c>
      <c r="W148">
        <f>IF(Kinder!BV149=Antrag!$C$4,Kinder!BV148,0)</f>
        <v>0</v>
      </c>
      <c r="X148">
        <f>IF(Kinder!BW149=Antrag!$C$4,Kinder!BW148,0)</f>
        <v>0</v>
      </c>
    </row>
    <row r="149" spans="1:49" x14ac:dyDescent="0.2">
      <c r="Y149">
        <f t="shared" ref="Y149:AJ149" si="48">MIN(A147,AL147)*M148</f>
        <v>0</v>
      </c>
      <c r="Z149">
        <f t="shared" si="48"/>
        <v>0</v>
      </c>
      <c r="AA149">
        <f t="shared" si="48"/>
        <v>0</v>
      </c>
      <c r="AB149">
        <f t="shared" si="48"/>
        <v>0</v>
      </c>
      <c r="AC149">
        <f t="shared" si="48"/>
        <v>0</v>
      </c>
      <c r="AD149">
        <f t="shared" si="48"/>
        <v>0</v>
      </c>
      <c r="AE149">
        <f t="shared" si="48"/>
        <v>0</v>
      </c>
      <c r="AF149">
        <f t="shared" si="48"/>
        <v>0</v>
      </c>
      <c r="AG149">
        <f t="shared" si="48"/>
        <v>0</v>
      </c>
      <c r="AH149">
        <f t="shared" si="48"/>
        <v>0</v>
      </c>
      <c r="AI149">
        <f t="shared" si="48"/>
        <v>0</v>
      </c>
      <c r="AJ149">
        <f t="shared" si="48"/>
        <v>0</v>
      </c>
      <c r="AK149">
        <f>SUM(Y149:AJ149)</f>
        <v>0</v>
      </c>
    </row>
    <row r="150" spans="1:49" x14ac:dyDescent="0.2">
      <c r="A150">
        <f>IF(Kinder!BL152=Antrag!$C$4,IF(Kinder!BL150=4.5,'Berechnung 4_5 _ x'!$E$31,Kinder!BL150),0)</f>
        <v>0</v>
      </c>
      <c r="B150">
        <f>IF(Kinder!BM152=Antrag!$C$4,IF(Kinder!BM150=4.5,'Berechnung 4_5 _ x'!$E$31,Kinder!BM150),0)</f>
        <v>0</v>
      </c>
      <c r="C150">
        <f>IF(Kinder!BN152=Antrag!$C$4,IF(Kinder!BN150=4.5,'Berechnung 4_5 _ x'!$E$31,Kinder!BN150),0)</f>
        <v>0</v>
      </c>
      <c r="D150">
        <f>IF(Kinder!BO152=Antrag!$C$4,IF(Kinder!BO150=4.5,'Berechnung 4_5 _ x'!$E$31,Kinder!BO150),0)</f>
        <v>0</v>
      </c>
      <c r="E150">
        <f>IF(Kinder!BP152=Antrag!$C$4,IF(Kinder!BP150=4.5,'Berechnung 4_5 _ x'!$E$31,Kinder!BP150),0)</f>
        <v>0</v>
      </c>
      <c r="F150">
        <f>IF(Kinder!BQ152=Antrag!$C$4,IF(Kinder!BQ150=4.5,'Berechnung 4_5 _ x'!$E$31,Kinder!BQ150),0)</f>
        <v>0</v>
      </c>
      <c r="G150">
        <f>IF(Kinder!BR152=Antrag!$C$4,IF(Kinder!BR150=4.5,'Berechnung 4_5 _ x'!$E$31,Kinder!BR150),0)</f>
        <v>0</v>
      </c>
      <c r="H150">
        <f>IF(Kinder!BS152=Antrag!$C$4,IF(Kinder!BS150=4.5,'Berechnung 4_5 _ x'!$E$31,Kinder!BS150),0)</f>
        <v>0</v>
      </c>
      <c r="I150">
        <f>IF(Kinder!BT152=Antrag!$C$4,IF(Kinder!BT150=4.5,'Berechnung 4_5 _ x'!$E$31,Kinder!BT150),0)</f>
        <v>0</v>
      </c>
      <c r="J150">
        <f>IF(Kinder!BU152=Antrag!$C$4,IF(Kinder!BU150=4.5,'Berechnung 4_5 _ x'!$E$31,Kinder!BU150),0)</f>
        <v>0</v>
      </c>
      <c r="K150">
        <f>IF(Kinder!BV152=Antrag!$C$4,IF(Kinder!BV150=4.5,'Berechnung 4_5 _ x'!$E$31,Kinder!BV150),0)</f>
        <v>0</v>
      </c>
      <c r="L150">
        <f>IF(Kinder!BW152=Antrag!$C$4,IF(Kinder!BW150=4.5,'Berechnung 4_5 _ x'!$E$31,Kinder!BW150),0)</f>
        <v>0</v>
      </c>
      <c r="M150" t="str">
        <f>IF(Kinder!S152='Berechnung Kommune'!L149,Kinder!S150,0)</f>
        <v/>
      </c>
      <c r="AL150">
        <f>IF(Kinder!BL152=Antrag!$C$4,IF(A150&gt;=4.5,IF('Berechnung 4_5 _ x'!D$5="Nein",4.5,IF(Kinder!AJ$903&lt;3,IF(MAX(Kinder!$AJ$903:AJ$903)&lt;3,4.5,Kinder!BL150),MIN('Berechnung 4_5 _ x'!$E$31:$F$32))),A150),0)</f>
        <v>0</v>
      </c>
      <c r="AM150">
        <f>IF(Kinder!BM152=Antrag!$C$4,IF(B150&gt;=4.5,IF('Berechnung 4_5 _ x'!E$5="Nein",4.5,IF(Kinder!AK$903&lt;3,IF(MAX(Kinder!$AJ$903:AK$903)&lt;3,4.5,Kinder!BM150),MIN('Berechnung 4_5 _ x'!$E$31:$F$32))),B150),0)</f>
        <v>0</v>
      </c>
      <c r="AN150">
        <f>IF(Kinder!BN152=Antrag!$C$4,IF(C150&gt;=4.5,IF('Berechnung 4_5 _ x'!F$5="Nein",4.5,IF(Kinder!AL$903&lt;3,IF(MAX(Kinder!$AJ$903:AL$903)&lt;3,4.5,Kinder!BN150),MIN('Berechnung 4_5 _ x'!$E$31:$F$32))),C150),0)</f>
        <v>0</v>
      </c>
      <c r="AO150">
        <f>IF(Kinder!BO152=Antrag!$C$4,IF(D150&gt;=4.5,IF('Berechnung 4_5 _ x'!G$5="Nein",4.5,IF(Kinder!AM$903&lt;3,IF(MAX(Kinder!$AJ$903:AM$903)&lt;3,4.5,Kinder!BO150),MIN('Berechnung 4_5 _ x'!$E$31:$F$32))),D150),0)</f>
        <v>0</v>
      </c>
      <c r="AP150">
        <f>IF(Kinder!BP152=Antrag!$C$4,IF(E150&gt;=4.5,IF('Berechnung 4_5 _ x'!H$5="Nein",4.5,IF(Kinder!AN$903&lt;3,IF(MAX(Kinder!$AJ$903:AN$903)&lt;3,4.5,Kinder!BP150),MIN('Berechnung 4_5 _ x'!$E$31:$F$32))),E150),0)</f>
        <v>0</v>
      </c>
      <c r="AQ150">
        <f>IF(Kinder!BQ152=Antrag!$C$4,IF(F150&gt;=4.5,IF('Berechnung 4_5 _ x'!I$5="Nein",4.5,IF(Kinder!AO$903&lt;3,IF(MAX(Kinder!$AJ$903:AO$903)&lt;3,4.5,Kinder!BQ150),MIN('Berechnung 4_5 _ x'!$E$31:$F$32))),F150),0)</f>
        <v>0</v>
      </c>
      <c r="AR150">
        <f>IF(Kinder!BR152=Antrag!$C$4,IF(G150&gt;=4.5,IF('Berechnung 4_5 _ x'!J$5="Nein",4.5,IF(Kinder!AP$903&lt;3,IF(MAX(Kinder!$AJ$903:AP$903)&lt;3,4.5,Kinder!BR150),MIN('Berechnung 4_5 _ x'!$E$31:$F$32))),G150),0)</f>
        <v>0</v>
      </c>
      <c r="AS150">
        <f>IF(Kinder!BS152=Antrag!$C$4,IF(H150&gt;=4.5,IF('Berechnung 4_5 _ x'!K$5="Nein",4.5,IF(Kinder!AQ$903&lt;3,IF(MAX(Kinder!$AJ$903:AQ$903)&lt;3,4.5,Kinder!BS150),MIN('Berechnung 4_5 _ x'!$E$31:$F$32))),H150),0)</f>
        <v>0</v>
      </c>
      <c r="AT150">
        <f>IF(Kinder!BT152=Antrag!$C$4,IF(I150&gt;=4.5,IF('Berechnung 4_5 _ x'!L$5="Nein",4.5,IF(Kinder!AR$903&lt;3,IF(MAX(Kinder!$AJ$903:AR$903)&lt;3,4.5,Kinder!BT150),MIN('Berechnung 4_5 _ x'!$E$31:$F$32))),I150),0)</f>
        <v>0</v>
      </c>
      <c r="AU150">
        <f>IF(Kinder!BU152=Antrag!$C$4,IF(J150&gt;=4.5,IF('Berechnung 4_5 _ x'!M$5="Nein",4.5,IF(Kinder!AS$903&lt;3,IF(MAX(Kinder!$AJ$903:AS$903)&lt;3,4.5,Kinder!BU150),MIN('Berechnung 4_5 _ x'!$E$31:$F$32))),J150),0)</f>
        <v>0</v>
      </c>
      <c r="AV150">
        <f>IF(Kinder!BV152=Antrag!$C$4,IF(K150&gt;=4.5,IF('Berechnung 4_5 _ x'!N$5="Nein",4.5,IF(Kinder!AT$903&lt;3,IF(MAX(Kinder!$AJ$903:AT$903)&lt;3,4.5,Kinder!BV150),MIN('Berechnung 4_5 _ x'!$E$31:$F$32))),K150),0)</f>
        <v>0</v>
      </c>
      <c r="AW150">
        <f>IF(Kinder!BW152=Antrag!$C$4,IF(L150&gt;=4.5,IF('Berechnung 4_5 _ x'!O$5="Nein",4.5,IF(Kinder!AU$903&lt;3,IF(MAX(Kinder!$AJ$903:AU$903)&lt;3,4.5,Kinder!BW150),MIN('Berechnung 4_5 _ x'!$E$31:$F$32))),L150),0)</f>
        <v>0</v>
      </c>
    </row>
    <row r="151" spans="1:49" x14ac:dyDescent="0.2">
      <c r="M151">
        <f>IF(Kinder!BL152=Antrag!$C$4,Kinder!BL151,0)</f>
        <v>0</v>
      </c>
      <c r="N151">
        <f>IF(Kinder!BM152=Antrag!$C$4,Kinder!BM151,0)</f>
        <v>0</v>
      </c>
      <c r="O151">
        <f>IF(Kinder!BN152=Antrag!$C$4,Kinder!BN151,0)</f>
        <v>0</v>
      </c>
      <c r="P151">
        <f>IF(Kinder!BO152=Antrag!$C$4,Kinder!BO151,0)</f>
        <v>0</v>
      </c>
      <c r="Q151">
        <f>IF(Kinder!BP152=Antrag!$C$4,Kinder!BP151,0)</f>
        <v>0</v>
      </c>
      <c r="R151">
        <f>IF(Kinder!BQ152=Antrag!$C$4,Kinder!BQ151,0)</f>
        <v>0</v>
      </c>
      <c r="S151">
        <f>IF(Kinder!BR152=Antrag!$C$4,Kinder!BR151,0)</f>
        <v>0</v>
      </c>
      <c r="T151">
        <f>IF(Kinder!BS152=Antrag!$C$4,Kinder!BS151,0)</f>
        <v>0</v>
      </c>
      <c r="U151">
        <f>IF(Kinder!BT152=Antrag!$C$4,Kinder!BT151,0)</f>
        <v>0</v>
      </c>
      <c r="V151">
        <f>IF(Kinder!BU152=Antrag!$C$4,Kinder!BU151,0)</f>
        <v>0</v>
      </c>
      <c r="W151">
        <f>IF(Kinder!BV152=Antrag!$C$4,Kinder!BV151,0)</f>
        <v>0</v>
      </c>
      <c r="X151">
        <f>IF(Kinder!BW152=Antrag!$C$4,Kinder!BW151,0)</f>
        <v>0</v>
      </c>
    </row>
    <row r="152" spans="1:49" x14ac:dyDescent="0.2">
      <c r="Y152">
        <f t="shared" ref="Y152:AJ152" si="49">MIN(A150,AL150)*M151</f>
        <v>0</v>
      </c>
      <c r="Z152">
        <f t="shared" si="49"/>
        <v>0</v>
      </c>
      <c r="AA152">
        <f t="shared" si="49"/>
        <v>0</v>
      </c>
      <c r="AB152">
        <f t="shared" si="49"/>
        <v>0</v>
      </c>
      <c r="AC152">
        <f t="shared" si="49"/>
        <v>0</v>
      </c>
      <c r="AD152">
        <f t="shared" si="49"/>
        <v>0</v>
      </c>
      <c r="AE152">
        <f t="shared" si="49"/>
        <v>0</v>
      </c>
      <c r="AF152">
        <f t="shared" si="49"/>
        <v>0</v>
      </c>
      <c r="AG152">
        <f t="shared" si="49"/>
        <v>0</v>
      </c>
      <c r="AH152">
        <f t="shared" si="49"/>
        <v>0</v>
      </c>
      <c r="AI152">
        <f t="shared" si="49"/>
        <v>0</v>
      </c>
      <c r="AJ152">
        <f t="shared" si="49"/>
        <v>0</v>
      </c>
      <c r="AK152">
        <f>SUM(Y152:AJ152)</f>
        <v>0</v>
      </c>
    </row>
    <row r="153" spans="1:49" x14ac:dyDescent="0.2">
      <c r="A153">
        <f>IF(Kinder!BL155=Antrag!$C$4,IF(Kinder!BL153=4.5,'Berechnung 4_5 _ x'!$E$31,Kinder!BL153),0)</f>
        <v>0</v>
      </c>
      <c r="B153">
        <f>IF(Kinder!BM155=Antrag!$C$4,IF(Kinder!BM153=4.5,'Berechnung 4_5 _ x'!$E$31,Kinder!BM153),0)</f>
        <v>0</v>
      </c>
      <c r="C153">
        <f>IF(Kinder!BN155=Antrag!$C$4,IF(Kinder!BN153=4.5,'Berechnung 4_5 _ x'!$E$31,Kinder!BN153),0)</f>
        <v>0</v>
      </c>
      <c r="D153">
        <f>IF(Kinder!BO155=Antrag!$C$4,IF(Kinder!BO153=4.5,'Berechnung 4_5 _ x'!$E$31,Kinder!BO153),0)</f>
        <v>0</v>
      </c>
      <c r="E153">
        <f>IF(Kinder!BP155=Antrag!$C$4,IF(Kinder!BP153=4.5,'Berechnung 4_5 _ x'!$E$31,Kinder!BP153),0)</f>
        <v>0</v>
      </c>
      <c r="F153">
        <f>IF(Kinder!BQ155=Antrag!$C$4,IF(Kinder!BQ153=4.5,'Berechnung 4_5 _ x'!$E$31,Kinder!BQ153),0)</f>
        <v>0</v>
      </c>
      <c r="G153">
        <f>IF(Kinder!BR155=Antrag!$C$4,IF(Kinder!BR153=4.5,'Berechnung 4_5 _ x'!$E$31,Kinder!BR153),0)</f>
        <v>0</v>
      </c>
      <c r="H153">
        <f>IF(Kinder!BS155=Antrag!$C$4,IF(Kinder!BS153=4.5,'Berechnung 4_5 _ x'!$E$31,Kinder!BS153),0)</f>
        <v>0</v>
      </c>
      <c r="I153">
        <f>IF(Kinder!BT155=Antrag!$C$4,IF(Kinder!BT153=4.5,'Berechnung 4_5 _ x'!$E$31,Kinder!BT153),0)</f>
        <v>0</v>
      </c>
      <c r="J153">
        <f>IF(Kinder!BU155=Antrag!$C$4,IF(Kinder!BU153=4.5,'Berechnung 4_5 _ x'!$E$31,Kinder!BU153),0)</f>
        <v>0</v>
      </c>
      <c r="K153">
        <f>IF(Kinder!BV155=Antrag!$C$4,IF(Kinder!BV153=4.5,'Berechnung 4_5 _ x'!$E$31,Kinder!BV153),0)</f>
        <v>0</v>
      </c>
      <c r="L153">
        <f>IF(Kinder!BW155=Antrag!$C$4,IF(Kinder!BW153=4.5,'Berechnung 4_5 _ x'!$E$31,Kinder!BW153),0)</f>
        <v>0</v>
      </c>
      <c r="M153" t="str">
        <f>IF(Kinder!S155='Berechnung Kommune'!L152,Kinder!S153,0)</f>
        <v/>
      </c>
      <c r="AL153">
        <f>IF(Kinder!BL155=Antrag!$C$4,IF(A153&gt;=4.5,IF('Berechnung 4_5 _ x'!D$5="Nein",4.5,IF(Kinder!AJ$903&lt;3,IF(MAX(Kinder!$AJ$903:AJ$903)&lt;3,4.5,Kinder!BL153),MIN('Berechnung 4_5 _ x'!$E$31:$F$32))),A153),0)</f>
        <v>0</v>
      </c>
      <c r="AM153">
        <f>IF(Kinder!BM155=Antrag!$C$4,IF(B153&gt;=4.5,IF('Berechnung 4_5 _ x'!E$5="Nein",4.5,IF(Kinder!AK$903&lt;3,IF(MAX(Kinder!$AJ$903:AK$903)&lt;3,4.5,Kinder!BM153),MIN('Berechnung 4_5 _ x'!$E$31:$F$32))),B153),0)</f>
        <v>0</v>
      </c>
      <c r="AN153">
        <f>IF(Kinder!BN155=Antrag!$C$4,IF(C153&gt;=4.5,IF('Berechnung 4_5 _ x'!F$5="Nein",4.5,IF(Kinder!AL$903&lt;3,IF(MAX(Kinder!$AJ$903:AL$903)&lt;3,4.5,Kinder!BN153),MIN('Berechnung 4_5 _ x'!$E$31:$F$32))),C153),0)</f>
        <v>0</v>
      </c>
      <c r="AO153">
        <f>IF(Kinder!BO155=Antrag!$C$4,IF(D153&gt;=4.5,IF('Berechnung 4_5 _ x'!G$5="Nein",4.5,IF(Kinder!AM$903&lt;3,IF(MAX(Kinder!$AJ$903:AM$903)&lt;3,4.5,Kinder!BO153),MIN('Berechnung 4_5 _ x'!$E$31:$F$32))),D153),0)</f>
        <v>0</v>
      </c>
      <c r="AP153">
        <f>IF(Kinder!BP155=Antrag!$C$4,IF(E153&gt;=4.5,IF('Berechnung 4_5 _ x'!H$5="Nein",4.5,IF(Kinder!AN$903&lt;3,IF(MAX(Kinder!$AJ$903:AN$903)&lt;3,4.5,Kinder!BP153),MIN('Berechnung 4_5 _ x'!$E$31:$F$32))),E153),0)</f>
        <v>0</v>
      </c>
      <c r="AQ153">
        <f>IF(Kinder!BQ155=Antrag!$C$4,IF(F153&gt;=4.5,IF('Berechnung 4_5 _ x'!I$5="Nein",4.5,IF(Kinder!AO$903&lt;3,IF(MAX(Kinder!$AJ$903:AO$903)&lt;3,4.5,Kinder!BQ153),MIN('Berechnung 4_5 _ x'!$E$31:$F$32))),F153),0)</f>
        <v>0</v>
      </c>
      <c r="AR153">
        <f>IF(Kinder!BR155=Antrag!$C$4,IF(G153&gt;=4.5,IF('Berechnung 4_5 _ x'!J$5="Nein",4.5,IF(Kinder!AP$903&lt;3,IF(MAX(Kinder!$AJ$903:AP$903)&lt;3,4.5,Kinder!BR153),MIN('Berechnung 4_5 _ x'!$E$31:$F$32))),G153),0)</f>
        <v>0</v>
      </c>
      <c r="AS153">
        <f>IF(Kinder!BS155=Antrag!$C$4,IF(H153&gt;=4.5,IF('Berechnung 4_5 _ x'!K$5="Nein",4.5,IF(Kinder!AQ$903&lt;3,IF(MAX(Kinder!$AJ$903:AQ$903)&lt;3,4.5,Kinder!BS153),MIN('Berechnung 4_5 _ x'!$E$31:$F$32))),H153),0)</f>
        <v>0</v>
      </c>
      <c r="AT153">
        <f>IF(Kinder!BT155=Antrag!$C$4,IF(I153&gt;=4.5,IF('Berechnung 4_5 _ x'!L$5="Nein",4.5,IF(Kinder!AR$903&lt;3,IF(MAX(Kinder!$AJ$903:AR$903)&lt;3,4.5,Kinder!BT153),MIN('Berechnung 4_5 _ x'!$E$31:$F$32))),I153),0)</f>
        <v>0</v>
      </c>
      <c r="AU153">
        <f>IF(Kinder!BU155=Antrag!$C$4,IF(J153&gt;=4.5,IF('Berechnung 4_5 _ x'!M$5="Nein",4.5,IF(Kinder!AS$903&lt;3,IF(MAX(Kinder!$AJ$903:AS$903)&lt;3,4.5,Kinder!BU153),MIN('Berechnung 4_5 _ x'!$E$31:$F$32))),J153),0)</f>
        <v>0</v>
      </c>
      <c r="AV153">
        <f>IF(Kinder!BV155=Antrag!$C$4,IF(K153&gt;=4.5,IF('Berechnung 4_5 _ x'!N$5="Nein",4.5,IF(Kinder!AT$903&lt;3,IF(MAX(Kinder!$AJ$903:AT$903)&lt;3,4.5,Kinder!BV153),MIN('Berechnung 4_5 _ x'!$E$31:$F$32))),K153),0)</f>
        <v>0</v>
      </c>
      <c r="AW153">
        <f>IF(Kinder!BW155=Antrag!$C$4,IF(L153&gt;=4.5,IF('Berechnung 4_5 _ x'!O$5="Nein",4.5,IF(Kinder!AU$903&lt;3,IF(MAX(Kinder!$AJ$903:AU$903)&lt;3,4.5,Kinder!BW153),MIN('Berechnung 4_5 _ x'!$E$31:$F$32))),L153),0)</f>
        <v>0</v>
      </c>
    </row>
    <row r="154" spans="1:49" x14ac:dyDescent="0.2">
      <c r="M154">
        <f>IF(Kinder!BL155=Antrag!$C$4,Kinder!BL154,0)</f>
        <v>0</v>
      </c>
      <c r="N154">
        <f>IF(Kinder!BM155=Antrag!$C$4,Kinder!BM154,0)</f>
        <v>0</v>
      </c>
      <c r="O154">
        <f>IF(Kinder!BN155=Antrag!$C$4,Kinder!BN154,0)</f>
        <v>0</v>
      </c>
      <c r="P154">
        <f>IF(Kinder!BO155=Antrag!$C$4,Kinder!BO154,0)</f>
        <v>0</v>
      </c>
      <c r="Q154">
        <f>IF(Kinder!BP155=Antrag!$C$4,Kinder!BP154,0)</f>
        <v>0</v>
      </c>
      <c r="R154">
        <f>IF(Kinder!BQ155=Antrag!$C$4,Kinder!BQ154,0)</f>
        <v>0</v>
      </c>
      <c r="S154">
        <f>IF(Kinder!BR155=Antrag!$C$4,Kinder!BR154,0)</f>
        <v>0</v>
      </c>
      <c r="T154">
        <f>IF(Kinder!BS155=Antrag!$C$4,Kinder!BS154,0)</f>
        <v>0</v>
      </c>
      <c r="U154">
        <f>IF(Kinder!BT155=Antrag!$C$4,Kinder!BT154,0)</f>
        <v>0</v>
      </c>
      <c r="V154">
        <f>IF(Kinder!BU155=Antrag!$C$4,Kinder!BU154,0)</f>
        <v>0</v>
      </c>
      <c r="W154">
        <f>IF(Kinder!BV155=Antrag!$C$4,Kinder!BV154,0)</f>
        <v>0</v>
      </c>
      <c r="X154">
        <f>IF(Kinder!BW155=Antrag!$C$4,Kinder!BW154,0)</f>
        <v>0</v>
      </c>
    </row>
    <row r="155" spans="1:49" x14ac:dyDescent="0.2">
      <c r="Y155">
        <f t="shared" ref="Y155:AJ155" si="50">MIN(A153,AL153)*M154</f>
        <v>0</v>
      </c>
      <c r="Z155">
        <f t="shared" si="50"/>
        <v>0</v>
      </c>
      <c r="AA155">
        <f t="shared" si="50"/>
        <v>0</v>
      </c>
      <c r="AB155">
        <f t="shared" si="50"/>
        <v>0</v>
      </c>
      <c r="AC155">
        <f t="shared" si="50"/>
        <v>0</v>
      </c>
      <c r="AD155">
        <f t="shared" si="50"/>
        <v>0</v>
      </c>
      <c r="AE155">
        <f t="shared" si="50"/>
        <v>0</v>
      </c>
      <c r="AF155">
        <f t="shared" si="50"/>
        <v>0</v>
      </c>
      <c r="AG155">
        <f t="shared" si="50"/>
        <v>0</v>
      </c>
      <c r="AH155">
        <f t="shared" si="50"/>
        <v>0</v>
      </c>
      <c r="AI155">
        <f t="shared" si="50"/>
        <v>0</v>
      </c>
      <c r="AJ155">
        <f t="shared" si="50"/>
        <v>0</v>
      </c>
      <c r="AK155">
        <f>SUM(Y155:AJ155)</f>
        <v>0</v>
      </c>
    </row>
    <row r="156" spans="1:49" x14ac:dyDescent="0.2">
      <c r="A156">
        <f>IF(Kinder!BL158=Antrag!$C$4,IF(Kinder!BL156=4.5,'Berechnung 4_5 _ x'!$E$31,Kinder!BL156),0)</f>
        <v>0</v>
      </c>
      <c r="B156">
        <f>IF(Kinder!BM158=Antrag!$C$4,IF(Kinder!BM156=4.5,'Berechnung 4_5 _ x'!$E$31,Kinder!BM156),0)</f>
        <v>0</v>
      </c>
      <c r="C156">
        <f>IF(Kinder!BN158=Antrag!$C$4,IF(Kinder!BN156=4.5,'Berechnung 4_5 _ x'!$E$31,Kinder!BN156),0)</f>
        <v>0</v>
      </c>
      <c r="D156">
        <f>IF(Kinder!BO158=Antrag!$C$4,IF(Kinder!BO156=4.5,'Berechnung 4_5 _ x'!$E$31,Kinder!BO156),0)</f>
        <v>0</v>
      </c>
      <c r="E156">
        <f>IF(Kinder!BP158=Antrag!$C$4,IF(Kinder!BP156=4.5,'Berechnung 4_5 _ x'!$E$31,Kinder!BP156),0)</f>
        <v>0</v>
      </c>
      <c r="F156">
        <f>IF(Kinder!BQ158=Antrag!$C$4,IF(Kinder!BQ156=4.5,'Berechnung 4_5 _ x'!$E$31,Kinder!BQ156),0)</f>
        <v>0</v>
      </c>
      <c r="G156">
        <f>IF(Kinder!BR158=Antrag!$C$4,IF(Kinder!BR156=4.5,'Berechnung 4_5 _ x'!$E$31,Kinder!BR156),0)</f>
        <v>0</v>
      </c>
      <c r="H156">
        <f>IF(Kinder!BS158=Antrag!$C$4,IF(Kinder!BS156=4.5,'Berechnung 4_5 _ x'!$E$31,Kinder!BS156),0)</f>
        <v>0</v>
      </c>
      <c r="I156">
        <f>IF(Kinder!BT158=Antrag!$C$4,IF(Kinder!BT156=4.5,'Berechnung 4_5 _ x'!$E$31,Kinder!BT156),0)</f>
        <v>0</v>
      </c>
      <c r="J156">
        <f>IF(Kinder!BU158=Antrag!$C$4,IF(Kinder!BU156=4.5,'Berechnung 4_5 _ x'!$E$31,Kinder!BU156),0)</f>
        <v>0</v>
      </c>
      <c r="K156">
        <f>IF(Kinder!BV158=Antrag!$C$4,IF(Kinder!BV156=4.5,'Berechnung 4_5 _ x'!$E$31,Kinder!BV156),0)</f>
        <v>0</v>
      </c>
      <c r="L156">
        <f>IF(Kinder!BW158=Antrag!$C$4,IF(Kinder!BW156=4.5,'Berechnung 4_5 _ x'!$E$31,Kinder!BW156),0)</f>
        <v>0</v>
      </c>
      <c r="M156" t="str">
        <f>IF(Kinder!S158='Berechnung Kommune'!L155,Kinder!S156,0)</f>
        <v/>
      </c>
      <c r="AL156">
        <f>IF(Kinder!BL158=Antrag!$C$4,IF(A156&gt;=4.5,IF('Berechnung 4_5 _ x'!D$5="Nein",4.5,IF(Kinder!AJ$903&lt;3,IF(MAX(Kinder!$AJ$903:AJ$903)&lt;3,4.5,Kinder!BL156),MIN('Berechnung 4_5 _ x'!$E$31:$F$32))),A156),0)</f>
        <v>0</v>
      </c>
      <c r="AM156">
        <f>IF(Kinder!BM158=Antrag!$C$4,IF(B156&gt;=4.5,IF('Berechnung 4_5 _ x'!E$5="Nein",4.5,IF(Kinder!AK$903&lt;3,IF(MAX(Kinder!$AJ$903:AK$903)&lt;3,4.5,Kinder!BM156),MIN('Berechnung 4_5 _ x'!$E$31:$F$32))),B156),0)</f>
        <v>0</v>
      </c>
      <c r="AN156">
        <f>IF(Kinder!BN158=Antrag!$C$4,IF(C156&gt;=4.5,IF('Berechnung 4_5 _ x'!F$5="Nein",4.5,IF(Kinder!AL$903&lt;3,IF(MAX(Kinder!$AJ$903:AL$903)&lt;3,4.5,Kinder!BN156),MIN('Berechnung 4_5 _ x'!$E$31:$F$32))),C156),0)</f>
        <v>0</v>
      </c>
      <c r="AO156">
        <f>IF(Kinder!BO158=Antrag!$C$4,IF(D156&gt;=4.5,IF('Berechnung 4_5 _ x'!G$5="Nein",4.5,IF(Kinder!AM$903&lt;3,IF(MAX(Kinder!$AJ$903:AM$903)&lt;3,4.5,Kinder!BO156),MIN('Berechnung 4_5 _ x'!$E$31:$F$32))),D156),0)</f>
        <v>0</v>
      </c>
      <c r="AP156">
        <f>IF(Kinder!BP158=Antrag!$C$4,IF(E156&gt;=4.5,IF('Berechnung 4_5 _ x'!H$5="Nein",4.5,IF(Kinder!AN$903&lt;3,IF(MAX(Kinder!$AJ$903:AN$903)&lt;3,4.5,Kinder!BP156),MIN('Berechnung 4_5 _ x'!$E$31:$F$32))),E156),0)</f>
        <v>0</v>
      </c>
      <c r="AQ156">
        <f>IF(Kinder!BQ158=Antrag!$C$4,IF(F156&gt;=4.5,IF('Berechnung 4_5 _ x'!I$5="Nein",4.5,IF(Kinder!AO$903&lt;3,IF(MAX(Kinder!$AJ$903:AO$903)&lt;3,4.5,Kinder!BQ156),MIN('Berechnung 4_5 _ x'!$E$31:$F$32))),F156),0)</f>
        <v>0</v>
      </c>
      <c r="AR156">
        <f>IF(Kinder!BR158=Antrag!$C$4,IF(G156&gt;=4.5,IF('Berechnung 4_5 _ x'!J$5="Nein",4.5,IF(Kinder!AP$903&lt;3,IF(MAX(Kinder!$AJ$903:AP$903)&lt;3,4.5,Kinder!BR156),MIN('Berechnung 4_5 _ x'!$E$31:$F$32))),G156),0)</f>
        <v>0</v>
      </c>
      <c r="AS156">
        <f>IF(Kinder!BS158=Antrag!$C$4,IF(H156&gt;=4.5,IF('Berechnung 4_5 _ x'!K$5="Nein",4.5,IF(Kinder!AQ$903&lt;3,IF(MAX(Kinder!$AJ$903:AQ$903)&lt;3,4.5,Kinder!BS156),MIN('Berechnung 4_5 _ x'!$E$31:$F$32))),H156),0)</f>
        <v>0</v>
      </c>
      <c r="AT156">
        <f>IF(Kinder!BT158=Antrag!$C$4,IF(I156&gt;=4.5,IF('Berechnung 4_5 _ x'!L$5="Nein",4.5,IF(Kinder!AR$903&lt;3,IF(MAX(Kinder!$AJ$903:AR$903)&lt;3,4.5,Kinder!BT156),MIN('Berechnung 4_5 _ x'!$E$31:$F$32))),I156),0)</f>
        <v>0</v>
      </c>
      <c r="AU156">
        <f>IF(Kinder!BU158=Antrag!$C$4,IF(J156&gt;=4.5,IF('Berechnung 4_5 _ x'!M$5="Nein",4.5,IF(Kinder!AS$903&lt;3,IF(MAX(Kinder!$AJ$903:AS$903)&lt;3,4.5,Kinder!BU156),MIN('Berechnung 4_5 _ x'!$E$31:$F$32))),J156),0)</f>
        <v>0</v>
      </c>
      <c r="AV156">
        <f>IF(Kinder!BV158=Antrag!$C$4,IF(K156&gt;=4.5,IF('Berechnung 4_5 _ x'!N$5="Nein",4.5,IF(Kinder!AT$903&lt;3,IF(MAX(Kinder!$AJ$903:AT$903)&lt;3,4.5,Kinder!BV156),MIN('Berechnung 4_5 _ x'!$E$31:$F$32))),K156),0)</f>
        <v>0</v>
      </c>
      <c r="AW156">
        <f>IF(Kinder!BW158=Antrag!$C$4,IF(L156&gt;=4.5,IF('Berechnung 4_5 _ x'!O$5="Nein",4.5,IF(Kinder!AU$903&lt;3,IF(MAX(Kinder!$AJ$903:AU$903)&lt;3,4.5,Kinder!BW156),MIN('Berechnung 4_5 _ x'!$E$31:$F$32))),L156),0)</f>
        <v>0</v>
      </c>
    </row>
    <row r="157" spans="1:49" x14ac:dyDescent="0.2">
      <c r="M157">
        <f>IF(Kinder!BL158=Antrag!$C$4,Kinder!BL157,0)</f>
        <v>0</v>
      </c>
      <c r="N157">
        <f>IF(Kinder!BM158=Antrag!$C$4,Kinder!BM157,0)</f>
        <v>0</v>
      </c>
      <c r="O157">
        <f>IF(Kinder!BN158=Antrag!$C$4,Kinder!BN157,0)</f>
        <v>0</v>
      </c>
      <c r="P157">
        <f>IF(Kinder!BO158=Antrag!$C$4,Kinder!BO157,0)</f>
        <v>0</v>
      </c>
      <c r="Q157">
        <f>IF(Kinder!BP158=Antrag!$C$4,Kinder!BP157,0)</f>
        <v>0</v>
      </c>
      <c r="R157">
        <f>IF(Kinder!BQ158=Antrag!$C$4,Kinder!BQ157,0)</f>
        <v>0</v>
      </c>
      <c r="S157">
        <f>IF(Kinder!BR158=Antrag!$C$4,Kinder!BR157,0)</f>
        <v>0</v>
      </c>
      <c r="T157">
        <f>IF(Kinder!BS158=Antrag!$C$4,Kinder!BS157,0)</f>
        <v>0</v>
      </c>
      <c r="U157">
        <f>IF(Kinder!BT158=Antrag!$C$4,Kinder!BT157,0)</f>
        <v>0</v>
      </c>
      <c r="V157">
        <f>IF(Kinder!BU158=Antrag!$C$4,Kinder!BU157,0)</f>
        <v>0</v>
      </c>
      <c r="W157">
        <f>IF(Kinder!BV158=Antrag!$C$4,Kinder!BV157,0)</f>
        <v>0</v>
      </c>
      <c r="X157">
        <f>IF(Kinder!BW158=Antrag!$C$4,Kinder!BW157,0)</f>
        <v>0</v>
      </c>
    </row>
    <row r="158" spans="1:49" x14ac:dyDescent="0.2">
      <c r="Y158">
        <f t="shared" ref="Y158:AJ158" si="51">MIN(A156,AL156)*M157</f>
        <v>0</v>
      </c>
      <c r="Z158">
        <f t="shared" si="51"/>
        <v>0</v>
      </c>
      <c r="AA158">
        <f t="shared" si="51"/>
        <v>0</v>
      </c>
      <c r="AB158">
        <f t="shared" si="51"/>
        <v>0</v>
      </c>
      <c r="AC158">
        <f t="shared" si="51"/>
        <v>0</v>
      </c>
      <c r="AD158">
        <f t="shared" si="51"/>
        <v>0</v>
      </c>
      <c r="AE158">
        <f t="shared" si="51"/>
        <v>0</v>
      </c>
      <c r="AF158">
        <f t="shared" si="51"/>
        <v>0</v>
      </c>
      <c r="AG158">
        <f t="shared" si="51"/>
        <v>0</v>
      </c>
      <c r="AH158">
        <f t="shared" si="51"/>
        <v>0</v>
      </c>
      <c r="AI158">
        <f t="shared" si="51"/>
        <v>0</v>
      </c>
      <c r="AJ158">
        <f t="shared" si="51"/>
        <v>0</v>
      </c>
      <c r="AK158">
        <f>SUM(Y158:AJ158)</f>
        <v>0</v>
      </c>
    </row>
    <row r="159" spans="1:49" x14ac:dyDescent="0.2">
      <c r="A159">
        <f>IF(Kinder!BL161=Antrag!$C$4,IF(Kinder!BL159=4.5,'Berechnung 4_5 _ x'!$E$31,Kinder!BL159),0)</f>
        <v>0</v>
      </c>
      <c r="B159">
        <f>IF(Kinder!BM161=Antrag!$C$4,IF(Kinder!BM159=4.5,'Berechnung 4_5 _ x'!$E$31,Kinder!BM159),0)</f>
        <v>0</v>
      </c>
      <c r="C159">
        <f>IF(Kinder!BN161=Antrag!$C$4,IF(Kinder!BN159=4.5,'Berechnung 4_5 _ x'!$E$31,Kinder!BN159),0)</f>
        <v>0</v>
      </c>
      <c r="D159">
        <f>IF(Kinder!BO161=Antrag!$C$4,IF(Kinder!BO159=4.5,'Berechnung 4_5 _ x'!$E$31,Kinder!BO159),0)</f>
        <v>0</v>
      </c>
      <c r="E159">
        <f>IF(Kinder!BP161=Antrag!$C$4,IF(Kinder!BP159=4.5,'Berechnung 4_5 _ x'!$E$31,Kinder!BP159),0)</f>
        <v>0</v>
      </c>
      <c r="F159">
        <f>IF(Kinder!BQ161=Antrag!$C$4,IF(Kinder!BQ159=4.5,'Berechnung 4_5 _ x'!$E$31,Kinder!BQ159),0)</f>
        <v>0</v>
      </c>
      <c r="G159">
        <f>IF(Kinder!BR161=Antrag!$C$4,IF(Kinder!BR159=4.5,'Berechnung 4_5 _ x'!$E$31,Kinder!BR159),0)</f>
        <v>0</v>
      </c>
      <c r="H159">
        <f>IF(Kinder!BS161=Antrag!$C$4,IF(Kinder!BS159=4.5,'Berechnung 4_5 _ x'!$E$31,Kinder!BS159),0)</f>
        <v>0</v>
      </c>
      <c r="I159">
        <f>IF(Kinder!BT161=Antrag!$C$4,IF(Kinder!BT159=4.5,'Berechnung 4_5 _ x'!$E$31,Kinder!BT159),0)</f>
        <v>0</v>
      </c>
      <c r="J159">
        <f>IF(Kinder!BU161=Antrag!$C$4,IF(Kinder!BU159=4.5,'Berechnung 4_5 _ x'!$E$31,Kinder!BU159),0)</f>
        <v>0</v>
      </c>
      <c r="K159">
        <f>IF(Kinder!BV161=Antrag!$C$4,IF(Kinder!BV159=4.5,'Berechnung 4_5 _ x'!$E$31,Kinder!BV159),0)</f>
        <v>0</v>
      </c>
      <c r="L159">
        <f>IF(Kinder!BW161=Antrag!$C$4,IF(Kinder!BW159=4.5,'Berechnung 4_5 _ x'!$E$31,Kinder!BW159),0)</f>
        <v>0</v>
      </c>
      <c r="M159" t="str">
        <f>IF(Kinder!S161='Berechnung Kommune'!L158,Kinder!S159,0)</f>
        <v/>
      </c>
      <c r="AL159">
        <f>IF(Kinder!BL161=Antrag!$C$4,IF(A159&gt;=4.5,IF('Berechnung 4_5 _ x'!D$5="Nein",4.5,IF(Kinder!AJ$903&lt;3,IF(MAX(Kinder!$AJ$903:AJ$903)&lt;3,4.5,Kinder!BL159),MIN('Berechnung 4_5 _ x'!$E$31:$F$32))),A159),0)</f>
        <v>0</v>
      </c>
      <c r="AM159">
        <f>IF(Kinder!BM161=Antrag!$C$4,IF(B159&gt;=4.5,IF('Berechnung 4_5 _ x'!E$5="Nein",4.5,IF(Kinder!AK$903&lt;3,IF(MAX(Kinder!$AJ$903:AK$903)&lt;3,4.5,Kinder!BM159),MIN('Berechnung 4_5 _ x'!$E$31:$F$32))),B159),0)</f>
        <v>0</v>
      </c>
      <c r="AN159">
        <f>IF(Kinder!BN161=Antrag!$C$4,IF(C159&gt;=4.5,IF('Berechnung 4_5 _ x'!F$5="Nein",4.5,IF(Kinder!AL$903&lt;3,IF(MAX(Kinder!$AJ$903:AL$903)&lt;3,4.5,Kinder!BN159),MIN('Berechnung 4_5 _ x'!$E$31:$F$32))),C159),0)</f>
        <v>0</v>
      </c>
      <c r="AO159">
        <f>IF(Kinder!BO161=Antrag!$C$4,IF(D159&gt;=4.5,IF('Berechnung 4_5 _ x'!G$5="Nein",4.5,IF(Kinder!AM$903&lt;3,IF(MAX(Kinder!$AJ$903:AM$903)&lt;3,4.5,Kinder!BO159),MIN('Berechnung 4_5 _ x'!$E$31:$F$32))),D159),0)</f>
        <v>0</v>
      </c>
      <c r="AP159">
        <f>IF(Kinder!BP161=Antrag!$C$4,IF(E159&gt;=4.5,IF('Berechnung 4_5 _ x'!H$5="Nein",4.5,IF(Kinder!AN$903&lt;3,IF(MAX(Kinder!$AJ$903:AN$903)&lt;3,4.5,Kinder!BP159),MIN('Berechnung 4_5 _ x'!$E$31:$F$32))),E159),0)</f>
        <v>0</v>
      </c>
      <c r="AQ159">
        <f>IF(Kinder!BQ161=Antrag!$C$4,IF(F159&gt;=4.5,IF('Berechnung 4_5 _ x'!I$5="Nein",4.5,IF(Kinder!AO$903&lt;3,IF(MAX(Kinder!$AJ$903:AO$903)&lt;3,4.5,Kinder!BQ159),MIN('Berechnung 4_5 _ x'!$E$31:$F$32))),F159),0)</f>
        <v>0</v>
      </c>
      <c r="AR159">
        <f>IF(Kinder!BR161=Antrag!$C$4,IF(G159&gt;=4.5,IF('Berechnung 4_5 _ x'!J$5="Nein",4.5,IF(Kinder!AP$903&lt;3,IF(MAX(Kinder!$AJ$903:AP$903)&lt;3,4.5,Kinder!BR159),MIN('Berechnung 4_5 _ x'!$E$31:$F$32))),G159),0)</f>
        <v>0</v>
      </c>
      <c r="AS159">
        <f>IF(Kinder!BS161=Antrag!$C$4,IF(H159&gt;=4.5,IF('Berechnung 4_5 _ x'!K$5="Nein",4.5,IF(Kinder!AQ$903&lt;3,IF(MAX(Kinder!$AJ$903:AQ$903)&lt;3,4.5,Kinder!BS159),MIN('Berechnung 4_5 _ x'!$E$31:$F$32))),H159),0)</f>
        <v>0</v>
      </c>
      <c r="AT159">
        <f>IF(Kinder!BT161=Antrag!$C$4,IF(I159&gt;=4.5,IF('Berechnung 4_5 _ x'!L$5="Nein",4.5,IF(Kinder!AR$903&lt;3,IF(MAX(Kinder!$AJ$903:AR$903)&lt;3,4.5,Kinder!BT159),MIN('Berechnung 4_5 _ x'!$E$31:$F$32))),I159),0)</f>
        <v>0</v>
      </c>
      <c r="AU159">
        <f>IF(Kinder!BU161=Antrag!$C$4,IF(J159&gt;=4.5,IF('Berechnung 4_5 _ x'!M$5="Nein",4.5,IF(Kinder!AS$903&lt;3,IF(MAX(Kinder!$AJ$903:AS$903)&lt;3,4.5,Kinder!BU159),MIN('Berechnung 4_5 _ x'!$E$31:$F$32))),J159),0)</f>
        <v>0</v>
      </c>
      <c r="AV159">
        <f>IF(Kinder!BV161=Antrag!$C$4,IF(K159&gt;=4.5,IF('Berechnung 4_5 _ x'!N$5="Nein",4.5,IF(Kinder!AT$903&lt;3,IF(MAX(Kinder!$AJ$903:AT$903)&lt;3,4.5,Kinder!BV159),MIN('Berechnung 4_5 _ x'!$E$31:$F$32))),K159),0)</f>
        <v>0</v>
      </c>
      <c r="AW159">
        <f>IF(Kinder!BW161=Antrag!$C$4,IF(L159&gt;=4.5,IF('Berechnung 4_5 _ x'!O$5="Nein",4.5,IF(Kinder!AU$903&lt;3,IF(MAX(Kinder!$AJ$903:AU$903)&lt;3,4.5,Kinder!BW159),MIN('Berechnung 4_5 _ x'!$E$31:$F$32))),L159),0)</f>
        <v>0</v>
      </c>
    </row>
    <row r="160" spans="1:49" x14ac:dyDescent="0.2">
      <c r="M160">
        <f>IF(Kinder!BL161=Antrag!$C$4,Kinder!BL160,0)</f>
        <v>0</v>
      </c>
      <c r="N160">
        <f>IF(Kinder!BM161=Antrag!$C$4,Kinder!BM160,0)</f>
        <v>0</v>
      </c>
      <c r="O160">
        <f>IF(Kinder!BN161=Antrag!$C$4,Kinder!BN160,0)</f>
        <v>0</v>
      </c>
      <c r="P160">
        <f>IF(Kinder!BO161=Antrag!$C$4,Kinder!BO160,0)</f>
        <v>0</v>
      </c>
      <c r="Q160">
        <f>IF(Kinder!BP161=Antrag!$C$4,Kinder!BP160,0)</f>
        <v>0</v>
      </c>
      <c r="R160">
        <f>IF(Kinder!BQ161=Antrag!$C$4,Kinder!BQ160,0)</f>
        <v>0</v>
      </c>
      <c r="S160">
        <f>IF(Kinder!BR161=Antrag!$C$4,Kinder!BR160,0)</f>
        <v>0</v>
      </c>
      <c r="T160">
        <f>IF(Kinder!BS161=Antrag!$C$4,Kinder!BS160,0)</f>
        <v>0</v>
      </c>
      <c r="U160">
        <f>IF(Kinder!BT161=Antrag!$C$4,Kinder!BT160,0)</f>
        <v>0</v>
      </c>
      <c r="V160">
        <f>IF(Kinder!BU161=Antrag!$C$4,Kinder!BU160,0)</f>
        <v>0</v>
      </c>
      <c r="W160">
        <f>IF(Kinder!BV161=Antrag!$C$4,Kinder!BV160,0)</f>
        <v>0</v>
      </c>
      <c r="X160">
        <f>IF(Kinder!BW161=Antrag!$C$4,Kinder!BW160,0)</f>
        <v>0</v>
      </c>
    </row>
    <row r="161" spans="1:49" x14ac:dyDescent="0.2">
      <c r="Y161">
        <f t="shared" ref="Y161:AJ161" si="52">MIN(A159,AL159)*M160</f>
        <v>0</v>
      </c>
      <c r="Z161">
        <f t="shared" si="52"/>
        <v>0</v>
      </c>
      <c r="AA161">
        <f t="shared" si="52"/>
        <v>0</v>
      </c>
      <c r="AB161">
        <f t="shared" si="52"/>
        <v>0</v>
      </c>
      <c r="AC161">
        <f t="shared" si="52"/>
        <v>0</v>
      </c>
      <c r="AD161">
        <f t="shared" si="52"/>
        <v>0</v>
      </c>
      <c r="AE161">
        <f t="shared" si="52"/>
        <v>0</v>
      </c>
      <c r="AF161">
        <f t="shared" si="52"/>
        <v>0</v>
      </c>
      <c r="AG161">
        <f t="shared" si="52"/>
        <v>0</v>
      </c>
      <c r="AH161">
        <f t="shared" si="52"/>
        <v>0</v>
      </c>
      <c r="AI161">
        <f t="shared" si="52"/>
        <v>0</v>
      </c>
      <c r="AJ161">
        <f t="shared" si="52"/>
        <v>0</v>
      </c>
      <c r="AK161">
        <f>SUM(Y161:AJ161)</f>
        <v>0</v>
      </c>
    </row>
    <row r="162" spans="1:49" x14ac:dyDescent="0.2">
      <c r="A162">
        <f>IF(Kinder!BL164=Antrag!$C$4,IF(Kinder!BL162=4.5,'Berechnung 4_5 _ x'!$E$31,Kinder!BL162),0)</f>
        <v>0</v>
      </c>
      <c r="B162">
        <f>IF(Kinder!BM164=Antrag!$C$4,IF(Kinder!BM162=4.5,'Berechnung 4_5 _ x'!$E$31,Kinder!BM162),0)</f>
        <v>0</v>
      </c>
      <c r="C162">
        <f>IF(Kinder!BN164=Antrag!$C$4,IF(Kinder!BN162=4.5,'Berechnung 4_5 _ x'!$E$31,Kinder!BN162),0)</f>
        <v>0</v>
      </c>
      <c r="D162">
        <f>IF(Kinder!BO164=Antrag!$C$4,IF(Kinder!BO162=4.5,'Berechnung 4_5 _ x'!$E$31,Kinder!BO162),0)</f>
        <v>0</v>
      </c>
      <c r="E162">
        <f>IF(Kinder!BP164=Antrag!$C$4,IF(Kinder!BP162=4.5,'Berechnung 4_5 _ x'!$E$31,Kinder!BP162),0)</f>
        <v>0</v>
      </c>
      <c r="F162">
        <f>IF(Kinder!BQ164=Antrag!$C$4,IF(Kinder!BQ162=4.5,'Berechnung 4_5 _ x'!$E$31,Kinder!BQ162),0)</f>
        <v>0</v>
      </c>
      <c r="G162">
        <f>IF(Kinder!BR164=Antrag!$C$4,IF(Kinder!BR162=4.5,'Berechnung 4_5 _ x'!$E$31,Kinder!BR162),0)</f>
        <v>0</v>
      </c>
      <c r="H162">
        <f>IF(Kinder!BS164=Antrag!$C$4,IF(Kinder!BS162=4.5,'Berechnung 4_5 _ x'!$E$31,Kinder!BS162),0)</f>
        <v>0</v>
      </c>
      <c r="I162">
        <f>IF(Kinder!BT164=Antrag!$C$4,IF(Kinder!BT162=4.5,'Berechnung 4_5 _ x'!$E$31,Kinder!BT162),0)</f>
        <v>0</v>
      </c>
      <c r="J162">
        <f>IF(Kinder!BU164=Antrag!$C$4,IF(Kinder!BU162=4.5,'Berechnung 4_5 _ x'!$E$31,Kinder!BU162),0)</f>
        <v>0</v>
      </c>
      <c r="K162">
        <f>IF(Kinder!BV164=Antrag!$C$4,IF(Kinder!BV162=4.5,'Berechnung 4_5 _ x'!$E$31,Kinder!BV162),0)</f>
        <v>0</v>
      </c>
      <c r="L162">
        <f>IF(Kinder!BW164=Antrag!$C$4,IF(Kinder!BW162=4.5,'Berechnung 4_5 _ x'!$E$31,Kinder!BW162),0)</f>
        <v>0</v>
      </c>
      <c r="M162" t="str">
        <f>IF(Kinder!S164='Berechnung Kommune'!L161,Kinder!S162,0)</f>
        <v/>
      </c>
      <c r="AL162">
        <f>IF(Kinder!BL164=Antrag!$C$4,IF(A162&gt;=4.5,IF('Berechnung 4_5 _ x'!D$5="Nein",4.5,IF(Kinder!AJ$903&lt;3,IF(MAX(Kinder!$AJ$903:AJ$903)&lt;3,4.5,Kinder!BL162),MIN('Berechnung 4_5 _ x'!$E$31:$F$32))),A162),0)</f>
        <v>0</v>
      </c>
      <c r="AM162">
        <f>IF(Kinder!BM164=Antrag!$C$4,IF(B162&gt;=4.5,IF('Berechnung 4_5 _ x'!E$5="Nein",4.5,IF(Kinder!AK$903&lt;3,IF(MAX(Kinder!$AJ$903:AK$903)&lt;3,4.5,Kinder!BM162),MIN('Berechnung 4_5 _ x'!$E$31:$F$32))),B162),0)</f>
        <v>0</v>
      </c>
      <c r="AN162">
        <f>IF(Kinder!BN164=Antrag!$C$4,IF(C162&gt;=4.5,IF('Berechnung 4_5 _ x'!F$5="Nein",4.5,IF(Kinder!AL$903&lt;3,IF(MAX(Kinder!$AJ$903:AL$903)&lt;3,4.5,Kinder!BN162),MIN('Berechnung 4_5 _ x'!$E$31:$F$32))),C162),0)</f>
        <v>0</v>
      </c>
      <c r="AO162">
        <f>IF(Kinder!BO164=Antrag!$C$4,IF(D162&gt;=4.5,IF('Berechnung 4_5 _ x'!G$5="Nein",4.5,IF(Kinder!AM$903&lt;3,IF(MAX(Kinder!$AJ$903:AM$903)&lt;3,4.5,Kinder!BO162),MIN('Berechnung 4_5 _ x'!$E$31:$F$32))),D162),0)</f>
        <v>0</v>
      </c>
      <c r="AP162">
        <f>IF(Kinder!BP164=Antrag!$C$4,IF(E162&gt;=4.5,IF('Berechnung 4_5 _ x'!H$5="Nein",4.5,IF(Kinder!AN$903&lt;3,IF(MAX(Kinder!$AJ$903:AN$903)&lt;3,4.5,Kinder!BP162),MIN('Berechnung 4_5 _ x'!$E$31:$F$32))),E162),0)</f>
        <v>0</v>
      </c>
      <c r="AQ162">
        <f>IF(Kinder!BQ164=Antrag!$C$4,IF(F162&gt;=4.5,IF('Berechnung 4_5 _ x'!I$5="Nein",4.5,IF(Kinder!AO$903&lt;3,IF(MAX(Kinder!$AJ$903:AO$903)&lt;3,4.5,Kinder!BQ162),MIN('Berechnung 4_5 _ x'!$E$31:$F$32))),F162),0)</f>
        <v>0</v>
      </c>
      <c r="AR162">
        <f>IF(Kinder!BR164=Antrag!$C$4,IF(G162&gt;=4.5,IF('Berechnung 4_5 _ x'!J$5="Nein",4.5,IF(Kinder!AP$903&lt;3,IF(MAX(Kinder!$AJ$903:AP$903)&lt;3,4.5,Kinder!BR162),MIN('Berechnung 4_5 _ x'!$E$31:$F$32))),G162),0)</f>
        <v>0</v>
      </c>
      <c r="AS162">
        <f>IF(Kinder!BS164=Antrag!$C$4,IF(H162&gt;=4.5,IF('Berechnung 4_5 _ x'!K$5="Nein",4.5,IF(Kinder!AQ$903&lt;3,IF(MAX(Kinder!$AJ$903:AQ$903)&lt;3,4.5,Kinder!BS162),MIN('Berechnung 4_5 _ x'!$E$31:$F$32))),H162),0)</f>
        <v>0</v>
      </c>
      <c r="AT162">
        <f>IF(Kinder!BT164=Antrag!$C$4,IF(I162&gt;=4.5,IF('Berechnung 4_5 _ x'!L$5="Nein",4.5,IF(Kinder!AR$903&lt;3,IF(MAX(Kinder!$AJ$903:AR$903)&lt;3,4.5,Kinder!BT162),MIN('Berechnung 4_5 _ x'!$E$31:$F$32))),I162),0)</f>
        <v>0</v>
      </c>
      <c r="AU162">
        <f>IF(Kinder!BU164=Antrag!$C$4,IF(J162&gt;=4.5,IF('Berechnung 4_5 _ x'!M$5="Nein",4.5,IF(Kinder!AS$903&lt;3,IF(MAX(Kinder!$AJ$903:AS$903)&lt;3,4.5,Kinder!BU162),MIN('Berechnung 4_5 _ x'!$E$31:$F$32))),J162),0)</f>
        <v>0</v>
      </c>
      <c r="AV162">
        <f>IF(Kinder!BV164=Antrag!$C$4,IF(K162&gt;=4.5,IF('Berechnung 4_5 _ x'!N$5="Nein",4.5,IF(Kinder!AT$903&lt;3,IF(MAX(Kinder!$AJ$903:AT$903)&lt;3,4.5,Kinder!BV162),MIN('Berechnung 4_5 _ x'!$E$31:$F$32))),K162),0)</f>
        <v>0</v>
      </c>
      <c r="AW162">
        <f>IF(Kinder!BW164=Antrag!$C$4,IF(L162&gt;=4.5,IF('Berechnung 4_5 _ x'!O$5="Nein",4.5,IF(Kinder!AU$903&lt;3,IF(MAX(Kinder!$AJ$903:AU$903)&lt;3,4.5,Kinder!BW162),MIN('Berechnung 4_5 _ x'!$E$31:$F$32))),L162),0)</f>
        <v>0</v>
      </c>
    </row>
    <row r="163" spans="1:49" x14ac:dyDescent="0.2">
      <c r="M163">
        <f>IF(Kinder!BL164=Antrag!$C$4,Kinder!BL163,0)</f>
        <v>0</v>
      </c>
      <c r="N163">
        <f>IF(Kinder!BM164=Antrag!$C$4,Kinder!BM163,0)</f>
        <v>0</v>
      </c>
      <c r="O163">
        <f>IF(Kinder!BN164=Antrag!$C$4,Kinder!BN163,0)</f>
        <v>0</v>
      </c>
      <c r="P163">
        <f>IF(Kinder!BO164=Antrag!$C$4,Kinder!BO163,0)</f>
        <v>0</v>
      </c>
      <c r="Q163">
        <f>IF(Kinder!BP164=Antrag!$C$4,Kinder!BP163,0)</f>
        <v>0</v>
      </c>
      <c r="R163">
        <f>IF(Kinder!BQ164=Antrag!$C$4,Kinder!BQ163,0)</f>
        <v>0</v>
      </c>
      <c r="S163">
        <f>IF(Kinder!BR164=Antrag!$C$4,Kinder!BR163,0)</f>
        <v>0</v>
      </c>
      <c r="T163">
        <f>IF(Kinder!BS164=Antrag!$C$4,Kinder!BS163,0)</f>
        <v>0</v>
      </c>
      <c r="U163">
        <f>IF(Kinder!BT164=Antrag!$C$4,Kinder!BT163,0)</f>
        <v>0</v>
      </c>
      <c r="V163">
        <f>IF(Kinder!BU164=Antrag!$C$4,Kinder!BU163,0)</f>
        <v>0</v>
      </c>
      <c r="W163">
        <f>IF(Kinder!BV164=Antrag!$C$4,Kinder!BV163,0)</f>
        <v>0</v>
      </c>
      <c r="X163">
        <f>IF(Kinder!BW164=Antrag!$C$4,Kinder!BW163,0)</f>
        <v>0</v>
      </c>
    </row>
    <row r="164" spans="1:49" x14ac:dyDescent="0.2">
      <c r="Y164">
        <f t="shared" ref="Y164:AJ164" si="53">MIN(A162,AL162)*M163</f>
        <v>0</v>
      </c>
      <c r="Z164">
        <f t="shared" si="53"/>
        <v>0</v>
      </c>
      <c r="AA164">
        <f t="shared" si="53"/>
        <v>0</v>
      </c>
      <c r="AB164">
        <f t="shared" si="53"/>
        <v>0</v>
      </c>
      <c r="AC164">
        <f t="shared" si="53"/>
        <v>0</v>
      </c>
      <c r="AD164">
        <f t="shared" si="53"/>
        <v>0</v>
      </c>
      <c r="AE164">
        <f t="shared" si="53"/>
        <v>0</v>
      </c>
      <c r="AF164">
        <f t="shared" si="53"/>
        <v>0</v>
      </c>
      <c r="AG164">
        <f t="shared" si="53"/>
        <v>0</v>
      </c>
      <c r="AH164">
        <f t="shared" si="53"/>
        <v>0</v>
      </c>
      <c r="AI164">
        <f t="shared" si="53"/>
        <v>0</v>
      </c>
      <c r="AJ164">
        <f t="shared" si="53"/>
        <v>0</v>
      </c>
      <c r="AK164">
        <f>SUM(Y164:AJ164)</f>
        <v>0</v>
      </c>
    </row>
    <row r="165" spans="1:49" x14ac:dyDescent="0.2">
      <c r="A165">
        <f>IF(Kinder!BL167=Antrag!$C$4,IF(Kinder!BL165=4.5,'Berechnung 4_5 _ x'!$E$31,Kinder!BL165),0)</f>
        <v>0</v>
      </c>
      <c r="B165">
        <f>IF(Kinder!BM167=Antrag!$C$4,IF(Kinder!BM165=4.5,'Berechnung 4_5 _ x'!$E$31,Kinder!BM165),0)</f>
        <v>0</v>
      </c>
      <c r="C165">
        <f>IF(Kinder!BN167=Antrag!$C$4,IF(Kinder!BN165=4.5,'Berechnung 4_5 _ x'!$E$31,Kinder!BN165),0)</f>
        <v>0</v>
      </c>
      <c r="D165">
        <f>IF(Kinder!BO167=Antrag!$C$4,IF(Kinder!BO165=4.5,'Berechnung 4_5 _ x'!$E$31,Kinder!BO165),0)</f>
        <v>0</v>
      </c>
      <c r="E165">
        <f>IF(Kinder!BP167=Antrag!$C$4,IF(Kinder!BP165=4.5,'Berechnung 4_5 _ x'!$E$31,Kinder!BP165),0)</f>
        <v>0</v>
      </c>
      <c r="F165">
        <f>IF(Kinder!BQ167=Antrag!$C$4,IF(Kinder!BQ165=4.5,'Berechnung 4_5 _ x'!$E$31,Kinder!BQ165),0)</f>
        <v>0</v>
      </c>
      <c r="G165">
        <f>IF(Kinder!BR167=Antrag!$C$4,IF(Kinder!BR165=4.5,'Berechnung 4_5 _ x'!$E$31,Kinder!BR165),0)</f>
        <v>0</v>
      </c>
      <c r="H165">
        <f>IF(Kinder!BS167=Antrag!$C$4,IF(Kinder!BS165=4.5,'Berechnung 4_5 _ x'!$E$31,Kinder!BS165),0)</f>
        <v>0</v>
      </c>
      <c r="I165">
        <f>IF(Kinder!BT167=Antrag!$C$4,IF(Kinder!BT165=4.5,'Berechnung 4_5 _ x'!$E$31,Kinder!BT165),0)</f>
        <v>0</v>
      </c>
      <c r="J165">
        <f>IF(Kinder!BU167=Antrag!$C$4,IF(Kinder!BU165=4.5,'Berechnung 4_5 _ x'!$E$31,Kinder!BU165),0)</f>
        <v>0</v>
      </c>
      <c r="K165">
        <f>IF(Kinder!BV167=Antrag!$C$4,IF(Kinder!BV165=4.5,'Berechnung 4_5 _ x'!$E$31,Kinder!BV165),0)</f>
        <v>0</v>
      </c>
      <c r="L165">
        <f>IF(Kinder!BW167=Antrag!$C$4,IF(Kinder!BW165=4.5,'Berechnung 4_5 _ x'!$E$31,Kinder!BW165),0)</f>
        <v>0</v>
      </c>
      <c r="M165" t="str">
        <f>IF(Kinder!S167='Berechnung Kommune'!L164,Kinder!S165,0)</f>
        <v/>
      </c>
      <c r="AL165">
        <f>IF(Kinder!BL167=Antrag!$C$4,IF(A165&gt;=4.5,IF('Berechnung 4_5 _ x'!D$5="Nein",4.5,IF(Kinder!AJ$903&lt;3,IF(MAX(Kinder!$AJ$903:AJ$903)&lt;3,4.5,Kinder!BL165),MIN('Berechnung 4_5 _ x'!$E$31:$F$32))),A165),0)</f>
        <v>0</v>
      </c>
      <c r="AM165">
        <f>IF(Kinder!BM167=Antrag!$C$4,IF(B165&gt;=4.5,IF('Berechnung 4_5 _ x'!E$5="Nein",4.5,IF(Kinder!AK$903&lt;3,IF(MAX(Kinder!$AJ$903:AK$903)&lt;3,4.5,Kinder!BM165),MIN('Berechnung 4_5 _ x'!$E$31:$F$32))),B165),0)</f>
        <v>0</v>
      </c>
      <c r="AN165">
        <f>IF(Kinder!BN167=Antrag!$C$4,IF(C165&gt;=4.5,IF('Berechnung 4_5 _ x'!F$5="Nein",4.5,IF(Kinder!AL$903&lt;3,IF(MAX(Kinder!$AJ$903:AL$903)&lt;3,4.5,Kinder!BN165),MIN('Berechnung 4_5 _ x'!$E$31:$F$32))),C165),0)</f>
        <v>0</v>
      </c>
      <c r="AO165">
        <f>IF(Kinder!BO167=Antrag!$C$4,IF(D165&gt;=4.5,IF('Berechnung 4_5 _ x'!G$5="Nein",4.5,IF(Kinder!AM$903&lt;3,IF(MAX(Kinder!$AJ$903:AM$903)&lt;3,4.5,Kinder!BO165),MIN('Berechnung 4_5 _ x'!$E$31:$F$32))),D165),0)</f>
        <v>0</v>
      </c>
      <c r="AP165">
        <f>IF(Kinder!BP167=Antrag!$C$4,IF(E165&gt;=4.5,IF('Berechnung 4_5 _ x'!H$5="Nein",4.5,IF(Kinder!AN$903&lt;3,IF(MAX(Kinder!$AJ$903:AN$903)&lt;3,4.5,Kinder!BP165),MIN('Berechnung 4_5 _ x'!$E$31:$F$32))),E165),0)</f>
        <v>0</v>
      </c>
      <c r="AQ165">
        <f>IF(Kinder!BQ167=Antrag!$C$4,IF(F165&gt;=4.5,IF('Berechnung 4_5 _ x'!I$5="Nein",4.5,IF(Kinder!AO$903&lt;3,IF(MAX(Kinder!$AJ$903:AO$903)&lt;3,4.5,Kinder!BQ165),MIN('Berechnung 4_5 _ x'!$E$31:$F$32))),F165),0)</f>
        <v>0</v>
      </c>
      <c r="AR165">
        <f>IF(Kinder!BR167=Antrag!$C$4,IF(G165&gt;=4.5,IF('Berechnung 4_5 _ x'!J$5="Nein",4.5,IF(Kinder!AP$903&lt;3,IF(MAX(Kinder!$AJ$903:AP$903)&lt;3,4.5,Kinder!BR165),MIN('Berechnung 4_5 _ x'!$E$31:$F$32))),G165),0)</f>
        <v>0</v>
      </c>
      <c r="AS165">
        <f>IF(Kinder!BS167=Antrag!$C$4,IF(H165&gt;=4.5,IF('Berechnung 4_5 _ x'!K$5="Nein",4.5,IF(Kinder!AQ$903&lt;3,IF(MAX(Kinder!$AJ$903:AQ$903)&lt;3,4.5,Kinder!BS165),MIN('Berechnung 4_5 _ x'!$E$31:$F$32))),H165),0)</f>
        <v>0</v>
      </c>
      <c r="AT165">
        <f>IF(Kinder!BT167=Antrag!$C$4,IF(I165&gt;=4.5,IF('Berechnung 4_5 _ x'!L$5="Nein",4.5,IF(Kinder!AR$903&lt;3,IF(MAX(Kinder!$AJ$903:AR$903)&lt;3,4.5,Kinder!BT165),MIN('Berechnung 4_5 _ x'!$E$31:$F$32))),I165),0)</f>
        <v>0</v>
      </c>
      <c r="AU165">
        <f>IF(Kinder!BU167=Antrag!$C$4,IF(J165&gt;=4.5,IF('Berechnung 4_5 _ x'!M$5="Nein",4.5,IF(Kinder!AS$903&lt;3,IF(MAX(Kinder!$AJ$903:AS$903)&lt;3,4.5,Kinder!BU165),MIN('Berechnung 4_5 _ x'!$E$31:$F$32))),J165),0)</f>
        <v>0</v>
      </c>
      <c r="AV165">
        <f>IF(Kinder!BV167=Antrag!$C$4,IF(K165&gt;=4.5,IF('Berechnung 4_5 _ x'!N$5="Nein",4.5,IF(Kinder!AT$903&lt;3,IF(MAX(Kinder!$AJ$903:AT$903)&lt;3,4.5,Kinder!BV165),MIN('Berechnung 4_5 _ x'!$E$31:$F$32))),K165),0)</f>
        <v>0</v>
      </c>
      <c r="AW165">
        <f>IF(Kinder!BW167=Antrag!$C$4,IF(L165&gt;=4.5,IF('Berechnung 4_5 _ x'!O$5="Nein",4.5,IF(Kinder!AU$903&lt;3,IF(MAX(Kinder!$AJ$903:AU$903)&lt;3,4.5,Kinder!BW165),MIN('Berechnung 4_5 _ x'!$E$31:$F$32))),L165),0)</f>
        <v>0</v>
      </c>
    </row>
    <row r="166" spans="1:49" x14ac:dyDescent="0.2">
      <c r="M166">
        <f>IF(Kinder!BL167=Antrag!$C$4,Kinder!BL166,0)</f>
        <v>0</v>
      </c>
      <c r="N166">
        <f>IF(Kinder!BM167=Antrag!$C$4,Kinder!BM166,0)</f>
        <v>0</v>
      </c>
      <c r="O166">
        <f>IF(Kinder!BN167=Antrag!$C$4,Kinder!BN166,0)</f>
        <v>0</v>
      </c>
      <c r="P166">
        <f>IF(Kinder!BO167=Antrag!$C$4,Kinder!BO166,0)</f>
        <v>0</v>
      </c>
      <c r="Q166">
        <f>IF(Kinder!BP167=Antrag!$C$4,Kinder!BP166,0)</f>
        <v>0</v>
      </c>
      <c r="R166">
        <f>IF(Kinder!BQ167=Antrag!$C$4,Kinder!BQ166,0)</f>
        <v>0</v>
      </c>
      <c r="S166">
        <f>IF(Kinder!BR167=Antrag!$C$4,Kinder!BR166,0)</f>
        <v>0</v>
      </c>
      <c r="T166">
        <f>IF(Kinder!BS167=Antrag!$C$4,Kinder!BS166,0)</f>
        <v>0</v>
      </c>
      <c r="U166">
        <f>IF(Kinder!BT167=Antrag!$C$4,Kinder!BT166,0)</f>
        <v>0</v>
      </c>
      <c r="V166">
        <f>IF(Kinder!BU167=Antrag!$C$4,Kinder!BU166,0)</f>
        <v>0</v>
      </c>
      <c r="W166">
        <f>IF(Kinder!BV167=Antrag!$C$4,Kinder!BV166,0)</f>
        <v>0</v>
      </c>
      <c r="X166">
        <f>IF(Kinder!BW167=Antrag!$C$4,Kinder!BW166,0)</f>
        <v>0</v>
      </c>
    </row>
    <row r="167" spans="1:49" x14ac:dyDescent="0.2">
      <c r="Y167">
        <f t="shared" ref="Y167:AJ167" si="54">MIN(A165,AL165)*M166</f>
        <v>0</v>
      </c>
      <c r="Z167">
        <f t="shared" si="54"/>
        <v>0</v>
      </c>
      <c r="AA167">
        <f t="shared" si="54"/>
        <v>0</v>
      </c>
      <c r="AB167">
        <f t="shared" si="54"/>
        <v>0</v>
      </c>
      <c r="AC167">
        <f t="shared" si="54"/>
        <v>0</v>
      </c>
      <c r="AD167">
        <f t="shared" si="54"/>
        <v>0</v>
      </c>
      <c r="AE167">
        <f t="shared" si="54"/>
        <v>0</v>
      </c>
      <c r="AF167">
        <f t="shared" si="54"/>
        <v>0</v>
      </c>
      <c r="AG167">
        <f t="shared" si="54"/>
        <v>0</v>
      </c>
      <c r="AH167">
        <f t="shared" si="54"/>
        <v>0</v>
      </c>
      <c r="AI167">
        <f t="shared" si="54"/>
        <v>0</v>
      </c>
      <c r="AJ167">
        <f t="shared" si="54"/>
        <v>0</v>
      </c>
      <c r="AK167">
        <f>SUM(Y167:AJ167)</f>
        <v>0</v>
      </c>
    </row>
    <row r="168" spans="1:49" x14ac:dyDescent="0.2">
      <c r="A168">
        <f>IF(Kinder!BL170=Antrag!$C$4,IF(Kinder!BL168=4.5,'Berechnung 4_5 _ x'!$E$31,Kinder!BL168),0)</f>
        <v>0</v>
      </c>
      <c r="B168">
        <f>IF(Kinder!BM170=Antrag!$C$4,IF(Kinder!BM168=4.5,'Berechnung 4_5 _ x'!$E$31,Kinder!BM168),0)</f>
        <v>0</v>
      </c>
      <c r="C168">
        <f>IF(Kinder!BN170=Antrag!$C$4,IF(Kinder!BN168=4.5,'Berechnung 4_5 _ x'!$E$31,Kinder!BN168),0)</f>
        <v>0</v>
      </c>
      <c r="D168">
        <f>IF(Kinder!BO170=Antrag!$C$4,IF(Kinder!BO168=4.5,'Berechnung 4_5 _ x'!$E$31,Kinder!BO168),0)</f>
        <v>0</v>
      </c>
      <c r="E168">
        <f>IF(Kinder!BP170=Antrag!$C$4,IF(Kinder!BP168=4.5,'Berechnung 4_5 _ x'!$E$31,Kinder!BP168),0)</f>
        <v>0</v>
      </c>
      <c r="F168">
        <f>IF(Kinder!BQ170=Antrag!$C$4,IF(Kinder!BQ168=4.5,'Berechnung 4_5 _ x'!$E$31,Kinder!BQ168),0)</f>
        <v>0</v>
      </c>
      <c r="G168">
        <f>IF(Kinder!BR170=Antrag!$C$4,IF(Kinder!BR168=4.5,'Berechnung 4_5 _ x'!$E$31,Kinder!BR168),0)</f>
        <v>0</v>
      </c>
      <c r="H168">
        <f>IF(Kinder!BS170=Antrag!$C$4,IF(Kinder!BS168=4.5,'Berechnung 4_5 _ x'!$E$31,Kinder!BS168),0)</f>
        <v>0</v>
      </c>
      <c r="I168">
        <f>IF(Kinder!BT170=Antrag!$C$4,IF(Kinder!BT168=4.5,'Berechnung 4_5 _ x'!$E$31,Kinder!BT168),0)</f>
        <v>0</v>
      </c>
      <c r="J168">
        <f>IF(Kinder!BU170=Antrag!$C$4,IF(Kinder!BU168=4.5,'Berechnung 4_5 _ x'!$E$31,Kinder!BU168),0)</f>
        <v>0</v>
      </c>
      <c r="K168">
        <f>IF(Kinder!BV170=Antrag!$C$4,IF(Kinder!BV168=4.5,'Berechnung 4_5 _ x'!$E$31,Kinder!BV168),0)</f>
        <v>0</v>
      </c>
      <c r="L168">
        <f>IF(Kinder!BW170=Antrag!$C$4,IF(Kinder!BW168=4.5,'Berechnung 4_5 _ x'!$E$31,Kinder!BW168),0)</f>
        <v>0</v>
      </c>
      <c r="M168" t="str">
        <f>IF(Kinder!S170='Berechnung Kommune'!L167,Kinder!S168,0)</f>
        <v/>
      </c>
      <c r="AL168">
        <f>IF(Kinder!BL170=Antrag!$C$4,IF(A168&gt;=4.5,IF('Berechnung 4_5 _ x'!D$5="Nein",4.5,IF(Kinder!AJ$903&lt;3,IF(MAX(Kinder!$AJ$903:AJ$903)&lt;3,4.5,Kinder!BL168),MIN('Berechnung 4_5 _ x'!$E$31:$F$32))),A168),0)</f>
        <v>0</v>
      </c>
      <c r="AM168">
        <f>IF(Kinder!BM170=Antrag!$C$4,IF(B168&gt;=4.5,IF('Berechnung 4_5 _ x'!E$5="Nein",4.5,IF(Kinder!AK$903&lt;3,IF(MAX(Kinder!$AJ$903:AK$903)&lt;3,4.5,Kinder!BM168),MIN('Berechnung 4_5 _ x'!$E$31:$F$32))),B168),0)</f>
        <v>0</v>
      </c>
      <c r="AN168">
        <f>IF(Kinder!BN170=Antrag!$C$4,IF(C168&gt;=4.5,IF('Berechnung 4_5 _ x'!F$5="Nein",4.5,IF(Kinder!AL$903&lt;3,IF(MAX(Kinder!$AJ$903:AL$903)&lt;3,4.5,Kinder!BN168),MIN('Berechnung 4_5 _ x'!$E$31:$F$32))),C168),0)</f>
        <v>0</v>
      </c>
      <c r="AO168">
        <f>IF(Kinder!BO170=Antrag!$C$4,IF(D168&gt;=4.5,IF('Berechnung 4_5 _ x'!G$5="Nein",4.5,IF(Kinder!AM$903&lt;3,IF(MAX(Kinder!$AJ$903:AM$903)&lt;3,4.5,Kinder!BO168),MIN('Berechnung 4_5 _ x'!$E$31:$F$32))),D168),0)</f>
        <v>0</v>
      </c>
      <c r="AP168">
        <f>IF(Kinder!BP170=Antrag!$C$4,IF(E168&gt;=4.5,IF('Berechnung 4_5 _ x'!H$5="Nein",4.5,IF(Kinder!AN$903&lt;3,IF(MAX(Kinder!$AJ$903:AN$903)&lt;3,4.5,Kinder!BP168),MIN('Berechnung 4_5 _ x'!$E$31:$F$32))),E168),0)</f>
        <v>0</v>
      </c>
      <c r="AQ168">
        <f>IF(Kinder!BQ170=Antrag!$C$4,IF(F168&gt;=4.5,IF('Berechnung 4_5 _ x'!I$5="Nein",4.5,IF(Kinder!AO$903&lt;3,IF(MAX(Kinder!$AJ$903:AO$903)&lt;3,4.5,Kinder!BQ168),MIN('Berechnung 4_5 _ x'!$E$31:$F$32))),F168),0)</f>
        <v>0</v>
      </c>
      <c r="AR168">
        <f>IF(Kinder!BR170=Antrag!$C$4,IF(G168&gt;=4.5,IF('Berechnung 4_5 _ x'!J$5="Nein",4.5,IF(Kinder!AP$903&lt;3,IF(MAX(Kinder!$AJ$903:AP$903)&lt;3,4.5,Kinder!BR168),MIN('Berechnung 4_5 _ x'!$E$31:$F$32))),G168),0)</f>
        <v>0</v>
      </c>
      <c r="AS168">
        <f>IF(Kinder!BS170=Antrag!$C$4,IF(H168&gt;=4.5,IF('Berechnung 4_5 _ x'!K$5="Nein",4.5,IF(Kinder!AQ$903&lt;3,IF(MAX(Kinder!$AJ$903:AQ$903)&lt;3,4.5,Kinder!BS168),MIN('Berechnung 4_5 _ x'!$E$31:$F$32))),H168),0)</f>
        <v>0</v>
      </c>
      <c r="AT168">
        <f>IF(Kinder!BT170=Antrag!$C$4,IF(I168&gt;=4.5,IF('Berechnung 4_5 _ x'!L$5="Nein",4.5,IF(Kinder!AR$903&lt;3,IF(MAX(Kinder!$AJ$903:AR$903)&lt;3,4.5,Kinder!BT168),MIN('Berechnung 4_5 _ x'!$E$31:$F$32))),I168),0)</f>
        <v>0</v>
      </c>
      <c r="AU168">
        <f>IF(Kinder!BU170=Antrag!$C$4,IF(J168&gt;=4.5,IF('Berechnung 4_5 _ x'!M$5="Nein",4.5,IF(Kinder!AS$903&lt;3,IF(MAX(Kinder!$AJ$903:AS$903)&lt;3,4.5,Kinder!BU168),MIN('Berechnung 4_5 _ x'!$E$31:$F$32))),J168),0)</f>
        <v>0</v>
      </c>
      <c r="AV168">
        <f>IF(Kinder!BV170=Antrag!$C$4,IF(K168&gt;=4.5,IF('Berechnung 4_5 _ x'!N$5="Nein",4.5,IF(Kinder!AT$903&lt;3,IF(MAX(Kinder!$AJ$903:AT$903)&lt;3,4.5,Kinder!BV168),MIN('Berechnung 4_5 _ x'!$E$31:$F$32))),K168),0)</f>
        <v>0</v>
      </c>
      <c r="AW168">
        <f>IF(Kinder!BW170=Antrag!$C$4,IF(L168&gt;=4.5,IF('Berechnung 4_5 _ x'!O$5="Nein",4.5,IF(Kinder!AU$903&lt;3,IF(MAX(Kinder!$AJ$903:AU$903)&lt;3,4.5,Kinder!BW168),MIN('Berechnung 4_5 _ x'!$E$31:$F$32))),L168),0)</f>
        <v>0</v>
      </c>
    </row>
    <row r="169" spans="1:49" x14ac:dyDescent="0.2">
      <c r="M169">
        <f>IF(Kinder!BL170=Antrag!$C$4,Kinder!BL169,0)</f>
        <v>0</v>
      </c>
      <c r="N169">
        <f>IF(Kinder!BM170=Antrag!$C$4,Kinder!BM169,0)</f>
        <v>0</v>
      </c>
      <c r="O169">
        <f>IF(Kinder!BN170=Antrag!$C$4,Kinder!BN169,0)</f>
        <v>0</v>
      </c>
      <c r="P169">
        <f>IF(Kinder!BO170=Antrag!$C$4,Kinder!BO169,0)</f>
        <v>0</v>
      </c>
      <c r="Q169">
        <f>IF(Kinder!BP170=Antrag!$C$4,Kinder!BP169,0)</f>
        <v>0</v>
      </c>
      <c r="R169">
        <f>IF(Kinder!BQ170=Antrag!$C$4,Kinder!BQ169,0)</f>
        <v>0</v>
      </c>
      <c r="S169">
        <f>IF(Kinder!BR170=Antrag!$C$4,Kinder!BR169,0)</f>
        <v>0</v>
      </c>
      <c r="T169">
        <f>IF(Kinder!BS170=Antrag!$C$4,Kinder!BS169,0)</f>
        <v>0</v>
      </c>
      <c r="U169">
        <f>IF(Kinder!BT170=Antrag!$C$4,Kinder!BT169,0)</f>
        <v>0</v>
      </c>
      <c r="V169">
        <f>IF(Kinder!BU170=Antrag!$C$4,Kinder!BU169,0)</f>
        <v>0</v>
      </c>
      <c r="W169">
        <f>IF(Kinder!BV170=Antrag!$C$4,Kinder!BV169,0)</f>
        <v>0</v>
      </c>
      <c r="X169">
        <f>IF(Kinder!BW170=Antrag!$C$4,Kinder!BW169,0)</f>
        <v>0</v>
      </c>
    </row>
    <row r="170" spans="1:49" x14ac:dyDescent="0.2">
      <c r="Y170">
        <f t="shared" ref="Y170:AJ170" si="55">MIN(A168,AL168)*M169</f>
        <v>0</v>
      </c>
      <c r="Z170">
        <f t="shared" si="55"/>
        <v>0</v>
      </c>
      <c r="AA170">
        <f t="shared" si="55"/>
        <v>0</v>
      </c>
      <c r="AB170">
        <f t="shared" si="55"/>
        <v>0</v>
      </c>
      <c r="AC170">
        <f t="shared" si="55"/>
        <v>0</v>
      </c>
      <c r="AD170">
        <f t="shared" si="55"/>
        <v>0</v>
      </c>
      <c r="AE170">
        <f t="shared" si="55"/>
        <v>0</v>
      </c>
      <c r="AF170">
        <f t="shared" si="55"/>
        <v>0</v>
      </c>
      <c r="AG170">
        <f t="shared" si="55"/>
        <v>0</v>
      </c>
      <c r="AH170">
        <f t="shared" si="55"/>
        <v>0</v>
      </c>
      <c r="AI170">
        <f t="shared" si="55"/>
        <v>0</v>
      </c>
      <c r="AJ170">
        <f t="shared" si="55"/>
        <v>0</v>
      </c>
      <c r="AK170">
        <f>SUM(Y170:AJ170)</f>
        <v>0</v>
      </c>
    </row>
    <row r="171" spans="1:49" x14ac:dyDescent="0.2">
      <c r="A171">
        <f>IF(Kinder!BL173=Antrag!$C$4,IF(Kinder!BL171=4.5,'Berechnung 4_5 _ x'!$E$31,Kinder!BL171),0)</f>
        <v>0</v>
      </c>
      <c r="B171">
        <f>IF(Kinder!BM173=Antrag!$C$4,IF(Kinder!BM171=4.5,'Berechnung 4_5 _ x'!$E$31,Kinder!BM171),0)</f>
        <v>0</v>
      </c>
      <c r="C171">
        <f>IF(Kinder!BN173=Antrag!$C$4,IF(Kinder!BN171=4.5,'Berechnung 4_5 _ x'!$E$31,Kinder!BN171),0)</f>
        <v>0</v>
      </c>
      <c r="D171">
        <f>IF(Kinder!BO173=Antrag!$C$4,IF(Kinder!BO171=4.5,'Berechnung 4_5 _ x'!$E$31,Kinder!BO171),0)</f>
        <v>0</v>
      </c>
      <c r="E171">
        <f>IF(Kinder!BP173=Antrag!$C$4,IF(Kinder!BP171=4.5,'Berechnung 4_5 _ x'!$E$31,Kinder!BP171),0)</f>
        <v>0</v>
      </c>
      <c r="F171">
        <f>IF(Kinder!BQ173=Antrag!$C$4,IF(Kinder!BQ171=4.5,'Berechnung 4_5 _ x'!$E$31,Kinder!BQ171),0)</f>
        <v>0</v>
      </c>
      <c r="G171">
        <f>IF(Kinder!BR173=Antrag!$C$4,IF(Kinder!BR171=4.5,'Berechnung 4_5 _ x'!$E$31,Kinder!BR171),0)</f>
        <v>0</v>
      </c>
      <c r="H171">
        <f>IF(Kinder!BS173=Antrag!$C$4,IF(Kinder!BS171=4.5,'Berechnung 4_5 _ x'!$E$31,Kinder!BS171),0)</f>
        <v>0</v>
      </c>
      <c r="I171">
        <f>IF(Kinder!BT173=Antrag!$C$4,IF(Kinder!BT171=4.5,'Berechnung 4_5 _ x'!$E$31,Kinder!BT171),0)</f>
        <v>0</v>
      </c>
      <c r="J171">
        <f>IF(Kinder!BU173=Antrag!$C$4,IF(Kinder!BU171=4.5,'Berechnung 4_5 _ x'!$E$31,Kinder!BU171),0)</f>
        <v>0</v>
      </c>
      <c r="K171">
        <f>IF(Kinder!BV173=Antrag!$C$4,IF(Kinder!BV171=4.5,'Berechnung 4_5 _ x'!$E$31,Kinder!BV171),0)</f>
        <v>0</v>
      </c>
      <c r="L171">
        <f>IF(Kinder!BW173=Antrag!$C$4,IF(Kinder!BW171=4.5,'Berechnung 4_5 _ x'!$E$31,Kinder!BW171),0)</f>
        <v>0</v>
      </c>
      <c r="M171" t="str">
        <f>IF(Kinder!S173='Berechnung Kommune'!L170,Kinder!S171,0)</f>
        <v/>
      </c>
      <c r="AL171">
        <f>IF(Kinder!BL173=Antrag!$C$4,IF(A171&gt;=4.5,IF('Berechnung 4_5 _ x'!D$5="Nein",4.5,IF(Kinder!AJ$903&lt;3,IF(MAX(Kinder!$AJ$903:AJ$903)&lt;3,4.5,Kinder!BL171),MIN('Berechnung 4_5 _ x'!$E$31:$F$32))),A171),0)</f>
        <v>0</v>
      </c>
      <c r="AM171">
        <f>IF(Kinder!BM173=Antrag!$C$4,IF(B171&gt;=4.5,IF('Berechnung 4_5 _ x'!E$5="Nein",4.5,IF(Kinder!AK$903&lt;3,IF(MAX(Kinder!$AJ$903:AK$903)&lt;3,4.5,Kinder!BM171),MIN('Berechnung 4_5 _ x'!$E$31:$F$32))),B171),0)</f>
        <v>0</v>
      </c>
      <c r="AN171">
        <f>IF(Kinder!BN173=Antrag!$C$4,IF(C171&gt;=4.5,IF('Berechnung 4_5 _ x'!F$5="Nein",4.5,IF(Kinder!AL$903&lt;3,IF(MAX(Kinder!$AJ$903:AL$903)&lt;3,4.5,Kinder!BN171),MIN('Berechnung 4_5 _ x'!$E$31:$F$32))),C171),0)</f>
        <v>0</v>
      </c>
      <c r="AO171">
        <f>IF(Kinder!BO173=Antrag!$C$4,IF(D171&gt;=4.5,IF('Berechnung 4_5 _ x'!G$5="Nein",4.5,IF(Kinder!AM$903&lt;3,IF(MAX(Kinder!$AJ$903:AM$903)&lt;3,4.5,Kinder!BO171),MIN('Berechnung 4_5 _ x'!$E$31:$F$32))),D171),0)</f>
        <v>0</v>
      </c>
      <c r="AP171">
        <f>IF(Kinder!BP173=Antrag!$C$4,IF(E171&gt;=4.5,IF('Berechnung 4_5 _ x'!H$5="Nein",4.5,IF(Kinder!AN$903&lt;3,IF(MAX(Kinder!$AJ$903:AN$903)&lt;3,4.5,Kinder!BP171),MIN('Berechnung 4_5 _ x'!$E$31:$F$32))),E171),0)</f>
        <v>0</v>
      </c>
      <c r="AQ171">
        <f>IF(Kinder!BQ173=Antrag!$C$4,IF(F171&gt;=4.5,IF('Berechnung 4_5 _ x'!I$5="Nein",4.5,IF(Kinder!AO$903&lt;3,IF(MAX(Kinder!$AJ$903:AO$903)&lt;3,4.5,Kinder!BQ171),MIN('Berechnung 4_5 _ x'!$E$31:$F$32))),F171),0)</f>
        <v>0</v>
      </c>
      <c r="AR171">
        <f>IF(Kinder!BR173=Antrag!$C$4,IF(G171&gt;=4.5,IF('Berechnung 4_5 _ x'!J$5="Nein",4.5,IF(Kinder!AP$903&lt;3,IF(MAX(Kinder!$AJ$903:AP$903)&lt;3,4.5,Kinder!BR171),MIN('Berechnung 4_5 _ x'!$E$31:$F$32))),G171),0)</f>
        <v>0</v>
      </c>
      <c r="AS171">
        <f>IF(Kinder!BS173=Antrag!$C$4,IF(H171&gt;=4.5,IF('Berechnung 4_5 _ x'!K$5="Nein",4.5,IF(Kinder!AQ$903&lt;3,IF(MAX(Kinder!$AJ$903:AQ$903)&lt;3,4.5,Kinder!BS171),MIN('Berechnung 4_5 _ x'!$E$31:$F$32))),H171),0)</f>
        <v>0</v>
      </c>
      <c r="AT171">
        <f>IF(Kinder!BT173=Antrag!$C$4,IF(I171&gt;=4.5,IF('Berechnung 4_5 _ x'!L$5="Nein",4.5,IF(Kinder!AR$903&lt;3,IF(MAX(Kinder!$AJ$903:AR$903)&lt;3,4.5,Kinder!BT171),MIN('Berechnung 4_5 _ x'!$E$31:$F$32))),I171),0)</f>
        <v>0</v>
      </c>
      <c r="AU171">
        <f>IF(Kinder!BU173=Antrag!$C$4,IF(J171&gt;=4.5,IF('Berechnung 4_5 _ x'!M$5="Nein",4.5,IF(Kinder!AS$903&lt;3,IF(MAX(Kinder!$AJ$903:AS$903)&lt;3,4.5,Kinder!BU171),MIN('Berechnung 4_5 _ x'!$E$31:$F$32))),J171),0)</f>
        <v>0</v>
      </c>
      <c r="AV171">
        <f>IF(Kinder!BV173=Antrag!$C$4,IF(K171&gt;=4.5,IF('Berechnung 4_5 _ x'!N$5="Nein",4.5,IF(Kinder!AT$903&lt;3,IF(MAX(Kinder!$AJ$903:AT$903)&lt;3,4.5,Kinder!BV171),MIN('Berechnung 4_5 _ x'!$E$31:$F$32))),K171),0)</f>
        <v>0</v>
      </c>
      <c r="AW171">
        <f>IF(Kinder!BW173=Antrag!$C$4,IF(L171&gt;=4.5,IF('Berechnung 4_5 _ x'!O$5="Nein",4.5,IF(Kinder!AU$903&lt;3,IF(MAX(Kinder!$AJ$903:AU$903)&lt;3,4.5,Kinder!BW171),MIN('Berechnung 4_5 _ x'!$E$31:$F$32))),L171),0)</f>
        <v>0</v>
      </c>
    </row>
    <row r="172" spans="1:49" x14ac:dyDescent="0.2">
      <c r="M172">
        <f>IF(Kinder!BL173=Antrag!$C$4,Kinder!BL172,0)</f>
        <v>0</v>
      </c>
      <c r="N172">
        <f>IF(Kinder!BM173=Antrag!$C$4,Kinder!BM172,0)</f>
        <v>0</v>
      </c>
      <c r="O172">
        <f>IF(Kinder!BN173=Antrag!$C$4,Kinder!BN172,0)</f>
        <v>0</v>
      </c>
      <c r="P172">
        <f>IF(Kinder!BO173=Antrag!$C$4,Kinder!BO172,0)</f>
        <v>0</v>
      </c>
      <c r="Q172">
        <f>IF(Kinder!BP173=Antrag!$C$4,Kinder!BP172,0)</f>
        <v>0</v>
      </c>
      <c r="R172">
        <f>IF(Kinder!BQ173=Antrag!$C$4,Kinder!BQ172,0)</f>
        <v>0</v>
      </c>
      <c r="S172">
        <f>IF(Kinder!BR173=Antrag!$C$4,Kinder!BR172,0)</f>
        <v>0</v>
      </c>
      <c r="T172">
        <f>IF(Kinder!BS173=Antrag!$C$4,Kinder!BS172,0)</f>
        <v>0</v>
      </c>
      <c r="U172">
        <f>IF(Kinder!BT173=Antrag!$C$4,Kinder!BT172,0)</f>
        <v>0</v>
      </c>
      <c r="V172">
        <f>IF(Kinder!BU173=Antrag!$C$4,Kinder!BU172,0)</f>
        <v>0</v>
      </c>
      <c r="W172">
        <f>IF(Kinder!BV173=Antrag!$C$4,Kinder!BV172,0)</f>
        <v>0</v>
      </c>
      <c r="X172">
        <f>IF(Kinder!BW173=Antrag!$C$4,Kinder!BW172,0)</f>
        <v>0</v>
      </c>
    </row>
    <row r="173" spans="1:49" x14ac:dyDescent="0.2">
      <c r="Y173">
        <f t="shared" ref="Y173:AJ173" si="56">MIN(A171,AL171)*M172</f>
        <v>0</v>
      </c>
      <c r="Z173">
        <f t="shared" si="56"/>
        <v>0</v>
      </c>
      <c r="AA173">
        <f t="shared" si="56"/>
        <v>0</v>
      </c>
      <c r="AB173">
        <f t="shared" si="56"/>
        <v>0</v>
      </c>
      <c r="AC173">
        <f t="shared" si="56"/>
        <v>0</v>
      </c>
      <c r="AD173">
        <f t="shared" si="56"/>
        <v>0</v>
      </c>
      <c r="AE173">
        <f t="shared" si="56"/>
        <v>0</v>
      </c>
      <c r="AF173">
        <f t="shared" si="56"/>
        <v>0</v>
      </c>
      <c r="AG173">
        <f t="shared" si="56"/>
        <v>0</v>
      </c>
      <c r="AH173">
        <f t="shared" si="56"/>
        <v>0</v>
      </c>
      <c r="AI173">
        <f t="shared" si="56"/>
        <v>0</v>
      </c>
      <c r="AJ173">
        <f t="shared" si="56"/>
        <v>0</v>
      </c>
      <c r="AK173">
        <f>SUM(Y173:AJ173)</f>
        <v>0</v>
      </c>
    </row>
    <row r="174" spans="1:49" x14ac:dyDescent="0.2">
      <c r="A174">
        <f>IF(Kinder!BL176=Antrag!$C$4,IF(Kinder!BL174=4.5,'Berechnung 4_5 _ x'!$E$31,Kinder!BL174),0)</f>
        <v>0</v>
      </c>
      <c r="B174">
        <f>IF(Kinder!BM176=Antrag!$C$4,IF(Kinder!BM174=4.5,'Berechnung 4_5 _ x'!$E$31,Kinder!BM174),0)</f>
        <v>0</v>
      </c>
      <c r="C174">
        <f>IF(Kinder!BN176=Antrag!$C$4,IF(Kinder!BN174=4.5,'Berechnung 4_5 _ x'!$E$31,Kinder!BN174),0)</f>
        <v>0</v>
      </c>
      <c r="D174">
        <f>IF(Kinder!BO176=Antrag!$C$4,IF(Kinder!BO174=4.5,'Berechnung 4_5 _ x'!$E$31,Kinder!BO174),0)</f>
        <v>0</v>
      </c>
      <c r="E174">
        <f>IF(Kinder!BP176=Antrag!$C$4,IF(Kinder!BP174=4.5,'Berechnung 4_5 _ x'!$E$31,Kinder!BP174),0)</f>
        <v>0</v>
      </c>
      <c r="F174">
        <f>IF(Kinder!BQ176=Antrag!$C$4,IF(Kinder!BQ174=4.5,'Berechnung 4_5 _ x'!$E$31,Kinder!BQ174),0)</f>
        <v>0</v>
      </c>
      <c r="G174">
        <f>IF(Kinder!BR176=Antrag!$C$4,IF(Kinder!BR174=4.5,'Berechnung 4_5 _ x'!$E$31,Kinder!BR174),0)</f>
        <v>0</v>
      </c>
      <c r="H174">
        <f>IF(Kinder!BS176=Antrag!$C$4,IF(Kinder!BS174=4.5,'Berechnung 4_5 _ x'!$E$31,Kinder!BS174),0)</f>
        <v>0</v>
      </c>
      <c r="I174">
        <f>IF(Kinder!BT176=Antrag!$C$4,IF(Kinder!BT174=4.5,'Berechnung 4_5 _ x'!$E$31,Kinder!BT174),0)</f>
        <v>0</v>
      </c>
      <c r="J174">
        <f>IF(Kinder!BU176=Antrag!$C$4,IF(Kinder!BU174=4.5,'Berechnung 4_5 _ x'!$E$31,Kinder!BU174),0)</f>
        <v>0</v>
      </c>
      <c r="K174">
        <f>IF(Kinder!BV176=Antrag!$C$4,IF(Kinder!BV174=4.5,'Berechnung 4_5 _ x'!$E$31,Kinder!BV174),0)</f>
        <v>0</v>
      </c>
      <c r="L174">
        <f>IF(Kinder!BW176=Antrag!$C$4,IF(Kinder!BW174=4.5,'Berechnung 4_5 _ x'!$E$31,Kinder!BW174),0)</f>
        <v>0</v>
      </c>
      <c r="M174" t="str">
        <f>IF(Kinder!S176='Berechnung Kommune'!L173,Kinder!S174,0)</f>
        <v/>
      </c>
      <c r="AL174">
        <f>IF(Kinder!BL176=Antrag!$C$4,IF(A174&gt;=4.5,IF('Berechnung 4_5 _ x'!D$5="Nein",4.5,IF(Kinder!AJ$903&lt;3,IF(MAX(Kinder!$AJ$903:AJ$903)&lt;3,4.5,Kinder!BL174),MIN('Berechnung 4_5 _ x'!$E$31:$F$32))),A174),0)</f>
        <v>0</v>
      </c>
      <c r="AM174">
        <f>IF(Kinder!BM176=Antrag!$C$4,IF(B174&gt;=4.5,IF('Berechnung 4_5 _ x'!E$5="Nein",4.5,IF(Kinder!AK$903&lt;3,IF(MAX(Kinder!$AJ$903:AK$903)&lt;3,4.5,Kinder!BM174),MIN('Berechnung 4_5 _ x'!$E$31:$F$32))),B174),0)</f>
        <v>0</v>
      </c>
      <c r="AN174">
        <f>IF(Kinder!BN176=Antrag!$C$4,IF(C174&gt;=4.5,IF('Berechnung 4_5 _ x'!F$5="Nein",4.5,IF(Kinder!AL$903&lt;3,IF(MAX(Kinder!$AJ$903:AL$903)&lt;3,4.5,Kinder!BN174),MIN('Berechnung 4_5 _ x'!$E$31:$F$32))),C174),0)</f>
        <v>0</v>
      </c>
      <c r="AO174">
        <f>IF(Kinder!BO176=Antrag!$C$4,IF(D174&gt;=4.5,IF('Berechnung 4_5 _ x'!G$5="Nein",4.5,IF(Kinder!AM$903&lt;3,IF(MAX(Kinder!$AJ$903:AM$903)&lt;3,4.5,Kinder!BO174),MIN('Berechnung 4_5 _ x'!$E$31:$F$32))),D174),0)</f>
        <v>0</v>
      </c>
      <c r="AP174">
        <f>IF(Kinder!BP176=Antrag!$C$4,IF(E174&gt;=4.5,IF('Berechnung 4_5 _ x'!H$5="Nein",4.5,IF(Kinder!AN$903&lt;3,IF(MAX(Kinder!$AJ$903:AN$903)&lt;3,4.5,Kinder!BP174),MIN('Berechnung 4_5 _ x'!$E$31:$F$32))),E174),0)</f>
        <v>0</v>
      </c>
      <c r="AQ174">
        <f>IF(Kinder!BQ176=Antrag!$C$4,IF(F174&gt;=4.5,IF('Berechnung 4_5 _ x'!I$5="Nein",4.5,IF(Kinder!AO$903&lt;3,IF(MAX(Kinder!$AJ$903:AO$903)&lt;3,4.5,Kinder!BQ174),MIN('Berechnung 4_5 _ x'!$E$31:$F$32))),F174),0)</f>
        <v>0</v>
      </c>
      <c r="AR174">
        <f>IF(Kinder!BR176=Antrag!$C$4,IF(G174&gt;=4.5,IF('Berechnung 4_5 _ x'!J$5="Nein",4.5,IF(Kinder!AP$903&lt;3,IF(MAX(Kinder!$AJ$903:AP$903)&lt;3,4.5,Kinder!BR174),MIN('Berechnung 4_5 _ x'!$E$31:$F$32))),G174),0)</f>
        <v>0</v>
      </c>
      <c r="AS174">
        <f>IF(Kinder!BS176=Antrag!$C$4,IF(H174&gt;=4.5,IF('Berechnung 4_5 _ x'!K$5="Nein",4.5,IF(Kinder!AQ$903&lt;3,IF(MAX(Kinder!$AJ$903:AQ$903)&lt;3,4.5,Kinder!BS174),MIN('Berechnung 4_5 _ x'!$E$31:$F$32))),H174),0)</f>
        <v>0</v>
      </c>
      <c r="AT174">
        <f>IF(Kinder!BT176=Antrag!$C$4,IF(I174&gt;=4.5,IF('Berechnung 4_5 _ x'!L$5="Nein",4.5,IF(Kinder!AR$903&lt;3,IF(MAX(Kinder!$AJ$903:AR$903)&lt;3,4.5,Kinder!BT174),MIN('Berechnung 4_5 _ x'!$E$31:$F$32))),I174),0)</f>
        <v>0</v>
      </c>
      <c r="AU174">
        <f>IF(Kinder!BU176=Antrag!$C$4,IF(J174&gt;=4.5,IF('Berechnung 4_5 _ x'!M$5="Nein",4.5,IF(Kinder!AS$903&lt;3,IF(MAX(Kinder!$AJ$903:AS$903)&lt;3,4.5,Kinder!BU174),MIN('Berechnung 4_5 _ x'!$E$31:$F$32))),J174),0)</f>
        <v>0</v>
      </c>
      <c r="AV174">
        <f>IF(Kinder!BV176=Antrag!$C$4,IF(K174&gt;=4.5,IF('Berechnung 4_5 _ x'!N$5="Nein",4.5,IF(Kinder!AT$903&lt;3,IF(MAX(Kinder!$AJ$903:AT$903)&lt;3,4.5,Kinder!BV174),MIN('Berechnung 4_5 _ x'!$E$31:$F$32))),K174),0)</f>
        <v>0</v>
      </c>
      <c r="AW174">
        <f>IF(Kinder!BW176=Antrag!$C$4,IF(L174&gt;=4.5,IF('Berechnung 4_5 _ x'!O$5="Nein",4.5,IF(Kinder!AU$903&lt;3,IF(MAX(Kinder!$AJ$903:AU$903)&lt;3,4.5,Kinder!BW174),MIN('Berechnung 4_5 _ x'!$E$31:$F$32))),L174),0)</f>
        <v>0</v>
      </c>
    </row>
    <row r="175" spans="1:49" x14ac:dyDescent="0.2">
      <c r="M175">
        <f>IF(Kinder!BL176=Antrag!$C$4,Kinder!BL175,0)</f>
        <v>0</v>
      </c>
      <c r="N175">
        <f>IF(Kinder!BM176=Antrag!$C$4,Kinder!BM175,0)</f>
        <v>0</v>
      </c>
      <c r="O175">
        <f>IF(Kinder!BN176=Antrag!$C$4,Kinder!BN175,0)</f>
        <v>0</v>
      </c>
      <c r="P175">
        <f>IF(Kinder!BO176=Antrag!$C$4,Kinder!BO175,0)</f>
        <v>0</v>
      </c>
      <c r="Q175">
        <f>IF(Kinder!BP176=Antrag!$C$4,Kinder!BP175,0)</f>
        <v>0</v>
      </c>
      <c r="R175">
        <f>IF(Kinder!BQ176=Antrag!$C$4,Kinder!BQ175,0)</f>
        <v>0</v>
      </c>
      <c r="S175">
        <f>IF(Kinder!BR176=Antrag!$C$4,Kinder!BR175,0)</f>
        <v>0</v>
      </c>
      <c r="T175">
        <f>IF(Kinder!BS176=Antrag!$C$4,Kinder!BS175,0)</f>
        <v>0</v>
      </c>
      <c r="U175">
        <f>IF(Kinder!BT176=Antrag!$C$4,Kinder!BT175,0)</f>
        <v>0</v>
      </c>
      <c r="V175">
        <f>IF(Kinder!BU176=Antrag!$C$4,Kinder!BU175,0)</f>
        <v>0</v>
      </c>
      <c r="W175">
        <f>IF(Kinder!BV176=Antrag!$C$4,Kinder!BV175,0)</f>
        <v>0</v>
      </c>
      <c r="X175">
        <f>IF(Kinder!BW176=Antrag!$C$4,Kinder!BW175,0)</f>
        <v>0</v>
      </c>
    </row>
    <row r="176" spans="1:49" x14ac:dyDescent="0.2">
      <c r="Y176">
        <f t="shared" ref="Y176:AJ176" si="57">MIN(A174,AL174)*M175</f>
        <v>0</v>
      </c>
      <c r="Z176">
        <f t="shared" si="57"/>
        <v>0</v>
      </c>
      <c r="AA176">
        <f t="shared" si="57"/>
        <v>0</v>
      </c>
      <c r="AB176">
        <f t="shared" si="57"/>
        <v>0</v>
      </c>
      <c r="AC176">
        <f t="shared" si="57"/>
        <v>0</v>
      </c>
      <c r="AD176">
        <f t="shared" si="57"/>
        <v>0</v>
      </c>
      <c r="AE176">
        <f t="shared" si="57"/>
        <v>0</v>
      </c>
      <c r="AF176">
        <f t="shared" si="57"/>
        <v>0</v>
      </c>
      <c r="AG176">
        <f t="shared" si="57"/>
        <v>0</v>
      </c>
      <c r="AH176">
        <f t="shared" si="57"/>
        <v>0</v>
      </c>
      <c r="AI176">
        <f t="shared" si="57"/>
        <v>0</v>
      </c>
      <c r="AJ176">
        <f t="shared" si="57"/>
        <v>0</v>
      </c>
      <c r="AK176">
        <f>SUM(Y176:AJ176)</f>
        <v>0</v>
      </c>
    </row>
    <row r="177" spans="1:49" x14ac:dyDescent="0.2">
      <c r="A177">
        <f>IF(Kinder!BL179=Antrag!$C$4,IF(Kinder!BL177=4.5,'Berechnung 4_5 _ x'!$E$31,Kinder!BL177),0)</f>
        <v>0</v>
      </c>
      <c r="B177">
        <f>IF(Kinder!BM179=Antrag!$C$4,IF(Kinder!BM177=4.5,'Berechnung 4_5 _ x'!$E$31,Kinder!BM177),0)</f>
        <v>0</v>
      </c>
      <c r="C177">
        <f>IF(Kinder!BN179=Antrag!$C$4,IF(Kinder!BN177=4.5,'Berechnung 4_5 _ x'!$E$31,Kinder!BN177),0)</f>
        <v>0</v>
      </c>
      <c r="D177">
        <f>IF(Kinder!BO179=Antrag!$C$4,IF(Kinder!BO177=4.5,'Berechnung 4_5 _ x'!$E$31,Kinder!BO177),0)</f>
        <v>0</v>
      </c>
      <c r="E177">
        <f>IF(Kinder!BP179=Antrag!$C$4,IF(Kinder!BP177=4.5,'Berechnung 4_5 _ x'!$E$31,Kinder!BP177),0)</f>
        <v>0</v>
      </c>
      <c r="F177">
        <f>IF(Kinder!BQ179=Antrag!$C$4,IF(Kinder!BQ177=4.5,'Berechnung 4_5 _ x'!$E$31,Kinder!BQ177),0)</f>
        <v>0</v>
      </c>
      <c r="G177">
        <f>IF(Kinder!BR179=Antrag!$C$4,IF(Kinder!BR177=4.5,'Berechnung 4_5 _ x'!$E$31,Kinder!BR177),0)</f>
        <v>0</v>
      </c>
      <c r="H177">
        <f>IF(Kinder!BS179=Antrag!$C$4,IF(Kinder!BS177=4.5,'Berechnung 4_5 _ x'!$E$31,Kinder!BS177),0)</f>
        <v>0</v>
      </c>
      <c r="I177">
        <f>IF(Kinder!BT179=Antrag!$C$4,IF(Kinder!BT177=4.5,'Berechnung 4_5 _ x'!$E$31,Kinder!BT177),0)</f>
        <v>0</v>
      </c>
      <c r="J177">
        <f>IF(Kinder!BU179=Antrag!$C$4,IF(Kinder!BU177=4.5,'Berechnung 4_5 _ x'!$E$31,Kinder!BU177),0)</f>
        <v>0</v>
      </c>
      <c r="K177">
        <f>IF(Kinder!BV179=Antrag!$C$4,IF(Kinder!BV177=4.5,'Berechnung 4_5 _ x'!$E$31,Kinder!BV177),0)</f>
        <v>0</v>
      </c>
      <c r="L177">
        <f>IF(Kinder!BW179=Antrag!$C$4,IF(Kinder!BW177=4.5,'Berechnung 4_5 _ x'!$E$31,Kinder!BW177),0)</f>
        <v>0</v>
      </c>
      <c r="M177" t="str">
        <f>IF(Kinder!S179='Berechnung Kommune'!L176,Kinder!S177,0)</f>
        <v/>
      </c>
      <c r="AL177">
        <f>IF(Kinder!BL179=Antrag!$C$4,IF(A177&gt;=4.5,IF('Berechnung 4_5 _ x'!D$5="Nein",4.5,IF(Kinder!AJ$903&lt;3,IF(MAX(Kinder!$AJ$903:AJ$903)&lt;3,4.5,Kinder!BL177),MIN('Berechnung 4_5 _ x'!$E$31:$F$32))),A177),0)</f>
        <v>0</v>
      </c>
      <c r="AM177">
        <f>IF(Kinder!BM179=Antrag!$C$4,IF(B177&gt;=4.5,IF('Berechnung 4_5 _ x'!E$5="Nein",4.5,IF(Kinder!AK$903&lt;3,IF(MAX(Kinder!$AJ$903:AK$903)&lt;3,4.5,Kinder!BM177),MIN('Berechnung 4_5 _ x'!$E$31:$F$32))),B177),0)</f>
        <v>0</v>
      </c>
      <c r="AN177">
        <f>IF(Kinder!BN179=Antrag!$C$4,IF(C177&gt;=4.5,IF('Berechnung 4_5 _ x'!F$5="Nein",4.5,IF(Kinder!AL$903&lt;3,IF(MAX(Kinder!$AJ$903:AL$903)&lt;3,4.5,Kinder!BN177),MIN('Berechnung 4_5 _ x'!$E$31:$F$32))),C177),0)</f>
        <v>0</v>
      </c>
      <c r="AO177">
        <f>IF(Kinder!BO179=Antrag!$C$4,IF(D177&gt;=4.5,IF('Berechnung 4_5 _ x'!G$5="Nein",4.5,IF(Kinder!AM$903&lt;3,IF(MAX(Kinder!$AJ$903:AM$903)&lt;3,4.5,Kinder!BO177),MIN('Berechnung 4_5 _ x'!$E$31:$F$32))),D177),0)</f>
        <v>0</v>
      </c>
      <c r="AP177">
        <f>IF(Kinder!BP179=Antrag!$C$4,IF(E177&gt;=4.5,IF('Berechnung 4_5 _ x'!H$5="Nein",4.5,IF(Kinder!AN$903&lt;3,IF(MAX(Kinder!$AJ$903:AN$903)&lt;3,4.5,Kinder!BP177),MIN('Berechnung 4_5 _ x'!$E$31:$F$32))),E177),0)</f>
        <v>0</v>
      </c>
      <c r="AQ177">
        <f>IF(Kinder!BQ179=Antrag!$C$4,IF(F177&gt;=4.5,IF('Berechnung 4_5 _ x'!I$5="Nein",4.5,IF(Kinder!AO$903&lt;3,IF(MAX(Kinder!$AJ$903:AO$903)&lt;3,4.5,Kinder!BQ177),MIN('Berechnung 4_5 _ x'!$E$31:$F$32))),F177),0)</f>
        <v>0</v>
      </c>
      <c r="AR177">
        <f>IF(Kinder!BR179=Antrag!$C$4,IF(G177&gt;=4.5,IF('Berechnung 4_5 _ x'!J$5="Nein",4.5,IF(Kinder!AP$903&lt;3,IF(MAX(Kinder!$AJ$903:AP$903)&lt;3,4.5,Kinder!BR177),MIN('Berechnung 4_5 _ x'!$E$31:$F$32))),G177),0)</f>
        <v>0</v>
      </c>
      <c r="AS177">
        <f>IF(Kinder!BS179=Antrag!$C$4,IF(H177&gt;=4.5,IF('Berechnung 4_5 _ x'!K$5="Nein",4.5,IF(Kinder!AQ$903&lt;3,IF(MAX(Kinder!$AJ$903:AQ$903)&lt;3,4.5,Kinder!BS177),MIN('Berechnung 4_5 _ x'!$E$31:$F$32))),H177),0)</f>
        <v>0</v>
      </c>
      <c r="AT177">
        <f>IF(Kinder!BT179=Antrag!$C$4,IF(I177&gt;=4.5,IF('Berechnung 4_5 _ x'!L$5="Nein",4.5,IF(Kinder!AR$903&lt;3,IF(MAX(Kinder!$AJ$903:AR$903)&lt;3,4.5,Kinder!BT177),MIN('Berechnung 4_5 _ x'!$E$31:$F$32))),I177),0)</f>
        <v>0</v>
      </c>
      <c r="AU177">
        <f>IF(Kinder!BU179=Antrag!$C$4,IF(J177&gt;=4.5,IF('Berechnung 4_5 _ x'!M$5="Nein",4.5,IF(Kinder!AS$903&lt;3,IF(MAX(Kinder!$AJ$903:AS$903)&lt;3,4.5,Kinder!BU177),MIN('Berechnung 4_5 _ x'!$E$31:$F$32))),J177),0)</f>
        <v>0</v>
      </c>
      <c r="AV177">
        <f>IF(Kinder!BV179=Antrag!$C$4,IF(K177&gt;=4.5,IF('Berechnung 4_5 _ x'!N$5="Nein",4.5,IF(Kinder!AT$903&lt;3,IF(MAX(Kinder!$AJ$903:AT$903)&lt;3,4.5,Kinder!BV177),MIN('Berechnung 4_5 _ x'!$E$31:$F$32))),K177),0)</f>
        <v>0</v>
      </c>
      <c r="AW177">
        <f>IF(Kinder!BW179=Antrag!$C$4,IF(L177&gt;=4.5,IF('Berechnung 4_5 _ x'!O$5="Nein",4.5,IF(Kinder!AU$903&lt;3,IF(MAX(Kinder!$AJ$903:AU$903)&lt;3,4.5,Kinder!BW177),MIN('Berechnung 4_5 _ x'!$E$31:$F$32))),L177),0)</f>
        <v>0</v>
      </c>
    </row>
    <row r="178" spans="1:49" x14ac:dyDescent="0.2">
      <c r="M178">
        <f>IF(Kinder!BL179=Antrag!$C$4,Kinder!BL178,0)</f>
        <v>0</v>
      </c>
      <c r="N178">
        <f>IF(Kinder!BM179=Antrag!$C$4,Kinder!BM178,0)</f>
        <v>0</v>
      </c>
      <c r="O178">
        <f>IF(Kinder!BN179=Antrag!$C$4,Kinder!BN178,0)</f>
        <v>0</v>
      </c>
      <c r="P178">
        <f>IF(Kinder!BO179=Antrag!$C$4,Kinder!BO178,0)</f>
        <v>0</v>
      </c>
      <c r="Q178">
        <f>IF(Kinder!BP179=Antrag!$C$4,Kinder!BP178,0)</f>
        <v>0</v>
      </c>
      <c r="R178">
        <f>IF(Kinder!BQ179=Antrag!$C$4,Kinder!BQ178,0)</f>
        <v>0</v>
      </c>
      <c r="S178">
        <f>IF(Kinder!BR179=Antrag!$C$4,Kinder!BR178,0)</f>
        <v>0</v>
      </c>
      <c r="T178">
        <f>IF(Kinder!BS179=Antrag!$C$4,Kinder!BS178,0)</f>
        <v>0</v>
      </c>
      <c r="U178">
        <f>IF(Kinder!BT179=Antrag!$C$4,Kinder!BT178,0)</f>
        <v>0</v>
      </c>
      <c r="V178">
        <f>IF(Kinder!BU179=Antrag!$C$4,Kinder!BU178,0)</f>
        <v>0</v>
      </c>
      <c r="W178">
        <f>IF(Kinder!BV179=Antrag!$C$4,Kinder!BV178,0)</f>
        <v>0</v>
      </c>
      <c r="X178">
        <f>IF(Kinder!BW179=Antrag!$C$4,Kinder!BW178,0)</f>
        <v>0</v>
      </c>
    </row>
    <row r="179" spans="1:49" x14ac:dyDescent="0.2">
      <c r="Y179">
        <f t="shared" ref="Y179:AJ179" si="58">MIN(A177,AL177)*M178</f>
        <v>0</v>
      </c>
      <c r="Z179">
        <f t="shared" si="58"/>
        <v>0</v>
      </c>
      <c r="AA179">
        <f t="shared" si="58"/>
        <v>0</v>
      </c>
      <c r="AB179">
        <f t="shared" si="58"/>
        <v>0</v>
      </c>
      <c r="AC179">
        <f t="shared" si="58"/>
        <v>0</v>
      </c>
      <c r="AD179">
        <f t="shared" si="58"/>
        <v>0</v>
      </c>
      <c r="AE179">
        <f t="shared" si="58"/>
        <v>0</v>
      </c>
      <c r="AF179">
        <f t="shared" si="58"/>
        <v>0</v>
      </c>
      <c r="AG179">
        <f t="shared" si="58"/>
        <v>0</v>
      </c>
      <c r="AH179">
        <f t="shared" si="58"/>
        <v>0</v>
      </c>
      <c r="AI179">
        <f t="shared" si="58"/>
        <v>0</v>
      </c>
      <c r="AJ179">
        <f t="shared" si="58"/>
        <v>0</v>
      </c>
      <c r="AK179">
        <f>SUM(Y179:AJ179)</f>
        <v>0</v>
      </c>
    </row>
    <row r="180" spans="1:49" x14ac:dyDescent="0.2">
      <c r="A180">
        <f>IF(Kinder!BL182=Antrag!$C$4,IF(Kinder!BL180=4.5,'Berechnung 4_5 _ x'!$E$31,Kinder!BL180),0)</f>
        <v>0</v>
      </c>
      <c r="B180">
        <f>IF(Kinder!BM182=Antrag!$C$4,IF(Kinder!BM180=4.5,'Berechnung 4_5 _ x'!$E$31,Kinder!BM180),0)</f>
        <v>0</v>
      </c>
      <c r="C180">
        <f>IF(Kinder!BN182=Antrag!$C$4,IF(Kinder!BN180=4.5,'Berechnung 4_5 _ x'!$E$31,Kinder!BN180),0)</f>
        <v>0</v>
      </c>
      <c r="D180">
        <f>IF(Kinder!BO182=Antrag!$C$4,IF(Kinder!BO180=4.5,'Berechnung 4_5 _ x'!$E$31,Kinder!BO180),0)</f>
        <v>0</v>
      </c>
      <c r="E180">
        <f>IF(Kinder!BP182=Antrag!$C$4,IF(Kinder!BP180=4.5,'Berechnung 4_5 _ x'!$E$31,Kinder!BP180),0)</f>
        <v>0</v>
      </c>
      <c r="F180">
        <f>IF(Kinder!BQ182=Antrag!$C$4,IF(Kinder!BQ180=4.5,'Berechnung 4_5 _ x'!$E$31,Kinder!BQ180),0)</f>
        <v>0</v>
      </c>
      <c r="G180">
        <f>IF(Kinder!BR182=Antrag!$C$4,IF(Kinder!BR180=4.5,'Berechnung 4_5 _ x'!$E$31,Kinder!BR180),0)</f>
        <v>0</v>
      </c>
      <c r="H180">
        <f>IF(Kinder!BS182=Antrag!$C$4,IF(Kinder!BS180=4.5,'Berechnung 4_5 _ x'!$E$31,Kinder!BS180),0)</f>
        <v>0</v>
      </c>
      <c r="I180">
        <f>IF(Kinder!BT182=Antrag!$C$4,IF(Kinder!BT180=4.5,'Berechnung 4_5 _ x'!$E$31,Kinder!BT180),0)</f>
        <v>0</v>
      </c>
      <c r="J180">
        <f>IF(Kinder!BU182=Antrag!$C$4,IF(Kinder!BU180=4.5,'Berechnung 4_5 _ x'!$E$31,Kinder!BU180),0)</f>
        <v>0</v>
      </c>
      <c r="K180">
        <f>IF(Kinder!BV182=Antrag!$C$4,IF(Kinder!BV180=4.5,'Berechnung 4_5 _ x'!$E$31,Kinder!BV180),0)</f>
        <v>0</v>
      </c>
      <c r="L180">
        <f>IF(Kinder!BW182=Antrag!$C$4,IF(Kinder!BW180=4.5,'Berechnung 4_5 _ x'!$E$31,Kinder!BW180),0)</f>
        <v>0</v>
      </c>
      <c r="M180" t="str">
        <f>IF(Kinder!S182='Berechnung Kommune'!L179,Kinder!S180,0)</f>
        <v/>
      </c>
      <c r="AL180">
        <f>IF(Kinder!BL182=Antrag!$C$4,IF(A180&gt;=4.5,IF('Berechnung 4_5 _ x'!D$5="Nein",4.5,IF(Kinder!AJ$903&lt;3,IF(MAX(Kinder!$AJ$903:AJ$903)&lt;3,4.5,Kinder!BL180),MIN('Berechnung 4_5 _ x'!$E$31:$F$32))),A180),0)</f>
        <v>0</v>
      </c>
      <c r="AM180">
        <f>IF(Kinder!BM182=Antrag!$C$4,IF(B180&gt;=4.5,IF('Berechnung 4_5 _ x'!E$5="Nein",4.5,IF(Kinder!AK$903&lt;3,IF(MAX(Kinder!$AJ$903:AK$903)&lt;3,4.5,Kinder!BM180),MIN('Berechnung 4_5 _ x'!$E$31:$F$32))),B180),0)</f>
        <v>0</v>
      </c>
      <c r="AN180">
        <f>IF(Kinder!BN182=Antrag!$C$4,IF(C180&gt;=4.5,IF('Berechnung 4_5 _ x'!F$5="Nein",4.5,IF(Kinder!AL$903&lt;3,IF(MAX(Kinder!$AJ$903:AL$903)&lt;3,4.5,Kinder!BN180),MIN('Berechnung 4_5 _ x'!$E$31:$F$32))),C180),0)</f>
        <v>0</v>
      </c>
      <c r="AO180">
        <f>IF(Kinder!BO182=Antrag!$C$4,IF(D180&gt;=4.5,IF('Berechnung 4_5 _ x'!G$5="Nein",4.5,IF(Kinder!AM$903&lt;3,IF(MAX(Kinder!$AJ$903:AM$903)&lt;3,4.5,Kinder!BO180),MIN('Berechnung 4_5 _ x'!$E$31:$F$32))),D180),0)</f>
        <v>0</v>
      </c>
      <c r="AP180">
        <f>IF(Kinder!BP182=Antrag!$C$4,IF(E180&gt;=4.5,IF('Berechnung 4_5 _ x'!H$5="Nein",4.5,IF(Kinder!AN$903&lt;3,IF(MAX(Kinder!$AJ$903:AN$903)&lt;3,4.5,Kinder!BP180),MIN('Berechnung 4_5 _ x'!$E$31:$F$32))),E180),0)</f>
        <v>0</v>
      </c>
      <c r="AQ180">
        <f>IF(Kinder!BQ182=Antrag!$C$4,IF(F180&gt;=4.5,IF('Berechnung 4_5 _ x'!I$5="Nein",4.5,IF(Kinder!AO$903&lt;3,IF(MAX(Kinder!$AJ$903:AO$903)&lt;3,4.5,Kinder!BQ180),MIN('Berechnung 4_5 _ x'!$E$31:$F$32))),F180),0)</f>
        <v>0</v>
      </c>
      <c r="AR180">
        <f>IF(Kinder!BR182=Antrag!$C$4,IF(G180&gt;=4.5,IF('Berechnung 4_5 _ x'!J$5="Nein",4.5,IF(Kinder!AP$903&lt;3,IF(MAX(Kinder!$AJ$903:AP$903)&lt;3,4.5,Kinder!BR180),MIN('Berechnung 4_5 _ x'!$E$31:$F$32))),G180),0)</f>
        <v>0</v>
      </c>
      <c r="AS180">
        <f>IF(Kinder!BS182=Antrag!$C$4,IF(H180&gt;=4.5,IF('Berechnung 4_5 _ x'!K$5="Nein",4.5,IF(Kinder!AQ$903&lt;3,IF(MAX(Kinder!$AJ$903:AQ$903)&lt;3,4.5,Kinder!BS180),MIN('Berechnung 4_5 _ x'!$E$31:$F$32))),H180),0)</f>
        <v>0</v>
      </c>
      <c r="AT180">
        <f>IF(Kinder!BT182=Antrag!$C$4,IF(I180&gt;=4.5,IF('Berechnung 4_5 _ x'!L$5="Nein",4.5,IF(Kinder!AR$903&lt;3,IF(MAX(Kinder!$AJ$903:AR$903)&lt;3,4.5,Kinder!BT180),MIN('Berechnung 4_5 _ x'!$E$31:$F$32))),I180),0)</f>
        <v>0</v>
      </c>
      <c r="AU180">
        <f>IF(Kinder!BU182=Antrag!$C$4,IF(J180&gt;=4.5,IF('Berechnung 4_5 _ x'!M$5="Nein",4.5,IF(Kinder!AS$903&lt;3,IF(MAX(Kinder!$AJ$903:AS$903)&lt;3,4.5,Kinder!BU180),MIN('Berechnung 4_5 _ x'!$E$31:$F$32))),J180),0)</f>
        <v>0</v>
      </c>
      <c r="AV180">
        <f>IF(Kinder!BV182=Antrag!$C$4,IF(K180&gt;=4.5,IF('Berechnung 4_5 _ x'!N$5="Nein",4.5,IF(Kinder!AT$903&lt;3,IF(MAX(Kinder!$AJ$903:AT$903)&lt;3,4.5,Kinder!BV180),MIN('Berechnung 4_5 _ x'!$E$31:$F$32))),K180),0)</f>
        <v>0</v>
      </c>
      <c r="AW180">
        <f>IF(Kinder!BW182=Antrag!$C$4,IF(L180&gt;=4.5,IF('Berechnung 4_5 _ x'!O$5="Nein",4.5,IF(Kinder!AU$903&lt;3,IF(MAX(Kinder!$AJ$903:AU$903)&lt;3,4.5,Kinder!BW180),MIN('Berechnung 4_5 _ x'!$E$31:$F$32))),L180),0)</f>
        <v>0</v>
      </c>
    </row>
    <row r="181" spans="1:49" x14ac:dyDescent="0.2">
      <c r="M181">
        <f>IF(Kinder!BL182=Antrag!$C$4,Kinder!BL181,0)</f>
        <v>0</v>
      </c>
      <c r="N181">
        <f>IF(Kinder!BM182=Antrag!$C$4,Kinder!BM181,0)</f>
        <v>0</v>
      </c>
      <c r="O181">
        <f>IF(Kinder!BN182=Antrag!$C$4,Kinder!BN181,0)</f>
        <v>0</v>
      </c>
      <c r="P181">
        <f>IF(Kinder!BO182=Antrag!$C$4,Kinder!BO181,0)</f>
        <v>0</v>
      </c>
      <c r="Q181">
        <f>IF(Kinder!BP182=Antrag!$C$4,Kinder!BP181,0)</f>
        <v>0</v>
      </c>
      <c r="R181">
        <f>IF(Kinder!BQ182=Antrag!$C$4,Kinder!BQ181,0)</f>
        <v>0</v>
      </c>
      <c r="S181">
        <f>IF(Kinder!BR182=Antrag!$C$4,Kinder!BR181,0)</f>
        <v>0</v>
      </c>
      <c r="T181">
        <f>IF(Kinder!BS182=Antrag!$C$4,Kinder!BS181,0)</f>
        <v>0</v>
      </c>
      <c r="U181">
        <f>IF(Kinder!BT182=Antrag!$C$4,Kinder!BT181,0)</f>
        <v>0</v>
      </c>
      <c r="V181">
        <f>IF(Kinder!BU182=Antrag!$C$4,Kinder!BU181,0)</f>
        <v>0</v>
      </c>
      <c r="W181">
        <f>IF(Kinder!BV182=Antrag!$C$4,Kinder!BV181,0)</f>
        <v>0</v>
      </c>
      <c r="X181">
        <f>IF(Kinder!BW182=Antrag!$C$4,Kinder!BW181,0)</f>
        <v>0</v>
      </c>
    </row>
    <row r="182" spans="1:49" x14ac:dyDescent="0.2">
      <c r="Y182">
        <f t="shared" ref="Y182:AJ182" si="59">MIN(A180,AL180)*M181</f>
        <v>0</v>
      </c>
      <c r="Z182">
        <f t="shared" si="59"/>
        <v>0</v>
      </c>
      <c r="AA182">
        <f t="shared" si="59"/>
        <v>0</v>
      </c>
      <c r="AB182">
        <f t="shared" si="59"/>
        <v>0</v>
      </c>
      <c r="AC182">
        <f t="shared" si="59"/>
        <v>0</v>
      </c>
      <c r="AD182">
        <f t="shared" si="59"/>
        <v>0</v>
      </c>
      <c r="AE182">
        <f t="shared" si="59"/>
        <v>0</v>
      </c>
      <c r="AF182">
        <f t="shared" si="59"/>
        <v>0</v>
      </c>
      <c r="AG182">
        <f t="shared" si="59"/>
        <v>0</v>
      </c>
      <c r="AH182">
        <f t="shared" si="59"/>
        <v>0</v>
      </c>
      <c r="AI182">
        <f t="shared" si="59"/>
        <v>0</v>
      </c>
      <c r="AJ182">
        <f t="shared" si="59"/>
        <v>0</v>
      </c>
      <c r="AK182">
        <f>SUM(Y182:AJ182)</f>
        <v>0</v>
      </c>
    </row>
    <row r="183" spans="1:49" x14ac:dyDescent="0.2">
      <c r="A183">
        <f>IF(Kinder!BL185=Antrag!$C$4,IF(Kinder!BL183=4.5,'Berechnung 4_5 _ x'!$E$31,Kinder!BL183),0)</f>
        <v>0</v>
      </c>
      <c r="B183">
        <f>IF(Kinder!BM185=Antrag!$C$4,IF(Kinder!BM183=4.5,'Berechnung 4_5 _ x'!$E$31,Kinder!BM183),0)</f>
        <v>0</v>
      </c>
      <c r="C183">
        <f>IF(Kinder!BN185=Antrag!$C$4,IF(Kinder!BN183=4.5,'Berechnung 4_5 _ x'!$E$31,Kinder!BN183),0)</f>
        <v>0</v>
      </c>
      <c r="D183">
        <f>IF(Kinder!BO185=Antrag!$C$4,IF(Kinder!BO183=4.5,'Berechnung 4_5 _ x'!$E$31,Kinder!BO183),0)</f>
        <v>0</v>
      </c>
      <c r="E183">
        <f>IF(Kinder!BP185=Antrag!$C$4,IF(Kinder!BP183=4.5,'Berechnung 4_5 _ x'!$E$31,Kinder!BP183),0)</f>
        <v>0</v>
      </c>
      <c r="F183">
        <f>IF(Kinder!BQ185=Antrag!$C$4,IF(Kinder!BQ183=4.5,'Berechnung 4_5 _ x'!$E$31,Kinder!BQ183),0)</f>
        <v>0</v>
      </c>
      <c r="G183">
        <f>IF(Kinder!BR185=Antrag!$C$4,IF(Kinder!BR183=4.5,'Berechnung 4_5 _ x'!$E$31,Kinder!BR183),0)</f>
        <v>0</v>
      </c>
      <c r="H183">
        <f>IF(Kinder!BS185=Antrag!$C$4,IF(Kinder!BS183=4.5,'Berechnung 4_5 _ x'!$E$31,Kinder!BS183),0)</f>
        <v>0</v>
      </c>
      <c r="I183">
        <f>IF(Kinder!BT185=Antrag!$C$4,IF(Kinder!BT183=4.5,'Berechnung 4_5 _ x'!$E$31,Kinder!BT183),0)</f>
        <v>0</v>
      </c>
      <c r="J183">
        <f>IF(Kinder!BU185=Antrag!$C$4,IF(Kinder!BU183=4.5,'Berechnung 4_5 _ x'!$E$31,Kinder!BU183),0)</f>
        <v>0</v>
      </c>
      <c r="K183">
        <f>IF(Kinder!BV185=Antrag!$C$4,IF(Kinder!BV183=4.5,'Berechnung 4_5 _ x'!$E$31,Kinder!BV183),0)</f>
        <v>0</v>
      </c>
      <c r="L183">
        <f>IF(Kinder!BW185=Antrag!$C$4,IF(Kinder!BW183=4.5,'Berechnung 4_5 _ x'!$E$31,Kinder!BW183),0)</f>
        <v>0</v>
      </c>
      <c r="M183" t="str">
        <f>IF(Kinder!S185='Berechnung Kommune'!L182,Kinder!S183,0)</f>
        <v/>
      </c>
      <c r="AL183">
        <f>IF(Kinder!BL185=Antrag!$C$4,IF(A183&gt;=4.5,IF('Berechnung 4_5 _ x'!D$5="Nein",4.5,IF(Kinder!AJ$903&lt;3,IF(MAX(Kinder!$AJ$903:AJ$903)&lt;3,4.5,Kinder!BL183),MIN('Berechnung 4_5 _ x'!$E$31:$F$32))),A183),0)</f>
        <v>0</v>
      </c>
      <c r="AM183">
        <f>IF(Kinder!BM185=Antrag!$C$4,IF(B183&gt;=4.5,IF('Berechnung 4_5 _ x'!E$5="Nein",4.5,IF(Kinder!AK$903&lt;3,IF(MAX(Kinder!$AJ$903:AK$903)&lt;3,4.5,Kinder!BM183),MIN('Berechnung 4_5 _ x'!$E$31:$F$32))),B183),0)</f>
        <v>0</v>
      </c>
      <c r="AN183">
        <f>IF(Kinder!BN185=Antrag!$C$4,IF(C183&gt;=4.5,IF('Berechnung 4_5 _ x'!F$5="Nein",4.5,IF(Kinder!AL$903&lt;3,IF(MAX(Kinder!$AJ$903:AL$903)&lt;3,4.5,Kinder!BN183),MIN('Berechnung 4_5 _ x'!$E$31:$F$32))),C183),0)</f>
        <v>0</v>
      </c>
      <c r="AO183">
        <f>IF(Kinder!BO185=Antrag!$C$4,IF(D183&gt;=4.5,IF('Berechnung 4_5 _ x'!G$5="Nein",4.5,IF(Kinder!AM$903&lt;3,IF(MAX(Kinder!$AJ$903:AM$903)&lt;3,4.5,Kinder!BO183),MIN('Berechnung 4_5 _ x'!$E$31:$F$32))),D183),0)</f>
        <v>0</v>
      </c>
      <c r="AP183">
        <f>IF(Kinder!BP185=Antrag!$C$4,IF(E183&gt;=4.5,IF('Berechnung 4_5 _ x'!H$5="Nein",4.5,IF(Kinder!AN$903&lt;3,IF(MAX(Kinder!$AJ$903:AN$903)&lt;3,4.5,Kinder!BP183),MIN('Berechnung 4_5 _ x'!$E$31:$F$32))),E183),0)</f>
        <v>0</v>
      </c>
      <c r="AQ183">
        <f>IF(Kinder!BQ185=Antrag!$C$4,IF(F183&gt;=4.5,IF('Berechnung 4_5 _ x'!I$5="Nein",4.5,IF(Kinder!AO$903&lt;3,IF(MAX(Kinder!$AJ$903:AO$903)&lt;3,4.5,Kinder!BQ183),MIN('Berechnung 4_5 _ x'!$E$31:$F$32))),F183),0)</f>
        <v>0</v>
      </c>
      <c r="AR183">
        <f>IF(Kinder!BR185=Antrag!$C$4,IF(G183&gt;=4.5,IF('Berechnung 4_5 _ x'!J$5="Nein",4.5,IF(Kinder!AP$903&lt;3,IF(MAX(Kinder!$AJ$903:AP$903)&lt;3,4.5,Kinder!BR183),MIN('Berechnung 4_5 _ x'!$E$31:$F$32))),G183),0)</f>
        <v>0</v>
      </c>
      <c r="AS183">
        <f>IF(Kinder!BS185=Antrag!$C$4,IF(H183&gt;=4.5,IF('Berechnung 4_5 _ x'!K$5="Nein",4.5,IF(Kinder!AQ$903&lt;3,IF(MAX(Kinder!$AJ$903:AQ$903)&lt;3,4.5,Kinder!BS183),MIN('Berechnung 4_5 _ x'!$E$31:$F$32))),H183),0)</f>
        <v>0</v>
      </c>
      <c r="AT183">
        <f>IF(Kinder!BT185=Antrag!$C$4,IF(I183&gt;=4.5,IF('Berechnung 4_5 _ x'!L$5="Nein",4.5,IF(Kinder!AR$903&lt;3,IF(MAX(Kinder!$AJ$903:AR$903)&lt;3,4.5,Kinder!BT183),MIN('Berechnung 4_5 _ x'!$E$31:$F$32))),I183),0)</f>
        <v>0</v>
      </c>
      <c r="AU183">
        <f>IF(Kinder!BU185=Antrag!$C$4,IF(J183&gt;=4.5,IF('Berechnung 4_5 _ x'!M$5="Nein",4.5,IF(Kinder!AS$903&lt;3,IF(MAX(Kinder!$AJ$903:AS$903)&lt;3,4.5,Kinder!BU183),MIN('Berechnung 4_5 _ x'!$E$31:$F$32))),J183),0)</f>
        <v>0</v>
      </c>
      <c r="AV183">
        <f>IF(Kinder!BV185=Antrag!$C$4,IF(K183&gt;=4.5,IF('Berechnung 4_5 _ x'!N$5="Nein",4.5,IF(Kinder!AT$903&lt;3,IF(MAX(Kinder!$AJ$903:AT$903)&lt;3,4.5,Kinder!BV183),MIN('Berechnung 4_5 _ x'!$E$31:$F$32))),K183),0)</f>
        <v>0</v>
      </c>
      <c r="AW183">
        <f>IF(Kinder!BW185=Antrag!$C$4,IF(L183&gt;=4.5,IF('Berechnung 4_5 _ x'!O$5="Nein",4.5,IF(Kinder!AU$903&lt;3,IF(MAX(Kinder!$AJ$903:AU$903)&lt;3,4.5,Kinder!BW183),MIN('Berechnung 4_5 _ x'!$E$31:$F$32))),L183),0)</f>
        <v>0</v>
      </c>
    </row>
    <row r="184" spans="1:49" x14ac:dyDescent="0.2">
      <c r="M184">
        <f>IF(Kinder!BL185=Antrag!$C$4,Kinder!BL184,0)</f>
        <v>0</v>
      </c>
      <c r="N184">
        <f>IF(Kinder!BM185=Antrag!$C$4,Kinder!BM184,0)</f>
        <v>0</v>
      </c>
      <c r="O184">
        <f>IF(Kinder!BN185=Antrag!$C$4,Kinder!BN184,0)</f>
        <v>0</v>
      </c>
      <c r="P184">
        <f>IF(Kinder!BO185=Antrag!$C$4,Kinder!BO184,0)</f>
        <v>0</v>
      </c>
      <c r="Q184">
        <f>IF(Kinder!BP185=Antrag!$C$4,Kinder!BP184,0)</f>
        <v>0</v>
      </c>
      <c r="R184">
        <f>IF(Kinder!BQ185=Antrag!$C$4,Kinder!BQ184,0)</f>
        <v>0</v>
      </c>
      <c r="S184">
        <f>IF(Kinder!BR185=Antrag!$C$4,Kinder!BR184,0)</f>
        <v>0</v>
      </c>
      <c r="T184">
        <f>IF(Kinder!BS185=Antrag!$C$4,Kinder!BS184,0)</f>
        <v>0</v>
      </c>
      <c r="U184">
        <f>IF(Kinder!BT185=Antrag!$C$4,Kinder!BT184,0)</f>
        <v>0</v>
      </c>
      <c r="V184">
        <f>IF(Kinder!BU185=Antrag!$C$4,Kinder!BU184,0)</f>
        <v>0</v>
      </c>
      <c r="W184">
        <f>IF(Kinder!BV185=Antrag!$C$4,Kinder!BV184,0)</f>
        <v>0</v>
      </c>
      <c r="X184">
        <f>IF(Kinder!BW185=Antrag!$C$4,Kinder!BW184,0)</f>
        <v>0</v>
      </c>
    </row>
    <row r="185" spans="1:49" x14ac:dyDescent="0.2">
      <c r="Y185">
        <f t="shared" ref="Y185:AJ185" si="60">MIN(A183,AL183)*M184</f>
        <v>0</v>
      </c>
      <c r="Z185">
        <f t="shared" si="60"/>
        <v>0</v>
      </c>
      <c r="AA185">
        <f t="shared" si="60"/>
        <v>0</v>
      </c>
      <c r="AB185">
        <f t="shared" si="60"/>
        <v>0</v>
      </c>
      <c r="AC185">
        <f t="shared" si="60"/>
        <v>0</v>
      </c>
      <c r="AD185">
        <f t="shared" si="60"/>
        <v>0</v>
      </c>
      <c r="AE185">
        <f t="shared" si="60"/>
        <v>0</v>
      </c>
      <c r="AF185">
        <f t="shared" si="60"/>
        <v>0</v>
      </c>
      <c r="AG185">
        <f t="shared" si="60"/>
        <v>0</v>
      </c>
      <c r="AH185">
        <f t="shared" si="60"/>
        <v>0</v>
      </c>
      <c r="AI185">
        <f t="shared" si="60"/>
        <v>0</v>
      </c>
      <c r="AJ185">
        <f t="shared" si="60"/>
        <v>0</v>
      </c>
      <c r="AK185">
        <f>SUM(Y185:AJ185)</f>
        <v>0</v>
      </c>
    </row>
    <row r="186" spans="1:49" x14ac:dyDescent="0.2">
      <c r="A186">
        <f>IF(Kinder!BL188=Antrag!$C$4,IF(Kinder!BL186=4.5,'Berechnung 4_5 _ x'!$E$31,Kinder!BL186),0)</f>
        <v>0</v>
      </c>
      <c r="B186">
        <f>IF(Kinder!BM188=Antrag!$C$4,IF(Kinder!BM186=4.5,'Berechnung 4_5 _ x'!$E$31,Kinder!BM186),0)</f>
        <v>0</v>
      </c>
      <c r="C186">
        <f>IF(Kinder!BN188=Antrag!$C$4,IF(Kinder!BN186=4.5,'Berechnung 4_5 _ x'!$E$31,Kinder!BN186),0)</f>
        <v>0</v>
      </c>
      <c r="D186">
        <f>IF(Kinder!BO188=Antrag!$C$4,IF(Kinder!BO186=4.5,'Berechnung 4_5 _ x'!$E$31,Kinder!BO186),0)</f>
        <v>0</v>
      </c>
      <c r="E186">
        <f>IF(Kinder!BP188=Antrag!$C$4,IF(Kinder!BP186=4.5,'Berechnung 4_5 _ x'!$E$31,Kinder!BP186),0)</f>
        <v>0</v>
      </c>
      <c r="F186">
        <f>IF(Kinder!BQ188=Antrag!$C$4,IF(Kinder!BQ186=4.5,'Berechnung 4_5 _ x'!$E$31,Kinder!BQ186),0)</f>
        <v>0</v>
      </c>
      <c r="G186">
        <f>IF(Kinder!BR188=Antrag!$C$4,IF(Kinder!BR186=4.5,'Berechnung 4_5 _ x'!$E$31,Kinder!BR186),0)</f>
        <v>0</v>
      </c>
      <c r="H186">
        <f>IF(Kinder!BS188=Antrag!$C$4,IF(Kinder!BS186=4.5,'Berechnung 4_5 _ x'!$E$31,Kinder!BS186),0)</f>
        <v>0</v>
      </c>
      <c r="I186">
        <f>IF(Kinder!BT188=Antrag!$C$4,IF(Kinder!BT186=4.5,'Berechnung 4_5 _ x'!$E$31,Kinder!BT186),0)</f>
        <v>0</v>
      </c>
      <c r="J186">
        <f>IF(Kinder!BU188=Antrag!$C$4,IF(Kinder!BU186=4.5,'Berechnung 4_5 _ x'!$E$31,Kinder!BU186),0)</f>
        <v>0</v>
      </c>
      <c r="K186">
        <f>IF(Kinder!BV188=Antrag!$C$4,IF(Kinder!BV186=4.5,'Berechnung 4_5 _ x'!$E$31,Kinder!BV186),0)</f>
        <v>0</v>
      </c>
      <c r="L186">
        <f>IF(Kinder!BW188=Antrag!$C$4,IF(Kinder!BW186=4.5,'Berechnung 4_5 _ x'!$E$31,Kinder!BW186),0)</f>
        <v>0</v>
      </c>
      <c r="M186" t="str">
        <f>IF(Kinder!S188='Berechnung Kommune'!L185,Kinder!S186,0)</f>
        <v/>
      </c>
      <c r="AL186">
        <f>IF(Kinder!BL188=Antrag!$C$4,IF(A186&gt;=4.5,IF('Berechnung 4_5 _ x'!D$5="Nein",4.5,IF(Kinder!AJ$903&lt;3,IF(MAX(Kinder!$AJ$903:AJ$903)&lt;3,4.5,Kinder!BL186),MIN('Berechnung 4_5 _ x'!$E$31:$F$32))),A186),0)</f>
        <v>0</v>
      </c>
      <c r="AM186">
        <f>IF(Kinder!BM188=Antrag!$C$4,IF(B186&gt;=4.5,IF('Berechnung 4_5 _ x'!E$5="Nein",4.5,IF(Kinder!AK$903&lt;3,IF(MAX(Kinder!$AJ$903:AK$903)&lt;3,4.5,Kinder!BM186),MIN('Berechnung 4_5 _ x'!$E$31:$F$32))),B186),0)</f>
        <v>0</v>
      </c>
      <c r="AN186">
        <f>IF(Kinder!BN188=Antrag!$C$4,IF(C186&gt;=4.5,IF('Berechnung 4_5 _ x'!F$5="Nein",4.5,IF(Kinder!AL$903&lt;3,IF(MAX(Kinder!$AJ$903:AL$903)&lt;3,4.5,Kinder!BN186),MIN('Berechnung 4_5 _ x'!$E$31:$F$32))),C186),0)</f>
        <v>0</v>
      </c>
      <c r="AO186">
        <f>IF(Kinder!BO188=Antrag!$C$4,IF(D186&gt;=4.5,IF('Berechnung 4_5 _ x'!G$5="Nein",4.5,IF(Kinder!AM$903&lt;3,IF(MAX(Kinder!$AJ$903:AM$903)&lt;3,4.5,Kinder!BO186),MIN('Berechnung 4_5 _ x'!$E$31:$F$32))),D186),0)</f>
        <v>0</v>
      </c>
      <c r="AP186">
        <f>IF(Kinder!BP188=Antrag!$C$4,IF(E186&gt;=4.5,IF('Berechnung 4_5 _ x'!H$5="Nein",4.5,IF(Kinder!AN$903&lt;3,IF(MAX(Kinder!$AJ$903:AN$903)&lt;3,4.5,Kinder!BP186),MIN('Berechnung 4_5 _ x'!$E$31:$F$32))),E186),0)</f>
        <v>0</v>
      </c>
      <c r="AQ186">
        <f>IF(Kinder!BQ188=Antrag!$C$4,IF(F186&gt;=4.5,IF('Berechnung 4_5 _ x'!I$5="Nein",4.5,IF(Kinder!AO$903&lt;3,IF(MAX(Kinder!$AJ$903:AO$903)&lt;3,4.5,Kinder!BQ186),MIN('Berechnung 4_5 _ x'!$E$31:$F$32))),F186),0)</f>
        <v>0</v>
      </c>
      <c r="AR186">
        <f>IF(Kinder!BR188=Antrag!$C$4,IF(G186&gt;=4.5,IF('Berechnung 4_5 _ x'!J$5="Nein",4.5,IF(Kinder!AP$903&lt;3,IF(MAX(Kinder!$AJ$903:AP$903)&lt;3,4.5,Kinder!BR186),MIN('Berechnung 4_5 _ x'!$E$31:$F$32))),G186),0)</f>
        <v>0</v>
      </c>
      <c r="AS186">
        <f>IF(Kinder!BS188=Antrag!$C$4,IF(H186&gt;=4.5,IF('Berechnung 4_5 _ x'!K$5="Nein",4.5,IF(Kinder!AQ$903&lt;3,IF(MAX(Kinder!$AJ$903:AQ$903)&lt;3,4.5,Kinder!BS186),MIN('Berechnung 4_5 _ x'!$E$31:$F$32))),H186),0)</f>
        <v>0</v>
      </c>
      <c r="AT186">
        <f>IF(Kinder!BT188=Antrag!$C$4,IF(I186&gt;=4.5,IF('Berechnung 4_5 _ x'!L$5="Nein",4.5,IF(Kinder!AR$903&lt;3,IF(MAX(Kinder!$AJ$903:AR$903)&lt;3,4.5,Kinder!BT186),MIN('Berechnung 4_5 _ x'!$E$31:$F$32))),I186),0)</f>
        <v>0</v>
      </c>
      <c r="AU186">
        <f>IF(Kinder!BU188=Antrag!$C$4,IF(J186&gt;=4.5,IF('Berechnung 4_5 _ x'!M$5="Nein",4.5,IF(Kinder!AS$903&lt;3,IF(MAX(Kinder!$AJ$903:AS$903)&lt;3,4.5,Kinder!BU186),MIN('Berechnung 4_5 _ x'!$E$31:$F$32))),J186),0)</f>
        <v>0</v>
      </c>
      <c r="AV186">
        <f>IF(Kinder!BV188=Antrag!$C$4,IF(K186&gt;=4.5,IF('Berechnung 4_5 _ x'!N$5="Nein",4.5,IF(Kinder!AT$903&lt;3,IF(MAX(Kinder!$AJ$903:AT$903)&lt;3,4.5,Kinder!BV186),MIN('Berechnung 4_5 _ x'!$E$31:$F$32))),K186),0)</f>
        <v>0</v>
      </c>
      <c r="AW186">
        <f>IF(Kinder!BW188=Antrag!$C$4,IF(L186&gt;=4.5,IF('Berechnung 4_5 _ x'!O$5="Nein",4.5,IF(Kinder!AU$903&lt;3,IF(MAX(Kinder!$AJ$903:AU$903)&lt;3,4.5,Kinder!BW186),MIN('Berechnung 4_5 _ x'!$E$31:$F$32))),L186),0)</f>
        <v>0</v>
      </c>
    </row>
    <row r="187" spans="1:49" x14ac:dyDescent="0.2">
      <c r="M187">
        <f>IF(Kinder!BL188=Antrag!$C$4,Kinder!BL187,0)</f>
        <v>0</v>
      </c>
      <c r="N187">
        <f>IF(Kinder!BM188=Antrag!$C$4,Kinder!BM187,0)</f>
        <v>0</v>
      </c>
      <c r="O187">
        <f>IF(Kinder!BN188=Antrag!$C$4,Kinder!BN187,0)</f>
        <v>0</v>
      </c>
      <c r="P187">
        <f>IF(Kinder!BO188=Antrag!$C$4,Kinder!BO187,0)</f>
        <v>0</v>
      </c>
      <c r="Q187">
        <f>IF(Kinder!BP188=Antrag!$C$4,Kinder!BP187,0)</f>
        <v>0</v>
      </c>
      <c r="R187">
        <f>IF(Kinder!BQ188=Antrag!$C$4,Kinder!BQ187,0)</f>
        <v>0</v>
      </c>
      <c r="S187">
        <f>IF(Kinder!BR188=Antrag!$C$4,Kinder!BR187,0)</f>
        <v>0</v>
      </c>
      <c r="T187">
        <f>IF(Kinder!BS188=Antrag!$C$4,Kinder!BS187,0)</f>
        <v>0</v>
      </c>
      <c r="U187">
        <f>IF(Kinder!BT188=Antrag!$C$4,Kinder!BT187,0)</f>
        <v>0</v>
      </c>
      <c r="V187">
        <f>IF(Kinder!BU188=Antrag!$C$4,Kinder!BU187,0)</f>
        <v>0</v>
      </c>
      <c r="W187">
        <f>IF(Kinder!BV188=Antrag!$C$4,Kinder!BV187,0)</f>
        <v>0</v>
      </c>
      <c r="X187">
        <f>IF(Kinder!BW188=Antrag!$C$4,Kinder!BW187,0)</f>
        <v>0</v>
      </c>
    </row>
    <row r="188" spans="1:49" x14ac:dyDescent="0.2">
      <c r="Y188">
        <f t="shared" ref="Y188:AJ188" si="61">MIN(A186,AL186)*M187</f>
        <v>0</v>
      </c>
      <c r="Z188">
        <f t="shared" si="61"/>
        <v>0</v>
      </c>
      <c r="AA188">
        <f t="shared" si="61"/>
        <v>0</v>
      </c>
      <c r="AB188">
        <f t="shared" si="61"/>
        <v>0</v>
      </c>
      <c r="AC188">
        <f t="shared" si="61"/>
        <v>0</v>
      </c>
      <c r="AD188">
        <f t="shared" si="61"/>
        <v>0</v>
      </c>
      <c r="AE188">
        <f t="shared" si="61"/>
        <v>0</v>
      </c>
      <c r="AF188">
        <f t="shared" si="61"/>
        <v>0</v>
      </c>
      <c r="AG188">
        <f t="shared" si="61"/>
        <v>0</v>
      </c>
      <c r="AH188">
        <f t="shared" si="61"/>
        <v>0</v>
      </c>
      <c r="AI188">
        <f t="shared" si="61"/>
        <v>0</v>
      </c>
      <c r="AJ188">
        <f t="shared" si="61"/>
        <v>0</v>
      </c>
      <c r="AK188">
        <f>SUM(Y188:AJ188)</f>
        <v>0</v>
      </c>
    </row>
    <row r="189" spans="1:49" x14ac:dyDescent="0.2">
      <c r="A189">
        <f>IF(Kinder!BL191=Antrag!$C$4,IF(Kinder!BL189=4.5,'Berechnung 4_5 _ x'!$E$31,Kinder!BL189),0)</f>
        <v>0</v>
      </c>
      <c r="B189">
        <f>IF(Kinder!BM191=Antrag!$C$4,IF(Kinder!BM189=4.5,'Berechnung 4_5 _ x'!$E$31,Kinder!BM189),0)</f>
        <v>0</v>
      </c>
      <c r="C189">
        <f>IF(Kinder!BN191=Antrag!$C$4,IF(Kinder!BN189=4.5,'Berechnung 4_5 _ x'!$E$31,Kinder!BN189),0)</f>
        <v>0</v>
      </c>
      <c r="D189">
        <f>IF(Kinder!BO191=Antrag!$C$4,IF(Kinder!BO189=4.5,'Berechnung 4_5 _ x'!$E$31,Kinder!BO189),0)</f>
        <v>0</v>
      </c>
      <c r="E189">
        <f>IF(Kinder!BP191=Antrag!$C$4,IF(Kinder!BP189=4.5,'Berechnung 4_5 _ x'!$E$31,Kinder!BP189),0)</f>
        <v>0</v>
      </c>
      <c r="F189">
        <f>IF(Kinder!BQ191=Antrag!$C$4,IF(Kinder!BQ189=4.5,'Berechnung 4_5 _ x'!$E$31,Kinder!BQ189),0)</f>
        <v>0</v>
      </c>
      <c r="G189">
        <f>IF(Kinder!BR191=Antrag!$C$4,IF(Kinder!BR189=4.5,'Berechnung 4_5 _ x'!$E$31,Kinder!BR189),0)</f>
        <v>0</v>
      </c>
      <c r="H189">
        <f>IF(Kinder!BS191=Antrag!$C$4,IF(Kinder!BS189=4.5,'Berechnung 4_5 _ x'!$E$31,Kinder!BS189),0)</f>
        <v>0</v>
      </c>
      <c r="I189">
        <f>IF(Kinder!BT191=Antrag!$C$4,IF(Kinder!BT189=4.5,'Berechnung 4_5 _ x'!$E$31,Kinder!BT189),0)</f>
        <v>0</v>
      </c>
      <c r="J189">
        <f>IF(Kinder!BU191=Antrag!$C$4,IF(Kinder!BU189=4.5,'Berechnung 4_5 _ x'!$E$31,Kinder!BU189),0)</f>
        <v>0</v>
      </c>
      <c r="K189">
        <f>IF(Kinder!BV191=Antrag!$C$4,IF(Kinder!BV189=4.5,'Berechnung 4_5 _ x'!$E$31,Kinder!BV189),0)</f>
        <v>0</v>
      </c>
      <c r="L189">
        <f>IF(Kinder!BW191=Antrag!$C$4,IF(Kinder!BW189=4.5,'Berechnung 4_5 _ x'!$E$31,Kinder!BW189),0)</f>
        <v>0</v>
      </c>
      <c r="M189" t="str">
        <f>IF(Kinder!S191='Berechnung Kommune'!L188,Kinder!S189,0)</f>
        <v/>
      </c>
      <c r="AL189">
        <f>IF(Kinder!BL191=Antrag!$C$4,IF(A189&gt;=4.5,IF('Berechnung 4_5 _ x'!D$5="Nein",4.5,IF(Kinder!AJ$903&lt;3,IF(MAX(Kinder!$AJ$903:AJ$903)&lt;3,4.5,Kinder!BL189),MIN('Berechnung 4_5 _ x'!$E$31:$F$32))),A189),0)</f>
        <v>0</v>
      </c>
      <c r="AM189">
        <f>IF(Kinder!BM191=Antrag!$C$4,IF(B189&gt;=4.5,IF('Berechnung 4_5 _ x'!E$5="Nein",4.5,IF(Kinder!AK$903&lt;3,IF(MAX(Kinder!$AJ$903:AK$903)&lt;3,4.5,Kinder!BM189),MIN('Berechnung 4_5 _ x'!$E$31:$F$32))),B189),0)</f>
        <v>0</v>
      </c>
      <c r="AN189">
        <f>IF(Kinder!BN191=Antrag!$C$4,IF(C189&gt;=4.5,IF('Berechnung 4_5 _ x'!F$5="Nein",4.5,IF(Kinder!AL$903&lt;3,IF(MAX(Kinder!$AJ$903:AL$903)&lt;3,4.5,Kinder!BN189),MIN('Berechnung 4_5 _ x'!$E$31:$F$32))),C189),0)</f>
        <v>0</v>
      </c>
      <c r="AO189">
        <f>IF(Kinder!BO191=Antrag!$C$4,IF(D189&gt;=4.5,IF('Berechnung 4_5 _ x'!G$5="Nein",4.5,IF(Kinder!AM$903&lt;3,IF(MAX(Kinder!$AJ$903:AM$903)&lt;3,4.5,Kinder!BO189),MIN('Berechnung 4_5 _ x'!$E$31:$F$32))),D189),0)</f>
        <v>0</v>
      </c>
      <c r="AP189">
        <f>IF(Kinder!BP191=Antrag!$C$4,IF(E189&gt;=4.5,IF('Berechnung 4_5 _ x'!H$5="Nein",4.5,IF(Kinder!AN$903&lt;3,IF(MAX(Kinder!$AJ$903:AN$903)&lt;3,4.5,Kinder!BP189),MIN('Berechnung 4_5 _ x'!$E$31:$F$32))),E189),0)</f>
        <v>0</v>
      </c>
      <c r="AQ189">
        <f>IF(Kinder!BQ191=Antrag!$C$4,IF(F189&gt;=4.5,IF('Berechnung 4_5 _ x'!I$5="Nein",4.5,IF(Kinder!AO$903&lt;3,IF(MAX(Kinder!$AJ$903:AO$903)&lt;3,4.5,Kinder!BQ189),MIN('Berechnung 4_5 _ x'!$E$31:$F$32))),F189),0)</f>
        <v>0</v>
      </c>
      <c r="AR189">
        <f>IF(Kinder!BR191=Antrag!$C$4,IF(G189&gt;=4.5,IF('Berechnung 4_5 _ x'!J$5="Nein",4.5,IF(Kinder!AP$903&lt;3,IF(MAX(Kinder!$AJ$903:AP$903)&lt;3,4.5,Kinder!BR189),MIN('Berechnung 4_5 _ x'!$E$31:$F$32))),G189),0)</f>
        <v>0</v>
      </c>
      <c r="AS189">
        <f>IF(Kinder!BS191=Antrag!$C$4,IF(H189&gt;=4.5,IF('Berechnung 4_5 _ x'!K$5="Nein",4.5,IF(Kinder!AQ$903&lt;3,IF(MAX(Kinder!$AJ$903:AQ$903)&lt;3,4.5,Kinder!BS189),MIN('Berechnung 4_5 _ x'!$E$31:$F$32))),H189),0)</f>
        <v>0</v>
      </c>
      <c r="AT189">
        <f>IF(Kinder!BT191=Antrag!$C$4,IF(I189&gt;=4.5,IF('Berechnung 4_5 _ x'!L$5="Nein",4.5,IF(Kinder!AR$903&lt;3,IF(MAX(Kinder!$AJ$903:AR$903)&lt;3,4.5,Kinder!BT189),MIN('Berechnung 4_5 _ x'!$E$31:$F$32))),I189),0)</f>
        <v>0</v>
      </c>
      <c r="AU189">
        <f>IF(Kinder!BU191=Antrag!$C$4,IF(J189&gt;=4.5,IF('Berechnung 4_5 _ x'!M$5="Nein",4.5,IF(Kinder!AS$903&lt;3,IF(MAX(Kinder!$AJ$903:AS$903)&lt;3,4.5,Kinder!BU189),MIN('Berechnung 4_5 _ x'!$E$31:$F$32))),J189),0)</f>
        <v>0</v>
      </c>
      <c r="AV189">
        <f>IF(Kinder!BV191=Antrag!$C$4,IF(K189&gt;=4.5,IF('Berechnung 4_5 _ x'!N$5="Nein",4.5,IF(Kinder!AT$903&lt;3,IF(MAX(Kinder!$AJ$903:AT$903)&lt;3,4.5,Kinder!BV189),MIN('Berechnung 4_5 _ x'!$E$31:$F$32))),K189),0)</f>
        <v>0</v>
      </c>
      <c r="AW189">
        <f>IF(Kinder!BW191=Antrag!$C$4,IF(L189&gt;=4.5,IF('Berechnung 4_5 _ x'!O$5="Nein",4.5,IF(Kinder!AU$903&lt;3,IF(MAX(Kinder!$AJ$903:AU$903)&lt;3,4.5,Kinder!BW189),MIN('Berechnung 4_5 _ x'!$E$31:$F$32))),L189),0)</f>
        <v>0</v>
      </c>
    </row>
    <row r="190" spans="1:49" x14ac:dyDescent="0.2">
      <c r="M190">
        <f>IF(Kinder!BL191=Antrag!$C$4,Kinder!BL190,0)</f>
        <v>0</v>
      </c>
      <c r="N190">
        <f>IF(Kinder!BM191=Antrag!$C$4,Kinder!BM190,0)</f>
        <v>0</v>
      </c>
      <c r="O190">
        <f>IF(Kinder!BN191=Antrag!$C$4,Kinder!BN190,0)</f>
        <v>0</v>
      </c>
      <c r="P190">
        <f>IF(Kinder!BO191=Antrag!$C$4,Kinder!BO190,0)</f>
        <v>0</v>
      </c>
      <c r="Q190">
        <f>IF(Kinder!BP191=Antrag!$C$4,Kinder!BP190,0)</f>
        <v>0</v>
      </c>
      <c r="R190">
        <f>IF(Kinder!BQ191=Antrag!$C$4,Kinder!BQ190,0)</f>
        <v>0</v>
      </c>
      <c r="S190">
        <f>IF(Kinder!BR191=Antrag!$C$4,Kinder!BR190,0)</f>
        <v>0</v>
      </c>
      <c r="T190">
        <f>IF(Kinder!BS191=Antrag!$C$4,Kinder!BS190,0)</f>
        <v>0</v>
      </c>
      <c r="U190">
        <f>IF(Kinder!BT191=Antrag!$C$4,Kinder!BT190,0)</f>
        <v>0</v>
      </c>
      <c r="V190">
        <f>IF(Kinder!BU191=Antrag!$C$4,Kinder!BU190,0)</f>
        <v>0</v>
      </c>
      <c r="W190">
        <f>IF(Kinder!BV191=Antrag!$C$4,Kinder!BV190,0)</f>
        <v>0</v>
      </c>
      <c r="X190">
        <f>IF(Kinder!BW191=Antrag!$C$4,Kinder!BW190,0)</f>
        <v>0</v>
      </c>
    </row>
    <row r="191" spans="1:49" x14ac:dyDescent="0.2">
      <c r="Y191">
        <f t="shared" ref="Y191:AJ191" si="62">MIN(A189,AL189)*M190</f>
        <v>0</v>
      </c>
      <c r="Z191">
        <f t="shared" si="62"/>
        <v>0</v>
      </c>
      <c r="AA191">
        <f t="shared" si="62"/>
        <v>0</v>
      </c>
      <c r="AB191">
        <f t="shared" si="62"/>
        <v>0</v>
      </c>
      <c r="AC191">
        <f t="shared" si="62"/>
        <v>0</v>
      </c>
      <c r="AD191">
        <f t="shared" si="62"/>
        <v>0</v>
      </c>
      <c r="AE191">
        <f t="shared" si="62"/>
        <v>0</v>
      </c>
      <c r="AF191">
        <f t="shared" si="62"/>
        <v>0</v>
      </c>
      <c r="AG191">
        <f t="shared" si="62"/>
        <v>0</v>
      </c>
      <c r="AH191">
        <f t="shared" si="62"/>
        <v>0</v>
      </c>
      <c r="AI191">
        <f t="shared" si="62"/>
        <v>0</v>
      </c>
      <c r="AJ191">
        <f t="shared" si="62"/>
        <v>0</v>
      </c>
      <c r="AK191">
        <f>SUM(Y191:AJ191)</f>
        <v>0</v>
      </c>
    </row>
    <row r="192" spans="1:49" x14ac:dyDescent="0.2">
      <c r="A192">
        <f>IF(Kinder!BL194=Antrag!$C$4,IF(Kinder!BL192=4.5,'Berechnung 4_5 _ x'!$E$31,Kinder!BL192),0)</f>
        <v>0</v>
      </c>
      <c r="B192">
        <f>IF(Kinder!BM194=Antrag!$C$4,IF(Kinder!BM192=4.5,'Berechnung 4_5 _ x'!$E$31,Kinder!BM192),0)</f>
        <v>0</v>
      </c>
      <c r="C192">
        <f>IF(Kinder!BN194=Antrag!$C$4,IF(Kinder!BN192=4.5,'Berechnung 4_5 _ x'!$E$31,Kinder!BN192),0)</f>
        <v>0</v>
      </c>
      <c r="D192">
        <f>IF(Kinder!BO194=Antrag!$C$4,IF(Kinder!BO192=4.5,'Berechnung 4_5 _ x'!$E$31,Kinder!BO192),0)</f>
        <v>0</v>
      </c>
      <c r="E192">
        <f>IF(Kinder!BP194=Antrag!$C$4,IF(Kinder!BP192=4.5,'Berechnung 4_5 _ x'!$E$31,Kinder!BP192),0)</f>
        <v>0</v>
      </c>
      <c r="F192">
        <f>IF(Kinder!BQ194=Antrag!$C$4,IF(Kinder!BQ192=4.5,'Berechnung 4_5 _ x'!$E$31,Kinder!BQ192),0)</f>
        <v>0</v>
      </c>
      <c r="G192">
        <f>IF(Kinder!BR194=Antrag!$C$4,IF(Kinder!BR192=4.5,'Berechnung 4_5 _ x'!$E$31,Kinder!BR192),0)</f>
        <v>0</v>
      </c>
      <c r="H192">
        <f>IF(Kinder!BS194=Antrag!$C$4,IF(Kinder!BS192=4.5,'Berechnung 4_5 _ x'!$E$31,Kinder!BS192),0)</f>
        <v>0</v>
      </c>
      <c r="I192">
        <f>IF(Kinder!BT194=Antrag!$C$4,IF(Kinder!BT192=4.5,'Berechnung 4_5 _ x'!$E$31,Kinder!BT192),0)</f>
        <v>0</v>
      </c>
      <c r="J192">
        <f>IF(Kinder!BU194=Antrag!$C$4,IF(Kinder!BU192=4.5,'Berechnung 4_5 _ x'!$E$31,Kinder!BU192),0)</f>
        <v>0</v>
      </c>
      <c r="K192">
        <f>IF(Kinder!BV194=Antrag!$C$4,IF(Kinder!BV192=4.5,'Berechnung 4_5 _ x'!$E$31,Kinder!BV192),0)</f>
        <v>0</v>
      </c>
      <c r="L192">
        <f>IF(Kinder!BW194=Antrag!$C$4,IF(Kinder!BW192=4.5,'Berechnung 4_5 _ x'!$E$31,Kinder!BW192),0)</f>
        <v>0</v>
      </c>
      <c r="M192" t="str">
        <f>IF(Kinder!S194='Berechnung Kommune'!L191,Kinder!S192,0)</f>
        <v/>
      </c>
      <c r="AL192">
        <f>IF(Kinder!BL194=Antrag!$C$4,IF(A192&gt;=4.5,IF('Berechnung 4_5 _ x'!D$5="Nein",4.5,IF(Kinder!AJ$903&lt;3,IF(MAX(Kinder!$AJ$903:AJ$903)&lt;3,4.5,Kinder!BL192),MIN('Berechnung 4_5 _ x'!$E$31:$F$32))),A192),0)</f>
        <v>0</v>
      </c>
      <c r="AM192">
        <f>IF(Kinder!BM194=Antrag!$C$4,IF(B192&gt;=4.5,IF('Berechnung 4_5 _ x'!E$5="Nein",4.5,IF(Kinder!AK$903&lt;3,IF(MAX(Kinder!$AJ$903:AK$903)&lt;3,4.5,Kinder!BM192),MIN('Berechnung 4_5 _ x'!$E$31:$F$32))),B192),0)</f>
        <v>0</v>
      </c>
      <c r="AN192">
        <f>IF(Kinder!BN194=Antrag!$C$4,IF(C192&gt;=4.5,IF('Berechnung 4_5 _ x'!F$5="Nein",4.5,IF(Kinder!AL$903&lt;3,IF(MAX(Kinder!$AJ$903:AL$903)&lt;3,4.5,Kinder!BN192),MIN('Berechnung 4_5 _ x'!$E$31:$F$32))),C192),0)</f>
        <v>0</v>
      </c>
      <c r="AO192">
        <f>IF(Kinder!BO194=Antrag!$C$4,IF(D192&gt;=4.5,IF('Berechnung 4_5 _ x'!G$5="Nein",4.5,IF(Kinder!AM$903&lt;3,IF(MAX(Kinder!$AJ$903:AM$903)&lt;3,4.5,Kinder!BO192),MIN('Berechnung 4_5 _ x'!$E$31:$F$32))),D192),0)</f>
        <v>0</v>
      </c>
      <c r="AP192">
        <f>IF(Kinder!BP194=Antrag!$C$4,IF(E192&gt;=4.5,IF('Berechnung 4_5 _ x'!H$5="Nein",4.5,IF(Kinder!AN$903&lt;3,IF(MAX(Kinder!$AJ$903:AN$903)&lt;3,4.5,Kinder!BP192),MIN('Berechnung 4_5 _ x'!$E$31:$F$32))),E192),0)</f>
        <v>0</v>
      </c>
      <c r="AQ192">
        <f>IF(Kinder!BQ194=Antrag!$C$4,IF(F192&gt;=4.5,IF('Berechnung 4_5 _ x'!I$5="Nein",4.5,IF(Kinder!AO$903&lt;3,IF(MAX(Kinder!$AJ$903:AO$903)&lt;3,4.5,Kinder!BQ192),MIN('Berechnung 4_5 _ x'!$E$31:$F$32))),F192),0)</f>
        <v>0</v>
      </c>
      <c r="AR192">
        <f>IF(Kinder!BR194=Antrag!$C$4,IF(G192&gt;=4.5,IF('Berechnung 4_5 _ x'!J$5="Nein",4.5,IF(Kinder!AP$903&lt;3,IF(MAX(Kinder!$AJ$903:AP$903)&lt;3,4.5,Kinder!BR192),MIN('Berechnung 4_5 _ x'!$E$31:$F$32))),G192),0)</f>
        <v>0</v>
      </c>
      <c r="AS192">
        <f>IF(Kinder!BS194=Antrag!$C$4,IF(H192&gt;=4.5,IF('Berechnung 4_5 _ x'!K$5="Nein",4.5,IF(Kinder!AQ$903&lt;3,IF(MAX(Kinder!$AJ$903:AQ$903)&lt;3,4.5,Kinder!BS192),MIN('Berechnung 4_5 _ x'!$E$31:$F$32))),H192),0)</f>
        <v>0</v>
      </c>
      <c r="AT192">
        <f>IF(Kinder!BT194=Antrag!$C$4,IF(I192&gt;=4.5,IF('Berechnung 4_5 _ x'!L$5="Nein",4.5,IF(Kinder!AR$903&lt;3,IF(MAX(Kinder!$AJ$903:AR$903)&lt;3,4.5,Kinder!BT192),MIN('Berechnung 4_5 _ x'!$E$31:$F$32))),I192),0)</f>
        <v>0</v>
      </c>
      <c r="AU192">
        <f>IF(Kinder!BU194=Antrag!$C$4,IF(J192&gt;=4.5,IF('Berechnung 4_5 _ x'!M$5="Nein",4.5,IF(Kinder!AS$903&lt;3,IF(MAX(Kinder!$AJ$903:AS$903)&lt;3,4.5,Kinder!BU192),MIN('Berechnung 4_5 _ x'!$E$31:$F$32))),J192),0)</f>
        <v>0</v>
      </c>
      <c r="AV192">
        <f>IF(Kinder!BV194=Antrag!$C$4,IF(K192&gt;=4.5,IF('Berechnung 4_5 _ x'!N$5="Nein",4.5,IF(Kinder!AT$903&lt;3,IF(MAX(Kinder!$AJ$903:AT$903)&lt;3,4.5,Kinder!BV192),MIN('Berechnung 4_5 _ x'!$E$31:$F$32))),K192),0)</f>
        <v>0</v>
      </c>
      <c r="AW192">
        <f>IF(Kinder!BW194=Antrag!$C$4,IF(L192&gt;=4.5,IF('Berechnung 4_5 _ x'!O$5="Nein",4.5,IF(Kinder!AU$903&lt;3,IF(MAX(Kinder!$AJ$903:AU$903)&lt;3,4.5,Kinder!BW192),MIN('Berechnung 4_5 _ x'!$E$31:$F$32))),L192),0)</f>
        <v>0</v>
      </c>
    </row>
    <row r="193" spans="1:49" x14ac:dyDescent="0.2">
      <c r="M193">
        <f>IF(Kinder!BL194=Antrag!$C$4,Kinder!BL193,0)</f>
        <v>0</v>
      </c>
      <c r="N193">
        <f>IF(Kinder!BM194=Antrag!$C$4,Kinder!BM193,0)</f>
        <v>0</v>
      </c>
      <c r="O193">
        <f>IF(Kinder!BN194=Antrag!$C$4,Kinder!BN193,0)</f>
        <v>0</v>
      </c>
      <c r="P193">
        <f>IF(Kinder!BO194=Antrag!$C$4,Kinder!BO193,0)</f>
        <v>0</v>
      </c>
      <c r="Q193">
        <f>IF(Kinder!BP194=Antrag!$C$4,Kinder!BP193,0)</f>
        <v>0</v>
      </c>
      <c r="R193">
        <f>IF(Kinder!BQ194=Antrag!$C$4,Kinder!BQ193,0)</f>
        <v>0</v>
      </c>
      <c r="S193">
        <f>IF(Kinder!BR194=Antrag!$C$4,Kinder!BR193,0)</f>
        <v>0</v>
      </c>
      <c r="T193">
        <f>IF(Kinder!BS194=Antrag!$C$4,Kinder!BS193,0)</f>
        <v>0</v>
      </c>
      <c r="U193">
        <f>IF(Kinder!BT194=Antrag!$C$4,Kinder!BT193,0)</f>
        <v>0</v>
      </c>
      <c r="V193">
        <f>IF(Kinder!BU194=Antrag!$C$4,Kinder!BU193,0)</f>
        <v>0</v>
      </c>
      <c r="W193">
        <f>IF(Kinder!BV194=Antrag!$C$4,Kinder!BV193,0)</f>
        <v>0</v>
      </c>
      <c r="X193">
        <f>IF(Kinder!BW194=Antrag!$C$4,Kinder!BW193,0)</f>
        <v>0</v>
      </c>
    </row>
    <row r="194" spans="1:49" x14ac:dyDescent="0.2">
      <c r="Y194">
        <f t="shared" ref="Y194:AJ194" si="63">MIN(A192,AL192)*M193</f>
        <v>0</v>
      </c>
      <c r="Z194">
        <f t="shared" si="63"/>
        <v>0</v>
      </c>
      <c r="AA194">
        <f t="shared" si="63"/>
        <v>0</v>
      </c>
      <c r="AB194">
        <f t="shared" si="63"/>
        <v>0</v>
      </c>
      <c r="AC194">
        <f t="shared" si="63"/>
        <v>0</v>
      </c>
      <c r="AD194">
        <f t="shared" si="63"/>
        <v>0</v>
      </c>
      <c r="AE194">
        <f t="shared" si="63"/>
        <v>0</v>
      </c>
      <c r="AF194">
        <f t="shared" si="63"/>
        <v>0</v>
      </c>
      <c r="AG194">
        <f t="shared" si="63"/>
        <v>0</v>
      </c>
      <c r="AH194">
        <f t="shared" si="63"/>
        <v>0</v>
      </c>
      <c r="AI194">
        <f t="shared" si="63"/>
        <v>0</v>
      </c>
      <c r="AJ194">
        <f t="shared" si="63"/>
        <v>0</v>
      </c>
      <c r="AK194">
        <f>SUM(Y194:AJ194)</f>
        <v>0</v>
      </c>
    </row>
    <row r="195" spans="1:49" x14ac:dyDescent="0.2">
      <c r="A195">
        <f>IF(Kinder!BL197=Antrag!$C$4,IF(Kinder!BL195=4.5,'Berechnung 4_5 _ x'!$E$31,Kinder!BL195),0)</f>
        <v>0</v>
      </c>
      <c r="B195">
        <f>IF(Kinder!BM197=Antrag!$C$4,IF(Kinder!BM195=4.5,'Berechnung 4_5 _ x'!$E$31,Kinder!BM195),0)</f>
        <v>0</v>
      </c>
      <c r="C195">
        <f>IF(Kinder!BN197=Antrag!$C$4,IF(Kinder!BN195=4.5,'Berechnung 4_5 _ x'!$E$31,Kinder!BN195),0)</f>
        <v>0</v>
      </c>
      <c r="D195">
        <f>IF(Kinder!BO197=Antrag!$C$4,IF(Kinder!BO195=4.5,'Berechnung 4_5 _ x'!$E$31,Kinder!BO195),0)</f>
        <v>0</v>
      </c>
      <c r="E195">
        <f>IF(Kinder!BP197=Antrag!$C$4,IF(Kinder!BP195=4.5,'Berechnung 4_5 _ x'!$E$31,Kinder!BP195),0)</f>
        <v>0</v>
      </c>
      <c r="F195">
        <f>IF(Kinder!BQ197=Antrag!$C$4,IF(Kinder!BQ195=4.5,'Berechnung 4_5 _ x'!$E$31,Kinder!BQ195),0)</f>
        <v>0</v>
      </c>
      <c r="G195">
        <f>IF(Kinder!BR197=Antrag!$C$4,IF(Kinder!BR195=4.5,'Berechnung 4_5 _ x'!$E$31,Kinder!BR195),0)</f>
        <v>0</v>
      </c>
      <c r="H195">
        <f>IF(Kinder!BS197=Antrag!$C$4,IF(Kinder!BS195=4.5,'Berechnung 4_5 _ x'!$E$31,Kinder!BS195),0)</f>
        <v>0</v>
      </c>
      <c r="I195">
        <f>IF(Kinder!BT197=Antrag!$C$4,IF(Kinder!BT195=4.5,'Berechnung 4_5 _ x'!$E$31,Kinder!BT195),0)</f>
        <v>0</v>
      </c>
      <c r="J195">
        <f>IF(Kinder!BU197=Antrag!$C$4,IF(Kinder!BU195=4.5,'Berechnung 4_5 _ x'!$E$31,Kinder!BU195),0)</f>
        <v>0</v>
      </c>
      <c r="K195">
        <f>IF(Kinder!BV197=Antrag!$C$4,IF(Kinder!BV195=4.5,'Berechnung 4_5 _ x'!$E$31,Kinder!BV195),0)</f>
        <v>0</v>
      </c>
      <c r="L195">
        <f>IF(Kinder!BW197=Antrag!$C$4,IF(Kinder!BW195=4.5,'Berechnung 4_5 _ x'!$E$31,Kinder!BW195),0)</f>
        <v>0</v>
      </c>
      <c r="M195" t="str">
        <f>IF(Kinder!S197='Berechnung Kommune'!L194,Kinder!S195,0)</f>
        <v/>
      </c>
      <c r="AL195">
        <f>IF(Kinder!BL197=Antrag!$C$4,IF(A195&gt;=4.5,IF('Berechnung 4_5 _ x'!D$5="Nein",4.5,IF(Kinder!AJ$903&lt;3,IF(MAX(Kinder!$AJ$903:AJ$903)&lt;3,4.5,Kinder!BL195),MIN('Berechnung 4_5 _ x'!$E$31:$F$32))),A195),0)</f>
        <v>0</v>
      </c>
      <c r="AM195">
        <f>IF(Kinder!BM197=Antrag!$C$4,IF(B195&gt;=4.5,IF('Berechnung 4_5 _ x'!E$5="Nein",4.5,IF(Kinder!AK$903&lt;3,IF(MAX(Kinder!$AJ$903:AK$903)&lt;3,4.5,Kinder!BM195),MIN('Berechnung 4_5 _ x'!$E$31:$F$32))),B195),0)</f>
        <v>0</v>
      </c>
      <c r="AN195">
        <f>IF(Kinder!BN197=Antrag!$C$4,IF(C195&gt;=4.5,IF('Berechnung 4_5 _ x'!F$5="Nein",4.5,IF(Kinder!AL$903&lt;3,IF(MAX(Kinder!$AJ$903:AL$903)&lt;3,4.5,Kinder!BN195),MIN('Berechnung 4_5 _ x'!$E$31:$F$32))),C195),0)</f>
        <v>0</v>
      </c>
      <c r="AO195">
        <f>IF(Kinder!BO197=Antrag!$C$4,IF(D195&gt;=4.5,IF('Berechnung 4_5 _ x'!G$5="Nein",4.5,IF(Kinder!AM$903&lt;3,IF(MAX(Kinder!$AJ$903:AM$903)&lt;3,4.5,Kinder!BO195),MIN('Berechnung 4_5 _ x'!$E$31:$F$32))),D195),0)</f>
        <v>0</v>
      </c>
      <c r="AP195">
        <f>IF(Kinder!BP197=Antrag!$C$4,IF(E195&gt;=4.5,IF('Berechnung 4_5 _ x'!H$5="Nein",4.5,IF(Kinder!AN$903&lt;3,IF(MAX(Kinder!$AJ$903:AN$903)&lt;3,4.5,Kinder!BP195),MIN('Berechnung 4_5 _ x'!$E$31:$F$32))),E195),0)</f>
        <v>0</v>
      </c>
      <c r="AQ195">
        <f>IF(Kinder!BQ197=Antrag!$C$4,IF(F195&gt;=4.5,IF('Berechnung 4_5 _ x'!I$5="Nein",4.5,IF(Kinder!AO$903&lt;3,IF(MAX(Kinder!$AJ$903:AO$903)&lt;3,4.5,Kinder!BQ195),MIN('Berechnung 4_5 _ x'!$E$31:$F$32))),F195),0)</f>
        <v>0</v>
      </c>
      <c r="AR195">
        <f>IF(Kinder!BR197=Antrag!$C$4,IF(G195&gt;=4.5,IF('Berechnung 4_5 _ x'!J$5="Nein",4.5,IF(Kinder!AP$903&lt;3,IF(MAX(Kinder!$AJ$903:AP$903)&lt;3,4.5,Kinder!BR195),MIN('Berechnung 4_5 _ x'!$E$31:$F$32))),G195),0)</f>
        <v>0</v>
      </c>
      <c r="AS195">
        <f>IF(Kinder!BS197=Antrag!$C$4,IF(H195&gt;=4.5,IF('Berechnung 4_5 _ x'!K$5="Nein",4.5,IF(Kinder!AQ$903&lt;3,IF(MAX(Kinder!$AJ$903:AQ$903)&lt;3,4.5,Kinder!BS195),MIN('Berechnung 4_5 _ x'!$E$31:$F$32))),H195),0)</f>
        <v>0</v>
      </c>
      <c r="AT195">
        <f>IF(Kinder!BT197=Antrag!$C$4,IF(I195&gt;=4.5,IF('Berechnung 4_5 _ x'!L$5="Nein",4.5,IF(Kinder!AR$903&lt;3,IF(MAX(Kinder!$AJ$903:AR$903)&lt;3,4.5,Kinder!BT195),MIN('Berechnung 4_5 _ x'!$E$31:$F$32))),I195),0)</f>
        <v>0</v>
      </c>
      <c r="AU195">
        <f>IF(Kinder!BU197=Antrag!$C$4,IF(J195&gt;=4.5,IF('Berechnung 4_5 _ x'!M$5="Nein",4.5,IF(Kinder!AS$903&lt;3,IF(MAX(Kinder!$AJ$903:AS$903)&lt;3,4.5,Kinder!BU195),MIN('Berechnung 4_5 _ x'!$E$31:$F$32))),J195),0)</f>
        <v>0</v>
      </c>
      <c r="AV195">
        <f>IF(Kinder!BV197=Antrag!$C$4,IF(K195&gt;=4.5,IF('Berechnung 4_5 _ x'!N$5="Nein",4.5,IF(Kinder!AT$903&lt;3,IF(MAX(Kinder!$AJ$903:AT$903)&lt;3,4.5,Kinder!BV195),MIN('Berechnung 4_5 _ x'!$E$31:$F$32))),K195),0)</f>
        <v>0</v>
      </c>
      <c r="AW195">
        <f>IF(Kinder!BW197=Antrag!$C$4,IF(L195&gt;=4.5,IF('Berechnung 4_5 _ x'!O$5="Nein",4.5,IF(Kinder!AU$903&lt;3,IF(MAX(Kinder!$AJ$903:AU$903)&lt;3,4.5,Kinder!BW195),MIN('Berechnung 4_5 _ x'!$E$31:$F$32))),L195),0)</f>
        <v>0</v>
      </c>
    </row>
    <row r="196" spans="1:49" x14ac:dyDescent="0.2">
      <c r="M196">
        <f>IF(Kinder!BL197=Antrag!$C$4,Kinder!BL196,0)</f>
        <v>0</v>
      </c>
      <c r="N196">
        <f>IF(Kinder!BM197=Antrag!$C$4,Kinder!BM196,0)</f>
        <v>0</v>
      </c>
      <c r="O196">
        <f>IF(Kinder!BN197=Antrag!$C$4,Kinder!BN196,0)</f>
        <v>0</v>
      </c>
      <c r="P196">
        <f>IF(Kinder!BO197=Antrag!$C$4,Kinder!BO196,0)</f>
        <v>0</v>
      </c>
      <c r="Q196">
        <f>IF(Kinder!BP197=Antrag!$C$4,Kinder!BP196,0)</f>
        <v>0</v>
      </c>
      <c r="R196">
        <f>IF(Kinder!BQ197=Antrag!$C$4,Kinder!BQ196,0)</f>
        <v>0</v>
      </c>
      <c r="S196">
        <f>IF(Kinder!BR197=Antrag!$C$4,Kinder!BR196,0)</f>
        <v>0</v>
      </c>
      <c r="T196">
        <f>IF(Kinder!BS197=Antrag!$C$4,Kinder!BS196,0)</f>
        <v>0</v>
      </c>
      <c r="U196">
        <f>IF(Kinder!BT197=Antrag!$C$4,Kinder!BT196,0)</f>
        <v>0</v>
      </c>
      <c r="V196">
        <f>IF(Kinder!BU197=Antrag!$C$4,Kinder!BU196,0)</f>
        <v>0</v>
      </c>
      <c r="W196">
        <f>IF(Kinder!BV197=Antrag!$C$4,Kinder!BV196,0)</f>
        <v>0</v>
      </c>
      <c r="X196">
        <f>IF(Kinder!BW197=Antrag!$C$4,Kinder!BW196,0)</f>
        <v>0</v>
      </c>
    </row>
    <row r="197" spans="1:49" x14ac:dyDescent="0.2">
      <c r="Y197">
        <f t="shared" ref="Y197:AJ197" si="64">MIN(A195,AL195)*M196</f>
        <v>0</v>
      </c>
      <c r="Z197">
        <f t="shared" si="64"/>
        <v>0</v>
      </c>
      <c r="AA197">
        <f t="shared" si="64"/>
        <v>0</v>
      </c>
      <c r="AB197">
        <f t="shared" si="64"/>
        <v>0</v>
      </c>
      <c r="AC197">
        <f t="shared" si="64"/>
        <v>0</v>
      </c>
      <c r="AD197">
        <f t="shared" si="64"/>
        <v>0</v>
      </c>
      <c r="AE197">
        <f t="shared" si="64"/>
        <v>0</v>
      </c>
      <c r="AF197">
        <f t="shared" si="64"/>
        <v>0</v>
      </c>
      <c r="AG197">
        <f t="shared" si="64"/>
        <v>0</v>
      </c>
      <c r="AH197">
        <f t="shared" si="64"/>
        <v>0</v>
      </c>
      <c r="AI197">
        <f t="shared" si="64"/>
        <v>0</v>
      </c>
      <c r="AJ197">
        <f t="shared" si="64"/>
        <v>0</v>
      </c>
      <c r="AK197">
        <f>SUM(Y197:AJ197)</f>
        <v>0</v>
      </c>
    </row>
    <row r="198" spans="1:49" x14ac:dyDescent="0.2">
      <c r="A198">
        <f>IF(Kinder!BL200=Antrag!$C$4,IF(Kinder!BL198=4.5,'Berechnung 4_5 _ x'!$E$31,Kinder!BL198),0)</f>
        <v>0</v>
      </c>
      <c r="B198">
        <f>IF(Kinder!BM200=Antrag!$C$4,IF(Kinder!BM198=4.5,'Berechnung 4_5 _ x'!$E$31,Kinder!BM198),0)</f>
        <v>0</v>
      </c>
      <c r="C198">
        <f>IF(Kinder!BN200=Antrag!$C$4,IF(Kinder!BN198=4.5,'Berechnung 4_5 _ x'!$E$31,Kinder!BN198),0)</f>
        <v>0</v>
      </c>
      <c r="D198">
        <f>IF(Kinder!BO200=Antrag!$C$4,IF(Kinder!BO198=4.5,'Berechnung 4_5 _ x'!$E$31,Kinder!BO198),0)</f>
        <v>0</v>
      </c>
      <c r="E198">
        <f>IF(Kinder!BP200=Antrag!$C$4,IF(Kinder!BP198=4.5,'Berechnung 4_5 _ x'!$E$31,Kinder!BP198),0)</f>
        <v>0</v>
      </c>
      <c r="F198">
        <f>IF(Kinder!BQ200=Antrag!$C$4,IF(Kinder!BQ198=4.5,'Berechnung 4_5 _ x'!$E$31,Kinder!BQ198),0)</f>
        <v>0</v>
      </c>
      <c r="G198">
        <f>IF(Kinder!BR200=Antrag!$C$4,IF(Kinder!BR198=4.5,'Berechnung 4_5 _ x'!$E$31,Kinder!BR198),0)</f>
        <v>0</v>
      </c>
      <c r="H198">
        <f>IF(Kinder!BS200=Antrag!$C$4,IF(Kinder!BS198=4.5,'Berechnung 4_5 _ x'!$E$31,Kinder!BS198),0)</f>
        <v>0</v>
      </c>
      <c r="I198">
        <f>IF(Kinder!BT200=Antrag!$C$4,IF(Kinder!BT198=4.5,'Berechnung 4_5 _ x'!$E$31,Kinder!BT198),0)</f>
        <v>0</v>
      </c>
      <c r="J198">
        <f>IF(Kinder!BU200=Antrag!$C$4,IF(Kinder!BU198=4.5,'Berechnung 4_5 _ x'!$E$31,Kinder!BU198),0)</f>
        <v>0</v>
      </c>
      <c r="K198">
        <f>IF(Kinder!BV200=Antrag!$C$4,IF(Kinder!BV198=4.5,'Berechnung 4_5 _ x'!$E$31,Kinder!BV198),0)</f>
        <v>0</v>
      </c>
      <c r="L198">
        <f>IF(Kinder!BW200=Antrag!$C$4,IF(Kinder!BW198=4.5,'Berechnung 4_5 _ x'!$E$31,Kinder!BW198),0)</f>
        <v>0</v>
      </c>
      <c r="M198" t="str">
        <f>IF(Kinder!S200='Berechnung Kommune'!L197,Kinder!S198,0)</f>
        <v/>
      </c>
      <c r="AL198">
        <f>IF(Kinder!BL200=Antrag!$C$4,IF(A198&gt;=4.5,IF('Berechnung 4_5 _ x'!D$5="Nein",4.5,IF(Kinder!AJ$903&lt;3,IF(MAX(Kinder!$AJ$903:AJ$903)&lt;3,4.5,Kinder!BL198),MIN('Berechnung 4_5 _ x'!$E$31:$F$32))),A198),0)</f>
        <v>0</v>
      </c>
      <c r="AM198">
        <f>IF(Kinder!BM200=Antrag!$C$4,IF(B198&gt;=4.5,IF('Berechnung 4_5 _ x'!E$5="Nein",4.5,IF(Kinder!AK$903&lt;3,IF(MAX(Kinder!$AJ$903:AK$903)&lt;3,4.5,Kinder!BM198),MIN('Berechnung 4_5 _ x'!$E$31:$F$32))),B198),0)</f>
        <v>0</v>
      </c>
      <c r="AN198">
        <f>IF(Kinder!BN200=Antrag!$C$4,IF(C198&gt;=4.5,IF('Berechnung 4_5 _ x'!F$5="Nein",4.5,IF(Kinder!AL$903&lt;3,IF(MAX(Kinder!$AJ$903:AL$903)&lt;3,4.5,Kinder!BN198),MIN('Berechnung 4_5 _ x'!$E$31:$F$32))),C198),0)</f>
        <v>0</v>
      </c>
      <c r="AO198">
        <f>IF(Kinder!BO200=Antrag!$C$4,IF(D198&gt;=4.5,IF('Berechnung 4_5 _ x'!G$5="Nein",4.5,IF(Kinder!AM$903&lt;3,IF(MAX(Kinder!$AJ$903:AM$903)&lt;3,4.5,Kinder!BO198),MIN('Berechnung 4_5 _ x'!$E$31:$F$32))),D198),0)</f>
        <v>0</v>
      </c>
      <c r="AP198">
        <f>IF(Kinder!BP200=Antrag!$C$4,IF(E198&gt;=4.5,IF('Berechnung 4_5 _ x'!H$5="Nein",4.5,IF(Kinder!AN$903&lt;3,IF(MAX(Kinder!$AJ$903:AN$903)&lt;3,4.5,Kinder!BP198),MIN('Berechnung 4_5 _ x'!$E$31:$F$32))),E198),0)</f>
        <v>0</v>
      </c>
      <c r="AQ198">
        <f>IF(Kinder!BQ200=Antrag!$C$4,IF(F198&gt;=4.5,IF('Berechnung 4_5 _ x'!I$5="Nein",4.5,IF(Kinder!AO$903&lt;3,IF(MAX(Kinder!$AJ$903:AO$903)&lt;3,4.5,Kinder!BQ198),MIN('Berechnung 4_5 _ x'!$E$31:$F$32))),F198),0)</f>
        <v>0</v>
      </c>
      <c r="AR198">
        <f>IF(Kinder!BR200=Antrag!$C$4,IF(G198&gt;=4.5,IF('Berechnung 4_5 _ x'!J$5="Nein",4.5,IF(Kinder!AP$903&lt;3,IF(MAX(Kinder!$AJ$903:AP$903)&lt;3,4.5,Kinder!BR198),MIN('Berechnung 4_5 _ x'!$E$31:$F$32))),G198),0)</f>
        <v>0</v>
      </c>
      <c r="AS198">
        <f>IF(Kinder!BS200=Antrag!$C$4,IF(H198&gt;=4.5,IF('Berechnung 4_5 _ x'!K$5="Nein",4.5,IF(Kinder!AQ$903&lt;3,IF(MAX(Kinder!$AJ$903:AQ$903)&lt;3,4.5,Kinder!BS198),MIN('Berechnung 4_5 _ x'!$E$31:$F$32))),H198),0)</f>
        <v>0</v>
      </c>
      <c r="AT198">
        <f>IF(Kinder!BT200=Antrag!$C$4,IF(I198&gt;=4.5,IF('Berechnung 4_5 _ x'!L$5="Nein",4.5,IF(Kinder!AR$903&lt;3,IF(MAX(Kinder!$AJ$903:AR$903)&lt;3,4.5,Kinder!BT198),MIN('Berechnung 4_5 _ x'!$E$31:$F$32))),I198),0)</f>
        <v>0</v>
      </c>
      <c r="AU198">
        <f>IF(Kinder!BU200=Antrag!$C$4,IF(J198&gt;=4.5,IF('Berechnung 4_5 _ x'!M$5="Nein",4.5,IF(Kinder!AS$903&lt;3,IF(MAX(Kinder!$AJ$903:AS$903)&lt;3,4.5,Kinder!BU198),MIN('Berechnung 4_5 _ x'!$E$31:$F$32))),J198),0)</f>
        <v>0</v>
      </c>
      <c r="AV198">
        <f>IF(Kinder!BV200=Antrag!$C$4,IF(K198&gt;=4.5,IF('Berechnung 4_5 _ x'!N$5="Nein",4.5,IF(Kinder!AT$903&lt;3,IF(MAX(Kinder!$AJ$903:AT$903)&lt;3,4.5,Kinder!BV198),MIN('Berechnung 4_5 _ x'!$E$31:$F$32))),K198),0)</f>
        <v>0</v>
      </c>
      <c r="AW198">
        <f>IF(Kinder!BW200=Antrag!$C$4,IF(L198&gt;=4.5,IF('Berechnung 4_5 _ x'!O$5="Nein",4.5,IF(Kinder!AU$903&lt;3,IF(MAX(Kinder!$AJ$903:AU$903)&lt;3,4.5,Kinder!BW198),MIN('Berechnung 4_5 _ x'!$E$31:$F$32))),L198),0)</f>
        <v>0</v>
      </c>
    </row>
    <row r="199" spans="1:49" x14ac:dyDescent="0.2">
      <c r="M199">
        <f>IF(Kinder!BL200=Antrag!$C$4,Kinder!BL199,0)</f>
        <v>0</v>
      </c>
      <c r="N199">
        <f>IF(Kinder!BM200=Antrag!$C$4,Kinder!BM199,0)</f>
        <v>0</v>
      </c>
      <c r="O199">
        <f>IF(Kinder!BN200=Antrag!$C$4,Kinder!BN199,0)</f>
        <v>0</v>
      </c>
      <c r="P199">
        <f>IF(Kinder!BO200=Antrag!$C$4,Kinder!BO199,0)</f>
        <v>0</v>
      </c>
      <c r="Q199">
        <f>IF(Kinder!BP200=Antrag!$C$4,Kinder!BP199,0)</f>
        <v>0</v>
      </c>
      <c r="R199">
        <f>IF(Kinder!BQ200=Antrag!$C$4,Kinder!BQ199,0)</f>
        <v>0</v>
      </c>
      <c r="S199">
        <f>IF(Kinder!BR200=Antrag!$C$4,Kinder!BR199,0)</f>
        <v>0</v>
      </c>
      <c r="T199">
        <f>IF(Kinder!BS200=Antrag!$C$4,Kinder!BS199,0)</f>
        <v>0</v>
      </c>
      <c r="U199">
        <f>IF(Kinder!BT200=Antrag!$C$4,Kinder!BT199,0)</f>
        <v>0</v>
      </c>
      <c r="V199">
        <f>IF(Kinder!BU200=Antrag!$C$4,Kinder!BU199,0)</f>
        <v>0</v>
      </c>
      <c r="W199">
        <f>IF(Kinder!BV200=Antrag!$C$4,Kinder!BV199,0)</f>
        <v>0</v>
      </c>
      <c r="X199">
        <f>IF(Kinder!BW200=Antrag!$C$4,Kinder!BW199,0)</f>
        <v>0</v>
      </c>
    </row>
    <row r="200" spans="1:49" x14ac:dyDescent="0.2">
      <c r="Y200">
        <f t="shared" ref="Y200:AJ200" si="65">MIN(A198,AL198)*M199</f>
        <v>0</v>
      </c>
      <c r="Z200">
        <f t="shared" si="65"/>
        <v>0</v>
      </c>
      <c r="AA200">
        <f t="shared" si="65"/>
        <v>0</v>
      </c>
      <c r="AB200">
        <f t="shared" si="65"/>
        <v>0</v>
      </c>
      <c r="AC200">
        <f t="shared" si="65"/>
        <v>0</v>
      </c>
      <c r="AD200">
        <f t="shared" si="65"/>
        <v>0</v>
      </c>
      <c r="AE200">
        <f t="shared" si="65"/>
        <v>0</v>
      </c>
      <c r="AF200">
        <f t="shared" si="65"/>
        <v>0</v>
      </c>
      <c r="AG200">
        <f t="shared" si="65"/>
        <v>0</v>
      </c>
      <c r="AH200">
        <f t="shared" si="65"/>
        <v>0</v>
      </c>
      <c r="AI200">
        <f t="shared" si="65"/>
        <v>0</v>
      </c>
      <c r="AJ200">
        <f t="shared" si="65"/>
        <v>0</v>
      </c>
      <c r="AK200">
        <f>SUM(Y200:AJ200)</f>
        <v>0</v>
      </c>
    </row>
    <row r="201" spans="1:49" x14ac:dyDescent="0.2">
      <c r="A201">
        <f>IF(Kinder!BL203=Antrag!$C$4,IF(Kinder!BL201=4.5,'Berechnung 4_5 _ x'!$E$31,Kinder!BL201),0)</f>
        <v>0</v>
      </c>
      <c r="B201">
        <f>IF(Kinder!BM203=Antrag!$C$4,IF(Kinder!BM201=4.5,'Berechnung 4_5 _ x'!$E$31,Kinder!BM201),0)</f>
        <v>0</v>
      </c>
      <c r="C201">
        <f>IF(Kinder!BN203=Antrag!$C$4,IF(Kinder!BN201=4.5,'Berechnung 4_5 _ x'!$E$31,Kinder!BN201),0)</f>
        <v>0</v>
      </c>
      <c r="D201">
        <f>IF(Kinder!BO203=Antrag!$C$4,IF(Kinder!BO201=4.5,'Berechnung 4_5 _ x'!$E$31,Kinder!BO201),0)</f>
        <v>0</v>
      </c>
      <c r="E201">
        <f>IF(Kinder!BP203=Antrag!$C$4,IF(Kinder!BP201=4.5,'Berechnung 4_5 _ x'!$E$31,Kinder!BP201),0)</f>
        <v>0</v>
      </c>
      <c r="F201">
        <f>IF(Kinder!BQ203=Antrag!$C$4,IF(Kinder!BQ201=4.5,'Berechnung 4_5 _ x'!$E$31,Kinder!BQ201),0)</f>
        <v>0</v>
      </c>
      <c r="G201">
        <f>IF(Kinder!BR203=Antrag!$C$4,IF(Kinder!BR201=4.5,'Berechnung 4_5 _ x'!$E$31,Kinder!BR201),0)</f>
        <v>0</v>
      </c>
      <c r="H201">
        <f>IF(Kinder!BS203=Antrag!$C$4,IF(Kinder!BS201=4.5,'Berechnung 4_5 _ x'!$E$31,Kinder!BS201),0)</f>
        <v>0</v>
      </c>
      <c r="I201">
        <f>IF(Kinder!BT203=Antrag!$C$4,IF(Kinder!BT201=4.5,'Berechnung 4_5 _ x'!$E$31,Kinder!BT201),0)</f>
        <v>0</v>
      </c>
      <c r="J201">
        <f>IF(Kinder!BU203=Antrag!$C$4,IF(Kinder!BU201=4.5,'Berechnung 4_5 _ x'!$E$31,Kinder!BU201),0)</f>
        <v>0</v>
      </c>
      <c r="K201">
        <f>IF(Kinder!BV203=Antrag!$C$4,IF(Kinder!BV201=4.5,'Berechnung 4_5 _ x'!$E$31,Kinder!BV201),0)</f>
        <v>0</v>
      </c>
      <c r="L201">
        <f>IF(Kinder!BW203=Antrag!$C$4,IF(Kinder!BW201=4.5,'Berechnung 4_5 _ x'!$E$31,Kinder!BW201),0)</f>
        <v>0</v>
      </c>
      <c r="M201" t="str">
        <f>IF(Kinder!S203='Berechnung Kommune'!L200,Kinder!S201,0)</f>
        <v/>
      </c>
      <c r="AL201">
        <f>IF(Kinder!BL203=Antrag!$C$4,IF(A201&gt;=4.5,IF('Berechnung 4_5 _ x'!D$5="Nein",4.5,IF(Kinder!AJ$903&lt;3,IF(MAX(Kinder!$AJ$903:AJ$903)&lt;3,4.5,Kinder!BL201),MIN('Berechnung 4_5 _ x'!$E$31:$F$32))),A201),0)</f>
        <v>0</v>
      </c>
      <c r="AM201">
        <f>IF(Kinder!BM203=Antrag!$C$4,IF(B201&gt;=4.5,IF('Berechnung 4_5 _ x'!E$5="Nein",4.5,IF(Kinder!AK$903&lt;3,IF(MAX(Kinder!$AJ$903:AK$903)&lt;3,4.5,Kinder!BM201),MIN('Berechnung 4_5 _ x'!$E$31:$F$32))),B201),0)</f>
        <v>0</v>
      </c>
      <c r="AN201">
        <f>IF(Kinder!BN203=Antrag!$C$4,IF(C201&gt;=4.5,IF('Berechnung 4_5 _ x'!F$5="Nein",4.5,IF(Kinder!AL$903&lt;3,IF(MAX(Kinder!$AJ$903:AL$903)&lt;3,4.5,Kinder!BN201),MIN('Berechnung 4_5 _ x'!$E$31:$F$32))),C201),0)</f>
        <v>0</v>
      </c>
      <c r="AO201">
        <f>IF(Kinder!BO203=Antrag!$C$4,IF(D201&gt;=4.5,IF('Berechnung 4_5 _ x'!G$5="Nein",4.5,IF(Kinder!AM$903&lt;3,IF(MAX(Kinder!$AJ$903:AM$903)&lt;3,4.5,Kinder!BO201),MIN('Berechnung 4_5 _ x'!$E$31:$F$32))),D201),0)</f>
        <v>0</v>
      </c>
      <c r="AP201">
        <f>IF(Kinder!BP203=Antrag!$C$4,IF(E201&gt;=4.5,IF('Berechnung 4_5 _ x'!H$5="Nein",4.5,IF(Kinder!AN$903&lt;3,IF(MAX(Kinder!$AJ$903:AN$903)&lt;3,4.5,Kinder!BP201),MIN('Berechnung 4_5 _ x'!$E$31:$F$32))),E201),0)</f>
        <v>0</v>
      </c>
      <c r="AQ201">
        <f>IF(Kinder!BQ203=Antrag!$C$4,IF(F201&gt;=4.5,IF('Berechnung 4_5 _ x'!I$5="Nein",4.5,IF(Kinder!AO$903&lt;3,IF(MAX(Kinder!$AJ$903:AO$903)&lt;3,4.5,Kinder!BQ201),MIN('Berechnung 4_5 _ x'!$E$31:$F$32))),F201),0)</f>
        <v>0</v>
      </c>
      <c r="AR201">
        <f>IF(Kinder!BR203=Antrag!$C$4,IF(G201&gt;=4.5,IF('Berechnung 4_5 _ x'!J$5="Nein",4.5,IF(Kinder!AP$903&lt;3,IF(MAX(Kinder!$AJ$903:AP$903)&lt;3,4.5,Kinder!BR201),MIN('Berechnung 4_5 _ x'!$E$31:$F$32))),G201),0)</f>
        <v>0</v>
      </c>
      <c r="AS201">
        <f>IF(Kinder!BS203=Antrag!$C$4,IF(H201&gt;=4.5,IF('Berechnung 4_5 _ x'!K$5="Nein",4.5,IF(Kinder!AQ$903&lt;3,IF(MAX(Kinder!$AJ$903:AQ$903)&lt;3,4.5,Kinder!BS201),MIN('Berechnung 4_5 _ x'!$E$31:$F$32))),H201),0)</f>
        <v>0</v>
      </c>
      <c r="AT201">
        <f>IF(Kinder!BT203=Antrag!$C$4,IF(I201&gt;=4.5,IF('Berechnung 4_5 _ x'!L$5="Nein",4.5,IF(Kinder!AR$903&lt;3,IF(MAX(Kinder!$AJ$903:AR$903)&lt;3,4.5,Kinder!BT201),MIN('Berechnung 4_5 _ x'!$E$31:$F$32))),I201),0)</f>
        <v>0</v>
      </c>
      <c r="AU201">
        <f>IF(Kinder!BU203=Antrag!$C$4,IF(J201&gt;=4.5,IF('Berechnung 4_5 _ x'!M$5="Nein",4.5,IF(Kinder!AS$903&lt;3,IF(MAX(Kinder!$AJ$903:AS$903)&lt;3,4.5,Kinder!BU201),MIN('Berechnung 4_5 _ x'!$E$31:$F$32))),J201),0)</f>
        <v>0</v>
      </c>
      <c r="AV201">
        <f>IF(Kinder!BV203=Antrag!$C$4,IF(K201&gt;=4.5,IF('Berechnung 4_5 _ x'!N$5="Nein",4.5,IF(Kinder!AT$903&lt;3,IF(MAX(Kinder!$AJ$903:AT$903)&lt;3,4.5,Kinder!BV201),MIN('Berechnung 4_5 _ x'!$E$31:$F$32))),K201),0)</f>
        <v>0</v>
      </c>
      <c r="AW201">
        <f>IF(Kinder!BW203=Antrag!$C$4,IF(L201&gt;=4.5,IF('Berechnung 4_5 _ x'!O$5="Nein",4.5,IF(Kinder!AU$903&lt;3,IF(MAX(Kinder!$AJ$903:AU$903)&lt;3,4.5,Kinder!BW201),MIN('Berechnung 4_5 _ x'!$E$31:$F$32))),L201),0)</f>
        <v>0</v>
      </c>
    </row>
    <row r="202" spans="1:49" x14ac:dyDescent="0.2">
      <c r="M202">
        <f>IF(Kinder!BL203=Antrag!$C$4,Kinder!BL202,0)</f>
        <v>0</v>
      </c>
      <c r="N202">
        <f>IF(Kinder!BM203=Antrag!$C$4,Kinder!BM202,0)</f>
        <v>0</v>
      </c>
      <c r="O202">
        <f>IF(Kinder!BN203=Antrag!$C$4,Kinder!BN202,0)</f>
        <v>0</v>
      </c>
      <c r="P202">
        <f>IF(Kinder!BO203=Antrag!$C$4,Kinder!BO202,0)</f>
        <v>0</v>
      </c>
      <c r="Q202">
        <f>IF(Kinder!BP203=Antrag!$C$4,Kinder!BP202,0)</f>
        <v>0</v>
      </c>
      <c r="R202">
        <f>IF(Kinder!BQ203=Antrag!$C$4,Kinder!BQ202,0)</f>
        <v>0</v>
      </c>
      <c r="S202">
        <f>IF(Kinder!BR203=Antrag!$C$4,Kinder!BR202,0)</f>
        <v>0</v>
      </c>
      <c r="T202">
        <f>IF(Kinder!BS203=Antrag!$C$4,Kinder!BS202,0)</f>
        <v>0</v>
      </c>
      <c r="U202">
        <f>IF(Kinder!BT203=Antrag!$C$4,Kinder!BT202,0)</f>
        <v>0</v>
      </c>
      <c r="V202">
        <f>IF(Kinder!BU203=Antrag!$C$4,Kinder!BU202,0)</f>
        <v>0</v>
      </c>
      <c r="W202">
        <f>IF(Kinder!BV203=Antrag!$C$4,Kinder!BV202,0)</f>
        <v>0</v>
      </c>
      <c r="X202">
        <f>IF(Kinder!BW203=Antrag!$C$4,Kinder!BW202,0)</f>
        <v>0</v>
      </c>
    </row>
    <row r="203" spans="1:49" x14ac:dyDescent="0.2">
      <c r="Y203">
        <f t="shared" ref="Y203:AJ203" si="66">MIN(A201,AL201)*M202</f>
        <v>0</v>
      </c>
      <c r="Z203">
        <f t="shared" si="66"/>
        <v>0</v>
      </c>
      <c r="AA203">
        <f t="shared" si="66"/>
        <v>0</v>
      </c>
      <c r="AB203">
        <f t="shared" si="66"/>
        <v>0</v>
      </c>
      <c r="AC203">
        <f t="shared" si="66"/>
        <v>0</v>
      </c>
      <c r="AD203">
        <f t="shared" si="66"/>
        <v>0</v>
      </c>
      <c r="AE203">
        <f t="shared" si="66"/>
        <v>0</v>
      </c>
      <c r="AF203">
        <f t="shared" si="66"/>
        <v>0</v>
      </c>
      <c r="AG203">
        <f t="shared" si="66"/>
        <v>0</v>
      </c>
      <c r="AH203">
        <f t="shared" si="66"/>
        <v>0</v>
      </c>
      <c r="AI203">
        <f t="shared" si="66"/>
        <v>0</v>
      </c>
      <c r="AJ203">
        <f t="shared" si="66"/>
        <v>0</v>
      </c>
      <c r="AK203">
        <f>SUM(Y203:AJ203)</f>
        <v>0</v>
      </c>
    </row>
    <row r="204" spans="1:49" x14ac:dyDescent="0.2">
      <c r="A204">
        <f>IF(Kinder!BL206=Antrag!$C$4,IF(Kinder!BL204=4.5,'Berechnung 4_5 _ x'!$E$31,Kinder!BL204),0)</f>
        <v>0</v>
      </c>
      <c r="B204">
        <f>IF(Kinder!BM206=Antrag!$C$4,IF(Kinder!BM204=4.5,'Berechnung 4_5 _ x'!$E$31,Kinder!BM204),0)</f>
        <v>0</v>
      </c>
      <c r="C204">
        <f>IF(Kinder!BN206=Antrag!$C$4,IF(Kinder!BN204=4.5,'Berechnung 4_5 _ x'!$E$31,Kinder!BN204),0)</f>
        <v>0</v>
      </c>
      <c r="D204">
        <f>IF(Kinder!BO206=Antrag!$C$4,IF(Kinder!BO204=4.5,'Berechnung 4_5 _ x'!$E$31,Kinder!BO204),0)</f>
        <v>0</v>
      </c>
      <c r="E204">
        <f>IF(Kinder!BP206=Antrag!$C$4,IF(Kinder!BP204=4.5,'Berechnung 4_5 _ x'!$E$31,Kinder!BP204),0)</f>
        <v>0</v>
      </c>
      <c r="F204">
        <f>IF(Kinder!BQ206=Antrag!$C$4,IF(Kinder!BQ204=4.5,'Berechnung 4_5 _ x'!$E$31,Kinder!BQ204),0)</f>
        <v>0</v>
      </c>
      <c r="G204">
        <f>IF(Kinder!BR206=Antrag!$C$4,IF(Kinder!BR204=4.5,'Berechnung 4_5 _ x'!$E$31,Kinder!BR204),0)</f>
        <v>0</v>
      </c>
      <c r="H204">
        <f>IF(Kinder!BS206=Antrag!$C$4,IF(Kinder!BS204=4.5,'Berechnung 4_5 _ x'!$E$31,Kinder!BS204),0)</f>
        <v>0</v>
      </c>
      <c r="I204">
        <f>IF(Kinder!BT206=Antrag!$C$4,IF(Kinder!BT204=4.5,'Berechnung 4_5 _ x'!$E$31,Kinder!BT204),0)</f>
        <v>0</v>
      </c>
      <c r="J204">
        <f>IF(Kinder!BU206=Antrag!$C$4,IF(Kinder!BU204=4.5,'Berechnung 4_5 _ x'!$E$31,Kinder!BU204),0)</f>
        <v>0</v>
      </c>
      <c r="K204">
        <f>IF(Kinder!BV206=Antrag!$C$4,IF(Kinder!BV204=4.5,'Berechnung 4_5 _ x'!$E$31,Kinder!BV204),0)</f>
        <v>0</v>
      </c>
      <c r="L204">
        <f>IF(Kinder!BW206=Antrag!$C$4,IF(Kinder!BW204=4.5,'Berechnung 4_5 _ x'!$E$31,Kinder!BW204),0)</f>
        <v>0</v>
      </c>
      <c r="M204" t="str">
        <f>IF(Kinder!S206='Berechnung Kommune'!L203,Kinder!S204,0)</f>
        <v/>
      </c>
      <c r="AL204">
        <f>IF(Kinder!BL206=Antrag!$C$4,IF(A204&gt;=4.5,IF('Berechnung 4_5 _ x'!D$5="Nein",4.5,IF(Kinder!AJ$903&lt;3,IF(MAX(Kinder!$AJ$903:AJ$903)&lt;3,4.5,Kinder!BL204),MIN('Berechnung 4_5 _ x'!$E$31:$F$32))),A204),0)</f>
        <v>0</v>
      </c>
      <c r="AM204">
        <f>IF(Kinder!BM206=Antrag!$C$4,IF(B204&gt;=4.5,IF('Berechnung 4_5 _ x'!E$5="Nein",4.5,IF(Kinder!AK$903&lt;3,IF(MAX(Kinder!$AJ$903:AK$903)&lt;3,4.5,Kinder!BM204),MIN('Berechnung 4_5 _ x'!$E$31:$F$32))),B204),0)</f>
        <v>0</v>
      </c>
      <c r="AN204">
        <f>IF(Kinder!BN206=Antrag!$C$4,IF(C204&gt;=4.5,IF('Berechnung 4_5 _ x'!F$5="Nein",4.5,IF(Kinder!AL$903&lt;3,IF(MAX(Kinder!$AJ$903:AL$903)&lt;3,4.5,Kinder!BN204),MIN('Berechnung 4_5 _ x'!$E$31:$F$32))),C204),0)</f>
        <v>0</v>
      </c>
      <c r="AO204">
        <f>IF(Kinder!BO206=Antrag!$C$4,IF(D204&gt;=4.5,IF('Berechnung 4_5 _ x'!G$5="Nein",4.5,IF(Kinder!AM$903&lt;3,IF(MAX(Kinder!$AJ$903:AM$903)&lt;3,4.5,Kinder!BO204),MIN('Berechnung 4_5 _ x'!$E$31:$F$32))),D204),0)</f>
        <v>0</v>
      </c>
      <c r="AP204">
        <f>IF(Kinder!BP206=Antrag!$C$4,IF(E204&gt;=4.5,IF('Berechnung 4_5 _ x'!H$5="Nein",4.5,IF(Kinder!AN$903&lt;3,IF(MAX(Kinder!$AJ$903:AN$903)&lt;3,4.5,Kinder!BP204),MIN('Berechnung 4_5 _ x'!$E$31:$F$32))),E204),0)</f>
        <v>0</v>
      </c>
      <c r="AQ204">
        <f>IF(Kinder!BQ206=Antrag!$C$4,IF(F204&gt;=4.5,IF('Berechnung 4_5 _ x'!I$5="Nein",4.5,IF(Kinder!AO$903&lt;3,IF(MAX(Kinder!$AJ$903:AO$903)&lt;3,4.5,Kinder!BQ204),MIN('Berechnung 4_5 _ x'!$E$31:$F$32))),F204),0)</f>
        <v>0</v>
      </c>
      <c r="AR204">
        <f>IF(Kinder!BR206=Antrag!$C$4,IF(G204&gt;=4.5,IF('Berechnung 4_5 _ x'!J$5="Nein",4.5,IF(Kinder!AP$903&lt;3,IF(MAX(Kinder!$AJ$903:AP$903)&lt;3,4.5,Kinder!BR204),MIN('Berechnung 4_5 _ x'!$E$31:$F$32))),G204),0)</f>
        <v>0</v>
      </c>
      <c r="AS204">
        <f>IF(Kinder!BS206=Antrag!$C$4,IF(H204&gt;=4.5,IF('Berechnung 4_5 _ x'!K$5="Nein",4.5,IF(Kinder!AQ$903&lt;3,IF(MAX(Kinder!$AJ$903:AQ$903)&lt;3,4.5,Kinder!BS204),MIN('Berechnung 4_5 _ x'!$E$31:$F$32))),H204),0)</f>
        <v>0</v>
      </c>
      <c r="AT204">
        <f>IF(Kinder!BT206=Antrag!$C$4,IF(I204&gt;=4.5,IF('Berechnung 4_5 _ x'!L$5="Nein",4.5,IF(Kinder!AR$903&lt;3,IF(MAX(Kinder!$AJ$903:AR$903)&lt;3,4.5,Kinder!BT204),MIN('Berechnung 4_5 _ x'!$E$31:$F$32))),I204),0)</f>
        <v>0</v>
      </c>
      <c r="AU204">
        <f>IF(Kinder!BU206=Antrag!$C$4,IF(J204&gt;=4.5,IF('Berechnung 4_5 _ x'!M$5="Nein",4.5,IF(Kinder!AS$903&lt;3,IF(MAX(Kinder!$AJ$903:AS$903)&lt;3,4.5,Kinder!BU204),MIN('Berechnung 4_5 _ x'!$E$31:$F$32))),J204),0)</f>
        <v>0</v>
      </c>
      <c r="AV204">
        <f>IF(Kinder!BV206=Antrag!$C$4,IF(K204&gt;=4.5,IF('Berechnung 4_5 _ x'!N$5="Nein",4.5,IF(Kinder!AT$903&lt;3,IF(MAX(Kinder!$AJ$903:AT$903)&lt;3,4.5,Kinder!BV204),MIN('Berechnung 4_5 _ x'!$E$31:$F$32))),K204),0)</f>
        <v>0</v>
      </c>
      <c r="AW204">
        <f>IF(Kinder!BW206=Antrag!$C$4,IF(L204&gt;=4.5,IF('Berechnung 4_5 _ x'!O$5="Nein",4.5,IF(Kinder!AU$903&lt;3,IF(MAX(Kinder!$AJ$903:AU$903)&lt;3,4.5,Kinder!BW204),MIN('Berechnung 4_5 _ x'!$E$31:$F$32))),L204),0)</f>
        <v>0</v>
      </c>
    </row>
    <row r="205" spans="1:49" x14ac:dyDescent="0.2">
      <c r="M205">
        <f>IF(Kinder!BL206=Antrag!$C$4,Kinder!BL205,0)</f>
        <v>0</v>
      </c>
      <c r="N205">
        <f>IF(Kinder!BM206=Antrag!$C$4,Kinder!BM205,0)</f>
        <v>0</v>
      </c>
      <c r="O205">
        <f>IF(Kinder!BN206=Antrag!$C$4,Kinder!BN205,0)</f>
        <v>0</v>
      </c>
      <c r="P205">
        <f>IF(Kinder!BO206=Antrag!$C$4,Kinder!BO205,0)</f>
        <v>0</v>
      </c>
      <c r="Q205">
        <f>IF(Kinder!BP206=Antrag!$C$4,Kinder!BP205,0)</f>
        <v>0</v>
      </c>
      <c r="R205">
        <f>IF(Kinder!BQ206=Antrag!$C$4,Kinder!BQ205,0)</f>
        <v>0</v>
      </c>
      <c r="S205">
        <f>IF(Kinder!BR206=Antrag!$C$4,Kinder!BR205,0)</f>
        <v>0</v>
      </c>
      <c r="T205">
        <f>IF(Kinder!BS206=Antrag!$C$4,Kinder!BS205,0)</f>
        <v>0</v>
      </c>
      <c r="U205">
        <f>IF(Kinder!BT206=Antrag!$C$4,Kinder!BT205,0)</f>
        <v>0</v>
      </c>
      <c r="V205">
        <f>IF(Kinder!BU206=Antrag!$C$4,Kinder!BU205,0)</f>
        <v>0</v>
      </c>
      <c r="W205">
        <f>IF(Kinder!BV206=Antrag!$C$4,Kinder!BV205,0)</f>
        <v>0</v>
      </c>
      <c r="X205">
        <f>IF(Kinder!BW206=Antrag!$C$4,Kinder!BW205,0)</f>
        <v>0</v>
      </c>
    </row>
    <row r="206" spans="1:49" x14ac:dyDescent="0.2">
      <c r="Y206">
        <f t="shared" ref="Y206:AJ206" si="67">MIN(A204,AL204)*M205</f>
        <v>0</v>
      </c>
      <c r="Z206">
        <f t="shared" si="67"/>
        <v>0</v>
      </c>
      <c r="AA206">
        <f t="shared" si="67"/>
        <v>0</v>
      </c>
      <c r="AB206">
        <f t="shared" si="67"/>
        <v>0</v>
      </c>
      <c r="AC206">
        <f t="shared" si="67"/>
        <v>0</v>
      </c>
      <c r="AD206">
        <f t="shared" si="67"/>
        <v>0</v>
      </c>
      <c r="AE206">
        <f t="shared" si="67"/>
        <v>0</v>
      </c>
      <c r="AF206">
        <f t="shared" si="67"/>
        <v>0</v>
      </c>
      <c r="AG206">
        <f t="shared" si="67"/>
        <v>0</v>
      </c>
      <c r="AH206">
        <f t="shared" si="67"/>
        <v>0</v>
      </c>
      <c r="AI206">
        <f t="shared" si="67"/>
        <v>0</v>
      </c>
      <c r="AJ206">
        <f t="shared" si="67"/>
        <v>0</v>
      </c>
      <c r="AK206">
        <f>SUM(Y206:AJ206)</f>
        <v>0</v>
      </c>
    </row>
    <row r="207" spans="1:49" x14ac:dyDescent="0.2">
      <c r="A207">
        <f>IF(Kinder!BL209=Antrag!$C$4,IF(Kinder!BL207=4.5,'Berechnung 4_5 _ x'!$E$31,Kinder!BL207),0)</f>
        <v>0</v>
      </c>
      <c r="B207">
        <f>IF(Kinder!BM209=Antrag!$C$4,IF(Kinder!BM207=4.5,'Berechnung 4_5 _ x'!$E$31,Kinder!BM207),0)</f>
        <v>0</v>
      </c>
      <c r="C207">
        <f>IF(Kinder!BN209=Antrag!$C$4,IF(Kinder!BN207=4.5,'Berechnung 4_5 _ x'!$E$31,Kinder!BN207),0)</f>
        <v>0</v>
      </c>
      <c r="D207">
        <f>IF(Kinder!BO209=Antrag!$C$4,IF(Kinder!BO207=4.5,'Berechnung 4_5 _ x'!$E$31,Kinder!BO207),0)</f>
        <v>0</v>
      </c>
      <c r="E207">
        <f>IF(Kinder!BP209=Antrag!$C$4,IF(Kinder!BP207=4.5,'Berechnung 4_5 _ x'!$E$31,Kinder!BP207),0)</f>
        <v>0</v>
      </c>
      <c r="F207">
        <f>IF(Kinder!BQ209=Antrag!$C$4,IF(Kinder!BQ207=4.5,'Berechnung 4_5 _ x'!$E$31,Kinder!BQ207),0)</f>
        <v>0</v>
      </c>
      <c r="G207">
        <f>IF(Kinder!BR209=Antrag!$C$4,IF(Kinder!BR207=4.5,'Berechnung 4_5 _ x'!$E$31,Kinder!BR207),0)</f>
        <v>0</v>
      </c>
      <c r="H207">
        <f>IF(Kinder!BS209=Antrag!$C$4,IF(Kinder!BS207=4.5,'Berechnung 4_5 _ x'!$E$31,Kinder!BS207),0)</f>
        <v>0</v>
      </c>
      <c r="I207">
        <f>IF(Kinder!BT209=Antrag!$C$4,IF(Kinder!BT207=4.5,'Berechnung 4_5 _ x'!$E$31,Kinder!BT207),0)</f>
        <v>0</v>
      </c>
      <c r="J207">
        <f>IF(Kinder!BU209=Antrag!$C$4,IF(Kinder!BU207=4.5,'Berechnung 4_5 _ x'!$E$31,Kinder!BU207),0)</f>
        <v>0</v>
      </c>
      <c r="K207">
        <f>IF(Kinder!BV209=Antrag!$C$4,IF(Kinder!BV207=4.5,'Berechnung 4_5 _ x'!$E$31,Kinder!BV207),0)</f>
        <v>0</v>
      </c>
      <c r="L207">
        <f>IF(Kinder!BW209=Antrag!$C$4,IF(Kinder!BW207=4.5,'Berechnung 4_5 _ x'!$E$31,Kinder!BW207),0)</f>
        <v>0</v>
      </c>
      <c r="M207" t="str">
        <f>IF(Kinder!S209='Berechnung Kommune'!L206,Kinder!S207,0)</f>
        <v/>
      </c>
      <c r="AL207">
        <f>IF(Kinder!BL209=Antrag!$C$4,IF(A207&gt;=4.5,IF('Berechnung 4_5 _ x'!D$5="Nein",4.5,IF(Kinder!AJ$903&lt;3,IF(MAX(Kinder!$AJ$903:AJ$903)&lt;3,4.5,Kinder!BL207),MIN('Berechnung 4_5 _ x'!$E$31:$F$32))),A207),0)</f>
        <v>0</v>
      </c>
      <c r="AM207">
        <f>IF(Kinder!BM209=Antrag!$C$4,IF(B207&gt;=4.5,IF('Berechnung 4_5 _ x'!E$5="Nein",4.5,IF(Kinder!AK$903&lt;3,IF(MAX(Kinder!$AJ$903:AK$903)&lt;3,4.5,Kinder!BM207),MIN('Berechnung 4_5 _ x'!$E$31:$F$32))),B207),0)</f>
        <v>0</v>
      </c>
      <c r="AN207">
        <f>IF(Kinder!BN209=Antrag!$C$4,IF(C207&gt;=4.5,IF('Berechnung 4_5 _ x'!F$5="Nein",4.5,IF(Kinder!AL$903&lt;3,IF(MAX(Kinder!$AJ$903:AL$903)&lt;3,4.5,Kinder!BN207),MIN('Berechnung 4_5 _ x'!$E$31:$F$32))),C207),0)</f>
        <v>0</v>
      </c>
      <c r="AO207">
        <f>IF(Kinder!BO209=Antrag!$C$4,IF(D207&gt;=4.5,IF('Berechnung 4_5 _ x'!G$5="Nein",4.5,IF(Kinder!AM$903&lt;3,IF(MAX(Kinder!$AJ$903:AM$903)&lt;3,4.5,Kinder!BO207),MIN('Berechnung 4_5 _ x'!$E$31:$F$32))),D207),0)</f>
        <v>0</v>
      </c>
      <c r="AP207">
        <f>IF(Kinder!BP209=Antrag!$C$4,IF(E207&gt;=4.5,IF('Berechnung 4_5 _ x'!H$5="Nein",4.5,IF(Kinder!AN$903&lt;3,IF(MAX(Kinder!$AJ$903:AN$903)&lt;3,4.5,Kinder!BP207),MIN('Berechnung 4_5 _ x'!$E$31:$F$32))),E207),0)</f>
        <v>0</v>
      </c>
      <c r="AQ207">
        <f>IF(Kinder!BQ209=Antrag!$C$4,IF(F207&gt;=4.5,IF('Berechnung 4_5 _ x'!I$5="Nein",4.5,IF(Kinder!AO$903&lt;3,IF(MAX(Kinder!$AJ$903:AO$903)&lt;3,4.5,Kinder!BQ207),MIN('Berechnung 4_5 _ x'!$E$31:$F$32))),F207),0)</f>
        <v>0</v>
      </c>
      <c r="AR207">
        <f>IF(Kinder!BR209=Antrag!$C$4,IF(G207&gt;=4.5,IF('Berechnung 4_5 _ x'!J$5="Nein",4.5,IF(Kinder!AP$903&lt;3,IF(MAX(Kinder!$AJ$903:AP$903)&lt;3,4.5,Kinder!BR207),MIN('Berechnung 4_5 _ x'!$E$31:$F$32))),G207),0)</f>
        <v>0</v>
      </c>
      <c r="AS207">
        <f>IF(Kinder!BS209=Antrag!$C$4,IF(H207&gt;=4.5,IF('Berechnung 4_5 _ x'!K$5="Nein",4.5,IF(Kinder!AQ$903&lt;3,IF(MAX(Kinder!$AJ$903:AQ$903)&lt;3,4.5,Kinder!BS207),MIN('Berechnung 4_5 _ x'!$E$31:$F$32))),H207),0)</f>
        <v>0</v>
      </c>
      <c r="AT207">
        <f>IF(Kinder!BT209=Antrag!$C$4,IF(I207&gt;=4.5,IF('Berechnung 4_5 _ x'!L$5="Nein",4.5,IF(Kinder!AR$903&lt;3,IF(MAX(Kinder!$AJ$903:AR$903)&lt;3,4.5,Kinder!BT207),MIN('Berechnung 4_5 _ x'!$E$31:$F$32))),I207),0)</f>
        <v>0</v>
      </c>
      <c r="AU207">
        <f>IF(Kinder!BU209=Antrag!$C$4,IF(J207&gt;=4.5,IF('Berechnung 4_5 _ x'!M$5="Nein",4.5,IF(Kinder!AS$903&lt;3,IF(MAX(Kinder!$AJ$903:AS$903)&lt;3,4.5,Kinder!BU207),MIN('Berechnung 4_5 _ x'!$E$31:$F$32))),J207),0)</f>
        <v>0</v>
      </c>
      <c r="AV207">
        <f>IF(Kinder!BV209=Antrag!$C$4,IF(K207&gt;=4.5,IF('Berechnung 4_5 _ x'!N$5="Nein",4.5,IF(Kinder!AT$903&lt;3,IF(MAX(Kinder!$AJ$903:AT$903)&lt;3,4.5,Kinder!BV207),MIN('Berechnung 4_5 _ x'!$E$31:$F$32))),K207),0)</f>
        <v>0</v>
      </c>
      <c r="AW207">
        <f>IF(Kinder!BW209=Antrag!$C$4,IF(L207&gt;=4.5,IF('Berechnung 4_5 _ x'!O$5="Nein",4.5,IF(Kinder!AU$903&lt;3,IF(MAX(Kinder!$AJ$903:AU$903)&lt;3,4.5,Kinder!BW207),MIN('Berechnung 4_5 _ x'!$E$31:$F$32))),L207),0)</f>
        <v>0</v>
      </c>
    </row>
    <row r="208" spans="1:49" x14ac:dyDescent="0.2">
      <c r="M208">
        <f>IF(Kinder!BL209=Antrag!$C$4,Kinder!BL208,0)</f>
        <v>0</v>
      </c>
      <c r="N208">
        <f>IF(Kinder!BM209=Antrag!$C$4,Kinder!BM208,0)</f>
        <v>0</v>
      </c>
      <c r="O208">
        <f>IF(Kinder!BN209=Antrag!$C$4,Kinder!BN208,0)</f>
        <v>0</v>
      </c>
      <c r="P208">
        <f>IF(Kinder!BO209=Antrag!$C$4,Kinder!BO208,0)</f>
        <v>0</v>
      </c>
      <c r="Q208">
        <f>IF(Kinder!BP209=Antrag!$C$4,Kinder!BP208,0)</f>
        <v>0</v>
      </c>
      <c r="R208">
        <f>IF(Kinder!BQ209=Antrag!$C$4,Kinder!BQ208,0)</f>
        <v>0</v>
      </c>
      <c r="S208">
        <f>IF(Kinder!BR209=Antrag!$C$4,Kinder!BR208,0)</f>
        <v>0</v>
      </c>
      <c r="T208">
        <f>IF(Kinder!BS209=Antrag!$C$4,Kinder!BS208,0)</f>
        <v>0</v>
      </c>
      <c r="U208">
        <f>IF(Kinder!BT209=Antrag!$C$4,Kinder!BT208,0)</f>
        <v>0</v>
      </c>
      <c r="V208">
        <f>IF(Kinder!BU209=Antrag!$C$4,Kinder!BU208,0)</f>
        <v>0</v>
      </c>
      <c r="W208">
        <f>IF(Kinder!BV209=Antrag!$C$4,Kinder!BV208,0)</f>
        <v>0</v>
      </c>
      <c r="X208">
        <f>IF(Kinder!BW209=Antrag!$C$4,Kinder!BW208,0)</f>
        <v>0</v>
      </c>
    </row>
    <row r="209" spans="1:49" x14ac:dyDescent="0.2">
      <c r="Y209">
        <f t="shared" ref="Y209:AJ209" si="68">MIN(A207,AL207)*M208</f>
        <v>0</v>
      </c>
      <c r="Z209">
        <f t="shared" si="68"/>
        <v>0</v>
      </c>
      <c r="AA209">
        <f t="shared" si="68"/>
        <v>0</v>
      </c>
      <c r="AB209">
        <f t="shared" si="68"/>
        <v>0</v>
      </c>
      <c r="AC209">
        <f t="shared" si="68"/>
        <v>0</v>
      </c>
      <c r="AD209">
        <f t="shared" si="68"/>
        <v>0</v>
      </c>
      <c r="AE209">
        <f t="shared" si="68"/>
        <v>0</v>
      </c>
      <c r="AF209">
        <f t="shared" si="68"/>
        <v>0</v>
      </c>
      <c r="AG209">
        <f t="shared" si="68"/>
        <v>0</v>
      </c>
      <c r="AH209">
        <f t="shared" si="68"/>
        <v>0</v>
      </c>
      <c r="AI209">
        <f t="shared" si="68"/>
        <v>0</v>
      </c>
      <c r="AJ209">
        <f t="shared" si="68"/>
        <v>0</v>
      </c>
      <c r="AK209">
        <f>SUM(Y209:AJ209)</f>
        <v>0</v>
      </c>
    </row>
    <row r="210" spans="1:49" x14ac:dyDescent="0.2">
      <c r="A210">
        <f>IF(Kinder!BL212=Antrag!$C$4,IF(Kinder!BL210=4.5,'Berechnung 4_5 _ x'!$E$31,Kinder!BL210),0)</f>
        <v>0</v>
      </c>
      <c r="B210">
        <f>IF(Kinder!BM212=Antrag!$C$4,IF(Kinder!BM210=4.5,'Berechnung 4_5 _ x'!$E$31,Kinder!BM210),0)</f>
        <v>0</v>
      </c>
      <c r="C210">
        <f>IF(Kinder!BN212=Antrag!$C$4,IF(Kinder!BN210=4.5,'Berechnung 4_5 _ x'!$E$31,Kinder!BN210),0)</f>
        <v>0</v>
      </c>
      <c r="D210">
        <f>IF(Kinder!BO212=Antrag!$C$4,IF(Kinder!BO210=4.5,'Berechnung 4_5 _ x'!$E$31,Kinder!BO210),0)</f>
        <v>0</v>
      </c>
      <c r="E210">
        <f>IF(Kinder!BP212=Antrag!$C$4,IF(Kinder!BP210=4.5,'Berechnung 4_5 _ x'!$E$31,Kinder!BP210),0)</f>
        <v>0</v>
      </c>
      <c r="F210">
        <f>IF(Kinder!BQ212=Antrag!$C$4,IF(Kinder!BQ210=4.5,'Berechnung 4_5 _ x'!$E$31,Kinder!BQ210),0)</f>
        <v>0</v>
      </c>
      <c r="G210">
        <f>IF(Kinder!BR212=Antrag!$C$4,IF(Kinder!BR210=4.5,'Berechnung 4_5 _ x'!$E$31,Kinder!BR210),0)</f>
        <v>0</v>
      </c>
      <c r="H210">
        <f>IF(Kinder!BS212=Antrag!$C$4,IF(Kinder!BS210=4.5,'Berechnung 4_5 _ x'!$E$31,Kinder!BS210),0)</f>
        <v>0</v>
      </c>
      <c r="I210">
        <f>IF(Kinder!BT212=Antrag!$C$4,IF(Kinder!BT210=4.5,'Berechnung 4_5 _ x'!$E$31,Kinder!BT210),0)</f>
        <v>0</v>
      </c>
      <c r="J210">
        <f>IF(Kinder!BU212=Antrag!$C$4,IF(Kinder!BU210=4.5,'Berechnung 4_5 _ x'!$E$31,Kinder!BU210),0)</f>
        <v>0</v>
      </c>
      <c r="K210">
        <f>IF(Kinder!BV212=Antrag!$C$4,IF(Kinder!BV210=4.5,'Berechnung 4_5 _ x'!$E$31,Kinder!BV210),0)</f>
        <v>0</v>
      </c>
      <c r="L210">
        <f>IF(Kinder!BW212=Antrag!$C$4,IF(Kinder!BW210=4.5,'Berechnung 4_5 _ x'!$E$31,Kinder!BW210),0)</f>
        <v>0</v>
      </c>
      <c r="M210" t="str">
        <f>IF(Kinder!S212='Berechnung Kommune'!L209,Kinder!S210,0)</f>
        <v/>
      </c>
      <c r="AL210">
        <f>IF(Kinder!BL212=Antrag!$C$4,IF(A210&gt;=4.5,IF('Berechnung 4_5 _ x'!D$5="Nein",4.5,IF(Kinder!AJ$903&lt;3,IF(MAX(Kinder!$AJ$903:AJ$903)&lt;3,4.5,Kinder!BL210),MIN('Berechnung 4_5 _ x'!$E$31:$F$32))),A210),0)</f>
        <v>0</v>
      </c>
      <c r="AM210">
        <f>IF(Kinder!BM212=Antrag!$C$4,IF(B210&gt;=4.5,IF('Berechnung 4_5 _ x'!E$5="Nein",4.5,IF(Kinder!AK$903&lt;3,IF(MAX(Kinder!$AJ$903:AK$903)&lt;3,4.5,Kinder!BM210),MIN('Berechnung 4_5 _ x'!$E$31:$F$32))),B210),0)</f>
        <v>0</v>
      </c>
      <c r="AN210">
        <f>IF(Kinder!BN212=Antrag!$C$4,IF(C210&gt;=4.5,IF('Berechnung 4_5 _ x'!F$5="Nein",4.5,IF(Kinder!AL$903&lt;3,IF(MAX(Kinder!$AJ$903:AL$903)&lt;3,4.5,Kinder!BN210),MIN('Berechnung 4_5 _ x'!$E$31:$F$32))),C210),0)</f>
        <v>0</v>
      </c>
      <c r="AO210">
        <f>IF(Kinder!BO212=Antrag!$C$4,IF(D210&gt;=4.5,IF('Berechnung 4_5 _ x'!G$5="Nein",4.5,IF(Kinder!AM$903&lt;3,IF(MAX(Kinder!$AJ$903:AM$903)&lt;3,4.5,Kinder!BO210),MIN('Berechnung 4_5 _ x'!$E$31:$F$32))),D210),0)</f>
        <v>0</v>
      </c>
      <c r="AP210">
        <f>IF(Kinder!BP212=Antrag!$C$4,IF(E210&gt;=4.5,IF('Berechnung 4_5 _ x'!H$5="Nein",4.5,IF(Kinder!AN$903&lt;3,IF(MAX(Kinder!$AJ$903:AN$903)&lt;3,4.5,Kinder!BP210),MIN('Berechnung 4_5 _ x'!$E$31:$F$32))),E210),0)</f>
        <v>0</v>
      </c>
      <c r="AQ210">
        <f>IF(Kinder!BQ212=Antrag!$C$4,IF(F210&gt;=4.5,IF('Berechnung 4_5 _ x'!I$5="Nein",4.5,IF(Kinder!AO$903&lt;3,IF(MAX(Kinder!$AJ$903:AO$903)&lt;3,4.5,Kinder!BQ210),MIN('Berechnung 4_5 _ x'!$E$31:$F$32))),F210),0)</f>
        <v>0</v>
      </c>
      <c r="AR210">
        <f>IF(Kinder!BR212=Antrag!$C$4,IF(G210&gt;=4.5,IF('Berechnung 4_5 _ x'!J$5="Nein",4.5,IF(Kinder!AP$903&lt;3,IF(MAX(Kinder!$AJ$903:AP$903)&lt;3,4.5,Kinder!BR210),MIN('Berechnung 4_5 _ x'!$E$31:$F$32))),G210),0)</f>
        <v>0</v>
      </c>
      <c r="AS210">
        <f>IF(Kinder!BS212=Antrag!$C$4,IF(H210&gt;=4.5,IF('Berechnung 4_5 _ x'!K$5="Nein",4.5,IF(Kinder!AQ$903&lt;3,IF(MAX(Kinder!$AJ$903:AQ$903)&lt;3,4.5,Kinder!BS210),MIN('Berechnung 4_5 _ x'!$E$31:$F$32))),H210),0)</f>
        <v>0</v>
      </c>
      <c r="AT210">
        <f>IF(Kinder!BT212=Antrag!$C$4,IF(I210&gt;=4.5,IF('Berechnung 4_5 _ x'!L$5="Nein",4.5,IF(Kinder!AR$903&lt;3,IF(MAX(Kinder!$AJ$903:AR$903)&lt;3,4.5,Kinder!BT210),MIN('Berechnung 4_5 _ x'!$E$31:$F$32))),I210),0)</f>
        <v>0</v>
      </c>
      <c r="AU210">
        <f>IF(Kinder!BU212=Antrag!$C$4,IF(J210&gt;=4.5,IF('Berechnung 4_5 _ x'!M$5="Nein",4.5,IF(Kinder!AS$903&lt;3,IF(MAX(Kinder!$AJ$903:AS$903)&lt;3,4.5,Kinder!BU210),MIN('Berechnung 4_5 _ x'!$E$31:$F$32))),J210),0)</f>
        <v>0</v>
      </c>
      <c r="AV210">
        <f>IF(Kinder!BV212=Antrag!$C$4,IF(K210&gt;=4.5,IF('Berechnung 4_5 _ x'!N$5="Nein",4.5,IF(Kinder!AT$903&lt;3,IF(MAX(Kinder!$AJ$903:AT$903)&lt;3,4.5,Kinder!BV210),MIN('Berechnung 4_5 _ x'!$E$31:$F$32))),K210),0)</f>
        <v>0</v>
      </c>
      <c r="AW210">
        <f>IF(Kinder!BW212=Antrag!$C$4,IF(L210&gt;=4.5,IF('Berechnung 4_5 _ x'!O$5="Nein",4.5,IF(Kinder!AU$903&lt;3,IF(MAX(Kinder!$AJ$903:AU$903)&lt;3,4.5,Kinder!BW210),MIN('Berechnung 4_5 _ x'!$E$31:$F$32))),L210),0)</f>
        <v>0</v>
      </c>
    </row>
    <row r="211" spans="1:49" x14ac:dyDescent="0.2">
      <c r="M211">
        <f>IF(Kinder!BL212=Antrag!$C$4,Kinder!BL211,0)</f>
        <v>0</v>
      </c>
      <c r="N211">
        <f>IF(Kinder!BM212=Antrag!$C$4,Kinder!BM211,0)</f>
        <v>0</v>
      </c>
      <c r="O211">
        <f>IF(Kinder!BN212=Antrag!$C$4,Kinder!BN211,0)</f>
        <v>0</v>
      </c>
      <c r="P211">
        <f>IF(Kinder!BO212=Antrag!$C$4,Kinder!BO211,0)</f>
        <v>0</v>
      </c>
      <c r="Q211">
        <f>IF(Kinder!BP212=Antrag!$C$4,Kinder!BP211,0)</f>
        <v>0</v>
      </c>
      <c r="R211">
        <f>IF(Kinder!BQ212=Antrag!$C$4,Kinder!BQ211,0)</f>
        <v>0</v>
      </c>
      <c r="S211">
        <f>IF(Kinder!BR212=Antrag!$C$4,Kinder!BR211,0)</f>
        <v>0</v>
      </c>
      <c r="T211">
        <f>IF(Kinder!BS212=Antrag!$C$4,Kinder!BS211,0)</f>
        <v>0</v>
      </c>
      <c r="U211">
        <f>IF(Kinder!BT212=Antrag!$C$4,Kinder!BT211,0)</f>
        <v>0</v>
      </c>
      <c r="V211">
        <f>IF(Kinder!BU212=Antrag!$C$4,Kinder!BU211,0)</f>
        <v>0</v>
      </c>
      <c r="W211">
        <f>IF(Kinder!BV212=Antrag!$C$4,Kinder!BV211,0)</f>
        <v>0</v>
      </c>
      <c r="X211">
        <f>IF(Kinder!BW212=Antrag!$C$4,Kinder!BW211,0)</f>
        <v>0</v>
      </c>
    </row>
    <row r="212" spans="1:49" x14ac:dyDescent="0.2">
      <c r="Y212">
        <f t="shared" ref="Y212:AJ212" si="69">MIN(A210,AL210)*M211</f>
        <v>0</v>
      </c>
      <c r="Z212">
        <f t="shared" si="69"/>
        <v>0</v>
      </c>
      <c r="AA212">
        <f t="shared" si="69"/>
        <v>0</v>
      </c>
      <c r="AB212">
        <f t="shared" si="69"/>
        <v>0</v>
      </c>
      <c r="AC212">
        <f t="shared" si="69"/>
        <v>0</v>
      </c>
      <c r="AD212">
        <f t="shared" si="69"/>
        <v>0</v>
      </c>
      <c r="AE212">
        <f t="shared" si="69"/>
        <v>0</v>
      </c>
      <c r="AF212">
        <f t="shared" si="69"/>
        <v>0</v>
      </c>
      <c r="AG212">
        <f t="shared" si="69"/>
        <v>0</v>
      </c>
      <c r="AH212">
        <f t="shared" si="69"/>
        <v>0</v>
      </c>
      <c r="AI212">
        <f t="shared" si="69"/>
        <v>0</v>
      </c>
      <c r="AJ212">
        <f t="shared" si="69"/>
        <v>0</v>
      </c>
      <c r="AK212">
        <f>SUM(Y212:AJ212)</f>
        <v>0</v>
      </c>
    </row>
    <row r="213" spans="1:49" x14ac:dyDescent="0.2">
      <c r="A213">
        <f>IF(Kinder!BL215=Antrag!$C$4,IF(Kinder!BL213=4.5,'Berechnung 4_5 _ x'!$E$31,Kinder!BL213),0)</f>
        <v>0</v>
      </c>
      <c r="B213">
        <f>IF(Kinder!BM215=Antrag!$C$4,IF(Kinder!BM213=4.5,'Berechnung 4_5 _ x'!$E$31,Kinder!BM213),0)</f>
        <v>0</v>
      </c>
      <c r="C213">
        <f>IF(Kinder!BN215=Antrag!$C$4,IF(Kinder!BN213=4.5,'Berechnung 4_5 _ x'!$E$31,Kinder!BN213),0)</f>
        <v>0</v>
      </c>
      <c r="D213">
        <f>IF(Kinder!BO215=Antrag!$C$4,IF(Kinder!BO213=4.5,'Berechnung 4_5 _ x'!$E$31,Kinder!BO213),0)</f>
        <v>0</v>
      </c>
      <c r="E213">
        <f>IF(Kinder!BP215=Antrag!$C$4,IF(Kinder!BP213=4.5,'Berechnung 4_5 _ x'!$E$31,Kinder!BP213),0)</f>
        <v>0</v>
      </c>
      <c r="F213">
        <f>IF(Kinder!BQ215=Antrag!$C$4,IF(Kinder!BQ213=4.5,'Berechnung 4_5 _ x'!$E$31,Kinder!BQ213),0)</f>
        <v>0</v>
      </c>
      <c r="G213">
        <f>IF(Kinder!BR215=Antrag!$C$4,IF(Kinder!BR213=4.5,'Berechnung 4_5 _ x'!$E$31,Kinder!BR213),0)</f>
        <v>0</v>
      </c>
      <c r="H213">
        <f>IF(Kinder!BS215=Antrag!$C$4,IF(Kinder!BS213=4.5,'Berechnung 4_5 _ x'!$E$31,Kinder!BS213),0)</f>
        <v>0</v>
      </c>
      <c r="I213">
        <f>IF(Kinder!BT215=Antrag!$C$4,IF(Kinder!BT213=4.5,'Berechnung 4_5 _ x'!$E$31,Kinder!BT213),0)</f>
        <v>0</v>
      </c>
      <c r="J213">
        <f>IF(Kinder!BU215=Antrag!$C$4,IF(Kinder!BU213=4.5,'Berechnung 4_5 _ x'!$E$31,Kinder!BU213),0)</f>
        <v>0</v>
      </c>
      <c r="K213">
        <f>IF(Kinder!BV215=Antrag!$C$4,IF(Kinder!BV213=4.5,'Berechnung 4_5 _ x'!$E$31,Kinder!BV213),0)</f>
        <v>0</v>
      </c>
      <c r="L213">
        <f>IF(Kinder!BW215=Antrag!$C$4,IF(Kinder!BW213=4.5,'Berechnung 4_5 _ x'!$E$31,Kinder!BW213),0)</f>
        <v>0</v>
      </c>
      <c r="M213" t="str">
        <f>IF(Kinder!S215='Berechnung Kommune'!L212,Kinder!S213,0)</f>
        <v/>
      </c>
      <c r="AL213">
        <f>IF(Kinder!BL215=Antrag!$C$4,IF(A213&gt;=4.5,IF('Berechnung 4_5 _ x'!D$5="Nein",4.5,IF(Kinder!AJ$903&lt;3,IF(MAX(Kinder!$AJ$903:AJ$903)&lt;3,4.5,Kinder!BL213),MIN('Berechnung 4_5 _ x'!$E$31:$F$32))),A213),0)</f>
        <v>0</v>
      </c>
      <c r="AM213">
        <f>IF(Kinder!BM215=Antrag!$C$4,IF(B213&gt;=4.5,IF('Berechnung 4_5 _ x'!E$5="Nein",4.5,IF(Kinder!AK$903&lt;3,IF(MAX(Kinder!$AJ$903:AK$903)&lt;3,4.5,Kinder!BM213),MIN('Berechnung 4_5 _ x'!$E$31:$F$32))),B213),0)</f>
        <v>0</v>
      </c>
      <c r="AN213">
        <f>IF(Kinder!BN215=Antrag!$C$4,IF(C213&gt;=4.5,IF('Berechnung 4_5 _ x'!F$5="Nein",4.5,IF(Kinder!AL$903&lt;3,IF(MAX(Kinder!$AJ$903:AL$903)&lt;3,4.5,Kinder!BN213),MIN('Berechnung 4_5 _ x'!$E$31:$F$32))),C213),0)</f>
        <v>0</v>
      </c>
      <c r="AO213">
        <f>IF(Kinder!BO215=Antrag!$C$4,IF(D213&gt;=4.5,IF('Berechnung 4_5 _ x'!G$5="Nein",4.5,IF(Kinder!AM$903&lt;3,IF(MAX(Kinder!$AJ$903:AM$903)&lt;3,4.5,Kinder!BO213),MIN('Berechnung 4_5 _ x'!$E$31:$F$32))),D213),0)</f>
        <v>0</v>
      </c>
      <c r="AP213">
        <f>IF(Kinder!BP215=Antrag!$C$4,IF(E213&gt;=4.5,IF('Berechnung 4_5 _ x'!H$5="Nein",4.5,IF(Kinder!AN$903&lt;3,IF(MAX(Kinder!$AJ$903:AN$903)&lt;3,4.5,Kinder!BP213),MIN('Berechnung 4_5 _ x'!$E$31:$F$32))),E213),0)</f>
        <v>0</v>
      </c>
      <c r="AQ213">
        <f>IF(Kinder!BQ215=Antrag!$C$4,IF(F213&gt;=4.5,IF('Berechnung 4_5 _ x'!I$5="Nein",4.5,IF(Kinder!AO$903&lt;3,IF(MAX(Kinder!$AJ$903:AO$903)&lt;3,4.5,Kinder!BQ213),MIN('Berechnung 4_5 _ x'!$E$31:$F$32))),F213),0)</f>
        <v>0</v>
      </c>
      <c r="AR213">
        <f>IF(Kinder!BR215=Antrag!$C$4,IF(G213&gt;=4.5,IF('Berechnung 4_5 _ x'!J$5="Nein",4.5,IF(Kinder!AP$903&lt;3,IF(MAX(Kinder!$AJ$903:AP$903)&lt;3,4.5,Kinder!BR213),MIN('Berechnung 4_5 _ x'!$E$31:$F$32))),G213),0)</f>
        <v>0</v>
      </c>
      <c r="AS213">
        <f>IF(Kinder!BS215=Antrag!$C$4,IF(H213&gt;=4.5,IF('Berechnung 4_5 _ x'!K$5="Nein",4.5,IF(Kinder!AQ$903&lt;3,IF(MAX(Kinder!$AJ$903:AQ$903)&lt;3,4.5,Kinder!BS213),MIN('Berechnung 4_5 _ x'!$E$31:$F$32))),H213),0)</f>
        <v>0</v>
      </c>
      <c r="AT213">
        <f>IF(Kinder!BT215=Antrag!$C$4,IF(I213&gt;=4.5,IF('Berechnung 4_5 _ x'!L$5="Nein",4.5,IF(Kinder!AR$903&lt;3,IF(MAX(Kinder!$AJ$903:AR$903)&lt;3,4.5,Kinder!BT213),MIN('Berechnung 4_5 _ x'!$E$31:$F$32))),I213),0)</f>
        <v>0</v>
      </c>
      <c r="AU213">
        <f>IF(Kinder!BU215=Antrag!$C$4,IF(J213&gt;=4.5,IF('Berechnung 4_5 _ x'!M$5="Nein",4.5,IF(Kinder!AS$903&lt;3,IF(MAX(Kinder!$AJ$903:AS$903)&lt;3,4.5,Kinder!BU213),MIN('Berechnung 4_5 _ x'!$E$31:$F$32))),J213),0)</f>
        <v>0</v>
      </c>
      <c r="AV213">
        <f>IF(Kinder!BV215=Antrag!$C$4,IF(K213&gt;=4.5,IF('Berechnung 4_5 _ x'!N$5="Nein",4.5,IF(Kinder!AT$903&lt;3,IF(MAX(Kinder!$AJ$903:AT$903)&lt;3,4.5,Kinder!BV213),MIN('Berechnung 4_5 _ x'!$E$31:$F$32))),K213),0)</f>
        <v>0</v>
      </c>
      <c r="AW213">
        <f>IF(Kinder!BW215=Antrag!$C$4,IF(L213&gt;=4.5,IF('Berechnung 4_5 _ x'!O$5="Nein",4.5,IF(Kinder!AU$903&lt;3,IF(MAX(Kinder!$AJ$903:AU$903)&lt;3,4.5,Kinder!BW213),MIN('Berechnung 4_5 _ x'!$E$31:$F$32))),L213),0)</f>
        <v>0</v>
      </c>
    </row>
    <row r="214" spans="1:49" x14ac:dyDescent="0.2">
      <c r="M214">
        <f>IF(Kinder!BL215=Antrag!$C$4,Kinder!BL214,0)</f>
        <v>0</v>
      </c>
      <c r="N214">
        <f>IF(Kinder!BM215=Antrag!$C$4,Kinder!BM214,0)</f>
        <v>0</v>
      </c>
      <c r="O214">
        <f>IF(Kinder!BN215=Antrag!$C$4,Kinder!BN214,0)</f>
        <v>0</v>
      </c>
      <c r="P214">
        <f>IF(Kinder!BO215=Antrag!$C$4,Kinder!BO214,0)</f>
        <v>0</v>
      </c>
      <c r="Q214">
        <f>IF(Kinder!BP215=Antrag!$C$4,Kinder!BP214,0)</f>
        <v>0</v>
      </c>
      <c r="R214">
        <f>IF(Kinder!BQ215=Antrag!$C$4,Kinder!BQ214,0)</f>
        <v>0</v>
      </c>
      <c r="S214">
        <f>IF(Kinder!BR215=Antrag!$C$4,Kinder!BR214,0)</f>
        <v>0</v>
      </c>
      <c r="T214">
        <f>IF(Kinder!BS215=Antrag!$C$4,Kinder!BS214,0)</f>
        <v>0</v>
      </c>
      <c r="U214">
        <f>IF(Kinder!BT215=Antrag!$C$4,Kinder!BT214,0)</f>
        <v>0</v>
      </c>
      <c r="V214">
        <f>IF(Kinder!BU215=Antrag!$C$4,Kinder!BU214,0)</f>
        <v>0</v>
      </c>
      <c r="W214">
        <f>IF(Kinder!BV215=Antrag!$C$4,Kinder!BV214,0)</f>
        <v>0</v>
      </c>
      <c r="X214">
        <f>IF(Kinder!BW215=Antrag!$C$4,Kinder!BW214,0)</f>
        <v>0</v>
      </c>
    </row>
    <row r="215" spans="1:49" x14ac:dyDescent="0.2">
      <c r="Y215">
        <f t="shared" ref="Y215:AJ215" si="70">MIN(A213,AL213)*M214</f>
        <v>0</v>
      </c>
      <c r="Z215">
        <f t="shared" si="70"/>
        <v>0</v>
      </c>
      <c r="AA215">
        <f t="shared" si="70"/>
        <v>0</v>
      </c>
      <c r="AB215">
        <f t="shared" si="70"/>
        <v>0</v>
      </c>
      <c r="AC215">
        <f t="shared" si="70"/>
        <v>0</v>
      </c>
      <c r="AD215">
        <f t="shared" si="70"/>
        <v>0</v>
      </c>
      <c r="AE215">
        <f t="shared" si="70"/>
        <v>0</v>
      </c>
      <c r="AF215">
        <f t="shared" si="70"/>
        <v>0</v>
      </c>
      <c r="AG215">
        <f t="shared" si="70"/>
        <v>0</v>
      </c>
      <c r="AH215">
        <f t="shared" si="70"/>
        <v>0</v>
      </c>
      <c r="AI215">
        <f t="shared" si="70"/>
        <v>0</v>
      </c>
      <c r="AJ215">
        <f t="shared" si="70"/>
        <v>0</v>
      </c>
      <c r="AK215">
        <f>SUM(Y215:AJ215)</f>
        <v>0</v>
      </c>
    </row>
    <row r="216" spans="1:49" x14ac:dyDescent="0.2">
      <c r="A216">
        <f>IF(Kinder!BL218=Antrag!$C$4,IF(Kinder!BL216=4.5,'Berechnung 4_5 _ x'!$E$31,Kinder!BL216),0)</f>
        <v>0</v>
      </c>
      <c r="B216">
        <f>IF(Kinder!BM218=Antrag!$C$4,IF(Kinder!BM216=4.5,'Berechnung 4_5 _ x'!$E$31,Kinder!BM216),0)</f>
        <v>0</v>
      </c>
      <c r="C216">
        <f>IF(Kinder!BN218=Antrag!$C$4,IF(Kinder!BN216=4.5,'Berechnung 4_5 _ x'!$E$31,Kinder!BN216),0)</f>
        <v>0</v>
      </c>
      <c r="D216">
        <f>IF(Kinder!BO218=Antrag!$C$4,IF(Kinder!BO216=4.5,'Berechnung 4_5 _ x'!$E$31,Kinder!BO216),0)</f>
        <v>0</v>
      </c>
      <c r="E216">
        <f>IF(Kinder!BP218=Antrag!$C$4,IF(Kinder!BP216=4.5,'Berechnung 4_5 _ x'!$E$31,Kinder!BP216),0)</f>
        <v>0</v>
      </c>
      <c r="F216">
        <f>IF(Kinder!BQ218=Antrag!$C$4,IF(Kinder!BQ216=4.5,'Berechnung 4_5 _ x'!$E$31,Kinder!BQ216),0)</f>
        <v>0</v>
      </c>
      <c r="G216">
        <f>IF(Kinder!BR218=Antrag!$C$4,IF(Kinder!BR216=4.5,'Berechnung 4_5 _ x'!$E$31,Kinder!BR216),0)</f>
        <v>0</v>
      </c>
      <c r="H216">
        <f>IF(Kinder!BS218=Antrag!$C$4,IF(Kinder!BS216=4.5,'Berechnung 4_5 _ x'!$E$31,Kinder!BS216),0)</f>
        <v>0</v>
      </c>
      <c r="I216">
        <f>IF(Kinder!BT218=Antrag!$C$4,IF(Kinder!BT216=4.5,'Berechnung 4_5 _ x'!$E$31,Kinder!BT216),0)</f>
        <v>0</v>
      </c>
      <c r="J216">
        <f>IF(Kinder!BU218=Antrag!$C$4,IF(Kinder!BU216=4.5,'Berechnung 4_5 _ x'!$E$31,Kinder!BU216),0)</f>
        <v>0</v>
      </c>
      <c r="K216">
        <f>IF(Kinder!BV218=Antrag!$C$4,IF(Kinder!BV216=4.5,'Berechnung 4_5 _ x'!$E$31,Kinder!BV216),0)</f>
        <v>0</v>
      </c>
      <c r="L216">
        <f>IF(Kinder!BW218=Antrag!$C$4,IF(Kinder!BW216=4.5,'Berechnung 4_5 _ x'!$E$31,Kinder!BW216),0)</f>
        <v>0</v>
      </c>
      <c r="M216" t="str">
        <f>IF(Kinder!S218='Berechnung Kommune'!L215,Kinder!S216,0)</f>
        <v/>
      </c>
      <c r="AL216">
        <f>IF(Kinder!BL218=Antrag!$C$4,IF(A216&gt;=4.5,IF('Berechnung 4_5 _ x'!D$5="Nein",4.5,IF(Kinder!AJ$903&lt;3,IF(MAX(Kinder!$AJ$903:AJ$903)&lt;3,4.5,Kinder!BL216),MIN('Berechnung 4_5 _ x'!$E$31:$F$32))),A216),0)</f>
        <v>0</v>
      </c>
      <c r="AM216">
        <f>IF(Kinder!BM218=Antrag!$C$4,IF(B216&gt;=4.5,IF('Berechnung 4_5 _ x'!E$5="Nein",4.5,IF(Kinder!AK$903&lt;3,IF(MAX(Kinder!$AJ$903:AK$903)&lt;3,4.5,Kinder!BM216),MIN('Berechnung 4_5 _ x'!$E$31:$F$32))),B216),0)</f>
        <v>0</v>
      </c>
      <c r="AN216">
        <f>IF(Kinder!BN218=Antrag!$C$4,IF(C216&gt;=4.5,IF('Berechnung 4_5 _ x'!F$5="Nein",4.5,IF(Kinder!AL$903&lt;3,IF(MAX(Kinder!$AJ$903:AL$903)&lt;3,4.5,Kinder!BN216),MIN('Berechnung 4_5 _ x'!$E$31:$F$32))),C216),0)</f>
        <v>0</v>
      </c>
      <c r="AO216">
        <f>IF(Kinder!BO218=Antrag!$C$4,IF(D216&gt;=4.5,IF('Berechnung 4_5 _ x'!G$5="Nein",4.5,IF(Kinder!AM$903&lt;3,IF(MAX(Kinder!$AJ$903:AM$903)&lt;3,4.5,Kinder!BO216),MIN('Berechnung 4_5 _ x'!$E$31:$F$32))),D216),0)</f>
        <v>0</v>
      </c>
      <c r="AP216">
        <f>IF(Kinder!BP218=Antrag!$C$4,IF(E216&gt;=4.5,IF('Berechnung 4_5 _ x'!H$5="Nein",4.5,IF(Kinder!AN$903&lt;3,IF(MAX(Kinder!$AJ$903:AN$903)&lt;3,4.5,Kinder!BP216),MIN('Berechnung 4_5 _ x'!$E$31:$F$32))),E216),0)</f>
        <v>0</v>
      </c>
      <c r="AQ216">
        <f>IF(Kinder!BQ218=Antrag!$C$4,IF(F216&gt;=4.5,IF('Berechnung 4_5 _ x'!I$5="Nein",4.5,IF(Kinder!AO$903&lt;3,IF(MAX(Kinder!$AJ$903:AO$903)&lt;3,4.5,Kinder!BQ216),MIN('Berechnung 4_5 _ x'!$E$31:$F$32))),F216),0)</f>
        <v>0</v>
      </c>
      <c r="AR216">
        <f>IF(Kinder!BR218=Antrag!$C$4,IF(G216&gt;=4.5,IF('Berechnung 4_5 _ x'!J$5="Nein",4.5,IF(Kinder!AP$903&lt;3,IF(MAX(Kinder!$AJ$903:AP$903)&lt;3,4.5,Kinder!BR216),MIN('Berechnung 4_5 _ x'!$E$31:$F$32))),G216),0)</f>
        <v>0</v>
      </c>
      <c r="AS216">
        <f>IF(Kinder!BS218=Antrag!$C$4,IF(H216&gt;=4.5,IF('Berechnung 4_5 _ x'!K$5="Nein",4.5,IF(Kinder!AQ$903&lt;3,IF(MAX(Kinder!$AJ$903:AQ$903)&lt;3,4.5,Kinder!BS216),MIN('Berechnung 4_5 _ x'!$E$31:$F$32))),H216),0)</f>
        <v>0</v>
      </c>
      <c r="AT216">
        <f>IF(Kinder!BT218=Antrag!$C$4,IF(I216&gt;=4.5,IF('Berechnung 4_5 _ x'!L$5="Nein",4.5,IF(Kinder!AR$903&lt;3,IF(MAX(Kinder!$AJ$903:AR$903)&lt;3,4.5,Kinder!BT216),MIN('Berechnung 4_5 _ x'!$E$31:$F$32))),I216),0)</f>
        <v>0</v>
      </c>
      <c r="AU216">
        <f>IF(Kinder!BU218=Antrag!$C$4,IF(J216&gt;=4.5,IF('Berechnung 4_5 _ x'!M$5="Nein",4.5,IF(Kinder!AS$903&lt;3,IF(MAX(Kinder!$AJ$903:AS$903)&lt;3,4.5,Kinder!BU216),MIN('Berechnung 4_5 _ x'!$E$31:$F$32))),J216),0)</f>
        <v>0</v>
      </c>
      <c r="AV216">
        <f>IF(Kinder!BV218=Antrag!$C$4,IF(K216&gt;=4.5,IF('Berechnung 4_5 _ x'!N$5="Nein",4.5,IF(Kinder!AT$903&lt;3,IF(MAX(Kinder!$AJ$903:AT$903)&lt;3,4.5,Kinder!BV216),MIN('Berechnung 4_5 _ x'!$E$31:$F$32))),K216),0)</f>
        <v>0</v>
      </c>
      <c r="AW216">
        <f>IF(Kinder!BW218=Antrag!$C$4,IF(L216&gt;=4.5,IF('Berechnung 4_5 _ x'!O$5="Nein",4.5,IF(Kinder!AU$903&lt;3,IF(MAX(Kinder!$AJ$903:AU$903)&lt;3,4.5,Kinder!BW216),MIN('Berechnung 4_5 _ x'!$E$31:$F$32))),L216),0)</f>
        <v>0</v>
      </c>
    </row>
    <row r="217" spans="1:49" x14ac:dyDescent="0.2">
      <c r="M217">
        <f>IF(Kinder!BL218=Antrag!$C$4,Kinder!BL217,0)</f>
        <v>0</v>
      </c>
      <c r="N217">
        <f>IF(Kinder!BM218=Antrag!$C$4,Kinder!BM217,0)</f>
        <v>0</v>
      </c>
      <c r="O217">
        <f>IF(Kinder!BN218=Antrag!$C$4,Kinder!BN217,0)</f>
        <v>0</v>
      </c>
      <c r="P217">
        <f>IF(Kinder!BO218=Antrag!$C$4,Kinder!BO217,0)</f>
        <v>0</v>
      </c>
      <c r="Q217">
        <f>IF(Kinder!BP218=Antrag!$C$4,Kinder!BP217,0)</f>
        <v>0</v>
      </c>
      <c r="R217">
        <f>IF(Kinder!BQ218=Antrag!$C$4,Kinder!BQ217,0)</f>
        <v>0</v>
      </c>
      <c r="S217">
        <f>IF(Kinder!BR218=Antrag!$C$4,Kinder!BR217,0)</f>
        <v>0</v>
      </c>
      <c r="T217">
        <f>IF(Kinder!BS218=Antrag!$C$4,Kinder!BS217,0)</f>
        <v>0</v>
      </c>
      <c r="U217">
        <f>IF(Kinder!BT218=Antrag!$C$4,Kinder!BT217,0)</f>
        <v>0</v>
      </c>
      <c r="V217">
        <f>IF(Kinder!BU218=Antrag!$C$4,Kinder!BU217,0)</f>
        <v>0</v>
      </c>
      <c r="W217">
        <f>IF(Kinder!BV218=Antrag!$C$4,Kinder!BV217,0)</f>
        <v>0</v>
      </c>
      <c r="X217">
        <f>IF(Kinder!BW218=Antrag!$C$4,Kinder!BW217,0)</f>
        <v>0</v>
      </c>
    </row>
    <row r="218" spans="1:49" x14ac:dyDescent="0.2">
      <c r="Y218">
        <f t="shared" ref="Y218:AJ218" si="71">MIN(A216,AL216)*M217</f>
        <v>0</v>
      </c>
      <c r="Z218">
        <f t="shared" si="71"/>
        <v>0</v>
      </c>
      <c r="AA218">
        <f t="shared" si="71"/>
        <v>0</v>
      </c>
      <c r="AB218">
        <f t="shared" si="71"/>
        <v>0</v>
      </c>
      <c r="AC218">
        <f t="shared" si="71"/>
        <v>0</v>
      </c>
      <c r="AD218">
        <f t="shared" si="71"/>
        <v>0</v>
      </c>
      <c r="AE218">
        <f t="shared" si="71"/>
        <v>0</v>
      </c>
      <c r="AF218">
        <f t="shared" si="71"/>
        <v>0</v>
      </c>
      <c r="AG218">
        <f t="shared" si="71"/>
        <v>0</v>
      </c>
      <c r="AH218">
        <f t="shared" si="71"/>
        <v>0</v>
      </c>
      <c r="AI218">
        <f t="shared" si="71"/>
        <v>0</v>
      </c>
      <c r="AJ218">
        <f t="shared" si="71"/>
        <v>0</v>
      </c>
      <c r="AK218">
        <f>SUM(Y218:AJ218)</f>
        <v>0</v>
      </c>
    </row>
    <row r="219" spans="1:49" x14ac:dyDescent="0.2">
      <c r="A219">
        <f>IF(Kinder!BL221=Antrag!$C$4,IF(Kinder!BL219=4.5,'Berechnung 4_5 _ x'!$E$31,Kinder!BL219),0)</f>
        <v>0</v>
      </c>
      <c r="B219">
        <f>IF(Kinder!BM221=Antrag!$C$4,IF(Kinder!BM219=4.5,'Berechnung 4_5 _ x'!$E$31,Kinder!BM219),0)</f>
        <v>0</v>
      </c>
      <c r="C219">
        <f>IF(Kinder!BN221=Antrag!$C$4,IF(Kinder!BN219=4.5,'Berechnung 4_5 _ x'!$E$31,Kinder!BN219),0)</f>
        <v>0</v>
      </c>
      <c r="D219">
        <f>IF(Kinder!BO221=Antrag!$C$4,IF(Kinder!BO219=4.5,'Berechnung 4_5 _ x'!$E$31,Kinder!BO219),0)</f>
        <v>0</v>
      </c>
      <c r="E219">
        <f>IF(Kinder!BP221=Antrag!$C$4,IF(Kinder!BP219=4.5,'Berechnung 4_5 _ x'!$E$31,Kinder!BP219),0)</f>
        <v>0</v>
      </c>
      <c r="F219">
        <f>IF(Kinder!BQ221=Antrag!$C$4,IF(Kinder!BQ219=4.5,'Berechnung 4_5 _ x'!$E$31,Kinder!BQ219),0)</f>
        <v>0</v>
      </c>
      <c r="G219">
        <f>IF(Kinder!BR221=Antrag!$C$4,IF(Kinder!BR219=4.5,'Berechnung 4_5 _ x'!$E$31,Kinder!BR219),0)</f>
        <v>0</v>
      </c>
      <c r="H219">
        <f>IF(Kinder!BS221=Antrag!$C$4,IF(Kinder!BS219=4.5,'Berechnung 4_5 _ x'!$E$31,Kinder!BS219),0)</f>
        <v>0</v>
      </c>
      <c r="I219">
        <f>IF(Kinder!BT221=Antrag!$C$4,IF(Kinder!BT219=4.5,'Berechnung 4_5 _ x'!$E$31,Kinder!BT219),0)</f>
        <v>0</v>
      </c>
      <c r="J219">
        <f>IF(Kinder!BU221=Antrag!$C$4,IF(Kinder!BU219=4.5,'Berechnung 4_5 _ x'!$E$31,Kinder!BU219),0)</f>
        <v>0</v>
      </c>
      <c r="K219">
        <f>IF(Kinder!BV221=Antrag!$C$4,IF(Kinder!BV219=4.5,'Berechnung 4_5 _ x'!$E$31,Kinder!BV219),0)</f>
        <v>0</v>
      </c>
      <c r="L219">
        <f>IF(Kinder!BW221=Antrag!$C$4,IF(Kinder!BW219=4.5,'Berechnung 4_5 _ x'!$E$31,Kinder!BW219),0)</f>
        <v>0</v>
      </c>
      <c r="M219" t="str">
        <f>IF(Kinder!S221='Berechnung Kommune'!L218,Kinder!S219,0)</f>
        <v/>
      </c>
      <c r="AL219">
        <f>IF(Kinder!BL221=Antrag!$C$4,IF(A219&gt;=4.5,IF('Berechnung 4_5 _ x'!D$5="Nein",4.5,IF(Kinder!AJ$903&lt;3,IF(MAX(Kinder!$AJ$903:AJ$903)&lt;3,4.5,Kinder!BL219),MIN('Berechnung 4_5 _ x'!$E$31:$F$32))),A219),0)</f>
        <v>0</v>
      </c>
      <c r="AM219">
        <f>IF(Kinder!BM221=Antrag!$C$4,IF(B219&gt;=4.5,IF('Berechnung 4_5 _ x'!E$5="Nein",4.5,IF(Kinder!AK$903&lt;3,IF(MAX(Kinder!$AJ$903:AK$903)&lt;3,4.5,Kinder!BM219),MIN('Berechnung 4_5 _ x'!$E$31:$F$32))),B219),0)</f>
        <v>0</v>
      </c>
      <c r="AN219">
        <f>IF(Kinder!BN221=Antrag!$C$4,IF(C219&gt;=4.5,IF('Berechnung 4_5 _ x'!F$5="Nein",4.5,IF(Kinder!AL$903&lt;3,IF(MAX(Kinder!$AJ$903:AL$903)&lt;3,4.5,Kinder!BN219),MIN('Berechnung 4_5 _ x'!$E$31:$F$32))),C219),0)</f>
        <v>0</v>
      </c>
      <c r="AO219">
        <f>IF(Kinder!BO221=Antrag!$C$4,IF(D219&gt;=4.5,IF('Berechnung 4_5 _ x'!G$5="Nein",4.5,IF(Kinder!AM$903&lt;3,IF(MAX(Kinder!$AJ$903:AM$903)&lt;3,4.5,Kinder!BO219),MIN('Berechnung 4_5 _ x'!$E$31:$F$32))),D219),0)</f>
        <v>0</v>
      </c>
      <c r="AP219">
        <f>IF(Kinder!BP221=Antrag!$C$4,IF(E219&gt;=4.5,IF('Berechnung 4_5 _ x'!H$5="Nein",4.5,IF(Kinder!AN$903&lt;3,IF(MAX(Kinder!$AJ$903:AN$903)&lt;3,4.5,Kinder!BP219),MIN('Berechnung 4_5 _ x'!$E$31:$F$32))),E219),0)</f>
        <v>0</v>
      </c>
      <c r="AQ219">
        <f>IF(Kinder!BQ221=Antrag!$C$4,IF(F219&gt;=4.5,IF('Berechnung 4_5 _ x'!I$5="Nein",4.5,IF(Kinder!AO$903&lt;3,IF(MAX(Kinder!$AJ$903:AO$903)&lt;3,4.5,Kinder!BQ219),MIN('Berechnung 4_5 _ x'!$E$31:$F$32))),F219),0)</f>
        <v>0</v>
      </c>
      <c r="AR219">
        <f>IF(Kinder!BR221=Antrag!$C$4,IF(G219&gt;=4.5,IF('Berechnung 4_5 _ x'!J$5="Nein",4.5,IF(Kinder!AP$903&lt;3,IF(MAX(Kinder!$AJ$903:AP$903)&lt;3,4.5,Kinder!BR219),MIN('Berechnung 4_5 _ x'!$E$31:$F$32))),G219),0)</f>
        <v>0</v>
      </c>
      <c r="AS219">
        <f>IF(Kinder!BS221=Antrag!$C$4,IF(H219&gt;=4.5,IF('Berechnung 4_5 _ x'!K$5="Nein",4.5,IF(Kinder!AQ$903&lt;3,IF(MAX(Kinder!$AJ$903:AQ$903)&lt;3,4.5,Kinder!BS219),MIN('Berechnung 4_5 _ x'!$E$31:$F$32))),H219),0)</f>
        <v>0</v>
      </c>
      <c r="AT219">
        <f>IF(Kinder!BT221=Antrag!$C$4,IF(I219&gt;=4.5,IF('Berechnung 4_5 _ x'!L$5="Nein",4.5,IF(Kinder!AR$903&lt;3,IF(MAX(Kinder!$AJ$903:AR$903)&lt;3,4.5,Kinder!BT219),MIN('Berechnung 4_5 _ x'!$E$31:$F$32))),I219),0)</f>
        <v>0</v>
      </c>
      <c r="AU219">
        <f>IF(Kinder!BU221=Antrag!$C$4,IF(J219&gt;=4.5,IF('Berechnung 4_5 _ x'!M$5="Nein",4.5,IF(Kinder!AS$903&lt;3,IF(MAX(Kinder!$AJ$903:AS$903)&lt;3,4.5,Kinder!BU219),MIN('Berechnung 4_5 _ x'!$E$31:$F$32))),J219),0)</f>
        <v>0</v>
      </c>
      <c r="AV219">
        <f>IF(Kinder!BV221=Antrag!$C$4,IF(K219&gt;=4.5,IF('Berechnung 4_5 _ x'!N$5="Nein",4.5,IF(Kinder!AT$903&lt;3,IF(MAX(Kinder!$AJ$903:AT$903)&lt;3,4.5,Kinder!BV219),MIN('Berechnung 4_5 _ x'!$E$31:$F$32))),K219),0)</f>
        <v>0</v>
      </c>
      <c r="AW219">
        <f>IF(Kinder!BW221=Antrag!$C$4,IF(L219&gt;=4.5,IF('Berechnung 4_5 _ x'!O$5="Nein",4.5,IF(Kinder!AU$903&lt;3,IF(MAX(Kinder!$AJ$903:AU$903)&lt;3,4.5,Kinder!BW219),MIN('Berechnung 4_5 _ x'!$E$31:$F$32))),L219),0)</f>
        <v>0</v>
      </c>
    </row>
    <row r="220" spans="1:49" x14ac:dyDescent="0.2">
      <c r="M220">
        <f>IF(Kinder!BL221=Antrag!$C$4,Kinder!BL220,0)</f>
        <v>0</v>
      </c>
      <c r="N220">
        <f>IF(Kinder!BM221=Antrag!$C$4,Kinder!BM220,0)</f>
        <v>0</v>
      </c>
      <c r="O220">
        <f>IF(Kinder!BN221=Antrag!$C$4,Kinder!BN220,0)</f>
        <v>0</v>
      </c>
      <c r="P220">
        <f>IF(Kinder!BO221=Antrag!$C$4,Kinder!BO220,0)</f>
        <v>0</v>
      </c>
      <c r="Q220">
        <f>IF(Kinder!BP221=Antrag!$C$4,Kinder!BP220,0)</f>
        <v>0</v>
      </c>
      <c r="R220">
        <f>IF(Kinder!BQ221=Antrag!$C$4,Kinder!BQ220,0)</f>
        <v>0</v>
      </c>
      <c r="S220">
        <f>IF(Kinder!BR221=Antrag!$C$4,Kinder!BR220,0)</f>
        <v>0</v>
      </c>
      <c r="T220">
        <f>IF(Kinder!BS221=Antrag!$C$4,Kinder!BS220,0)</f>
        <v>0</v>
      </c>
      <c r="U220">
        <f>IF(Kinder!BT221=Antrag!$C$4,Kinder!BT220,0)</f>
        <v>0</v>
      </c>
      <c r="V220">
        <f>IF(Kinder!BU221=Antrag!$C$4,Kinder!BU220,0)</f>
        <v>0</v>
      </c>
      <c r="W220">
        <f>IF(Kinder!BV221=Antrag!$C$4,Kinder!BV220,0)</f>
        <v>0</v>
      </c>
      <c r="X220">
        <f>IF(Kinder!BW221=Antrag!$C$4,Kinder!BW220,0)</f>
        <v>0</v>
      </c>
    </row>
    <row r="221" spans="1:49" x14ac:dyDescent="0.2">
      <c r="Y221">
        <f t="shared" ref="Y221:AJ221" si="72">MIN(A219,AL219)*M220</f>
        <v>0</v>
      </c>
      <c r="Z221">
        <f t="shared" si="72"/>
        <v>0</v>
      </c>
      <c r="AA221">
        <f t="shared" si="72"/>
        <v>0</v>
      </c>
      <c r="AB221">
        <f t="shared" si="72"/>
        <v>0</v>
      </c>
      <c r="AC221">
        <f t="shared" si="72"/>
        <v>0</v>
      </c>
      <c r="AD221">
        <f t="shared" si="72"/>
        <v>0</v>
      </c>
      <c r="AE221">
        <f t="shared" si="72"/>
        <v>0</v>
      </c>
      <c r="AF221">
        <f t="shared" si="72"/>
        <v>0</v>
      </c>
      <c r="AG221">
        <f t="shared" si="72"/>
        <v>0</v>
      </c>
      <c r="AH221">
        <f t="shared" si="72"/>
        <v>0</v>
      </c>
      <c r="AI221">
        <f t="shared" si="72"/>
        <v>0</v>
      </c>
      <c r="AJ221">
        <f t="shared" si="72"/>
        <v>0</v>
      </c>
      <c r="AK221">
        <f>SUM(Y221:AJ221)</f>
        <v>0</v>
      </c>
    </row>
    <row r="222" spans="1:49" x14ac:dyDescent="0.2">
      <c r="A222">
        <f>IF(Kinder!BL224=Antrag!$C$4,IF(Kinder!BL222=4.5,'Berechnung 4_5 _ x'!$E$31,Kinder!BL222),0)</f>
        <v>0</v>
      </c>
      <c r="B222">
        <f>IF(Kinder!BM224=Antrag!$C$4,IF(Kinder!BM222=4.5,'Berechnung 4_5 _ x'!$E$31,Kinder!BM222),0)</f>
        <v>0</v>
      </c>
      <c r="C222">
        <f>IF(Kinder!BN224=Antrag!$C$4,IF(Kinder!BN222=4.5,'Berechnung 4_5 _ x'!$E$31,Kinder!BN222),0)</f>
        <v>0</v>
      </c>
      <c r="D222">
        <f>IF(Kinder!BO224=Antrag!$C$4,IF(Kinder!BO222=4.5,'Berechnung 4_5 _ x'!$E$31,Kinder!BO222),0)</f>
        <v>0</v>
      </c>
      <c r="E222">
        <f>IF(Kinder!BP224=Antrag!$C$4,IF(Kinder!BP222=4.5,'Berechnung 4_5 _ x'!$E$31,Kinder!BP222),0)</f>
        <v>0</v>
      </c>
      <c r="F222">
        <f>IF(Kinder!BQ224=Antrag!$C$4,IF(Kinder!BQ222=4.5,'Berechnung 4_5 _ x'!$E$31,Kinder!BQ222),0)</f>
        <v>0</v>
      </c>
      <c r="G222">
        <f>IF(Kinder!BR224=Antrag!$C$4,IF(Kinder!BR222=4.5,'Berechnung 4_5 _ x'!$E$31,Kinder!BR222),0)</f>
        <v>0</v>
      </c>
      <c r="H222">
        <f>IF(Kinder!BS224=Antrag!$C$4,IF(Kinder!BS222=4.5,'Berechnung 4_5 _ x'!$E$31,Kinder!BS222),0)</f>
        <v>0</v>
      </c>
      <c r="I222">
        <f>IF(Kinder!BT224=Antrag!$C$4,IF(Kinder!BT222=4.5,'Berechnung 4_5 _ x'!$E$31,Kinder!BT222),0)</f>
        <v>0</v>
      </c>
      <c r="J222">
        <f>IF(Kinder!BU224=Antrag!$C$4,IF(Kinder!BU222=4.5,'Berechnung 4_5 _ x'!$E$31,Kinder!BU222),0)</f>
        <v>0</v>
      </c>
      <c r="K222">
        <f>IF(Kinder!BV224=Antrag!$C$4,IF(Kinder!BV222=4.5,'Berechnung 4_5 _ x'!$E$31,Kinder!BV222),0)</f>
        <v>0</v>
      </c>
      <c r="L222">
        <f>IF(Kinder!BW224=Antrag!$C$4,IF(Kinder!BW222=4.5,'Berechnung 4_5 _ x'!$E$31,Kinder!BW222),0)</f>
        <v>0</v>
      </c>
      <c r="M222" t="str">
        <f>IF(Kinder!S224='Berechnung Kommune'!L221,Kinder!S222,0)</f>
        <v/>
      </c>
      <c r="AL222">
        <f>IF(Kinder!BL224=Antrag!$C$4,IF(A222&gt;=4.5,IF('Berechnung 4_5 _ x'!D$5="Nein",4.5,IF(Kinder!AJ$903&lt;3,IF(MAX(Kinder!$AJ$903:AJ$903)&lt;3,4.5,Kinder!BL222),MIN('Berechnung 4_5 _ x'!$E$31:$F$32))),A222),0)</f>
        <v>0</v>
      </c>
      <c r="AM222">
        <f>IF(Kinder!BM224=Antrag!$C$4,IF(B222&gt;=4.5,IF('Berechnung 4_5 _ x'!E$5="Nein",4.5,IF(Kinder!AK$903&lt;3,IF(MAX(Kinder!$AJ$903:AK$903)&lt;3,4.5,Kinder!BM222),MIN('Berechnung 4_5 _ x'!$E$31:$F$32))),B222),0)</f>
        <v>0</v>
      </c>
      <c r="AN222">
        <f>IF(Kinder!BN224=Antrag!$C$4,IF(C222&gt;=4.5,IF('Berechnung 4_5 _ x'!F$5="Nein",4.5,IF(Kinder!AL$903&lt;3,IF(MAX(Kinder!$AJ$903:AL$903)&lt;3,4.5,Kinder!BN222),MIN('Berechnung 4_5 _ x'!$E$31:$F$32))),C222),0)</f>
        <v>0</v>
      </c>
      <c r="AO222">
        <f>IF(Kinder!BO224=Antrag!$C$4,IF(D222&gt;=4.5,IF('Berechnung 4_5 _ x'!G$5="Nein",4.5,IF(Kinder!AM$903&lt;3,IF(MAX(Kinder!$AJ$903:AM$903)&lt;3,4.5,Kinder!BO222),MIN('Berechnung 4_5 _ x'!$E$31:$F$32))),D222),0)</f>
        <v>0</v>
      </c>
      <c r="AP222">
        <f>IF(Kinder!BP224=Antrag!$C$4,IF(E222&gt;=4.5,IF('Berechnung 4_5 _ x'!H$5="Nein",4.5,IF(Kinder!AN$903&lt;3,IF(MAX(Kinder!$AJ$903:AN$903)&lt;3,4.5,Kinder!BP222),MIN('Berechnung 4_5 _ x'!$E$31:$F$32))),E222),0)</f>
        <v>0</v>
      </c>
      <c r="AQ222">
        <f>IF(Kinder!BQ224=Antrag!$C$4,IF(F222&gt;=4.5,IF('Berechnung 4_5 _ x'!I$5="Nein",4.5,IF(Kinder!AO$903&lt;3,IF(MAX(Kinder!$AJ$903:AO$903)&lt;3,4.5,Kinder!BQ222),MIN('Berechnung 4_5 _ x'!$E$31:$F$32))),F222),0)</f>
        <v>0</v>
      </c>
      <c r="AR222">
        <f>IF(Kinder!BR224=Antrag!$C$4,IF(G222&gt;=4.5,IF('Berechnung 4_5 _ x'!J$5="Nein",4.5,IF(Kinder!AP$903&lt;3,IF(MAX(Kinder!$AJ$903:AP$903)&lt;3,4.5,Kinder!BR222),MIN('Berechnung 4_5 _ x'!$E$31:$F$32))),G222),0)</f>
        <v>0</v>
      </c>
      <c r="AS222">
        <f>IF(Kinder!BS224=Antrag!$C$4,IF(H222&gt;=4.5,IF('Berechnung 4_5 _ x'!K$5="Nein",4.5,IF(Kinder!AQ$903&lt;3,IF(MAX(Kinder!$AJ$903:AQ$903)&lt;3,4.5,Kinder!BS222),MIN('Berechnung 4_5 _ x'!$E$31:$F$32))),H222),0)</f>
        <v>0</v>
      </c>
      <c r="AT222">
        <f>IF(Kinder!BT224=Antrag!$C$4,IF(I222&gt;=4.5,IF('Berechnung 4_5 _ x'!L$5="Nein",4.5,IF(Kinder!AR$903&lt;3,IF(MAX(Kinder!$AJ$903:AR$903)&lt;3,4.5,Kinder!BT222),MIN('Berechnung 4_5 _ x'!$E$31:$F$32))),I222),0)</f>
        <v>0</v>
      </c>
      <c r="AU222">
        <f>IF(Kinder!BU224=Antrag!$C$4,IF(J222&gt;=4.5,IF('Berechnung 4_5 _ x'!M$5="Nein",4.5,IF(Kinder!AS$903&lt;3,IF(MAX(Kinder!$AJ$903:AS$903)&lt;3,4.5,Kinder!BU222),MIN('Berechnung 4_5 _ x'!$E$31:$F$32))),J222),0)</f>
        <v>0</v>
      </c>
      <c r="AV222">
        <f>IF(Kinder!BV224=Antrag!$C$4,IF(K222&gt;=4.5,IF('Berechnung 4_5 _ x'!N$5="Nein",4.5,IF(Kinder!AT$903&lt;3,IF(MAX(Kinder!$AJ$903:AT$903)&lt;3,4.5,Kinder!BV222),MIN('Berechnung 4_5 _ x'!$E$31:$F$32))),K222),0)</f>
        <v>0</v>
      </c>
      <c r="AW222">
        <f>IF(Kinder!BW224=Antrag!$C$4,IF(L222&gt;=4.5,IF('Berechnung 4_5 _ x'!O$5="Nein",4.5,IF(Kinder!AU$903&lt;3,IF(MAX(Kinder!$AJ$903:AU$903)&lt;3,4.5,Kinder!BW222),MIN('Berechnung 4_5 _ x'!$E$31:$F$32))),L222),0)</f>
        <v>0</v>
      </c>
    </row>
    <row r="223" spans="1:49" x14ac:dyDescent="0.2">
      <c r="M223">
        <f>IF(Kinder!BL224=Antrag!$C$4,Kinder!BL223,0)</f>
        <v>0</v>
      </c>
      <c r="N223">
        <f>IF(Kinder!BM224=Antrag!$C$4,Kinder!BM223,0)</f>
        <v>0</v>
      </c>
      <c r="O223">
        <f>IF(Kinder!BN224=Antrag!$C$4,Kinder!BN223,0)</f>
        <v>0</v>
      </c>
      <c r="P223">
        <f>IF(Kinder!BO224=Antrag!$C$4,Kinder!BO223,0)</f>
        <v>0</v>
      </c>
      <c r="Q223">
        <f>IF(Kinder!BP224=Antrag!$C$4,Kinder!BP223,0)</f>
        <v>0</v>
      </c>
      <c r="R223">
        <f>IF(Kinder!BQ224=Antrag!$C$4,Kinder!BQ223,0)</f>
        <v>0</v>
      </c>
      <c r="S223">
        <f>IF(Kinder!BR224=Antrag!$C$4,Kinder!BR223,0)</f>
        <v>0</v>
      </c>
      <c r="T223">
        <f>IF(Kinder!BS224=Antrag!$C$4,Kinder!BS223,0)</f>
        <v>0</v>
      </c>
      <c r="U223">
        <f>IF(Kinder!BT224=Antrag!$C$4,Kinder!BT223,0)</f>
        <v>0</v>
      </c>
      <c r="V223">
        <f>IF(Kinder!BU224=Antrag!$C$4,Kinder!BU223,0)</f>
        <v>0</v>
      </c>
      <c r="W223">
        <f>IF(Kinder!BV224=Antrag!$C$4,Kinder!BV223,0)</f>
        <v>0</v>
      </c>
      <c r="X223">
        <f>IF(Kinder!BW224=Antrag!$C$4,Kinder!BW223,0)</f>
        <v>0</v>
      </c>
    </row>
    <row r="224" spans="1:49" x14ac:dyDescent="0.2">
      <c r="Y224">
        <f t="shared" ref="Y224:AJ224" si="73">MIN(A222,AL222)*M223</f>
        <v>0</v>
      </c>
      <c r="Z224">
        <f t="shared" si="73"/>
        <v>0</v>
      </c>
      <c r="AA224">
        <f t="shared" si="73"/>
        <v>0</v>
      </c>
      <c r="AB224">
        <f t="shared" si="73"/>
        <v>0</v>
      </c>
      <c r="AC224">
        <f t="shared" si="73"/>
        <v>0</v>
      </c>
      <c r="AD224">
        <f t="shared" si="73"/>
        <v>0</v>
      </c>
      <c r="AE224">
        <f t="shared" si="73"/>
        <v>0</v>
      </c>
      <c r="AF224">
        <f t="shared" si="73"/>
        <v>0</v>
      </c>
      <c r="AG224">
        <f t="shared" si="73"/>
        <v>0</v>
      </c>
      <c r="AH224">
        <f t="shared" si="73"/>
        <v>0</v>
      </c>
      <c r="AI224">
        <f t="shared" si="73"/>
        <v>0</v>
      </c>
      <c r="AJ224">
        <f t="shared" si="73"/>
        <v>0</v>
      </c>
      <c r="AK224">
        <f>SUM(Y224:AJ224)</f>
        <v>0</v>
      </c>
    </row>
    <row r="225" spans="1:49" x14ac:dyDescent="0.2">
      <c r="A225">
        <f>IF(Kinder!BL227=Antrag!$C$4,IF(Kinder!BL225=4.5,'Berechnung 4_5 _ x'!$E$31,Kinder!BL225),0)</f>
        <v>0</v>
      </c>
      <c r="B225">
        <f>IF(Kinder!BM227=Antrag!$C$4,IF(Kinder!BM225=4.5,'Berechnung 4_5 _ x'!$E$31,Kinder!BM225),0)</f>
        <v>0</v>
      </c>
      <c r="C225">
        <f>IF(Kinder!BN227=Antrag!$C$4,IF(Kinder!BN225=4.5,'Berechnung 4_5 _ x'!$E$31,Kinder!BN225),0)</f>
        <v>0</v>
      </c>
      <c r="D225">
        <f>IF(Kinder!BO227=Antrag!$C$4,IF(Kinder!BO225=4.5,'Berechnung 4_5 _ x'!$E$31,Kinder!BO225),0)</f>
        <v>0</v>
      </c>
      <c r="E225">
        <f>IF(Kinder!BP227=Antrag!$C$4,IF(Kinder!BP225=4.5,'Berechnung 4_5 _ x'!$E$31,Kinder!BP225),0)</f>
        <v>0</v>
      </c>
      <c r="F225">
        <f>IF(Kinder!BQ227=Antrag!$C$4,IF(Kinder!BQ225=4.5,'Berechnung 4_5 _ x'!$E$31,Kinder!BQ225),0)</f>
        <v>0</v>
      </c>
      <c r="G225">
        <f>IF(Kinder!BR227=Antrag!$C$4,IF(Kinder!BR225=4.5,'Berechnung 4_5 _ x'!$E$31,Kinder!BR225),0)</f>
        <v>0</v>
      </c>
      <c r="H225">
        <f>IF(Kinder!BS227=Antrag!$C$4,IF(Kinder!BS225=4.5,'Berechnung 4_5 _ x'!$E$31,Kinder!BS225),0)</f>
        <v>0</v>
      </c>
      <c r="I225">
        <f>IF(Kinder!BT227=Antrag!$C$4,IF(Kinder!BT225=4.5,'Berechnung 4_5 _ x'!$E$31,Kinder!BT225),0)</f>
        <v>0</v>
      </c>
      <c r="J225">
        <f>IF(Kinder!BU227=Antrag!$C$4,IF(Kinder!BU225=4.5,'Berechnung 4_5 _ x'!$E$31,Kinder!BU225),0)</f>
        <v>0</v>
      </c>
      <c r="K225">
        <f>IF(Kinder!BV227=Antrag!$C$4,IF(Kinder!BV225=4.5,'Berechnung 4_5 _ x'!$E$31,Kinder!BV225),0)</f>
        <v>0</v>
      </c>
      <c r="L225">
        <f>IF(Kinder!BW227=Antrag!$C$4,IF(Kinder!BW225=4.5,'Berechnung 4_5 _ x'!$E$31,Kinder!BW225),0)</f>
        <v>0</v>
      </c>
      <c r="M225" t="str">
        <f>IF(Kinder!S227='Berechnung Kommune'!L224,Kinder!S225,0)</f>
        <v/>
      </c>
      <c r="AL225">
        <f>IF(Kinder!BL227=Antrag!$C$4,IF(A225&gt;=4.5,IF('Berechnung 4_5 _ x'!D$5="Nein",4.5,IF(Kinder!AJ$903&lt;3,IF(MAX(Kinder!$AJ$903:AJ$903)&lt;3,4.5,Kinder!BL225),MIN('Berechnung 4_5 _ x'!$E$31:$F$32))),A225),0)</f>
        <v>0</v>
      </c>
      <c r="AM225">
        <f>IF(Kinder!BM227=Antrag!$C$4,IF(B225&gt;=4.5,IF('Berechnung 4_5 _ x'!E$5="Nein",4.5,IF(Kinder!AK$903&lt;3,IF(MAX(Kinder!$AJ$903:AK$903)&lt;3,4.5,Kinder!BM225),MIN('Berechnung 4_5 _ x'!$E$31:$F$32))),B225),0)</f>
        <v>0</v>
      </c>
      <c r="AN225">
        <f>IF(Kinder!BN227=Antrag!$C$4,IF(C225&gt;=4.5,IF('Berechnung 4_5 _ x'!F$5="Nein",4.5,IF(Kinder!AL$903&lt;3,IF(MAX(Kinder!$AJ$903:AL$903)&lt;3,4.5,Kinder!BN225),MIN('Berechnung 4_5 _ x'!$E$31:$F$32))),C225),0)</f>
        <v>0</v>
      </c>
      <c r="AO225">
        <f>IF(Kinder!BO227=Antrag!$C$4,IF(D225&gt;=4.5,IF('Berechnung 4_5 _ x'!G$5="Nein",4.5,IF(Kinder!AM$903&lt;3,IF(MAX(Kinder!$AJ$903:AM$903)&lt;3,4.5,Kinder!BO225),MIN('Berechnung 4_5 _ x'!$E$31:$F$32))),D225),0)</f>
        <v>0</v>
      </c>
      <c r="AP225">
        <f>IF(Kinder!BP227=Antrag!$C$4,IF(E225&gt;=4.5,IF('Berechnung 4_5 _ x'!H$5="Nein",4.5,IF(Kinder!AN$903&lt;3,IF(MAX(Kinder!$AJ$903:AN$903)&lt;3,4.5,Kinder!BP225),MIN('Berechnung 4_5 _ x'!$E$31:$F$32))),E225),0)</f>
        <v>0</v>
      </c>
      <c r="AQ225">
        <f>IF(Kinder!BQ227=Antrag!$C$4,IF(F225&gt;=4.5,IF('Berechnung 4_5 _ x'!I$5="Nein",4.5,IF(Kinder!AO$903&lt;3,IF(MAX(Kinder!$AJ$903:AO$903)&lt;3,4.5,Kinder!BQ225),MIN('Berechnung 4_5 _ x'!$E$31:$F$32))),F225),0)</f>
        <v>0</v>
      </c>
      <c r="AR225">
        <f>IF(Kinder!BR227=Antrag!$C$4,IF(G225&gt;=4.5,IF('Berechnung 4_5 _ x'!J$5="Nein",4.5,IF(Kinder!AP$903&lt;3,IF(MAX(Kinder!$AJ$903:AP$903)&lt;3,4.5,Kinder!BR225),MIN('Berechnung 4_5 _ x'!$E$31:$F$32))),G225),0)</f>
        <v>0</v>
      </c>
      <c r="AS225">
        <f>IF(Kinder!BS227=Antrag!$C$4,IF(H225&gt;=4.5,IF('Berechnung 4_5 _ x'!K$5="Nein",4.5,IF(Kinder!AQ$903&lt;3,IF(MAX(Kinder!$AJ$903:AQ$903)&lt;3,4.5,Kinder!BS225),MIN('Berechnung 4_5 _ x'!$E$31:$F$32))),H225),0)</f>
        <v>0</v>
      </c>
      <c r="AT225">
        <f>IF(Kinder!BT227=Antrag!$C$4,IF(I225&gt;=4.5,IF('Berechnung 4_5 _ x'!L$5="Nein",4.5,IF(Kinder!AR$903&lt;3,IF(MAX(Kinder!$AJ$903:AR$903)&lt;3,4.5,Kinder!BT225),MIN('Berechnung 4_5 _ x'!$E$31:$F$32))),I225),0)</f>
        <v>0</v>
      </c>
      <c r="AU225">
        <f>IF(Kinder!BU227=Antrag!$C$4,IF(J225&gt;=4.5,IF('Berechnung 4_5 _ x'!M$5="Nein",4.5,IF(Kinder!AS$903&lt;3,IF(MAX(Kinder!$AJ$903:AS$903)&lt;3,4.5,Kinder!BU225),MIN('Berechnung 4_5 _ x'!$E$31:$F$32))),J225),0)</f>
        <v>0</v>
      </c>
      <c r="AV225">
        <f>IF(Kinder!BV227=Antrag!$C$4,IF(K225&gt;=4.5,IF('Berechnung 4_5 _ x'!N$5="Nein",4.5,IF(Kinder!AT$903&lt;3,IF(MAX(Kinder!$AJ$903:AT$903)&lt;3,4.5,Kinder!BV225),MIN('Berechnung 4_5 _ x'!$E$31:$F$32))),K225),0)</f>
        <v>0</v>
      </c>
      <c r="AW225">
        <f>IF(Kinder!BW227=Antrag!$C$4,IF(L225&gt;=4.5,IF('Berechnung 4_5 _ x'!O$5="Nein",4.5,IF(Kinder!AU$903&lt;3,IF(MAX(Kinder!$AJ$903:AU$903)&lt;3,4.5,Kinder!BW225),MIN('Berechnung 4_5 _ x'!$E$31:$F$32))),L225),0)</f>
        <v>0</v>
      </c>
    </row>
    <row r="226" spans="1:49" x14ac:dyDescent="0.2">
      <c r="M226">
        <f>IF(Kinder!BL227=Antrag!$C$4,Kinder!BL226,0)</f>
        <v>0</v>
      </c>
      <c r="N226">
        <f>IF(Kinder!BM227=Antrag!$C$4,Kinder!BM226,0)</f>
        <v>0</v>
      </c>
      <c r="O226">
        <f>IF(Kinder!BN227=Antrag!$C$4,Kinder!BN226,0)</f>
        <v>0</v>
      </c>
      <c r="P226">
        <f>IF(Kinder!BO227=Antrag!$C$4,Kinder!BO226,0)</f>
        <v>0</v>
      </c>
      <c r="Q226">
        <f>IF(Kinder!BP227=Antrag!$C$4,Kinder!BP226,0)</f>
        <v>0</v>
      </c>
      <c r="R226">
        <f>IF(Kinder!BQ227=Antrag!$C$4,Kinder!BQ226,0)</f>
        <v>0</v>
      </c>
      <c r="S226">
        <f>IF(Kinder!BR227=Antrag!$C$4,Kinder!BR226,0)</f>
        <v>0</v>
      </c>
      <c r="T226">
        <f>IF(Kinder!BS227=Antrag!$C$4,Kinder!BS226,0)</f>
        <v>0</v>
      </c>
      <c r="U226">
        <f>IF(Kinder!BT227=Antrag!$C$4,Kinder!BT226,0)</f>
        <v>0</v>
      </c>
      <c r="V226">
        <f>IF(Kinder!BU227=Antrag!$C$4,Kinder!BU226,0)</f>
        <v>0</v>
      </c>
      <c r="W226">
        <f>IF(Kinder!BV227=Antrag!$C$4,Kinder!BV226,0)</f>
        <v>0</v>
      </c>
      <c r="X226">
        <f>IF(Kinder!BW227=Antrag!$C$4,Kinder!BW226,0)</f>
        <v>0</v>
      </c>
    </row>
    <row r="227" spans="1:49" x14ac:dyDescent="0.2">
      <c r="Y227">
        <f t="shared" ref="Y227:AJ227" si="74">MIN(A225,AL225)*M226</f>
        <v>0</v>
      </c>
      <c r="Z227">
        <f t="shared" si="74"/>
        <v>0</v>
      </c>
      <c r="AA227">
        <f t="shared" si="74"/>
        <v>0</v>
      </c>
      <c r="AB227">
        <f t="shared" si="74"/>
        <v>0</v>
      </c>
      <c r="AC227">
        <f t="shared" si="74"/>
        <v>0</v>
      </c>
      <c r="AD227">
        <f t="shared" si="74"/>
        <v>0</v>
      </c>
      <c r="AE227">
        <f t="shared" si="74"/>
        <v>0</v>
      </c>
      <c r="AF227">
        <f t="shared" si="74"/>
        <v>0</v>
      </c>
      <c r="AG227">
        <f t="shared" si="74"/>
        <v>0</v>
      </c>
      <c r="AH227">
        <f t="shared" si="74"/>
        <v>0</v>
      </c>
      <c r="AI227">
        <f t="shared" si="74"/>
        <v>0</v>
      </c>
      <c r="AJ227">
        <f t="shared" si="74"/>
        <v>0</v>
      </c>
      <c r="AK227">
        <f>SUM(Y227:AJ227)</f>
        <v>0</v>
      </c>
    </row>
    <row r="228" spans="1:49" x14ac:dyDescent="0.2">
      <c r="A228">
        <f>IF(Kinder!BL230=Antrag!$C$4,IF(Kinder!BL228=4.5,'Berechnung 4_5 _ x'!$E$31,Kinder!BL228),0)</f>
        <v>0</v>
      </c>
      <c r="B228">
        <f>IF(Kinder!BM230=Antrag!$C$4,IF(Kinder!BM228=4.5,'Berechnung 4_5 _ x'!$E$31,Kinder!BM228),0)</f>
        <v>0</v>
      </c>
      <c r="C228">
        <f>IF(Kinder!BN230=Antrag!$C$4,IF(Kinder!BN228=4.5,'Berechnung 4_5 _ x'!$E$31,Kinder!BN228),0)</f>
        <v>0</v>
      </c>
      <c r="D228">
        <f>IF(Kinder!BO230=Antrag!$C$4,IF(Kinder!BO228=4.5,'Berechnung 4_5 _ x'!$E$31,Kinder!BO228),0)</f>
        <v>0</v>
      </c>
      <c r="E228">
        <f>IF(Kinder!BP230=Antrag!$C$4,IF(Kinder!BP228=4.5,'Berechnung 4_5 _ x'!$E$31,Kinder!BP228),0)</f>
        <v>0</v>
      </c>
      <c r="F228">
        <f>IF(Kinder!BQ230=Antrag!$C$4,IF(Kinder!BQ228=4.5,'Berechnung 4_5 _ x'!$E$31,Kinder!BQ228),0)</f>
        <v>0</v>
      </c>
      <c r="G228">
        <f>IF(Kinder!BR230=Antrag!$C$4,IF(Kinder!BR228=4.5,'Berechnung 4_5 _ x'!$E$31,Kinder!BR228),0)</f>
        <v>0</v>
      </c>
      <c r="H228">
        <f>IF(Kinder!BS230=Antrag!$C$4,IF(Kinder!BS228=4.5,'Berechnung 4_5 _ x'!$E$31,Kinder!BS228),0)</f>
        <v>0</v>
      </c>
      <c r="I228">
        <f>IF(Kinder!BT230=Antrag!$C$4,IF(Kinder!BT228=4.5,'Berechnung 4_5 _ x'!$E$31,Kinder!BT228),0)</f>
        <v>0</v>
      </c>
      <c r="J228">
        <f>IF(Kinder!BU230=Antrag!$C$4,IF(Kinder!BU228=4.5,'Berechnung 4_5 _ x'!$E$31,Kinder!BU228),0)</f>
        <v>0</v>
      </c>
      <c r="K228">
        <f>IF(Kinder!BV230=Antrag!$C$4,IF(Kinder!BV228=4.5,'Berechnung 4_5 _ x'!$E$31,Kinder!BV228),0)</f>
        <v>0</v>
      </c>
      <c r="L228">
        <f>IF(Kinder!BW230=Antrag!$C$4,IF(Kinder!BW228=4.5,'Berechnung 4_5 _ x'!$E$31,Kinder!BW228),0)</f>
        <v>0</v>
      </c>
      <c r="M228" t="str">
        <f>IF(Kinder!S230='Berechnung Kommune'!L227,Kinder!S228,0)</f>
        <v/>
      </c>
      <c r="AL228">
        <f>IF(Kinder!BL230=Antrag!$C$4,IF(A228&gt;=4.5,IF('Berechnung 4_5 _ x'!D$5="Nein",4.5,IF(Kinder!AJ$903&lt;3,IF(MAX(Kinder!$AJ$903:AJ$903)&lt;3,4.5,Kinder!BL228),MIN('Berechnung 4_5 _ x'!$E$31:$F$32))),A228),0)</f>
        <v>0</v>
      </c>
      <c r="AM228">
        <f>IF(Kinder!BM230=Antrag!$C$4,IF(B228&gt;=4.5,IF('Berechnung 4_5 _ x'!E$5="Nein",4.5,IF(Kinder!AK$903&lt;3,IF(MAX(Kinder!$AJ$903:AK$903)&lt;3,4.5,Kinder!BM228),MIN('Berechnung 4_5 _ x'!$E$31:$F$32))),B228),0)</f>
        <v>0</v>
      </c>
      <c r="AN228">
        <f>IF(Kinder!BN230=Antrag!$C$4,IF(C228&gt;=4.5,IF('Berechnung 4_5 _ x'!F$5="Nein",4.5,IF(Kinder!AL$903&lt;3,IF(MAX(Kinder!$AJ$903:AL$903)&lt;3,4.5,Kinder!BN228),MIN('Berechnung 4_5 _ x'!$E$31:$F$32))),C228),0)</f>
        <v>0</v>
      </c>
      <c r="AO228">
        <f>IF(Kinder!BO230=Antrag!$C$4,IF(D228&gt;=4.5,IF('Berechnung 4_5 _ x'!G$5="Nein",4.5,IF(Kinder!AM$903&lt;3,IF(MAX(Kinder!$AJ$903:AM$903)&lt;3,4.5,Kinder!BO228),MIN('Berechnung 4_5 _ x'!$E$31:$F$32))),D228),0)</f>
        <v>0</v>
      </c>
      <c r="AP228">
        <f>IF(Kinder!BP230=Antrag!$C$4,IF(E228&gt;=4.5,IF('Berechnung 4_5 _ x'!H$5="Nein",4.5,IF(Kinder!AN$903&lt;3,IF(MAX(Kinder!$AJ$903:AN$903)&lt;3,4.5,Kinder!BP228),MIN('Berechnung 4_5 _ x'!$E$31:$F$32))),E228),0)</f>
        <v>0</v>
      </c>
      <c r="AQ228">
        <f>IF(Kinder!BQ230=Antrag!$C$4,IF(F228&gt;=4.5,IF('Berechnung 4_5 _ x'!I$5="Nein",4.5,IF(Kinder!AO$903&lt;3,IF(MAX(Kinder!$AJ$903:AO$903)&lt;3,4.5,Kinder!BQ228),MIN('Berechnung 4_5 _ x'!$E$31:$F$32))),F228),0)</f>
        <v>0</v>
      </c>
      <c r="AR228">
        <f>IF(Kinder!BR230=Antrag!$C$4,IF(G228&gt;=4.5,IF('Berechnung 4_5 _ x'!J$5="Nein",4.5,IF(Kinder!AP$903&lt;3,IF(MAX(Kinder!$AJ$903:AP$903)&lt;3,4.5,Kinder!BR228),MIN('Berechnung 4_5 _ x'!$E$31:$F$32))),G228),0)</f>
        <v>0</v>
      </c>
      <c r="AS228">
        <f>IF(Kinder!BS230=Antrag!$C$4,IF(H228&gt;=4.5,IF('Berechnung 4_5 _ x'!K$5="Nein",4.5,IF(Kinder!AQ$903&lt;3,IF(MAX(Kinder!$AJ$903:AQ$903)&lt;3,4.5,Kinder!BS228),MIN('Berechnung 4_5 _ x'!$E$31:$F$32))),H228),0)</f>
        <v>0</v>
      </c>
      <c r="AT228">
        <f>IF(Kinder!BT230=Antrag!$C$4,IF(I228&gt;=4.5,IF('Berechnung 4_5 _ x'!L$5="Nein",4.5,IF(Kinder!AR$903&lt;3,IF(MAX(Kinder!$AJ$903:AR$903)&lt;3,4.5,Kinder!BT228),MIN('Berechnung 4_5 _ x'!$E$31:$F$32))),I228),0)</f>
        <v>0</v>
      </c>
      <c r="AU228">
        <f>IF(Kinder!BU230=Antrag!$C$4,IF(J228&gt;=4.5,IF('Berechnung 4_5 _ x'!M$5="Nein",4.5,IF(Kinder!AS$903&lt;3,IF(MAX(Kinder!$AJ$903:AS$903)&lt;3,4.5,Kinder!BU228),MIN('Berechnung 4_5 _ x'!$E$31:$F$32))),J228),0)</f>
        <v>0</v>
      </c>
      <c r="AV228">
        <f>IF(Kinder!BV230=Antrag!$C$4,IF(K228&gt;=4.5,IF('Berechnung 4_5 _ x'!N$5="Nein",4.5,IF(Kinder!AT$903&lt;3,IF(MAX(Kinder!$AJ$903:AT$903)&lt;3,4.5,Kinder!BV228),MIN('Berechnung 4_5 _ x'!$E$31:$F$32))),K228),0)</f>
        <v>0</v>
      </c>
      <c r="AW228">
        <f>IF(Kinder!BW230=Antrag!$C$4,IF(L228&gt;=4.5,IF('Berechnung 4_5 _ x'!O$5="Nein",4.5,IF(Kinder!AU$903&lt;3,IF(MAX(Kinder!$AJ$903:AU$903)&lt;3,4.5,Kinder!BW228),MIN('Berechnung 4_5 _ x'!$E$31:$F$32))),L228),0)</f>
        <v>0</v>
      </c>
    </row>
    <row r="229" spans="1:49" x14ac:dyDescent="0.2">
      <c r="M229">
        <f>IF(Kinder!BL230=Antrag!$C$4,Kinder!BL229,0)</f>
        <v>0</v>
      </c>
      <c r="N229">
        <f>IF(Kinder!BM230=Antrag!$C$4,Kinder!BM229,0)</f>
        <v>0</v>
      </c>
      <c r="O229">
        <f>IF(Kinder!BN230=Antrag!$C$4,Kinder!BN229,0)</f>
        <v>0</v>
      </c>
      <c r="P229">
        <f>IF(Kinder!BO230=Antrag!$C$4,Kinder!BO229,0)</f>
        <v>0</v>
      </c>
      <c r="Q229">
        <f>IF(Kinder!BP230=Antrag!$C$4,Kinder!BP229,0)</f>
        <v>0</v>
      </c>
      <c r="R229">
        <f>IF(Kinder!BQ230=Antrag!$C$4,Kinder!BQ229,0)</f>
        <v>0</v>
      </c>
      <c r="S229">
        <f>IF(Kinder!BR230=Antrag!$C$4,Kinder!BR229,0)</f>
        <v>0</v>
      </c>
      <c r="T229">
        <f>IF(Kinder!BS230=Antrag!$C$4,Kinder!BS229,0)</f>
        <v>0</v>
      </c>
      <c r="U229">
        <f>IF(Kinder!BT230=Antrag!$C$4,Kinder!BT229,0)</f>
        <v>0</v>
      </c>
      <c r="V229">
        <f>IF(Kinder!BU230=Antrag!$C$4,Kinder!BU229,0)</f>
        <v>0</v>
      </c>
      <c r="W229">
        <f>IF(Kinder!BV230=Antrag!$C$4,Kinder!BV229,0)</f>
        <v>0</v>
      </c>
      <c r="X229">
        <f>IF(Kinder!BW230=Antrag!$C$4,Kinder!BW229,0)</f>
        <v>0</v>
      </c>
    </row>
    <row r="230" spans="1:49" x14ac:dyDescent="0.2">
      <c r="Y230">
        <f t="shared" ref="Y230:AJ230" si="75">MIN(A228,AL228)*M229</f>
        <v>0</v>
      </c>
      <c r="Z230">
        <f t="shared" si="75"/>
        <v>0</v>
      </c>
      <c r="AA230">
        <f t="shared" si="75"/>
        <v>0</v>
      </c>
      <c r="AB230">
        <f t="shared" si="75"/>
        <v>0</v>
      </c>
      <c r="AC230">
        <f t="shared" si="75"/>
        <v>0</v>
      </c>
      <c r="AD230">
        <f t="shared" si="75"/>
        <v>0</v>
      </c>
      <c r="AE230">
        <f t="shared" si="75"/>
        <v>0</v>
      </c>
      <c r="AF230">
        <f t="shared" si="75"/>
        <v>0</v>
      </c>
      <c r="AG230">
        <f t="shared" si="75"/>
        <v>0</v>
      </c>
      <c r="AH230">
        <f t="shared" si="75"/>
        <v>0</v>
      </c>
      <c r="AI230">
        <f t="shared" si="75"/>
        <v>0</v>
      </c>
      <c r="AJ230">
        <f t="shared" si="75"/>
        <v>0</v>
      </c>
      <c r="AK230">
        <f>SUM(Y230:AJ230)</f>
        <v>0</v>
      </c>
    </row>
    <row r="231" spans="1:49" x14ac:dyDescent="0.2">
      <c r="A231">
        <f>IF(Kinder!BL233=Antrag!$C$4,IF(Kinder!BL231=4.5,'Berechnung 4_5 _ x'!$E$31,Kinder!BL231),0)</f>
        <v>0</v>
      </c>
      <c r="B231">
        <f>IF(Kinder!BM233=Antrag!$C$4,IF(Kinder!BM231=4.5,'Berechnung 4_5 _ x'!$E$31,Kinder!BM231),0)</f>
        <v>0</v>
      </c>
      <c r="C231">
        <f>IF(Kinder!BN233=Antrag!$C$4,IF(Kinder!BN231=4.5,'Berechnung 4_5 _ x'!$E$31,Kinder!BN231),0)</f>
        <v>0</v>
      </c>
      <c r="D231">
        <f>IF(Kinder!BO233=Antrag!$C$4,IF(Kinder!BO231=4.5,'Berechnung 4_5 _ x'!$E$31,Kinder!BO231),0)</f>
        <v>0</v>
      </c>
      <c r="E231">
        <f>IF(Kinder!BP233=Antrag!$C$4,IF(Kinder!BP231=4.5,'Berechnung 4_5 _ x'!$E$31,Kinder!BP231),0)</f>
        <v>0</v>
      </c>
      <c r="F231">
        <f>IF(Kinder!BQ233=Antrag!$C$4,IF(Kinder!BQ231=4.5,'Berechnung 4_5 _ x'!$E$31,Kinder!BQ231),0)</f>
        <v>0</v>
      </c>
      <c r="G231">
        <f>IF(Kinder!BR233=Antrag!$C$4,IF(Kinder!BR231=4.5,'Berechnung 4_5 _ x'!$E$31,Kinder!BR231),0)</f>
        <v>0</v>
      </c>
      <c r="H231">
        <f>IF(Kinder!BS233=Antrag!$C$4,IF(Kinder!BS231=4.5,'Berechnung 4_5 _ x'!$E$31,Kinder!BS231),0)</f>
        <v>0</v>
      </c>
      <c r="I231">
        <f>IF(Kinder!BT233=Antrag!$C$4,IF(Kinder!BT231=4.5,'Berechnung 4_5 _ x'!$E$31,Kinder!BT231),0)</f>
        <v>0</v>
      </c>
      <c r="J231">
        <f>IF(Kinder!BU233=Antrag!$C$4,IF(Kinder!BU231=4.5,'Berechnung 4_5 _ x'!$E$31,Kinder!BU231),0)</f>
        <v>0</v>
      </c>
      <c r="K231">
        <f>IF(Kinder!BV233=Antrag!$C$4,IF(Kinder!BV231=4.5,'Berechnung 4_5 _ x'!$E$31,Kinder!BV231),0)</f>
        <v>0</v>
      </c>
      <c r="L231">
        <f>IF(Kinder!BW233=Antrag!$C$4,IF(Kinder!BW231=4.5,'Berechnung 4_5 _ x'!$E$31,Kinder!BW231),0)</f>
        <v>0</v>
      </c>
      <c r="M231" t="str">
        <f>IF(Kinder!S233='Berechnung Kommune'!L230,Kinder!S231,0)</f>
        <v/>
      </c>
      <c r="AL231">
        <f>IF(Kinder!BL233=Antrag!$C$4,IF(A231&gt;=4.5,IF('Berechnung 4_5 _ x'!D$5="Nein",4.5,IF(Kinder!AJ$903&lt;3,IF(MAX(Kinder!$AJ$903:AJ$903)&lt;3,4.5,Kinder!BL231),MIN('Berechnung 4_5 _ x'!$E$31:$F$32))),A231),0)</f>
        <v>0</v>
      </c>
      <c r="AM231">
        <f>IF(Kinder!BM233=Antrag!$C$4,IF(B231&gt;=4.5,IF('Berechnung 4_5 _ x'!E$5="Nein",4.5,IF(Kinder!AK$903&lt;3,IF(MAX(Kinder!$AJ$903:AK$903)&lt;3,4.5,Kinder!BM231),MIN('Berechnung 4_5 _ x'!$E$31:$F$32))),B231),0)</f>
        <v>0</v>
      </c>
      <c r="AN231">
        <f>IF(Kinder!BN233=Antrag!$C$4,IF(C231&gt;=4.5,IF('Berechnung 4_5 _ x'!F$5="Nein",4.5,IF(Kinder!AL$903&lt;3,IF(MAX(Kinder!$AJ$903:AL$903)&lt;3,4.5,Kinder!BN231),MIN('Berechnung 4_5 _ x'!$E$31:$F$32))),C231),0)</f>
        <v>0</v>
      </c>
      <c r="AO231">
        <f>IF(Kinder!BO233=Antrag!$C$4,IF(D231&gt;=4.5,IF('Berechnung 4_5 _ x'!G$5="Nein",4.5,IF(Kinder!AM$903&lt;3,IF(MAX(Kinder!$AJ$903:AM$903)&lt;3,4.5,Kinder!BO231),MIN('Berechnung 4_5 _ x'!$E$31:$F$32))),D231),0)</f>
        <v>0</v>
      </c>
      <c r="AP231">
        <f>IF(Kinder!BP233=Antrag!$C$4,IF(E231&gt;=4.5,IF('Berechnung 4_5 _ x'!H$5="Nein",4.5,IF(Kinder!AN$903&lt;3,IF(MAX(Kinder!$AJ$903:AN$903)&lt;3,4.5,Kinder!BP231),MIN('Berechnung 4_5 _ x'!$E$31:$F$32))),E231),0)</f>
        <v>0</v>
      </c>
      <c r="AQ231">
        <f>IF(Kinder!BQ233=Antrag!$C$4,IF(F231&gt;=4.5,IF('Berechnung 4_5 _ x'!I$5="Nein",4.5,IF(Kinder!AO$903&lt;3,IF(MAX(Kinder!$AJ$903:AO$903)&lt;3,4.5,Kinder!BQ231),MIN('Berechnung 4_5 _ x'!$E$31:$F$32))),F231),0)</f>
        <v>0</v>
      </c>
      <c r="AR231">
        <f>IF(Kinder!BR233=Antrag!$C$4,IF(G231&gt;=4.5,IF('Berechnung 4_5 _ x'!J$5="Nein",4.5,IF(Kinder!AP$903&lt;3,IF(MAX(Kinder!$AJ$903:AP$903)&lt;3,4.5,Kinder!BR231),MIN('Berechnung 4_5 _ x'!$E$31:$F$32))),G231),0)</f>
        <v>0</v>
      </c>
      <c r="AS231">
        <f>IF(Kinder!BS233=Antrag!$C$4,IF(H231&gt;=4.5,IF('Berechnung 4_5 _ x'!K$5="Nein",4.5,IF(Kinder!AQ$903&lt;3,IF(MAX(Kinder!$AJ$903:AQ$903)&lt;3,4.5,Kinder!BS231),MIN('Berechnung 4_5 _ x'!$E$31:$F$32))),H231),0)</f>
        <v>0</v>
      </c>
      <c r="AT231">
        <f>IF(Kinder!BT233=Antrag!$C$4,IF(I231&gt;=4.5,IF('Berechnung 4_5 _ x'!L$5="Nein",4.5,IF(Kinder!AR$903&lt;3,IF(MAX(Kinder!$AJ$903:AR$903)&lt;3,4.5,Kinder!BT231),MIN('Berechnung 4_5 _ x'!$E$31:$F$32))),I231),0)</f>
        <v>0</v>
      </c>
      <c r="AU231">
        <f>IF(Kinder!BU233=Antrag!$C$4,IF(J231&gt;=4.5,IF('Berechnung 4_5 _ x'!M$5="Nein",4.5,IF(Kinder!AS$903&lt;3,IF(MAX(Kinder!$AJ$903:AS$903)&lt;3,4.5,Kinder!BU231),MIN('Berechnung 4_5 _ x'!$E$31:$F$32))),J231),0)</f>
        <v>0</v>
      </c>
      <c r="AV231">
        <f>IF(Kinder!BV233=Antrag!$C$4,IF(K231&gt;=4.5,IF('Berechnung 4_5 _ x'!N$5="Nein",4.5,IF(Kinder!AT$903&lt;3,IF(MAX(Kinder!$AJ$903:AT$903)&lt;3,4.5,Kinder!BV231),MIN('Berechnung 4_5 _ x'!$E$31:$F$32))),K231),0)</f>
        <v>0</v>
      </c>
      <c r="AW231">
        <f>IF(Kinder!BW233=Antrag!$C$4,IF(L231&gt;=4.5,IF('Berechnung 4_5 _ x'!O$5="Nein",4.5,IF(Kinder!AU$903&lt;3,IF(MAX(Kinder!$AJ$903:AU$903)&lt;3,4.5,Kinder!BW231),MIN('Berechnung 4_5 _ x'!$E$31:$F$32))),L231),0)</f>
        <v>0</v>
      </c>
    </row>
    <row r="232" spans="1:49" x14ac:dyDescent="0.2">
      <c r="M232">
        <f>IF(Kinder!BL233=Antrag!$C$4,Kinder!BL232,0)</f>
        <v>0</v>
      </c>
      <c r="N232">
        <f>IF(Kinder!BM233=Antrag!$C$4,Kinder!BM232,0)</f>
        <v>0</v>
      </c>
      <c r="O232">
        <f>IF(Kinder!BN233=Antrag!$C$4,Kinder!BN232,0)</f>
        <v>0</v>
      </c>
      <c r="P232">
        <f>IF(Kinder!BO233=Antrag!$C$4,Kinder!BO232,0)</f>
        <v>0</v>
      </c>
      <c r="Q232">
        <f>IF(Kinder!BP233=Antrag!$C$4,Kinder!BP232,0)</f>
        <v>0</v>
      </c>
      <c r="R232">
        <f>IF(Kinder!BQ233=Antrag!$C$4,Kinder!BQ232,0)</f>
        <v>0</v>
      </c>
      <c r="S232">
        <f>IF(Kinder!BR233=Antrag!$C$4,Kinder!BR232,0)</f>
        <v>0</v>
      </c>
      <c r="T232">
        <f>IF(Kinder!BS233=Antrag!$C$4,Kinder!BS232,0)</f>
        <v>0</v>
      </c>
      <c r="U232">
        <f>IF(Kinder!BT233=Antrag!$C$4,Kinder!BT232,0)</f>
        <v>0</v>
      </c>
      <c r="V232">
        <f>IF(Kinder!BU233=Antrag!$C$4,Kinder!BU232,0)</f>
        <v>0</v>
      </c>
      <c r="W232">
        <f>IF(Kinder!BV233=Antrag!$C$4,Kinder!BV232,0)</f>
        <v>0</v>
      </c>
      <c r="X232">
        <f>IF(Kinder!BW233=Antrag!$C$4,Kinder!BW232,0)</f>
        <v>0</v>
      </c>
    </row>
    <row r="233" spans="1:49" x14ac:dyDescent="0.2">
      <c r="Y233">
        <f t="shared" ref="Y233:AJ233" si="76">MIN(A231,AL231)*M232</f>
        <v>0</v>
      </c>
      <c r="Z233">
        <f t="shared" si="76"/>
        <v>0</v>
      </c>
      <c r="AA233">
        <f t="shared" si="76"/>
        <v>0</v>
      </c>
      <c r="AB233">
        <f t="shared" si="76"/>
        <v>0</v>
      </c>
      <c r="AC233">
        <f t="shared" si="76"/>
        <v>0</v>
      </c>
      <c r="AD233">
        <f t="shared" si="76"/>
        <v>0</v>
      </c>
      <c r="AE233">
        <f t="shared" si="76"/>
        <v>0</v>
      </c>
      <c r="AF233">
        <f t="shared" si="76"/>
        <v>0</v>
      </c>
      <c r="AG233">
        <f t="shared" si="76"/>
        <v>0</v>
      </c>
      <c r="AH233">
        <f t="shared" si="76"/>
        <v>0</v>
      </c>
      <c r="AI233">
        <f t="shared" si="76"/>
        <v>0</v>
      </c>
      <c r="AJ233">
        <f t="shared" si="76"/>
        <v>0</v>
      </c>
      <c r="AK233">
        <f>SUM(Y233:AJ233)</f>
        <v>0</v>
      </c>
    </row>
    <row r="234" spans="1:49" x14ac:dyDescent="0.2">
      <c r="A234">
        <f>IF(Kinder!BL236=Antrag!$C$4,IF(Kinder!BL234=4.5,'Berechnung 4_5 _ x'!$E$31,Kinder!BL234),0)</f>
        <v>0</v>
      </c>
      <c r="B234">
        <f>IF(Kinder!BM236=Antrag!$C$4,IF(Kinder!BM234=4.5,'Berechnung 4_5 _ x'!$E$31,Kinder!BM234),0)</f>
        <v>0</v>
      </c>
      <c r="C234">
        <f>IF(Kinder!BN236=Antrag!$C$4,IF(Kinder!BN234=4.5,'Berechnung 4_5 _ x'!$E$31,Kinder!BN234),0)</f>
        <v>0</v>
      </c>
      <c r="D234">
        <f>IF(Kinder!BO236=Antrag!$C$4,IF(Kinder!BO234=4.5,'Berechnung 4_5 _ x'!$E$31,Kinder!BO234),0)</f>
        <v>0</v>
      </c>
      <c r="E234">
        <f>IF(Kinder!BP236=Antrag!$C$4,IF(Kinder!BP234=4.5,'Berechnung 4_5 _ x'!$E$31,Kinder!BP234),0)</f>
        <v>0</v>
      </c>
      <c r="F234">
        <f>IF(Kinder!BQ236=Antrag!$C$4,IF(Kinder!BQ234=4.5,'Berechnung 4_5 _ x'!$E$31,Kinder!BQ234),0)</f>
        <v>0</v>
      </c>
      <c r="G234">
        <f>IF(Kinder!BR236=Antrag!$C$4,IF(Kinder!BR234=4.5,'Berechnung 4_5 _ x'!$E$31,Kinder!BR234),0)</f>
        <v>0</v>
      </c>
      <c r="H234">
        <f>IF(Kinder!BS236=Antrag!$C$4,IF(Kinder!BS234=4.5,'Berechnung 4_5 _ x'!$E$31,Kinder!BS234),0)</f>
        <v>0</v>
      </c>
      <c r="I234">
        <f>IF(Kinder!BT236=Antrag!$C$4,IF(Kinder!BT234=4.5,'Berechnung 4_5 _ x'!$E$31,Kinder!BT234),0)</f>
        <v>0</v>
      </c>
      <c r="J234">
        <f>IF(Kinder!BU236=Antrag!$C$4,IF(Kinder!BU234=4.5,'Berechnung 4_5 _ x'!$E$31,Kinder!BU234),0)</f>
        <v>0</v>
      </c>
      <c r="K234">
        <f>IF(Kinder!BV236=Antrag!$C$4,IF(Kinder!BV234=4.5,'Berechnung 4_5 _ x'!$E$31,Kinder!BV234),0)</f>
        <v>0</v>
      </c>
      <c r="L234">
        <f>IF(Kinder!BW236=Antrag!$C$4,IF(Kinder!BW234=4.5,'Berechnung 4_5 _ x'!$E$31,Kinder!BW234),0)</f>
        <v>0</v>
      </c>
      <c r="M234" t="str">
        <f>IF(Kinder!S236='Berechnung Kommune'!L233,Kinder!S234,0)</f>
        <v/>
      </c>
      <c r="AL234">
        <f>IF(Kinder!BL236=Antrag!$C$4,IF(A234&gt;=4.5,IF('Berechnung 4_5 _ x'!D$5="Nein",4.5,IF(Kinder!AJ$903&lt;3,IF(MAX(Kinder!$AJ$903:AJ$903)&lt;3,4.5,Kinder!BL234),MIN('Berechnung 4_5 _ x'!$E$31:$F$32))),A234),0)</f>
        <v>0</v>
      </c>
      <c r="AM234">
        <f>IF(Kinder!BM236=Antrag!$C$4,IF(B234&gt;=4.5,IF('Berechnung 4_5 _ x'!E$5="Nein",4.5,IF(Kinder!AK$903&lt;3,IF(MAX(Kinder!$AJ$903:AK$903)&lt;3,4.5,Kinder!BM234),MIN('Berechnung 4_5 _ x'!$E$31:$F$32))),B234),0)</f>
        <v>0</v>
      </c>
      <c r="AN234">
        <f>IF(Kinder!BN236=Antrag!$C$4,IF(C234&gt;=4.5,IF('Berechnung 4_5 _ x'!F$5="Nein",4.5,IF(Kinder!AL$903&lt;3,IF(MAX(Kinder!$AJ$903:AL$903)&lt;3,4.5,Kinder!BN234),MIN('Berechnung 4_5 _ x'!$E$31:$F$32))),C234),0)</f>
        <v>0</v>
      </c>
      <c r="AO234">
        <f>IF(Kinder!BO236=Antrag!$C$4,IF(D234&gt;=4.5,IF('Berechnung 4_5 _ x'!G$5="Nein",4.5,IF(Kinder!AM$903&lt;3,IF(MAX(Kinder!$AJ$903:AM$903)&lt;3,4.5,Kinder!BO234),MIN('Berechnung 4_5 _ x'!$E$31:$F$32))),D234),0)</f>
        <v>0</v>
      </c>
      <c r="AP234">
        <f>IF(Kinder!BP236=Antrag!$C$4,IF(E234&gt;=4.5,IF('Berechnung 4_5 _ x'!H$5="Nein",4.5,IF(Kinder!AN$903&lt;3,IF(MAX(Kinder!$AJ$903:AN$903)&lt;3,4.5,Kinder!BP234),MIN('Berechnung 4_5 _ x'!$E$31:$F$32))),E234),0)</f>
        <v>0</v>
      </c>
      <c r="AQ234">
        <f>IF(Kinder!BQ236=Antrag!$C$4,IF(F234&gt;=4.5,IF('Berechnung 4_5 _ x'!I$5="Nein",4.5,IF(Kinder!AO$903&lt;3,IF(MAX(Kinder!$AJ$903:AO$903)&lt;3,4.5,Kinder!BQ234),MIN('Berechnung 4_5 _ x'!$E$31:$F$32))),F234),0)</f>
        <v>0</v>
      </c>
      <c r="AR234">
        <f>IF(Kinder!BR236=Antrag!$C$4,IF(G234&gt;=4.5,IF('Berechnung 4_5 _ x'!J$5="Nein",4.5,IF(Kinder!AP$903&lt;3,IF(MAX(Kinder!$AJ$903:AP$903)&lt;3,4.5,Kinder!BR234),MIN('Berechnung 4_5 _ x'!$E$31:$F$32))),G234),0)</f>
        <v>0</v>
      </c>
      <c r="AS234">
        <f>IF(Kinder!BS236=Antrag!$C$4,IF(H234&gt;=4.5,IF('Berechnung 4_5 _ x'!K$5="Nein",4.5,IF(Kinder!AQ$903&lt;3,IF(MAX(Kinder!$AJ$903:AQ$903)&lt;3,4.5,Kinder!BS234),MIN('Berechnung 4_5 _ x'!$E$31:$F$32))),H234),0)</f>
        <v>0</v>
      </c>
      <c r="AT234">
        <f>IF(Kinder!BT236=Antrag!$C$4,IF(I234&gt;=4.5,IF('Berechnung 4_5 _ x'!L$5="Nein",4.5,IF(Kinder!AR$903&lt;3,IF(MAX(Kinder!$AJ$903:AR$903)&lt;3,4.5,Kinder!BT234),MIN('Berechnung 4_5 _ x'!$E$31:$F$32))),I234),0)</f>
        <v>0</v>
      </c>
      <c r="AU234">
        <f>IF(Kinder!BU236=Antrag!$C$4,IF(J234&gt;=4.5,IF('Berechnung 4_5 _ x'!M$5="Nein",4.5,IF(Kinder!AS$903&lt;3,IF(MAX(Kinder!$AJ$903:AS$903)&lt;3,4.5,Kinder!BU234),MIN('Berechnung 4_5 _ x'!$E$31:$F$32))),J234),0)</f>
        <v>0</v>
      </c>
      <c r="AV234">
        <f>IF(Kinder!BV236=Antrag!$C$4,IF(K234&gt;=4.5,IF('Berechnung 4_5 _ x'!N$5="Nein",4.5,IF(Kinder!AT$903&lt;3,IF(MAX(Kinder!$AJ$903:AT$903)&lt;3,4.5,Kinder!BV234),MIN('Berechnung 4_5 _ x'!$E$31:$F$32))),K234),0)</f>
        <v>0</v>
      </c>
      <c r="AW234">
        <f>IF(Kinder!BW236=Antrag!$C$4,IF(L234&gt;=4.5,IF('Berechnung 4_5 _ x'!O$5="Nein",4.5,IF(Kinder!AU$903&lt;3,IF(MAX(Kinder!$AJ$903:AU$903)&lt;3,4.5,Kinder!BW234),MIN('Berechnung 4_5 _ x'!$E$31:$F$32))),L234),0)</f>
        <v>0</v>
      </c>
    </row>
    <row r="235" spans="1:49" x14ac:dyDescent="0.2">
      <c r="M235">
        <f>IF(Kinder!BL236=Antrag!$C$4,Kinder!BL235,0)</f>
        <v>0</v>
      </c>
      <c r="N235">
        <f>IF(Kinder!BM236=Antrag!$C$4,Kinder!BM235,0)</f>
        <v>0</v>
      </c>
      <c r="O235">
        <f>IF(Kinder!BN236=Antrag!$C$4,Kinder!BN235,0)</f>
        <v>0</v>
      </c>
      <c r="P235">
        <f>IF(Kinder!BO236=Antrag!$C$4,Kinder!BO235,0)</f>
        <v>0</v>
      </c>
      <c r="Q235">
        <f>IF(Kinder!BP236=Antrag!$C$4,Kinder!BP235,0)</f>
        <v>0</v>
      </c>
      <c r="R235">
        <f>IF(Kinder!BQ236=Antrag!$C$4,Kinder!BQ235,0)</f>
        <v>0</v>
      </c>
      <c r="S235">
        <f>IF(Kinder!BR236=Antrag!$C$4,Kinder!BR235,0)</f>
        <v>0</v>
      </c>
      <c r="T235">
        <f>IF(Kinder!BS236=Antrag!$C$4,Kinder!BS235,0)</f>
        <v>0</v>
      </c>
      <c r="U235">
        <f>IF(Kinder!BT236=Antrag!$C$4,Kinder!BT235,0)</f>
        <v>0</v>
      </c>
      <c r="V235">
        <f>IF(Kinder!BU236=Antrag!$C$4,Kinder!BU235,0)</f>
        <v>0</v>
      </c>
      <c r="W235">
        <f>IF(Kinder!BV236=Antrag!$C$4,Kinder!BV235,0)</f>
        <v>0</v>
      </c>
      <c r="X235">
        <f>IF(Kinder!BW236=Antrag!$C$4,Kinder!BW235,0)</f>
        <v>0</v>
      </c>
    </row>
    <row r="236" spans="1:49" x14ac:dyDescent="0.2">
      <c r="Y236">
        <f t="shared" ref="Y236:AJ236" si="77">MIN(A234,AL234)*M235</f>
        <v>0</v>
      </c>
      <c r="Z236">
        <f t="shared" si="77"/>
        <v>0</v>
      </c>
      <c r="AA236">
        <f t="shared" si="77"/>
        <v>0</v>
      </c>
      <c r="AB236">
        <f t="shared" si="77"/>
        <v>0</v>
      </c>
      <c r="AC236">
        <f t="shared" si="77"/>
        <v>0</v>
      </c>
      <c r="AD236">
        <f t="shared" si="77"/>
        <v>0</v>
      </c>
      <c r="AE236">
        <f t="shared" si="77"/>
        <v>0</v>
      </c>
      <c r="AF236">
        <f t="shared" si="77"/>
        <v>0</v>
      </c>
      <c r="AG236">
        <f t="shared" si="77"/>
        <v>0</v>
      </c>
      <c r="AH236">
        <f t="shared" si="77"/>
        <v>0</v>
      </c>
      <c r="AI236">
        <f t="shared" si="77"/>
        <v>0</v>
      </c>
      <c r="AJ236">
        <f t="shared" si="77"/>
        <v>0</v>
      </c>
      <c r="AK236">
        <f>SUM(Y236:AJ236)</f>
        <v>0</v>
      </c>
    </row>
    <row r="237" spans="1:49" x14ac:dyDescent="0.2">
      <c r="A237">
        <f>IF(Kinder!BL239=Antrag!$C$4,IF(Kinder!BL237=4.5,'Berechnung 4_5 _ x'!$E$31,Kinder!BL237),0)</f>
        <v>0</v>
      </c>
      <c r="B237">
        <f>IF(Kinder!BM239=Antrag!$C$4,IF(Kinder!BM237=4.5,'Berechnung 4_5 _ x'!$E$31,Kinder!BM237),0)</f>
        <v>0</v>
      </c>
      <c r="C237">
        <f>IF(Kinder!BN239=Antrag!$C$4,IF(Kinder!BN237=4.5,'Berechnung 4_5 _ x'!$E$31,Kinder!BN237),0)</f>
        <v>0</v>
      </c>
      <c r="D237">
        <f>IF(Kinder!BO239=Antrag!$C$4,IF(Kinder!BO237=4.5,'Berechnung 4_5 _ x'!$E$31,Kinder!BO237),0)</f>
        <v>0</v>
      </c>
      <c r="E237">
        <f>IF(Kinder!BP239=Antrag!$C$4,IF(Kinder!BP237=4.5,'Berechnung 4_5 _ x'!$E$31,Kinder!BP237),0)</f>
        <v>0</v>
      </c>
      <c r="F237">
        <f>IF(Kinder!BQ239=Antrag!$C$4,IF(Kinder!BQ237=4.5,'Berechnung 4_5 _ x'!$E$31,Kinder!BQ237),0)</f>
        <v>0</v>
      </c>
      <c r="G237">
        <f>IF(Kinder!BR239=Antrag!$C$4,IF(Kinder!BR237=4.5,'Berechnung 4_5 _ x'!$E$31,Kinder!BR237),0)</f>
        <v>0</v>
      </c>
      <c r="H237">
        <f>IF(Kinder!BS239=Antrag!$C$4,IF(Kinder!BS237=4.5,'Berechnung 4_5 _ x'!$E$31,Kinder!BS237),0)</f>
        <v>0</v>
      </c>
      <c r="I237">
        <f>IF(Kinder!BT239=Antrag!$C$4,IF(Kinder!BT237=4.5,'Berechnung 4_5 _ x'!$E$31,Kinder!BT237),0)</f>
        <v>0</v>
      </c>
      <c r="J237">
        <f>IF(Kinder!BU239=Antrag!$C$4,IF(Kinder!BU237=4.5,'Berechnung 4_5 _ x'!$E$31,Kinder!BU237),0)</f>
        <v>0</v>
      </c>
      <c r="K237">
        <f>IF(Kinder!BV239=Antrag!$C$4,IF(Kinder!BV237=4.5,'Berechnung 4_5 _ x'!$E$31,Kinder!BV237),0)</f>
        <v>0</v>
      </c>
      <c r="L237">
        <f>IF(Kinder!BW239=Antrag!$C$4,IF(Kinder!BW237=4.5,'Berechnung 4_5 _ x'!$E$31,Kinder!BW237),0)</f>
        <v>0</v>
      </c>
      <c r="M237" t="str">
        <f>IF(Kinder!S239='Berechnung Kommune'!L236,Kinder!S237,0)</f>
        <v/>
      </c>
      <c r="AL237">
        <f>IF(Kinder!BL239=Antrag!$C$4,IF(A237&gt;=4.5,IF('Berechnung 4_5 _ x'!D$5="Nein",4.5,IF(Kinder!AJ$903&lt;3,IF(MAX(Kinder!$AJ$903:AJ$903)&lt;3,4.5,Kinder!BL237),MIN('Berechnung 4_5 _ x'!$E$31:$F$32))),A237),0)</f>
        <v>0</v>
      </c>
      <c r="AM237">
        <f>IF(Kinder!BM239=Antrag!$C$4,IF(B237&gt;=4.5,IF('Berechnung 4_5 _ x'!E$5="Nein",4.5,IF(Kinder!AK$903&lt;3,IF(MAX(Kinder!$AJ$903:AK$903)&lt;3,4.5,Kinder!BM237),MIN('Berechnung 4_5 _ x'!$E$31:$F$32))),B237),0)</f>
        <v>0</v>
      </c>
      <c r="AN237">
        <f>IF(Kinder!BN239=Antrag!$C$4,IF(C237&gt;=4.5,IF('Berechnung 4_5 _ x'!F$5="Nein",4.5,IF(Kinder!AL$903&lt;3,IF(MAX(Kinder!$AJ$903:AL$903)&lt;3,4.5,Kinder!BN237),MIN('Berechnung 4_5 _ x'!$E$31:$F$32))),C237),0)</f>
        <v>0</v>
      </c>
      <c r="AO237">
        <f>IF(Kinder!BO239=Antrag!$C$4,IF(D237&gt;=4.5,IF('Berechnung 4_5 _ x'!G$5="Nein",4.5,IF(Kinder!AM$903&lt;3,IF(MAX(Kinder!$AJ$903:AM$903)&lt;3,4.5,Kinder!BO237),MIN('Berechnung 4_5 _ x'!$E$31:$F$32))),D237),0)</f>
        <v>0</v>
      </c>
      <c r="AP237">
        <f>IF(Kinder!BP239=Antrag!$C$4,IF(E237&gt;=4.5,IF('Berechnung 4_5 _ x'!H$5="Nein",4.5,IF(Kinder!AN$903&lt;3,IF(MAX(Kinder!$AJ$903:AN$903)&lt;3,4.5,Kinder!BP237),MIN('Berechnung 4_5 _ x'!$E$31:$F$32))),E237),0)</f>
        <v>0</v>
      </c>
      <c r="AQ237">
        <f>IF(Kinder!BQ239=Antrag!$C$4,IF(F237&gt;=4.5,IF('Berechnung 4_5 _ x'!I$5="Nein",4.5,IF(Kinder!AO$903&lt;3,IF(MAX(Kinder!$AJ$903:AO$903)&lt;3,4.5,Kinder!BQ237),MIN('Berechnung 4_5 _ x'!$E$31:$F$32))),F237),0)</f>
        <v>0</v>
      </c>
      <c r="AR237">
        <f>IF(Kinder!BR239=Antrag!$C$4,IF(G237&gt;=4.5,IF('Berechnung 4_5 _ x'!J$5="Nein",4.5,IF(Kinder!AP$903&lt;3,IF(MAX(Kinder!$AJ$903:AP$903)&lt;3,4.5,Kinder!BR237),MIN('Berechnung 4_5 _ x'!$E$31:$F$32))),G237),0)</f>
        <v>0</v>
      </c>
      <c r="AS237">
        <f>IF(Kinder!BS239=Antrag!$C$4,IF(H237&gt;=4.5,IF('Berechnung 4_5 _ x'!K$5="Nein",4.5,IF(Kinder!AQ$903&lt;3,IF(MAX(Kinder!$AJ$903:AQ$903)&lt;3,4.5,Kinder!BS237),MIN('Berechnung 4_5 _ x'!$E$31:$F$32))),H237),0)</f>
        <v>0</v>
      </c>
      <c r="AT237">
        <f>IF(Kinder!BT239=Antrag!$C$4,IF(I237&gt;=4.5,IF('Berechnung 4_5 _ x'!L$5="Nein",4.5,IF(Kinder!AR$903&lt;3,IF(MAX(Kinder!$AJ$903:AR$903)&lt;3,4.5,Kinder!BT237),MIN('Berechnung 4_5 _ x'!$E$31:$F$32))),I237),0)</f>
        <v>0</v>
      </c>
      <c r="AU237">
        <f>IF(Kinder!BU239=Antrag!$C$4,IF(J237&gt;=4.5,IF('Berechnung 4_5 _ x'!M$5="Nein",4.5,IF(Kinder!AS$903&lt;3,IF(MAX(Kinder!$AJ$903:AS$903)&lt;3,4.5,Kinder!BU237),MIN('Berechnung 4_5 _ x'!$E$31:$F$32))),J237),0)</f>
        <v>0</v>
      </c>
      <c r="AV237">
        <f>IF(Kinder!BV239=Antrag!$C$4,IF(K237&gt;=4.5,IF('Berechnung 4_5 _ x'!N$5="Nein",4.5,IF(Kinder!AT$903&lt;3,IF(MAX(Kinder!$AJ$903:AT$903)&lt;3,4.5,Kinder!BV237),MIN('Berechnung 4_5 _ x'!$E$31:$F$32))),K237),0)</f>
        <v>0</v>
      </c>
      <c r="AW237">
        <f>IF(Kinder!BW239=Antrag!$C$4,IF(L237&gt;=4.5,IF('Berechnung 4_5 _ x'!O$5="Nein",4.5,IF(Kinder!AU$903&lt;3,IF(MAX(Kinder!$AJ$903:AU$903)&lt;3,4.5,Kinder!BW237),MIN('Berechnung 4_5 _ x'!$E$31:$F$32))),L237),0)</f>
        <v>0</v>
      </c>
    </row>
    <row r="238" spans="1:49" x14ac:dyDescent="0.2">
      <c r="M238">
        <f>IF(Kinder!BL239=Antrag!$C$4,Kinder!BL238,0)</f>
        <v>0</v>
      </c>
      <c r="N238">
        <f>IF(Kinder!BM239=Antrag!$C$4,Kinder!BM238,0)</f>
        <v>0</v>
      </c>
      <c r="O238">
        <f>IF(Kinder!BN239=Antrag!$C$4,Kinder!BN238,0)</f>
        <v>0</v>
      </c>
      <c r="P238">
        <f>IF(Kinder!BO239=Antrag!$C$4,Kinder!BO238,0)</f>
        <v>0</v>
      </c>
      <c r="Q238">
        <f>IF(Kinder!BP239=Antrag!$C$4,Kinder!BP238,0)</f>
        <v>0</v>
      </c>
      <c r="R238">
        <f>IF(Kinder!BQ239=Antrag!$C$4,Kinder!BQ238,0)</f>
        <v>0</v>
      </c>
      <c r="S238">
        <f>IF(Kinder!BR239=Antrag!$C$4,Kinder!BR238,0)</f>
        <v>0</v>
      </c>
      <c r="T238">
        <f>IF(Kinder!BS239=Antrag!$C$4,Kinder!BS238,0)</f>
        <v>0</v>
      </c>
      <c r="U238">
        <f>IF(Kinder!BT239=Antrag!$C$4,Kinder!BT238,0)</f>
        <v>0</v>
      </c>
      <c r="V238">
        <f>IF(Kinder!BU239=Antrag!$C$4,Kinder!BU238,0)</f>
        <v>0</v>
      </c>
      <c r="W238">
        <f>IF(Kinder!BV239=Antrag!$C$4,Kinder!BV238,0)</f>
        <v>0</v>
      </c>
      <c r="X238">
        <f>IF(Kinder!BW239=Antrag!$C$4,Kinder!BW238,0)</f>
        <v>0</v>
      </c>
    </row>
    <row r="239" spans="1:49" x14ac:dyDescent="0.2">
      <c r="Y239">
        <f t="shared" ref="Y239:AJ239" si="78">MIN(A237,AL237)*M238</f>
        <v>0</v>
      </c>
      <c r="Z239">
        <f t="shared" si="78"/>
        <v>0</v>
      </c>
      <c r="AA239">
        <f t="shared" si="78"/>
        <v>0</v>
      </c>
      <c r="AB239">
        <f t="shared" si="78"/>
        <v>0</v>
      </c>
      <c r="AC239">
        <f t="shared" si="78"/>
        <v>0</v>
      </c>
      <c r="AD239">
        <f t="shared" si="78"/>
        <v>0</v>
      </c>
      <c r="AE239">
        <f t="shared" si="78"/>
        <v>0</v>
      </c>
      <c r="AF239">
        <f t="shared" si="78"/>
        <v>0</v>
      </c>
      <c r="AG239">
        <f t="shared" si="78"/>
        <v>0</v>
      </c>
      <c r="AH239">
        <f t="shared" si="78"/>
        <v>0</v>
      </c>
      <c r="AI239">
        <f t="shared" si="78"/>
        <v>0</v>
      </c>
      <c r="AJ239">
        <f t="shared" si="78"/>
        <v>0</v>
      </c>
      <c r="AK239">
        <f>SUM(Y239:AJ239)</f>
        <v>0</v>
      </c>
    </row>
    <row r="240" spans="1:49" x14ac:dyDescent="0.2">
      <c r="A240">
        <f>IF(Kinder!BL242=Antrag!$C$4,IF(Kinder!BL240=4.5,'Berechnung 4_5 _ x'!$E$31,Kinder!BL240),0)</f>
        <v>0</v>
      </c>
      <c r="B240">
        <f>IF(Kinder!BM242=Antrag!$C$4,IF(Kinder!BM240=4.5,'Berechnung 4_5 _ x'!$E$31,Kinder!BM240),0)</f>
        <v>0</v>
      </c>
      <c r="C240">
        <f>IF(Kinder!BN242=Antrag!$C$4,IF(Kinder!BN240=4.5,'Berechnung 4_5 _ x'!$E$31,Kinder!BN240),0)</f>
        <v>0</v>
      </c>
      <c r="D240">
        <f>IF(Kinder!BO242=Antrag!$C$4,IF(Kinder!BO240=4.5,'Berechnung 4_5 _ x'!$E$31,Kinder!BO240),0)</f>
        <v>0</v>
      </c>
      <c r="E240">
        <f>IF(Kinder!BP242=Antrag!$C$4,IF(Kinder!BP240=4.5,'Berechnung 4_5 _ x'!$E$31,Kinder!BP240),0)</f>
        <v>0</v>
      </c>
      <c r="F240">
        <f>IF(Kinder!BQ242=Antrag!$C$4,IF(Kinder!BQ240=4.5,'Berechnung 4_5 _ x'!$E$31,Kinder!BQ240),0)</f>
        <v>0</v>
      </c>
      <c r="G240">
        <f>IF(Kinder!BR242=Antrag!$C$4,IF(Kinder!BR240=4.5,'Berechnung 4_5 _ x'!$E$31,Kinder!BR240),0)</f>
        <v>0</v>
      </c>
      <c r="H240">
        <f>IF(Kinder!BS242=Antrag!$C$4,IF(Kinder!BS240=4.5,'Berechnung 4_5 _ x'!$E$31,Kinder!BS240),0)</f>
        <v>0</v>
      </c>
      <c r="I240">
        <f>IF(Kinder!BT242=Antrag!$C$4,IF(Kinder!BT240=4.5,'Berechnung 4_5 _ x'!$E$31,Kinder!BT240),0)</f>
        <v>0</v>
      </c>
      <c r="J240">
        <f>IF(Kinder!BU242=Antrag!$C$4,IF(Kinder!BU240=4.5,'Berechnung 4_5 _ x'!$E$31,Kinder!BU240),0)</f>
        <v>0</v>
      </c>
      <c r="K240">
        <f>IF(Kinder!BV242=Antrag!$C$4,IF(Kinder!BV240=4.5,'Berechnung 4_5 _ x'!$E$31,Kinder!BV240),0)</f>
        <v>0</v>
      </c>
      <c r="L240">
        <f>IF(Kinder!BW242=Antrag!$C$4,IF(Kinder!BW240=4.5,'Berechnung 4_5 _ x'!$E$31,Kinder!BW240),0)</f>
        <v>0</v>
      </c>
      <c r="M240" t="str">
        <f>IF(Kinder!S242='Berechnung Kommune'!L239,Kinder!S240,0)</f>
        <v/>
      </c>
      <c r="AL240">
        <f>IF(Kinder!BL242=Antrag!$C$4,IF(A240&gt;=4.5,IF('Berechnung 4_5 _ x'!D$5="Nein",4.5,IF(Kinder!AJ$903&lt;3,IF(MAX(Kinder!$AJ$903:AJ$903)&lt;3,4.5,Kinder!BL240),MIN('Berechnung 4_5 _ x'!$E$31:$F$32))),A240),0)</f>
        <v>0</v>
      </c>
      <c r="AM240">
        <f>IF(Kinder!BM242=Antrag!$C$4,IF(B240&gt;=4.5,IF('Berechnung 4_5 _ x'!E$5="Nein",4.5,IF(Kinder!AK$903&lt;3,IF(MAX(Kinder!$AJ$903:AK$903)&lt;3,4.5,Kinder!BM240),MIN('Berechnung 4_5 _ x'!$E$31:$F$32))),B240),0)</f>
        <v>0</v>
      </c>
      <c r="AN240">
        <f>IF(Kinder!BN242=Antrag!$C$4,IF(C240&gt;=4.5,IF('Berechnung 4_5 _ x'!F$5="Nein",4.5,IF(Kinder!AL$903&lt;3,IF(MAX(Kinder!$AJ$903:AL$903)&lt;3,4.5,Kinder!BN240),MIN('Berechnung 4_5 _ x'!$E$31:$F$32))),C240),0)</f>
        <v>0</v>
      </c>
      <c r="AO240">
        <f>IF(Kinder!BO242=Antrag!$C$4,IF(D240&gt;=4.5,IF('Berechnung 4_5 _ x'!G$5="Nein",4.5,IF(Kinder!AM$903&lt;3,IF(MAX(Kinder!$AJ$903:AM$903)&lt;3,4.5,Kinder!BO240),MIN('Berechnung 4_5 _ x'!$E$31:$F$32))),D240),0)</f>
        <v>0</v>
      </c>
      <c r="AP240">
        <f>IF(Kinder!BP242=Antrag!$C$4,IF(E240&gt;=4.5,IF('Berechnung 4_5 _ x'!H$5="Nein",4.5,IF(Kinder!AN$903&lt;3,IF(MAX(Kinder!$AJ$903:AN$903)&lt;3,4.5,Kinder!BP240),MIN('Berechnung 4_5 _ x'!$E$31:$F$32))),E240),0)</f>
        <v>0</v>
      </c>
      <c r="AQ240">
        <f>IF(Kinder!BQ242=Antrag!$C$4,IF(F240&gt;=4.5,IF('Berechnung 4_5 _ x'!I$5="Nein",4.5,IF(Kinder!AO$903&lt;3,IF(MAX(Kinder!$AJ$903:AO$903)&lt;3,4.5,Kinder!BQ240),MIN('Berechnung 4_5 _ x'!$E$31:$F$32))),F240),0)</f>
        <v>0</v>
      </c>
      <c r="AR240">
        <f>IF(Kinder!BR242=Antrag!$C$4,IF(G240&gt;=4.5,IF('Berechnung 4_5 _ x'!J$5="Nein",4.5,IF(Kinder!AP$903&lt;3,IF(MAX(Kinder!$AJ$903:AP$903)&lt;3,4.5,Kinder!BR240),MIN('Berechnung 4_5 _ x'!$E$31:$F$32))),G240),0)</f>
        <v>0</v>
      </c>
      <c r="AS240">
        <f>IF(Kinder!BS242=Antrag!$C$4,IF(H240&gt;=4.5,IF('Berechnung 4_5 _ x'!K$5="Nein",4.5,IF(Kinder!AQ$903&lt;3,IF(MAX(Kinder!$AJ$903:AQ$903)&lt;3,4.5,Kinder!BS240),MIN('Berechnung 4_5 _ x'!$E$31:$F$32))),H240),0)</f>
        <v>0</v>
      </c>
      <c r="AT240">
        <f>IF(Kinder!BT242=Antrag!$C$4,IF(I240&gt;=4.5,IF('Berechnung 4_5 _ x'!L$5="Nein",4.5,IF(Kinder!AR$903&lt;3,IF(MAX(Kinder!$AJ$903:AR$903)&lt;3,4.5,Kinder!BT240),MIN('Berechnung 4_5 _ x'!$E$31:$F$32))),I240),0)</f>
        <v>0</v>
      </c>
      <c r="AU240">
        <f>IF(Kinder!BU242=Antrag!$C$4,IF(J240&gt;=4.5,IF('Berechnung 4_5 _ x'!M$5="Nein",4.5,IF(Kinder!AS$903&lt;3,IF(MAX(Kinder!$AJ$903:AS$903)&lt;3,4.5,Kinder!BU240),MIN('Berechnung 4_5 _ x'!$E$31:$F$32))),J240),0)</f>
        <v>0</v>
      </c>
      <c r="AV240">
        <f>IF(Kinder!BV242=Antrag!$C$4,IF(K240&gt;=4.5,IF('Berechnung 4_5 _ x'!N$5="Nein",4.5,IF(Kinder!AT$903&lt;3,IF(MAX(Kinder!$AJ$903:AT$903)&lt;3,4.5,Kinder!BV240),MIN('Berechnung 4_5 _ x'!$E$31:$F$32))),K240),0)</f>
        <v>0</v>
      </c>
      <c r="AW240">
        <f>IF(Kinder!BW242=Antrag!$C$4,IF(L240&gt;=4.5,IF('Berechnung 4_5 _ x'!O$5="Nein",4.5,IF(Kinder!AU$903&lt;3,IF(MAX(Kinder!$AJ$903:AU$903)&lt;3,4.5,Kinder!BW240),MIN('Berechnung 4_5 _ x'!$E$31:$F$32))),L240),0)</f>
        <v>0</v>
      </c>
    </row>
    <row r="241" spans="1:49" x14ac:dyDescent="0.2">
      <c r="M241">
        <f>IF(Kinder!BL242=Antrag!$C$4,Kinder!BL241,0)</f>
        <v>0</v>
      </c>
      <c r="N241">
        <f>IF(Kinder!BM242=Antrag!$C$4,Kinder!BM241,0)</f>
        <v>0</v>
      </c>
      <c r="O241">
        <f>IF(Kinder!BN242=Antrag!$C$4,Kinder!BN241,0)</f>
        <v>0</v>
      </c>
      <c r="P241">
        <f>IF(Kinder!BO242=Antrag!$C$4,Kinder!BO241,0)</f>
        <v>0</v>
      </c>
      <c r="Q241">
        <f>IF(Kinder!BP242=Antrag!$C$4,Kinder!BP241,0)</f>
        <v>0</v>
      </c>
      <c r="R241">
        <f>IF(Kinder!BQ242=Antrag!$C$4,Kinder!BQ241,0)</f>
        <v>0</v>
      </c>
      <c r="S241">
        <f>IF(Kinder!BR242=Antrag!$C$4,Kinder!BR241,0)</f>
        <v>0</v>
      </c>
      <c r="T241">
        <f>IF(Kinder!BS242=Antrag!$C$4,Kinder!BS241,0)</f>
        <v>0</v>
      </c>
      <c r="U241">
        <f>IF(Kinder!BT242=Antrag!$C$4,Kinder!BT241,0)</f>
        <v>0</v>
      </c>
      <c r="V241">
        <f>IF(Kinder!BU242=Antrag!$C$4,Kinder!BU241,0)</f>
        <v>0</v>
      </c>
      <c r="W241">
        <f>IF(Kinder!BV242=Antrag!$C$4,Kinder!BV241,0)</f>
        <v>0</v>
      </c>
      <c r="X241">
        <f>IF(Kinder!BW242=Antrag!$C$4,Kinder!BW241,0)</f>
        <v>0</v>
      </c>
    </row>
    <row r="242" spans="1:49" x14ac:dyDescent="0.2">
      <c r="Y242">
        <f t="shared" ref="Y242:AJ242" si="79">MIN(A240,AL240)*M241</f>
        <v>0</v>
      </c>
      <c r="Z242">
        <f t="shared" si="79"/>
        <v>0</v>
      </c>
      <c r="AA242">
        <f t="shared" si="79"/>
        <v>0</v>
      </c>
      <c r="AB242">
        <f t="shared" si="79"/>
        <v>0</v>
      </c>
      <c r="AC242">
        <f t="shared" si="79"/>
        <v>0</v>
      </c>
      <c r="AD242">
        <f t="shared" si="79"/>
        <v>0</v>
      </c>
      <c r="AE242">
        <f t="shared" si="79"/>
        <v>0</v>
      </c>
      <c r="AF242">
        <f t="shared" si="79"/>
        <v>0</v>
      </c>
      <c r="AG242">
        <f t="shared" si="79"/>
        <v>0</v>
      </c>
      <c r="AH242">
        <f t="shared" si="79"/>
        <v>0</v>
      </c>
      <c r="AI242">
        <f t="shared" si="79"/>
        <v>0</v>
      </c>
      <c r="AJ242">
        <f t="shared" si="79"/>
        <v>0</v>
      </c>
      <c r="AK242">
        <f>SUM(Y242:AJ242)</f>
        <v>0</v>
      </c>
    </row>
    <row r="243" spans="1:49" x14ac:dyDescent="0.2">
      <c r="A243">
        <f>IF(Kinder!BL245=Antrag!$C$4,IF(Kinder!BL243=4.5,'Berechnung 4_5 _ x'!$E$31,Kinder!BL243),0)</f>
        <v>0</v>
      </c>
      <c r="B243">
        <f>IF(Kinder!BM245=Antrag!$C$4,IF(Kinder!BM243=4.5,'Berechnung 4_5 _ x'!$E$31,Kinder!BM243),0)</f>
        <v>0</v>
      </c>
      <c r="C243">
        <f>IF(Kinder!BN245=Antrag!$C$4,IF(Kinder!BN243=4.5,'Berechnung 4_5 _ x'!$E$31,Kinder!BN243),0)</f>
        <v>0</v>
      </c>
      <c r="D243">
        <f>IF(Kinder!BO245=Antrag!$C$4,IF(Kinder!BO243=4.5,'Berechnung 4_5 _ x'!$E$31,Kinder!BO243),0)</f>
        <v>0</v>
      </c>
      <c r="E243">
        <f>IF(Kinder!BP245=Antrag!$C$4,IF(Kinder!BP243=4.5,'Berechnung 4_5 _ x'!$E$31,Kinder!BP243),0)</f>
        <v>0</v>
      </c>
      <c r="F243">
        <f>IF(Kinder!BQ245=Antrag!$C$4,IF(Kinder!BQ243=4.5,'Berechnung 4_5 _ x'!$E$31,Kinder!BQ243),0)</f>
        <v>0</v>
      </c>
      <c r="G243">
        <f>IF(Kinder!BR245=Antrag!$C$4,IF(Kinder!BR243=4.5,'Berechnung 4_5 _ x'!$E$31,Kinder!BR243),0)</f>
        <v>0</v>
      </c>
      <c r="H243">
        <f>IF(Kinder!BS245=Antrag!$C$4,IF(Kinder!BS243=4.5,'Berechnung 4_5 _ x'!$E$31,Kinder!BS243),0)</f>
        <v>0</v>
      </c>
      <c r="I243">
        <f>IF(Kinder!BT245=Antrag!$C$4,IF(Kinder!BT243=4.5,'Berechnung 4_5 _ x'!$E$31,Kinder!BT243),0)</f>
        <v>0</v>
      </c>
      <c r="J243">
        <f>IF(Kinder!BU245=Antrag!$C$4,IF(Kinder!BU243=4.5,'Berechnung 4_5 _ x'!$E$31,Kinder!BU243),0)</f>
        <v>0</v>
      </c>
      <c r="K243">
        <f>IF(Kinder!BV245=Antrag!$C$4,IF(Kinder!BV243=4.5,'Berechnung 4_5 _ x'!$E$31,Kinder!BV243),0)</f>
        <v>0</v>
      </c>
      <c r="L243">
        <f>IF(Kinder!BW245=Antrag!$C$4,IF(Kinder!BW243=4.5,'Berechnung 4_5 _ x'!$E$31,Kinder!BW243),0)</f>
        <v>0</v>
      </c>
      <c r="M243" t="str">
        <f>IF(Kinder!S245='Berechnung Kommune'!L242,Kinder!S243,0)</f>
        <v/>
      </c>
      <c r="AL243">
        <f>IF(Kinder!BL245=Antrag!$C$4,IF(A243&gt;=4.5,IF('Berechnung 4_5 _ x'!D$5="Nein",4.5,IF(Kinder!AJ$903&lt;3,IF(MAX(Kinder!$AJ$903:AJ$903)&lt;3,4.5,Kinder!BL243),MIN('Berechnung 4_5 _ x'!$E$31:$F$32))),A243),0)</f>
        <v>0</v>
      </c>
      <c r="AM243">
        <f>IF(Kinder!BM245=Antrag!$C$4,IF(B243&gt;=4.5,IF('Berechnung 4_5 _ x'!E$5="Nein",4.5,IF(Kinder!AK$903&lt;3,IF(MAX(Kinder!$AJ$903:AK$903)&lt;3,4.5,Kinder!BM243),MIN('Berechnung 4_5 _ x'!$E$31:$F$32))),B243),0)</f>
        <v>0</v>
      </c>
      <c r="AN243">
        <f>IF(Kinder!BN245=Antrag!$C$4,IF(C243&gt;=4.5,IF('Berechnung 4_5 _ x'!F$5="Nein",4.5,IF(Kinder!AL$903&lt;3,IF(MAX(Kinder!$AJ$903:AL$903)&lt;3,4.5,Kinder!BN243),MIN('Berechnung 4_5 _ x'!$E$31:$F$32))),C243),0)</f>
        <v>0</v>
      </c>
      <c r="AO243">
        <f>IF(Kinder!BO245=Antrag!$C$4,IF(D243&gt;=4.5,IF('Berechnung 4_5 _ x'!G$5="Nein",4.5,IF(Kinder!AM$903&lt;3,IF(MAX(Kinder!$AJ$903:AM$903)&lt;3,4.5,Kinder!BO243),MIN('Berechnung 4_5 _ x'!$E$31:$F$32))),D243),0)</f>
        <v>0</v>
      </c>
      <c r="AP243">
        <f>IF(Kinder!BP245=Antrag!$C$4,IF(E243&gt;=4.5,IF('Berechnung 4_5 _ x'!H$5="Nein",4.5,IF(Kinder!AN$903&lt;3,IF(MAX(Kinder!$AJ$903:AN$903)&lt;3,4.5,Kinder!BP243),MIN('Berechnung 4_5 _ x'!$E$31:$F$32))),E243),0)</f>
        <v>0</v>
      </c>
      <c r="AQ243">
        <f>IF(Kinder!BQ245=Antrag!$C$4,IF(F243&gt;=4.5,IF('Berechnung 4_5 _ x'!I$5="Nein",4.5,IF(Kinder!AO$903&lt;3,IF(MAX(Kinder!$AJ$903:AO$903)&lt;3,4.5,Kinder!BQ243),MIN('Berechnung 4_5 _ x'!$E$31:$F$32))),F243),0)</f>
        <v>0</v>
      </c>
      <c r="AR243">
        <f>IF(Kinder!BR245=Antrag!$C$4,IF(G243&gt;=4.5,IF('Berechnung 4_5 _ x'!J$5="Nein",4.5,IF(Kinder!AP$903&lt;3,IF(MAX(Kinder!$AJ$903:AP$903)&lt;3,4.5,Kinder!BR243),MIN('Berechnung 4_5 _ x'!$E$31:$F$32))),G243),0)</f>
        <v>0</v>
      </c>
      <c r="AS243">
        <f>IF(Kinder!BS245=Antrag!$C$4,IF(H243&gt;=4.5,IF('Berechnung 4_5 _ x'!K$5="Nein",4.5,IF(Kinder!AQ$903&lt;3,IF(MAX(Kinder!$AJ$903:AQ$903)&lt;3,4.5,Kinder!BS243),MIN('Berechnung 4_5 _ x'!$E$31:$F$32))),H243),0)</f>
        <v>0</v>
      </c>
      <c r="AT243">
        <f>IF(Kinder!BT245=Antrag!$C$4,IF(I243&gt;=4.5,IF('Berechnung 4_5 _ x'!L$5="Nein",4.5,IF(Kinder!AR$903&lt;3,IF(MAX(Kinder!$AJ$903:AR$903)&lt;3,4.5,Kinder!BT243),MIN('Berechnung 4_5 _ x'!$E$31:$F$32))),I243),0)</f>
        <v>0</v>
      </c>
      <c r="AU243">
        <f>IF(Kinder!BU245=Antrag!$C$4,IF(J243&gt;=4.5,IF('Berechnung 4_5 _ x'!M$5="Nein",4.5,IF(Kinder!AS$903&lt;3,IF(MAX(Kinder!$AJ$903:AS$903)&lt;3,4.5,Kinder!BU243),MIN('Berechnung 4_5 _ x'!$E$31:$F$32))),J243),0)</f>
        <v>0</v>
      </c>
      <c r="AV243">
        <f>IF(Kinder!BV245=Antrag!$C$4,IF(K243&gt;=4.5,IF('Berechnung 4_5 _ x'!N$5="Nein",4.5,IF(Kinder!AT$903&lt;3,IF(MAX(Kinder!$AJ$903:AT$903)&lt;3,4.5,Kinder!BV243),MIN('Berechnung 4_5 _ x'!$E$31:$F$32))),K243),0)</f>
        <v>0</v>
      </c>
      <c r="AW243">
        <f>IF(Kinder!BW245=Antrag!$C$4,IF(L243&gt;=4.5,IF('Berechnung 4_5 _ x'!O$5="Nein",4.5,IF(Kinder!AU$903&lt;3,IF(MAX(Kinder!$AJ$903:AU$903)&lt;3,4.5,Kinder!BW243),MIN('Berechnung 4_5 _ x'!$E$31:$F$32))),L243),0)</f>
        <v>0</v>
      </c>
    </row>
    <row r="244" spans="1:49" x14ac:dyDescent="0.2">
      <c r="M244">
        <f>IF(Kinder!BL245=Antrag!$C$4,Kinder!BL244,0)</f>
        <v>0</v>
      </c>
      <c r="N244">
        <f>IF(Kinder!BM245=Antrag!$C$4,Kinder!BM244,0)</f>
        <v>0</v>
      </c>
      <c r="O244">
        <f>IF(Kinder!BN245=Antrag!$C$4,Kinder!BN244,0)</f>
        <v>0</v>
      </c>
      <c r="P244">
        <f>IF(Kinder!BO245=Antrag!$C$4,Kinder!BO244,0)</f>
        <v>0</v>
      </c>
      <c r="Q244">
        <f>IF(Kinder!BP245=Antrag!$C$4,Kinder!BP244,0)</f>
        <v>0</v>
      </c>
      <c r="R244">
        <f>IF(Kinder!BQ245=Antrag!$C$4,Kinder!BQ244,0)</f>
        <v>0</v>
      </c>
      <c r="S244">
        <f>IF(Kinder!BR245=Antrag!$C$4,Kinder!BR244,0)</f>
        <v>0</v>
      </c>
      <c r="T244">
        <f>IF(Kinder!BS245=Antrag!$C$4,Kinder!BS244,0)</f>
        <v>0</v>
      </c>
      <c r="U244">
        <f>IF(Kinder!BT245=Antrag!$C$4,Kinder!BT244,0)</f>
        <v>0</v>
      </c>
      <c r="V244">
        <f>IF(Kinder!BU245=Antrag!$C$4,Kinder!BU244,0)</f>
        <v>0</v>
      </c>
      <c r="W244">
        <f>IF(Kinder!BV245=Antrag!$C$4,Kinder!BV244,0)</f>
        <v>0</v>
      </c>
      <c r="X244">
        <f>IF(Kinder!BW245=Antrag!$C$4,Kinder!BW244,0)</f>
        <v>0</v>
      </c>
    </row>
    <row r="245" spans="1:49" x14ac:dyDescent="0.2">
      <c r="Y245">
        <f t="shared" ref="Y245:AJ245" si="80">MIN(A243,AL243)*M244</f>
        <v>0</v>
      </c>
      <c r="Z245">
        <f t="shared" si="80"/>
        <v>0</v>
      </c>
      <c r="AA245">
        <f t="shared" si="80"/>
        <v>0</v>
      </c>
      <c r="AB245">
        <f t="shared" si="80"/>
        <v>0</v>
      </c>
      <c r="AC245">
        <f t="shared" si="80"/>
        <v>0</v>
      </c>
      <c r="AD245">
        <f t="shared" si="80"/>
        <v>0</v>
      </c>
      <c r="AE245">
        <f t="shared" si="80"/>
        <v>0</v>
      </c>
      <c r="AF245">
        <f t="shared" si="80"/>
        <v>0</v>
      </c>
      <c r="AG245">
        <f t="shared" si="80"/>
        <v>0</v>
      </c>
      <c r="AH245">
        <f t="shared" si="80"/>
        <v>0</v>
      </c>
      <c r="AI245">
        <f t="shared" si="80"/>
        <v>0</v>
      </c>
      <c r="AJ245">
        <f t="shared" si="80"/>
        <v>0</v>
      </c>
      <c r="AK245">
        <f>SUM(Y245:AJ245)</f>
        <v>0</v>
      </c>
    </row>
    <row r="246" spans="1:49" x14ac:dyDescent="0.2">
      <c r="A246">
        <f>IF(Kinder!BL248=Antrag!$C$4,IF(Kinder!BL246=4.5,'Berechnung 4_5 _ x'!$E$31,Kinder!BL246),0)</f>
        <v>0</v>
      </c>
      <c r="B246">
        <f>IF(Kinder!BM248=Antrag!$C$4,IF(Kinder!BM246=4.5,'Berechnung 4_5 _ x'!$E$31,Kinder!BM246),0)</f>
        <v>0</v>
      </c>
      <c r="C246">
        <f>IF(Kinder!BN248=Antrag!$C$4,IF(Kinder!BN246=4.5,'Berechnung 4_5 _ x'!$E$31,Kinder!BN246),0)</f>
        <v>0</v>
      </c>
      <c r="D246">
        <f>IF(Kinder!BO248=Antrag!$C$4,IF(Kinder!BO246=4.5,'Berechnung 4_5 _ x'!$E$31,Kinder!BO246),0)</f>
        <v>0</v>
      </c>
      <c r="E246">
        <f>IF(Kinder!BP248=Antrag!$C$4,IF(Kinder!BP246=4.5,'Berechnung 4_5 _ x'!$E$31,Kinder!BP246),0)</f>
        <v>0</v>
      </c>
      <c r="F246">
        <f>IF(Kinder!BQ248=Antrag!$C$4,IF(Kinder!BQ246=4.5,'Berechnung 4_5 _ x'!$E$31,Kinder!BQ246),0)</f>
        <v>0</v>
      </c>
      <c r="G246">
        <f>IF(Kinder!BR248=Antrag!$C$4,IF(Kinder!BR246=4.5,'Berechnung 4_5 _ x'!$E$31,Kinder!BR246),0)</f>
        <v>0</v>
      </c>
      <c r="H246">
        <f>IF(Kinder!BS248=Antrag!$C$4,IF(Kinder!BS246=4.5,'Berechnung 4_5 _ x'!$E$31,Kinder!BS246),0)</f>
        <v>0</v>
      </c>
      <c r="I246">
        <f>IF(Kinder!BT248=Antrag!$C$4,IF(Kinder!BT246=4.5,'Berechnung 4_5 _ x'!$E$31,Kinder!BT246),0)</f>
        <v>0</v>
      </c>
      <c r="J246">
        <f>IF(Kinder!BU248=Antrag!$C$4,IF(Kinder!BU246=4.5,'Berechnung 4_5 _ x'!$E$31,Kinder!BU246),0)</f>
        <v>0</v>
      </c>
      <c r="K246">
        <f>IF(Kinder!BV248=Antrag!$C$4,IF(Kinder!BV246=4.5,'Berechnung 4_5 _ x'!$E$31,Kinder!BV246),0)</f>
        <v>0</v>
      </c>
      <c r="L246">
        <f>IF(Kinder!BW248=Antrag!$C$4,IF(Kinder!BW246=4.5,'Berechnung 4_5 _ x'!$E$31,Kinder!BW246),0)</f>
        <v>0</v>
      </c>
      <c r="M246" t="str">
        <f>IF(Kinder!S248='Berechnung Kommune'!L245,Kinder!S246,0)</f>
        <v/>
      </c>
      <c r="AL246">
        <f>IF(Kinder!BL248=Antrag!$C$4,IF(A246&gt;=4.5,IF('Berechnung 4_5 _ x'!D$5="Nein",4.5,IF(Kinder!AJ$903&lt;3,IF(MAX(Kinder!$AJ$903:AJ$903)&lt;3,4.5,Kinder!BL246),MIN('Berechnung 4_5 _ x'!$E$31:$F$32))),A246),0)</f>
        <v>0</v>
      </c>
      <c r="AM246">
        <f>IF(Kinder!BM248=Antrag!$C$4,IF(B246&gt;=4.5,IF('Berechnung 4_5 _ x'!E$5="Nein",4.5,IF(Kinder!AK$903&lt;3,IF(MAX(Kinder!$AJ$903:AK$903)&lt;3,4.5,Kinder!BM246),MIN('Berechnung 4_5 _ x'!$E$31:$F$32))),B246),0)</f>
        <v>0</v>
      </c>
      <c r="AN246">
        <f>IF(Kinder!BN248=Antrag!$C$4,IF(C246&gt;=4.5,IF('Berechnung 4_5 _ x'!F$5="Nein",4.5,IF(Kinder!AL$903&lt;3,IF(MAX(Kinder!$AJ$903:AL$903)&lt;3,4.5,Kinder!BN246),MIN('Berechnung 4_5 _ x'!$E$31:$F$32))),C246),0)</f>
        <v>0</v>
      </c>
      <c r="AO246">
        <f>IF(Kinder!BO248=Antrag!$C$4,IF(D246&gt;=4.5,IF('Berechnung 4_5 _ x'!G$5="Nein",4.5,IF(Kinder!AM$903&lt;3,IF(MAX(Kinder!$AJ$903:AM$903)&lt;3,4.5,Kinder!BO246),MIN('Berechnung 4_5 _ x'!$E$31:$F$32))),D246),0)</f>
        <v>0</v>
      </c>
      <c r="AP246">
        <f>IF(Kinder!BP248=Antrag!$C$4,IF(E246&gt;=4.5,IF('Berechnung 4_5 _ x'!H$5="Nein",4.5,IF(Kinder!AN$903&lt;3,IF(MAX(Kinder!$AJ$903:AN$903)&lt;3,4.5,Kinder!BP246),MIN('Berechnung 4_5 _ x'!$E$31:$F$32))),E246),0)</f>
        <v>0</v>
      </c>
      <c r="AQ246">
        <f>IF(Kinder!BQ248=Antrag!$C$4,IF(F246&gt;=4.5,IF('Berechnung 4_5 _ x'!I$5="Nein",4.5,IF(Kinder!AO$903&lt;3,IF(MAX(Kinder!$AJ$903:AO$903)&lt;3,4.5,Kinder!BQ246),MIN('Berechnung 4_5 _ x'!$E$31:$F$32))),F246),0)</f>
        <v>0</v>
      </c>
      <c r="AR246">
        <f>IF(Kinder!BR248=Antrag!$C$4,IF(G246&gt;=4.5,IF('Berechnung 4_5 _ x'!J$5="Nein",4.5,IF(Kinder!AP$903&lt;3,IF(MAX(Kinder!$AJ$903:AP$903)&lt;3,4.5,Kinder!BR246),MIN('Berechnung 4_5 _ x'!$E$31:$F$32))),G246),0)</f>
        <v>0</v>
      </c>
      <c r="AS246">
        <f>IF(Kinder!BS248=Antrag!$C$4,IF(H246&gt;=4.5,IF('Berechnung 4_5 _ x'!K$5="Nein",4.5,IF(Kinder!AQ$903&lt;3,IF(MAX(Kinder!$AJ$903:AQ$903)&lt;3,4.5,Kinder!BS246),MIN('Berechnung 4_5 _ x'!$E$31:$F$32))),H246),0)</f>
        <v>0</v>
      </c>
      <c r="AT246">
        <f>IF(Kinder!BT248=Antrag!$C$4,IF(I246&gt;=4.5,IF('Berechnung 4_5 _ x'!L$5="Nein",4.5,IF(Kinder!AR$903&lt;3,IF(MAX(Kinder!$AJ$903:AR$903)&lt;3,4.5,Kinder!BT246),MIN('Berechnung 4_5 _ x'!$E$31:$F$32))),I246),0)</f>
        <v>0</v>
      </c>
      <c r="AU246">
        <f>IF(Kinder!BU248=Antrag!$C$4,IF(J246&gt;=4.5,IF('Berechnung 4_5 _ x'!M$5="Nein",4.5,IF(Kinder!AS$903&lt;3,IF(MAX(Kinder!$AJ$903:AS$903)&lt;3,4.5,Kinder!BU246),MIN('Berechnung 4_5 _ x'!$E$31:$F$32))),J246),0)</f>
        <v>0</v>
      </c>
      <c r="AV246">
        <f>IF(Kinder!BV248=Antrag!$C$4,IF(K246&gt;=4.5,IF('Berechnung 4_5 _ x'!N$5="Nein",4.5,IF(Kinder!AT$903&lt;3,IF(MAX(Kinder!$AJ$903:AT$903)&lt;3,4.5,Kinder!BV246),MIN('Berechnung 4_5 _ x'!$E$31:$F$32))),K246),0)</f>
        <v>0</v>
      </c>
      <c r="AW246">
        <f>IF(Kinder!BW248=Antrag!$C$4,IF(L246&gt;=4.5,IF('Berechnung 4_5 _ x'!O$5="Nein",4.5,IF(Kinder!AU$903&lt;3,IF(MAX(Kinder!$AJ$903:AU$903)&lt;3,4.5,Kinder!BW246),MIN('Berechnung 4_5 _ x'!$E$31:$F$32))),L246),0)</f>
        <v>0</v>
      </c>
    </row>
    <row r="247" spans="1:49" x14ac:dyDescent="0.2">
      <c r="M247">
        <f>IF(Kinder!BL248=Antrag!$C$4,Kinder!BL247,0)</f>
        <v>0</v>
      </c>
      <c r="N247">
        <f>IF(Kinder!BM248=Antrag!$C$4,Kinder!BM247,0)</f>
        <v>0</v>
      </c>
      <c r="O247">
        <f>IF(Kinder!BN248=Antrag!$C$4,Kinder!BN247,0)</f>
        <v>0</v>
      </c>
      <c r="P247">
        <f>IF(Kinder!BO248=Antrag!$C$4,Kinder!BO247,0)</f>
        <v>0</v>
      </c>
      <c r="Q247">
        <f>IF(Kinder!BP248=Antrag!$C$4,Kinder!BP247,0)</f>
        <v>0</v>
      </c>
      <c r="R247">
        <f>IF(Kinder!BQ248=Antrag!$C$4,Kinder!BQ247,0)</f>
        <v>0</v>
      </c>
      <c r="S247">
        <f>IF(Kinder!BR248=Antrag!$C$4,Kinder!BR247,0)</f>
        <v>0</v>
      </c>
      <c r="T247">
        <f>IF(Kinder!BS248=Antrag!$C$4,Kinder!BS247,0)</f>
        <v>0</v>
      </c>
      <c r="U247">
        <f>IF(Kinder!BT248=Antrag!$C$4,Kinder!BT247,0)</f>
        <v>0</v>
      </c>
      <c r="V247">
        <f>IF(Kinder!BU248=Antrag!$C$4,Kinder!BU247,0)</f>
        <v>0</v>
      </c>
      <c r="W247">
        <f>IF(Kinder!BV248=Antrag!$C$4,Kinder!BV247,0)</f>
        <v>0</v>
      </c>
      <c r="X247">
        <f>IF(Kinder!BW248=Antrag!$C$4,Kinder!BW247,0)</f>
        <v>0</v>
      </c>
    </row>
    <row r="248" spans="1:49" x14ac:dyDescent="0.2">
      <c r="Y248">
        <f t="shared" ref="Y248:AJ248" si="81">MIN(A246,AL246)*M247</f>
        <v>0</v>
      </c>
      <c r="Z248">
        <f t="shared" si="81"/>
        <v>0</v>
      </c>
      <c r="AA248">
        <f t="shared" si="81"/>
        <v>0</v>
      </c>
      <c r="AB248">
        <f t="shared" si="81"/>
        <v>0</v>
      </c>
      <c r="AC248">
        <f t="shared" si="81"/>
        <v>0</v>
      </c>
      <c r="AD248">
        <f t="shared" si="81"/>
        <v>0</v>
      </c>
      <c r="AE248">
        <f t="shared" si="81"/>
        <v>0</v>
      </c>
      <c r="AF248">
        <f t="shared" si="81"/>
        <v>0</v>
      </c>
      <c r="AG248">
        <f t="shared" si="81"/>
        <v>0</v>
      </c>
      <c r="AH248">
        <f t="shared" si="81"/>
        <v>0</v>
      </c>
      <c r="AI248">
        <f t="shared" si="81"/>
        <v>0</v>
      </c>
      <c r="AJ248">
        <f t="shared" si="81"/>
        <v>0</v>
      </c>
      <c r="AK248">
        <f>SUM(Y248:AJ248)</f>
        <v>0</v>
      </c>
    </row>
    <row r="249" spans="1:49" x14ac:dyDescent="0.2">
      <c r="A249">
        <f>IF(Kinder!BL251=Antrag!$C$4,IF(Kinder!BL249=4.5,'Berechnung 4_5 _ x'!$E$31,Kinder!BL249),0)</f>
        <v>0</v>
      </c>
      <c r="B249">
        <f>IF(Kinder!BM251=Antrag!$C$4,IF(Kinder!BM249=4.5,'Berechnung 4_5 _ x'!$E$31,Kinder!BM249),0)</f>
        <v>0</v>
      </c>
      <c r="C249">
        <f>IF(Kinder!BN251=Antrag!$C$4,IF(Kinder!BN249=4.5,'Berechnung 4_5 _ x'!$E$31,Kinder!BN249),0)</f>
        <v>0</v>
      </c>
      <c r="D249">
        <f>IF(Kinder!BO251=Antrag!$C$4,IF(Kinder!BO249=4.5,'Berechnung 4_5 _ x'!$E$31,Kinder!BO249),0)</f>
        <v>0</v>
      </c>
      <c r="E249">
        <f>IF(Kinder!BP251=Antrag!$C$4,IF(Kinder!BP249=4.5,'Berechnung 4_5 _ x'!$E$31,Kinder!BP249),0)</f>
        <v>0</v>
      </c>
      <c r="F249">
        <f>IF(Kinder!BQ251=Antrag!$C$4,IF(Kinder!BQ249=4.5,'Berechnung 4_5 _ x'!$E$31,Kinder!BQ249),0)</f>
        <v>0</v>
      </c>
      <c r="G249">
        <f>IF(Kinder!BR251=Antrag!$C$4,IF(Kinder!BR249=4.5,'Berechnung 4_5 _ x'!$E$31,Kinder!BR249),0)</f>
        <v>0</v>
      </c>
      <c r="H249">
        <f>IF(Kinder!BS251=Antrag!$C$4,IF(Kinder!BS249=4.5,'Berechnung 4_5 _ x'!$E$31,Kinder!BS249),0)</f>
        <v>0</v>
      </c>
      <c r="I249">
        <f>IF(Kinder!BT251=Antrag!$C$4,IF(Kinder!BT249=4.5,'Berechnung 4_5 _ x'!$E$31,Kinder!BT249),0)</f>
        <v>0</v>
      </c>
      <c r="J249">
        <f>IF(Kinder!BU251=Antrag!$C$4,IF(Kinder!BU249=4.5,'Berechnung 4_5 _ x'!$E$31,Kinder!BU249),0)</f>
        <v>0</v>
      </c>
      <c r="K249">
        <f>IF(Kinder!BV251=Antrag!$C$4,IF(Kinder!BV249=4.5,'Berechnung 4_5 _ x'!$E$31,Kinder!BV249),0)</f>
        <v>0</v>
      </c>
      <c r="L249">
        <f>IF(Kinder!BW251=Antrag!$C$4,IF(Kinder!BW249=4.5,'Berechnung 4_5 _ x'!$E$31,Kinder!BW249),0)</f>
        <v>0</v>
      </c>
      <c r="M249" t="str">
        <f>IF(Kinder!S251='Berechnung Kommune'!L248,Kinder!S249,0)</f>
        <v/>
      </c>
      <c r="AL249">
        <f>IF(Kinder!BL251=Antrag!$C$4,IF(A249&gt;=4.5,IF('Berechnung 4_5 _ x'!D$5="Nein",4.5,IF(Kinder!AJ$903&lt;3,IF(MAX(Kinder!$AJ$903:AJ$903)&lt;3,4.5,Kinder!BL249),MIN('Berechnung 4_5 _ x'!$E$31:$F$32))),A249),0)</f>
        <v>0</v>
      </c>
      <c r="AM249">
        <f>IF(Kinder!BM251=Antrag!$C$4,IF(B249&gt;=4.5,IF('Berechnung 4_5 _ x'!E$5="Nein",4.5,IF(Kinder!AK$903&lt;3,IF(MAX(Kinder!$AJ$903:AK$903)&lt;3,4.5,Kinder!BM249),MIN('Berechnung 4_5 _ x'!$E$31:$F$32))),B249),0)</f>
        <v>0</v>
      </c>
      <c r="AN249">
        <f>IF(Kinder!BN251=Antrag!$C$4,IF(C249&gt;=4.5,IF('Berechnung 4_5 _ x'!F$5="Nein",4.5,IF(Kinder!AL$903&lt;3,IF(MAX(Kinder!$AJ$903:AL$903)&lt;3,4.5,Kinder!BN249),MIN('Berechnung 4_5 _ x'!$E$31:$F$32))),C249),0)</f>
        <v>0</v>
      </c>
      <c r="AO249">
        <f>IF(Kinder!BO251=Antrag!$C$4,IF(D249&gt;=4.5,IF('Berechnung 4_5 _ x'!G$5="Nein",4.5,IF(Kinder!AM$903&lt;3,IF(MAX(Kinder!$AJ$903:AM$903)&lt;3,4.5,Kinder!BO249),MIN('Berechnung 4_5 _ x'!$E$31:$F$32))),D249),0)</f>
        <v>0</v>
      </c>
      <c r="AP249">
        <f>IF(Kinder!BP251=Antrag!$C$4,IF(E249&gt;=4.5,IF('Berechnung 4_5 _ x'!H$5="Nein",4.5,IF(Kinder!AN$903&lt;3,IF(MAX(Kinder!$AJ$903:AN$903)&lt;3,4.5,Kinder!BP249),MIN('Berechnung 4_5 _ x'!$E$31:$F$32))),E249),0)</f>
        <v>0</v>
      </c>
      <c r="AQ249">
        <f>IF(Kinder!BQ251=Antrag!$C$4,IF(F249&gt;=4.5,IF('Berechnung 4_5 _ x'!I$5="Nein",4.5,IF(Kinder!AO$903&lt;3,IF(MAX(Kinder!$AJ$903:AO$903)&lt;3,4.5,Kinder!BQ249),MIN('Berechnung 4_5 _ x'!$E$31:$F$32))),F249),0)</f>
        <v>0</v>
      </c>
      <c r="AR249">
        <f>IF(Kinder!BR251=Antrag!$C$4,IF(G249&gt;=4.5,IF('Berechnung 4_5 _ x'!J$5="Nein",4.5,IF(Kinder!AP$903&lt;3,IF(MAX(Kinder!$AJ$903:AP$903)&lt;3,4.5,Kinder!BR249),MIN('Berechnung 4_5 _ x'!$E$31:$F$32))),G249),0)</f>
        <v>0</v>
      </c>
      <c r="AS249">
        <f>IF(Kinder!BS251=Antrag!$C$4,IF(H249&gt;=4.5,IF('Berechnung 4_5 _ x'!K$5="Nein",4.5,IF(Kinder!AQ$903&lt;3,IF(MAX(Kinder!$AJ$903:AQ$903)&lt;3,4.5,Kinder!BS249),MIN('Berechnung 4_5 _ x'!$E$31:$F$32))),H249),0)</f>
        <v>0</v>
      </c>
      <c r="AT249">
        <f>IF(Kinder!BT251=Antrag!$C$4,IF(I249&gt;=4.5,IF('Berechnung 4_5 _ x'!L$5="Nein",4.5,IF(Kinder!AR$903&lt;3,IF(MAX(Kinder!$AJ$903:AR$903)&lt;3,4.5,Kinder!BT249),MIN('Berechnung 4_5 _ x'!$E$31:$F$32))),I249),0)</f>
        <v>0</v>
      </c>
      <c r="AU249">
        <f>IF(Kinder!BU251=Antrag!$C$4,IF(J249&gt;=4.5,IF('Berechnung 4_5 _ x'!M$5="Nein",4.5,IF(Kinder!AS$903&lt;3,IF(MAX(Kinder!$AJ$903:AS$903)&lt;3,4.5,Kinder!BU249),MIN('Berechnung 4_5 _ x'!$E$31:$F$32))),J249),0)</f>
        <v>0</v>
      </c>
      <c r="AV249">
        <f>IF(Kinder!BV251=Antrag!$C$4,IF(K249&gt;=4.5,IF('Berechnung 4_5 _ x'!N$5="Nein",4.5,IF(Kinder!AT$903&lt;3,IF(MAX(Kinder!$AJ$903:AT$903)&lt;3,4.5,Kinder!BV249),MIN('Berechnung 4_5 _ x'!$E$31:$F$32))),K249),0)</f>
        <v>0</v>
      </c>
      <c r="AW249">
        <f>IF(Kinder!BW251=Antrag!$C$4,IF(L249&gt;=4.5,IF('Berechnung 4_5 _ x'!O$5="Nein",4.5,IF(Kinder!AU$903&lt;3,IF(MAX(Kinder!$AJ$903:AU$903)&lt;3,4.5,Kinder!BW249),MIN('Berechnung 4_5 _ x'!$E$31:$F$32))),L249),0)</f>
        <v>0</v>
      </c>
    </row>
    <row r="250" spans="1:49" x14ac:dyDescent="0.2">
      <c r="M250">
        <f>IF(Kinder!BL251=Antrag!$C$4,Kinder!BL250,0)</f>
        <v>0</v>
      </c>
      <c r="N250">
        <f>IF(Kinder!BM251=Antrag!$C$4,Kinder!BM250,0)</f>
        <v>0</v>
      </c>
      <c r="O250">
        <f>IF(Kinder!BN251=Antrag!$C$4,Kinder!BN250,0)</f>
        <v>0</v>
      </c>
      <c r="P250">
        <f>IF(Kinder!BO251=Antrag!$C$4,Kinder!BO250,0)</f>
        <v>0</v>
      </c>
      <c r="Q250">
        <f>IF(Kinder!BP251=Antrag!$C$4,Kinder!BP250,0)</f>
        <v>0</v>
      </c>
      <c r="R250">
        <f>IF(Kinder!BQ251=Antrag!$C$4,Kinder!BQ250,0)</f>
        <v>0</v>
      </c>
      <c r="S250">
        <f>IF(Kinder!BR251=Antrag!$C$4,Kinder!BR250,0)</f>
        <v>0</v>
      </c>
      <c r="T250">
        <f>IF(Kinder!BS251=Antrag!$C$4,Kinder!BS250,0)</f>
        <v>0</v>
      </c>
      <c r="U250">
        <f>IF(Kinder!BT251=Antrag!$C$4,Kinder!BT250,0)</f>
        <v>0</v>
      </c>
      <c r="V250">
        <f>IF(Kinder!BU251=Antrag!$C$4,Kinder!BU250,0)</f>
        <v>0</v>
      </c>
      <c r="W250">
        <f>IF(Kinder!BV251=Antrag!$C$4,Kinder!BV250,0)</f>
        <v>0</v>
      </c>
      <c r="X250">
        <f>IF(Kinder!BW251=Antrag!$C$4,Kinder!BW250,0)</f>
        <v>0</v>
      </c>
    </row>
    <row r="251" spans="1:49" x14ac:dyDescent="0.2">
      <c r="Y251">
        <f t="shared" ref="Y251:AJ251" si="82">MIN(A249,AL249)*M250</f>
        <v>0</v>
      </c>
      <c r="Z251">
        <f t="shared" si="82"/>
        <v>0</v>
      </c>
      <c r="AA251">
        <f t="shared" si="82"/>
        <v>0</v>
      </c>
      <c r="AB251">
        <f t="shared" si="82"/>
        <v>0</v>
      </c>
      <c r="AC251">
        <f t="shared" si="82"/>
        <v>0</v>
      </c>
      <c r="AD251">
        <f t="shared" si="82"/>
        <v>0</v>
      </c>
      <c r="AE251">
        <f t="shared" si="82"/>
        <v>0</v>
      </c>
      <c r="AF251">
        <f t="shared" si="82"/>
        <v>0</v>
      </c>
      <c r="AG251">
        <f t="shared" si="82"/>
        <v>0</v>
      </c>
      <c r="AH251">
        <f t="shared" si="82"/>
        <v>0</v>
      </c>
      <c r="AI251">
        <f t="shared" si="82"/>
        <v>0</v>
      </c>
      <c r="AJ251">
        <f t="shared" si="82"/>
        <v>0</v>
      </c>
      <c r="AK251">
        <f>SUM(Y251:AJ251)</f>
        <v>0</v>
      </c>
    </row>
    <row r="252" spans="1:49" x14ac:dyDescent="0.2">
      <c r="A252">
        <f>IF(Kinder!BL254=Antrag!$C$4,IF(Kinder!BL252=4.5,'Berechnung 4_5 _ x'!$E$31,Kinder!BL252),0)</f>
        <v>0</v>
      </c>
      <c r="B252">
        <f>IF(Kinder!BM254=Antrag!$C$4,IF(Kinder!BM252=4.5,'Berechnung 4_5 _ x'!$E$31,Kinder!BM252),0)</f>
        <v>0</v>
      </c>
      <c r="C252">
        <f>IF(Kinder!BN254=Antrag!$C$4,IF(Kinder!BN252=4.5,'Berechnung 4_5 _ x'!$E$31,Kinder!BN252),0)</f>
        <v>0</v>
      </c>
      <c r="D252">
        <f>IF(Kinder!BO254=Antrag!$C$4,IF(Kinder!BO252=4.5,'Berechnung 4_5 _ x'!$E$31,Kinder!BO252),0)</f>
        <v>0</v>
      </c>
      <c r="E252">
        <f>IF(Kinder!BP254=Antrag!$C$4,IF(Kinder!BP252=4.5,'Berechnung 4_5 _ x'!$E$31,Kinder!BP252),0)</f>
        <v>0</v>
      </c>
      <c r="F252">
        <f>IF(Kinder!BQ254=Antrag!$C$4,IF(Kinder!BQ252=4.5,'Berechnung 4_5 _ x'!$E$31,Kinder!BQ252),0)</f>
        <v>0</v>
      </c>
      <c r="G252">
        <f>IF(Kinder!BR254=Antrag!$C$4,IF(Kinder!BR252=4.5,'Berechnung 4_5 _ x'!$E$31,Kinder!BR252),0)</f>
        <v>0</v>
      </c>
      <c r="H252">
        <f>IF(Kinder!BS254=Antrag!$C$4,IF(Kinder!BS252=4.5,'Berechnung 4_5 _ x'!$E$31,Kinder!BS252),0)</f>
        <v>0</v>
      </c>
      <c r="I252">
        <f>IF(Kinder!BT254=Antrag!$C$4,IF(Kinder!BT252=4.5,'Berechnung 4_5 _ x'!$E$31,Kinder!BT252),0)</f>
        <v>0</v>
      </c>
      <c r="J252">
        <f>IF(Kinder!BU254=Antrag!$C$4,IF(Kinder!BU252=4.5,'Berechnung 4_5 _ x'!$E$31,Kinder!BU252),0)</f>
        <v>0</v>
      </c>
      <c r="K252">
        <f>IF(Kinder!BV254=Antrag!$C$4,IF(Kinder!BV252=4.5,'Berechnung 4_5 _ x'!$E$31,Kinder!BV252),0)</f>
        <v>0</v>
      </c>
      <c r="L252">
        <f>IF(Kinder!BW254=Antrag!$C$4,IF(Kinder!BW252=4.5,'Berechnung 4_5 _ x'!$E$31,Kinder!BW252),0)</f>
        <v>0</v>
      </c>
      <c r="M252" t="str">
        <f>IF(Kinder!S254='Berechnung Kommune'!L251,Kinder!S252,0)</f>
        <v/>
      </c>
      <c r="AL252">
        <f>IF(Kinder!BL254=Antrag!$C$4,IF(A252&gt;=4.5,IF('Berechnung 4_5 _ x'!D$5="Nein",4.5,IF(Kinder!AJ$903&lt;3,IF(MAX(Kinder!$AJ$903:AJ$903)&lt;3,4.5,Kinder!BL252),MIN('Berechnung 4_5 _ x'!$E$31:$F$32))),A252),0)</f>
        <v>0</v>
      </c>
      <c r="AM252">
        <f>IF(Kinder!BM254=Antrag!$C$4,IF(B252&gt;=4.5,IF('Berechnung 4_5 _ x'!E$5="Nein",4.5,IF(Kinder!AK$903&lt;3,IF(MAX(Kinder!$AJ$903:AK$903)&lt;3,4.5,Kinder!BM252),MIN('Berechnung 4_5 _ x'!$E$31:$F$32))),B252),0)</f>
        <v>0</v>
      </c>
      <c r="AN252">
        <f>IF(Kinder!BN254=Antrag!$C$4,IF(C252&gt;=4.5,IF('Berechnung 4_5 _ x'!F$5="Nein",4.5,IF(Kinder!AL$903&lt;3,IF(MAX(Kinder!$AJ$903:AL$903)&lt;3,4.5,Kinder!BN252),MIN('Berechnung 4_5 _ x'!$E$31:$F$32))),C252),0)</f>
        <v>0</v>
      </c>
      <c r="AO252">
        <f>IF(Kinder!BO254=Antrag!$C$4,IF(D252&gt;=4.5,IF('Berechnung 4_5 _ x'!G$5="Nein",4.5,IF(Kinder!AM$903&lt;3,IF(MAX(Kinder!$AJ$903:AM$903)&lt;3,4.5,Kinder!BO252),MIN('Berechnung 4_5 _ x'!$E$31:$F$32))),D252),0)</f>
        <v>0</v>
      </c>
      <c r="AP252">
        <f>IF(Kinder!BP254=Antrag!$C$4,IF(E252&gt;=4.5,IF('Berechnung 4_5 _ x'!H$5="Nein",4.5,IF(Kinder!AN$903&lt;3,IF(MAX(Kinder!$AJ$903:AN$903)&lt;3,4.5,Kinder!BP252),MIN('Berechnung 4_5 _ x'!$E$31:$F$32))),E252),0)</f>
        <v>0</v>
      </c>
      <c r="AQ252">
        <f>IF(Kinder!BQ254=Antrag!$C$4,IF(F252&gt;=4.5,IF('Berechnung 4_5 _ x'!I$5="Nein",4.5,IF(Kinder!AO$903&lt;3,IF(MAX(Kinder!$AJ$903:AO$903)&lt;3,4.5,Kinder!BQ252),MIN('Berechnung 4_5 _ x'!$E$31:$F$32))),F252),0)</f>
        <v>0</v>
      </c>
      <c r="AR252">
        <f>IF(Kinder!BR254=Antrag!$C$4,IF(G252&gt;=4.5,IF('Berechnung 4_5 _ x'!J$5="Nein",4.5,IF(Kinder!AP$903&lt;3,IF(MAX(Kinder!$AJ$903:AP$903)&lt;3,4.5,Kinder!BR252),MIN('Berechnung 4_5 _ x'!$E$31:$F$32))),G252),0)</f>
        <v>0</v>
      </c>
      <c r="AS252">
        <f>IF(Kinder!BS254=Antrag!$C$4,IF(H252&gt;=4.5,IF('Berechnung 4_5 _ x'!K$5="Nein",4.5,IF(Kinder!AQ$903&lt;3,IF(MAX(Kinder!$AJ$903:AQ$903)&lt;3,4.5,Kinder!BS252),MIN('Berechnung 4_5 _ x'!$E$31:$F$32))),H252),0)</f>
        <v>0</v>
      </c>
      <c r="AT252">
        <f>IF(Kinder!BT254=Antrag!$C$4,IF(I252&gt;=4.5,IF('Berechnung 4_5 _ x'!L$5="Nein",4.5,IF(Kinder!AR$903&lt;3,IF(MAX(Kinder!$AJ$903:AR$903)&lt;3,4.5,Kinder!BT252),MIN('Berechnung 4_5 _ x'!$E$31:$F$32))),I252),0)</f>
        <v>0</v>
      </c>
      <c r="AU252">
        <f>IF(Kinder!BU254=Antrag!$C$4,IF(J252&gt;=4.5,IF('Berechnung 4_5 _ x'!M$5="Nein",4.5,IF(Kinder!AS$903&lt;3,IF(MAX(Kinder!$AJ$903:AS$903)&lt;3,4.5,Kinder!BU252),MIN('Berechnung 4_5 _ x'!$E$31:$F$32))),J252),0)</f>
        <v>0</v>
      </c>
      <c r="AV252">
        <f>IF(Kinder!BV254=Antrag!$C$4,IF(K252&gt;=4.5,IF('Berechnung 4_5 _ x'!N$5="Nein",4.5,IF(Kinder!AT$903&lt;3,IF(MAX(Kinder!$AJ$903:AT$903)&lt;3,4.5,Kinder!BV252),MIN('Berechnung 4_5 _ x'!$E$31:$F$32))),K252),0)</f>
        <v>0</v>
      </c>
      <c r="AW252">
        <f>IF(Kinder!BW254=Antrag!$C$4,IF(L252&gt;=4.5,IF('Berechnung 4_5 _ x'!O$5="Nein",4.5,IF(Kinder!AU$903&lt;3,IF(MAX(Kinder!$AJ$903:AU$903)&lt;3,4.5,Kinder!BW252),MIN('Berechnung 4_5 _ x'!$E$31:$F$32))),L252),0)</f>
        <v>0</v>
      </c>
    </row>
    <row r="253" spans="1:49" x14ac:dyDescent="0.2">
      <c r="M253">
        <f>IF(Kinder!BL254=Antrag!$C$4,Kinder!BL253,0)</f>
        <v>0</v>
      </c>
      <c r="N253">
        <f>IF(Kinder!BM254=Antrag!$C$4,Kinder!BM253,0)</f>
        <v>0</v>
      </c>
      <c r="O253">
        <f>IF(Kinder!BN254=Antrag!$C$4,Kinder!BN253,0)</f>
        <v>0</v>
      </c>
      <c r="P253">
        <f>IF(Kinder!BO254=Antrag!$C$4,Kinder!BO253,0)</f>
        <v>0</v>
      </c>
      <c r="Q253">
        <f>IF(Kinder!BP254=Antrag!$C$4,Kinder!BP253,0)</f>
        <v>0</v>
      </c>
      <c r="R253">
        <f>IF(Kinder!BQ254=Antrag!$C$4,Kinder!BQ253,0)</f>
        <v>0</v>
      </c>
      <c r="S253">
        <f>IF(Kinder!BR254=Antrag!$C$4,Kinder!BR253,0)</f>
        <v>0</v>
      </c>
      <c r="T253">
        <f>IF(Kinder!BS254=Antrag!$C$4,Kinder!BS253,0)</f>
        <v>0</v>
      </c>
      <c r="U253">
        <f>IF(Kinder!BT254=Antrag!$C$4,Kinder!BT253,0)</f>
        <v>0</v>
      </c>
      <c r="V253">
        <f>IF(Kinder!BU254=Antrag!$C$4,Kinder!BU253,0)</f>
        <v>0</v>
      </c>
      <c r="W253">
        <f>IF(Kinder!BV254=Antrag!$C$4,Kinder!BV253,0)</f>
        <v>0</v>
      </c>
      <c r="X253">
        <f>IF(Kinder!BW254=Antrag!$C$4,Kinder!BW253,0)</f>
        <v>0</v>
      </c>
    </row>
    <row r="254" spans="1:49" x14ac:dyDescent="0.2">
      <c r="Y254">
        <f t="shared" ref="Y254:AJ254" si="83">MIN(A252,AL252)*M253</f>
        <v>0</v>
      </c>
      <c r="Z254">
        <f t="shared" si="83"/>
        <v>0</v>
      </c>
      <c r="AA254">
        <f t="shared" si="83"/>
        <v>0</v>
      </c>
      <c r="AB254">
        <f t="shared" si="83"/>
        <v>0</v>
      </c>
      <c r="AC254">
        <f t="shared" si="83"/>
        <v>0</v>
      </c>
      <c r="AD254">
        <f t="shared" si="83"/>
        <v>0</v>
      </c>
      <c r="AE254">
        <f t="shared" si="83"/>
        <v>0</v>
      </c>
      <c r="AF254">
        <f t="shared" si="83"/>
        <v>0</v>
      </c>
      <c r="AG254">
        <f t="shared" si="83"/>
        <v>0</v>
      </c>
      <c r="AH254">
        <f t="shared" si="83"/>
        <v>0</v>
      </c>
      <c r="AI254">
        <f t="shared" si="83"/>
        <v>0</v>
      </c>
      <c r="AJ254">
        <f t="shared" si="83"/>
        <v>0</v>
      </c>
      <c r="AK254">
        <f>SUM(Y254:AJ254)</f>
        <v>0</v>
      </c>
    </row>
    <row r="255" spans="1:49" x14ac:dyDescent="0.2">
      <c r="A255">
        <f>IF(Kinder!BL257=Antrag!$C$4,IF(Kinder!BL255=4.5,'Berechnung 4_5 _ x'!$E$31,Kinder!BL255),0)</f>
        <v>0</v>
      </c>
      <c r="B255">
        <f>IF(Kinder!BM257=Antrag!$C$4,IF(Kinder!BM255=4.5,'Berechnung 4_5 _ x'!$E$31,Kinder!BM255),0)</f>
        <v>0</v>
      </c>
      <c r="C255">
        <f>IF(Kinder!BN257=Antrag!$C$4,IF(Kinder!BN255=4.5,'Berechnung 4_5 _ x'!$E$31,Kinder!BN255),0)</f>
        <v>0</v>
      </c>
      <c r="D255">
        <f>IF(Kinder!BO257=Antrag!$C$4,IF(Kinder!BO255=4.5,'Berechnung 4_5 _ x'!$E$31,Kinder!BO255),0)</f>
        <v>0</v>
      </c>
      <c r="E255">
        <f>IF(Kinder!BP257=Antrag!$C$4,IF(Kinder!BP255=4.5,'Berechnung 4_5 _ x'!$E$31,Kinder!BP255),0)</f>
        <v>0</v>
      </c>
      <c r="F255">
        <f>IF(Kinder!BQ257=Antrag!$C$4,IF(Kinder!BQ255=4.5,'Berechnung 4_5 _ x'!$E$31,Kinder!BQ255),0)</f>
        <v>0</v>
      </c>
      <c r="G255">
        <f>IF(Kinder!BR257=Antrag!$C$4,IF(Kinder!BR255=4.5,'Berechnung 4_5 _ x'!$E$31,Kinder!BR255),0)</f>
        <v>0</v>
      </c>
      <c r="H255">
        <f>IF(Kinder!BS257=Antrag!$C$4,IF(Kinder!BS255=4.5,'Berechnung 4_5 _ x'!$E$31,Kinder!BS255),0)</f>
        <v>0</v>
      </c>
      <c r="I255">
        <f>IF(Kinder!BT257=Antrag!$C$4,IF(Kinder!BT255=4.5,'Berechnung 4_5 _ x'!$E$31,Kinder!BT255),0)</f>
        <v>0</v>
      </c>
      <c r="J255">
        <f>IF(Kinder!BU257=Antrag!$C$4,IF(Kinder!BU255=4.5,'Berechnung 4_5 _ x'!$E$31,Kinder!BU255),0)</f>
        <v>0</v>
      </c>
      <c r="K255">
        <f>IF(Kinder!BV257=Antrag!$C$4,IF(Kinder!BV255=4.5,'Berechnung 4_5 _ x'!$E$31,Kinder!BV255),0)</f>
        <v>0</v>
      </c>
      <c r="L255">
        <f>IF(Kinder!BW257=Antrag!$C$4,IF(Kinder!BW255=4.5,'Berechnung 4_5 _ x'!$E$31,Kinder!BW255),0)</f>
        <v>0</v>
      </c>
      <c r="M255" t="str">
        <f>IF(Kinder!S257='Berechnung Kommune'!L254,Kinder!S255,0)</f>
        <v/>
      </c>
      <c r="AL255">
        <f>IF(Kinder!BL257=Antrag!$C$4,IF(A255&gt;=4.5,IF('Berechnung 4_5 _ x'!D$5="Nein",4.5,IF(Kinder!AJ$903&lt;3,IF(MAX(Kinder!$AJ$903:AJ$903)&lt;3,4.5,Kinder!BL255),MIN('Berechnung 4_5 _ x'!$E$31:$F$32))),A255),0)</f>
        <v>0</v>
      </c>
      <c r="AM255">
        <f>IF(Kinder!BM257=Antrag!$C$4,IF(B255&gt;=4.5,IF('Berechnung 4_5 _ x'!E$5="Nein",4.5,IF(Kinder!AK$903&lt;3,IF(MAX(Kinder!$AJ$903:AK$903)&lt;3,4.5,Kinder!BM255),MIN('Berechnung 4_5 _ x'!$E$31:$F$32))),B255),0)</f>
        <v>0</v>
      </c>
      <c r="AN255">
        <f>IF(Kinder!BN257=Antrag!$C$4,IF(C255&gt;=4.5,IF('Berechnung 4_5 _ x'!F$5="Nein",4.5,IF(Kinder!AL$903&lt;3,IF(MAX(Kinder!$AJ$903:AL$903)&lt;3,4.5,Kinder!BN255),MIN('Berechnung 4_5 _ x'!$E$31:$F$32))),C255),0)</f>
        <v>0</v>
      </c>
      <c r="AO255">
        <f>IF(Kinder!BO257=Antrag!$C$4,IF(D255&gt;=4.5,IF('Berechnung 4_5 _ x'!G$5="Nein",4.5,IF(Kinder!AM$903&lt;3,IF(MAX(Kinder!$AJ$903:AM$903)&lt;3,4.5,Kinder!BO255),MIN('Berechnung 4_5 _ x'!$E$31:$F$32))),D255),0)</f>
        <v>0</v>
      </c>
      <c r="AP255">
        <f>IF(Kinder!BP257=Antrag!$C$4,IF(E255&gt;=4.5,IF('Berechnung 4_5 _ x'!H$5="Nein",4.5,IF(Kinder!AN$903&lt;3,IF(MAX(Kinder!$AJ$903:AN$903)&lt;3,4.5,Kinder!BP255),MIN('Berechnung 4_5 _ x'!$E$31:$F$32))),E255),0)</f>
        <v>0</v>
      </c>
      <c r="AQ255">
        <f>IF(Kinder!BQ257=Antrag!$C$4,IF(F255&gt;=4.5,IF('Berechnung 4_5 _ x'!I$5="Nein",4.5,IF(Kinder!AO$903&lt;3,IF(MAX(Kinder!$AJ$903:AO$903)&lt;3,4.5,Kinder!BQ255),MIN('Berechnung 4_5 _ x'!$E$31:$F$32))),F255),0)</f>
        <v>0</v>
      </c>
      <c r="AR255">
        <f>IF(Kinder!BR257=Antrag!$C$4,IF(G255&gt;=4.5,IF('Berechnung 4_5 _ x'!J$5="Nein",4.5,IF(Kinder!AP$903&lt;3,IF(MAX(Kinder!$AJ$903:AP$903)&lt;3,4.5,Kinder!BR255),MIN('Berechnung 4_5 _ x'!$E$31:$F$32))),G255),0)</f>
        <v>0</v>
      </c>
      <c r="AS255">
        <f>IF(Kinder!BS257=Antrag!$C$4,IF(H255&gt;=4.5,IF('Berechnung 4_5 _ x'!K$5="Nein",4.5,IF(Kinder!AQ$903&lt;3,IF(MAX(Kinder!$AJ$903:AQ$903)&lt;3,4.5,Kinder!BS255),MIN('Berechnung 4_5 _ x'!$E$31:$F$32))),H255),0)</f>
        <v>0</v>
      </c>
      <c r="AT255">
        <f>IF(Kinder!BT257=Antrag!$C$4,IF(I255&gt;=4.5,IF('Berechnung 4_5 _ x'!L$5="Nein",4.5,IF(Kinder!AR$903&lt;3,IF(MAX(Kinder!$AJ$903:AR$903)&lt;3,4.5,Kinder!BT255),MIN('Berechnung 4_5 _ x'!$E$31:$F$32))),I255),0)</f>
        <v>0</v>
      </c>
      <c r="AU255">
        <f>IF(Kinder!BU257=Antrag!$C$4,IF(J255&gt;=4.5,IF('Berechnung 4_5 _ x'!M$5="Nein",4.5,IF(Kinder!AS$903&lt;3,IF(MAX(Kinder!$AJ$903:AS$903)&lt;3,4.5,Kinder!BU255),MIN('Berechnung 4_5 _ x'!$E$31:$F$32))),J255),0)</f>
        <v>0</v>
      </c>
      <c r="AV255">
        <f>IF(Kinder!BV257=Antrag!$C$4,IF(K255&gt;=4.5,IF('Berechnung 4_5 _ x'!N$5="Nein",4.5,IF(Kinder!AT$903&lt;3,IF(MAX(Kinder!$AJ$903:AT$903)&lt;3,4.5,Kinder!BV255),MIN('Berechnung 4_5 _ x'!$E$31:$F$32))),K255),0)</f>
        <v>0</v>
      </c>
      <c r="AW255">
        <f>IF(Kinder!BW257=Antrag!$C$4,IF(L255&gt;=4.5,IF('Berechnung 4_5 _ x'!O$5="Nein",4.5,IF(Kinder!AU$903&lt;3,IF(MAX(Kinder!$AJ$903:AU$903)&lt;3,4.5,Kinder!BW255),MIN('Berechnung 4_5 _ x'!$E$31:$F$32))),L255),0)</f>
        <v>0</v>
      </c>
    </row>
    <row r="256" spans="1:49" x14ac:dyDescent="0.2">
      <c r="M256">
        <f>IF(Kinder!BL257=Antrag!$C$4,Kinder!BL256,0)</f>
        <v>0</v>
      </c>
      <c r="N256">
        <f>IF(Kinder!BM257=Antrag!$C$4,Kinder!BM256,0)</f>
        <v>0</v>
      </c>
      <c r="O256">
        <f>IF(Kinder!BN257=Antrag!$C$4,Kinder!BN256,0)</f>
        <v>0</v>
      </c>
      <c r="P256">
        <f>IF(Kinder!BO257=Antrag!$C$4,Kinder!BO256,0)</f>
        <v>0</v>
      </c>
      <c r="Q256">
        <f>IF(Kinder!BP257=Antrag!$C$4,Kinder!BP256,0)</f>
        <v>0</v>
      </c>
      <c r="R256">
        <f>IF(Kinder!BQ257=Antrag!$C$4,Kinder!BQ256,0)</f>
        <v>0</v>
      </c>
      <c r="S256">
        <f>IF(Kinder!BR257=Antrag!$C$4,Kinder!BR256,0)</f>
        <v>0</v>
      </c>
      <c r="T256">
        <f>IF(Kinder!BS257=Antrag!$C$4,Kinder!BS256,0)</f>
        <v>0</v>
      </c>
      <c r="U256">
        <f>IF(Kinder!BT257=Antrag!$C$4,Kinder!BT256,0)</f>
        <v>0</v>
      </c>
      <c r="V256">
        <f>IF(Kinder!BU257=Antrag!$C$4,Kinder!BU256,0)</f>
        <v>0</v>
      </c>
      <c r="W256">
        <f>IF(Kinder!BV257=Antrag!$C$4,Kinder!BV256,0)</f>
        <v>0</v>
      </c>
      <c r="X256">
        <f>IF(Kinder!BW257=Antrag!$C$4,Kinder!BW256,0)</f>
        <v>0</v>
      </c>
    </row>
    <row r="257" spans="1:49" x14ac:dyDescent="0.2">
      <c r="Y257">
        <f t="shared" ref="Y257:AJ257" si="84">MIN(A255,AL255)*M256</f>
        <v>0</v>
      </c>
      <c r="Z257">
        <f t="shared" si="84"/>
        <v>0</v>
      </c>
      <c r="AA257">
        <f t="shared" si="84"/>
        <v>0</v>
      </c>
      <c r="AB257">
        <f t="shared" si="84"/>
        <v>0</v>
      </c>
      <c r="AC257">
        <f t="shared" si="84"/>
        <v>0</v>
      </c>
      <c r="AD257">
        <f t="shared" si="84"/>
        <v>0</v>
      </c>
      <c r="AE257">
        <f t="shared" si="84"/>
        <v>0</v>
      </c>
      <c r="AF257">
        <f t="shared" si="84"/>
        <v>0</v>
      </c>
      <c r="AG257">
        <f t="shared" si="84"/>
        <v>0</v>
      </c>
      <c r="AH257">
        <f t="shared" si="84"/>
        <v>0</v>
      </c>
      <c r="AI257">
        <f t="shared" si="84"/>
        <v>0</v>
      </c>
      <c r="AJ257">
        <f t="shared" si="84"/>
        <v>0</v>
      </c>
      <c r="AK257">
        <f>SUM(Y257:AJ257)</f>
        <v>0</v>
      </c>
    </row>
    <row r="258" spans="1:49" x14ac:dyDescent="0.2">
      <c r="A258">
        <f>IF(Kinder!BL260=Antrag!$C$4,IF(Kinder!BL258=4.5,'Berechnung 4_5 _ x'!$E$31,Kinder!BL258),0)</f>
        <v>0</v>
      </c>
      <c r="B258">
        <f>IF(Kinder!BM260=Antrag!$C$4,IF(Kinder!BM258=4.5,'Berechnung 4_5 _ x'!$E$31,Kinder!BM258),0)</f>
        <v>0</v>
      </c>
      <c r="C258">
        <f>IF(Kinder!BN260=Antrag!$C$4,IF(Kinder!BN258=4.5,'Berechnung 4_5 _ x'!$E$31,Kinder!BN258),0)</f>
        <v>0</v>
      </c>
      <c r="D258">
        <f>IF(Kinder!BO260=Antrag!$C$4,IF(Kinder!BO258=4.5,'Berechnung 4_5 _ x'!$E$31,Kinder!BO258),0)</f>
        <v>0</v>
      </c>
      <c r="E258">
        <f>IF(Kinder!BP260=Antrag!$C$4,IF(Kinder!BP258=4.5,'Berechnung 4_5 _ x'!$E$31,Kinder!BP258),0)</f>
        <v>0</v>
      </c>
      <c r="F258">
        <f>IF(Kinder!BQ260=Antrag!$C$4,IF(Kinder!BQ258=4.5,'Berechnung 4_5 _ x'!$E$31,Kinder!BQ258),0)</f>
        <v>0</v>
      </c>
      <c r="G258">
        <f>IF(Kinder!BR260=Antrag!$C$4,IF(Kinder!BR258=4.5,'Berechnung 4_5 _ x'!$E$31,Kinder!BR258),0)</f>
        <v>0</v>
      </c>
      <c r="H258">
        <f>IF(Kinder!BS260=Antrag!$C$4,IF(Kinder!BS258=4.5,'Berechnung 4_5 _ x'!$E$31,Kinder!BS258),0)</f>
        <v>0</v>
      </c>
      <c r="I258">
        <f>IF(Kinder!BT260=Antrag!$C$4,IF(Kinder!BT258=4.5,'Berechnung 4_5 _ x'!$E$31,Kinder!BT258),0)</f>
        <v>0</v>
      </c>
      <c r="J258">
        <f>IF(Kinder!BU260=Antrag!$C$4,IF(Kinder!BU258=4.5,'Berechnung 4_5 _ x'!$E$31,Kinder!BU258),0)</f>
        <v>0</v>
      </c>
      <c r="K258">
        <f>IF(Kinder!BV260=Antrag!$C$4,IF(Kinder!BV258=4.5,'Berechnung 4_5 _ x'!$E$31,Kinder!BV258),0)</f>
        <v>0</v>
      </c>
      <c r="L258">
        <f>IF(Kinder!BW260=Antrag!$C$4,IF(Kinder!BW258=4.5,'Berechnung 4_5 _ x'!$E$31,Kinder!BW258),0)</f>
        <v>0</v>
      </c>
      <c r="M258" t="str">
        <f>IF(Kinder!S260='Berechnung Kommune'!L257,Kinder!S258,0)</f>
        <v/>
      </c>
      <c r="AL258">
        <f>IF(Kinder!BL260=Antrag!$C$4,IF(A258&gt;=4.5,IF('Berechnung 4_5 _ x'!D$5="Nein",4.5,IF(Kinder!AJ$903&lt;3,IF(MAX(Kinder!$AJ$903:AJ$903)&lt;3,4.5,Kinder!BL258),MIN('Berechnung 4_5 _ x'!$E$31:$F$32))),A258),0)</f>
        <v>0</v>
      </c>
      <c r="AM258">
        <f>IF(Kinder!BM260=Antrag!$C$4,IF(B258&gt;=4.5,IF('Berechnung 4_5 _ x'!E$5="Nein",4.5,IF(Kinder!AK$903&lt;3,IF(MAX(Kinder!$AJ$903:AK$903)&lt;3,4.5,Kinder!BM258),MIN('Berechnung 4_5 _ x'!$E$31:$F$32))),B258),0)</f>
        <v>0</v>
      </c>
      <c r="AN258">
        <f>IF(Kinder!BN260=Antrag!$C$4,IF(C258&gt;=4.5,IF('Berechnung 4_5 _ x'!F$5="Nein",4.5,IF(Kinder!AL$903&lt;3,IF(MAX(Kinder!$AJ$903:AL$903)&lt;3,4.5,Kinder!BN258),MIN('Berechnung 4_5 _ x'!$E$31:$F$32))),C258),0)</f>
        <v>0</v>
      </c>
      <c r="AO258">
        <f>IF(Kinder!BO260=Antrag!$C$4,IF(D258&gt;=4.5,IF('Berechnung 4_5 _ x'!G$5="Nein",4.5,IF(Kinder!AM$903&lt;3,IF(MAX(Kinder!$AJ$903:AM$903)&lt;3,4.5,Kinder!BO258),MIN('Berechnung 4_5 _ x'!$E$31:$F$32))),D258),0)</f>
        <v>0</v>
      </c>
      <c r="AP258">
        <f>IF(Kinder!BP260=Antrag!$C$4,IF(E258&gt;=4.5,IF('Berechnung 4_5 _ x'!H$5="Nein",4.5,IF(Kinder!AN$903&lt;3,IF(MAX(Kinder!$AJ$903:AN$903)&lt;3,4.5,Kinder!BP258),MIN('Berechnung 4_5 _ x'!$E$31:$F$32))),E258),0)</f>
        <v>0</v>
      </c>
      <c r="AQ258">
        <f>IF(Kinder!BQ260=Antrag!$C$4,IF(F258&gt;=4.5,IF('Berechnung 4_5 _ x'!I$5="Nein",4.5,IF(Kinder!AO$903&lt;3,IF(MAX(Kinder!$AJ$903:AO$903)&lt;3,4.5,Kinder!BQ258),MIN('Berechnung 4_5 _ x'!$E$31:$F$32))),F258),0)</f>
        <v>0</v>
      </c>
      <c r="AR258">
        <f>IF(Kinder!BR260=Antrag!$C$4,IF(G258&gt;=4.5,IF('Berechnung 4_5 _ x'!J$5="Nein",4.5,IF(Kinder!AP$903&lt;3,IF(MAX(Kinder!$AJ$903:AP$903)&lt;3,4.5,Kinder!BR258),MIN('Berechnung 4_5 _ x'!$E$31:$F$32))),G258),0)</f>
        <v>0</v>
      </c>
      <c r="AS258">
        <f>IF(Kinder!BS260=Antrag!$C$4,IF(H258&gt;=4.5,IF('Berechnung 4_5 _ x'!K$5="Nein",4.5,IF(Kinder!AQ$903&lt;3,IF(MAX(Kinder!$AJ$903:AQ$903)&lt;3,4.5,Kinder!BS258),MIN('Berechnung 4_5 _ x'!$E$31:$F$32))),H258),0)</f>
        <v>0</v>
      </c>
      <c r="AT258">
        <f>IF(Kinder!BT260=Antrag!$C$4,IF(I258&gt;=4.5,IF('Berechnung 4_5 _ x'!L$5="Nein",4.5,IF(Kinder!AR$903&lt;3,IF(MAX(Kinder!$AJ$903:AR$903)&lt;3,4.5,Kinder!BT258),MIN('Berechnung 4_5 _ x'!$E$31:$F$32))),I258),0)</f>
        <v>0</v>
      </c>
      <c r="AU258">
        <f>IF(Kinder!BU260=Antrag!$C$4,IF(J258&gt;=4.5,IF('Berechnung 4_5 _ x'!M$5="Nein",4.5,IF(Kinder!AS$903&lt;3,IF(MAX(Kinder!$AJ$903:AS$903)&lt;3,4.5,Kinder!BU258),MIN('Berechnung 4_5 _ x'!$E$31:$F$32))),J258),0)</f>
        <v>0</v>
      </c>
      <c r="AV258">
        <f>IF(Kinder!BV260=Antrag!$C$4,IF(K258&gt;=4.5,IF('Berechnung 4_5 _ x'!N$5="Nein",4.5,IF(Kinder!AT$903&lt;3,IF(MAX(Kinder!$AJ$903:AT$903)&lt;3,4.5,Kinder!BV258),MIN('Berechnung 4_5 _ x'!$E$31:$F$32))),K258),0)</f>
        <v>0</v>
      </c>
      <c r="AW258">
        <f>IF(Kinder!BW260=Antrag!$C$4,IF(L258&gt;=4.5,IF('Berechnung 4_5 _ x'!O$5="Nein",4.5,IF(Kinder!AU$903&lt;3,IF(MAX(Kinder!$AJ$903:AU$903)&lt;3,4.5,Kinder!BW258),MIN('Berechnung 4_5 _ x'!$E$31:$F$32))),L258),0)</f>
        <v>0</v>
      </c>
    </row>
    <row r="259" spans="1:49" x14ac:dyDescent="0.2">
      <c r="M259">
        <f>IF(Kinder!BL260=Antrag!$C$4,Kinder!BL259,0)</f>
        <v>0</v>
      </c>
      <c r="N259">
        <f>IF(Kinder!BM260=Antrag!$C$4,Kinder!BM259,0)</f>
        <v>0</v>
      </c>
      <c r="O259">
        <f>IF(Kinder!BN260=Antrag!$C$4,Kinder!BN259,0)</f>
        <v>0</v>
      </c>
      <c r="P259">
        <f>IF(Kinder!BO260=Antrag!$C$4,Kinder!BO259,0)</f>
        <v>0</v>
      </c>
      <c r="Q259">
        <f>IF(Kinder!BP260=Antrag!$C$4,Kinder!BP259,0)</f>
        <v>0</v>
      </c>
      <c r="R259">
        <f>IF(Kinder!BQ260=Antrag!$C$4,Kinder!BQ259,0)</f>
        <v>0</v>
      </c>
      <c r="S259">
        <f>IF(Kinder!BR260=Antrag!$C$4,Kinder!BR259,0)</f>
        <v>0</v>
      </c>
      <c r="T259">
        <f>IF(Kinder!BS260=Antrag!$C$4,Kinder!BS259,0)</f>
        <v>0</v>
      </c>
      <c r="U259">
        <f>IF(Kinder!BT260=Antrag!$C$4,Kinder!BT259,0)</f>
        <v>0</v>
      </c>
      <c r="V259">
        <f>IF(Kinder!BU260=Antrag!$C$4,Kinder!BU259,0)</f>
        <v>0</v>
      </c>
      <c r="W259">
        <f>IF(Kinder!BV260=Antrag!$C$4,Kinder!BV259,0)</f>
        <v>0</v>
      </c>
      <c r="X259">
        <f>IF(Kinder!BW260=Antrag!$C$4,Kinder!BW259,0)</f>
        <v>0</v>
      </c>
    </row>
    <row r="260" spans="1:49" x14ac:dyDescent="0.2">
      <c r="Y260">
        <f t="shared" ref="Y260:AJ260" si="85">MIN(A258,AL258)*M259</f>
        <v>0</v>
      </c>
      <c r="Z260">
        <f t="shared" si="85"/>
        <v>0</v>
      </c>
      <c r="AA260">
        <f t="shared" si="85"/>
        <v>0</v>
      </c>
      <c r="AB260">
        <f t="shared" si="85"/>
        <v>0</v>
      </c>
      <c r="AC260">
        <f t="shared" si="85"/>
        <v>0</v>
      </c>
      <c r="AD260">
        <f t="shared" si="85"/>
        <v>0</v>
      </c>
      <c r="AE260">
        <f t="shared" si="85"/>
        <v>0</v>
      </c>
      <c r="AF260">
        <f t="shared" si="85"/>
        <v>0</v>
      </c>
      <c r="AG260">
        <f t="shared" si="85"/>
        <v>0</v>
      </c>
      <c r="AH260">
        <f t="shared" si="85"/>
        <v>0</v>
      </c>
      <c r="AI260">
        <f t="shared" si="85"/>
        <v>0</v>
      </c>
      <c r="AJ260">
        <f t="shared" si="85"/>
        <v>0</v>
      </c>
      <c r="AK260">
        <f>SUM(Y260:AJ260)</f>
        <v>0</v>
      </c>
    </row>
    <row r="261" spans="1:49" x14ac:dyDescent="0.2">
      <c r="A261">
        <f>IF(Kinder!BL263=Antrag!$C$4,IF(Kinder!BL261=4.5,'Berechnung 4_5 _ x'!$E$31,Kinder!BL261),0)</f>
        <v>0</v>
      </c>
      <c r="B261">
        <f>IF(Kinder!BM263=Antrag!$C$4,IF(Kinder!BM261=4.5,'Berechnung 4_5 _ x'!$E$31,Kinder!BM261),0)</f>
        <v>0</v>
      </c>
      <c r="C261">
        <f>IF(Kinder!BN263=Antrag!$C$4,IF(Kinder!BN261=4.5,'Berechnung 4_5 _ x'!$E$31,Kinder!BN261),0)</f>
        <v>0</v>
      </c>
      <c r="D261">
        <f>IF(Kinder!BO263=Antrag!$C$4,IF(Kinder!BO261=4.5,'Berechnung 4_5 _ x'!$E$31,Kinder!BO261),0)</f>
        <v>0</v>
      </c>
      <c r="E261">
        <f>IF(Kinder!BP263=Antrag!$C$4,IF(Kinder!BP261=4.5,'Berechnung 4_5 _ x'!$E$31,Kinder!BP261),0)</f>
        <v>0</v>
      </c>
      <c r="F261">
        <f>IF(Kinder!BQ263=Antrag!$C$4,IF(Kinder!BQ261=4.5,'Berechnung 4_5 _ x'!$E$31,Kinder!BQ261),0)</f>
        <v>0</v>
      </c>
      <c r="G261">
        <f>IF(Kinder!BR263=Antrag!$C$4,IF(Kinder!BR261=4.5,'Berechnung 4_5 _ x'!$E$31,Kinder!BR261),0)</f>
        <v>0</v>
      </c>
      <c r="H261">
        <f>IF(Kinder!BS263=Antrag!$C$4,IF(Kinder!BS261=4.5,'Berechnung 4_5 _ x'!$E$31,Kinder!BS261),0)</f>
        <v>0</v>
      </c>
      <c r="I261">
        <f>IF(Kinder!BT263=Antrag!$C$4,IF(Kinder!BT261=4.5,'Berechnung 4_5 _ x'!$E$31,Kinder!BT261),0)</f>
        <v>0</v>
      </c>
      <c r="J261">
        <f>IF(Kinder!BU263=Antrag!$C$4,IF(Kinder!BU261=4.5,'Berechnung 4_5 _ x'!$E$31,Kinder!BU261),0)</f>
        <v>0</v>
      </c>
      <c r="K261">
        <f>IF(Kinder!BV263=Antrag!$C$4,IF(Kinder!BV261=4.5,'Berechnung 4_5 _ x'!$E$31,Kinder!BV261),0)</f>
        <v>0</v>
      </c>
      <c r="L261">
        <f>IF(Kinder!BW263=Antrag!$C$4,IF(Kinder!BW261=4.5,'Berechnung 4_5 _ x'!$E$31,Kinder!BW261),0)</f>
        <v>0</v>
      </c>
      <c r="M261" t="str">
        <f>IF(Kinder!S263='Berechnung Kommune'!L260,Kinder!S261,0)</f>
        <v/>
      </c>
      <c r="AL261">
        <f>IF(Kinder!BL263=Antrag!$C$4,IF(A261&gt;=4.5,IF('Berechnung 4_5 _ x'!D$5="Nein",4.5,IF(Kinder!AJ$903&lt;3,IF(MAX(Kinder!$AJ$903:AJ$903)&lt;3,4.5,Kinder!BL261),MIN('Berechnung 4_5 _ x'!$E$31:$F$32))),A261),0)</f>
        <v>0</v>
      </c>
      <c r="AM261">
        <f>IF(Kinder!BM263=Antrag!$C$4,IF(B261&gt;=4.5,IF('Berechnung 4_5 _ x'!E$5="Nein",4.5,IF(Kinder!AK$903&lt;3,IF(MAX(Kinder!$AJ$903:AK$903)&lt;3,4.5,Kinder!BM261),MIN('Berechnung 4_5 _ x'!$E$31:$F$32))),B261),0)</f>
        <v>0</v>
      </c>
      <c r="AN261">
        <f>IF(Kinder!BN263=Antrag!$C$4,IF(C261&gt;=4.5,IF('Berechnung 4_5 _ x'!F$5="Nein",4.5,IF(Kinder!AL$903&lt;3,IF(MAX(Kinder!$AJ$903:AL$903)&lt;3,4.5,Kinder!BN261),MIN('Berechnung 4_5 _ x'!$E$31:$F$32))),C261),0)</f>
        <v>0</v>
      </c>
      <c r="AO261">
        <f>IF(Kinder!BO263=Antrag!$C$4,IF(D261&gt;=4.5,IF('Berechnung 4_5 _ x'!G$5="Nein",4.5,IF(Kinder!AM$903&lt;3,IF(MAX(Kinder!$AJ$903:AM$903)&lt;3,4.5,Kinder!BO261),MIN('Berechnung 4_5 _ x'!$E$31:$F$32))),D261),0)</f>
        <v>0</v>
      </c>
      <c r="AP261">
        <f>IF(Kinder!BP263=Antrag!$C$4,IF(E261&gt;=4.5,IF('Berechnung 4_5 _ x'!H$5="Nein",4.5,IF(Kinder!AN$903&lt;3,IF(MAX(Kinder!$AJ$903:AN$903)&lt;3,4.5,Kinder!BP261),MIN('Berechnung 4_5 _ x'!$E$31:$F$32))),E261),0)</f>
        <v>0</v>
      </c>
      <c r="AQ261">
        <f>IF(Kinder!BQ263=Antrag!$C$4,IF(F261&gt;=4.5,IF('Berechnung 4_5 _ x'!I$5="Nein",4.5,IF(Kinder!AO$903&lt;3,IF(MAX(Kinder!$AJ$903:AO$903)&lt;3,4.5,Kinder!BQ261),MIN('Berechnung 4_5 _ x'!$E$31:$F$32))),F261),0)</f>
        <v>0</v>
      </c>
      <c r="AR261">
        <f>IF(Kinder!BR263=Antrag!$C$4,IF(G261&gt;=4.5,IF('Berechnung 4_5 _ x'!J$5="Nein",4.5,IF(Kinder!AP$903&lt;3,IF(MAX(Kinder!$AJ$903:AP$903)&lt;3,4.5,Kinder!BR261),MIN('Berechnung 4_5 _ x'!$E$31:$F$32))),G261),0)</f>
        <v>0</v>
      </c>
      <c r="AS261">
        <f>IF(Kinder!BS263=Antrag!$C$4,IF(H261&gt;=4.5,IF('Berechnung 4_5 _ x'!K$5="Nein",4.5,IF(Kinder!AQ$903&lt;3,IF(MAX(Kinder!$AJ$903:AQ$903)&lt;3,4.5,Kinder!BS261),MIN('Berechnung 4_5 _ x'!$E$31:$F$32))),H261),0)</f>
        <v>0</v>
      </c>
      <c r="AT261">
        <f>IF(Kinder!BT263=Antrag!$C$4,IF(I261&gt;=4.5,IF('Berechnung 4_5 _ x'!L$5="Nein",4.5,IF(Kinder!AR$903&lt;3,IF(MAX(Kinder!$AJ$903:AR$903)&lt;3,4.5,Kinder!BT261),MIN('Berechnung 4_5 _ x'!$E$31:$F$32))),I261),0)</f>
        <v>0</v>
      </c>
      <c r="AU261">
        <f>IF(Kinder!BU263=Antrag!$C$4,IF(J261&gt;=4.5,IF('Berechnung 4_5 _ x'!M$5="Nein",4.5,IF(Kinder!AS$903&lt;3,IF(MAX(Kinder!$AJ$903:AS$903)&lt;3,4.5,Kinder!BU261),MIN('Berechnung 4_5 _ x'!$E$31:$F$32))),J261),0)</f>
        <v>0</v>
      </c>
      <c r="AV261">
        <f>IF(Kinder!BV263=Antrag!$C$4,IF(K261&gt;=4.5,IF('Berechnung 4_5 _ x'!N$5="Nein",4.5,IF(Kinder!AT$903&lt;3,IF(MAX(Kinder!$AJ$903:AT$903)&lt;3,4.5,Kinder!BV261),MIN('Berechnung 4_5 _ x'!$E$31:$F$32))),K261),0)</f>
        <v>0</v>
      </c>
      <c r="AW261">
        <f>IF(Kinder!BW263=Antrag!$C$4,IF(L261&gt;=4.5,IF('Berechnung 4_5 _ x'!O$5="Nein",4.5,IF(Kinder!AU$903&lt;3,IF(MAX(Kinder!$AJ$903:AU$903)&lt;3,4.5,Kinder!BW261),MIN('Berechnung 4_5 _ x'!$E$31:$F$32))),L261),0)</f>
        <v>0</v>
      </c>
    </row>
    <row r="262" spans="1:49" x14ac:dyDescent="0.2">
      <c r="M262">
        <f>IF(Kinder!BL263=Antrag!$C$4,Kinder!BL262,0)</f>
        <v>0</v>
      </c>
      <c r="N262">
        <f>IF(Kinder!BM263=Antrag!$C$4,Kinder!BM262,0)</f>
        <v>0</v>
      </c>
      <c r="O262">
        <f>IF(Kinder!BN263=Antrag!$C$4,Kinder!BN262,0)</f>
        <v>0</v>
      </c>
      <c r="P262">
        <f>IF(Kinder!BO263=Antrag!$C$4,Kinder!BO262,0)</f>
        <v>0</v>
      </c>
      <c r="Q262">
        <f>IF(Kinder!BP263=Antrag!$C$4,Kinder!BP262,0)</f>
        <v>0</v>
      </c>
      <c r="R262">
        <f>IF(Kinder!BQ263=Antrag!$C$4,Kinder!BQ262,0)</f>
        <v>0</v>
      </c>
      <c r="S262">
        <f>IF(Kinder!BR263=Antrag!$C$4,Kinder!BR262,0)</f>
        <v>0</v>
      </c>
      <c r="T262">
        <f>IF(Kinder!BS263=Antrag!$C$4,Kinder!BS262,0)</f>
        <v>0</v>
      </c>
      <c r="U262">
        <f>IF(Kinder!BT263=Antrag!$C$4,Kinder!BT262,0)</f>
        <v>0</v>
      </c>
      <c r="V262">
        <f>IF(Kinder!BU263=Antrag!$C$4,Kinder!BU262,0)</f>
        <v>0</v>
      </c>
      <c r="W262">
        <f>IF(Kinder!BV263=Antrag!$C$4,Kinder!BV262,0)</f>
        <v>0</v>
      </c>
      <c r="X262">
        <f>IF(Kinder!BW263=Antrag!$C$4,Kinder!BW262,0)</f>
        <v>0</v>
      </c>
    </row>
    <row r="263" spans="1:49" x14ac:dyDescent="0.2">
      <c r="Y263">
        <f t="shared" ref="Y263:AJ263" si="86">MIN(A261,AL261)*M262</f>
        <v>0</v>
      </c>
      <c r="Z263">
        <f t="shared" si="86"/>
        <v>0</v>
      </c>
      <c r="AA263">
        <f t="shared" si="86"/>
        <v>0</v>
      </c>
      <c r="AB263">
        <f t="shared" si="86"/>
        <v>0</v>
      </c>
      <c r="AC263">
        <f t="shared" si="86"/>
        <v>0</v>
      </c>
      <c r="AD263">
        <f t="shared" si="86"/>
        <v>0</v>
      </c>
      <c r="AE263">
        <f t="shared" si="86"/>
        <v>0</v>
      </c>
      <c r="AF263">
        <f t="shared" si="86"/>
        <v>0</v>
      </c>
      <c r="AG263">
        <f t="shared" si="86"/>
        <v>0</v>
      </c>
      <c r="AH263">
        <f t="shared" si="86"/>
        <v>0</v>
      </c>
      <c r="AI263">
        <f t="shared" si="86"/>
        <v>0</v>
      </c>
      <c r="AJ263">
        <f t="shared" si="86"/>
        <v>0</v>
      </c>
      <c r="AK263">
        <f>SUM(Y263:AJ263)</f>
        <v>0</v>
      </c>
    </row>
    <row r="264" spans="1:49" x14ac:dyDescent="0.2">
      <c r="A264">
        <f>IF(Kinder!BL266=Antrag!$C$4,IF(Kinder!BL264=4.5,'Berechnung 4_5 _ x'!$E$31,Kinder!BL264),0)</f>
        <v>0</v>
      </c>
      <c r="B264">
        <f>IF(Kinder!BM266=Antrag!$C$4,IF(Kinder!BM264=4.5,'Berechnung 4_5 _ x'!$E$31,Kinder!BM264),0)</f>
        <v>0</v>
      </c>
      <c r="C264">
        <f>IF(Kinder!BN266=Antrag!$C$4,IF(Kinder!BN264=4.5,'Berechnung 4_5 _ x'!$E$31,Kinder!BN264),0)</f>
        <v>0</v>
      </c>
      <c r="D264">
        <f>IF(Kinder!BO266=Antrag!$C$4,IF(Kinder!BO264=4.5,'Berechnung 4_5 _ x'!$E$31,Kinder!BO264),0)</f>
        <v>0</v>
      </c>
      <c r="E264">
        <f>IF(Kinder!BP266=Antrag!$C$4,IF(Kinder!BP264=4.5,'Berechnung 4_5 _ x'!$E$31,Kinder!BP264),0)</f>
        <v>0</v>
      </c>
      <c r="F264">
        <f>IF(Kinder!BQ266=Antrag!$C$4,IF(Kinder!BQ264=4.5,'Berechnung 4_5 _ x'!$E$31,Kinder!BQ264),0)</f>
        <v>0</v>
      </c>
      <c r="G264">
        <f>IF(Kinder!BR266=Antrag!$C$4,IF(Kinder!BR264=4.5,'Berechnung 4_5 _ x'!$E$31,Kinder!BR264),0)</f>
        <v>0</v>
      </c>
      <c r="H264">
        <f>IF(Kinder!BS266=Antrag!$C$4,IF(Kinder!BS264=4.5,'Berechnung 4_5 _ x'!$E$31,Kinder!BS264),0)</f>
        <v>0</v>
      </c>
      <c r="I264">
        <f>IF(Kinder!BT266=Antrag!$C$4,IF(Kinder!BT264=4.5,'Berechnung 4_5 _ x'!$E$31,Kinder!BT264),0)</f>
        <v>0</v>
      </c>
      <c r="J264">
        <f>IF(Kinder!BU266=Antrag!$C$4,IF(Kinder!BU264=4.5,'Berechnung 4_5 _ x'!$E$31,Kinder!BU264),0)</f>
        <v>0</v>
      </c>
      <c r="K264">
        <f>IF(Kinder!BV266=Antrag!$C$4,IF(Kinder!BV264=4.5,'Berechnung 4_5 _ x'!$E$31,Kinder!BV264),0)</f>
        <v>0</v>
      </c>
      <c r="L264">
        <f>IF(Kinder!BW266=Antrag!$C$4,IF(Kinder!BW264=4.5,'Berechnung 4_5 _ x'!$E$31,Kinder!BW264),0)</f>
        <v>0</v>
      </c>
      <c r="M264" t="str">
        <f>IF(Kinder!S266='Berechnung Kommune'!L263,Kinder!S264,0)</f>
        <v/>
      </c>
      <c r="AL264">
        <f>IF(Kinder!BL266=Antrag!$C$4,IF(A264&gt;=4.5,IF('Berechnung 4_5 _ x'!D$5="Nein",4.5,IF(Kinder!AJ$903&lt;3,IF(MAX(Kinder!$AJ$903:AJ$903)&lt;3,4.5,Kinder!BL264),MIN('Berechnung 4_5 _ x'!$E$31:$F$32))),A264),0)</f>
        <v>0</v>
      </c>
      <c r="AM264">
        <f>IF(Kinder!BM266=Antrag!$C$4,IF(B264&gt;=4.5,IF('Berechnung 4_5 _ x'!E$5="Nein",4.5,IF(Kinder!AK$903&lt;3,IF(MAX(Kinder!$AJ$903:AK$903)&lt;3,4.5,Kinder!BM264),MIN('Berechnung 4_5 _ x'!$E$31:$F$32))),B264),0)</f>
        <v>0</v>
      </c>
      <c r="AN264">
        <f>IF(Kinder!BN266=Antrag!$C$4,IF(C264&gt;=4.5,IF('Berechnung 4_5 _ x'!F$5="Nein",4.5,IF(Kinder!AL$903&lt;3,IF(MAX(Kinder!$AJ$903:AL$903)&lt;3,4.5,Kinder!BN264),MIN('Berechnung 4_5 _ x'!$E$31:$F$32))),C264),0)</f>
        <v>0</v>
      </c>
      <c r="AO264">
        <f>IF(Kinder!BO266=Antrag!$C$4,IF(D264&gt;=4.5,IF('Berechnung 4_5 _ x'!G$5="Nein",4.5,IF(Kinder!AM$903&lt;3,IF(MAX(Kinder!$AJ$903:AM$903)&lt;3,4.5,Kinder!BO264),MIN('Berechnung 4_5 _ x'!$E$31:$F$32))),D264),0)</f>
        <v>0</v>
      </c>
      <c r="AP264">
        <f>IF(Kinder!BP266=Antrag!$C$4,IF(E264&gt;=4.5,IF('Berechnung 4_5 _ x'!H$5="Nein",4.5,IF(Kinder!AN$903&lt;3,IF(MAX(Kinder!$AJ$903:AN$903)&lt;3,4.5,Kinder!BP264),MIN('Berechnung 4_5 _ x'!$E$31:$F$32))),E264),0)</f>
        <v>0</v>
      </c>
      <c r="AQ264">
        <f>IF(Kinder!BQ266=Antrag!$C$4,IF(F264&gt;=4.5,IF('Berechnung 4_5 _ x'!I$5="Nein",4.5,IF(Kinder!AO$903&lt;3,IF(MAX(Kinder!$AJ$903:AO$903)&lt;3,4.5,Kinder!BQ264),MIN('Berechnung 4_5 _ x'!$E$31:$F$32))),F264),0)</f>
        <v>0</v>
      </c>
      <c r="AR264">
        <f>IF(Kinder!BR266=Antrag!$C$4,IF(G264&gt;=4.5,IF('Berechnung 4_5 _ x'!J$5="Nein",4.5,IF(Kinder!AP$903&lt;3,IF(MAX(Kinder!$AJ$903:AP$903)&lt;3,4.5,Kinder!BR264),MIN('Berechnung 4_5 _ x'!$E$31:$F$32))),G264),0)</f>
        <v>0</v>
      </c>
      <c r="AS264">
        <f>IF(Kinder!BS266=Antrag!$C$4,IF(H264&gt;=4.5,IF('Berechnung 4_5 _ x'!K$5="Nein",4.5,IF(Kinder!AQ$903&lt;3,IF(MAX(Kinder!$AJ$903:AQ$903)&lt;3,4.5,Kinder!BS264),MIN('Berechnung 4_5 _ x'!$E$31:$F$32))),H264),0)</f>
        <v>0</v>
      </c>
      <c r="AT264">
        <f>IF(Kinder!BT266=Antrag!$C$4,IF(I264&gt;=4.5,IF('Berechnung 4_5 _ x'!L$5="Nein",4.5,IF(Kinder!AR$903&lt;3,IF(MAX(Kinder!$AJ$903:AR$903)&lt;3,4.5,Kinder!BT264),MIN('Berechnung 4_5 _ x'!$E$31:$F$32))),I264),0)</f>
        <v>0</v>
      </c>
      <c r="AU264">
        <f>IF(Kinder!BU266=Antrag!$C$4,IF(J264&gt;=4.5,IF('Berechnung 4_5 _ x'!M$5="Nein",4.5,IF(Kinder!AS$903&lt;3,IF(MAX(Kinder!$AJ$903:AS$903)&lt;3,4.5,Kinder!BU264),MIN('Berechnung 4_5 _ x'!$E$31:$F$32))),J264),0)</f>
        <v>0</v>
      </c>
      <c r="AV264">
        <f>IF(Kinder!BV266=Antrag!$C$4,IF(K264&gt;=4.5,IF('Berechnung 4_5 _ x'!N$5="Nein",4.5,IF(Kinder!AT$903&lt;3,IF(MAX(Kinder!$AJ$903:AT$903)&lt;3,4.5,Kinder!BV264),MIN('Berechnung 4_5 _ x'!$E$31:$F$32))),K264),0)</f>
        <v>0</v>
      </c>
      <c r="AW264">
        <f>IF(Kinder!BW266=Antrag!$C$4,IF(L264&gt;=4.5,IF('Berechnung 4_5 _ x'!O$5="Nein",4.5,IF(Kinder!AU$903&lt;3,IF(MAX(Kinder!$AJ$903:AU$903)&lt;3,4.5,Kinder!BW264),MIN('Berechnung 4_5 _ x'!$E$31:$F$32))),L264),0)</f>
        <v>0</v>
      </c>
    </row>
    <row r="265" spans="1:49" x14ac:dyDescent="0.2">
      <c r="M265">
        <f>IF(Kinder!BL266=Antrag!$C$4,Kinder!BL265,0)</f>
        <v>0</v>
      </c>
      <c r="N265">
        <f>IF(Kinder!BM266=Antrag!$C$4,Kinder!BM265,0)</f>
        <v>0</v>
      </c>
      <c r="O265">
        <f>IF(Kinder!BN266=Antrag!$C$4,Kinder!BN265,0)</f>
        <v>0</v>
      </c>
      <c r="P265">
        <f>IF(Kinder!BO266=Antrag!$C$4,Kinder!BO265,0)</f>
        <v>0</v>
      </c>
      <c r="Q265">
        <f>IF(Kinder!BP266=Antrag!$C$4,Kinder!BP265,0)</f>
        <v>0</v>
      </c>
      <c r="R265">
        <f>IF(Kinder!BQ266=Antrag!$C$4,Kinder!BQ265,0)</f>
        <v>0</v>
      </c>
      <c r="S265">
        <f>IF(Kinder!BR266=Antrag!$C$4,Kinder!BR265,0)</f>
        <v>0</v>
      </c>
      <c r="T265">
        <f>IF(Kinder!BS266=Antrag!$C$4,Kinder!BS265,0)</f>
        <v>0</v>
      </c>
      <c r="U265">
        <f>IF(Kinder!BT266=Antrag!$C$4,Kinder!BT265,0)</f>
        <v>0</v>
      </c>
      <c r="V265">
        <f>IF(Kinder!BU266=Antrag!$C$4,Kinder!BU265,0)</f>
        <v>0</v>
      </c>
      <c r="W265">
        <f>IF(Kinder!BV266=Antrag!$C$4,Kinder!BV265,0)</f>
        <v>0</v>
      </c>
      <c r="X265">
        <f>IF(Kinder!BW266=Antrag!$C$4,Kinder!BW265,0)</f>
        <v>0</v>
      </c>
    </row>
    <row r="266" spans="1:49" x14ac:dyDescent="0.2">
      <c r="Y266">
        <f t="shared" ref="Y266:AJ266" si="87">MIN(A264,AL264)*M265</f>
        <v>0</v>
      </c>
      <c r="Z266">
        <f t="shared" si="87"/>
        <v>0</v>
      </c>
      <c r="AA266">
        <f t="shared" si="87"/>
        <v>0</v>
      </c>
      <c r="AB266">
        <f t="shared" si="87"/>
        <v>0</v>
      </c>
      <c r="AC266">
        <f t="shared" si="87"/>
        <v>0</v>
      </c>
      <c r="AD266">
        <f t="shared" si="87"/>
        <v>0</v>
      </c>
      <c r="AE266">
        <f t="shared" si="87"/>
        <v>0</v>
      </c>
      <c r="AF266">
        <f t="shared" si="87"/>
        <v>0</v>
      </c>
      <c r="AG266">
        <f t="shared" si="87"/>
        <v>0</v>
      </c>
      <c r="AH266">
        <f t="shared" si="87"/>
        <v>0</v>
      </c>
      <c r="AI266">
        <f t="shared" si="87"/>
        <v>0</v>
      </c>
      <c r="AJ266">
        <f t="shared" si="87"/>
        <v>0</v>
      </c>
      <c r="AK266">
        <f>SUM(Y266:AJ266)</f>
        <v>0</v>
      </c>
    </row>
    <row r="267" spans="1:49" x14ac:dyDescent="0.2">
      <c r="A267">
        <f>IF(Kinder!BL269=Antrag!$C$4,IF(Kinder!BL267=4.5,'Berechnung 4_5 _ x'!$E$31,Kinder!BL267),0)</f>
        <v>0</v>
      </c>
      <c r="B267">
        <f>IF(Kinder!BM269=Antrag!$C$4,IF(Kinder!BM267=4.5,'Berechnung 4_5 _ x'!$E$31,Kinder!BM267),0)</f>
        <v>0</v>
      </c>
      <c r="C267">
        <f>IF(Kinder!BN269=Antrag!$C$4,IF(Kinder!BN267=4.5,'Berechnung 4_5 _ x'!$E$31,Kinder!BN267),0)</f>
        <v>0</v>
      </c>
      <c r="D267">
        <f>IF(Kinder!BO269=Antrag!$C$4,IF(Kinder!BO267=4.5,'Berechnung 4_5 _ x'!$E$31,Kinder!BO267),0)</f>
        <v>0</v>
      </c>
      <c r="E267">
        <f>IF(Kinder!BP269=Antrag!$C$4,IF(Kinder!BP267=4.5,'Berechnung 4_5 _ x'!$E$31,Kinder!BP267),0)</f>
        <v>0</v>
      </c>
      <c r="F267">
        <f>IF(Kinder!BQ269=Antrag!$C$4,IF(Kinder!BQ267=4.5,'Berechnung 4_5 _ x'!$E$31,Kinder!BQ267),0)</f>
        <v>0</v>
      </c>
      <c r="G267">
        <f>IF(Kinder!BR269=Antrag!$C$4,IF(Kinder!BR267=4.5,'Berechnung 4_5 _ x'!$E$31,Kinder!BR267),0)</f>
        <v>0</v>
      </c>
      <c r="H267">
        <f>IF(Kinder!BS269=Antrag!$C$4,IF(Kinder!BS267=4.5,'Berechnung 4_5 _ x'!$E$31,Kinder!BS267),0)</f>
        <v>0</v>
      </c>
      <c r="I267">
        <f>IF(Kinder!BT269=Antrag!$C$4,IF(Kinder!BT267=4.5,'Berechnung 4_5 _ x'!$E$31,Kinder!BT267),0)</f>
        <v>0</v>
      </c>
      <c r="J267">
        <f>IF(Kinder!BU269=Antrag!$C$4,IF(Kinder!BU267=4.5,'Berechnung 4_5 _ x'!$E$31,Kinder!BU267),0)</f>
        <v>0</v>
      </c>
      <c r="K267">
        <f>IF(Kinder!BV269=Antrag!$C$4,IF(Kinder!BV267=4.5,'Berechnung 4_5 _ x'!$E$31,Kinder!BV267),0)</f>
        <v>0</v>
      </c>
      <c r="L267">
        <f>IF(Kinder!BW269=Antrag!$C$4,IF(Kinder!BW267=4.5,'Berechnung 4_5 _ x'!$E$31,Kinder!BW267),0)</f>
        <v>0</v>
      </c>
      <c r="M267" t="str">
        <f>IF(Kinder!S269='Berechnung Kommune'!L266,Kinder!S267,0)</f>
        <v/>
      </c>
      <c r="AL267">
        <f>IF(Kinder!BL269=Antrag!$C$4,IF(A267&gt;=4.5,IF('Berechnung 4_5 _ x'!D$5="Nein",4.5,IF(Kinder!AJ$903&lt;3,IF(MAX(Kinder!$AJ$903:AJ$903)&lt;3,4.5,Kinder!BL267),MIN('Berechnung 4_5 _ x'!$E$31:$F$32))),A267),0)</f>
        <v>0</v>
      </c>
      <c r="AM267">
        <f>IF(Kinder!BM269=Antrag!$C$4,IF(B267&gt;=4.5,IF('Berechnung 4_5 _ x'!E$5="Nein",4.5,IF(Kinder!AK$903&lt;3,IF(MAX(Kinder!$AJ$903:AK$903)&lt;3,4.5,Kinder!BM267),MIN('Berechnung 4_5 _ x'!$E$31:$F$32))),B267),0)</f>
        <v>0</v>
      </c>
      <c r="AN267">
        <f>IF(Kinder!BN269=Antrag!$C$4,IF(C267&gt;=4.5,IF('Berechnung 4_5 _ x'!F$5="Nein",4.5,IF(Kinder!AL$903&lt;3,IF(MAX(Kinder!$AJ$903:AL$903)&lt;3,4.5,Kinder!BN267),MIN('Berechnung 4_5 _ x'!$E$31:$F$32))),C267),0)</f>
        <v>0</v>
      </c>
      <c r="AO267">
        <f>IF(Kinder!BO269=Antrag!$C$4,IF(D267&gt;=4.5,IF('Berechnung 4_5 _ x'!G$5="Nein",4.5,IF(Kinder!AM$903&lt;3,IF(MAX(Kinder!$AJ$903:AM$903)&lt;3,4.5,Kinder!BO267),MIN('Berechnung 4_5 _ x'!$E$31:$F$32))),D267),0)</f>
        <v>0</v>
      </c>
      <c r="AP267">
        <f>IF(Kinder!BP269=Antrag!$C$4,IF(E267&gt;=4.5,IF('Berechnung 4_5 _ x'!H$5="Nein",4.5,IF(Kinder!AN$903&lt;3,IF(MAX(Kinder!$AJ$903:AN$903)&lt;3,4.5,Kinder!BP267),MIN('Berechnung 4_5 _ x'!$E$31:$F$32))),E267),0)</f>
        <v>0</v>
      </c>
      <c r="AQ267">
        <f>IF(Kinder!BQ269=Antrag!$C$4,IF(F267&gt;=4.5,IF('Berechnung 4_5 _ x'!I$5="Nein",4.5,IF(Kinder!AO$903&lt;3,IF(MAX(Kinder!$AJ$903:AO$903)&lt;3,4.5,Kinder!BQ267),MIN('Berechnung 4_5 _ x'!$E$31:$F$32))),F267),0)</f>
        <v>0</v>
      </c>
      <c r="AR267">
        <f>IF(Kinder!BR269=Antrag!$C$4,IF(G267&gt;=4.5,IF('Berechnung 4_5 _ x'!J$5="Nein",4.5,IF(Kinder!AP$903&lt;3,IF(MAX(Kinder!$AJ$903:AP$903)&lt;3,4.5,Kinder!BR267),MIN('Berechnung 4_5 _ x'!$E$31:$F$32))),G267),0)</f>
        <v>0</v>
      </c>
      <c r="AS267">
        <f>IF(Kinder!BS269=Antrag!$C$4,IF(H267&gt;=4.5,IF('Berechnung 4_5 _ x'!K$5="Nein",4.5,IF(Kinder!AQ$903&lt;3,IF(MAX(Kinder!$AJ$903:AQ$903)&lt;3,4.5,Kinder!BS267),MIN('Berechnung 4_5 _ x'!$E$31:$F$32))),H267),0)</f>
        <v>0</v>
      </c>
      <c r="AT267">
        <f>IF(Kinder!BT269=Antrag!$C$4,IF(I267&gt;=4.5,IF('Berechnung 4_5 _ x'!L$5="Nein",4.5,IF(Kinder!AR$903&lt;3,IF(MAX(Kinder!$AJ$903:AR$903)&lt;3,4.5,Kinder!BT267),MIN('Berechnung 4_5 _ x'!$E$31:$F$32))),I267),0)</f>
        <v>0</v>
      </c>
      <c r="AU267">
        <f>IF(Kinder!BU269=Antrag!$C$4,IF(J267&gt;=4.5,IF('Berechnung 4_5 _ x'!M$5="Nein",4.5,IF(Kinder!AS$903&lt;3,IF(MAX(Kinder!$AJ$903:AS$903)&lt;3,4.5,Kinder!BU267),MIN('Berechnung 4_5 _ x'!$E$31:$F$32))),J267),0)</f>
        <v>0</v>
      </c>
      <c r="AV267">
        <f>IF(Kinder!BV269=Antrag!$C$4,IF(K267&gt;=4.5,IF('Berechnung 4_5 _ x'!N$5="Nein",4.5,IF(Kinder!AT$903&lt;3,IF(MAX(Kinder!$AJ$903:AT$903)&lt;3,4.5,Kinder!BV267),MIN('Berechnung 4_5 _ x'!$E$31:$F$32))),K267),0)</f>
        <v>0</v>
      </c>
      <c r="AW267">
        <f>IF(Kinder!BW269=Antrag!$C$4,IF(L267&gt;=4.5,IF('Berechnung 4_5 _ x'!O$5="Nein",4.5,IF(Kinder!AU$903&lt;3,IF(MAX(Kinder!$AJ$903:AU$903)&lt;3,4.5,Kinder!BW267),MIN('Berechnung 4_5 _ x'!$E$31:$F$32))),L267),0)</f>
        <v>0</v>
      </c>
    </row>
    <row r="268" spans="1:49" x14ac:dyDescent="0.2">
      <c r="M268">
        <f>IF(Kinder!BL269=Antrag!$C$4,Kinder!BL268,0)</f>
        <v>0</v>
      </c>
      <c r="N268">
        <f>IF(Kinder!BM269=Antrag!$C$4,Kinder!BM268,0)</f>
        <v>0</v>
      </c>
      <c r="O268">
        <f>IF(Kinder!BN269=Antrag!$C$4,Kinder!BN268,0)</f>
        <v>0</v>
      </c>
      <c r="P268">
        <f>IF(Kinder!BO269=Antrag!$C$4,Kinder!BO268,0)</f>
        <v>0</v>
      </c>
      <c r="Q268">
        <f>IF(Kinder!BP269=Antrag!$C$4,Kinder!BP268,0)</f>
        <v>0</v>
      </c>
      <c r="R268">
        <f>IF(Kinder!BQ269=Antrag!$C$4,Kinder!BQ268,0)</f>
        <v>0</v>
      </c>
      <c r="S268">
        <f>IF(Kinder!BR269=Antrag!$C$4,Kinder!BR268,0)</f>
        <v>0</v>
      </c>
      <c r="T268">
        <f>IF(Kinder!BS269=Antrag!$C$4,Kinder!BS268,0)</f>
        <v>0</v>
      </c>
      <c r="U268">
        <f>IF(Kinder!BT269=Antrag!$C$4,Kinder!BT268,0)</f>
        <v>0</v>
      </c>
      <c r="V268">
        <f>IF(Kinder!BU269=Antrag!$C$4,Kinder!BU268,0)</f>
        <v>0</v>
      </c>
      <c r="W268">
        <f>IF(Kinder!BV269=Antrag!$C$4,Kinder!BV268,0)</f>
        <v>0</v>
      </c>
      <c r="X268">
        <f>IF(Kinder!BW269=Antrag!$C$4,Kinder!BW268,0)</f>
        <v>0</v>
      </c>
    </row>
    <row r="269" spans="1:49" x14ac:dyDescent="0.2">
      <c r="Y269">
        <f t="shared" ref="Y269:AJ269" si="88">MIN(A267,AL267)*M268</f>
        <v>0</v>
      </c>
      <c r="Z269">
        <f t="shared" si="88"/>
        <v>0</v>
      </c>
      <c r="AA269">
        <f t="shared" si="88"/>
        <v>0</v>
      </c>
      <c r="AB269">
        <f t="shared" si="88"/>
        <v>0</v>
      </c>
      <c r="AC269">
        <f t="shared" si="88"/>
        <v>0</v>
      </c>
      <c r="AD269">
        <f t="shared" si="88"/>
        <v>0</v>
      </c>
      <c r="AE269">
        <f t="shared" si="88"/>
        <v>0</v>
      </c>
      <c r="AF269">
        <f t="shared" si="88"/>
        <v>0</v>
      </c>
      <c r="AG269">
        <f t="shared" si="88"/>
        <v>0</v>
      </c>
      <c r="AH269">
        <f t="shared" si="88"/>
        <v>0</v>
      </c>
      <c r="AI269">
        <f t="shared" si="88"/>
        <v>0</v>
      </c>
      <c r="AJ269">
        <f t="shared" si="88"/>
        <v>0</v>
      </c>
      <c r="AK269">
        <f>SUM(Y269:AJ269)</f>
        <v>0</v>
      </c>
    </row>
    <row r="270" spans="1:49" x14ac:dyDescent="0.2">
      <c r="A270">
        <f>IF(Kinder!BL272=Antrag!$C$4,IF(Kinder!BL270=4.5,'Berechnung 4_5 _ x'!$E$31,Kinder!BL270),0)</f>
        <v>0</v>
      </c>
      <c r="B270">
        <f>IF(Kinder!BM272=Antrag!$C$4,IF(Kinder!BM270=4.5,'Berechnung 4_5 _ x'!$E$31,Kinder!BM270),0)</f>
        <v>0</v>
      </c>
      <c r="C270">
        <f>IF(Kinder!BN272=Antrag!$C$4,IF(Kinder!BN270=4.5,'Berechnung 4_5 _ x'!$E$31,Kinder!BN270),0)</f>
        <v>0</v>
      </c>
      <c r="D270">
        <f>IF(Kinder!BO272=Antrag!$C$4,IF(Kinder!BO270=4.5,'Berechnung 4_5 _ x'!$E$31,Kinder!BO270),0)</f>
        <v>0</v>
      </c>
      <c r="E270">
        <f>IF(Kinder!BP272=Antrag!$C$4,IF(Kinder!BP270=4.5,'Berechnung 4_5 _ x'!$E$31,Kinder!BP270),0)</f>
        <v>0</v>
      </c>
      <c r="F270">
        <f>IF(Kinder!BQ272=Antrag!$C$4,IF(Kinder!BQ270=4.5,'Berechnung 4_5 _ x'!$E$31,Kinder!BQ270),0)</f>
        <v>0</v>
      </c>
      <c r="G270">
        <f>IF(Kinder!BR272=Antrag!$C$4,IF(Kinder!BR270=4.5,'Berechnung 4_5 _ x'!$E$31,Kinder!BR270),0)</f>
        <v>0</v>
      </c>
      <c r="H270">
        <f>IF(Kinder!BS272=Antrag!$C$4,IF(Kinder!BS270=4.5,'Berechnung 4_5 _ x'!$E$31,Kinder!BS270),0)</f>
        <v>0</v>
      </c>
      <c r="I270">
        <f>IF(Kinder!BT272=Antrag!$C$4,IF(Kinder!BT270=4.5,'Berechnung 4_5 _ x'!$E$31,Kinder!BT270),0)</f>
        <v>0</v>
      </c>
      <c r="J270">
        <f>IF(Kinder!BU272=Antrag!$C$4,IF(Kinder!BU270=4.5,'Berechnung 4_5 _ x'!$E$31,Kinder!BU270),0)</f>
        <v>0</v>
      </c>
      <c r="K270">
        <f>IF(Kinder!BV272=Antrag!$C$4,IF(Kinder!BV270=4.5,'Berechnung 4_5 _ x'!$E$31,Kinder!BV270),0)</f>
        <v>0</v>
      </c>
      <c r="L270">
        <f>IF(Kinder!BW272=Antrag!$C$4,IF(Kinder!BW270=4.5,'Berechnung 4_5 _ x'!$E$31,Kinder!BW270),0)</f>
        <v>0</v>
      </c>
      <c r="M270" t="str">
        <f>IF(Kinder!S272='Berechnung Kommune'!L269,Kinder!S270,0)</f>
        <v/>
      </c>
      <c r="AL270">
        <f>IF(Kinder!BL272=Antrag!$C$4,IF(A270&gt;=4.5,IF('Berechnung 4_5 _ x'!D$5="Nein",4.5,IF(Kinder!AJ$903&lt;3,IF(MAX(Kinder!$AJ$903:AJ$903)&lt;3,4.5,Kinder!BL270),MIN('Berechnung 4_5 _ x'!$E$31:$F$32))),A270),0)</f>
        <v>0</v>
      </c>
      <c r="AM270">
        <f>IF(Kinder!BM272=Antrag!$C$4,IF(B270&gt;=4.5,IF('Berechnung 4_5 _ x'!E$5="Nein",4.5,IF(Kinder!AK$903&lt;3,IF(MAX(Kinder!$AJ$903:AK$903)&lt;3,4.5,Kinder!BM270),MIN('Berechnung 4_5 _ x'!$E$31:$F$32))),B270),0)</f>
        <v>0</v>
      </c>
      <c r="AN270">
        <f>IF(Kinder!BN272=Antrag!$C$4,IF(C270&gt;=4.5,IF('Berechnung 4_5 _ x'!F$5="Nein",4.5,IF(Kinder!AL$903&lt;3,IF(MAX(Kinder!$AJ$903:AL$903)&lt;3,4.5,Kinder!BN270),MIN('Berechnung 4_5 _ x'!$E$31:$F$32))),C270),0)</f>
        <v>0</v>
      </c>
      <c r="AO270">
        <f>IF(Kinder!BO272=Antrag!$C$4,IF(D270&gt;=4.5,IF('Berechnung 4_5 _ x'!G$5="Nein",4.5,IF(Kinder!AM$903&lt;3,IF(MAX(Kinder!$AJ$903:AM$903)&lt;3,4.5,Kinder!BO270),MIN('Berechnung 4_5 _ x'!$E$31:$F$32))),D270),0)</f>
        <v>0</v>
      </c>
      <c r="AP270">
        <f>IF(Kinder!BP272=Antrag!$C$4,IF(E270&gt;=4.5,IF('Berechnung 4_5 _ x'!H$5="Nein",4.5,IF(Kinder!AN$903&lt;3,IF(MAX(Kinder!$AJ$903:AN$903)&lt;3,4.5,Kinder!BP270),MIN('Berechnung 4_5 _ x'!$E$31:$F$32))),E270),0)</f>
        <v>0</v>
      </c>
      <c r="AQ270">
        <f>IF(Kinder!BQ272=Antrag!$C$4,IF(F270&gt;=4.5,IF('Berechnung 4_5 _ x'!I$5="Nein",4.5,IF(Kinder!AO$903&lt;3,IF(MAX(Kinder!$AJ$903:AO$903)&lt;3,4.5,Kinder!BQ270),MIN('Berechnung 4_5 _ x'!$E$31:$F$32))),F270),0)</f>
        <v>0</v>
      </c>
      <c r="AR270">
        <f>IF(Kinder!BR272=Antrag!$C$4,IF(G270&gt;=4.5,IF('Berechnung 4_5 _ x'!J$5="Nein",4.5,IF(Kinder!AP$903&lt;3,IF(MAX(Kinder!$AJ$903:AP$903)&lt;3,4.5,Kinder!BR270),MIN('Berechnung 4_5 _ x'!$E$31:$F$32))),G270),0)</f>
        <v>0</v>
      </c>
      <c r="AS270">
        <f>IF(Kinder!BS272=Antrag!$C$4,IF(H270&gt;=4.5,IF('Berechnung 4_5 _ x'!K$5="Nein",4.5,IF(Kinder!AQ$903&lt;3,IF(MAX(Kinder!$AJ$903:AQ$903)&lt;3,4.5,Kinder!BS270),MIN('Berechnung 4_5 _ x'!$E$31:$F$32))),H270),0)</f>
        <v>0</v>
      </c>
      <c r="AT270">
        <f>IF(Kinder!BT272=Antrag!$C$4,IF(I270&gt;=4.5,IF('Berechnung 4_5 _ x'!L$5="Nein",4.5,IF(Kinder!AR$903&lt;3,IF(MAX(Kinder!$AJ$903:AR$903)&lt;3,4.5,Kinder!BT270),MIN('Berechnung 4_5 _ x'!$E$31:$F$32))),I270),0)</f>
        <v>0</v>
      </c>
      <c r="AU270">
        <f>IF(Kinder!BU272=Antrag!$C$4,IF(J270&gt;=4.5,IF('Berechnung 4_5 _ x'!M$5="Nein",4.5,IF(Kinder!AS$903&lt;3,IF(MAX(Kinder!$AJ$903:AS$903)&lt;3,4.5,Kinder!BU270),MIN('Berechnung 4_5 _ x'!$E$31:$F$32))),J270),0)</f>
        <v>0</v>
      </c>
      <c r="AV270">
        <f>IF(Kinder!BV272=Antrag!$C$4,IF(K270&gt;=4.5,IF('Berechnung 4_5 _ x'!N$5="Nein",4.5,IF(Kinder!AT$903&lt;3,IF(MAX(Kinder!$AJ$903:AT$903)&lt;3,4.5,Kinder!BV270),MIN('Berechnung 4_5 _ x'!$E$31:$F$32))),K270),0)</f>
        <v>0</v>
      </c>
      <c r="AW270">
        <f>IF(Kinder!BW272=Antrag!$C$4,IF(L270&gt;=4.5,IF('Berechnung 4_5 _ x'!O$5="Nein",4.5,IF(Kinder!AU$903&lt;3,IF(MAX(Kinder!$AJ$903:AU$903)&lt;3,4.5,Kinder!BW270),MIN('Berechnung 4_5 _ x'!$E$31:$F$32))),L270),0)</f>
        <v>0</v>
      </c>
    </row>
    <row r="271" spans="1:49" x14ac:dyDescent="0.2">
      <c r="M271">
        <f>IF(Kinder!BL272=Antrag!$C$4,Kinder!BL271,0)</f>
        <v>0</v>
      </c>
      <c r="N271">
        <f>IF(Kinder!BM272=Antrag!$C$4,Kinder!BM271,0)</f>
        <v>0</v>
      </c>
      <c r="O271">
        <f>IF(Kinder!BN272=Antrag!$C$4,Kinder!BN271,0)</f>
        <v>0</v>
      </c>
      <c r="P271">
        <f>IF(Kinder!BO272=Antrag!$C$4,Kinder!BO271,0)</f>
        <v>0</v>
      </c>
      <c r="Q271">
        <f>IF(Kinder!BP272=Antrag!$C$4,Kinder!BP271,0)</f>
        <v>0</v>
      </c>
      <c r="R271">
        <f>IF(Kinder!BQ272=Antrag!$C$4,Kinder!BQ271,0)</f>
        <v>0</v>
      </c>
      <c r="S271">
        <f>IF(Kinder!BR272=Antrag!$C$4,Kinder!BR271,0)</f>
        <v>0</v>
      </c>
      <c r="T271">
        <f>IF(Kinder!BS272=Antrag!$C$4,Kinder!BS271,0)</f>
        <v>0</v>
      </c>
      <c r="U271">
        <f>IF(Kinder!BT272=Antrag!$C$4,Kinder!BT271,0)</f>
        <v>0</v>
      </c>
      <c r="V271">
        <f>IF(Kinder!BU272=Antrag!$C$4,Kinder!BU271,0)</f>
        <v>0</v>
      </c>
      <c r="W271">
        <f>IF(Kinder!BV272=Antrag!$C$4,Kinder!BV271,0)</f>
        <v>0</v>
      </c>
      <c r="X271">
        <f>IF(Kinder!BW272=Antrag!$C$4,Kinder!BW271,0)</f>
        <v>0</v>
      </c>
    </row>
    <row r="272" spans="1:49" x14ac:dyDescent="0.2">
      <c r="Y272">
        <f t="shared" ref="Y272:AJ272" si="89">MIN(A270,AL270)*M271</f>
        <v>0</v>
      </c>
      <c r="Z272">
        <f t="shared" si="89"/>
        <v>0</v>
      </c>
      <c r="AA272">
        <f t="shared" si="89"/>
        <v>0</v>
      </c>
      <c r="AB272">
        <f t="shared" si="89"/>
        <v>0</v>
      </c>
      <c r="AC272">
        <f t="shared" si="89"/>
        <v>0</v>
      </c>
      <c r="AD272">
        <f t="shared" si="89"/>
        <v>0</v>
      </c>
      <c r="AE272">
        <f t="shared" si="89"/>
        <v>0</v>
      </c>
      <c r="AF272">
        <f t="shared" si="89"/>
        <v>0</v>
      </c>
      <c r="AG272">
        <f t="shared" si="89"/>
        <v>0</v>
      </c>
      <c r="AH272">
        <f t="shared" si="89"/>
        <v>0</v>
      </c>
      <c r="AI272">
        <f t="shared" si="89"/>
        <v>0</v>
      </c>
      <c r="AJ272">
        <f t="shared" si="89"/>
        <v>0</v>
      </c>
      <c r="AK272">
        <f>SUM(Y272:AJ272)</f>
        <v>0</v>
      </c>
    </row>
    <row r="273" spans="1:49" x14ac:dyDescent="0.2">
      <c r="A273">
        <f>IF(Kinder!BL275=Antrag!$C$4,IF(Kinder!BL273=4.5,'Berechnung 4_5 _ x'!$E$31,Kinder!BL273),0)</f>
        <v>0</v>
      </c>
      <c r="B273">
        <f>IF(Kinder!BM275=Antrag!$C$4,IF(Kinder!BM273=4.5,'Berechnung 4_5 _ x'!$E$31,Kinder!BM273),0)</f>
        <v>0</v>
      </c>
      <c r="C273">
        <f>IF(Kinder!BN275=Antrag!$C$4,IF(Kinder!BN273=4.5,'Berechnung 4_5 _ x'!$E$31,Kinder!BN273),0)</f>
        <v>0</v>
      </c>
      <c r="D273">
        <f>IF(Kinder!BO275=Antrag!$C$4,IF(Kinder!BO273=4.5,'Berechnung 4_5 _ x'!$E$31,Kinder!BO273),0)</f>
        <v>0</v>
      </c>
      <c r="E273">
        <f>IF(Kinder!BP275=Antrag!$C$4,IF(Kinder!BP273=4.5,'Berechnung 4_5 _ x'!$E$31,Kinder!BP273),0)</f>
        <v>0</v>
      </c>
      <c r="F273">
        <f>IF(Kinder!BQ275=Antrag!$C$4,IF(Kinder!BQ273=4.5,'Berechnung 4_5 _ x'!$E$31,Kinder!BQ273),0)</f>
        <v>0</v>
      </c>
      <c r="G273">
        <f>IF(Kinder!BR275=Antrag!$C$4,IF(Kinder!BR273=4.5,'Berechnung 4_5 _ x'!$E$31,Kinder!BR273),0)</f>
        <v>0</v>
      </c>
      <c r="H273">
        <f>IF(Kinder!BS275=Antrag!$C$4,IF(Kinder!BS273=4.5,'Berechnung 4_5 _ x'!$E$31,Kinder!BS273),0)</f>
        <v>0</v>
      </c>
      <c r="I273">
        <f>IF(Kinder!BT275=Antrag!$C$4,IF(Kinder!BT273=4.5,'Berechnung 4_5 _ x'!$E$31,Kinder!BT273),0)</f>
        <v>0</v>
      </c>
      <c r="J273">
        <f>IF(Kinder!BU275=Antrag!$C$4,IF(Kinder!BU273=4.5,'Berechnung 4_5 _ x'!$E$31,Kinder!BU273),0)</f>
        <v>0</v>
      </c>
      <c r="K273">
        <f>IF(Kinder!BV275=Antrag!$C$4,IF(Kinder!BV273=4.5,'Berechnung 4_5 _ x'!$E$31,Kinder!BV273),0)</f>
        <v>0</v>
      </c>
      <c r="L273">
        <f>IF(Kinder!BW275=Antrag!$C$4,IF(Kinder!BW273=4.5,'Berechnung 4_5 _ x'!$E$31,Kinder!BW273),0)</f>
        <v>0</v>
      </c>
      <c r="M273" t="str">
        <f>IF(Kinder!S275='Berechnung Kommune'!L272,Kinder!S273,0)</f>
        <v/>
      </c>
      <c r="AL273">
        <f>IF(Kinder!BL275=Antrag!$C$4,IF(A273&gt;=4.5,IF('Berechnung 4_5 _ x'!D$5="Nein",4.5,IF(Kinder!AJ$903&lt;3,IF(MAX(Kinder!$AJ$903:AJ$903)&lt;3,4.5,Kinder!BL273),MIN('Berechnung 4_5 _ x'!$E$31:$F$32))),A273),0)</f>
        <v>0</v>
      </c>
      <c r="AM273">
        <f>IF(Kinder!BM275=Antrag!$C$4,IF(B273&gt;=4.5,IF('Berechnung 4_5 _ x'!E$5="Nein",4.5,IF(Kinder!AK$903&lt;3,IF(MAX(Kinder!$AJ$903:AK$903)&lt;3,4.5,Kinder!BM273),MIN('Berechnung 4_5 _ x'!$E$31:$F$32))),B273),0)</f>
        <v>0</v>
      </c>
      <c r="AN273">
        <f>IF(Kinder!BN275=Antrag!$C$4,IF(C273&gt;=4.5,IF('Berechnung 4_5 _ x'!F$5="Nein",4.5,IF(Kinder!AL$903&lt;3,IF(MAX(Kinder!$AJ$903:AL$903)&lt;3,4.5,Kinder!BN273),MIN('Berechnung 4_5 _ x'!$E$31:$F$32))),C273),0)</f>
        <v>0</v>
      </c>
      <c r="AO273">
        <f>IF(Kinder!BO275=Antrag!$C$4,IF(D273&gt;=4.5,IF('Berechnung 4_5 _ x'!G$5="Nein",4.5,IF(Kinder!AM$903&lt;3,IF(MAX(Kinder!$AJ$903:AM$903)&lt;3,4.5,Kinder!BO273),MIN('Berechnung 4_5 _ x'!$E$31:$F$32))),D273),0)</f>
        <v>0</v>
      </c>
      <c r="AP273">
        <f>IF(Kinder!BP275=Antrag!$C$4,IF(E273&gt;=4.5,IF('Berechnung 4_5 _ x'!H$5="Nein",4.5,IF(Kinder!AN$903&lt;3,IF(MAX(Kinder!$AJ$903:AN$903)&lt;3,4.5,Kinder!BP273),MIN('Berechnung 4_5 _ x'!$E$31:$F$32))),E273),0)</f>
        <v>0</v>
      </c>
      <c r="AQ273">
        <f>IF(Kinder!BQ275=Antrag!$C$4,IF(F273&gt;=4.5,IF('Berechnung 4_5 _ x'!I$5="Nein",4.5,IF(Kinder!AO$903&lt;3,IF(MAX(Kinder!$AJ$903:AO$903)&lt;3,4.5,Kinder!BQ273),MIN('Berechnung 4_5 _ x'!$E$31:$F$32))),F273),0)</f>
        <v>0</v>
      </c>
      <c r="AR273">
        <f>IF(Kinder!BR275=Antrag!$C$4,IF(G273&gt;=4.5,IF('Berechnung 4_5 _ x'!J$5="Nein",4.5,IF(Kinder!AP$903&lt;3,IF(MAX(Kinder!$AJ$903:AP$903)&lt;3,4.5,Kinder!BR273),MIN('Berechnung 4_5 _ x'!$E$31:$F$32))),G273),0)</f>
        <v>0</v>
      </c>
      <c r="AS273">
        <f>IF(Kinder!BS275=Antrag!$C$4,IF(H273&gt;=4.5,IF('Berechnung 4_5 _ x'!K$5="Nein",4.5,IF(Kinder!AQ$903&lt;3,IF(MAX(Kinder!$AJ$903:AQ$903)&lt;3,4.5,Kinder!BS273),MIN('Berechnung 4_5 _ x'!$E$31:$F$32))),H273),0)</f>
        <v>0</v>
      </c>
      <c r="AT273">
        <f>IF(Kinder!BT275=Antrag!$C$4,IF(I273&gt;=4.5,IF('Berechnung 4_5 _ x'!L$5="Nein",4.5,IF(Kinder!AR$903&lt;3,IF(MAX(Kinder!$AJ$903:AR$903)&lt;3,4.5,Kinder!BT273),MIN('Berechnung 4_5 _ x'!$E$31:$F$32))),I273),0)</f>
        <v>0</v>
      </c>
      <c r="AU273">
        <f>IF(Kinder!BU275=Antrag!$C$4,IF(J273&gt;=4.5,IF('Berechnung 4_5 _ x'!M$5="Nein",4.5,IF(Kinder!AS$903&lt;3,IF(MAX(Kinder!$AJ$903:AS$903)&lt;3,4.5,Kinder!BU273),MIN('Berechnung 4_5 _ x'!$E$31:$F$32))),J273),0)</f>
        <v>0</v>
      </c>
      <c r="AV273">
        <f>IF(Kinder!BV275=Antrag!$C$4,IF(K273&gt;=4.5,IF('Berechnung 4_5 _ x'!N$5="Nein",4.5,IF(Kinder!AT$903&lt;3,IF(MAX(Kinder!$AJ$903:AT$903)&lt;3,4.5,Kinder!BV273),MIN('Berechnung 4_5 _ x'!$E$31:$F$32))),K273),0)</f>
        <v>0</v>
      </c>
      <c r="AW273">
        <f>IF(Kinder!BW275=Antrag!$C$4,IF(L273&gt;=4.5,IF('Berechnung 4_5 _ x'!O$5="Nein",4.5,IF(Kinder!AU$903&lt;3,IF(MAX(Kinder!$AJ$903:AU$903)&lt;3,4.5,Kinder!BW273),MIN('Berechnung 4_5 _ x'!$E$31:$F$32))),L273),0)</f>
        <v>0</v>
      </c>
    </row>
    <row r="274" spans="1:49" x14ac:dyDescent="0.2">
      <c r="M274">
        <f>IF(Kinder!BL275=Antrag!$C$4,Kinder!BL274,0)</f>
        <v>0</v>
      </c>
      <c r="N274">
        <f>IF(Kinder!BM275=Antrag!$C$4,Kinder!BM274,0)</f>
        <v>0</v>
      </c>
      <c r="O274">
        <f>IF(Kinder!BN275=Antrag!$C$4,Kinder!BN274,0)</f>
        <v>0</v>
      </c>
      <c r="P274">
        <f>IF(Kinder!BO275=Antrag!$C$4,Kinder!BO274,0)</f>
        <v>0</v>
      </c>
      <c r="Q274">
        <f>IF(Kinder!BP275=Antrag!$C$4,Kinder!BP274,0)</f>
        <v>0</v>
      </c>
      <c r="R274">
        <f>IF(Kinder!BQ275=Antrag!$C$4,Kinder!BQ274,0)</f>
        <v>0</v>
      </c>
      <c r="S274">
        <f>IF(Kinder!BR275=Antrag!$C$4,Kinder!BR274,0)</f>
        <v>0</v>
      </c>
      <c r="T274">
        <f>IF(Kinder!BS275=Antrag!$C$4,Kinder!BS274,0)</f>
        <v>0</v>
      </c>
      <c r="U274">
        <f>IF(Kinder!BT275=Antrag!$C$4,Kinder!BT274,0)</f>
        <v>0</v>
      </c>
      <c r="V274">
        <f>IF(Kinder!BU275=Antrag!$C$4,Kinder!BU274,0)</f>
        <v>0</v>
      </c>
      <c r="W274">
        <f>IF(Kinder!BV275=Antrag!$C$4,Kinder!BV274,0)</f>
        <v>0</v>
      </c>
      <c r="X274">
        <f>IF(Kinder!BW275=Antrag!$C$4,Kinder!BW274,0)</f>
        <v>0</v>
      </c>
    </row>
    <row r="275" spans="1:49" x14ac:dyDescent="0.2">
      <c r="Y275">
        <f t="shared" ref="Y275:AJ275" si="90">MIN(A273,AL273)*M274</f>
        <v>0</v>
      </c>
      <c r="Z275">
        <f t="shared" si="90"/>
        <v>0</v>
      </c>
      <c r="AA275">
        <f t="shared" si="90"/>
        <v>0</v>
      </c>
      <c r="AB275">
        <f t="shared" si="90"/>
        <v>0</v>
      </c>
      <c r="AC275">
        <f t="shared" si="90"/>
        <v>0</v>
      </c>
      <c r="AD275">
        <f t="shared" si="90"/>
        <v>0</v>
      </c>
      <c r="AE275">
        <f t="shared" si="90"/>
        <v>0</v>
      </c>
      <c r="AF275">
        <f t="shared" si="90"/>
        <v>0</v>
      </c>
      <c r="AG275">
        <f t="shared" si="90"/>
        <v>0</v>
      </c>
      <c r="AH275">
        <f t="shared" si="90"/>
        <v>0</v>
      </c>
      <c r="AI275">
        <f t="shared" si="90"/>
        <v>0</v>
      </c>
      <c r="AJ275">
        <f t="shared" si="90"/>
        <v>0</v>
      </c>
      <c r="AK275">
        <f>SUM(Y275:AJ275)</f>
        <v>0</v>
      </c>
    </row>
    <row r="276" spans="1:49" x14ac:dyDescent="0.2">
      <c r="A276">
        <f>IF(Kinder!BL278=Antrag!$C$4,IF(Kinder!BL276=4.5,'Berechnung 4_5 _ x'!$E$31,Kinder!BL276),0)</f>
        <v>0</v>
      </c>
      <c r="B276">
        <f>IF(Kinder!BM278=Antrag!$C$4,IF(Kinder!BM276=4.5,'Berechnung 4_5 _ x'!$E$31,Kinder!BM276),0)</f>
        <v>0</v>
      </c>
      <c r="C276">
        <f>IF(Kinder!BN278=Antrag!$C$4,IF(Kinder!BN276=4.5,'Berechnung 4_5 _ x'!$E$31,Kinder!BN276),0)</f>
        <v>0</v>
      </c>
      <c r="D276">
        <f>IF(Kinder!BO278=Antrag!$C$4,IF(Kinder!BO276=4.5,'Berechnung 4_5 _ x'!$E$31,Kinder!BO276),0)</f>
        <v>0</v>
      </c>
      <c r="E276">
        <f>IF(Kinder!BP278=Antrag!$C$4,IF(Kinder!BP276=4.5,'Berechnung 4_5 _ x'!$E$31,Kinder!BP276),0)</f>
        <v>0</v>
      </c>
      <c r="F276">
        <f>IF(Kinder!BQ278=Antrag!$C$4,IF(Kinder!BQ276=4.5,'Berechnung 4_5 _ x'!$E$31,Kinder!BQ276),0)</f>
        <v>0</v>
      </c>
      <c r="G276">
        <f>IF(Kinder!BR278=Antrag!$C$4,IF(Kinder!BR276=4.5,'Berechnung 4_5 _ x'!$E$31,Kinder!BR276),0)</f>
        <v>0</v>
      </c>
      <c r="H276">
        <f>IF(Kinder!BS278=Antrag!$C$4,IF(Kinder!BS276=4.5,'Berechnung 4_5 _ x'!$E$31,Kinder!BS276),0)</f>
        <v>0</v>
      </c>
      <c r="I276">
        <f>IF(Kinder!BT278=Antrag!$C$4,IF(Kinder!BT276=4.5,'Berechnung 4_5 _ x'!$E$31,Kinder!BT276),0)</f>
        <v>0</v>
      </c>
      <c r="J276">
        <f>IF(Kinder!BU278=Antrag!$C$4,IF(Kinder!BU276=4.5,'Berechnung 4_5 _ x'!$E$31,Kinder!BU276),0)</f>
        <v>0</v>
      </c>
      <c r="K276">
        <f>IF(Kinder!BV278=Antrag!$C$4,IF(Kinder!BV276=4.5,'Berechnung 4_5 _ x'!$E$31,Kinder!BV276),0)</f>
        <v>0</v>
      </c>
      <c r="L276">
        <f>IF(Kinder!BW278=Antrag!$C$4,IF(Kinder!BW276=4.5,'Berechnung 4_5 _ x'!$E$31,Kinder!BW276),0)</f>
        <v>0</v>
      </c>
      <c r="M276" t="str">
        <f>IF(Kinder!S278='Berechnung Kommune'!L275,Kinder!S276,0)</f>
        <v/>
      </c>
      <c r="AL276">
        <f>IF(Kinder!BL278=Antrag!$C$4,IF(A276&gt;=4.5,IF('Berechnung 4_5 _ x'!D$5="Nein",4.5,IF(Kinder!AJ$903&lt;3,IF(MAX(Kinder!$AJ$903:AJ$903)&lt;3,4.5,Kinder!BL276),MIN('Berechnung 4_5 _ x'!$E$31:$F$32))),A276),0)</f>
        <v>0</v>
      </c>
      <c r="AM276">
        <f>IF(Kinder!BM278=Antrag!$C$4,IF(B276&gt;=4.5,IF('Berechnung 4_5 _ x'!E$5="Nein",4.5,IF(Kinder!AK$903&lt;3,IF(MAX(Kinder!$AJ$903:AK$903)&lt;3,4.5,Kinder!BM276),MIN('Berechnung 4_5 _ x'!$E$31:$F$32))),B276),0)</f>
        <v>0</v>
      </c>
      <c r="AN276">
        <f>IF(Kinder!BN278=Antrag!$C$4,IF(C276&gt;=4.5,IF('Berechnung 4_5 _ x'!F$5="Nein",4.5,IF(Kinder!AL$903&lt;3,IF(MAX(Kinder!$AJ$903:AL$903)&lt;3,4.5,Kinder!BN276),MIN('Berechnung 4_5 _ x'!$E$31:$F$32))),C276),0)</f>
        <v>0</v>
      </c>
      <c r="AO276">
        <f>IF(Kinder!BO278=Antrag!$C$4,IF(D276&gt;=4.5,IF('Berechnung 4_5 _ x'!G$5="Nein",4.5,IF(Kinder!AM$903&lt;3,IF(MAX(Kinder!$AJ$903:AM$903)&lt;3,4.5,Kinder!BO276),MIN('Berechnung 4_5 _ x'!$E$31:$F$32))),D276),0)</f>
        <v>0</v>
      </c>
      <c r="AP276">
        <f>IF(Kinder!BP278=Antrag!$C$4,IF(E276&gt;=4.5,IF('Berechnung 4_5 _ x'!H$5="Nein",4.5,IF(Kinder!AN$903&lt;3,IF(MAX(Kinder!$AJ$903:AN$903)&lt;3,4.5,Kinder!BP276),MIN('Berechnung 4_5 _ x'!$E$31:$F$32))),E276),0)</f>
        <v>0</v>
      </c>
      <c r="AQ276">
        <f>IF(Kinder!BQ278=Antrag!$C$4,IF(F276&gt;=4.5,IF('Berechnung 4_5 _ x'!I$5="Nein",4.5,IF(Kinder!AO$903&lt;3,IF(MAX(Kinder!$AJ$903:AO$903)&lt;3,4.5,Kinder!BQ276),MIN('Berechnung 4_5 _ x'!$E$31:$F$32))),F276),0)</f>
        <v>0</v>
      </c>
      <c r="AR276">
        <f>IF(Kinder!BR278=Antrag!$C$4,IF(G276&gt;=4.5,IF('Berechnung 4_5 _ x'!J$5="Nein",4.5,IF(Kinder!AP$903&lt;3,IF(MAX(Kinder!$AJ$903:AP$903)&lt;3,4.5,Kinder!BR276),MIN('Berechnung 4_5 _ x'!$E$31:$F$32))),G276),0)</f>
        <v>0</v>
      </c>
      <c r="AS276">
        <f>IF(Kinder!BS278=Antrag!$C$4,IF(H276&gt;=4.5,IF('Berechnung 4_5 _ x'!K$5="Nein",4.5,IF(Kinder!AQ$903&lt;3,IF(MAX(Kinder!$AJ$903:AQ$903)&lt;3,4.5,Kinder!BS276),MIN('Berechnung 4_5 _ x'!$E$31:$F$32))),H276),0)</f>
        <v>0</v>
      </c>
      <c r="AT276">
        <f>IF(Kinder!BT278=Antrag!$C$4,IF(I276&gt;=4.5,IF('Berechnung 4_5 _ x'!L$5="Nein",4.5,IF(Kinder!AR$903&lt;3,IF(MAX(Kinder!$AJ$903:AR$903)&lt;3,4.5,Kinder!BT276),MIN('Berechnung 4_5 _ x'!$E$31:$F$32))),I276),0)</f>
        <v>0</v>
      </c>
      <c r="AU276">
        <f>IF(Kinder!BU278=Antrag!$C$4,IF(J276&gt;=4.5,IF('Berechnung 4_5 _ x'!M$5="Nein",4.5,IF(Kinder!AS$903&lt;3,IF(MAX(Kinder!$AJ$903:AS$903)&lt;3,4.5,Kinder!BU276),MIN('Berechnung 4_5 _ x'!$E$31:$F$32))),J276),0)</f>
        <v>0</v>
      </c>
      <c r="AV276">
        <f>IF(Kinder!BV278=Antrag!$C$4,IF(K276&gt;=4.5,IF('Berechnung 4_5 _ x'!N$5="Nein",4.5,IF(Kinder!AT$903&lt;3,IF(MAX(Kinder!$AJ$903:AT$903)&lt;3,4.5,Kinder!BV276),MIN('Berechnung 4_5 _ x'!$E$31:$F$32))),K276),0)</f>
        <v>0</v>
      </c>
      <c r="AW276">
        <f>IF(Kinder!BW278=Antrag!$C$4,IF(L276&gt;=4.5,IF('Berechnung 4_5 _ x'!O$5="Nein",4.5,IF(Kinder!AU$903&lt;3,IF(MAX(Kinder!$AJ$903:AU$903)&lt;3,4.5,Kinder!BW276),MIN('Berechnung 4_5 _ x'!$E$31:$F$32))),L276),0)</f>
        <v>0</v>
      </c>
    </row>
    <row r="277" spans="1:49" x14ac:dyDescent="0.2">
      <c r="M277">
        <f>IF(Kinder!BL278=Antrag!$C$4,Kinder!BL277,0)</f>
        <v>0</v>
      </c>
      <c r="N277">
        <f>IF(Kinder!BM278=Antrag!$C$4,Kinder!BM277,0)</f>
        <v>0</v>
      </c>
      <c r="O277">
        <f>IF(Kinder!BN278=Antrag!$C$4,Kinder!BN277,0)</f>
        <v>0</v>
      </c>
      <c r="P277">
        <f>IF(Kinder!BO278=Antrag!$C$4,Kinder!BO277,0)</f>
        <v>0</v>
      </c>
      <c r="Q277">
        <f>IF(Kinder!BP278=Antrag!$C$4,Kinder!BP277,0)</f>
        <v>0</v>
      </c>
      <c r="R277">
        <f>IF(Kinder!BQ278=Antrag!$C$4,Kinder!BQ277,0)</f>
        <v>0</v>
      </c>
      <c r="S277">
        <f>IF(Kinder!BR278=Antrag!$C$4,Kinder!BR277,0)</f>
        <v>0</v>
      </c>
      <c r="T277">
        <f>IF(Kinder!BS278=Antrag!$C$4,Kinder!BS277,0)</f>
        <v>0</v>
      </c>
      <c r="U277">
        <f>IF(Kinder!BT278=Antrag!$C$4,Kinder!BT277,0)</f>
        <v>0</v>
      </c>
      <c r="V277">
        <f>IF(Kinder!BU278=Antrag!$C$4,Kinder!BU277,0)</f>
        <v>0</v>
      </c>
      <c r="W277">
        <f>IF(Kinder!BV278=Antrag!$C$4,Kinder!BV277,0)</f>
        <v>0</v>
      </c>
      <c r="X277">
        <f>IF(Kinder!BW278=Antrag!$C$4,Kinder!BW277,0)</f>
        <v>0</v>
      </c>
    </row>
    <row r="278" spans="1:49" x14ac:dyDescent="0.2">
      <c r="Y278">
        <f t="shared" ref="Y278:AJ278" si="91">MIN(A276,AL276)*M277</f>
        <v>0</v>
      </c>
      <c r="Z278">
        <f t="shared" si="91"/>
        <v>0</v>
      </c>
      <c r="AA278">
        <f t="shared" si="91"/>
        <v>0</v>
      </c>
      <c r="AB278">
        <f t="shared" si="91"/>
        <v>0</v>
      </c>
      <c r="AC278">
        <f t="shared" si="91"/>
        <v>0</v>
      </c>
      <c r="AD278">
        <f t="shared" si="91"/>
        <v>0</v>
      </c>
      <c r="AE278">
        <f t="shared" si="91"/>
        <v>0</v>
      </c>
      <c r="AF278">
        <f t="shared" si="91"/>
        <v>0</v>
      </c>
      <c r="AG278">
        <f t="shared" si="91"/>
        <v>0</v>
      </c>
      <c r="AH278">
        <f t="shared" si="91"/>
        <v>0</v>
      </c>
      <c r="AI278">
        <f t="shared" si="91"/>
        <v>0</v>
      </c>
      <c r="AJ278">
        <f t="shared" si="91"/>
        <v>0</v>
      </c>
      <c r="AK278">
        <f>SUM(Y278:AJ278)</f>
        <v>0</v>
      </c>
    </row>
    <row r="279" spans="1:49" x14ac:dyDescent="0.2">
      <c r="A279">
        <f>IF(Kinder!BL281=Antrag!$C$4,IF(Kinder!BL279=4.5,'Berechnung 4_5 _ x'!$E$31,Kinder!BL279),0)</f>
        <v>0</v>
      </c>
      <c r="B279">
        <f>IF(Kinder!BM281=Antrag!$C$4,IF(Kinder!BM279=4.5,'Berechnung 4_5 _ x'!$E$31,Kinder!BM279),0)</f>
        <v>0</v>
      </c>
      <c r="C279">
        <f>IF(Kinder!BN281=Antrag!$C$4,IF(Kinder!BN279=4.5,'Berechnung 4_5 _ x'!$E$31,Kinder!BN279),0)</f>
        <v>0</v>
      </c>
      <c r="D279">
        <f>IF(Kinder!BO281=Antrag!$C$4,IF(Kinder!BO279=4.5,'Berechnung 4_5 _ x'!$E$31,Kinder!BO279),0)</f>
        <v>0</v>
      </c>
      <c r="E279">
        <f>IF(Kinder!BP281=Antrag!$C$4,IF(Kinder!BP279=4.5,'Berechnung 4_5 _ x'!$E$31,Kinder!BP279),0)</f>
        <v>0</v>
      </c>
      <c r="F279">
        <f>IF(Kinder!BQ281=Antrag!$C$4,IF(Kinder!BQ279=4.5,'Berechnung 4_5 _ x'!$E$31,Kinder!BQ279),0)</f>
        <v>0</v>
      </c>
      <c r="G279">
        <f>IF(Kinder!BR281=Antrag!$C$4,IF(Kinder!BR279=4.5,'Berechnung 4_5 _ x'!$E$31,Kinder!BR279),0)</f>
        <v>0</v>
      </c>
      <c r="H279">
        <f>IF(Kinder!BS281=Antrag!$C$4,IF(Kinder!BS279=4.5,'Berechnung 4_5 _ x'!$E$31,Kinder!BS279),0)</f>
        <v>0</v>
      </c>
      <c r="I279">
        <f>IF(Kinder!BT281=Antrag!$C$4,IF(Kinder!BT279=4.5,'Berechnung 4_5 _ x'!$E$31,Kinder!BT279),0)</f>
        <v>0</v>
      </c>
      <c r="J279">
        <f>IF(Kinder!BU281=Antrag!$C$4,IF(Kinder!BU279=4.5,'Berechnung 4_5 _ x'!$E$31,Kinder!BU279),0)</f>
        <v>0</v>
      </c>
      <c r="K279">
        <f>IF(Kinder!BV281=Antrag!$C$4,IF(Kinder!BV279=4.5,'Berechnung 4_5 _ x'!$E$31,Kinder!BV279),0)</f>
        <v>0</v>
      </c>
      <c r="L279">
        <f>IF(Kinder!BW281=Antrag!$C$4,IF(Kinder!BW279=4.5,'Berechnung 4_5 _ x'!$E$31,Kinder!BW279),0)</f>
        <v>0</v>
      </c>
      <c r="M279" t="str">
        <f>IF(Kinder!S281='Berechnung Kommune'!L278,Kinder!S279,0)</f>
        <v/>
      </c>
      <c r="AL279">
        <f>IF(Kinder!BL281=Antrag!$C$4,IF(A279&gt;=4.5,IF('Berechnung 4_5 _ x'!D$5="Nein",4.5,IF(Kinder!AJ$903&lt;3,IF(MAX(Kinder!$AJ$903:AJ$903)&lt;3,4.5,Kinder!BL279),MIN('Berechnung 4_5 _ x'!$E$31:$F$32))),A279),0)</f>
        <v>0</v>
      </c>
      <c r="AM279">
        <f>IF(Kinder!BM281=Antrag!$C$4,IF(B279&gt;=4.5,IF('Berechnung 4_5 _ x'!E$5="Nein",4.5,IF(Kinder!AK$903&lt;3,IF(MAX(Kinder!$AJ$903:AK$903)&lt;3,4.5,Kinder!BM279),MIN('Berechnung 4_5 _ x'!$E$31:$F$32))),B279),0)</f>
        <v>0</v>
      </c>
      <c r="AN279">
        <f>IF(Kinder!BN281=Antrag!$C$4,IF(C279&gt;=4.5,IF('Berechnung 4_5 _ x'!F$5="Nein",4.5,IF(Kinder!AL$903&lt;3,IF(MAX(Kinder!$AJ$903:AL$903)&lt;3,4.5,Kinder!BN279),MIN('Berechnung 4_5 _ x'!$E$31:$F$32))),C279),0)</f>
        <v>0</v>
      </c>
      <c r="AO279">
        <f>IF(Kinder!BO281=Antrag!$C$4,IF(D279&gt;=4.5,IF('Berechnung 4_5 _ x'!G$5="Nein",4.5,IF(Kinder!AM$903&lt;3,IF(MAX(Kinder!$AJ$903:AM$903)&lt;3,4.5,Kinder!BO279),MIN('Berechnung 4_5 _ x'!$E$31:$F$32))),D279),0)</f>
        <v>0</v>
      </c>
      <c r="AP279">
        <f>IF(Kinder!BP281=Antrag!$C$4,IF(E279&gt;=4.5,IF('Berechnung 4_5 _ x'!H$5="Nein",4.5,IF(Kinder!AN$903&lt;3,IF(MAX(Kinder!$AJ$903:AN$903)&lt;3,4.5,Kinder!BP279),MIN('Berechnung 4_5 _ x'!$E$31:$F$32))),E279),0)</f>
        <v>0</v>
      </c>
      <c r="AQ279">
        <f>IF(Kinder!BQ281=Antrag!$C$4,IF(F279&gt;=4.5,IF('Berechnung 4_5 _ x'!I$5="Nein",4.5,IF(Kinder!AO$903&lt;3,IF(MAX(Kinder!$AJ$903:AO$903)&lt;3,4.5,Kinder!BQ279),MIN('Berechnung 4_5 _ x'!$E$31:$F$32))),F279),0)</f>
        <v>0</v>
      </c>
      <c r="AR279">
        <f>IF(Kinder!BR281=Antrag!$C$4,IF(G279&gt;=4.5,IF('Berechnung 4_5 _ x'!J$5="Nein",4.5,IF(Kinder!AP$903&lt;3,IF(MAX(Kinder!$AJ$903:AP$903)&lt;3,4.5,Kinder!BR279),MIN('Berechnung 4_5 _ x'!$E$31:$F$32))),G279),0)</f>
        <v>0</v>
      </c>
      <c r="AS279">
        <f>IF(Kinder!BS281=Antrag!$C$4,IF(H279&gt;=4.5,IF('Berechnung 4_5 _ x'!K$5="Nein",4.5,IF(Kinder!AQ$903&lt;3,IF(MAX(Kinder!$AJ$903:AQ$903)&lt;3,4.5,Kinder!BS279),MIN('Berechnung 4_5 _ x'!$E$31:$F$32))),H279),0)</f>
        <v>0</v>
      </c>
      <c r="AT279">
        <f>IF(Kinder!BT281=Antrag!$C$4,IF(I279&gt;=4.5,IF('Berechnung 4_5 _ x'!L$5="Nein",4.5,IF(Kinder!AR$903&lt;3,IF(MAX(Kinder!$AJ$903:AR$903)&lt;3,4.5,Kinder!BT279),MIN('Berechnung 4_5 _ x'!$E$31:$F$32))),I279),0)</f>
        <v>0</v>
      </c>
      <c r="AU279">
        <f>IF(Kinder!BU281=Antrag!$C$4,IF(J279&gt;=4.5,IF('Berechnung 4_5 _ x'!M$5="Nein",4.5,IF(Kinder!AS$903&lt;3,IF(MAX(Kinder!$AJ$903:AS$903)&lt;3,4.5,Kinder!BU279),MIN('Berechnung 4_5 _ x'!$E$31:$F$32))),J279),0)</f>
        <v>0</v>
      </c>
      <c r="AV279">
        <f>IF(Kinder!BV281=Antrag!$C$4,IF(K279&gt;=4.5,IF('Berechnung 4_5 _ x'!N$5="Nein",4.5,IF(Kinder!AT$903&lt;3,IF(MAX(Kinder!$AJ$903:AT$903)&lt;3,4.5,Kinder!BV279),MIN('Berechnung 4_5 _ x'!$E$31:$F$32))),K279),0)</f>
        <v>0</v>
      </c>
      <c r="AW279">
        <f>IF(Kinder!BW281=Antrag!$C$4,IF(L279&gt;=4.5,IF('Berechnung 4_5 _ x'!O$5="Nein",4.5,IF(Kinder!AU$903&lt;3,IF(MAX(Kinder!$AJ$903:AU$903)&lt;3,4.5,Kinder!BW279),MIN('Berechnung 4_5 _ x'!$E$31:$F$32))),L279),0)</f>
        <v>0</v>
      </c>
    </row>
    <row r="280" spans="1:49" x14ac:dyDescent="0.2">
      <c r="M280">
        <f>IF(Kinder!BL281=Antrag!$C$4,Kinder!BL280,0)</f>
        <v>0</v>
      </c>
      <c r="N280">
        <f>IF(Kinder!BM281=Antrag!$C$4,Kinder!BM280,0)</f>
        <v>0</v>
      </c>
      <c r="O280">
        <f>IF(Kinder!BN281=Antrag!$C$4,Kinder!BN280,0)</f>
        <v>0</v>
      </c>
      <c r="P280">
        <f>IF(Kinder!BO281=Antrag!$C$4,Kinder!BO280,0)</f>
        <v>0</v>
      </c>
      <c r="Q280">
        <f>IF(Kinder!BP281=Antrag!$C$4,Kinder!BP280,0)</f>
        <v>0</v>
      </c>
      <c r="R280">
        <f>IF(Kinder!BQ281=Antrag!$C$4,Kinder!BQ280,0)</f>
        <v>0</v>
      </c>
      <c r="S280">
        <f>IF(Kinder!BR281=Antrag!$C$4,Kinder!BR280,0)</f>
        <v>0</v>
      </c>
      <c r="T280">
        <f>IF(Kinder!BS281=Antrag!$C$4,Kinder!BS280,0)</f>
        <v>0</v>
      </c>
      <c r="U280">
        <f>IF(Kinder!BT281=Antrag!$C$4,Kinder!BT280,0)</f>
        <v>0</v>
      </c>
      <c r="V280">
        <f>IF(Kinder!BU281=Antrag!$C$4,Kinder!BU280,0)</f>
        <v>0</v>
      </c>
      <c r="W280">
        <f>IF(Kinder!BV281=Antrag!$C$4,Kinder!BV280,0)</f>
        <v>0</v>
      </c>
      <c r="X280">
        <f>IF(Kinder!BW281=Antrag!$C$4,Kinder!BW280,0)</f>
        <v>0</v>
      </c>
    </row>
    <row r="281" spans="1:49" x14ac:dyDescent="0.2">
      <c r="Y281">
        <f t="shared" ref="Y281:AJ281" si="92">MIN(A279,AL279)*M280</f>
        <v>0</v>
      </c>
      <c r="Z281">
        <f t="shared" si="92"/>
        <v>0</v>
      </c>
      <c r="AA281">
        <f t="shared" si="92"/>
        <v>0</v>
      </c>
      <c r="AB281">
        <f t="shared" si="92"/>
        <v>0</v>
      </c>
      <c r="AC281">
        <f t="shared" si="92"/>
        <v>0</v>
      </c>
      <c r="AD281">
        <f t="shared" si="92"/>
        <v>0</v>
      </c>
      <c r="AE281">
        <f t="shared" si="92"/>
        <v>0</v>
      </c>
      <c r="AF281">
        <f t="shared" si="92"/>
        <v>0</v>
      </c>
      <c r="AG281">
        <f t="shared" si="92"/>
        <v>0</v>
      </c>
      <c r="AH281">
        <f t="shared" si="92"/>
        <v>0</v>
      </c>
      <c r="AI281">
        <f t="shared" si="92"/>
        <v>0</v>
      </c>
      <c r="AJ281">
        <f t="shared" si="92"/>
        <v>0</v>
      </c>
      <c r="AK281">
        <f>SUM(Y281:AJ281)</f>
        <v>0</v>
      </c>
    </row>
    <row r="282" spans="1:49" x14ac:dyDescent="0.2">
      <c r="A282">
        <f>IF(Kinder!BL284=Antrag!$C$4,IF(Kinder!BL282=4.5,'Berechnung 4_5 _ x'!$E$31,Kinder!BL282),0)</f>
        <v>0</v>
      </c>
      <c r="B282">
        <f>IF(Kinder!BM284=Antrag!$C$4,IF(Kinder!BM282=4.5,'Berechnung 4_5 _ x'!$E$31,Kinder!BM282),0)</f>
        <v>0</v>
      </c>
      <c r="C282">
        <f>IF(Kinder!BN284=Antrag!$C$4,IF(Kinder!BN282=4.5,'Berechnung 4_5 _ x'!$E$31,Kinder!BN282),0)</f>
        <v>0</v>
      </c>
      <c r="D282">
        <f>IF(Kinder!BO284=Antrag!$C$4,IF(Kinder!BO282=4.5,'Berechnung 4_5 _ x'!$E$31,Kinder!BO282),0)</f>
        <v>0</v>
      </c>
      <c r="E282">
        <f>IF(Kinder!BP284=Antrag!$C$4,IF(Kinder!BP282=4.5,'Berechnung 4_5 _ x'!$E$31,Kinder!BP282),0)</f>
        <v>0</v>
      </c>
      <c r="F282">
        <f>IF(Kinder!BQ284=Antrag!$C$4,IF(Kinder!BQ282=4.5,'Berechnung 4_5 _ x'!$E$31,Kinder!BQ282),0)</f>
        <v>0</v>
      </c>
      <c r="G282">
        <f>IF(Kinder!BR284=Antrag!$C$4,IF(Kinder!BR282=4.5,'Berechnung 4_5 _ x'!$E$31,Kinder!BR282),0)</f>
        <v>0</v>
      </c>
      <c r="H282">
        <f>IF(Kinder!BS284=Antrag!$C$4,IF(Kinder!BS282=4.5,'Berechnung 4_5 _ x'!$E$31,Kinder!BS282),0)</f>
        <v>0</v>
      </c>
      <c r="I282">
        <f>IF(Kinder!BT284=Antrag!$C$4,IF(Kinder!BT282=4.5,'Berechnung 4_5 _ x'!$E$31,Kinder!BT282),0)</f>
        <v>0</v>
      </c>
      <c r="J282">
        <f>IF(Kinder!BU284=Antrag!$C$4,IF(Kinder!BU282=4.5,'Berechnung 4_5 _ x'!$E$31,Kinder!BU282),0)</f>
        <v>0</v>
      </c>
      <c r="K282">
        <f>IF(Kinder!BV284=Antrag!$C$4,IF(Kinder!BV282=4.5,'Berechnung 4_5 _ x'!$E$31,Kinder!BV282),0)</f>
        <v>0</v>
      </c>
      <c r="L282">
        <f>IF(Kinder!BW284=Antrag!$C$4,IF(Kinder!BW282=4.5,'Berechnung 4_5 _ x'!$E$31,Kinder!BW282),0)</f>
        <v>0</v>
      </c>
      <c r="M282" t="str">
        <f>IF(Kinder!S284='Berechnung Kommune'!L281,Kinder!S282,0)</f>
        <v/>
      </c>
      <c r="AL282">
        <f>IF(Kinder!BL284=Antrag!$C$4,IF(A282&gt;=4.5,IF('Berechnung 4_5 _ x'!D$5="Nein",4.5,IF(Kinder!AJ$903&lt;3,IF(MAX(Kinder!$AJ$903:AJ$903)&lt;3,4.5,Kinder!BL282),MIN('Berechnung 4_5 _ x'!$E$31:$F$32))),A282),0)</f>
        <v>0</v>
      </c>
      <c r="AM282">
        <f>IF(Kinder!BM284=Antrag!$C$4,IF(B282&gt;=4.5,IF('Berechnung 4_5 _ x'!E$5="Nein",4.5,IF(Kinder!AK$903&lt;3,IF(MAX(Kinder!$AJ$903:AK$903)&lt;3,4.5,Kinder!BM282),MIN('Berechnung 4_5 _ x'!$E$31:$F$32))),B282),0)</f>
        <v>0</v>
      </c>
      <c r="AN282">
        <f>IF(Kinder!BN284=Antrag!$C$4,IF(C282&gt;=4.5,IF('Berechnung 4_5 _ x'!F$5="Nein",4.5,IF(Kinder!AL$903&lt;3,IF(MAX(Kinder!$AJ$903:AL$903)&lt;3,4.5,Kinder!BN282),MIN('Berechnung 4_5 _ x'!$E$31:$F$32))),C282),0)</f>
        <v>0</v>
      </c>
      <c r="AO282">
        <f>IF(Kinder!BO284=Antrag!$C$4,IF(D282&gt;=4.5,IF('Berechnung 4_5 _ x'!G$5="Nein",4.5,IF(Kinder!AM$903&lt;3,IF(MAX(Kinder!$AJ$903:AM$903)&lt;3,4.5,Kinder!BO282),MIN('Berechnung 4_5 _ x'!$E$31:$F$32))),D282),0)</f>
        <v>0</v>
      </c>
      <c r="AP282">
        <f>IF(Kinder!BP284=Antrag!$C$4,IF(E282&gt;=4.5,IF('Berechnung 4_5 _ x'!H$5="Nein",4.5,IF(Kinder!AN$903&lt;3,IF(MAX(Kinder!$AJ$903:AN$903)&lt;3,4.5,Kinder!BP282),MIN('Berechnung 4_5 _ x'!$E$31:$F$32))),E282),0)</f>
        <v>0</v>
      </c>
      <c r="AQ282">
        <f>IF(Kinder!BQ284=Antrag!$C$4,IF(F282&gt;=4.5,IF('Berechnung 4_5 _ x'!I$5="Nein",4.5,IF(Kinder!AO$903&lt;3,IF(MAX(Kinder!$AJ$903:AO$903)&lt;3,4.5,Kinder!BQ282),MIN('Berechnung 4_5 _ x'!$E$31:$F$32))),F282),0)</f>
        <v>0</v>
      </c>
      <c r="AR282">
        <f>IF(Kinder!BR284=Antrag!$C$4,IF(G282&gt;=4.5,IF('Berechnung 4_5 _ x'!J$5="Nein",4.5,IF(Kinder!AP$903&lt;3,IF(MAX(Kinder!$AJ$903:AP$903)&lt;3,4.5,Kinder!BR282),MIN('Berechnung 4_5 _ x'!$E$31:$F$32))),G282),0)</f>
        <v>0</v>
      </c>
      <c r="AS282">
        <f>IF(Kinder!BS284=Antrag!$C$4,IF(H282&gt;=4.5,IF('Berechnung 4_5 _ x'!K$5="Nein",4.5,IF(Kinder!AQ$903&lt;3,IF(MAX(Kinder!$AJ$903:AQ$903)&lt;3,4.5,Kinder!BS282),MIN('Berechnung 4_5 _ x'!$E$31:$F$32))),H282),0)</f>
        <v>0</v>
      </c>
      <c r="AT282">
        <f>IF(Kinder!BT284=Antrag!$C$4,IF(I282&gt;=4.5,IF('Berechnung 4_5 _ x'!L$5="Nein",4.5,IF(Kinder!AR$903&lt;3,IF(MAX(Kinder!$AJ$903:AR$903)&lt;3,4.5,Kinder!BT282),MIN('Berechnung 4_5 _ x'!$E$31:$F$32))),I282),0)</f>
        <v>0</v>
      </c>
      <c r="AU282">
        <f>IF(Kinder!BU284=Antrag!$C$4,IF(J282&gt;=4.5,IF('Berechnung 4_5 _ x'!M$5="Nein",4.5,IF(Kinder!AS$903&lt;3,IF(MAX(Kinder!$AJ$903:AS$903)&lt;3,4.5,Kinder!BU282),MIN('Berechnung 4_5 _ x'!$E$31:$F$32))),J282),0)</f>
        <v>0</v>
      </c>
      <c r="AV282">
        <f>IF(Kinder!BV284=Antrag!$C$4,IF(K282&gt;=4.5,IF('Berechnung 4_5 _ x'!N$5="Nein",4.5,IF(Kinder!AT$903&lt;3,IF(MAX(Kinder!$AJ$903:AT$903)&lt;3,4.5,Kinder!BV282),MIN('Berechnung 4_5 _ x'!$E$31:$F$32))),K282),0)</f>
        <v>0</v>
      </c>
      <c r="AW282">
        <f>IF(Kinder!BW284=Antrag!$C$4,IF(L282&gt;=4.5,IF('Berechnung 4_5 _ x'!O$5="Nein",4.5,IF(Kinder!AU$903&lt;3,IF(MAX(Kinder!$AJ$903:AU$903)&lt;3,4.5,Kinder!BW282),MIN('Berechnung 4_5 _ x'!$E$31:$F$32))),L282),0)</f>
        <v>0</v>
      </c>
    </row>
    <row r="283" spans="1:49" x14ac:dyDescent="0.2">
      <c r="M283">
        <f>IF(Kinder!BL284=Antrag!$C$4,Kinder!BL283,0)</f>
        <v>0</v>
      </c>
      <c r="N283">
        <f>IF(Kinder!BM284=Antrag!$C$4,Kinder!BM283,0)</f>
        <v>0</v>
      </c>
      <c r="O283">
        <f>IF(Kinder!BN284=Antrag!$C$4,Kinder!BN283,0)</f>
        <v>0</v>
      </c>
      <c r="P283">
        <f>IF(Kinder!BO284=Antrag!$C$4,Kinder!BO283,0)</f>
        <v>0</v>
      </c>
      <c r="Q283">
        <f>IF(Kinder!BP284=Antrag!$C$4,Kinder!BP283,0)</f>
        <v>0</v>
      </c>
      <c r="R283">
        <f>IF(Kinder!BQ284=Antrag!$C$4,Kinder!BQ283,0)</f>
        <v>0</v>
      </c>
      <c r="S283">
        <f>IF(Kinder!BR284=Antrag!$C$4,Kinder!BR283,0)</f>
        <v>0</v>
      </c>
      <c r="T283">
        <f>IF(Kinder!BS284=Antrag!$C$4,Kinder!BS283,0)</f>
        <v>0</v>
      </c>
      <c r="U283">
        <f>IF(Kinder!BT284=Antrag!$C$4,Kinder!BT283,0)</f>
        <v>0</v>
      </c>
      <c r="V283">
        <f>IF(Kinder!BU284=Antrag!$C$4,Kinder!BU283,0)</f>
        <v>0</v>
      </c>
      <c r="W283">
        <f>IF(Kinder!BV284=Antrag!$C$4,Kinder!BV283,0)</f>
        <v>0</v>
      </c>
      <c r="X283">
        <f>IF(Kinder!BW284=Antrag!$C$4,Kinder!BW283,0)</f>
        <v>0</v>
      </c>
    </row>
    <row r="284" spans="1:49" x14ac:dyDescent="0.2">
      <c r="Y284">
        <f t="shared" ref="Y284:AJ284" si="93">MIN(A282,AL282)*M283</f>
        <v>0</v>
      </c>
      <c r="Z284">
        <f t="shared" si="93"/>
        <v>0</v>
      </c>
      <c r="AA284">
        <f t="shared" si="93"/>
        <v>0</v>
      </c>
      <c r="AB284">
        <f t="shared" si="93"/>
        <v>0</v>
      </c>
      <c r="AC284">
        <f t="shared" si="93"/>
        <v>0</v>
      </c>
      <c r="AD284">
        <f t="shared" si="93"/>
        <v>0</v>
      </c>
      <c r="AE284">
        <f t="shared" si="93"/>
        <v>0</v>
      </c>
      <c r="AF284">
        <f t="shared" si="93"/>
        <v>0</v>
      </c>
      <c r="AG284">
        <f t="shared" si="93"/>
        <v>0</v>
      </c>
      <c r="AH284">
        <f t="shared" si="93"/>
        <v>0</v>
      </c>
      <c r="AI284">
        <f t="shared" si="93"/>
        <v>0</v>
      </c>
      <c r="AJ284">
        <f t="shared" si="93"/>
        <v>0</v>
      </c>
      <c r="AK284">
        <f>SUM(Y284:AJ284)</f>
        <v>0</v>
      </c>
    </row>
    <row r="285" spans="1:49" x14ac:dyDescent="0.2">
      <c r="A285">
        <f>IF(Kinder!BL287=Antrag!$C$4,IF(Kinder!BL285=4.5,'Berechnung 4_5 _ x'!$E$31,Kinder!BL285),0)</f>
        <v>0</v>
      </c>
      <c r="B285">
        <f>IF(Kinder!BM287=Antrag!$C$4,IF(Kinder!BM285=4.5,'Berechnung 4_5 _ x'!$E$31,Kinder!BM285),0)</f>
        <v>0</v>
      </c>
      <c r="C285">
        <f>IF(Kinder!BN287=Antrag!$C$4,IF(Kinder!BN285=4.5,'Berechnung 4_5 _ x'!$E$31,Kinder!BN285),0)</f>
        <v>0</v>
      </c>
      <c r="D285">
        <f>IF(Kinder!BO287=Antrag!$C$4,IF(Kinder!BO285=4.5,'Berechnung 4_5 _ x'!$E$31,Kinder!BO285),0)</f>
        <v>0</v>
      </c>
      <c r="E285">
        <f>IF(Kinder!BP287=Antrag!$C$4,IF(Kinder!BP285=4.5,'Berechnung 4_5 _ x'!$E$31,Kinder!BP285),0)</f>
        <v>0</v>
      </c>
      <c r="F285">
        <f>IF(Kinder!BQ287=Antrag!$C$4,IF(Kinder!BQ285=4.5,'Berechnung 4_5 _ x'!$E$31,Kinder!BQ285),0)</f>
        <v>0</v>
      </c>
      <c r="G285">
        <f>IF(Kinder!BR287=Antrag!$C$4,IF(Kinder!BR285=4.5,'Berechnung 4_5 _ x'!$E$31,Kinder!BR285),0)</f>
        <v>0</v>
      </c>
      <c r="H285">
        <f>IF(Kinder!BS287=Antrag!$C$4,IF(Kinder!BS285=4.5,'Berechnung 4_5 _ x'!$E$31,Kinder!BS285),0)</f>
        <v>0</v>
      </c>
      <c r="I285">
        <f>IF(Kinder!BT287=Antrag!$C$4,IF(Kinder!BT285=4.5,'Berechnung 4_5 _ x'!$E$31,Kinder!BT285),0)</f>
        <v>0</v>
      </c>
      <c r="J285">
        <f>IF(Kinder!BU287=Antrag!$C$4,IF(Kinder!BU285=4.5,'Berechnung 4_5 _ x'!$E$31,Kinder!BU285),0)</f>
        <v>0</v>
      </c>
      <c r="K285">
        <f>IF(Kinder!BV287=Antrag!$C$4,IF(Kinder!BV285=4.5,'Berechnung 4_5 _ x'!$E$31,Kinder!BV285),0)</f>
        <v>0</v>
      </c>
      <c r="L285">
        <f>IF(Kinder!BW287=Antrag!$C$4,IF(Kinder!BW285=4.5,'Berechnung 4_5 _ x'!$E$31,Kinder!BW285),0)</f>
        <v>0</v>
      </c>
      <c r="M285" t="str">
        <f>IF(Kinder!S287='Berechnung Kommune'!L284,Kinder!S285,0)</f>
        <v/>
      </c>
      <c r="AL285">
        <f>IF(Kinder!BL287=Antrag!$C$4,IF(A285&gt;=4.5,IF('Berechnung 4_5 _ x'!D$5="Nein",4.5,IF(Kinder!AJ$903&lt;3,IF(MAX(Kinder!$AJ$903:AJ$903)&lt;3,4.5,Kinder!BL285),MIN('Berechnung 4_5 _ x'!$E$31:$F$32))),A285),0)</f>
        <v>0</v>
      </c>
      <c r="AM285">
        <f>IF(Kinder!BM287=Antrag!$C$4,IF(B285&gt;=4.5,IF('Berechnung 4_5 _ x'!E$5="Nein",4.5,IF(Kinder!AK$903&lt;3,IF(MAX(Kinder!$AJ$903:AK$903)&lt;3,4.5,Kinder!BM285),MIN('Berechnung 4_5 _ x'!$E$31:$F$32))),B285),0)</f>
        <v>0</v>
      </c>
      <c r="AN285">
        <f>IF(Kinder!BN287=Antrag!$C$4,IF(C285&gt;=4.5,IF('Berechnung 4_5 _ x'!F$5="Nein",4.5,IF(Kinder!AL$903&lt;3,IF(MAX(Kinder!$AJ$903:AL$903)&lt;3,4.5,Kinder!BN285),MIN('Berechnung 4_5 _ x'!$E$31:$F$32))),C285),0)</f>
        <v>0</v>
      </c>
      <c r="AO285">
        <f>IF(Kinder!BO287=Antrag!$C$4,IF(D285&gt;=4.5,IF('Berechnung 4_5 _ x'!G$5="Nein",4.5,IF(Kinder!AM$903&lt;3,IF(MAX(Kinder!$AJ$903:AM$903)&lt;3,4.5,Kinder!BO285),MIN('Berechnung 4_5 _ x'!$E$31:$F$32))),D285),0)</f>
        <v>0</v>
      </c>
      <c r="AP285">
        <f>IF(Kinder!BP287=Antrag!$C$4,IF(E285&gt;=4.5,IF('Berechnung 4_5 _ x'!H$5="Nein",4.5,IF(Kinder!AN$903&lt;3,IF(MAX(Kinder!$AJ$903:AN$903)&lt;3,4.5,Kinder!BP285),MIN('Berechnung 4_5 _ x'!$E$31:$F$32))),E285),0)</f>
        <v>0</v>
      </c>
      <c r="AQ285">
        <f>IF(Kinder!BQ287=Antrag!$C$4,IF(F285&gt;=4.5,IF('Berechnung 4_5 _ x'!I$5="Nein",4.5,IF(Kinder!AO$903&lt;3,IF(MAX(Kinder!$AJ$903:AO$903)&lt;3,4.5,Kinder!BQ285),MIN('Berechnung 4_5 _ x'!$E$31:$F$32))),F285),0)</f>
        <v>0</v>
      </c>
      <c r="AR285">
        <f>IF(Kinder!BR287=Antrag!$C$4,IF(G285&gt;=4.5,IF('Berechnung 4_5 _ x'!J$5="Nein",4.5,IF(Kinder!AP$903&lt;3,IF(MAX(Kinder!$AJ$903:AP$903)&lt;3,4.5,Kinder!BR285),MIN('Berechnung 4_5 _ x'!$E$31:$F$32))),G285),0)</f>
        <v>0</v>
      </c>
      <c r="AS285">
        <f>IF(Kinder!BS287=Antrag!$C$4,IF(H285&gt;=4.5,IF('Berechnung 4_5 _ x'!K$5="Nein",4.5,IF(Kinder!AQ$903&lt;3,IF(MAX(Kinder!$AJ$903:AQ$903)&lt;3,4.5,Kinder!BS285),MIN('Berechnung 4_5 _ x'!$E$31:$F$32))),H285),0)</f>
        <v>0</v>
      </c>
      <c r="AT285">
        <f>IF(Kinder!BT287=Antrag!$C$4,IF(I285&gt;=4.5,IF('Berechnung 4_5 _ x'!L$5="Nein",4.5,IF(Kinder!AR$903&lt;3,IF(MAX(Kinder!$AJ$903:AR$903)&lt;3,4.5,Kinder!BT285),MIN('Berechnung 4_5 _ x'!$E$31:$F$32))),I285),0)</f>
        <v>0</v>
      </c>
      <c r="AU285">
        <f>IF(Kinder!BU287=Antrag!$C$4,IF(J285&gt;=4.5,IF('Berechnung 4_5 _ x'!M$5="Nein",4.5,IF(Kinder!AS$903&lt;3,IF(MAX(Kinder!$AJ$903:AS$903)&lt;3,4.5,Kinder!BU285),MIN('Berechnung 4_5 _ x'!$E$31:$F$32))),J285),0)</f>
        <v>0</v>
      </c>
      <c r="AV285">
        <f>IF(Kinder!BV287=Antrag!$C$4,IF(K285&gt;=4.5,IF('Berechnung 4_5 _ x'!N$5="Nein",4.5,IF(Kinder!AT$903&lt;3,IF(MAX(Kinder!$AJ$903:AT$903)&lt;3,4.5,Kinder!BV285),MIN('Berechnung 4_5 _ x'!$E$31:$F$32))),K285),0)</f>
        <v>0</v>
      </c>
      <c r="AW285">
        <f>IF(Kinder!BW287=Antrag!$C$4,IF(L285&gt;=4.5,IF('Berechnung 4_5 _ x'!O$5="Nein",4.5,IF(Kinder!AU$903&lt;3,IF(MAX(Kinder!$AJ$903:AU$903)&lt;3,4.5,Kinder!BW285),MIN('Berechnung 4_5 _ x'!$E$31:$F$32))),L285),0)</f>
        <v>0</v>
      </c>
    </row>
    <row r="286" spans="1:49" x14ac:dyDescent="0.2">
      <c r="M286">
        <f>IF(Kinder!BL287=Antrag!$C$4,Kinder!BL286,0)</f>
        <v>0</v>
      </c>
      <c r="N286">
        <f>IF(Kinder!BM287=Antrag!$C$4,Kinder!BM286,0)</f>
        <v>0</v>
      </c>
      <c r="O286">
        <f>IF(Kinder!BN287=Antrag!$C$4,Kinder!BN286,0)</f>
        <v>0</v>
      </c>
      <c r="P286">
        <f>IF(Kinder!BO287=Antrag!$C$4,Kinder!BO286,0)</f>
        <v>0</v>
      </c>
      <c r="Q286">
        <f>IF(Kinder!BP287=Antrag!$C$4,Kinder!BP286,0)</f>
        <v>0</v>
      </c>
      <c r="R286">
        <f>IF(Kinder!BQ287=Antrag!$C$4,Kinder!BQ286,0)</f>
        <v>0</v>
      </c>
      <c r="S286">
        <f>IF(Kinder!BR287=Antrag!$C$4,Kinder!BR286,0)</f>
        <v>0</v>
      </c>
      <c r="T286">
        <f>IF(Kinder!BS287=Antrag!$C$4,Kinder!BS286,0)</f>
        <v>0</v>
      </c>
      <c r="U286">
        <f>IF(Kinder!BT287=Antrag!$C$4,Kinder!BT286,0)</f>
        <v>0</v>
      </c>
      <c r="V286">
        <f>IF(Kinder!BU287=Antrag!$C$4,Kinder!BU286,0)</f>
        <v>0</v>
      </c>
      <c r="W286">
        <f>IF(Kinder!BV287=Antrag!$C$4,Kinder!BV286,0)</f>
        <v>0</v>
      </c>
      <c r="X286">
        <f>IF(Kinder!BW287=Antrag!$C$4,Kinder!BW286,0)</f>
        <v>0</v>
      </c>
    </row>
    <row r="287" spans="1:49" x14ac:dyDescent="0.2">
      <c r="Y287">
        <f t="shared" ref="Y287:AJ287" si="94">MIN(A285,AL285)*M286</f>
        <v>0</v>
      </c>
      <c r="Z287">
        <f t="shared" si="94"/>
        <v>0</v>
      </c>
      <c r="AA287">
        <f t="shared" si="94"/>
        <v>0</v>
      </c>
      <c r="AB287">
        <f t="shared" si="94"/>
        <v>0</v>
      </c>
      <c r="AC287">
        <f t="shared" si="94"/>
        <v>0</v>
      </c>
      <c r="AD287">
        <f t="shared" si="94"/>
        <v>0</v>
      </c>
      <c r="AE287">
        <f t="shared" si="94"/>
        <v>0</v>
      </c>
      <c r="AF287">
        <f t="shared" si="94"/>
        <v>0</v>
      </c>
      <c r="AG287">
        <f t="shared" si="94"/>
        <v>0</v>
      </c>
      <c r="AH287">
        <f t="shared" si="94"/>
        <v>0</v>
      </c>
      <c r="AI287">
        <f t="shared" si="94"/>
        <v>0</v>
      </c>
      <c r="AJ287">
        <f t="shared" si="94"/>
        <v>0</v>
      </c>
      <c r="AK287">
        <f>SUM(Y287:AJ287)</f>
        <v>0</v>
      </c>
    </row>
    <row r="288" spans="1:49" x14ac:dyDescent="0.2">
      <c r="A288">
        <f>IF(Kinder!BL290=Antrag!$C$4,IF(Kinder!BL288=4.5,'Berechnung 4_5 _ x'!$E$31,Kinder!BL288),0)</f>
        <v>0</v>
      </c>
      <c r="B288">
        <f>IF(Kinder!BM290=Antrag!$C$4,IF(Kinder!BM288=4.5,'Berechnung 4_5 _ x'!$E$31,Kinder!BM288),0)</f>
        <v>0</v>
      </c>
      <c r="C288">
        <f>IF(Kinder!BN290=Antrag!$C$4,IF(Kinder!BN288=4.5,'Berechnung 4_5 _ x'!$E$31,Kinder!BN288),0)</f>
        <v>0</v>
      </c>
      <c r="D288">
        <f>IF(Kinder!BO290=Antrag!$C$4,IF(Kinder!BO288=4.5,'Berechnung 4_5 _ x'!$E$31,Kinder!BO288),0)</f>
        <v>0</v>
      </c>
      <c r="E288">
        <f>IF(Kinder!BP290=Antrag!$C$4,IF(Kinder!BP288=4.5,'Berechnung 4_5 _ x'!$E$31,Kinder!BP288),0)</f>
        <v>0</v>
      </c>
      <c r="F288">
        <f>IF(Kinder!BQ290=Antrag!$C$4,IF(Kinder!BQ288=4.5,'Berechnung 4_5 _ x'!$E$31,Kinder!BQ288),0)</f>
        <v>0</v>
      </c>
      <c r="G288">
        <f>IF(Kinder!BR290=Antrag!$C$4,IF(Kinder!BR288=4.5,'Berechnung 4_5 _ x'!$E$31,Kinder!BR288),0)</f>
        <v>0</v>
      </c>
      <c r="H288">
        <f>IF(Kinder!BS290=Antrag!$C$4,IF(Kinder!BS288=4.5,'Berechnung 4_5 _ x'!$E$31,Kinder!BS288),0)</f>
        <v>0</v>
      </c>
      <c r="I288">
        <f>IF(Kinder!BT290=Antrag!$C$4,IF(Kinder!BT288=4.5,'Berechnung 4_5 _ x'!$E$31,Kinder!BT288),0)</f>
        <v>0</v>
      </c>
      <c r="J288">
        <f>IF(Kinder!BU290=Antrag!$C$4,IF(Kinder!BU288=4.5,'Berechnung 4_5 _ x'!$E$31,Kinder!BU288),0)</f>
        <v>0</v>
      </c>
      <c r="K288">
        <f>IF(Kinder!BV290=Antrag!$C$4,IF(Kinder!BV288=4.5,'Berechnung 4_5 _ x'!$E$31,Kinder!BV288),0)</f>
        <v>0</v>
      </c>
      <c r="L288">
        <f>IF(Kinder!BW290=Antrag!$C$4,IF(Kinder!BW288=4.5,'Berechnung 4_5 _ x'!$E$31,Kinder!BW288),0)</f>
        <v>0</v>
      </c>
      <c r="M288" t="str">
        <f>IF(Kinder!S290='Berechnung Kommune'!L287,Kinder!S288,0)</f>
        <v/>
      </c>
      <c r="AL288">
        <f>IF(Kinder!BL290=Antrag!$C$4,IF(A288&gt;=4.5,IF('Berechnung 4_5 _ x'!D$5="Nein",4.5,IF(Kinder!AJ$903&lt;3,IF(MAX(Kinder!$AJ$903:AJ$903)&lt;3,4.5,Kinder!BL288),MIN('Berechnung 4_5 _ x'!$E$31:$F$32))),A288),0)</f>
        <v>0</v>
      </c>
      <c r="AM288">
        <f>IF(Kinder!BM290=Antrag!$C$4,IF(B288&gt;=4.5,IF('Berechnung 4_5 _ x'!E$5="Nein",4.5,IF(Kinder!AK$903&lt;3,IF(MAX(Kinder!$AJ$903:AK$903)&lt;3,4.5,Kinder!BM288),MIN('Berechnung 4_5 _ x'!$E$31:$F$32))),B288),0)</f>
        <v>0</v>
      </c>
      <c r="AN288">
        <f>IF(Kinder!BN290=Antrag!$C$4,IF(C288&gt;=4.5,IF('Berechnung 4_5 _ x'!F$5="Nein",4.5,IF(Kinder!AL$903&lt;3,IF(MAX(Kinder!$AJ$903:AL$903)&lt;3,4.5,Kinder!BN288),MIN('Berechnung 4_5 _ x'!$E$31:$F$32))),C288),0)</f>
        <v>0</v>
      </c>
      <c r="AO288">
        <f>IF(Kinder!BO290=Antrag!$C$4,IF(D288&gt;=4.5,IF('Berechnung 4_5 _ x'!G$5="Nein",4.5,IF(Kinder!AM$903&lt;3,IF(MAX(Kinder!$AJ$903:AM$903)&lt;3,4.5,Kinder!BO288),MIN('Berechnung 4_5 _ x'!$E$31:$F$32))),D288),0)</f>
        <v>0</v>
      </c>
      <c r="AP288">
        <f>IF(Kinder!BP290=Antrag!$C$4,IF(E288&gt;=4.5,IF('Berechnung 4_5 _ x'!H$5="Nein",4.5,IF(Kinder!AN$903&lt;3,IF(MAX(Kinder!$AJ$903:AN$903)&lt;3,4.5,Kinder!BP288),MIN('Berechnung 4_5 _ x'!$E$31:$F$32))),E288),0)</f>
        <v>0</v>
      </c>
      <c r="AQ288">
        <f>IF(Kinder!BQ290=Antrag!$C$4,IF(F288&gt;=4.5,IF('Berechnung 4_5 _ x'!I$5="Nein",4.5,IF(Kinder!AO$903&lt;3,IF(MAX(Kinder!$AJ$903:AO$903)&lt;3,4.5,Kinder!BQ288),MIN('Berechnung 4_5 _ x'!$E$31:$F$32))),F288),0)</f>
        <v>0</v>
      </c>
      <c r="AR288">
        <f>IF(Kinder!BR290=Antrag!$C$4,IF(G288&gt;=4.5,IF('Berechnung 4_5 _ x'!J$5="Nein",4.5,IF(Kinder!AP$903&lt;3,IF(MAX(Kinder!$AJ$903:AP$903)&lt;3,4.5,Kinder!BR288),MIN('Berechnung 4_5 _ x'!$E$31:$F$32))),G288),0)</f>
        <v>0</v>
      </c>
      <c r="AS288">
        <f>IF(Kinder!BS290=Antrag!$C$4,IF(H288&gt;=4.5,IF('Berechnung 4_5 _ x'!K$5="Nein",4.5,IF(Kinder!AQ$903&lt;3,IF(MAX(Kinder!$AJ$903:AQ$903)&lt;3,4.5,Kinder!BS288),MIN('Berechnung 4_5 _ x'!$E$31:$F$32))),H288),0)</f>
        <v>0</v>
      </c>
      <c r="AT288">
        <f>IF(Kinder!BT290=Antrag!$C$4,IF(I288&gt;=4.5,IF('Berechnung 4_5 _ x'!L$5="Nein",4.5,IF(Kinder!AR$903&lt;3,IF(MAX(Kinder!$AJ$903:AR$903)&lt;3,4.5,Kinder!BT288),MIN('Berechnung 4_5 _ x'!$E$31:$F$32))),I288),0)</f>
        <v>0</v>
      </c>
      <c r="AU288">
        <f>IF(Kinder!BU290=Antrag!$C$4,IF(J288&gt;=4.5,IF('Berechnung 4_5 _ x'!M$5="Nein",4.5,IF(Kinder!AS$903&lt;3,IF(MAX(Kinder!$AJ$903:AS$903)&lt;3,4.5,Kinder!BU288),MIN('Berechnung 4_5 _ x'!$E$31:$F$32))),J288),0)</f>
        <v>0</v>
      </c>
      <c r="AV288">
        <f>IF(Kinder!BV290=Antrag!$C$4,IF(K288&gt;=4.5,IF('Berechnung 4_5 _ x'!N$5="Nein",4.5,IF(Kinder!AT$903&lt;3,IF(MAX(Kinder!$AJ$903:AT$903)&lt;3,4.5,Kinder!BV288),MIN('Berechnung 4_5 _ x'!$E$31:$F$32))),K288),0)</f>
        <v>0</v>
      </c>
      <c r="AW288">
        <f>IF(Kinder!BW290=Antrag!$C$4,IF(L288&gt;=4.5,IF('Berechnung 4_5 _ x'!O$5="Nein",4.5,IF(Kinder!AU$903&lt;3,IF(MAX(Kinder!$AJ$903:AU$903)&lt;3,4.5,Kinder!BW288),MIN('Berechnung 4_5 _ x'!$E$31:$F$32))),L288),0)</f>
        <v>0</v>
      </c>
    </row>
    <row r="289" spans="1:49" x14ac:dyDescent="0.2">
      <c r="M289">
        <f>IF(Kinder!BL290=Antrag!$C$4,Kinder!BL289,0)</f>
        <v>0</v>
      </c>
      <c r="N289">
        <f>IF(Kinder!BM290=Antrag!$C$4,Kinder!BM289,0)</f>
        <v>0</v>
      </c>
      <c r="O289">
        <f>IF(Kinder!BN290=Antrag!$C$4,Kinder!BN289,0)</f>
        <v>0</v>
      </c>
      <c r="P289">
        <f>IF(Kinder!BO290=Antrag!$C$4,Kinder!BO289,0)</f>
        <v>0</v>
      </c>
      <c r="Q289">
        <f>IF(Kinder!BP290=Antrag!$C$4,Kinder!BP289,0)</f>
        <v>0</v>
      </c>
      <c r="R289">
        <f>IF(Kinder!BQ290=Antrag!$C$4,Kinder!BQ289,0)</f>
        <v>0</v>
      </c>
      <c r="S289">
        <f>IF(Kinder!BR290=Antrag!$C$4,Kinder!BR289,0)</f>
        <v>0</v>
      </c>
      <c r="T289">
        <f>IF(Kinder!BS290=Antrag!$C$4,Kinder!BS289,0)</f>
        <v>0</v>
      </c>
      <c r="U289">
        <f>IF(Kinder!BT290=Antrag!$C$4,Kinder!BT289,0)</f>
        <v>0</v>
      </c>
      <c r="V289">
        <f>IF(Kinder!BU290=Antrag!$C$4,Kinder!BU289,0)</f>
        <v>0</v>
      </c>
      <c r="W289">
        <f>IF(Kinder!BV290=Antrag!$C$4,Kinder!BV289,0)</f>
        <v>0</v>
      </c>
      <c r="X289">
        <f>IF(Kinder!BW290=Antrag!$C$4,Kinder!BW289,0)</f>
        <v>0</v>
      </c>
    </row>
    <row r="290" spans="1:49" x14ac:dyDescent="0.2">
      <c r="Y290">
        <f t="shared" ref="Y290:AJ290" si="95">MIN(A288,AL288)*M289</f>
        <v>0</v>
      </c>
      <c r="Z290">
        <f t="shared" si="95"/>
        <v>0</v>
      </c>
      <c r="AA290">
        <f t="shared" si="95"/>
        <v>0</v>
      </c>
      <c r="AB290">
        <f t="shared" si="95"/>
        <v>0</v>
      </c>
      <c r="AC290">
        <f t="shared" si="95"/>
        <v>0</v>
      </c>
      <c r="AD290">
        <f t="shared" si="95"/>
        <v>0</v>
      </c>
      <c r="AE290">
        <f t="shared" si="95"/>
        <v>0</v>
      </c>
      <c r="AF290">
        <f t="shared" si="95"/>
        <v>0</v>
      </c>
      <c r="AG290">
        <f t="shared" si="95"/>
        <v>0</v>
      </c>
      <c r="AH290">
        <f t="shared" si="95"/>
        <v>0</v>
      </c>
      <c r="AI290">
        <f t="shared" si="95"/>
        <v>0</v>
      </c>
      <c r="AJ290">
        <f t="shared" si="95"/>
        <v>0</v>
      </c>
      <c r="AK290">
        <f>SUM(Y290:AJ290)</f>
        <v>0</v>
      </c>
    </row>
    <row r="291" spans="1:49" x14ac:dyDescent="0.2">
      <c r="A291">
        <f>IF(Kinder!BL293=Antrag!$C$4,IF(Kinder!BL291=4.5,'Berechnung 4_5 _ x'!$E$31,Kinder!BL291),0)</f>
        <v>0</v>
      </c>
      <c r="B291">
        <f>IF(Kinder!BM293=Antrag!$C$4,IF(Kinder!BM291=4.5,'Berechnung 4_5 _ x'!$E$31,Kinder!BM291),0)</f>
        <v>0</v>
      </c>
      <c r="C291">
        <f>IF(Kinder!BN293=Antrag!$C$4,IF(Kinder!BN291=4.5,'Berechnung 4_5 _ x'!$E$31,Kinder!BN291),0)</f>
        <v>0</v>
      </c>
      <c r="D291">
        <f>IF(Kinder!BO293=Antrag!$C$4,IF(Kinder!BO291=4.5,'Berechnung 4_5 _ x'!$E$31,Kinder!BO291),0)</f>
        <v>0</v>
      </c>
      <c r="E291">
        <f>IF(Kinder!BP293=Antrag!$C$4,IF(Kinder!BP291=4.5,'Berechnung 4_5 _ x'!$E$31,Kinder!BP291),0)</f>
        <v>0</v>
      </c>
      <c r="F291">
        <f>IF(Kinder!BQ293=Antrag!$C$4,IF(Kinder!BQ291=4.5,'Berechnung 4_5 _ x'!$E$31,Kinder!BQ291),0)</f>
        <v>0</v>
      </c>
      <c r="G291">
        <f>IF(Kinder!BR293=Antrag!$C$4,IF(Kinder!BR291=4.5,'Berechnung 4_5 _ x'!$E$31,Kinder!BR291),0)</f>
        <v>0</v>
      </c>
      <c r="H291">
        <f>IF(Kinder!BS293=Antrag!$C$4,IF(Kinder!BS291=4.5,'Berechnung 4_5 _ x'!$E$31,Kinder!BS291),0)</f>
        <v>0</v>
      </c>
      <c r="I291">
        <f>IF(Kinder!BT293=Antrag!$C$4,IF(Kinder!BT291=4.5,'Berechnung 4_5 _ x'!$E$31,Kinder!BT291),0)</f>
        <v>0</v>
      </c>
      <c r="J291">
        <f>IF(Kinder!BU293=Antrag!$C$4,IF(Kinder!BU291=4.5,'Berechnung 4_5 _ x'!$E$31,Kinder!BU291),0)</f>
        <v>0</v>
      </c>
      <c r="K291">
        <f>IF(Kinder!BV293=Antrag!$C$4,IF(Kinder!BV291=4.5,'Berechnung 4_5 _ x'!$E$31,Kinder!BV291),0)</f>
        <v>0</v>
      </c>
      <c r="L291">
        <f>IF(Kinder!BW293=Antrag!$C$4,IF(Kinder!BW291=4.5,'Berechnung 4_5 _ x'!$E$31,Kinder!BW291),0)</f>
        <v>0</v>
      </c>
      <c r="M291" t="str">
        <f>IF(Kinder!S293='Berechnung Kommune'!L290,Kinder!S291,0)</f>
        <v/>
      </c>
      <c r="AL291">
        <f>IF(Kinder!BL293=Antrag!$C$4,IF(A291&gt;=4.5,IF('Berechnung 4_5 _ x'!D$5="Nein",4.5,IF(Kinder!AJ$903&lt;3,IF(MAX(Kinder!$AJ$903:AJ$903)&lt;3,4.5,Kinder!BL291),MIN('Berechnung 4_5 _ x'!$E$31:$F$32))),A291),0)</f>
        <v>0</v>
      </c>
      <c r="AM291">
        <f>IF(Kinder!BM293=Antrag!$C$4,IF(B291&gt;=4.5,IF('Berechnung 4_5 _ x'!E$5="Nein",4.5,IF(Kinder!AK$903&lt;3,IF(MAX(Kinder!$AJ$903:AK$903)&lt;3,4.5,Kinder!BM291),MIN('Berechnung 4_5 _ x'!$E$31:$F$32))),B291),0)</f>
        <v>0</v>
      </c>
      <c r="AN291">
        <f>IF(Kinder!BN293=Antrag!$C$4,IF(C291&gt;=4.5,IF('Berechnung 4_5 _ x'!F$5="Nein",4.5,IF(Kinder!AL$903&lt;3,IF(MAX(Kinder!$AJ$903:AL$903)&lt;3,4.5,Kinder!BN291),MIN('Berechnung 4_5 _ x'!$E$31:$F$32))),C291),0)</f>
        <v>0</v>
      </c>
      <c r="AO291">
        <f>IF(Kinder!BO293=Antrag!$C$4,IF(D291&gt;=4.5,IF('Berechnung 4_5 _ x'!G$5="Nein",4.5,IF(Kinder!AM$903&lt;3,IF(MAX(Kinder!$AJ$903:AM$903)&lt;3,4.5,Kinder!BO291),MIN('Berechnung 4_5 _ x'!$E$31:$F$32))),D291),0)</f>
        <v>0</v>
      </c>
      <c r="AP291">
        <f>IF(Kinder!BP293=Antrag!$C$4,IF(E291&gt;=4.5,IF('Berechnung 4_5 _ x'!H$5="Nein",4.5,IF(Kinder!AN$903&lt;3,IF(MAX(Kinder!$AJ$903:AN$903)&lt;3,4.5,Kinder!BP291),MIN('Berechnung 4_5 _ x'!$E$31:$F$32))),E291),0)</f>
        <v>0</v>
      </c>
      <c r="AQ291">
        <f>IF(Kinder!BQ293=Antrag!$C$4,IF(F291&gt;=4.5,IF('Berechnung 4_5 _ x'!I$5="Nein",4.5,IF(Kinder!AO$903&lt;3,IF(MAX(Kinder!$AJ$903:AO$903)&lt;3,4.5,Kinder!BQ291),MIN('Berechnung 4_5 _ x'!$E$31:$F$32))),F291),0)</f>
        <v>0</v>
      </c>
      <c r="AR291">
        <f>IF(Kinder!BR293=Antrag!$C$4,IF(G291&gt;=4.5,IF('Berechnung 4_5 _ x'!J$5="Nein",4.5,IF(Kinder!AP$903&lt;3,IF(MAX(Kinder!$AJ$903:AP$903)&lt;3,4.5,Kinder!BR291),MIN('Berechnung 4_5 _ x'!$E$31:$F$32))),G291),0)</f>
        <v>0</v>
      </c>
      <c r="AS291">
        <f>IF(Kinder!BS293=Antrag!$C$4,IF(H291&gt;=4.5,IF('Berechnung 4_5 _ x'!K$5="Nein",4.5,IF(Kinder!AQ$903&lt;3,IF(MAX(Kinder!$AJ$903:AQ$903)&lt;3,4.5,Kinder!BS291),MIN('Berechnung 4_5 _ x'!$E$31:$F$32))),H291),0)</f>
        <v>0</v>
      </c>
      <c r="AT291">
        <f>IF(Kinder!BT293=Antrag!$C$4,IF(I291&gt;=4.5,IF('Berechnung 4_5 _ x'!L$5="Nein",4.5,IF(Kinder!AR$903&lt;3,IF(MAX(Kinder!$AJ$903:AR$903)&lt;3,4.5,Kinder!BT291),MIN('Berechnung 4_5 _ x'!$E$31:$F$32))),I291),0)</f>
        <v>0</v>
      </c>
      <c r="AU291">
        <f>IF(Kinder!BU293=Antrag!$C$4,IF(J291&gt;=4.5,IF('Berechnung 4_5 _ x'!M$5="Nein",4.5,IF(Kinder!AS$903&lt;3,IF(MAX(Kinder!$AJ$903:AS$903)&lt;3,4.5,Kinder!BU291),MIN('Berechnung 4_5 _ x'!$E$31:$F$32))),J291),0)</f>
        <v>0</v>
      </c>
      <c r="AV291">
        <f>IF(Kinder!BV293=Antrag!$C$4,IF(K291&gt;=4.5,IF('Berechnung 4_5 _ x'!N$5="Nein",4.5,IF(Kinder!AT$903&lt;3,IF(MAX(Kinder!$AJ$903:AT$903)&lt;3,4.5,Kinder!BV291),MIN('Berechnung 4_5 _ x'!$E$31:$F$32))),K291),0)</f>
        <v>0</v>
      </c>
      <c r="AW291">
        <f>IF(Kinder!BW293=Antrag!$C$4,IF(L291&gt;=4.5,IF('Berechnung 4_5 _ x'!O$5="Nein",4.5,IF(Kinder!AU$903&lt;3,IF(MAX(Kinder!$AJ$903:AU$903)&lt;3,4.5,Kinder!BW291),MIN('Berechnung 4_5 _ x'!$E$31:$F$32))),L291),0)</f>
        <v>0</v>
      </c>
    </row>
    <row r="292" spans="1:49" x14ac:dyDescent="0.2">
      <c r="M292">
        <f>IF(Kinder!BL293=Antrag!$C$4,Kinder!BL292,0)</f>
        <v>0</v>
      </c>
      <c r="N292">
        <f>IF(Kinder!BM293=Antrag!$C$4,Kinder!BM292,0)</f>
        <v>0</v>
      </c>
      <c r="O292">
        <f>IF(Kinder!BN293=Antrag!$C$4,Kinder!BN292,0)</f>
        <v>0</v>
      </c>
      <c r="P292">
        <f>IF(Kinder!BO293=Antrag!$C$4,Kinder!BO292,0)</f>
        <v>0</v>
      </c>
      <c r="Q292">
        <f>IF(Kinder!BP293=Antrag!$C$4,Kinder!BP292,0)</f>
        <v>0</v>
      </c>
      <c r="R292">
        <f>IF(Kinder!BQ293=Antrag!$C$4,Kinder!BQ292,0)</f>
        <v>0</v>
      </c>
      <c r="S292">
        <f>IF(Kinder!BR293=Antrag!$C$4,Kinder!BR292,0)</f>
        <v>0</v>
      </c>
      <c r="T292">
        <f>IF(Kinder!BS293=Antrag!$C$4,Kinder!BS292,0)</f>
        <v>0</v>
      </c>
      <c r="U292">
        <f>IF(Kinder!BT293=Antrag!$C$4,Kinder!BT292,0)</f>
        <v>0</v>
      </c>
      <c r="V292">
        <f>IF(Kinder!BU293=Antrag!$C$4,Kinder!BU292,0)</f>
        <v>0</v>
      </c>
      <c r="W292">
        <f>IF(Kinder!BV293=Antrag!$C$4,Kinder!BV292,0)</f>
        <v>0</v>
      </c>
      <c r="X292">
        <f>IF(Kinder!BW293=Antrag!$C$4,Kinder!BW292,0)</f>
        <v>0</v>
      </c>
    </row>
    <row r="293" spans="1:49" x14ac:dyDescent="0.2">
      <c r="Y293">
        <f t="shared" ref="Y293:AJ293" si="96">MIN(A291,AL291)*M292</f>
        <v>0</v>
      </c>
      <c r="Z293">
        <f t="shared" si="96"/>
        <v>0</v>
      </c>
      <c r="AA293">
        <f t="shared" si="96"/>
        <v>0</v>
      </c>
      <c r="AB293">
        <f t="shared" si="96"/>
        <v>0</v>
      </c>
      <c r="AC293">
        <f t="shared" si="96"/>
        <v>0</v>
      </c>
      <c r="AD293">
        <f t="shared" si="96"/>
        <v>0</v>
      </c>
      <c r="AE293">
        <f t="shared" si="96"/>
        <v>0</v>
      </c>
      <c r="AF293">
        <f t="shared" si="96"/>
        <v>0</v>
      </c>
      <c r="AG293">
        <f t="shared" si="96"/>
        <v>0</v>
      </c>
      <c r="AH293">
        <f t="shared" si="96"/>
        <v>0</v>
      </c>
      <c r="AI293">
        <f t="shared" si="96"/>
        <v>0</v>
      </c>
      <c r="AJ293">
        <f t="shared" si="96"/>
        <v>0</v>
      </c>
      <c r="AK293">
        <f>SUM(Y293:AJ293)</f>
        <v>0</v>
      </c>
    </row>
    <row r="294" spans="1:49" x14ac:dyDescent="0.2">
      <c r="A294">
        <f>IF(Kinder!BL296=Antrag!$C$4,IF(Kinder!BL294=4.5,'Berechnung 4_5 _ x'!$E$31,Kinder!BL294),0)</f>
        <v>0</v>
      </c>
      <c r="B294">
        <f>IF(Kinder!BM296=Antrag!$C$4,IF(Kinder!BM294=4.5,'Berechnung 4_5 _ x'!$E$31,Kinder!BM294),0)</f>
        <v>0</v>
      </c>
      <c r="C294">
        <f>IF(Kinder!BN296=Antrag!$C$4,IF(Kinder!BN294=4.5,'Berechnung 4_5 _ x'!$E$31,Kinder!BN294),0)</f>
        <v>0</v>
      </c>
      <c r="D294">
        <f>IF(Kinder!BO296=Antrag!$C$4,IF(Kinder!BO294=4.5,'Berechnung 4_5 _ x'!$E$31,Kinder!BO294),0)</f>
        <v>0</v>
      </c>
      <c r="E294">
        <f>IF(Kinder!BP296=Antrag!$C$4,IF(Kinder!BP294=4.5,'Berechnung 4_5 _ x'!$E$31,Kinder!BP294),0)</f>
        <v>0</v>
      </c>
      <c r="F294">
        <f>IF(Kinder!BQ296=Antrag!$C$4,IF(Kinder!BQ294=4.5,'Berechnung 4_5 _ x'!$E$31,Kinder!BQ294),0)</f>
        <v>0</v>
      </c>
      <c r="G294">
        <f>IF(Kinder!BR296=Antrag!$C$4,IF(Kinder!BR294=4.5,'Berechnung 4_5 _ x'!$E$31,Kinder!BR294),0)</f>
        <v>0</v>
      </c>
      <c r="H294">
        <f>IF(Kinder!BS296=Antrag!$C$4,IF(Kinder!BS294=4.5,'Berechnung 4_5 _ x'!$E$31,Kinder!BS294),0)</f>
        <v>0</v>
      </c>
      <c r="I294">
        <f>IF(Kinder!BT296=Antrag!$C$4,IF(Kinder!BT294=4.5,'Berechnung 4_5 _ x'!$E$31,Kinder!BT294),0)</f>
        <v>0</v>
      </c>
      <c r="J294">
        <f>IF(Kinder!BU296=Antrag!$C$4,IF(Kinder!BU294=4.5,'Berechnung 4_5 _ x'!$E$31,Kinder!BU294),0)</f>
        <v>0</v>
      </c>
      <c r="K294">
        <f>IF(Kinder!BV296=Antrag!$C$4,IF(Kinder!BV294=4.5,'Berechnung 4_5 _ x'!$E$31,Kinder!BV294),0)</f>
        <v>0</v>
      </c>
      <c r="L294">
        <f>IF(Kinder!BW296=Antrag!$C$4,IF(Kinder!BW294=4.5,'Berechnung 4_5 _ x'!$E$31,Kinder!BW294),0)</f>
        <v>0</v>
      </c>
      <c r="M294" t="str">
        <f>IF(Kinder!S296='Berechnung Kommune'!L293,Kinder!S294,0)</f>
        <v/>
      </c>
      <c r="AL294">
        <f>IF(Kinder!BL296=Antrag!$C$4,IF(A294&gt;=4.5,IF('Berechnung 4_5 _ x'!D$5="Nein",4.5,IF(Kinder!AJ$903&lt;3,IF(MAX(Kinder!$AJ$903:AJ$903)&lt;3,4.5,Kinder!BL294),MIN('Berechnung 4_5 _ x'!$E$31:$F$32))),A294),0)</f>
        <v>0</v>
      </c>
      <c r="AM294">
        <f>IF(Kinder!BM296=Antrag!$C$4,IF(B294&gt;=4.5,IF('Berechnung 4_5 _ x'!E$5="Nein",4.5,IF(Kinder!AK$903&lt;3,IF(MAX(Kinder!$AJ$903:AK$903)&lt;3,4.5,Kinder!BM294),MIN('Berechnung 4_5 _ x'!$E$31:$F$32))),B294),0)</f>
        <v>0</v>
      </c>
      <c r="AN294">
        <f>IF(Kinder!BN296=Antrag!$C$4,IF(C294&gt;=4.5,IF('Berechnung 4_5 _ x'!F$5="Nein",4.5,IF(Kinder!AL$903&lt;3,IF(MAX(Kinder!$AJ$903:AL$903)&lt;3,4.5,Kinder!BN294),MIN('Berechnung 4_5 _ x'!$E$31:$F$32))),C294),0)</f>
        <v>0</v>
      </c>
      <c r="AO294">
        <f>IF(Kinder!BO296=Antrag!$C$4,IF(D294&gt;=4.5,IF('Berechnung 4_5 _ x'!G$5="Nein",4.5,IF(Kinder!AM$903&lt;3,IF(MAX(Kinder!$AJ$903:AM$903)&lt;3,4.5,Kinder!BO294),MIN('Berechnung 4_5 _ x'!$E$31:$F$32))),D294),0)</f>
        <v>0</v>
      </c>
      <c r="AP294">
        <f>IF(Kinder!BP296=Antrag!$C$4,IF(E294&gt;=4.5,IF('Berechnung 4_5 _ x'!H$5="Nein",4.5,IF(Kinder!AN$903&lt;3,IF(MAX(Kinder!$AJ$903:AN$903)&lt;3,4.5,Kinder!BP294),MIN('Berechnung 4_5 _ x'!$E$31:$F$32))),E294),0)</f>
        <v>0</v>
      </c>
      <c r="AQ294">
        <f>IF(Kinder!BQ296=Antrag!$C$4,IF(F294&gt;=4.5,IF('Berechnung 4_5 _ x'!I$5="Nein",4.5,IF(Kinder!AO$903&lt;3,IF(MAX(Kinder!$AJ$903:AO$903)&lt;3,4.5,Kinder!BQ294),MIN('Berechnung 4_5 _ x'!$E$31:$F$32))),F294),0)</f>
        <v>0</v>
      </c>
      <c r="AR294">
        <f>IF(Kinder!BR296=Antrag!$C$4,IF(G294&gt;=4.5,IF('Berechnung 4_5 _ x'!J$5="Nein",4.5,IF(Kinder!AP$903&lt;3,IF(MAX(Kinder!$AJ$903:AP$903)&lt;3,4.5,Kinder!BR294),MIN('Berechnung 4_5 _ x'!$E$31:$F$32))),G294),0)</f>
        <v>0</v>
      </c>
      <c r="AS294">
        <f>IF(Kinder!BS296=Antrag!$C$4,IF(H294&gt;=4.5,IF('Berechnung 4_5 _ x'!K$5="Nein",4.5,IF(Kinder!AQ$903&lt;3,IF(MAX(Kinder!$AJ$903:AQ$903)&lt;3,4.5,Kinder!BS294),MIN('Berechnung 4_5 _ x'!$E$31:$F$32))),H294),0)</f>
        <v>0</v>
      </c>
      <c r="AT294">
        <f>IF(Kinder!BT296=Antrag!$C$4,IF(I294&gt;=4.5,IF('Berechnung 4_5 _ x'!L$5="Nein",4.5,IF(Kinder!AR$903&lt;3,IF(MAX(Kinder!$AJ$903:AR$903)&lt;3,4.5,Kinder!BT294),MIN('Berechnung 4_5 _ x'!$E$31:$F$32))),I294),0)</f>
        <v>0</v>
      </c>
      <c r="AU294">
        <f>IF(Kinder!BU296=Antrag!$C$4,IF(J294&gt;=4.5,IF('Berechnung 4_5 _ x'!M$5="Nein",4.5,IF(Kinder!AS$903&lt;3,IF(MAX(Kinder!$AJ$903:AS$903)&lt;3,4.5,Kinder!BU294),MIN('Berechnung 4_5 _ x'!$E$31:$F$32))),J294),0)</f>
        <v>0</v>
      </c>
      <c r="AV294">
        <f>IF(Kinder!BV296=Antrag!$C$4,IF(K294&gt;=4.5,IF('Berechnung 4_5 _ x'!N$5="Nein",4.5,IF(Kinder!AT$903&lt;3,IF(MAX(Kinder!$AJ$903:AT$903)&lt;3,4.5,Kinder!BV294),MIN('Berechnung 4_5 _ x'!$E$31:$F$32))),K294),0)</f>
        <v>0</v>
      </c>
      <c r="AW294">
        <f>IF(Kinder!BW296=Antrag!$C$4,IF(L294&gt;=4.5,IF('Berechnung 4_5 _ x'!O$5="Nein",4.5,IF(Kinder!AU$903&lt;3,IF(MAX(Kinder!$AJ$903:AU$903)&lt;3,4.5,Kinder!BW294),MIN('Berechnung 4_5 _ x'!$E$31:$F$32))),L294),0)</f>
        <v>0</v>
      </c>
    </row>
    <row r="295" spans="1:49" x14ac:dyDescent="0.2">
      <c r="M295">
        <f>IF(Kinder!BL296=Antrag!$C$4,Kinder!BL295,0)</f>
        <v>0</v>
      </c>
      <c r="N295">
        <f>IF(Kinder!BM296=Antrag!$C$4,Kinder!BM295,0)</f>
        <v>0</v>
      </c>
      <c r="O295">
        <f>IF(Kinder!BN296=Antrag!$C$4,Kinder!BN295,0)</f>
        <v>0</v>
      </c>
      <c r="P295">
        <f>IF(Kinder!BO296=Antrag!$C$4,Kinder!BO295,0)</f>
        <v>0</v>
      </c>
      <c r="Q295">
        <f>IF(Kinder!BP296=Antrag!$C$4,Kinder!BP295,0)</f>
        <v>0</v>
      </c>
      <c r="R295">
        <f>IF(Kinder!BQ296=Antrag!$C$4,Kinder!BQ295,0)</f>
        <v>0</v>
      </c>
      <c r="S295">
        <f>IF(Kinder!BR296=Antrag!$C$4,Kinder!BR295,0)</f>
        <v>0</v>
      </c>
      <c r="T295">
        <f>IF(Kinder!BS296=Antrag!$C$4,Kinder!BS295,0)</f>
        <v>0</v>
      </c>
      <c r="U295">
        <f>IF(Kinder!BT296=Antrag!$C$4,Kinder!BT295,0)</f>
        <v>0</v>
      </c>
      <c r="V295">
        <f>IF(Kinder!BU296=Antrag!$C$4,Kinder!BU295,0)</f>
        <v>0</v>
      </c>
      <c r="W295">
        <f>IF(Kinder!BV296=Antrag!$C$4,Kinder!BV295,0)</f>
        <v>0</v>
      </c>
      <c r="X295">
        <f>IF(Kinder!BW296=Antrag!$C$4,Kinder!BW295,0)</f>
        <v>0</v>
      </c>
    </row>
    <row r="296" spans="1:49" x14ac:dyDescent="0.2">
      <c r="Y296">
        <f t="shared" ref="Y296:AJ296" si="97">MIN(A294,AL294)*M295</f>
        <v>0</v>
      </c>
      <c r="Z296">
        <f t="shared" si="97"/>
        <v>0</v>
      </c>
      <c r="AA296">
        <f t="shared" si="97"/>
        <v>0</v>
      </c>
      <c r="AB296">
        <f t="shared" si="97"/>
        <v>0</v>
      </c>
      <c r="AC296">
        <f t="shared" si="97"/>
        <v>0</v>
      </c>
      <c r="AD296">
        <f t="shared" si="97"/>
        <v>0</v>
      </c>
      <c r="AE296">
        <f t="shared" si="97"/>
        <v>0</v>
      </c>
      <c r="AF296">
        <f t="shared" si="97"/>
        <v>0</v>
      </c>
      <c r="AG296">
        <f t="shared" si="97"/>
        <v>0</v>
      </c>
      <c r="AH296">
        <f t="shared" si="97"/>
        <v>0</v>
      </c>
      <c r="AI296">
        <f t="shared" si="97"/>
        <v>0</v>
      </c>
      <c r="AJ296">
        <f t="shared" si="97"/>
        <v>0</v>
      </c>
      <c r="AK296">
        <f>SUM(Y296:AJ296)</f>
        <v>0</v>
      </c>
    </row>
    <row r="297" spans="1:49" x14ac:dyDescent="0.2">
      <c r="A297">
        <f>IF(Kinder!BL299=Antrag!$C$4,IF(Kinder!BL297=4.5,'Berechnung 4_5 _ x'!$E$31,Kinder!BL297),0)</f>
        <v>0</v>
      </c>
      <c r="B297">
        <f>IF(Kinder!BM299=Antrag!$C$4,IF(Kinder!BM297=4.5,'Berechnung 4_5 _ x'!$E$31,Kinder!BM297),0)</f>
        <v>0</v>
      </c>
      <c r="C297">
        <f>IF(Kinder!BN299=Antrag!$C$4,IF(Kinder!BN297=4.5,'Berechnung 4_5 _ x'!$E$31,Kinder!BN297),0)</f>
        <v>0</v>
      </c>
      <c r="D297">
        <f>IF(Kinder!BO299=Antrag!$C$4,IF(Kinder!BO297=4.5,'Berechnung 4_5 _ x'!$E$31,Kinder!BO297),0)</f>
        <v>0</v>
      </c>
      <c r="E297">
        <f>IF(Kinder!BP299=Antrag!$C$4,IF(Kinder!BP297=4.5,'Berechnung 4_5 _ x'!$E$31,Kinder!BP297),0)</f>
        <v>0</v>
      </c>
      <c r="F297">
        <f>IF(Kinder!BQ299=Antrag!$C$4,IF(Kinder!BQ297=4.5,'Berechnung 4_5 _ x'!$E$31,Kinder!BQ297),0)</f>
        <v>0</v>
      </c>
      <c r="G297">
        <f>IF(Kinder!BR299=Antrag!$C$4,IF(Kinder!BR297=4.5,'Berechnung 4_5 _ x'!$E$31,Kinder!BR297),0)</f>
        <v>0</v>
      </c>
      <c r="H297">
        <f>IF(Kinder!BS299=Antrag!$C$4,IF(Kinder!BS297=4.5,'Berechnung 4_5 _ x'!$E$31,Kinder!BS297),0)</f>
        <v>0</v>
      </c>
      <c r="I297">
        <f>IF(Kinder!BT299=Antrag!$C$4,IF(Kinder!BT297=4.5,'Berechnung 4_5 _ x'!$E$31,Kinder!BT297),0)</f>
        <v>0</v>
      </c>
      <c r="J297">
        <f>IF(Kinder!BU299=Antrag!$C$4,IF(Kinder!BU297=4.5,'Berechnung 4_5 _ x'!$E$31,Kinder!BU297),0)</f>
        <v>0</v>
      </c>
      <c r="K297">
        <f>IF(Kinder!BV299=Antrag!$C$4,IF(Kinder!BV297=4.5,'Berechnung 4_5 _ x'!$E$31,Kinder!BV297),0)</f>
        <v>0</v>
      </c>
      <c r="L297">
        <f>IF(Kinder!BW299=Antrag!$C$4,IF(Kinder!BW297=4.5,'Berechnung 4_5 _ x'!$E$31,Kinder!BW297),0)</f>
        <v>0</v>
      </c>
      <c r="M297" t="str">
        <f>IF(Kinder!S299='Berechnung Kommune'!L296,Kinder!S297,0)</f>
        <v/>
      </c>
      <c r="AL297">
        <f>IF(Kinder!BL299=Antrag!$C$4,IF(A297&gt;=4.5,IF('Berechnung 4_5 _ x'!D$5="Nein",4.5,IF(Kinder!AJ$903&lt;3,IF(MAX(Kinder!$AJ$903:AJ$903)&lt;3,4.5,Kinder!BL297),MIN('Berechnung 4_5 _ x'!$E$31:$F$32))),A297),0)</f>
        <v>0</v>
      </c>
      <c r="AM297">
        <f>IF(Kinder!BM299=Antrag!$C$4,IF(B297&gt;=4.5,IF('Berechnung 4_5 _ x'!E$5="Nein",4.5,IF(Kinder!AK$903&lt;3,IF(MAX(Kinder!$AJ$903:AK$903)&lt;3,4.5,Kinder!BM297),MIN('Berechnung 4_5 _ x'!$E$31:$F$32))),B297),0)</f>
        <v>0</v>
      </c>
      <c r="AN297">
        <f>IF(Kinder!BN299=Antrag!$C$4,IF(C297&gt;=4.5,IF('Berechnung 4_5 _ x'!F$5="Nein",4.5,IF(Kinder!AL$903&lt;3,IF(MAX(Kinder!$AJ$903:AL$903)&lt;3,4.5,Kinder!BN297),MIN('Berechnung 4_5 _ x'!$E$31:$F$32))),C297),0)</f>
        <v>0</v>
      </c>
      <c r="AO297">
        <f>IF(Kinder!BO299=Antrag!$C$4,IF(D297&gt;=4.5,IF('Berechnung 4_5 _ x'!G$5="Nein",4.5,IF(Kinder!AM$903&lt;3,IF(MAX(Kinder!$AJ$903:AM$903)&lt;3,4.5,Kinder!BO297),MIN('Berechnung 4_5 _ x'!$E$31:$F$32))),D297),0)</f>
        <v>0</v>
      </c>
      <c r="AP297">
        <f>IF(Kinder!BP299=Antrag!$C$4,IF(E297&gt;=4.5,IF('Berechnung 4_5 _ x'!H$5="Nein",4.5,IF(Kinder!AN$903&lt;3,IF(MAX(Kinder!$AJ$903:AN$903)&lt;3,4.5,Kinder!BP297),MIN('Berechnung 4_5 _ x'!$E$31:$F$32))),E297),0)</f>
        <v>0</v>
      </c>
      <c r="AQ297">
        <f>IF(Kinder!BQ299=Antrag!$C$4,IF(F297&gt;=4.5,IF('Berechnung 4_5 _ x'!I$5="Nein",4.5,IF(Kinder!AO$903&lt;3,IF(MAX(Kinder!$AJ$903:AO$903)&lt;3,4.5,Kinder!BQ297),MIN('Berechnung 4_5 _ x'!$E$31:$F$32))),F297),0)</f>
        <v>0</v>
      </c>
      <c r="AR297">
        <f>IF(Kinder!BR299=Antrag!$C$4,IF(G297&gt;=4.5,IF('Berechnung 4_5 _ x'!J$5="Nein",4.5,IF(Kinder!AP$903&lt;3,IF(MAX(Kinder!$AJ$903:AP$903)&lt;3,4.5,Kinder!BR297),MIN('Berechnung 4_5 _ x'!$E$31:$F$32))),G297),0)</f>
        <v>0</v>
      </c>
      <c r="AS297">
        <f>IF(Kinder!BS299=Antrag!$C$4,IF(H297&gt;=4.5,IF('Berechnung 4_5 _ x'!K$5="Nein",4.5,IF(Kinder!AQ$903&lt;3,IF(MAX(Kinder!$AJ$903:AQ$903)&lt;3,4.5,Kinder!BS297),MIN('Berechnung 4_5 _ x'!$E$31:$F$32))),H297),0)</f>
        <v>0</v>
      </c>
      <c r="AT297">
        <f>IF(Kinder!BT299=Antrag!$C$4,IF(I297&gt;=4.5,IF('Berechnung 4_5 _ x'!L$5="Nein",4.5,IF(Kinder!AR$903&lt;3,IF(MAX(Kinder!$AJ$903:AR$903)&lt;3,4.5,Kinder!BT297),MIN('Berechnung 4_5 _ x'!$E$31:$F$32))),I297),0)</f>
        <v>0</v>
      </c>
      <c r="AU297">
        <f>IF(Kinder!BU299=Antrag!$C$4,IF(J297&gt;=4.5,IF('Berechnung 4_5 _ x'!M$5="Nein",4.5,IF(Kinder!AS$903&lt;3,IF(MAX(Kinder!$AJ$903:AS$903)&lt;3,4.5,Kinder!BU297),MIN('Berechnung 4_5 _ x'!$E$31:$F$32))),J297),0)</f>
        <v>0</v>
      </c>
      <c r="AV297">
        <f>IF(Kinder!BV299=Antrag!$C$4,IF(K297&gt;=4.5,IF('Berechnung 4_5 _ x'!N$5="Nein",4.5,IF(Kinder!AT$903&lt;3,IF(MAX(Kinder!$AJ$903:AT$903)&lt;3,4.5,Kinder!BV297),MIN('Berechnung 4_5 _ x'!$E$31:$F$32))),K297),0)</f>
        <v>0</v>
      </c>
      <c r="AW297">
        <f>IF(Kinder!BW299=Antrag!$C$4,IF(L297&gt;=4.5,IF('Berechnung 4_5 _ x'!O$5="Nein",4.5,IF(Kinder!AU$903&lt;3,IF(MAX(Kinder!$AJ$903:AU$903)&lt;3,4.5,Kinder!BW297),MIN('Berechnung 4_5 _ x'!$E$31:$F$32))),L297),0)</f>
        <v>0</v>
      </c>
    </row>
    <row r="298" spans="1:49" x14ac:dyDescent="0.2">
      <c r="M298">
        <f>IF(Kinder!BL299=Antrag!$C$4,Kinder!BL298,0)</f>
        <v>0</v>
      </c>
      <c r="N298">
        <f>IF(Kinder!BM299=Antrag!$C$4,Kinder!BM298,0)</f>
        <v>0</v>
      </c>
      <c r="O298">
        <f>IF(Kinder!BN299=Antrag!$C$4,Kinder!BN298,0)</f>
        <v>0</v>
      </c>
      <c r="P298">
        <f>IF(Kinder!BO299=Antrag!$C$4,Kinder!BO298,0)</f>
        <v>0</v>
      </c>
      <c r="Q298">
        <f>IF(Kinder!BP299=Antrag!$C$4,Kinder!BP298,0)</f>
        <v>0</v>
      </c>
      <c r="R298">
        <f>IF(Kinder!BQ299=Antrag!$C$4,Kinder!BQ298,0)</f>
        <v>0</v>
      </c>
      <c r="S298">
        <f>IF(Kinder!BR299=Antrag!$C$4,Kinder!BR298,0)</f>
        <v>0</v>
      </c>
      <c r="T298">
        <f>IF(Kinder!BS299=Antrag!$C$4,Kinder!BS298,0)</f>
        <v>0</v>
      </c>
      <c r="U298">
        <f>IF(Kinder!BT299=Antrag!$C$4,Kinder!BT298,0)</f>
        <v>0</v>
      </c>
      <c r="V298">
        <f>IF(Kinder!BU299=Antrag!$C$4,Kinder!BU298,0)</f>
        <v>0</v>
      </c>
      <c r="W298">
        <f>IF(Kinder!BV299=Antrag!$C$4,Kinder!BV298,0)</f>
        <v>0</v>
      </c>
      <c r="X298">
        <f>IF(Kinder!BW299=Antrag!$C$4,Kinder!BW298,0)</f>
        <v>0</v>
      </c>
    </row>
    <row r="299" spans="1:49" x14ac:dyDescent="0.2">
      <c r="Y299">
        <f t="shared" ref="Y299:AJ299" si="98">MIN(A297,AL297)*M298</f>
        <v>0</v>
      </c>
      <c r="Z299">
        <f t="shared" si="98"/>
        <v>0</v>
      </c>
      <c r="AA299">
        <f t="shared" si="98"/>
        <v>0</v>
      </c>
      <c r="AB299">
        <f t="shared" si="98"/>
        <v>0</v>
      </c>
      <c r="AC299">
        <f t="shared" si="98"/>
        <v>0</v>
      </c>
      <c r="AD299">
        <f t="shared" si="98"/>
        <v>0</v>
      </c>
      <c r="AE299">
        <f t="shared" si="98"/>
        <v>0</v>
      </c>
      <c r="AF299">
        <f t="shared" si="98"/>
        <v>0</v>
      </c>
      <c r="AG299">
        <f t="shared" si="98"/>
        <v>0</v>
      </c>
      <c r="AH299">
        <f t="shared" si="98"/>
        <v>0</v>
      </c>
      <c r="AI299">
        <f t="shared" si="98"/>
        <v>0</v>
      </c>
      <c r="AJ299">
        <f t="shared" si="98"/>
        <v>0</v>
      </c>
      <c r="AK299">
        <f>SUM(Y299:AJ299)</f>
        <v>0</v>
      </c>
    </row>
    <row r="300" spans="1:49" x14ac:dyDescent="0.2">
      <c r="A300">
        <f>IF(Kinder!BL302=Antrag!$C$4,IF(Kinder!BL300=4.5,'Berechnung 4_5 _ x'!$E$31,Kinder!BL300),0)</f>
        <v>0</v>
      </c>
      <c r="B300">
        <f>IF(Kinder!BM302=Antrag!$C$4,IF(Kinder!BM300=4.5,'Berechnung 4_5 _ x'!$E$31,Kinder!BM300),0)</f>
        <v>0</v>
      </c>
      <c r="C300">
        <f>IF(Kinder!BN302=Antrag!$C$4,IF(Kinder!BN300=4.5,'Berechnung 4_5 _ x'!$E$31,Kinder!BN300),0)</f>
        <v>0</v>
      </c>
      <c r="D300">
        <f>IF(Kinder!BO302=Antrag!$C$4,IF(Kinder!BO300=4.5,'Berechnung 4_5 _ x'!$E$31,Kinder!BO300),0)</f>
        <v>0</v>
      </c>
      <c r="E300">
        <f>IF(Kinder!BP302=Antrag!$C$4,IF(Kinder!BP300=4.5,'Berechnung 4_5 _ x'!$E$31,Kinder!BP300),0)</f>
        <v>0</v>
      </c>
      <c r="F300">
        <f>IF(Kinder!BQ302=Antrag!$C$4,IF(Kinder!BQ300=4.5,'Berechnung 4_5 _ x'!$E$31,Kinder!BQ300),0)</f>
        <v>0</v>
      </c>
      <c r="G300">
        <f>IF(Kinder!BR302=Antrag!$C$4,IF(Kinder!BR300=4.5,'Berechnung 4_5 _ x'!$E$31,Kinder!BR300),0)</f>
        <v>0</v>
      </c>
      <c r="H300">
        <f>IF(Kinder!BS302=Antrag!$C$4,IF(Kinder!BS300=4.5,'Berechnung 4_5 _ x'!$E$31,Kinder!BS300),0)</f>
        <v>0</v>
      </c>
      <c r="I300">
        <f>IF(Kinder!BT302=Antrag!$C$4,IF(Kinder!BT300=4.5,'Berechnung 4_5 _ x'!$E$31,Kinder!BT300),0)</f>
        <v>0</v>
      </c>
      <c r="J300">
        <f>IF(Kinder!BU302=Antrag!$C$4,IF(Kinder!BU300=4.5,'Berechnung 4_5 _ x'!$E$31,Kinder!BU300),0)</f>
        <v>0</v>
      </c>
      <c r="K300">
        <f>IF(Kinder!BV302=Antrag!$C$4,IF(Kinder!BV300=4.5,'Berechnung 4_5 _ x'!$E$31,Kinder!BV300),0)</f>
        <v>0</v>
      </c>
      <c r="L300">
        <f>IF(Kinder!BW302=Antrag!$C$4,IF(Kinder!BW300=4.5,'Berechnung 4_5 _ x'!$E$31,Kinder!BW300),0)</f>
        <v>0</v>
      </c>
      <c r="M300" t="str">
        <f>IF(Kinder!S302='Berechnung Kommune'!L299,Kinder!S300,0)</f>
        <v/>
      </c>
      <c r="AL300">
        <f>IF(Kinder!BL302=Antrag!$C$4,IF(A300&gt;=4.5,IF('Berechnung 4_5 _ x'!D$5="Nein",4.5,IF(Kinder!AJ$903&lt;3,IF(MAX(Kinder!$AJ$903:AJ$903)&lt;3,4.5,Kinder!BL300),MIN('Berechnung 4_5 _ x'!$E$31:$F$32))),A300),0)</f>
        <v>0</v>
      </c>
      <c r="AM300">
        <f>IF(Kinder!BM302=Antrag!$C$4,IF(B300&gt;=4.5,IF('Berechnung 4_5 _ x'!E$5="Nein",4.5,IF(Kinder!AK$903&lt;3,IF(MAX(Kinder!$AJ$903:AK$903)&lt;3,4.5,Kinder!BM300),MIN('Berechnung 4_5 _ x'!$E$31:$F$32))),B300),0)</f>
        <v>0</v>
      </c>
      <c r="AN300">
        <f>IF(Kinder!BN302=Antrag!$C$4,IF(C300&gt;=4.5,IF('Berechnung 4_5 _ x'!F$5="Nein",4.5,IF(Kinder!AL$903&lt;3,IF(MAX(Kinder!$AJ$903:AL$903)&lt;3,4.5,Kinder!BN300),MIN('Berechnung 4_5 _ x'!$E$31:$F$32))),C300),0)</f>
        <v>0</v>
      </c>
      <c r="AO300">
        <f>IF(Kinder!BO302=Antrag!$C$4,IF(D300&gt;=4.5,IF('Berechnung 4_5 _ x'!G$5="Nein",4.5,IF(Kinder!AM$903&lt;3,IF(MAX(Kinder!$AJ$903:AM$903)&lt;3,4.5,Kinder!BO300),MIN('Berechnung 4_5 _ x'!$E$31:$F$32))),D300),0)</f>
        <v>0</v>
      </c>
      <c r="AP300">
        <f>IF(Kinder!BP302=Antrag!$C$4,IF(E300&gt;=4.5,IF('Berechnung 4_5 _ x'!H$5="Nein",4.5,IF(Kinder!AN$903&lt;3,IF(MAX(Kinder!$AJ$903:AN$903)&lt;3,4.5,Kinder!BP300),MIN('Berechnung 4_5 _ x'!$E$31:$F$32))),E300),0)</f>
        <v>0</v>
      </c>
      <c r="AQ300">
        <f>IF(Kinder!BQ302=Antrag!$C$4,IF(F300&gt;=4.5,IF('Berechnung 4_5 _ x'!I$5="Nein",4.5,IF(Kinder!AO$903&lt;3,IF(MAX(Kinder!$AJ$903:AO$903)&lt;3,4.5,Kinder!BQ300),MIN('Berechnung 4_5 _ x'!$E$31:$F$32))),F300),0)</f>
        <v>0</v>
      </c>
      <c r="AR300">
        <f>IF(Kinder!BR302=Antrag!$C$4,IF(G300&gt;=4.5,IF('Berechnung 4_5 _ x'!J$5="Nein",4.5,IF(Kinder!AP$903&lt;3,IF(MAX(Kinder!$AJ$903:AP$903)&lt;3,4.5,Kinder!BR300),MIN('Berechnung 4_5 _ x'!$E$31:$F$32))),G300),0)</f>
        <v>0</v>
      </c>
      <c r="AS300">
        <f>IF(Kinder!BS302=Antrag!$C$4,IF(H300&gt;=4.5,IF('Berechnung 4_5 _ x'!K$5="Nein",4.5,IF(Kinder!AQ$903&lt;3,IF(MAX(Kinder!$AJ$903:AQ$903)&lt;3,4.5,Kinder!BS300),MIN('Berechnung 4_5 _ x'!$E$31:$F$32))),H300),0)</f>
        <v>0</v>
      </c>
      <c r="AT300">
        <f>IF(Kinder!BT302=Antrag!$C$4,IF(I300&gt;=4.5,IF('Berechnung 4_5 _ x'!L$5="Nein",4.5,IF(Kinder!AR$903&lt;3,IF(MAX(Kinder!$AJ$903:AR$903)&lt;3,4.5,Kinder!BT300),MIN('Berechnung 4_5 _ x'!$E$31:$F$32))),I300),0)</f>
        <v>0</v>
      </c>
      <c r="AU300">
        <f>IF(Kinder!BU302=Antrag!$C$4,IF(J300&gt;=4.5,IF('Berechnung 4_5 _ x'!M$5="Nein",4.5,IF(Kinder!AS$903&lt;3,IF(MAX(Kinder!$AJ$903:AS$903)&lt;3,4.5,Kinder!BU300),MIN('Berechnung 4_5 _ x'!$E$31:$F$32))),J300),0)</f>
        <v>0</v>
      </c>
      <c r="AV300">
        <f>IF(Kinder!BV302=Antrag!$C$4,IF(K300&gt;=4.5,IF('Berechnung 4_5 _ x'!N$5="Nein",4.5,IF(Kinder!AT$903&lt;3,IF(MAX(Kinder!$AJ$903:AT$903)&lt;3,4.5,Kinder!BV300),MIN('Berechnung 4_5 _ x'!$E$31:$F$32))),K300),0)</f>
        <v>0</v>
      </c>
      <c r="AW300">
        <f>IF(Kinder!BW302=Antrag!$C$4,IF(L300&gt;=4.5,IF('Berechnung 4_5 _ x'!O$5="Nein",4.5,IF(Kinder!AU$903&lt;3,IF(MAX(Kinder!$AJ$903:AU$903)&lt;3,4.5,Kinder!BW300),MIN('Berechnung 4_5 _ x'!$E$31:$F$32))),L300),0)</f>
        <v>0</v>
      </c>
    </row>
    <row r="301" spans="1:49" x14ac:dyDescent="0.2">
      <c r="M301">
        <f>IF(Kinder!BL302=Antrag!$C$4,Kinder!BL301,0)</f>
        <v>0</v>
      </c>
      <c r="N301">
        <f>IF(Kinder!BM302=Antrag!$C$4,Kinder!BM301,0)</f>
        <v>0</v>
      </c>
      <c r="O301">
        <f>IF(Kinder!BN302=Antrag!$C$4,Kinder!BN301,0)</f>
        <v>0</v>
      </c>
      <c r="P301">
        <f>IF(Kinder!BO302=Antrag!$C$4,Kinder!BO301,0)</f>
        <v>0</v>
      </c>
      <c r="Q301">
        <f>IF(Kinder!BP302=Antrag!$C$4,Kinder!BP301,0)</f>
        <v>0</v>
      </c>
      <c r="R301">
        <f>IF(Kinder!BQ302=Antrag!$C$4,Kinder!BQ301,0)</f>
        <v>0</v>
      </c>
      <c r="S301">
        <f>IF(Kinder!BR302=Antrag!$C$4,Kinder!BR301,0)</f>
        <v>0</v>
      </c>
      <c r="T301">
        <f>IF(Kinder!BS302=Antrag!$C$4,Kinder!BS301,0)</f>
        <v>0</v>
      </c>
      <c r="U301">
        <f>IF(Kinder!BT302=Antrag!$C$4,Kinder!BT301,0)</f>
        <v>0</v>
      </c>
      <c r="V301">
        <f>IF(Kinder!BU302=Antrag!$C$4,Kinder!BU301,0)</f>
        <v>0</v>
      </c>
      <c r="W301">
        <f>IF(Kinder!BV302=Antrag!$C$4,Kinder!BV301,0)</f>
        <v>0</v>
      </c>
      <c r="X301">
        <f>IF(Kinder!BW302=Antrag!$C$4,Kinder!BW301,0)</f>
        <v>0</v>
      </c>
    </row>
    <row r="302" spans="1:49" x14ac:dyDescent="0.2">
      <c r="Y302">
        <f t="shared" ref="Y302:AJ302" si="99">MIN(A300,AL300)*M301</f>
        <v>0</v>
      </c>
      <c r="Z302">
        <f t="shared" si="99"/>
        <v>0</v>
      </c>
      <c r="AA302">
        <f t="shared" si="99"/>
        <v>0</v>
      </c>
      <c r="AB302">
        <f t="shared" si="99"/>
        <v>0</v>
      </c>
      <c r="AC302">
        <f t="shared" si="99"/>
        <v>0</v>
      </c>
      <c r="AD302">
        <f t="shared" si="99"/>
        <v>0</v>
      </c>
      <c r="AE302">
        <f t="shared" si="99"/>
        <v>0</v>
      </c>
      <c r="AF302">
        <f t="shared" si="99"/>
        <v>0</v>
      </c>
      <c r="AG302">
        <f t="shared" si="99"/>
        <v>0</v>
      </c>
      <c r="AH302">
        <f t="shared" si="99"/>
        <v>0</v>
      </c>
      <c r="AI302">
        <f t="shared" si="99"/>
        <v>0</v>
      </c>
      <c r="AJ302">
        <f t="shared" si="99"/>
        <v>0</v>
      </c>
      <c r="AK302">
        <f>SUM(Y302:AJ302)</f>
        <v>0</v>
      </c>
    </row>
    <row r="303" spans="1:49" x14ac:dyDescent="0.2">
      <c r="A303">
        <f>IF(Kinder!BL305=Antrag!$C$4,IF(Kinder!BL303=4.5,'Berechnung 4_5 _ x'!$E$31,Kinder!BL303),0)</f>
        <v>0</v>
      </c>
      <c r="B303">
        <f>IF(Kinder!BM305=Antrag!$C$4,IF(Kinder!BM303=4.5,'Berechnung 4_5 _ x'!$E$31,Kinder!BM303),0)</f>
        <v>0</v>
      </c>
      <c r="C303">
        <f>IF(Kinder!BN305=Antrag!$C$4,IF(Kinder!BN303=4.5,'Berechnung 4_5 _ x'!$E$31,Kinder!BN303),0)</f>
        <v>0</v>
      </c>
      <c r="D303">
        <f>IF(Kinder!BO305=Antrag!$C$4,IF(Kinder!BO303=4.5,'Berechnung 4_5 _ x'!$E$31,Kinder!BO303),0)</f>
        <v>0</v>
      </c>
      <c r="E303">
        <f>IF(Kinder!BP305=Antrag!$C$4,IF(Kinder!BP303=4.5,'Berechnung 4_5 _ x'!$E$31,Kinder!BP303),0)</f>
        <v>0</v>
      </c>
      <c r="F303">
        <f>IF(Kinder!BQ305=Antrag!$C$4,IF(Kinder!BQ303=4.5,'Berechnung 4_5 _ x'!$E$31,Kinder!BQ303),0)</f>
        <v>0</v>
      </c>
      <c r="G303">
        <f>IF(Kinder!BR305=Antrag!$C$4,IF(Kinder!BR303=4.5,'Berechnung 4_5 _ x'!$E$31,Kinder!BR303),0)</f>
        <v>0</v>
      </c>
      <c r="H303">
        <f>IF(Kinder!BS305=Antrag!$C$4,IF(Kinder!BS303=4.5,'Berechnung 4_5 _ x'!$E$31,Kinder!BS303),0)</f>
        <v>0</v>
      </c>
      <c r="I303">
        <f>IF(Kinder!BT305=Antrag!$C$4,IF(Kinder!BT303=4.5,'Berechnung 4_5 _ x'!$E$31,Kinder!BT303),0)</f>
        <v>0</v>
      </c>
      <c r="J303">
        <f>IF(Kinder!BU305=Antrag!$C$4,IF(Kinder!BU303=4.5,'Berechnung 4_5 _ x'!$E$31,Kinder!BU303),0)</f>
        <v>0</v>
      </c>
      <c r="K303">
        <f>IF(Kinder!BV305=Antrag!$C$4,IF(Kinder!BV303=4.5,'Berechnung 4_5 _ x'!$E$31,Kinder!BV303),0)</f>
        <v>0</v>
      </c>
      <c r="L303">
        <f>IF(Kinder!BW305=Antrag!$C$4,IF(Kinder!BW303=4.5,'Berechnung 4_5 _ x'!$E$31,Kinder!BW303),0)</f>
        <v>0</v>
      </c>
      <c r="M303" t="str">
        <f>IF(Kinder!S305='Berechnung Kommune'!L302,Kinder!S303,0)</f>
        <v/>
      </c>
      <c r="AL303">
        <f>IF(Kinder!BL305=Antrag!$C$4,IF(A303&gt;=4.5,IF('Berechnung 4_5 _ x'!D$5="Nein",4.5,IF(Kinder!AJ$903&lt;3,IF(MAX(Kinder!$AJ$903:AJ$903)&lt;3,4.5,Kinder!BL303),MIN('Berechnung 4_5 _ x'!$E$31:$F$32))),A303),0)</f>
        <v>0</v>
      </c>
      <c r="AM303">
        <f>IF(Kinder!BM305=Antrag!$C$4,IF(B303&gt;=4.5,IF('Berechnung 4_5 _ x'!E$5="Nein",4.5,IF(Kinder!AK$903&lt;3,IF(MAX(Kinder!$AJ$903:AK$903)&lt;3,4.5,Kinder!BM303),MIN('Berechnung 4_5 _ x'!$E$31:$F$32))),B303),0)</f>
        <v>0</v>
      </c>
      <c r="AN303">
        <f>IF(Kinder!BN305=Antrag!$C$4,IF(C303&gt;=4.5,IF('Berechnung 4_5 _ x'!F$5="Nein",4.5,IF(Kinder!AL$903&lt;3,IF(MAX(Kinder!$AJ$903:AL$903)&lt;3,4.5,Kinder!BN303),MIN('Berechnung 4_5 _ x'!$E$31:$F$32))),C303),0)</f>
        <v>0</v>
      </c>
      <c r="AO303">
        <f>IF(Kinder!BO305=Antrag!$C$4,IF(D303&gt;=4.5,IF('Berechnung 4_5 _ x'!G$5="Nein",4.5,IF(Kinder!AM$903&lt;3,IF(MAX(Kinder!$AJ$903:AM$903)&lt;3,4.5,Kinder!BO303),MIN('Berechnung 4_5 _ x'!$E$31:$F$32))),D303),0)</f>
        <v>0</v>
      </c>
      <c r="AP303">
        <f>IF(Kinder!BP305=Antrag!$C$4,IF(E303&gt;=4.5,IF('Berechnung 4_5 _ x'!H$5="Nein",4.5,IF(Kinder!AN$903&lt;3,IF(MAX(Kinder!$AJ$903:AN$903)&lt;3,4.5,Kinder!BP303),MIN('Berechnung 4_5 _ x'!$E$31:$F$32))),E303),0)</f>
        <v>0</v>
      </c>
      <c r="AQ303">
        <f>IF(Kinder!BQ305=Antrag!$C$4,IF(F303&gt;=4.5,IF('Berechnung 4_5 _ x'!I$5="Nein",4.5,IF(Kinder!AO$903&lt;3,IF(MAX(Kinder!$AJ$903:AO$903)&lt;3,4.5,Kinder!BQ303),MIN('Berechnung 4_5 _ x'!$E$31:$F$32))),F303),0)</f>
        <v>0</v>
      </c>
      <c r="AR303">
        <f>IF(Kinder!BR305=Antrag!$C$4,IF(G303&gt;=4.5,IF('Berechnung 4_5 _ x'!J$5="Nein",4.5,IF(Kinder!AP$903&lt;3,IF(MAX(Kinder!$AJ$903:AP$903)&lt;3,4.5,Kinder!BR303),MIN('Berechnung 4_5 _ x'!$E$31:$F$32))),G303),0)</f>
        <v>0</v>
      </c>
      <c r="AS303">
        <f>IF(Kinder!BS305=Antrag!$C$4,IF(H303&gt;=4.5,IF('Berechnung 4_5 _ x'!K$5="Nein",4.5,IF(Kinder!AQ$903&lt;3,IF(MAX(Kinder!$AJ$903:AQ$903)&lt;3,4.5,Kinder!BS303),MIN('Berechnung 4_5 _ x'!$E$31:$F$32))),H303),0)</f>
        <v>0</v>
      </c>
      <c r="AT303">
        <f>IF(Kinder!BT305=Antrag!$C$4,IF(I303&gt;=4.5,IF('Berechnung 4_5 _ x'!L$5="Nein",4.5,IF(Kinder!AR$903&lt;3,IF(MAX(Kinder!$AJ$903:AR$903)&lt;3,4.5,Kinder!BT303),MIN('Berechnung 4_5 _ x'!$E$31:$F$32))),I303),0)</f>
        <v>0</v>
      </c>
      <c r="AU303">
        <f>IF(Kinder!BU305=Antrag!$C$4,IF(J303&gt;=4.5,IF('Berechnung 4_5 _ x'!M$5="Nein",4.5,IF(Kinder!AS$903&lt;3,IF(MAX(Kinder!$AJ$903:AS$903)&lt;3,4.5,Kinder!BU303),MIN('Berechnung 4_5 _ x'!$E$31:$F$32))),J303),0)</f>
        <v>0</v>
      </c>
      <c r="AV303">
        <f>IF(Kinder!BV305=Antrag!$C$4,IF(K303&gt;=4.5,IF('Berechnung 4_5 _ x'!N$5="Nein",4.5,IF(Kinder!AT$903&lt;3,IF(MAX(Kinder!$AJ$903:AT$903)&lt;3,4.5,Kinder!BV303),MIN('Berechnung 4_5 _ x'!$E$31:$F$32))),K303),0)</f>
        <v>0</v>
      </c>
      <c r="AW303">
        <f>IF(Kinder!BW305=Antrag!$C$4,IF(L303&gt;=4.5,IF('Berechnung 4_5 _ x'!O$5="Nein",4.5,IF(Kinder!AU$903&lt;3,IF(MAX(Kinder!$AJ$903:AU$903)&lt;3,4.5,Kinder!BW303),MIN('Berechnung 4_5 _ x'!$E$31:$F$32))),L303),0)</f>
        <v>0</v>
      </c>
    </row>
    <row r="304" spans="1:49" x14ac:dyDescent="0.2">
      <c r="M304">
        <f>IF(Kinder!BL305=Antrag!$C$4,Kinder!BL304,0)</f>
        <v>0</v>
      </c>
      <c r="N304">
        <f>IF(Kinder!BM305=Antrag!$C$4,Kinder!BM304,0)</f>
        <v>0</v>
      </c>
      <c r="O304">
        <f>IF(Kinder!BN305=Antrag!$C$4,Kinder!BN304,0)</f>
        <v>0</v>
      </c>
      <c r="P304">
        <f>IF(Kinder!BO305=Antrag!$C$4,Kinder!BO304,0)</f>
        <v>0</v>
      </c>
      <c r="Q304">
        <f>IF(Kinder!BP305=Antrag!$C$4,Kinder!BP304,0)</f>
        <v>0</v>
      </c>
      <c r="R304">
        <f>IF(Kinder!BQ305=Antrag!$C$4,Kinder!BQ304,0)</f>
        <v>0</v>
      </c>
      <c r="S304">
        <f>IF(Kinder!BR305=Antrag!$C$4,Kinder!BR304,0)</f>
        <v>0</v>
      </c>
      <c r="T304">
        <f>IF(Kinder!BS305=Antrag!$C$4,Kinder!BS304,0)</f>
        <v>0</v>
      </c>
      <c r="U304">
        <f>IF(Kinder!BT305=Antrag!$C$4,Kinder!BT304,0)</f>
        <v>0</v>
      </c>
      <c r="V304">
        <f>IF(Kinder!BU305=Antrag!$C$4,Kinder!BU304,0)</f>
        <v>0</v>
      </c>
      <c r="W304">
        <f>IF(Kinder!BV305=Antrag!$C$4,Kinder!BV304,0)</f>
        <v>0</v>
      </c>
      <c r="X304">
        <f>IF(Kinder!BW305=Antrag!$C$4,Kinder!BW304,0)</f>
        <v>0</v>
      </c>
    </row>
    <row r="305" spans="1:49" x14ac:dyDescent="0.2">
      <c r="Y305">
        <f t="shared" ref="Y305:AJ305" si="100">MIN(A303,AL303)*M304</f>
        <v>0</v>
      </c>
      <c r="Z305">
        <f t="shared" si="100"/>
        <v>0</v>
      </c>
      <c r="AA305">
        <f t="shared" si="100"/>
        <v>0</v>
      </c>
      <c r="AB305">
        <f t="shared" si="100"/>
        <v>0</v>
      </c>
      <c r="AC305">
        <f t="shared" si="100"/>
        <v>0</v>
      </c>
      <c r="AD305">
        <f t="shared" si="100"/>
        <v>0</v>
      </c>
      <c r="AE305">
        <f t="shared" si="100"/>
        <v>0</v>
      </c>
      <c r="AF305">
        <f t="shared" si="100"/>
        <v>0</v>
      </c>
      <c r="AG305">
        <f t="shared" si="100"/>
        <v>0</v>
      </c>
      <c r="AH305">
        <f t="shared" si="100"/>
        <v>0</v>
      </c>
      <c r="AI305">
        <f t="shared" si="100"/>
        <v>0</v>
      </c>
      <c r="AJ305">
        <f t="shared" si="100"/>
        <v>0</v>
      </c>
      <c r="AK305">
        <f>SUM(Y305:AJ305)</f>
        <v>0</v>
      </c>
    </row>
    <row r="306" spans="1:49" x14ac:dyDescent="0.2">
      <c r="A306">
        <f>IF(Kinder!BL308=Antrag!$C$4,IF(Kinder!BL306=4.5,'Berechnung 4_5 _ x'!$E$31,Kinder!BL306),0)</f>
        <v>0</v>
      </c>
      <c r="B306">
        <f>IF(Kinder!BM308=Antrag!$C$4,IF(Kinder!BM306=4.5,'Berechnung 4_5 _ x'!$E$31,Kinder!BM306),0)</f>
        <v>0</v>
      </c>
      <c r="C306">
        <f>IF(Kinder!BN308=Antrag!$C$4,IF(Kinder!BN306=4.5,'Berechnung 4_5 _ x'!$E$31,Kinder!BN306),0)</f>
        <v>0</v>
      </c>
      <c r="D306">
        <f>IF(Kinder!BO308=Antrag!$C$4,IF(Kinder!BO306=4.5,'Berechnung 4_5 _ x'!$E$31,Kinder!BO306),0)</f>
        <v>0</v>
      </c>
      <c r="E306">
        <f>IF(Kinder!BP308=Antrag!$C$4,IF(Kinder!BP306=4.5,'Berechnung 4_5 _ x'!$E$31,Kinder!BP306),0)</f>
        <v>0</v>
      </c>
      <c r="F306">
        <f>IF(Kinder!BQ308=Antrag!$C$4,IF(Kinder!BQ306=4.5,'Berechnung 4_5 _ x'!$E$31,Kinder!BQ306),0)</f>
        <v>0</v>
      </c>
      <c r="G306">
        <f>IF(Kinder!BR308=Antrag!$C$4,IF(Kinder!BR306=4.5,'Berechnung 4_5 _ x'!$E$31,Kinder!BR306),0)</f>
        <v>0</v>
      </c>
      <c r="H306">
        <f>IF(Kinder!BS308=Antrag!$C$4,IF(Kinder!BS306=4.5,'Berechnung 4_5 _ x'!$E$31,Kinder!BS306),0)</f>
        <v>0</v>
      </c>
      <c r="I306">
        <f>IF(Kinder!BT308=Antrag!$C$4,IF(Kinder!BT306=4.5,'Berechnung 4_5 _ x'!$E$31,Kinder!BT306),0)</f>
        <v>0</v>
      </c>
      <c r="J306">
        <f>IF(Kinder!BU308=Antrag!$C$4,IF(Kinder!BU306=4.5,'Berechnung 4_5 _ x'!$E$31,Kinder!BU306),0)</f>
        <v>0</v>
      </c>
      <c r="K306">
        <f>IF(Kinder!BV308=Antrag!$C$4,IF(Kinder!BV306=4.5,'Berechnung 4_5 _ x'!$E$31,Kinder!BV306),0)</f>
        <v>0</v>
      </c>
      <c r="L306">
        <f>IF(Kinder!BW308=Antrag!$C$4,IF(Kinder!BW306=4.5,'Berechnung 4_5 _ x'!$E$31,Kinder!BW306),0)</f>
        <v>0</v>
      </c>
      <c r="M306" t="str">
        <f>IF(Kinder!S308='Berechnung Kommune'!L305,Kinder!S306,0)</f>
        <v/>
      </c>
      <c r="AL306">
        <f>IF(Kinder!BL308=Antrag!$C$4,IF(A306&gt;=4.5,IF('Berechnung 4_5 _ x'!D$5="Nein",4.5,IF(Kinder!AJ$903&lt;3,IF(MAX(Kinder!$AJ$903:AJ$903)&lt;3,4.5,Kinder!BL306),MIN('Berechnung 4_5 _ x'!$E$31:$F$32))),A306),0)</f>
        <v>0</v>
      </c>
      <c r="AM306">
        <f>IF(Kinder!BM308=Antrag!$C$4,IF(B306&gt;=4.5,IF('Berechnung 4_5 _ x'!E$5="Nein",4.5,IF(Kinder!AK$903&lt;3,IF(MAX(Kinder!$AJ$903:AK$903)&lt;3,4.5,Kinder!BM306),MIN('Berechnung 4_5 _ x'!$E$31:$F$32))),B306),0)</f>
        <v>0</v>
      </c>
      <c r="AN306">
        <f>IF(Kinder!BN308=Antrag!$C$4,IF(C306&gt;=4.5,IF('Berechnung 4_5 _ x'!F$5="Nein",4.5,IF(Kinder!AL$903&lt;3,IF(MAX(Kinder!$AJ$903:AL$903)&lt;3,4.5,Kinder!BN306),MIN('Berechnung 4_5 _ x'!$E$31:$F$32))),C306),0)</f>
        <v>0</v>
      </c>
      <c r="AO306">
        <f>IF(Kinder!BO308=Antrag!$C$4,IF(D306&gt;=4.5,IF('Berechnung 4_5 _ x'!G$5="Nein",4.5,IF(Kinder!AM$903&lt;3,IF(MAX(Kinder!$AJ$903:AM$903)&lt;3,4.5,Kinder!BO306),MIN('Berechnung 4_5 _ x'!$E$31:$F$32))),D306),0)</f>
        <v>0</v>
      </c>
      <c r="AP306">
        <f>IF(Kinder!BP308=Antrag!$C$4,IF(E306&gt;=4.5,IF('Berechnung 4_5 _ x'!H$5="Nein",4.5,IF(Kinder!AN$903&lt;3,IF(MAX(Kinder!$AJ$903:AN$903)&lt;3,4.5,Kinder!BP306),MIN('Berechnung 4_5 _ x'!$E$31:$F$32))),E306),0)</f>
        <v>0</v>
      </c>
      <c r="AQ306">
        <f>IF(Kinder!BQ308=Antrag!$C$4,IF(F306&gt;=4.5,IF('Berechnung 4_5 _ x'!I$5="Nein",4.5,IF(Kinder!AO$903&lt;3,IF(MAX(Kinder!$AJ$903:AO$903)&lt;3,4.5,Kinder!BQ306),MIN('Berechnung 4_5 _ x'!$E$31:$F$32))),F306),0)</f>
        <v>0</v>
      </c>
      <c r="AR306">
        <f>IF(Kinder!BR308=Antrag!$C$4,IF(G306&gt;=4.5,IF('Berechnung 4_5 _ x'!J$5="Nein",4.5,IF(Kinder!AP$903&lt;3,IF(MAX(Kinder!$AJ$903:AP$903)&lt;3,4.5,Kinder!BR306),MIN('Berechnung 4_5 _ x'!$E$31:$F$32))),G306),0)</f>
        <v>0</v>
      </c>
      <c r="AS306">
        <f>IF(Kinder!BS308=Antrag!$C$4,IF(H306&gt;=4.5,IF('Berechnung 4_5 _ x'!K$5="Nein",4.5,IF(Kinder!AQ$903&lt;3,IF(MAX(Kinder!$AJ$903:AQ$903)&lt;3,4.5,Kinder!BS306),MIN('Berechnung 4_5 _ x'!$E$31:$F$32))),H306),0)</f>
        <v>0</v>
      </c>
      <c r="AT306">
        <f>IF(Kinder!BT308=Antrag!$C$4,IF(I306&gt;=4.5,IF('Berechnung 4_5 _ x'!L$5="Nein",4.5,IF(Kinder!AR$903&lt;3,IF(MAX(Kinder!$AJ$903:AR$903)&lt;3,4.5,Kinder!BT306),MIN('Berechnung 4_5 _ x'!$E$31:$F$32))),I306),0)</f>
        <v>0</v>
      </c>
      <c r="AU306">
        <f>IF(Kinder!BU308=Antrag!$C$4,IF(J306&gt;=4.5,IF('Berechnung 4_5 _ x'!M$5="Nein",4.5,IF(Kinder!AS$903&lt;3,IF(MAX(Kinder!$AJ$903:AS$903)&lt;3,4.5,Kinder!BU306),MIN('Berechnung 4_5 _ x'!$E$31:$F$32))),J306),0)</f>
        <v>0</v>
      </c>
      <c r="AV306">
        <f>IF(Kinder!BV308=Antrag!$C$4,IF(K306&gt;=4.5,IF('Berechnung 4_5 _ x'!N$5="Nein",4.5,IF(Kinder!AT$903&lt;3,IF(MAX(Kinder!$AJ$903:AT$903)&lt;3,4.5,Kinder!BV306),MIN('Berechnung 4_5 _ x'!$E$31:$F$32))),K306),0)</f>
        <v>0</v>
      </c>
      <c r="AW306">
        <f>IF(Kinder!BW308=Antrag!$C$4,IF(L306&gt;=4.5,IF('Berechnung 4_5 _ x'!O$5="Nein",4.5,IF(Kinder!AU$903&lt;3,IF(MAX(Kinder!$AJ$903:AU$903)&lt;3,4.5,Kinder!BW306),MIN('Berechnung 4_5 _ x'!$E$31:$F$32))),L306),0)</f>
        <v>0</v>
      </c>
    </row>
    <row r="307" spans="1:49" x14ac:dyDescent="0.2">
      <c r="M307">
        <f>IF(Kinder!BL308=Antrag!$C$4,Kinder!BL307,0)</f>
        <v>0</v>
      </c>
      <c r="N307">
        <f>IF(Kinder!BM308=Antrag!$C$4,Kinder!BM307,0)</f>
        <v>0</v>
      </c>
      <c r="O307">
        <f>IF(Kinder!BN308=Antrag!$C$4,Kinder!BN307,0)</f>
        <v>0</v>
      </c>
      <c r="P307">
        <f>IF(Kinder!BO308=Antrag!$C$4,Kinder!BO307,0)</f>
        <v>0</v>
      </c>
      <c r="Q307">
        <f>IF(Kinder!BP308=Antrag!$C$4,Kinder!BP307,0)</f>
        <v>0</v>
      </c>
      <c r="R307">
        <f>IF(Kinder!BQ308=Antrag!$C$4,Kinder!BQ307,0)</f>
        <v>0</v>
      </c>
      <c r="S307">
        <f>IF(Kinder!BR308=Antrag!$C$4,Kinder!BR307,0)</f>
        <v>0</v>
      </c>
      <c r="T307">
        <f>IF(Kinder!BS308=Antrag!$C$4,Kinder!BS307,0)</f>
        <v>0</v>
      </c>
      <c r="U307">
        <f>IF(Kinder!BT308=Antrag!$C$4,Kinder!BT307,0)</f>
        <v>0</v>
      </c>
      <c r="V307">
        <f>IF(Kinder!BU308=Antrag!$C$4,Kinder!BU307,0)</f>
        <v>0</v>
      </c>
      <c r="W307">
        <f>IF(Kinder!BV308=Antrag!$C$4,Kinder!BV307,0)</f>
        <v>0</v>
      </c>
      <c r="X307">
        <f>IF(Kinder!BW308=Antrag!$C$4,Kinder!BW307,0)</f>
        <v>0</v>
      </c>
    </row>
    <row r="308" spans="1:49" x14ac:dyDescent="0.2">
      <c r="Y308">
        <f t="shared" ref="Y308:AJ308" si="101">MIN(A306,AL306)*M307</f>
        <v>0</v>
      </c>
      <c r="Z308">
        <f t="shared" si="101"/>
        <v>0</v>
      </c>
      <c r="AA308">
        <f t="shared" si="101"/>
        <v>0</v>
      </c>
      <c r="AB308">
        <f t="shared" si="101"/>
        <v>0</v>
      </c>
      <c r="AC308">
        <f t="shared" si="101"/>
        <v>0</v>
      </c>
      <c r="AD308">
        <f t="shared" si="101"/>
        <v>0</v>
      </c>
      <c r="AE308">
        <f t="shared" si="101"/>
        <v>0</v>
      </c>
      <c r="AF308">
        <f t="shared" si="101"/>
        <v>0</v>
      </c>
      <c r="AG308">
        <f t="shared" si="101"/>
        <v>0</v>
      </c>
      <c r="AH308">
        <f t="shared" si="101"/>
        <v>0</v>
      </c>
      <c r="AI308">
        <f t="shared" si="101"/>
        <v>0</v>
      </c>
      <c r="AJ308">
        <f t="shared" si="101"/>
        <v>0</v>
      </c>
      <c r="AK308">
        <f>SUM(Y308:AJ308)</f>
        <v>0</v>
      </c>
    </row>
    <row r="309" spans="1:49" x14ac:dyDescent="0.2">
      <c r="A309">
        <f>IF(Kinder!BL311=Antrag!$C$4,IF(Kinder!BL309=4.5,'Berechnung 4_5 _ x'!$E$31,Kinder!BL309),0)</f>
        <v>0</v>
      </c>
      <c r="B309">
        <f>IF(Kinder!BM311=Antrag!$C$4,IF(Kinder!BM309=4.5,'Berechnung 4_5 _ x'!$E$31,Kinder!BM309),0)</f>
        <v>0</v>
      </c>
      <c r="C309">
        <f>IF(Kinder!BN311=Antrag!$C$4,IF(Kinder!BN309=4.5,'Berechnung 4_5 _ x'!$E$31,Kinder!BN309),0)</f>
        <v>0</v>
      </c>
      <c r="D309">
        <f>IF(Kinder!BO311=Antrag!$C$4,IF(Kinder!BO309=4.5,'Berechnung 4_5 _ x'!$E$31,Kinder!BO309),0)</f>
        <v>0</v>
      </c>
      <c r="E309">
        <f>IF(Kinder!BP311=Antrag!$C$4,IF(Kinder!BP309=4.5,'Berechnung 4_5 _ x'!$E$31,Kinder!BP309),0)</f>
        <v>0</v>
      </c>
      <c r="F309">
        <f>IF(Kinder!BQ311=Antrag!$C$4,IF(Kinder!BQ309=4.5,'Berechnung 4_5 _ x'!$E$31,Kinder!BQ309),0)</f>
        <v>0</v>
      </c>
      <c r="G309">
        <f>IF(Kinder!BR311=Antrag!$C$4,IF(Kinder!BR309=4.5,'Berechnung 4_5 _ x'!$E$31,Kinder!BR309),0)</f>
        <v>0</v>
      </c>
      <c r="H309">
        <f>IF(Kinder!BS311=Antrag!$C$4,IF(Kinder!BS309=4.5,'Berechnung 4_5 _ x'!$E$31,Kinder!BS309),0)</f>
        <v>0</v>
      </c>
      <c r="I309">
        <f>IF(Kinder!BT311=Antrag!$C$4,IF(Kinder!BT309=4.5,'Berechnung 4_5 _ x'!$E$31,Kinder!BT309),0)</f>
        <v>0</v>
      </c>
      <c r="J309">
        <f>IF(Kinder!BU311=Antrag!$C$4,IF(Kinder!BU309=4.5,'Berechnung 4_5 _ x'!$E$31,Kinder!BU309),0)</f>
        <v>0</v>
      </c>
      <c r="K309">
        <f>IF(Kinder!BV311=Antrag!$C$4,IF(Kinder!BV309=4.5,'Berechnung 4_5 _ x'!$E$31,Kinder!BV309),0)</f>
        <v>0</v>
      </c>
      <c r="L309">
        <f>IF(Kinder!BW311=Antrag!$C$4,IF(Kinder!BW309=4.5,'Berechnung 4_5 _ x'!$E$31,Kinder!BW309),0)</f>
        <v>0</v>
      </c>
      <c r="M309" t="str">
        <f>IF(Kinder!S311='Berechnung Kommune'!L308,Kinder!S309,0)</f>
        <v/>
      </c>
      <c r="AL309">
        <f>IF(Kinder!BL311=Antrag!$C$4,IF(A309&gt;=4.5,IF('Berechnung 4_5 _ x'!D$5="Nein",4.5,IF(Kinder!AJ$903&lt;3,IF(MAX(Kinder!$AJ$903:AJ$903)&lt;3,4.5,Kinder!BL309),MIN('Berechnung 4_5 _ x'!$E$31:$F$32))),A309),0)</f>
        <v>0</v>
      </c>
      <c r="AM309">
        <f>IF(Kinder!BM311=Antrag!$C$4,IF(B309&gt;=4.5,IF('Berechnung 4_5 _ x'!E$5="Nein",4.5,IF(Kinder!AK$903&lt;3,IF(MAX(Kinder!$AJ$903:AK$903)&lt;3,4.5,Kinder!BM309),MIN('Berechnung 4_5 _ x'!$E$31:$F$32))),B309),0)</f>
        <v>0</v>
      </c>
      <c r="AN309">
        <f>IF(Kinder!BN311=Antrag!$C$4,IF(C309&gt;=4.5,IF('Berechnung 4_5 _ x'!F$5="Nein",4.5,IF(Kinder!AL$903&lt;3,IF(MAX(Kinder!$AJ$903:AL$903)&lt;3,4.5,Kinder!BN309),MIN('Berechnung 4_5 _ x'!$E$31:$F$32))),C309),0)</f>
        <v>0</v>
      </c>
      <c r="AO309">
        <f>IF(Kinder!BO311=Antrag!$C$4,IF(D309&gt;=4.5,IF('Berechnung 4_5 _ x'!G$5="Nein",4.5,IF(Kinder!AM$903&lt;3,IF(MAX(Kinder!$AJ$903:AM$903)&lt;3,4.5,Kinder!BO309),MIN('Berechnung 4_5 _ x'!$E$31:$F$32))),D309),0)</f>
        <v>0</v>
      </c>
      <c r="AP309">
        <f>IF(Kinder!BP311=Antrag!$C$4,IF(E309&gt;=4.5,IF('Berechnung 4_5 _ x'!H$5="Nein",4.5,IF(Kinder!AN$903&lt;3,IF(MAX(Kinder!$AJ$903:AN$903)&lt;3,4.5,Kinder!BP309),MIN('Berechnung 4_5 _ x'!$E$31:$F$32))),E309),0)</f>
        <v>0</v>
      </c>
      <c r="AQ309">
        <f>IF(Kinder!BQ311=Antrag!$C$4,IF(F309&gt;=4.5,IF('Berechnung 4_5 _ x'!I$5="Nein",4.5,IF(Kinder!AO$903&lt;3,IF(MAX(Kinder!$AJ$903:AO$903)&lt;3,4.5,Kinder!BQ309),MIN('Berechnung 4_5 _ x'!$E$31:$F$32))),F309),0)</f>
        <v>0</v>
      </c>
      <c r="AR309">
        <f>IF(Kinder!BR311=Antrag!$C$4,IF(G309&gt;=4.5,IF('Berechnung 4_5 _ x'!J$5="Nein",4.5,IF(Kinder!AP$903&lt;3,IF(MAX(Kinder!$AJ$903:AP$903)&lt;3,4.5,Kinder!BR309),MIN('Berechnung 4_5 _ x'!$E$31:$F$32))),G309),0)</f>
        <v>0</v>
      </c>
      <c r="AS309">
        <f>IF(Kinder!BS311=Antrag!$C$4,IF(H309&gt;=4.5,IF('Berechnung 4_5 _ x'!K$5="Nein",4.5,IF(Kinder!AQ$903&lt;3,IF(MAX(Kinder!$AJ$903:AQ$903)&lt;3,4.5,Kinder!BS309),MIN('Berechnung 4_5 _ x'!$E$31:$F$32))),H309),0)</f>
        <v>0</v>
      </c>
      <c r="AT309">
        <f>IF(Kinder!BT311=Antrag!$C$4,IF(I309&gt;=4.5,IF('Berechnung 4_5 _ x'!L$5="Nein",4.5,IF(Kinder!AR$903&lt;3,IF(MAX(Kinder!$AJ$903:AR$903)&lt;3,4.5,Kinder!BT309),MIN('Berechnung 4_5 _ x'!$E$31:$F$32))),I309),0)</f>
        <v>0</v>
      </c>
      <c r="AU309">
        <f>IF(Kinder!BU311=Antrag!$C$4,IF(J309&gt;=4.5,IF('Berechnung 4_5 _ x'!M$5="Nein",4.5,IF(Kinder!AS$903&lt;3,IF(MAX(Kinder!$AJ$903:AS$903)&lt;3,4.5,Kinder!BU309),MIN('Berechnung 4_5 _ x'!$E$31:$F$32))),J309),0)</f>
        <v>0</v>
      </c>
      <c r="AV309">
        <f>IF(Kinder!BV311=Antrag!$C$4,IF(K309&gt;=4.5,IF('Berechnung 4_5 _ x'!N$5="Nein",4.5,IF(Kinder!AT$903&lt;3,IF(MAX(Kinder!$AJ$903:AT$903)&lt;3,4.5,Kinder!BV309),MIN('Berechnung 4_5 _ x'!$E$31:$F$32))),K309),0)</f>
        <v>0</v>
      </c>
      <c r="AW309">
        <f>IF(Kinder!BW311=Antrag!$C$4,IF(L309&gt;=4.5,IF('Berechnung 4_5 _ x'!O$5="Nein",4.5,IF(Kinder!AU$903&lt;3,IF(MAX(Kinder!$AJ$903:AU$903)&lt;3,4.5,Kinder!BW309),MIN('Berechnung 4_5 _ x'!$E$31:$F$32))),L309),0)</f>
        <v>0</v>
      </c>
    </row>
    <row r="310" spans="1:49" x14ac:dyDescent="0.2">
      <c r="M310">
        <f>IF(Kinder!BL311=Antrag!$C$4,Kinder!BL310,0)</f>
        <v>0</v>
      </c>
      <c r="N310">
        <f>IF(Kinder!BM311=Antrag!$C$4,Kinder!BM310,0)</f>
        <v>0</v>
      </c>
      <c r="O310">
        <f>IF(Kinder!BN311=Antrag!$C$4,Kinder!BN310,0)</f>
        <v>0</v>
      </c>
      <c r="P310">
        <f>IF(Kinder!BO311=Antrag!$C$4,Kinder!BO310,0)</f>
        <v>0</v>
      </c>
      <c r="Q310">
        <f>IF(Kinder!BP311=Antrag!$C$4,Kinder!BP310,0)</f>
        <v>0</v>
      </c>
      <c r="R310">
        <f>IF(Kinder!BQ311=Antrag!$C$4,Kinder!BQ310,0)</f>
        <v>0</v>
      </c>
      <c r="S310">
        <f>IF(Kinder!BR311=Antrag!$C$4,Kinder!BR310,0)</f>
        <v>0</v>
      </c>
      <c r="T310">
        <f>IF(Kinder!BS311=Antrag!$C$4,Kinder!BS310,0)</f>
        <v>0</v>
      </c>
      <c r="U310">
        <f>IF(Kinder!BT311=Antrag!$C$4,Kinder!BT310,0)</f>
        <v>0</v>
      </c>
      <c r="V310">
        <f>IF(Kinder!BU311=Antrag!$C$4,Kinder!BU310,0)</f>
        <v>0</v>
      </c>
      <c r="W310">
        <f>IF(Kinder!BV311=Antrag!$C$4,Kinder!BV310,0)</f>
        <v>0</v>
      </c>
      <c r="X310">
        <f>IF(Kinder!BW311=Antrag!$C$4,Kinder!BW310,0)</f>
        <v>0</v>
      </c>
    </row>
    <row r="311" spans="1:49" x14ac:dyDescent="0.2">
      <c r="Y311">
        <f t="shared" ref="Y311:AJ311" si="102">MIN(A309,AL309)*M310</f>
        <v>0</v>
      </c>
      <c r="Z311">
        <f t="shared" si="102"/>
        <v>0</v>
      </c>
      <c r="AA311">
        <f t="shared" si="102"/>
        <v>0</v>
      </c>
      <c r="AB311">
        <f t="shared" si="102"/>
        <v>0</v>
      </c>
      <c r="AC311">
        <f t="shared" si="102"/>
        <v>0</v>
      </c>
      <c r="AD311">
        <f t="shared" si="102"/>
        <v>0</v>
      </c>
      <c r="AE311">
        <f t="shared" si="102"/>
        <v>0</v>
      </c>
      <c r="AF311">
        <f t="shared" si="102"/>
        <v>0</v>
      </c>
      <c r="AG311">
        <f t="shared" si="102"/>
        <v>0</v>
      </c>
      <c r="AH311">
        <f t="shared" si="102"/>
        <v>0</v>
      </c>
      <c r="AI311">
        <f t="shared" si="102"/>
        <v>0</v>
      </c>
      <c r="AJ311">
        <f t="shared" si="102"/>
        <v>0</v>
      </c>
      <c r="AK311">
        <f>SUM(Y311:AJ311)</f>
        <v>0</v>
      </c>
    </row>
    <row r="312" spans="1:49" x14ac:dyDescent="0.2">
      <c r="A312">
        <f>IF(Kinder!BL314=Antrag!$C$4,IF(Kinder!BL312=4.5,'Berechnung 4_5 _ x'!$E$31,Kinder!BL312),0)</f>
        <v>0</v>
      </c>
      <c r="B312">
        <f>IF(Kinder!BM314=Antrag!$C$4,IF(Kinder!BM312=4.5,'Berechnung 4_5 _ x'!$E$31,Kinder!BM312),0)</f>
        <v>0</v>
      </c>
      <c r="C312">
        <f>IF(Kinder!BN314=Antrag!$C$4,IF(Kinder!BN312=4.5,'Berechnung 4_5 _ x'!$E$31,Kinder!BN312),0)</f>
        <v>0</v>
      </c>
      <c r="D312">
        <f>IF(Kinder!BO314=Antrag!$C$4,IF(Kinder!BO312=4.5,'Berechnung 4_5 _ x'!$E$31,Kinder!BO312),0)</f>
        <v>0</v>
      </c>
      <c r="E312">
        <f>IF(Kinder!BP314=Antrag!$C$4,IF(Kinder!BP312=4.5,'Berechnung 4_5 _ x'!$E$31,Kinder!BP312),0)</f>
        <v>0</v>
      </c>
      <c r="F312">
        <f>IF(Kinder!BQ314=Antrag!$C$4,IF(Kinder!BQ312=4.5,'Berechnung 4_5 _ x'!$E$31,Kinder!BQ312),0)</f>
        <v>0</v>
      </c>
      <c r="G312">
        <f>IF(Kinder!BR314=Antrag!$C$4,IF(Kinder!BR312=4.5,'Berechnung 4_5 _ x'!$E$31,Kinder!BR312),0)</f>
        <v>0</v>
      </c>
      <c r="H312">
        <f>IF(Kinder!BS314=Antrag!$C$4,IF(Kinder!BS312=4.5,'Berechnung 4_5 _ x'!$E$31,Kinder!BS312),0)</f>
        <v>0</v>
      </c>
      <c r="I312">
        <f>IF(Kinder!BT314=Antrag!$C$4,IF(Kinder!BT312=4.5,'Berechnung 4_5 _ x'!$E$31,Kinder!BT312),0)</f>
        <v>0</v>
      </c>
      <c r="J312">
        <f>IF(Kinder!BU314=Antrag!$C$4,IF(Kinder!BU312=4.5,'Berechnung 4_5 _ x'!$E$31,Kinder!BU312),0)</f>
        <v>0</v>
      </c>
      <c r="K312">
        <f>IF(Kinder!BV314=Antrag!$C$4,IF(Kinder!BV312=4.5,'Berechnung 4_5 _ x'!$E$31,Kinder!BV312),0)</f>
        <v>0</v>
      </c>
      <c r="L312">
        <f>IF(Kinder!BW314=Antrag!$C$4,IF(Kinder!BW312=4.5,'Berechnung 4_5 _ x'!$E$31,Kinder!BW312),0)</f>
        <v>0</v>
      </c>
      <c r="M312" t="str">
        <f>IF(Kinder!S314='Berechnung Kommune'!L311,Kinder!S312,0)</f>
        <v/>
      </c>
      <c r="AL312">
        <f>IF(Kinder!BL314=Antrag!$C$4,IF(A312&gt;=4.5,IF('Berechnung 4_5 _ x'!D$5="Nein",4.5,IF(Kinder!AJ$903&lt;3,IF(MAX(Kinder!$AJ$903:AJ$903)&lt;3,4.5,Kinder!BL312),MIN('Berechnung 4_5 _ x'!$E$31:$F$32))),A312),0)</f>
        <v>0</v>
      </c>
      <c r="AM312">
        <f>IF(Kinder!BM314=Antrag!$C$4,IF(B312&gt;=4.5,IF('Berechnung 4_5 _ x'!E$5="Nein",4.5,IF(Kinder!AK$903&lt;3,IF(MAX(Kinder!$AJ$903:AK$903)&lt;3,4.5,Kinder!BM312),MIN('Berechnung 4_5 _ x'!$E$31:$F$32))),B312),0)</f>
        <v>0</v>
      </c>
      <c r="AN312">
        <f>IF(Kinder!BN314=Antrag!$C$4,IF(C312&gt;=4.5,IF('Berechnung 4_5 _ x'!F$5="Nein",4.5,IF(Kinder!AL$903&lt;3,IF(MAX(Kinder!$AJ$903:AL$903)&lt;3,4.5,Kinder!BN312),MIN('Berechnung 4_5 _ x'!$E$31:$F$32))),C312),0)</f>
        <v>0</v>
      </c>
      <c r="AO312">
        <f>IF(Kinder!BO314=Antrag!$C$4,IF(D312&gt;=4.5,IF('Berechnung 4_5 _ x'!G$5="Nein",4.5,IF(Kinder!AM$903&lt;3,IF(MAX(Kinder!$AJ$903:AM$903)&lt;3,4.5,Kinder!BO312),MIN('Berechnung 4_5 _ x'!$E$31:$F$32))),D312),0)</f>
        <v>0</v>
      </c>
      <c r="AP312">
        <f>IF(Kinder!BP314=Antrag!$C$4,IF(E312&gt;=4.5,IF('Berechnung 4_5 _ x'!H$5="Nein",4.5,IF(Kinder!AN$903&lt;3,IF(MAX(Kinder!$AJ$903:AN$903)&lt;3,4.5,Kinder!BP312),MIN('Berechnung 4_5 _ x'!$E$31:$F$32))),E312),0)</f>
        <v>0</v>
      </c>
      <c r="AQ312">
        <f>IF(Kinder!BQ314=Antrag!$C$4,IF(F312&gt;=4.5,IF('Berechnung 4_5 _ x'!I$5="Nein",4.5,IF(Kinder!AO$903&lt;3,IF(MAX(Kinder!$AJ$903:AO$903)&lt;3,4.5,Kinder!BQ312),MIN('Berechnung 4_5 _ x'!$E$31:$F$32))),F312),0)</f>
        <v>0</v>
      </c>
      <c r="AR312">
        <f>IF(Kinder!BR314=Antrag!$C$4,IF(G312&gt;=4.5,IF('Berechnung 4_5 _ x'!J$5="Nein",4.5,IF(Kinder!AP$903&lt;3,IF(MAX(Kinder!$AJ$903:AP$903)&lt;3,4.5,Kinder!BR312),MIN('Berechnung 4_5 _ x'!$E$31:$F$32))),G312),0)</f>
        <v>0</v>
      </c>
      <c r="AS312">
        <f>IF(Kinder!BS314=Antrag!$C$4,IF(H312&gt;=4.5,IF('Berechnung 4_5 _ x'!K$5="Nein",4.5,IF(Kinder!AQ$903&lt;3,IF(MAX(Kinder!$AJ$903:AQ$903)&lt;3,4.5,Kinder!BS312),MIN('Berechnung 4_5 _ x'!$E$31:$F$32))),H312),0)</f>
        <v>0</v>
      </c>
      <c r="AT312">
        <f>IF(Kinder!BT314=Antrag!$C$4,IF(I312&gt;=4.5,IF('Berechnung 4_5 _ x'!L$5="Nein",4.5,IF(Kinder!AR$903&lt;3,IF(MAX(Kinder!$AJ$903:AR$903)&lt;3,4.5,Kinder!BT312),MIN('Berechnung 4_5 _ x'!$E$31:$F$32))),I312),0)</f>
        <v>0</v>
      </c>
      <c r="AU312">
        <f>IF(Kinder!BU314=Antrag!$C$4,IF(J312&gt;=4.5,IF('Berechnung 4_5 _ x'!M$5="Nein",4.5,IF(Kinder!AS$903&lt;3,IF(MAX(Kinder!$AJ$903:AS$903)&lt;3,4.5,Kinder!BU312),MIN('Berechnung 4_5 _ x'!$E$31:$F$32))),J312),0)</f>
        <v>0</v>
      </c>
      <c r="AV312">
        <f>IF(Kinder!BV314=Antrag!$C$4,IF(K312&gt;=4.5,IF('Berechnung 4_5 _ x'!N$5="Nein",4.5,IF(Kinder!AT$903&lt;3,IF(MAX(Kinder!$AJ$903:AT$903)&lt;3,4.5,Kinder!BV312),MIN('Berechnung 4_5 _ x'!$E$31:$F$32))),K312),0)</f>
        <v>0</v>
      </c>
      <c r="AW312">
        <f>IF(Kinder!BW314=Antrag!$C$4,IF(L312&gt;=4.5,IF('Berechnung 4_5 _ x'!O$5="Nein",4.5,IF(Kinder!AU$903&lt;3,IF(MAX(Kinder!$AJ$903:AU$903)&lt;3,4.5,Kinder!BW312),MIN('Berechnung 4_5 _ x'!$E$31:$F$32))),L312),0)</f>
        <v>0</v>
      </c>
    </row>
    <row r="313" spans="1:49" x14ac:dyDescent="0.2">
      <c r="M313">
        <f>IF(Kinder!BL314=Antrag!$C$4,Kinder!BL313,0)</f>
        <v>0</v>
      </c>
      <c r="N313">
        <f>IF(Kinder!BM314=Antrag!$C$4,Kinder!BM313,0)</f>
        <v>0</v>
      </c>
      <c r="O313">
        <f>IF(Kinder!BN314=Antrag!$C$4,Kinder!BN313,0)</f>
        <v>0</v>
      </c>
      <c r="P313">
        <f>IF(Kinder!BO314=Antrag!$C$4,Kinder!BO313,0)</f>
        <v>0</v>
      </c>
      <c r="Q313">
        <f>IF(Kinder!BP314=Antrag!$C$4,Kinder!BP313,0)</f>
        <v>0</v>
      </c>
      <c r="R313">
        <f>IF(Kinder!BQ314=Antrag!$C$4,Kinder!BQ313,0)</f>
        <v>0</v>
      </c>
      <c r="S313">
        <f>IF(Kinder!BR314=Antrag!$C$4,Kinder!BR313,0)</f>
        <v>0</v>
      </c>
      <c r="T313">
        <f>IF(Kinder!BS314=Antrag!$C$4,Kinder!BS313,0)</f>
        <v>0</v>
      </c>
      <c r="U313">
        <f>IF(Kinder!BT314=Antrag!$C$4,Kinder!BT313,0)</f>
        <v>0</v>
      </c>
      <c r="V313">
        <f>IF(Kinder!BU314=Antrag!$C$4,Kinder!BU313,0)</f>
        <v>0</v>
      </c>
      <c r="W313">
        <f>IF(Kinder!BV314=Antrag!$C$4,Kinder!BV313,0)</f>
        <v>0</v>
      </c>
      <c r="X313">
        <f>IF(Kinder!BW314=Antrag!$C$4,Kinder!BW313,0)</f>
        <v>0</v>
      </c>
    </row>
    <row r="314" spans="1:49" x14ac:dyDescent="0.2">
      <c r="Y314">
        <f t="shared" ref="Y314:AJ314" si="103">MIN(A312,AL312)*M313</f>
        <v>0</v>
      </c>
      <c r="Z314">
        <f t="shared" si="103"/>
        <v>0</v>
      </c>
      <c r="AA314">
        <f t="shared" si="103"/>
        <v>0</v>
      </c>
      <c r="AB314">
        <f t="shared" si="103"/>
        <v>0</v>
      </c>
      <c r="AC314">
        <f t="shared" si="103"/>
        <v>0</v>
      </c>
      <c r="AD314">
        <f t="shared" si="103"/>
        <v>0</v>
      </c>
      <c r="AE314">
        <f t="shared" si="103"/>
        <v>0</v>
      </c>
      <c r="AF314">
        <f t="shared" si="103"/>
        <v>0</v>
      </c>
      <c r="AG314">
        <f t="shared" si="103"/>
        <v>0</v>
      </c>
      <c r="AH314">
        <f t="shared" si="103"/>
        <v>0</v>
      </c>
      <c r="AI314">
        <f t="shared" si="103"/>
        <v>0</v>
      </c>
      <c r="AJ314">
        <f t="shared" si="103"/>
        <v>0</v>
      </c>
      <c r="AK314">
        <f>SUM(Y314:AJ314)</f>
        <v>0</v>
      </c>
    </row>
    <row r="315" spans="1:49" x14ac:dyDescent="0.2">
      <c r="A315">
        <f>IF(Kinder!BL317=Antrag!$C$4,IF(Kinder!BL315=4.5,'Berechnung 4_5 _ x'!$E$31,Kinder!BL315),0)</f>
        <v>0</v>
      </c>
      <c r="B315">
        <f>IF(Kinder!BM317=Antrag!$C$4,IF(Kinder!BM315=4.5,'Berechnung 4_5 _ x'!$E$31,Kinder!BM315),0)</f>
        <v>0</v>
      </c>
      <c r="C315">
        <f>IF(Kinder!BN317=Antrag!$C$4,IF(Kinder!BN315=4.5,'Berechnung 4_5 _ x'!$E$31,Kinder!BN315),0)</f>
        <v>0</v>
      </c>
      <c r="D315">
        <f>IF(Kinder!BO317=Antrag!$C$4,IF(Kinder!BO315=4.5,'Berechnung 4_5 _ x'!$E$31,Kinder!BO315),0)</f>
        <v>0</v>
      </c>
      <c r="E315">
        <f>IF(Kinder!BP317=Antrag!$C$4,IF(Kinder!BP315=4.5,'Berechnung 4_5 _ x'!$E$31,Kinder!BP315),0)</f>
        <v>0</v>
      </c>
      <c r="F315">
        <f>IF(Kinder!BQ317=Antrag!$C$4,IF(Kinder!BQ315=4.5,'Berechnung 4_5 _ x'!$E$31,Kinder!BQ315),0)</f>
        <v>0</v>
      </c>
      <c r="G315">
        <f>IF(Kinder!BR317=Antrag!$C$4,IF(Kinder!BR315=4.5,'Berechnung 4_5 _ x'!$E$31,Kinder!BR315),0)</f>
        <v>0</v>
      </c>
      <c r="H315">
        <f>IF(Kinder!BS317=Antrag!$C$4,IF(Kinder!BS315=4.5,'Berechnung 4_5 _ x'!$E$31,Kinder!BS315),0)</f>
        <v>0</v>
      </c>
      <c r="I315">
        <f>IF(Kinder!BT317=Antrag!$C$4,IF(Kinder!BT315=4.5,'Berechnung 4_5 _ x'!$E$31,Kinder!BT315),0)</f>
        <v>0</v>
      </c>
      <c r="J315">
        <f>IF(Kinder!BU317=Antrag!$C$4,IF(Kinder!BU315=4.5,'Berechnung 4_5 _ x'!$E$31,Kinder!BU315),0)</f>
        <v>0</v>
      </c>
      <c r="K315">
        <f>IF(Kinder!BV317=Antrag!$C$4,IF(Kinder!BV315=4.5,'Berechnung 4_5 _ x'!$E$31,Kinder!BV315),0)</f>
        <v>0</v>
      </c>
      <c r="L315">
        <f>IF(Kinder!BW317=Antrag!$C$4,IF(Kinder!BW315=4.5,'Berechnung 4_5 _ x'!$E$31,Kinder!BW315),0)</f>
        <v>0</v>
      </c>
      <c r="M315" t="str">
        <f>IF(Kinder!S317='Berechnung Kommune'!L314,Kinder!S315,0)</f>
        <v/>
      </c>
      <c r="AL315">
        <f>IF(Kinder!BL317=Antrag!$C$4,IF(A315&gt;=4.5,IF('Berechnung 4_5 _ x'!D$5="Nein",4.5,IF(Kinder!AJ$903&lt;3,IF(MAX(Kinder!$AJ$903:AJ$903)&lt;3,4.5,Kinder!BL315),MIN('Berechnung 4_5 _ x'!$E$31:$F$32))),A315),0)</f>
        <v>0</v>
      </c>
      <c r="AM315">
        <f>IF(Kinder!BM317=Antrag!$C$4,IF(B315&gt;=4.5,IF('Berechnung 4_5 _ x'!E$5="Nein",4.5,IF(Kinder!AK$903&lt;3,IF(MAX(Kinder!$AJ$903:AK$903)&lt;3,4.5,Kinder!BM315),MIN('Berechnung 4_5 _ x'!$E$31:$F$32))),B315),0)</f>
        <v>0</v>
      </c>
      <c r="AN315">
        <f>IF(Kinder!BN317=Antrag!$C$4,IF(C315&gt;=4.5,IF('Berechnung 4_5 _ x'!F$5="Nein",4.5,IF(Kinder!AL$903&lt;3,IF(MAX(Kinder!$AJ$903:AL$903)&lt;3,4.5,Kinder!BN315),MIN('Berechnung 4_5 _ x'!$E$31:$F$32))),C315),0)</f>
        <v>0</v>
      </c>
      <c r="AO315">
        <f>IF(Kinder!BO317=Antrag!$C$4,IF(D315&gt;=4.5,IF('Berechnung 4_5 _ x'!G$5="Nein",4.5,IF(Kinder!AM$903&lt;3,IF(MAX(Kinder!$AJ$903:AM$903)&lt;3,4.5,Kinder!BO315),MIN('Berechnung 4_5 _ x'!$E$31:$F$32))),D315),0)</f>
        <v>0</v>
      </c>
      <c r="AP315">
        <f>IF(Kinder!BP317=Antrag!$C$4,IF(E315&gt;=4.5,IF('Berechnung 4_5 _ x'!H$5="Nein",4.5,IF(Kinder!AN$903&lt;3,IF(MAX(Kinder!$AJ$903:AN$903)&lt;3,4.5,Kinder!BP315),MIN('Berechnung 4_5 _ x'!$E$31:$F$32))),E315),0)</f>
        <v>0</v>
      </c>
      <c r="AQ315">
        <f>IF(Kinder!BQ317=Antrag!$C$4,IF(F315&gt;=4.5,IF('Berechnung 4_5 _ x'!I$5="Nein",4.5,IF(Kinder!AO$903&lt;3,IF(MAX(Kinder!$AJ$903:AO$903)&lt;3,4.5,Kinder!BQ315),MIN('Berechnung 4_5 _ x'!$E$31:$F$32))),F315),0)</f>
        <v>0</v>
      </c>
      <c r="AR315">
        <f>IF(Kinder!BR317=Antrag!$C$4,IF(G315&gt;=4.5,IF('Berechnung 4_5 _ x'!J$5="Nein",4.5,IF(Kinder!AP$903&lt;3,IF(MAX(Kinder!$AJ$903:AP$903)&lt;3,4.5,Kinder!BR315),MIN('Berechnung 4_5 _ x'!$E$31:$F$32))),G315),0)</f>
        <v>0</v>
      </c>
      <c r="AS315">
        <f>IF(Kinder!BS317=Antrag!$C$4,IF(H315&gt;=4.5,IF('Berechnung 4_5 _ x'!K$5="Nein",4.5,IF(Kinder!AQ$903&lt;3,IF(MAX(Kinder!$AJ$903:AQ$903)&lt;3,4.5,Kinder!BS315),MIN('Berechnung 4_5 _ x'!$E$31:$F$32))),H315),0)</f>
        <v>0</v>
      </c>
      <c r="AT315">
        <f>IF(Kinder!BT317=Antrag!$C$4,IF(I315&gt;=4.5,IF('Berechnung 4_5 _ x'!L$5="Nein",4.5,IF(Kinder!AR$903&lt;3,IF(MAX(Kinder!$AJ$903:AR$903)&lt;3,4.5,Kinder!BT315),MIN('Berechnung 4_5 _ x'!$E$31:$F$32))),I315),0)</f>
        <v>0</v>
      </c>
      <c r="AU315">
        <f>IF(Kinder!BU317=Antrag!$C$4,IF(J315&gt;=4.5,IF('Berechnung 4_5 _ x'!M$5="Nein",4.5,IF(Kinder!AS$903&lt;3,IF(MAX(Kinder!$AJ$903:AS$903)&lt;3,4.5,Kinder!BU315),MIN('Berechnung 4_5 _ x'!$E$31:$F$32))),J315),0)</f>
        <v>0</v>
      </c>
      <c r="AV315">
        <f>IF(Kinder!BV317=Antrag!$C$4,IF(K315&gt;=4.5,IF('Berechnung 4_5 _ x'!N$5="Nein",4.5,IF(Kinder!AT$903&lt;3,IF(MAX(Kinder!$AJ$903:AT$903)&lt;3,4.5,Kinder!BV315),MIN('Berechnung 4_5 _ x'!$E$31:$F$32))),K315),0)</f>
        <v>0</v>
      </c>
      <c r="AW315">
        <f>IF(Kinder!BW317=Antrag!$C$4,IF(L315&gt;=4.5,IF('Berechnung 4_5 _ x'!O$5="Nein",4.5,IF(Kinder!AU$903&lt;3,IF(MAX(Kinder!$AJ$903:AU$903)&lt;3,4.5,Kinder!BW315),MIN('Berechnung 4_5 _ x'!$E$31:$F$32))),L315),0)</f>
        <v>0</v>
      </c>
    </row>
    <row r="316" spans="1:49" x14ac:dyDescent="0.2">
      <c r="M316">
        <f>IF(Kinder!BL317=Antrag!$C$4,Kinder!BL316,0)</f>
        <v>0</v>
      </c>
      <c r="N316">
        <f>IF(Kinder!BM317=Antrag!$C$4,Kinder!BM316,0)</f>
        <v>0</v>
      </c>
      <c r="O316">
        <f>IF(Kinder!BN317=Antrag!$C$4,Kinder!BN316,0)</f>
        <v>0</v>
      </c>
      <c r="P316">
        <f>IF(Kinder!BO317=Antrag!$C$4,Kinder!BO316,0)</f>
        <v>0</v>
      </c>
      <c r="Q316">
        <f>IF(Kinder!BP317=Antrag!$C$4,Kinder!BP316,0)</f>
        <v>0</v>
      </c>
      <c r="R316">
        <f>IF(Kinder!BQ317=Antrag!$C$4,Kinder!BQ316,0)</f>
        <v>0</v>
      </c>
      <c r="S316">
        <f>IF(Kinder!BR317=Antrag!$C$4,Kinder!BR316,0)</f>
        <v>0</v>
      </c>
      <c r="T316">
        <f>IF(Kinder!BS317=Antrag!$C$4,Kinder!BS316,0)</f>
        <v>0</v>
      </c>
      <c r="U316">
        <f>IF(Kinder!BT317=Antrag!$C$4,Kinder!BT316,0)</f>
        <v>0</v>
      </c>
      <c r="V316">
        <f>IF(Kinder!BU317=Antrag!$C$4,Kinder!BU316,0)</f>
        <v>0</v>
      </c>
      <c r="W316">
        <f>IF(Kinder!BV317=Antrag!$C$4,Kinder!BV316,0)</f>
        <v>0</v>
      </c>
      <c r="X316">
        <f>IF(Kinder!BW317=Antrag!$C$4,Kinder!BW316,0)</f>
        <v>0</v>
      </c>
    </row>
    <row r="317" spans="1:49" x14ac:dyDescent="0.2">
      <c r="Y317">
        <f t="shared" ref="Y317:AJ317" si="104">MIN(A315,AL315)*M316</f>
        <v>0</v>
      </c>
      <c r="Z317">
        <f t="shared" si="104"/>
        <v>0</v>
      </c>
      <c r="AA317">
        <f t="shared" si="104"/>
        <v>0</v>
      </c>
      <c r="AB317">
        <f t="shared" si="104"/>
        <v>0</v>
      </c>
      <c r="AC317">
        <f t="shared" si="104"/>
        <v>0</v>
      </c>
      <c r="AD317">
        <f t="shared" si="104"/>
        <v>0</v>
      </c>
      <c r="AE317">
        <f t="shared" si="104"/>
        <v>0</v>
      </c>
      <c r="AF317">
        <f t="shared" si="104"/>
        <v>0</v>
      </c>
      <c r="AG317">
        <f t="shared" si="104"/>
        <v>0</v>
      </c>
      <c r="AH317">
        <f t="shared" si="104"/>
        <v>0</v>
      </c>
      <c r="AI317">
        <f t="shared" si="104"/>
        <v>0</v>
      </c>
      <c r="AJ317">
        <f t="shared" si="104"/>
        <v>0</v>
      </c>
      <c r="AK317">
        <f>SUM(Y317:AJ317)</f>
        <v>0</v>
      </c>
    </row>
    <row r="318" spans="1:49" x14ac:dyDescent="0.2">
      <c r="A318">
        <f>IF(Kinder!BL320=Antrag!$C$4,IF(Kinder!BL318=4.5,'Berechnung 4_5 _ x'!$E$31,Kinder!BL318),0)</f>
        <v>0</v>
      </c>
      <c r="B318">
        <f>IF(Kinder!BM320=Antrag!$C$4,IF(Kinder!BM318=4.5,'Berechnung 4_5 _ x'!$E$31,Kinder!BM318),0)</f>
        <v>0</v>
      </c>
      <c r="C318">
        <f>IF(Kinder!BN320=Antrag!$C$4,IF(Kinder!BN318=4.5,'Berechnung 4_5 _ x'!$E$31,Kinder!BN318),0)</f>
        <v>0</v>
      </c>
      <c r="D318">
        <f>IF(Kinder!BO320=Antrag!$C$4,IF(Kinder!BO318=4.5,'Berechnung 4_5 _ x'!$E$31,Kinder!BO318),0)</f>
        <v>0</v>
      </c>
      <c r="E318">
        <f>IF(Kinder!BP320=Antrag!$C$4,IF(Kinder!BP318=4.5,'Berechnung 4_5 _ x'!$E$31,Kinder!BP318),0)</f>
        <v>0</v>
      </c>
      <c r="F318">
        <f>IF(Kinder!BQ320=Antrag!$C$4,IF(Kinder!BQ318=4.5,'Berechnung 4_5 _ x'!$E$31,Kinder!BQ318),0)</f>
        <v>0</v>
      </c>
      <c r="G318">
        <f>IF(Kinder!BR320=Antrag!$C$4,IF(Kinder!BR318=4.5,'Berechnung 4_5 _ x'!$E$31,Kinder!BR318),0)</f>
        <v>0</v>
      </c>
      <c r="H318">
        <f>IF(Kinder!BS320=Antrag!$C$4,IF(Kinder!BS318=4.5,'Berechnung 4_5 _ x'!$E$31,Kinder!BS318),0)</f>
        <v>0</v>
      </c>
      <c r="I318">
        <f>IF(Kinder!BT320=Antrag!$C$4,IF(Kinder!BT318=4.5,'Berechnung 4_5 _ x'!$E$31,Kinder!BT318),0)</f>
        <v>0</v>
      </c>
      <c r="J318">
        <f>IF(Kinder!BU320=Antrag!$C$4,IF(Kinder!BU318=4.5,'Berechnung 4_5 _ x'!$E$31,Kinder!BU318),0)</f>
        <v>0</v>
      </c>
      <c r="K318">
        <f>IF(Kinder!BV320=Antrag!$C$4,IF(Kinder!BV318=4.5,'Berechnung 4_5 _ x'!$E$31,Kinder!BV318),0)</f>
        <v>0</v>
      </c>
      <c r="L318">
        <f>IF(Kinder!BW320=Antrag!$C$4,IF(Kinder!BW318=4.5,'Berechnung 4_5 _ x'!$E$31,Kinder!BW318),0)</f>
        <v>0</v>
      </c>
      <c r="M318" t="str">
        <f>IF(Kinder!S320='Berechnung Kommune'!L317,Kinder!S318,0)</f>
        <v/>
      </c>
      <c r="AL318">
        <f>IF(Kinder!BL320=Antrag!$C$4,IF(A318&gt;=4.5,IF('Berechnung 4_5 _ x'!D$5="Nein",4.5,IF(Kinder!AJ$903&lt;3,IF(MAX(Kinder!$AJ$903:AJ$903)&lt;3,4.5,Kinder!BL318),MIN('Berechnung 4_5 _ x'!$E$31:$F$32))),A318),0)</f>
        <v>0</v>
      </c>
      <c r="AM318">
        <f>IF(Kinder!BM320=Antrag!$C$4,IF(B318&gt;=4.5,IF('Berechnung 4_5 _ x'!E$5="Nein",4.5,IF(Kinder!AK$903&lt;3,IF(MAX(Kinder!$AJ$903:AK$903)&lt;3,4.5,Kinder!BM318),MIN('Berechnung 4_5 _ x'!$E$31:$F$32))),B318),0)</f>
        <v>0</v>
      </c>
      <c r="AN318">
        <f>IF(Kinder!BN320=Antrag!$C$4,IF(C318&gt;=4.5,IF('Berechnung 4_5 _ x'!F$5="Nein",4.5,IF(Kinder!AL$903&lt;3,IF(MAX(Kinder!$AJ$903:AL$903)&lt;3,4.5,Kinder!BN318),MIN('Berechnung 4_5 _ x'!$E$31:$F$32))),C318),0)</f>
        <v>0</v>
      </c>
      <c r="AO318">
        <f>IF(Kinder!BO320=Antrag!$C$4,IF(D318&gt;=4.5,IF('Berechnung 4_5 _ x'!G$5="Nein",4.5,IF(Kinder!AM$903&lt;3,IF(MAX(Kinder!$AJ$903:AM$903)&lt;3,4.5,Kinder!BO318),MIN('Berechnung 4_5 _ x'!$E$31:$F$32))),D318),0)</f>
        <v>0</v>
      </c>
      <c r="AP318">
        <f>IF(Kinder!BP320=Antrag!$C$4,IF(E318&gt;=4.5,IF('Berechnung 4_5 _ x'!H$5="Nein",4.5,IF(Kinder!AN$903&lt;3,IF(MAX(Kinder!$AJ$903:AN$903)&lt;3,4.5,Kinder!BP318),MIN('Berechnung 4_5 _ x'!$E$31:$F$32))),E318),0)</f>
        <v>0</v>
      </c>
      <c r="AQ318">
        <f>IF(Kinder!BQ320=Antrag!$C$4,IF(F318&gt;=4.5,IF('Berechnung 4_5 _ x'!I$5="Nein",4.5,IF(Kinder!AO$903&lt;3,IF(MAX(Kinder!$AJ$903:AO$903)&lt;3,4.5,Kinder!BQ318),MIN('Berechnung 4_5 _ x'!$E$31:$F$32))),F318),0)</f>
        <v>0</v>
      </c>
      <c r="AR318">
        <f>IF(Kinder!BR320=Antrag!$C$4,IF(G318&gt;=4.5,IF('Berechnung 4_5 _ x'!J$5="Nein",4.5,IF(Kinder!AP$903&lt;3,IF(MAX(Kinder!$AJ$903:AP$903)&lt;3,4.5,Kinder!BR318),MIN('Berechnung 4_5 _ x'!$E$31:$F$32))),G318),0)</f>
        <v>0</v>
      </c>
      <c r="AS318">
        <f>IF(Kinder!BS320=Antrag!$C$4,IF(H318&gt;=4.5,IF('Berechnung 4_5 _ x'!K$5="Nein",4.5,IF(Kinder!AQ$903&lt;3,IF(MAX(Kinder!$AJ$903:AQ$903)&lt;3,4.5,Kinder!BS318),MIN('Berechnung 4_5 _ x'!$E$31:$F$32))),H318),0)</f>
        <v>0</v>
      </c>
      <c r="AT318">
        <f>IF(Kinder!BT320=Antrag!$C$4,IF(I318&gt;=4.5,IF('Berechnung 4_5 _ x'!L$5="Nein",4.5,IF(Kinder!AR$903&lt;3,IF(MAX(Kinder!$AJ$903:AR$903)&lt;3,4.5,Kinder!BT318),MIN('Berechnung 4_5 _ x'!$E$31:$F$32))),I318),0)</f>
        <v>0</v>
      </c>
      <c r="AU318">
        <f>IF(Kinder!BU320=Antrag!$C$4,IF(J318&gt;=4.5,IF('Berechnung 4_5 _ x'!M$5="Nein",4.5,IF(Kinder!AS$903&lt;3,IF(MAX(Kinder!$AJ$903:AS$903)&lt;3,4.5,Kinder!BU318),MIN('Berechnung 4_5 _ x'!$E$31:$F$32))),J318),0)</f>
        <v>0</v>
      </c>
      <c r="AV318">
        <f>IF(Kinder!BV320=Antrag!$C$4,IF(K318&gt;=4.5,IF('Berechnung 4_5 _ x'!N$5="Nein",4.5,IF(Kinder!AT$903&lt;3,IF(MAX(Kinder!$AJ$903:AT$903)&lt;3,4.5,Kinder!BV318),MIN('Berechnung 4_5 _ x'!$E$31:$F$32))),K318),0)</f>
        <v>0</v>
      </c>
      <c r="AW318">
        <f>IF(Kinder!BW320=Antrag!$C$4,IF(L318&gt;=4.5,IF('Berechnung 4_5 _ x'!O$5="Nein",4.5,IF(Kinder!AU$903&lt;3,IF(MAX(Kinder!$AJ$903:AU$903)&lt;3,4.5,Kinder!BW318),MIN('Berechnung 4_5 _ x'!$E$31:$F$32))),L318),0)</f>
        <v>0</v>
      </c>
    </row>
    <row r="319" spans="1:49" x14ac:dyDescent="0.2">
      <c r="M319">
        <f>IF(Kinder!BL320=Antrag!$C$4,Kinder!BL319,0)</f>
        <v>0</v>
      </c>
      <c r="N319">
        <f>IF(Kinder!BM320=Antrag!$C$4,Kinder!BM319,0)</f>
        <v>0</v>
      </c>
      <c r="O319">
        <f>IF(Kinder!BN320=Antrag!$C$4,Kinder!BN319,0)</f>
        <v>0</v>
      </c>
      <c r="P319">
        <f>IF(Kinder!BO320=Antrag!$C$4,Kinder!BO319,0)</f>
        <v>0</v>
      </c>
      <c r="Q319">
        <f>IF(Kinder!BP320=Antrag!$C$4,Kinder!BP319,0)</f>
        <v>0</v>
      </c>
      <c r="R319">
        <f>IF(Kinder!BQ320=Antrag!$C$4,Kinder!BQ319,0)</f>
        <v>0</v>
      </c>
      <c r="S319">
        <f>IF(Kinder!BR320=Antrag!$C$4,Kinder!BR319,0)</f>
        <v>0</v>
      </c>
      <c r="T319">
        <f>IF(Kinder!BS320=Antrag!$C$4,Kinder!BS319,0)</f>
        <v>0</v>
      </c>
      <c r="U319">
        <f>IF(Kinder!BT320=Antrag!$C$4,Kinder!BT319,0)</f>
        <v>0</v>
      </c>
      <c r="V319">
        <f>IF(Kinder!BU320=Antrag!$C$4,Kinder!BU319,0)</f>
        <v>0</v>
      </c>
      <c r="W319">
        <f>IF(Kinder!BV320=Antrag!$C$4,Kinder!BV319,0)</f>
        <v>0</v>
      </c>
      <c r="X319">
        <f>IF(Kinder!BW320=Antrag!$C$4,Kinder!BW319,0)</f>
        <v>0</v>
      </c>
    </row>
    <row r="320" spans="1:49" x14ac:dyDescent="0.2">
      <c r="Y320">
        <f t="shared" ref="Y320:AJ320" si="105">MIN(A318,AL318)*M319</f>
        <v>0</v>
      </c>
      <c r="Z320">
        <f t="shared" si="105"/>
        <v>0</v>
      </c>
      <c r="AA320">
        <f t="shared" si="105"/>
        <v>0</v>
      </c>
      <c r="AB320">
        <f t="shared" si="105"/>
        <v>0</v>
      </c>
      <c r="AC320">
        <f t="shared" si="105"/>
        <v>0</v>
      </c>
      <c r="AD320">
        <f t="shared" si="105"/>
        <v>0</v>
      </c>
      <c r="AE320">
        <f t="shared" si="105"/>
        <v>0</v>
      </c>
      <c r="AF320">
        <f t="shared" si="105"/>
        <v>0</v>
      </c>
      <c r="AG320">
        <f t="shared" si="105"/>
        <v>0</v>
      </c>
      <c r="AH320">
        <f t="shared" si="105"/>
        <v>0</v>
      </c>
      <c r="AI320">
        <f t="shared" si="105"/>
        <v>0</v>
      </c>
      <c r="AJ320">
        <f t="shared" si="105"/>
        <v>0</v>
      </c>
      <c r="AK320">
        <f>SUM(Y320:AJ320)</f>
        <v>0</v>
      </c>
    </row>
    <row r="321" spans="1:49" x14ac:dyDescent="0.2">
      <c r="A321">
        <f>IF(Kinder!BL323=Antrag!$C$4,IF(Kinder!BL321=4.5,'Berechnung 4_5 _ x'!$E$31,Kinder!BL321),0)</f>
        <v>0</v>
      </c>
      <c r="B321">
        <f>IF(Kinder!BM323=Antrag!$C$4,IF(Kinder!BM321=4.5,'Berechnung 4_5 _ x'!$E$31,Kinder!BM321),0)</f>
        <v>0</v>
      </c>
      <c r="C321">
        <f>IF(Kinder!BN323=Antrag!$C$4,IF(Kinder!BN321=4.5,'Berechnung 4_5 _ x'!$E$31,Kinder!BN321),0)</f>
        <v>0</v>
      </c>
      <c r="D321">
        <f>IF(Kinder!BO323=Antrag!$C$4,IF(Kinder!BO321=4.5,'Berechnung 4_5 _ x'!$E$31,Kinder!BO321),0)</f>
        <v>0</v>
      </c>
      <c r="E321">
        <f>IF(Kinder!BP323=Antrag!$C$4,IF(Kinder!BP321=4.5,'Berechnung 4_5 _ x'!$E$31,Kinder!BP321),0)</f>
        <v>0</v>
      </c>
      <c r="F321">
        <f>IF(Kinder!BQ323=Antrag!$C$4,IF(Kinder!BQ321=4.5,'Berechnung 4_5 _ x'!$E$31,Kinder!BQ321),0)</f>
        <v>0</v>
      </c>
      <c r="G321">
        <f>IF(Kinder!BR323=Antrag!$C$4,IF(Kinder!BR321=4.5,'Berechnung 4_5 _ x'!$E$31,Kinder!BR321),0)</f>
        <v>0</v>
      </c>
      <c r="H321">
        <f>IF(Kinder!BS323=Antrag!$C$4,IF(Kinder!BS321=4.5,'Berechnung 4_5 _ x'!$E$31,Kinder!BS321),0)</f>
        <v>0</v>
      </c>
      <c r="I321">
        <f>IF(Kinder!BT323=Antrag!$C$4,IF(Kinder!BT321=4.5,'Berechnung 4_5 _ x'!$E$31,Kinder!BT321),0)</f>
        <v>0</v>
      </c>
      <c r="J321">
        <f>IF(Kinder!BU323=Antrag!$C$4,IF(Kinder!BU321=4.5,'Berechnung 4_5 _ x'!$E$31,Kinder!BU321),0)</f>
        <v>0</v>
      </c>
      <c r="K321">
        <f>IF(Kinder!BV323=Antrag!$C$4,IF(Kinder!BV321=4.5,'Berechnung 4_5 _ x'!$E$31,Kinder!BV321),0)</f>
        <v>0</v>
      </c>
      <c r="L321">
        <f>IF(Kinder!BW323=Antrag!$C$4,IF(Kinder!BW321=4.5,'Berechnung 4_5 _ x'!$E$31,Kinder!BW321),0)</f>
        <v>0</v>
      </c>
      <c r="M321" t="str">
        <f>IF(Kinder!S323='Berechnung Kommune'!L320,Kinder!S321,0)</f>
        <v/>
      </c>
      <c r="AL321">
        <f>IF(Kinder!BL323=Antrag!$C$4,IF(A321&gt;=4.5,IF('Berechnung 4_5 _ x'!D$5="Nein",4.5,IF(Kinder!AJ$903&lt;3,IF(MAX(Kinder!$AJ$903:AJ$903)&lt;3,4.5,Kinder!BL321),MIN('Berechnung 4_5 _ x'!$E$31:$F$32))),A321),0)</f>
        <v>0</v>
      </c>
      <c r="AM321">
        <f>IF(Kinder!BM323=Antrag!$C$4,IF(B321&gt;=4.5,IF('Berechnung 4_5 _ x'!E$5="Nein",4.5,IF(Kinder!AK$903&lt;3,IF(MAX(Kinder!$AJ$903:AK$903)&lt;3,4.5,Kinder!BM321),MIN('Berechnung 4_5 _ x'!$E$31:$F$32))),B321),0)</f>
        <v>0</v>
      </c>
      <c r="AN321">
        <f>IF(Kinder!BN323=Antrag!$C$4,IF(C321&gt;=4.5,IF('Berechnung 4_5 _ x'!F$5="Nein",4.5,IF(Kinder!AL$903&lt;3,IF(MAX(Kinder!$AJ$903:AL$903)&lt;3,4.5,Kinder!BN321),MIN('Berechnung 4_5 _ x'!$E$31:$F$32))),C321),0)</f>
        <v>0</v>
      </c>
      <c r="AO321">
        <f>IF(Kinder!BO323=Antrag!$C$4,IF(D321&gt;=4.5,IF('Berechnung 4_5 _ x'!G$5="Nein",4.5,IF(Kinder!AM$903&lt;3,IF(MAX(Kinder!$AJ$903:AM$903)&lt;3,4.5,Kinder!BO321),MIN('Berechnung 4_5 _ x'!$E$31:$F$32))),D321),0)</f>
        <v>0</v>
      </c>
      <c r="AP321">
        <f>IF(Kinder!BP323=Antrag!$C$4,IF(E321&gt;=4.5,IF('Berechnung 4_5 _ x'!H$5="Nein",4.5,IF(Kinder!AN$903&lt;3,IF(MAX(Kinder!$AJ$903:AN$903)&lt;3,4.5,Kinder!BP321),MIN('Berechnung 4_5 _ x'!$E$31:$F$32))),E321),0)</f>
        <v>0</v>
      </c>
      <c r="AQ321">
        <f>IF(Kinder!BQ323=Antrag!$C$4,IF(F321&gt;=4.5,IF('Berechnung 4_5 _ x'!I$5="Nein",4.5,IF(Kinder!AO$903&lt;3,IF(MAX(Kinder!$AJ$903:AO$903)&lt;3,4.5,Kinder!BQ321),MIN('Berechnung 4_5 _ x'!$E$31:$F$32))),F321),0)</f>
        <v>0</v>
      </c>
      <c r="AR321">
        <f>IF(Kinder!BR323=Antrag!$C$4,IF(G321&gt;=4.5,IF('Berechnung 4_5 _ x'!J$5="Nein",4.5,IF(Kinder!AP$903&lt;3,IF(MAX(Kinder!$AJ$903:AP$903)&lt;3,4.5,Kinder!BR321),MIN('Berechnung 4_5 _ x'!$E$31:$F$32))),G321),0)</f>
        <v>0</v>
      </c>
      <c r="AS321">
        <f>IF(Kinder!BS323=Antrag!$C$4,IF(H321&gt;=4.5,IF('Berechnung 4_5 _ x'!K$5="Nein",4.5,IF(Kinder!AQ$903&lt;3,IF(MAX(Kinder!$AJ$903:AQ$903)&lt;3,4.5,Kinder!BS321),MIN('Berechnung 4_5 _ x'!$E$31:$F$32))),H321),0)</f>
        <v>0</v>
      </c>
      <c r="AT321">
        <f>IF(Kinder!BT323=Antrag!$C$4,IF(I321&gt;=4.5,IF('Berechnung 4_5 _ x'!L$5="Nein",4.5,IF(Kinder!AR$903&lt;3,IF(MAX(Kinder!$AJ$903:AR$903)&lt;3,4.5,Kinder!BT321),MIN('Berechnung 4_5 _ x'!$E$31:$F$32))),I321),0)</f>
        <v>0</v>
      </c>
      <c r="AU321">
        <f>IF(Kinder!BU323=Antrag!$C$4,IF(J321&gt;=4.5,IF('Berechnung 4_5 _ x'!M$5="Nein",4.5,IF(Kinder!AS$903&lt;3,IF(MAX(Kinder!$AJ$903:AS$903)&lt;3,4.5,Kinder!BU321),MIN('Berechnung 4_5 _ x'!$E$31:$F$32))),J321),0)</f>
        <v>0</v>
      </c>
      <c r="AV321">
        <f>IF(Kinder!BV323=Antrag!$C$4,IF(K321&gt;=4.5,IF('Berechnung 4_5 _ x'!N$5="Nein",4.5,IF(Kinder!AT$903&lt;3,IF(MAX(Kinder!$AJ$903:AT$903)&lt;3,4.5,Kinder!BV321),MIN('Berechnung 4_5 _ x'!$E$31:$F$32))),K321),0)</f>
        <v>0</v>
      </c>
      <c r="AW321">
        <f>IF(Kinder!BW323=Antrag!$C$4,IF(L321&gt;=4.5,IF('Berechnung 4_5 _ x'!O$5="Nein",4.5,IF(Kinder!AU$903&lt;3,IF(MAX(Kinder!$AJ$903:AU$903)&lt;3,4.5,Kinder!BW321),MIN('Berechnung 4_5 _ x'!$E$31:$F$32))),L321),0)</f>
        <v>0</v>
      </c>
    </row>
    <row r="322" spans="1:49" x14ac:dyDescent="0.2">
      <c r="M322">
        <f>IF(Kinder!BL323=Antrag!$C$4,Kinder!BL322,0)</f>
        <v>0</v>
      </c>
      <c r="N322">
        <f>IF(Kinder!BM323=Antrag!$C$4,Kinder!BM322,0)</f>
        <v>0</v>
      </c>
      <c r="O322">
        <f>IF(Kinder!BN323=Antrag!$C$4,Kinder!BN322,0)</f>
        <v>0</v>
      </c>
      <c r="P322">
        <f>IF(Kinder!BO323=Antrag!$C$4,Kinder!BO322,0)</f>
        <v>0</v>
      </c>
      <c r="Q322">
        <f>IF(Kinder!BP323=Antrag!$C$4,Kinder!BP322,0)</f>
        <v>0</v>
      </c>
      <c r="R322">
        <f>IF(Kinder!BQ323=Antrag!$C$4,Kinder!BQ322,0)</f>
        <v>0</v>
      </c>
      <c r="S322">
        <f>IF(Kinder!BR323=Antrag!$C$4,Kinder!BR322,0)</f>
        <v>0</v>
      </c>
      <c r="T322">
        <f>IF(Kinder!BS323=Antrag!$C$4,Kinder!BS322,0)</f>
        <v>0</v>
      </c>
      <c r="U322">
        <f>IF(Kinder!BT323=Antrag!$C$4,Kinder!BT322,0)</f>
        <v>0</v>
      </c>
      <c r="V322">
        <f>IF(Kinder!BU323=Antrag!$C$4,Kinder!BU322,0)</f>
        <v>0</v>
      </c>
      <c r="W322">
        <f>IF(Kinder!BV323=Antrag!$C$4,Kinder!BV322,0)</f>
        <v>0</v>
      </c>
      <c r="X322">
        <f>IF(Kinder!BW323=Antrag!$C$4,Kinder!BW322,0)</f>
        <v>0</v>
      </c>
    </row>
    <row r="323" spans="1:49" x14ac:dyDescent="0.2">
      <c r="Y323">
        <f t="shared" ref="Y323:AJ323" si="106">MIN(A321,AL321)*M322</f>
        <v>0</v>
      </c>
      <c r="Z323">
        <f t="shared" si="106"/>
        <v>0</v>
      </c>
      <c r="AA323">
        <f t="shared" si="106"/>
        <v>0</v>
      </c>
      <c r="AB323">
        <f t="shared" si="106"/>
        <v>0</v>
      </c>
      <c r="AC323">
        <f t="shared" si="106"/>
        <v>0</v>
      </c>
      <c r="AD323">
        <f t="shared" si="106"/>
        <v>0</v>
      </c>
      <c r="AE323">
        <f t="shared" si="106"/>
        <v>0</v>
      </c>
      <c r="AF323">
        <f t="shared" si="106"/>
        <v>0</v>
      </c>
      <c r="AG323">
        <f t="shared" si="106"/>
        <v>0</v>
      </c>
      <c r="AH323">
        <f t="shared" si="106"/>
        <v>0</v>
      </c>
      <c r="AI323">
        <f t="shared" si="106"/>
        <v>0</v>
      </c>
      <c r="AJ323">
        <f t="shared" si="106"/>
        <v>0</v>
      </c>
      <c r="AK323">
        <f>SUM(Y323:AJ323)</f>
        <v>0</v>
      </c>
    </row>
    <row r="324" spans="1:49" x14ac:dyDescent="0.2">
      <c r="A324">
        <f>IF(Kinder!BL326=Antrag!$C$4,IF(Kinder!BL324=4.5,'Berechnung 4_5 _ x'!$E$31,Kinder!BL324),0)</f>
        <v>0</v>
      </c>
      <c r="B324">
        <f>IF(Kinder!BM326=Antrag!$C$4,IF(Kinder!BM324=4.5,'Berechnung 4_5 _ x'!$E$31,Kinder!BM324),0)</f>
        <v>0</v>
      </c>
      <c r="C324">
        <f>IF(Kinder!BN326=Antrag!$C$4,IF(Kinder!BN324=4.5,'Berechnung 4_5 _ x'!$E$31,Kinder!BN324),0)</f>
        <v>0</v>
      </c>
      <c r="D324">
        <f>IF(Kinder!BO326=Antrag!$C$4,IF(Kinder!BO324=4.5,'Berechnung 4_5 _ x'!$E$31,Kinder!BO324),0)</f>
        <v>0</v>
      </c>
      <c r="E324">
        <f>IF(Kinder!BP326=Antrag!$C$4,IF(Kinder!BP324=4.5,'Berechnung 4_5 _ x'!$E$31,Kinder!BP324),0)</f>
        <v>0</v>
      </c>
      <c r="F324">
        <f>IF(Kinder!BQ326=Antrag!$C$4,IF(Kinder!BQ324=4.5,'Berechnung 4_5 _ x'!$E$31,Kinder!BQ324),0)</f>
        <v>0</v>
      </c>
      <c r="G324">
        <f>IF(Kinder!BR326=Antrag!$C$4,IF(Kinder!BR324=4.5,'Berechnung 4_5 _ x'!$E$31,Kinder!BR324),0)</f>
        <v>0</v>
      </c>
      <c r="H324">
        <f>IF(Kinder!BS326=Antrag!$C$4,IF(Kinder!BS324=4.5,'Berechnung 4_5 _ x'!$E$31,Kinder!BS324),0)</f>
        <v>0</v>
      </c>
      <c r="I324">
        <f>IF(Kinder!BT326=Antrag!$C$4,IF(Kinder!BT324=4.5,'Berechnung 4_5 _ x'!$E$31,Kinder!BT324),0)</f>
        <v>0</v>
      </c>
      <c r="J324">
        <f>IF(Kinder!BU326=Antrag!$C$4,IF(Kinder!BU324=4.5,'Berechnung 4_5 _ x'!$E$31,Kinder!BU324),0)</f>
        <v>0</v>
      </c>
      <c r="K324">
        <f>IF(Kinder!BV326=Antrag!$C$4,IF(Kinder!BV324=4.5,'Berechnung 4_5 _ x'!$E$31,Kinder!BV324),0)</f>
        <v>0</v>
      </c>
      <c r="L324">
        <f>IF(Kinder!BW326=Antrag!$C$4,IF(Kinder!BW324=4.5,'Berechnung 4_5 _ x'!$E$31,Kinder!BW324),0)</f>
        <v>0</v>
      </c>
      <c r="M324" t="str">
        <f>IF(Kinder!S326='Berechnung Kommune'!L323,Kinder!S324,0)</f>
        <v/>
      </c>
      <c r="AL324">
        <f>IF(Kinder!BL326=Antrag!$C$4,IF(A324&gt;=4.5,IF('Berechnung 4_5 _ x'!D$5="Nein",4.5,IF(Kinder!AJ$903&lt;3,IF(MAX(Kinder!$AJ$903:AJ$903)&lt;3,4.5,Kinder!BL324),MIN('Berechnung 4_5 _ x'!$E$31:$F$32))),A324),0)</f>
        <v>0</v>
      </c>
      <c r="AM324">
        <f>IF(Kinder!BM326=Antrag!$C$4,IF(B324&gt;=4.5,IF('Berechnung 4_5 _ x'!E$5="Nein",4.5,IF(Kinder!AK$903&lt;3,IF(MAX(Kinder!$AJ$903:AK$903)&lt;3,4.5,Kinder!BM324),MIN('Berechnung 4_5 _ x'!$E$31:$F$32))),B324),0)</f>
        <v>0</v>
      </c>
      <c r="AN324">
        <f>IF(Kinder!BN326=Antrag!$C$4,IF(C324&gt;=4.5,IF('Berechnung 4_5 _ x'!F$5="Nein",4.5,IF(Kinder!AL$903&lt;3,IF(MAX(Kinder!$AJ$903:AL$903)&lt;3,4.5,Kinder!BN324),MIN('Berechnung 4_5 _ x'!$E$31:$F$32))),C324),0)</f>
        <v>0</v>
      </c>
      <c r="AO324">
        <f>IF(Kinder!BO326=Antrag!$C$4,IF(D324&gt;=4.5,IF('Berechnung 4_5 _ x'!G$5="Nein",4.5,IF(Kinder!AM$903&lt;3,IF(MAX(Kinder!$AJ$903:AM$903)&lt;3,4.5,Kinder!BO324),MIN('Berechnung 4_5 _ x'!$E$31:$F$32))),D324),0)</f>
        <v>0</v>
      </c>
      <c r="AP324">
        <f>IF(Kinder!BP326=Antrag!$C$4,IF(E324&gt;=4.5,IF('Berechnung 4_5 _ x'!H$5="Nein",4.5,IF(Kinder!AN$903&lt;3,IF(MAX(Kinder!$AJ$903:AN$903)&lt;3,4.5,Kinder!BP324),MIN('Berechnung 4_5 _ x'!$E$31:$F$32))),E324),0)</f>
        <v>0</v>
      </c>
      <c r="AQ324">
        <f>IF(Kinder!BQ326=Antrag!$C$4,IF(F324&gt;=4.5,IF('Berechnung 4_5 _ x'!I$5="Nein",4.5,IF(Kinder!AO$903&lt;3,IF(MAX(Kinder!$AJ$903:AO$903)&lt;3,4.5,Kinder!BQ324),MIN('Berechnung 4_5 _ x'!$E$31:$F$32))),F324),0)</f>
        <v>0</v>
      </c>
      <c r="AR324">
        <f>IF(Kinder!BR326=Antrag!$C$4,IF(G324&gt;=4.5,IF('Berechnung 4_5 _ x'!J$5="Nein",4.5,IF(Kinder!AP$903&lt;3,IF(MAX(Kinder!$AJ$903:AP$903)&lt;3,4.5,Kinder!BR324),MIN('Berechnung 4_5 _ x'!$E$31:$F$32))),G324),0)</f>
        <v>0</v>
      </c>
      <c r="AS324">
        <f>IF(Kinder!BS326=Antrag!$C$4,IF(H324&gt;=4.5,IF('Berechnung 4_5 _ x'!K$5="Nein",4.5,IF(Kinder!AQ$903&lt;3,IF(MAX(Kinder!$AJ$903:AQ$903)&lt;3,4.5,Kinder!BS324),MIN('Berechnung 4_5 _ x'!$E$31:$F$32))),H324),0)</f>
        <v>0</v>
      </c>
      <c r="AT324">
        <f>IF(Kinder!BT326=Antrag!$C$4,IF(I324&gt;=4.5,IF('Berechnung 4_5 _ x'!L$5="Nein",4.5,IF(Kinder!AR$903&lt;3,IF(MAX(Kinder!$AJ$903:AR$903)&lt;3,4.5,Kinder!BT324),MIN('Berechnung 4_5 _ x'!$E$31:$F$32))),I324),0)</f>
        <v>0</v>
      </c>
      <c r="AU324">
        <f>IF(Kinder!BU326=Antrag!$C$4,IF(J324&gt;=4.5,IF('Berechnung 4_5 _ x'!M$5="Nein",4.5,IF(Kinder!AS$903&lt;3,IF(MAX(Kinder!$AJ$903:AS$903)&lt;3,4.5,Kinder!BU324),MIN('Berechnung 4_5 _ x'!$E$31:$F$32))),J324),0)</f>
        <v>0</v>
      </c>
      <c r="AV324">
        <f>IF(Kinder!BV326=Antrag!$C$4,IF(K324&gt;=4.5,IF('Berechnung 4_5 _ x'!N$5="Nein",4.5,IF(Kinder!AT$903&lt;3,IF(MAX(Kinder!$AJ$903:AT$903)&lt;3,4.5,Kinder!BV324),MIN('Berechnung 4_5 _ x'!$E$31:$F$32))),K324),0)</f>
        <v>0</v>
      </c>
      <c r="AW324">
        <f>IF(Kinder!BW326=Antrag!$C$4,IF(L324&gt;=4.5,IF('Berechnung 4_5 _ x'!O$5="Nein",4.5,IF(Kinder!AU$903&lt;3,IF(MAX(Kinder!$AJ$903:AU$903)&lt;3,4.5,Kinder!BW324),MIN('Berechnung 4_5 _ x'!$E$31:$F$32))),L324),0)</f>
        <v>0</v>
      </c>
    </row>
    <row r="325" spans="1:49" x14ac:dyDescent="0.2">
      <c r="M325">
        <f>IF(Kinder!BL326=Antrag!$C$4,Kinder!BL325,0)</f>
        <v>0</v>
      </c>
      <c r="N325">
        <f>IF(Kinder!BM326=Antrag!$C$4,Kinder!BM325,0)</f>
        <v>0</v>
      </c>
      <c r="O325">
        <f>IF(Kinder!BN326=Antrag!$C$4,Kinder!BN325,0)</f>
        <v>0</v>
      </c>
      <c r="P325">
        <f>IF(Kinder!BO326=Antrag!$C$4,Kinder!BO325,0)</f>
        <v>0</v>
      </c>
      <c r="Q325">
        <f>IF(Kinder!BP326=Antrag!$C$4,Kinder!BP325,0)</f>
        <v>0</v>
      </c>
      <c r="R325">
        <f>IF(Kinder!BQ326=Antrag!$C$4,Kinder!BQ325,0)</f>
        <v>0</v>
      </c>
      <c r="S325">
        <f>IF(Kinder!BR326=Antrag!$C$4,Kinder!BR325,0)</f>
        <v>0</v>
      </c>
      <c r="T325">
        <f>IF(Kinder!BS326=Antrag!$C$4,Kinder!BS325,0)</f>
        <v>0</v>
      </c>
      <c r="U325">
        <f>IF(Kinder!BT326=Antrag!$C$4,Kinder!BT325,0)</f>
        <v>0</v>
      </c>
      <c r="V325">
        <f>IF(Kinder!BU326=Antrag!$C$4,Kinder!BU325,0)</f>
        <v>0</v>
      </c>
      <c r="W325">
        <f>IF(Kinder!BV326=Antrag!$C$4,Kinder!BV325,0)</f>
        <v>0</v>
      </c>
      <c r="X325">
        <f>IF(Kinder!BW326=Antrag!$C$4,Kinder!BW325,0)</f>
        <v>0</v>
      </c>
    </row>
    <row r="326" spans="1:49" x14ac:dyDescent="0.2">
      <c r="Y326">
        <f t="shared" ref="Y326:AJ326" si="107">MIN(A324,AL324)*M325</f>
        <v>0</v>
      </c>
      <c r="Z326">
        <f t="shared" si="107"/>
        <v>0</v>
      </c>
      <c r="AA326">
        <f t="shared" si="107"/>
        <v>0</v>
      </c>
      <c r="AB326">
        <f t="shared" si="107"/>
        <v>0</v>
      </c>
      <c r="AC326">
        <f t="shared" si="107"/>
        <v>0</v>
      </c>
      <c r="AD326">
        <f t="shared" si="107"/>
        <v>0</v>
      </c>
      <c r="AE326">
        <f t="shared" si="107"/>
        <v>0</v>
      </c>
      <c r="AF326">
        <f t="shared" si="107"/>
        <v>0</v>
      </c>
      <c r="AG326">
        <f t="shared" si="107"/>
        <v>0</v>
      </c>
      <c r="AH326">
        <f t="shared" si="107"/>
        <v>0</v>
      </c>
      <c r="AI326">
        <f t="shared" si="107"/>
        <v>0</v>
      </c>
      <c r="AJ326">
        <f t="shared" si="107"/>
        <v>0</v>
      </c>
      <c r="AK326">
        <f>SUM(Y326:AJ326)</f>
        <v>0</v>
      </c>
    </row>
    <row r="327" spans="1:49" x14ac:dyDescent="0.2">
      <c r="A327">
        <f>IF(Kinder!BL329=Antrag!$C$4,IF(Kinder!BL327=4.5,'Berechnung 4_5 _ x'!$E$31,Kinder!BL327),0)</f>
        <v>0</v>
      </c>
      <c r="B327">
        <f>IF(Kinder!BM329=Antrag!$C$4,IF(Kinder!BM327=4.5,'Berechnung 4_5 _ x'!$E$31,Kinder!BM327),0)</f>
        <v>0</v>
      </c>
      <c r="C327">
        <f>IF(Kinder!BN329=Antrag!$C$4,IF(Kinder!BN327=4.5,'Berechnung 4_5 _ x'!$E$31,Kinder!BN327),0)</f>
        <v>0</v>
      </c>
      <c r="D327">
        <f>IF(Kinder!BO329=Antrag!$C$4,IF(Kinder!BO327=4.5,'Berechnung 4_5 _ x'!$E$31,Kinder!BO327),0)</f>
        <v>0</v>
      </c>
      <c r="E327">
        <f>IF(Kinder!BP329=Antrag!$C$4,IF(Kinder!BP327=4.5,'Berechnung 4_5 _ x'!$E$31,Kinder!BP327),0)</f>
        <v>0</v>
      </c>
      <c r="F327">
        <f>IF(Kinder!BQ329=Antrag!$C$4,IF(Kinder!BQ327=4.5,'Berechnung 4_5 _ x'!$E$31,Kinder!BQ327),0)</f>
        <v>0</v>
      </c>
      <c r="G327">
        <f>IF(Kinder!BR329=Antrag!$C$4,IF(Kinder!BR327=4.5,'Berechnung 4_5 _ x'!$E$31,Kinder!BR327),0)</f>
        <v>0</v>
      </c>
      <c r="H327">
        <f>IF(Kinder!BS329=Antrag!$C$4,IF(Kinder!BS327=4.5,'Berechnung 4_5 _ x'!$E$31,Kinder!BS327),0)</f>
        <v>0</v>
      </c>
      <c r="I327">
        <f>IF(Kinder!BT329=Antrag!$C$4,IF(Kinder!BT327=4.5,'Berechnung 4_5 _ x'!$E$31,Kinder!BT327),0)</f>
        <v>0</v>
      </c>
      <c r="J327">
        <f>IF(Kinder!BU329=Antrag!$C$4,IF(Kinder!BU327=4.5,'Berechnung 4_5 _ x'!$E$31,Kinder!BU327),0)</f>
        <v>0</v>
      </c>
      <c r="K327">
        <f>IF(Kinder!BV329=Antrag!$C$4,IF(Kinder!BV327=4.5,'Berechnung 4_5 _ x'!$E$31,Kinder!BV327),0)</f>
        <v>0</v>
      </c>
      <c r="L327">
        <f>IF(Kinder!BW329=Antrag!$C$4,IF(Kinder!BW327=4.5,'Berechnung 4_5 _ x'!$E$31,Kinder!BW327),0)</f>
        <v>0</v>
      </c>
      <c r="M327" t="str">
        <f>IF(Kinder!S329='Berechnung Kommune'!L326,Kinder!S327,0)</f>
        <v/>
      </c>
      <c r="AL327">
        <f>IF(Kinder!BL329=Antrag!$C$4,IF(A327&gt;=4.5,IF('Berechnung 4_5 _ x'!D$5="Nein",4.5,IF(Kinder!AJ$903&lt;3,IF(MAX(Kinder!$AJ$903:AJ$903)&lt;3,4.5,Kinder!BL327),MIN('Berechnung 4_5 _ x'!$E$31:$F$32))),A327),0)</f>
        <v>0</v>
      </c>
      <c r="AM327">
        <f>IF(Kinder!BM329=Antrag!$C$4,IF(B327&gt;=4.5,IF('Berechnung 4_5 _ x'!E$5="Nein",4.5,IF(Kinder!AK$903&lt;3,IF(MAX(Kinder!$AJ$903:AK$903)&lt;3,4.5,Kinder!BM327),MIN('Berechnung 4_5 _ x'!$E$31:$F$32))),B327),0)</f>
        <v>0</v>
      </c>
      <c r="AN327">
        <f>IF(Kinder!BN329=Antrag!$C$4,IF(C327&gt;=4.5,IF('Berechnung 4_5 _ x'!F$5="Nein",4.5,IF(Kinder!AL$903&lt;3,IF(MAX(Kinder!$AJ$903:AL$903)&lt;3,4.5,Kinder!BN327),MIN('Berechnung 4_5 _ x'!$E$31:$F$32))),C327),0)</f>
        <v>0</v>
      </c>
      <c r="AO327">
        <f>IF(Kinder!BO329=Antrag!$C$4,IF(D327&gt;=4.5,IF('Berechnung 4_5 _ x'!G$5="Nein",4.5,IF(Kinder!AM$903&lt;3,IF(MAX(Kinder!$AJ$903:AM$903)&lt;3,4.5,Kinder!BO327),MIN('Berechnung 4_5 _ x'!$E$31:$F$32))),D327),0)</f>
        <v>0</v>
      </c>
      <c r="AP327">
        <f>IF(Kinder!BP329=Antrag!$C$4,IF(E327&gt;=4.5,IF('Berechnung 4_5 _ x'!H$5="Nein",4.5,IF(Kinder!AN$903&lt;3,IF(MAX(Kinder!$AJ$903:AN$903)&lt;3,4.5,Kinder!BP327),MIN('Berechnung 4_5 _ x'!$E$31:$F$32))),E327),0)</f>
        <v>0</v>
      </c>
      <c r="AQ327">
        <f>IF(Kinder!BQ329=Antrag!$C$4,IF(F327&gt;=4.5,IF('Berechnung 4_5 _ x'!I$5="Nein",4.5,IF(Kinder!AO$903&lt;3,IF(MAX(Kinder!$AJ$903:AO$903)&lt;3,4.5,Kinder!BQ327),MIN('Berechnung 4_5 _ x'!$E$31:$F$32))),F327),0)</f>
        <v>0</v>
      </c>
      <c r="AR327">
        <f>IF(Kinder!BR329=Antrag!$C$4,IF(G327&gt;=4.5,IF('Berechnung 4_5 _ x'!J$5="Nein",4.5,IF(Kinder!AP$903&lt;3,IF(MAX(Kinder!$AJ$903:AP$903)&lt;3,4.5,Kinder!BR327),MIN('Berechnung 4_5 _ x'!$E$31:$F$32))),G327),0)</f>
        <v>0</v>
      </c>
      <c r="AS327">
        <f>IF(Kinder!BS329=Antrag!$C$4,IF(H327&gt;=4.5,IF('Berechnung 4_5 _ x'!K$5="Nein",4.5,IF(Kinder!AQ$903&lt;3,IF(MAX(Kinder!$AJ$903:AQ$903)&lt;3,4.5,Kinder!BS327),MIN('Berechnung 4_5 _ x'!$E$31:$F$32))),H327),0)</f>
        <v>0</v>
      </c>
      <c r="AT327">
        <f>IF(Kinder!BT329=Antrag!$C$4,IF(I327&gt;=4.5,IF('Berechnung 4_5 _ x'!L$5="Nein",4.5,IF(Kinder!AR$903&lt;3,IF(MAX(Kinder!$AJ$903:AR$903)&lt;3,4.5,Kinder!BT327),MIN('Berechnung 4_5 _ x'!$E$31:$F$32))),I327),0)</f>
        <v>0</v>
      </c>
      <c r="AU327">
        <f>IF(Kinder!BU329=Antrag!$C$4,IF(J327&gt;=4.5,IF('Berechnung 4_5 _ x'!M$5="Nein",4.5,IF(Kinder!AS$903&lt;3,IF(MAX(Kinder!$AJ$903:AS$903)&lt;3,4.5,Kinder!BU327),MIN('Berechnung 4_5 _ x'!$E$31:$F$32))),J327),0)</f>
        <v>0</v>
      </c>
      <c r="AV327">
        <f>IF(Kinder!BV329=Antrag!$C$4,IF(K327&gt;=4.5,IF('Berechnung 4_5 _ x'!N$5="Nein",4.5,IF(Kinder!AT$903&lt;3,IF(MAX(Kinder!$AJ$903:AT$903)&lt;3,4.5,Kinder!BV327),MIN('Berechnung 4_5 _ x'!$E$31:$F$32))),K327),0)</f>
        <v>0</v>
      </c>
      <c r="AW327">
        <f>IF(Kinder!BW329=Antrag!$C$4,IF(L327&gt;=4.5,IF('Berechnung 4_5 _ x'!O$5="Nein",4.5,IF(Kinder!AU$903&lt;3,IF(MAX(Kinder!$AJ$903:AU$903)&lt;3,4.5,Kinder!BW327),MIN('Berechnung 4_5 _ x'!$E$31:$F$32))),L327),0)</f>
        <v>0</v>
      </c>
    </row>
    <row r="328" spans="1:49" x14ac:dyDescent="0.2">
      <c r="M328">
        <f>IF(Kinder!BL329=Antrag!$C$4,Kinder!BL328,0)</f>
        <v>0</v>
      </c>
      <c r="N328">
        <f>IF(Kinder!BM329=Antrag!$C$4,Kinder!BM328,0)</f>
        <v>0</v>
      </c>
      <c r="O328">
        <f>IF(Kinder!BN329=Antrag!$C$4,Kinder!BN328,0)</f>
        <v>0</v>
      </c>
      <c r="P328">
        <f>IF(Kinder!BO329=Antrag!$C$4,Kinder!BO328,0)</f>
        <v>0</v>
      </c>
      <c r="Q328">
        <f>IF(Kinder!BP329=Antrag!$C$4,Kinder!BP328,0)</f>
        <v>0</v>
      </c>
      <c r="R328">
        <f>IF(Kinder!BQ329=Antrag!$C$4,Kinder!BQ328,0)</f>
        <v>0</v>
      </c>
      <c r="S328">
        <f>IF(Kinder!BR329=Antrag!$C$4,Kinder!BR328,0)</f>
        <v>0</v>
      </c>
      <c r="T328">
        <f>IF(Kinder!BS329=Antrag!$C$4,Kinder!BS328,0)</f>
        <v>0</v>
      </c>
      <c r="U328">
        <f>IF(Kinder!BT329=Antrag!$C$4,Kinder!BT328,0)</f>
        <v>0</v>
      </c>
      <c r="V328">
        <f>IF(Kinder!BU329=Antrag!$C$4,Kinder!BU328,0)</f>
        <v>0</v>
      </c>
      <c r="W328">
        <f>IF(Kinder!BV329=Antrag!$C$4,Kinder!BV328,0)</f>
        <v>0</v>
      </c>
      <c r="X328">
        <f>IF(Kinder!BW329=Antrag!$C$4,Kinder!BW328,0)</f>
        <v>0</v>
      </c>
    </row>
    <row r="329" spans="1:49" x14ac:dyDescent="0.2">
      <c r="Y329">
        <f t="shared" ref="Y329:AJ329" si="108">MIN(A327,AL327)*M328</f>
        <v>0</v>
      </c>
      <c r="Z329">
        <f t="shared" si="108"/>
        <v>0</v>
      </c>
      <c r="AA329">
        <f t="shared" si="108"/>
        <v>0</v>
      </c>
      <c r="AB329">
        <f t="shared" si="108"/>
        <v>0</v>
      </c>
      <c r="AC329">
        <f t="shared" si="108"/>
        <v>0</v>
      </c>
      <c r="AD329">
        <f t="shared" si="108"/>
        <v>0</v>
      </c>
      <c r="AE329">
        <f t="shared" si="108"/>
        <v>0</v>
      </c>
      <c r="AF329">
        <f t="shared" si="108"/>
        <v>0</v>
      </c>
      <c r="AG329">
        <f t="shared" si="108"/>
        <v>0</v>
      </c>
      <c r="AH329">
        <f t="shared" si="108"/>
        <v>0</v>
      </c>
      <c r="AI329">
        <f t="shared" si="108"/>
        <v>0</v>
      </c>
      <c r="AJ329">
        <f t="shared" si="108"/>
        <v>0</v>
      </c>
      <c r="AK329">
        <f>SUM(Y329:AJ329)</f>
        <v>0</v>
      </c>
    </row>
    <row r="330" spans="1:49" x14ac:dyDescent="0.2">
      <c r="A330">
        <f>IF(Kinder!BL332=Antrag!$C$4,IF(Kinder!BL330=4.5,'Berechnung 4_5 _ x'!$E$31,Kinder!BL330),0)</f>
        <v>0</v>
      </c>
      <c r="B330">
        <f>IF(Kinder!BM332=Antrag!$C$4,IF(Kinder!BM330=4.5,'Berechnung 4_5 _ x'!$E$31,Kinder!BM330),0)</f>
        <v>0</v>
      </c>
      <c r="C330">
        <f>IF(Kinder!BN332=Antrag!$C$4,IF(Kinder!BN330=4.5,'Berechnung 4_5 _ x'!$E$31,Kinder!BN330),0)</f>
        <v>0</v>
      </c>
      <c r="D330">
        <f>IF(Kinder!BO332=Antrag!$C$4,IF(Kinder!BO330=4.5,'Berechnung 4_5 _ x'!$E$31,Kinder!BO330),0)</f>
        <v>0</v>
      </c>
      <c r="E330">
        <f>IF(Kinder!BP332=Antrag!$C$4,IF(Kinder!BP330=4.5,'Berechnung 4_5 _ x'!$E$31,Kinder!BP330),0)</f>
        <v>0</v>
      </c>
      <c r="F330">
        <f>IF(Kinder!BQ332=Antrag!$C$4,IF(Kinder!BQ330=4.5,'Berechnung 4_5 _ x'!$E$31,Kinder!BQ330),0)</f>
        <v>0</v>
      </c>
      <c r="G330">
        <f>IF(Kinder!BR332=Antrag!$C$4,IF(Kinder!BR330=4.5,'Berechnung 4_5 _ x'!$E$31,Kinder!BR330),0)</f>
        <v>0</v>
      </c>
      <c r="H330">
        <f>IF(Kinder!BS332=Antrag!$C$4,IF(Kinder!BS330=4.5,'Berechnung 4_5 _ x'!$E$31,Kinder!BS330),0)</f>
        <v>0</v>
      </c>
      <c r="I330">
        <f>IF(Kinder!BT332=Antrag!$C$4,IF(Kinder!BT330=4.5,'Berechnung 4_5 _ x'!$E$31,Kinder!BT330),0)</f>
        <v>0</v>
      </c>
      <c r="J330">
        <f>IF(Kinder!BU332=Antrag!$C$4,IF(Kinder!BU330=4.5,'Berechnung 4_5 _ x'!$E$31,Kinder!BU330),0)</f>
        <v>0</v>
      </c>
      <c r="K330">
        <f>IF(Kinder!BV332=Antrag!$C$4,IF(Kinder!BV330=4.5,'Berechnung 4_5 _ x'!$E$31,Kinder!BV330),0)</f>
        <v>0</v>
      </c>
      <c r="L330">
        <f>IF(Kinder!BW332=Antrag!$C$4,IF(Kinder!BW330=4.5,'Berechnung 4_5 _ x'!$E$31,Kinder!BW330),0)</f>
        <v>0</v>
      </c>
      <c r="M330" t="str">
        <f>IF(Kinder!S332='Berechnung Kommune'!L329,Kinder!S330,0)</f>
        <v/>
      </c>
      <c r="AL330">
        <f>IF(Kinder!BL332=Antrag!$C$4,IF(A330&gt;=4.5,IF('Berechnung 4_5 _ x'!D$5="Nein",4.5,IF(Kinder!AJ$903&lt;3,IF(MAX(Kinder!$AJ$903:AJ$903)&lt;3,4.5,Kinder!BL330),MIN('Berechnung 4_5 _ x'!$E$31:$F$32))),A330),0)</f>
        <v>0</v>
      </c>
      <c r="AM330">
        <f>IF(Kinder!BM332=Antrag!$C$4,IF(B330&gt;=4.5,IF('Berechnung 4_5 _ x'!E$5="Nein",4.5,IF(Kinder!AK$903&lt;3,IF(MAX(Kinder!$AJ$903:AK$903)&lt;3,4.5,Kinder!BM330),MIN('Berechnung 4_5 _ x'!$E$31:$F$32))),B330),0)</f>
        <v>0</v>
      </c>
      <c r="AN330">
        <f>IF(Kinder!BN332=Antrag!$C$4,IF(C330&gt;=4.5,IF('Berechnung 4_5 _ x'!F$5="Nein",4.5,IF(Kinder!AL$903&lt;3,IF(MAX(Kinder!$AJ$903:AL$903)&lt;3,4.5,Kinder!BN330),MIN('Berechnung 4_5 _ x'!$E$31:$F$32))),C330),0)</f>
        <v>0</v>
      </c>
      <c r="AO330">
        <f>IF(Kinder!BO332=Antrag!$C$4,IF(D330&gt;=4.5,IF('Berechnung 4_5 _ x'!G$5="Nein",4.5,IF(Kinder!AM$903&lt;3,IF(MAX(Kinder!$AJ$903:AM$903)&lt;3,4.5,Kinder!BO330),MIN('Berechnung 4_5 _ x'!$E$31:$F$32))),D330),0)</f>
        <v>0</v>
      </c>
      <c r="AP330">
        <f>IF(Kinder!BP332=Antrag!$C$4,IF(E330&gt;=4.5,IF('Berechnung 4_5 _ x'!H$5="Nein",4.5,IF(Kinder!AN$903&lt;3,IF(MAX(Kinder!$AJ$903:AN$903)&lt;3,4.5,Kinder!BP330),MIN('Berechnung 4_5 _ x'!$E$31:$F$32))),E330),0)</f>
        <v>0</v>
      </c>
      <c r="AQ330">
        <f>IF(Kinder!BQ332=Antrag!$C$4,IF(F330&gt;=4.5,IF('Berechnung 4_5 _ x'!I$5="Nein",4.5,IF(Kinder!AO$903&lt;3,IF(MAX(Kinder!$AJ$903:AO$903)&lt;3,4.5,Kinder!BQ330),MIN('Berechnung 4_5 _ x'!$E$31:$F$32))),F330),0)</f>
        <v>0</v>
      </c>
      <c r="AR330">
        <f>IF(Kinder!BR332=Antrag!$C$4,IF(G330&gt;=4.5,IF('Berechnung 4_5 _ x'!J$5="Nein",4.5,IF(Kinder!AP$903&lt;3,IF(MAX(Kinder!$AJ$903:AP$903)&lt;3,4.5,Kinder!BR330),MIN('Berechnung 4_5 _ x'!$E$31:$F$32))),G330),0)</f>
        <v>0</v>
      </c>
      <c r="AS330">
        <f>IF(Kinder!BS332=Antrag!$C$4,IF(H330&gt;=4.5,IF('Berechnung 4_5 _ x'!K$5="Nein",4.5,IF(Kinder!AQ$903&lt;3,IF(MAX(Kinder!$AJ$903:AQ$903)&lt;3,4.5,Kinder!BS330),MIN('Berechnung 4_5 _ x'!$E$31:$F$32))),H330),0)</f>
        <v>0</v>
      </c>
      <c r="AT330">
        <f>IF(Kinder!BT332=Antrag!$C$4,IF(I330&gt;=4.5,IF('Berechnung 4_5 _ x'!L$5="Nein",4.5,IF(Kinder!AR$903&lt;3,IF(MAX(Kinder!$AJ$903:AR$903)&lt;3,4.5,Kinder!BT330),MIN('Berechnung 4_5 _ x'!$E$31:$F$32))),I330),0)</f>
        <v>0</v>
      </c>
      <c r="AU330">
        <f>IF(Kinder!BU332=Antrag!$C$4,IF(J330&gt;=4.5,IF('Berechnung 4_5 _ x'!M$5="Nein",4.5,IF(Kinder!AS$903&lt;3,IF(MAX(Kinder!$AJ$903:AS$903)&lt;3,4.5,Kinder!BU330),MIN('Berechnung 4_5 _ x'!$E$31:$F$32))),J330),0)</f>
        <v>0</v>
      </c>
      <c r="AV330">
        <f>IF(Kinder!BV332=Antrag!$C$4,IF(K330&gt;=4.5,IF('Berechnung 4_5 _ x'!N$5="Nein",4.5,IF(Kinder!AT$903&lt;3,IF(MAX(Kinder!$AJ$903:AT$903)&lt;3,4.5,Kinder!BV330),MIN('Berechnung 4_5 _ x'!$E$31:$F$32))),K330),0)</f>
        <v>0</v>
      </c>
      <c r="AW330">
        <f>IF(Kinder!BW332=Antrag!$C$4,IF(L330&gt;=4.5,IF('Berechnung 4_5 _ x'!O$5="Nein",4.5,IF(Kinder!AU$903&lt;3,IF(MAX(Kinder!$AJ$903:AU$903)&lt;3,4.5,Kinder!BW330),MIN('Berechnung 4_5 _ x'!$E$31:$F$32))),L330),0)</f>
        <v>0</v>
      </c>
    </row>
    <row r="331" spans="1:49" x14ac:dyDescent="0.2">
      <c r="M331">
        <f>IF(Kinder!BL332=Antrag!$C$4,Kinder!BL331,0)</f>
        <v>0</v>
      </c>
      <c r="N331">
        <f>IF(Kinder!BM332=Antrag!$C$4,Kinder!BM331,0)</f>
        <v>0</v>
      </c>
      <c r="O331">
        <f>IF(Kinder!BN332=Antrag!$C$4,Kinder!BN331,0)</f>
        <v>0</v>
      </c>
      <c r="P331">
        <f>IF(Kinder!BO332=Antrag!$C$4,Kinder!BO331,0)</f>
        <v>0</v>
      </c>
      <c r="Q331">
        <f>IF(Kinder!BP332=Antrag!$C$4,Kinder!BP331,0)</f>
        <v>0</v>
      </c>
      <c r="R331">
        <f>IF(Kinder!BQ332=Antrag!$C$4,Kinder!BQ331,0)</f>
        <v>0</v>
      </c>
      <c r="S331">
        <f>IF(Kinder!BR332=Antrag!$C$4,Kinder!BR331,0)</f>
        <v>0</v>
      </c>
      <c r="T331">
        <f>IF(Kinder!BS332=Antrag!$C$4,Kinder!BS331,0)</f>
        <v>0</v>
      </c>
      <c r="U331">
        <f>IF(Kinder!BT332=Antrag!$C$4,Kinder!BT331,0)</f>
        <v>0</v>
      </c>
      <c r="V331">
        <f>IF(Kinder!BU332=Antrag!$C$4,Kinder!BU331,0)</f>
        <v>0</v>
      </c>
      <c r="W331">
        <f>IF(Kinder!BV332=Antrag!$C$4,Kinder!BV331,0)</f>
        <v>0</v>
      </c>
      <c r="X331">
        <f>IF(Kinder!BW332=Antrag!$C$4,Kinder!BW331,0)</f>
        <v>0</v>
      </c>
    </row>
    <row r="332" spans="1:49" x14ac:dyDescent="0.2">
      <c r="Y332">
        <f t="shared" ref="Y332:AJ332" si="109">MIN(A330,AL330)*M331</f>
        <v>0</v>
      </c>
      <c r="Z332">
        <f t="shared" si="109"/>
        <v>0</v>
      </c>
      <c r="AA332">
        <f t="shared" si="109"/>
        <v>0</v>
      </c>
      <c r="AB332">
        <f t="shared" si="109"/>
        <v>0</v>
      </c>
      <c r="AC332">
        <f t="shared" si="109"/>
        <v>0</v>
      </c>
      <c r="AD332">
        <f t="shared" si="109"/>
        <v>0</v>
      </c>
      <c r="AE332">
        <f t="shared" si="109"/>
        <v>0</v>
      </c>
      <c r="AF332">
        <f t="shared" si="109"/>
        <v>0</v>
      </c>
      <c r="AG332">
        <f t="shared" si="109"/>
        <v>0</v>
      </c>
      <c r="AH332">
        <f t="shared" si="109"/>
        <v>0</v>
      </c>
      <c r="AI332">
        <f t="shared" si="109"/>
        <v>0</v>
      </c>
      <c r="AJ332">
        <f t="shared" si="109"/>
        <v>0</v>
      </c>
      <c r="AK332">
        <f>SUM(Y332:AJ332)</f>
        <v>0</v>
      </c>
    </row>
    <row r="333" spans="1:49" x14ac:dyDescent="0.2">
      <c r="A333">
        <f>IF(Kinder!BL335=Antrag!$C$4,IF(Kinder!BL333=4.5,'Berechnung 4_5 _ x'!$E$31,Kinder!BL333),0)</f>
        <v>0</v>
      </c>
      <c r="B333">
        <f>IF(Kinder!BM335=Antrag!$C$4,IF(Kinder!BM333=4.5,'Berechnung 4_5 _ x'!$E$31,Kinder!BM333),0)</f>
        <v>0</v>
      </c>
      <c r="C333">
        <f>IF(Kinder!BN335=Antrag!$C$4,IF(Kinder!BN333=4.5,'Berechnung 4_5 _ x'!$E$31,Kinder!BN333),0)</f>
        <v>0</v>
      </c>
      <c r="D333">
        <f>IF(Kinder!BO335=Antrag!$C$4,IF(Kinder!BO333=4.5,'Berechnung 4_5 _ x'!$E$31,Kinder!BO333),0)</f>
        <v>0</v>
      </c>
      <c r="E333">
        <f>IF(Kinder!BP335=Antrag!$C$4,IF(Kinder!BP333=4.5,'Berechnung 4_5 _ x'!$E$31,Kinder!BP333),0)</f>
        <v>0</v>
      </c>
      <c r="F333">
        <f>IF(Kinder!BQ335=Antrag!$C$4,IF(Kinder!BQ333=4.5,'Berechnung 4_5 _ x'!$E$31,Kinder!BQ333),0)</f>
        <v>0</v>
      </c>
      <c r="G333">
        <f>IF(Kinder!BR335=Antrag!$C$4,IF(Kinder!BR333=4.5,'Berechnung 4_5 _ x'!$E$31,Kinder!BR333),0)</f>
        <v>0</v>
      </c>
      <c r="H333">
        <f>IF(Kinder!BS335=Antrag!$C$4,IF(Kinder!BS333=4.5,'Berechnung 4_5 _ x'!$E$31,Kinder!BS333),0)</f>
        <v>0</v>
      </c>
      <c r="I333">
        <f>IF(Kinder!BT335=Antrag!$C$4,IF(Kinder!BT333=4.5,'Berechnung 4_5 _ x'!$E$31,Kinder!BT333),0)</f>
        <v>0</v>
      </c>
      <c r="J333">
        <f>IF(Kinder!BU335=Antrag!$C$4,IF(Kinder!BU333=4.5,'Berechnung 4_5 _ x'!$E$31,Kinder!BU333),0)</f>
        <v>0</v>
      </c>
      <c r="K333">
        <f>IF(Kinder!BV335=Antrag!$C$4,IF(Kinder!BV333=4.5,'Berechnung 4_5 _ x'!$E$31,Kinder!BV333),0)</f>
        <v>0</v>
      </c>
      <c r="L333">
        <f>IF(Kinder!BW335=Antrag!$C$4,IF(Kinder!BW333=4.5,'Berechnung 4_5 _ x'!$E$31,Kinder!BW333),0)</f>
        <v>0</v>
      </c>
      <c r="M333" t="str">
        <f>IF(Kinder!S335='Berechnung Kommune'!L332,Kinder!S333,0)</f>
        <v/>
      </c>
      <c r="AL333">
        <f>IF(Kinder!BL335=Antrag!$C$4,IF(A333&gt;=4.5,IF('Berechnung 4_5 _ x'!D$5="Nein",4.5,IF(Kinder!AJ$903&lt;3,IF(MAX(Kinder!$AJ$903:AJ$903)&lt;3,4.5,Kinder!BL333),MIN('Berechnung 4_5 _ x'!$E$31:$F$32))),A333),0)</f>
        <v>0</v>
      </c>
      <c r="AM333">
        <f>IF(Kinder!BM335=Antrag!$C$4,IF(B333&gt;=4.5,IF('Berechnung 4_5 _ x'!E$5="Nein",4.5,IF(Kinder!AK$903&lt;3,IF(MAX(Kinder!$AJ$903:AK$903)&lt;3,4.5,Kinder!BM333),MIN('Berechnung 4_5 _ x'!$E$31:$F$32))),B333),0)</f>
        <v>0</v>
      </c>
      <c r="AN333">
        <f>IF(Kinder!BN335=Antrag!$C$4,IF(C333&gt;=4.5,IF('Berechnung 4_5 _ x'!F$5="Nein",4.5,IF(Kinder!AL$903&lt;3,IF(MAX(Kinder!$AJ$903:AL$903)&lt;3,4.5,Kinder!BN333),MIN('Berechnung 4_5 _ x'!$E$31:$F$32))),C333),0)</f>
        <v>0</v>
      </c>
      <c r="AO333">
        <f>IF(Kinder!BO335=Antrag!$C$4,IF(D333&gt;=4.5,IF('Berechnung 4_5 _ x'!G$5="Nein",4.5,IF(Kinder!AM$903&lt;3,IF(MAX(Kinder!$AJ$903:AM$903)&lt;3,4.5,Kinder!BO333),MIN('Berechnung 4_5 _ x'!$E$31:$F$32))),D333),0)</f>
        <v>0</v>
      </c>
      <c r="AP333">
        <f>IF(Kinder!BP335=Antrag!$C$4,IF(E333&gt;=4.5,IF('Berechnung 4_5 _ x'!H$5="Nein",4.5,IF(Kinder!AN$903&lt;3,IF(MAX(Kinder!$AJ$903:AN$903)&lt;3,4.5,Kinder!BP333),MIN('Berechnung 4_5 _ x'!$E$31:$F$32))),E333),0)</f>
        <v>0</v>
      </c>
      <c r="AQ333">
        <f>IF(Kinder!BQ335=Antrag!$C$4,IF(F333&gt;=4.5,IF('Berechnung 4_5 _ x'!I$5="Nein",4.5,IF(Kinder!AO$903&lt;3,IF(MAX(Kinder!$AJ$903:AO$903)&lt;3,4.5,Kinder!BQ333),MIN('Berechnung 4_5 _ x'!$E$31:$F$32))),F333),0)</f>
        <v>0</v>
      </c>
      <c r="AR333">
        <f>IF(Kinder!BR335=Antrag!$C$4,IF(G333&gt;=4.5,IF('Berechnung 4_5 _ x'!J$5="Nein",4.5,IF(Kinder!AP$903&lt;3,IF(MAX(Kinder!$AJ$903:AP$903)&lt;3,4.5,Kinder!BR333),MIN('Berechnung 4_5 _ x'!$E$31:$F$32))),G333),0)</f>
        <v>0</v>
      </c>
      <c r="AS333">
        <f>IF(Kinder!BS335=Antrag!$C$4,IF(H333&gt;=4.5,IF('Berechnung 4_5 _ x'!K$5="Nein",4.5,IF(Kinder!AQ$903&lt;3,IF(MAX(Kinder!$AJ$903:AQ$903)&lt;3,4.5,Kinder!BS333),MIN('Berechnung 4_5 _ x'!$E$31:$F$32))),H333),0)</f>
        <v>0</v>
      </c>
      <c r="AT333">
        <f>IF(Kinder!BT335=Antrag!$C$4,IF(I333&gt;=4.5,IF('Berechnung 4_5 _ x'!L$5="Nein",4.5,IF(Kinder!AR$903&lt;3,IF(MAX(Kinder!$AJ$903:AR$903)&lt;3,4.5,Kinder!BT333),MIN('Berechnung 4_5 _ x'!$E$31:$F$32))),I333),0)</f>
        <v>0</v>
      </c>
      <c r="AU333">
        <f>IF(Kinder!BU335=Antrag!$C$4,IF(J333&gt;=4.5,IF('Berechnung 4_5 _ x'!M$5="Nein",4.5,IF(Kinder!AS$903&lt;3,IF(MAX(Kinder!$AJ$903:AS$903)&lt;3,4.5,Kinder!BU333),MIN('Berechnung 4_5 _ x'!$E$31:$F$32))),J333),0)</f>
        <v>0</v>
      </c>
      <c r="AV333">
        <f>IF(Kinder!BV335=Antrag!$C$4,IF(K333&gt;=4.5,IF('Berechnung 4_5 _ x'!N$5="Nein",4.5,IF(Kinder!AT$903&lt;3,IF(MAX(Kinder!$AJ$903:AT$903)&lt;3,4.5,Kinder!BV333),MIN('Berechnung 4_5 _ x'!$E$31:$F$32))),K333),0)</f>
        <v>0</v>
      </c>
      <c r="AW333">
        <f>IF(Kinder!BW335=Antrag!$C$4,IF(L333&gt;=4.5,IF('Berechnung 4_5 _ x'!O$5="Nein",4.5,IF(Kinder!AU$903&lt;3,IF(MAX(Kinder!$AJ$903:AU$903)&lt;3,4.5,Kinder!BW333),MIN('Berechnung 4_5 _ x'!$E$31:$F$32))),L333),0)</f>
        <v>0</v>
      </c>
    </row>
    <row r="334" spans="1:49" x14ac:dyDescent="0.2">
      <c r="M334">
        <f>IF(Kinder!BL335=Antrag!$C$4,Kinder!BL334,0)</f>
        <v>0</v>
      </c>
      <c r="N334">
        <f>IF(Kinder!BM335=Antrag!$C$4,Kinder!BM334,0)</f>
        <v>0</v>
      </c>
      <c r="O334">
        <f>IF(Kinder!BN335=Antrag!$C$4,Kinder!BN334,0)</f>
        <v>0</v>
      </c>
      <c r="P334">
        <f>IF(Kinder!BO335=Antrag!$C$4,Kinder!BO334,0)</f>
        <v>0</v>
      </c>
      <c r="Q334">
        <f>IF(Kinder!BP335=Antrag!$C$4,Kinder!BP334,0)</f>
        <v>0</v>
      </c>
      <c r="R334">
        <f>IF(Kinder!BQ335=Antrag!$C$4,Kinder!BQ334,0)</f>
        <v>0</v>
      </c>
      <c r="S334">
        <f>IF(Kinder!BR335=Antrag!$C$4,Kinder!BR334,0)</f>
        <v>0</v>
      </c>
      <c r="T334">
        <f>IF(Kinder!BS335=Antrag!$C$4,Kinder!BS334,0)</f>
        <v>0</v>
      </c>
      <c r="U334">
        <f>IF(Kinder!BT335=Antrag!$C$4,Kinder!BT334,0)</f>
        <v>0</v>
      </c>
      <c r="V334">
        <f>IF(Kinder!BU335=Antrag!$C$4,Kinder!BU334,0)</f>
        <v>0</v>
      </c>
      <c r="W334">
        <f>IF(Kinder!BV335=Antrag!$C$4,Kinder!BV334,0)</f>
        <v>0</v>
      </c>
      <c r="X334">
        <f>IF(Kinder!BW335=Antrag!$C$4,Kinder!BW334,0)</f>
        <v>0</v>
      </c>
    </row>
    <row r="335" spans="1:49" x14ac:dyDescent="0.2">
      <c r="Y335">
        <f t="shared" ref="Y335:AJ335" si="110">MIN(A333,AL333)*M334</f>
        <v>0</v>
      </c>
      <c r="Z335">
        <f t="shared" si="110"/>
        <v>0</v>
      </c>
      <c r="AA335">
        <f t="shared" si="110"/>
        <v>0</v>
      </c>
      <c r="AB335">
        <f t="shared" si="110"/>
        <v>0</v>
      </c>
      <c r="AC335">
        <f t="shared" si="110"/>
        <v>0</v>
      </c>
      <c r="AD335">
        <f t="shared" si="110"/>
        <v>0</v>
      </c>
      <c r="AE335">
        <f t="shared" si="110"/>
        <v>0</v>
      </c>
      <c r="AF335">
        <f t="shared" si="110"/>
        <v>0</v>
      </c>
      <c r="AG335">
        <f t="shared" si="110"/>
        <v>0</v>
      </c>
      <c r="AH335">
        <f t="shared" si="110"/>
        <v>0</v>
      </c>
      <c r="AI335">
        <f t="shared" si="110"/>
        <v>0</v>
      </c>
      <c r="AJ335">
        <f t="shared" si="110"/>
        <v>0</v>
      </c>
      <c r="AK335">
        <f>SUM(Y335:AJ335)</f>
        <v>0</v>
      </c>
    </row>
    <row r="336" spans="1:49" x14ac:dyDescent="0.2">
      <c r="A336">
        <f>IF(Kinder!BL338=Antrag!$C$4,IF(Kinder!BL336=4.5,'Berechnung 4_5 _ x'!$E$31,Kinder!BL336),0)</f>
        <v>0</v>
      </c>
      <c r="B336">
        <f>IF(Kinder!BM338=Antrag!$C$4,IF(Kinder!BM336=4.5,'Berechnung 4_5 _ x'!$E$31,Kinder!BM336),0)</f>
        <v>0</v>
      </c>
      <c r="C336">
        <f>IF(Kinder!BN338=Antrag!$C$4,IF(Kinder!BN336=4.5,'Berechnung 4_5 _ x'!$E$31,Kinder!BN336),0)</f>
        <v>0</v>
      </c>
      <c r="D336">
        <f>IF(Kinder!BO338=Antrag!$C$4,IF(Kinder!BO336=4.5,'Berechnung 4_5 _ x'!$E$31,Kinder!BO336),0)</f>
        <v>0</v>
      </c>
      <c r="E336">
        <f>IF(Kinder!BP338=Antrag!$C$4,IF(Kinder!BP336=4.5,'Berechnung 4_5 _ x'!$E$31,Kinder!BP336),0)</f>
        <v>0</v>
      </c>
      <c r="F336">
        <f>IF(Kinder!BQ338=Antrag!$C$4,IF(Kinder!BQ336=4.5,'Berechnung 4_5 _ x'!$E$31,Kinder!BQ336),0)</f>
        <v>0</v>
      </c>
      <c r="G336">
        <f>IF(Kinder!BR338=Antrag!$C$4,IF(Kinder!BR336=4.5,'Berechnung 4_5 _ x'!$E$31,Kinder!BR336),0)</f>
        <v>0</v>
      </c>
      <c r="H336">
        <f>IF(Kinder!BS338=Antrag!$C$4,IF(Kinder!BS336=4.5,'Berechnung 4_5 _ x'!$E$31,Kinder!BS336),0)</f>
        <v>0</v>
      </c>
      <c r="I336">
        <f>IF(Kinder!BT338=Antrag!$C$4,IF(Kinder!BT336=4.5,'Berechnung 4_5 _ x'!$E$31,Kinder!BT336),0)</f>
        <v>0</v>
      </c>
      <c r="J336">
        <f>IF(Kinder!BU338=Antrag!$C$4,IF(Kinder!BU336=4.5,'Berechnung 4_5 _ x'!$E$31,Kinder!BU336),0)</f>
        <v>0</v>
      </c>
      <c r="K336">
        <f>IF(Kinder!BV338=Antrag!$C$4,IF(Kinder!BV336=4.5,'Berechnung 4_5 _ x'!$E$31,Kinder!BV336),0)</f>
        <v>0</v>
      </c>
      <c r="L336">
        <f>IF(Kinder!BW338=Antrag!$C$4,IF(Kinder!BW336=4.5,'Berechnung 4_5 _ x'!$E$31,Kinder!BW336),0)</f>
        <v>0</v>
      </c>
      <c r="M336" t="str">
        <f>IF(Kinder!S338='Berechnung Kommune'!L335,Kinder!S336,0)</f>
        <v/>
      </c>
      <c r="AL336">
        <f>IF(Kinder!BL338=Antrag!$C$4,IF(A336&gt;=4.5,IF('Berechnung 4_5 _ x'!D$5="Nein",4.5,IF(Kinder!AJ$903&lt;3,IF(MAX(Kinder!$AJ$903:AJ$903)&lt;3,4.5,Kinder!BL336),MIN('Berechnung 4_5 _ x'!$E$31:$F$32))),A336),0)</f>
        <v>0</v>
      </c>
      <c r="AM336">
        <f>IF(Kinder!BM338=Antrag!$C$4,IF(B336&gt;=4.5,IF('Berechnung 4_5 _ x'!E$5="Nein",4.5,IF(Kinder!AK$903&lt;3,IF(MAX(Kinder!$AJ$903:AK$903)&lt;3,4.5,Kinder!BM336),MIN('Berechnung 4_5 _ x'!$E$31:$F$32))),B336),0)</f>
        <v>0</v>
      </c>
      <c r="AN336">
        <f>IF(Kinder!BN338=Antrag!$C$4,IF(C336&gt;=4.5,IF('Berechnung 4_5 _ x'!F$5="Nein",4.5,IF(Kinder!AL$903&lt;3,IF(MAX(Kinder!$AJ$903:AL$903)&lt;3,4.5,Kinder!BN336),MIN('Berechnung 4_5 _ x'!$E$31:$F$32))),C336),0)</f>
        <v>0</v>
      </c>
      <c r="AO336">
        <f>IF(Kinder!BO338=Antrag!$C$4,IF(D336&gt;=4.5,IF('Berechnung 4_5 _ x'!G$5="Nein",4.5,IF(Kinder!AM$903&lt;3,IF(MAX(Kinder!$AJ$903:AM$903)&lt;3,4.5,Kinder!BO336),MIN('Berechnung 4_5 _ x'!$E$31:$F$32))),D336),0)</f>
        <v>0</v>
      </c>
      <c r="AP336">
        <f>IF(Kinder!BP338=Antrag!$C$4,IF(E336&gt;=4.5,IF('Berechnung 4_5 _ x'!H$5="Nein",4.5,IF(Kinder!AN$903&lt;3,IF(MAX(Kinder!$AJ$903:AN$903)&lt;3,4.5,Kinder!BP336),MIN('Berechnung 4_5 _ x'!$E$31:$F$32))),E336),0)</f>
        <v>0</v>
      </c>
      <c r="AQ336">
        <f>IF(Kinder!BQ338=Antrag!$C$4,IF(F336&gt;=4.5,IF('Berechnung 4_5 _ x'!I$5="Nein",4.5,IF(Kinder!AO$903&lt;3,IF(MAX(Kinder!$AJ$903:AO$903)&lt;3,4.5,Kinder!BQ336),MIN('Berechnung 4_5 _ x'!$E$31:$F$32))),F336),0)</f>
        <v>0</v>
      </c>
      <c r="AR336">
        <f>IF(Kinder!BR338=Antrag!$C$4,IF(G336&gt;=4.5,IF('Berechnung 4_5 _ x'!J$5="Nein",4.5,IF(Kinder!AP$903&lt;3,IF(MAX(Kinder!$AJ$903:AP$903)&lt;3,4.5,Kinder!BR336),MIN('Berechnung 4_5 _ x'!$E$31:$F$32))),G336),0)</f>
        <v>0</v>
      </c>
      <c r="AS336">
        <f>IF(Kinder!BS338=Antrag!$C$4,IF(H336&gt;=4.5,IF('Berechnung 4_5 _ x'!K$5="Nein",4.5,IF(Kinder!AQ$903&lt;3,IF(MAX(Kinder!$AJ$903:AQ$903)&lt;3,4.5,Kinder!BS336),MIN('Berechnung 4_5 _ x'!$E$31:$F$32))),H336),0)</f>
        <v>0</v>
      </c>
      <c r="AT336">
        <f>IF(Kinder!BT338=Antrag!$C$4,IF(I336&gt;=4.5,IF('Berechnung 4_5 _ x'!L$5="Nein",4.5,IF(Kinder!AR$903&lt;3,IF(MAX(Kinder!$AJ$903:AR$903)&lt;3,4.5,Kinder!BT336),MIN('Berechnung 4_5 _ x'!$E$31:$F$32))),I336),0)</f>
        <v>0</v>
      </c>
      <c r="AU336">
        <f>IF(Kinder!BU338=Antrag!$C$4,IF(J336&gt;=4.5,IF('Berechnung 4_5 _ x'!M$5="Nein",4.5,IF(Kinder!AS$903&lt;3,IF(MAX(Kinder!$AJ$903:AS$903)&lt;3,4.5,Kinder!BU336),MIN('Berechnung 4_5 _ x'!$E$31:$F$32))),J336),0)</f>
        <v>0</v>
      </c>
      <c r="AV336">
        <f>IF(Kinder!BV338=Antrag!$C$4,IF(K336&gt;=4.5,IF('Berechnung 4_5 _ x'!N$5="Nein",4.5,IF(Kinder!AT$903&lt;3,IF(MAX(Kinder!$AJ$903:AT$903)&lt;3,4.5,Kinder!BV336),MIN('Berechnung 4_5 _ x'!$E$31:$F$32))),K336),0)</f>
        <v>0</v>
      </c>
      <c r="AW336">
        <f>IF(Kinder!BW338=Antrag!$C$4,IF(L336&gt;=4.5,IF('Berechnung 4_5 _ x'!O$5="Nein",4.5,IF(Kinder!AU$903&lt;3,IF(MAX(Kinder!$AJ$903:AU$903)&lt;3,4.5,Kinder!BW336),MIN('Berechnung 4_5 _ x'!$E$31:$F$32))),L336),0)</f>
        <v>0</v>
      </c>
    </row>
    <row r="337" spans="1:49" x14ac:dyDescent="0.2">
      <c r="M337">
        <f>IF(Kinder!BL338=Antrag!$C$4,Kinder!BL337,0)</f>
        <v>0</v>
      </c>
      <c r="N337">
        <f>IF(Kinder!BM338=Antrag!$C$4,Kinder!BM337,0)</f>
        <v>0</v>
      </c>
      <c r="O337">
        <f>IF(Kinder!BN338=Antrag!$C$4,Kinder!BN337,0)</f>
        <v>0</v>
      </c>
      <c r="P337">
        <f>IF(Kinder!BO338=Antrag!$C$4,Kinder!BO337,0)</f>
        <v>0</v>
      </c>
      <c r="Q337">
        <f>IF(Kinder!BP338=Antrag!$C$4,Kinder!BP337,0)</f>
        <v>0</v>
      </c>
      <c r="R337">
        <f>IF(Kinder!BQ338=Antrag!$C$4,Kinder!BQ337,0)</f>
        <v>0</v>
      </c>
      <c r="S337">
        <f>IF(Kinder!BR338=Antrag!$C$4,Kinder!BR337,0)</f>
        <v>0</v>
      </c>
      <c r="T337">
        <f>IF(Kinder!BS338=Antrag!$C$4,Kinder!BS337,0)</f>
        <v>0</v>
      </c>
      <c r="U337">
        <f>IF(Kinder!BT338=Antrag!$C$4,Kinder!BT337,0)</f>
        <v>0</v>
      </c>
      <c r="V337">
        <f>IF(Kinder!BU338=Antrag!$C$4,Kinder!BU337,0)</f>
        <v>0</v>
      </c>
      <c r="W337">
        <f>IF(Kinder!BV338=Antrag!$C$4,Kinder!BV337,0)</f>
        <v>0</v>
      </c>
      <c r="X337">
        <f>IF(Kinder!BW338=Antrag!$C$4,Kinder!BW337,0)</f>
        <v>0</v>
      </c>
    </row>
    <row r="338" spans="1:49" x14ac:dyDescent="0.2">
      <c r="Y338">
        <f t="shared" ref="Y338:AJ338" si="111">MIN(A336,AL336)*M337</f>
        <v>0</v>
      </c>
      <c r="Z338">
        <f t="shared" si="111"/>
        <v>0</v>
      </c>
      <c r="AA338">
        <f t="shared" si="111"/>
        <v>0</v>
      </c>
      <c r="AB338">
        <f t="shared" si="111"/>
        <v>0</v>
      </c>
      <c r="AC338">
        <f t="shared" si="111"/>
        <v>0</v>
      </c>
      <c r="AD338">
        <f t="shared" si="111"/>
        <v>0</v>
      </c>
      <c r="AE338">
        <f t="shared" si="111"/>
        <v>0</v>
      </c>
      <c r="AF338">
        <f t="shared" si="111"/>
        <v>0</v>
      </c>
      <c r="AG338">
        <f t="shared" si="111"/>
        <v>0</v>
      </c>
      <c r="AH338">
        <f t="shared" si="111"/>
        <v>0</v>
      </c>
      <c r="AI338">
        <f t="shared" si="111"/>
        <v>0</v>
      </c>
      <c r="AJ338">
        <f t="shared" si="111"/>
        <v>0</v>
      </c>
      <c r="AK338">
        <f>SUM(Y338:AJ338)</f>
        <v>0</v>
      </c>
    </row>
    <row r="339" spans="1:49" x14ac:dyDescent="0.2">
      <c r="A339">
        <f>IF(Kinder!BL341=Antrag!$C$4,IF(Kinder!BL339=4.5,'Berechnung 4_5 _ x'!$E$31,Kinder!BL339),0)</f>
        <v>0</v>
      </c>
      <c r="B339">
        <f>IF(Kinder!BM341=Antrag!$C$4,IF(Kinder!BM339=4.5,'Berechnung 4_5 _ x'!$E$31,Kinder!BM339),0)</f>
        <v>0</v>
      </c>
      <c r="C339">
        <f>IF(Kinder!BN341=Antrag!$C$4,IF(Kinder!BN339=4.5,'Berechnung 4_5 _ x'!$E$31,Kinder!BN339),0)</f>
        <v>0</v>
      </c>
      <c r="D339">
        <f>IF(Kinder!BO341=Antrag!$C$4,IF(Kinder!BO339=4.5,'Berechnung 4_5 _ x'!$E$31,Kinder!BO339),0)</f>
        <v>0</v>
      </c>
      <c r="E339">
        <f>IF(Kinder!BP341=Antrag!$C$4,IF(Kinder!BP339=4.5,'Berechnung 4_5 _ x'!$E$31,Kinder!BP339),0)</f>
        <v>0</v>
      </c>
      <c r="F339">
        <f>IF(Kinder!BQ341=Antrag!$C$4,IF(Kinder!BQ339=4.5,'Berechnung 4_5 _ x'!$E$31,Kinder!BQ339),0)</f>
        <v>0</v>
      </c>
      <c r="G339">
        <f>IF(Kinder!BR341=Antrag!$C$4,IF(Kinder!BR339=4.5,'Berechnung 4_5 _ x'!$E$31,Kinder!BR339),0)</f>
        <v>0</v>
      </c>
      <c r="H339">
        <f>IF(Kinder!BS341=Antrag!$C$4,IF(Kinder!BS339=4.5,'Berechnung 4_5 _ x'!$E$31,Kinder!BS339),0)</f>
        <v>0</v>
      </c>
      <c r="I339">
        <f>IF(Kinder!BT341=Antrag!$C$4,IF(Kinder!BT339=4.5,'Berechnung 4_5 _ x'!$E$31,Kinder!BT339),0)</f>
        <v>0</v>
      </c>
      <c r="J339">
        <f>IF(Kinder!BU341=Antrag!$C$4,IF(Kinder!BU339=4.5,'Berechnung 4_5 _ x'!$E$31,Kinder!BU339),0)</f>
        <v>0</v>
      </c>
      <c r="K339">
        <f>IF(Kinder!BV341=Antrag!$C$4,IF(Kinder!BV339=4.5,'Berechnung 4_5 _ x'!$E$31,Kinder!BV339),0)</f>
        <v>0</v>
      </c>
      <c r="L339">
        <f>IF(Kinder!BW341=Antrag!$C$4,IF(Kinder!BW339=4.5,'Berechnung 4_5 _ x'!$E$31,Kinder!BW339),0)</f>
        <v>0</v>
      </c>
      <c r="M339" t="str">
        <f>IF(Kinder!S341='Berechnung Kommune'!L338,Kinder!S339,0)</f>
        <v/>
      </c>
      <c r="AL339">
        <f>IF(Kinder!BL341=Antrag!$C$4,IF(A339&gt;=4.5,IF('Berechnung 4_5 _ x'!D$5="Nein",4.5,IF(Kinder!AJ$903&lt;3,IF(MAX(Kinder!$AJ$903:AJ$903)&lt;3,4.5,Kinder!BL339),MIN('Berechnung 4_5 _ x'!$E$31:$F$32))),A339),0)</f>
        <v>0</v>
      </c>
      <c r="AM339">
        <f>IF(Kinder!BM341=Antrag!$C$4,IF(B339&gt;=4.5,IF('Berechnung 4_5 _ x'!E$5="Nein",4.5,IF(Kinder!AK$903&lt;3,IF(MAX(Kinder!$AJ$903:AK$903)&lt;3,4.5,Kinder!BM339),MIN('Berechnung 4_5 _ x'!$E$31:$F$32))),B339),0)</f>
        <v>0</v>
      </c>
      <c r="AN339">
        <f>IF(Kinder!BN341=Antrag!$C$4,IF(C339&gt;=4.5,IF('Berechnung 4_5 _ x'!F$5="Nein",4.5,IF(Kinder!AL$903&lt;3,IF(MAX(Kinder!$AJ$903:AL$903)&lt;3,4.5,Kinder!BN339),MIN('Berechnung 4_5 _ x'!$E$31:$F$32))),C339),0)</f>
        <v>0</v>
      </c>
      <c r="AO339">
        <f>IF(Kinder!BO341=Antrag!$C$4,IF(D339&gt;=4.5,IF('Berechnung 4_5 _ x'!G$5="Nein",4.5,IF(Kinder!AM$903&lt;3,IF(MAX(Kinder!$AJ$903:AM$903)&lt;3,4.5,Kinder!BO339),MIN('Berechnung 4_5 _ x'!$E$31:$F$32))),D339),0)</f>
        <v>0</v>
      </c>
      <c r="AP339">
        <f>IF(Kinder!BP341=Antrag!$C$4,IF(E339&gt;=4.5,IF('Berechnung 4_5 _ x'!H$5="Nein",4.5,IF(Kinder!AN$903&lt;3,IF(MAX(Kinder!$AJ$903:AN$903)&lt;3,4.5,Kinder!BP339),MIN('Berechnung 4_5 _ x'!$E$31:$F$32))),E339),0)</f>
        <v>0</v>
      </c>
      <c r="AQ339">
        <f>IF(Kinder!BQ341=Antrag!$C$4,IF(F339&gt;=4.5,IF('Berechnung 4_5 _ x'!I$5="Nein",4.5,IF(Kinder!AO$903&lt;3,IF(MAX(Kinder!$AJ$903:AO$903)&lt;3,4.5,Kinder!BQ339),MIN('Berechnung 4_5 _ x'!$E$31:$F$32))),F339),0)</f>
        <v>0</v>
      </c>
      <c r="AR339">
        <f>IF(Kinder!BR341=Antrag!$C$4,IF(G339&gt;=4.5,IF('Berechnung 4_5 _ x'!J$5="Nein",4.5,IF(Kinder!AP$903&lt;3,IF(MAX(Kinder!$AJ$903:AP$903)&lt;3,4.5,Kinder!BR339),MIN('Berechnung 4_5 _ x'!$E$31:$F$32))),G339),0)</f>
        <v>0</v>
      </c>
      <c r="AS339">
        <f>IF(Kinder!BS341=Antrag!$C$4,IF(H339&gt;=4.5,IF('Berechnung 4_5 _ x'!K$5="Nein",4.5,IF(Kinder!AQ$903&lt;3,IF(MAX(Kinder!$AJ$903:AQ$903)&lt;3,4.5,Kinder!BS339),MIN('Berechnung 4_5 _ x'!$E$31:$F$32))),H339),0)</f>
        <v>0</v>
      </c>
      <c r="AT339">
        <f>IF(Kinder!BT341=Antrag!$C$4,IF(I339&gt;=4.5,IF('Berechnung 4_5 _ x'!L$5="Nein",4.5,IF(Kinder!AR$903&lt;3,IF(MAX(Kinder!$AJ$903:AR$903)&lt;3,4.5,Kinder!BT339),MIN('Berechnung 4_5 _ x'!$E$31:$F$32))),I339),0)</f>
        <v>0</v>
      </c>
      <c r="AU339">
        <f>IF(Kinder!BU341=Antrag!$C$4,IF(J339&gt;=4.5,IF('Berechnung 4_5 _ x'!M$5="Nein",4.5,IF(Kinder!AS$903&lt;3,IF(MAX(Kinder!$AJ$903:AS$903)&lt;3,4.5,Kinder!BU339),MIN('Berechnung 4_5 _ x'!$E$31:$F$32))),J339),0)</f>
        <v>0</v>
      </c>
      <c r="AV339">
        <f>IF(Kinder!BV341=Antrag!$C$4,IF(K339&gt;=4.5,IF('Berechnung 4_5 _ x'!N$5="Nein",4.5,IF(Kinder!AT$903&lt;3,IF(MAX(Kinder!$AJ$903:AT$903)&lt;3,4.5,Kinder!BV339),MIN('Berechnung 4_5 _ x'!$E$31:$F$32))),K339),0)</f>
        <v>0</v>
      </c>
      <c r="AW339">
        <f>IF(Kinder!BW341=Antrag!$C$4,IF(L339&gt;=4.5,IF('Berechnung 4_5 _ x'!O$5="Nein",4.5,IF(Kinder!AU$903&lt;3,IF(MAX(Kinder!$AJ$903:AU$903)&lt;3,4.5,Kinder!BW339),MIN('Berechnung 4_5 _ x'!$E$31:$F$32))),L339),0)</f>
        <v>0</v>
      </c>
    </row>
    <row r="340" spans="1:49" x14ac:dyDescent="0.2">
      <c r="M340">
        <f>IF(Kinder!BL341=Antrag!$C$4,Kinder!BL340,0)</f>
        <v>0</v>
      </c>
      <c r="N340">
        <f>IF(Kinder!BM341=Antrag!$C$4,Kinder!BM340,0)</f>
        <v>0</v>
      </c>
      <c r="O340">
        <f>IF(Kinder!BN341=Antrag!$C$4,Kinder!BN340,0)</f>
        <v>0</v>
      </c>
      <c r="P340">
        <f>IF(Kinder!BO341=Antrag!$C$4,Kinder!BO340,0)</f>
        <v>0</v>
      </c>
      <c r="Q340">
        <f>IF(Kinder!BP341=Antrag!$C$4,Kinder!BP340,0)</f>
        <v>0</v>
      </c>
      <c r="R340">
        <f>IF(Kinder!BQ341=Antrag!$C$4,Kinder!BQ340,0)</f>
        <v>0</v>
      </c>
      <c r="S340">
        <f>IF(Kinder!BR341=Antrag!$C$4,Kinder!BR340,0)</f>
        <v>0</v>
      </c>
      <c r="T340">
        <f>IF(Kinder!BS341=Antrag!$C$4,Kinder!BS340,0)</f>
        <v>0</v>
      </c>
      <c r="U340">
        <f>IF(Kinder!BT341=Antrag!$C$4,Kinder!BT340,0)</f>
        <v>0</v>
      </c>
      <c r="V340">
        <f>IF(Kinder!BU341=Antrag!$C$4,Kinder!BU340,0)</f>
        <v>0</v>
      </c>
      <c r="W340">
        <f>IF(Kinder!BV341=Antrag!$C$4,Kinder!BV340,0)</f>
        <v>0</v>
      </c>
      <c r="X340">
        <f>IF(Kinder!BW341=Antrag!$C$4,Kinder!BW340,0)</f>
        <v>0</v>
      </c>
    </row>
    <row r="341" spans="1:49" x14ac:dyDescent="0.2">
      <c r="Y341">
        <f t="shared" ref="Y341:AJ341" si="112">MIN(A339,AL339)*M340</f>
        <v>0</v>
      </c>
      <c r="Z341">
        <f t="shared" si="112"/>
        <v>0</v>
      </c>
      <c r="AA341">
        <f t="shared" si="112"/>
        <v>0</v>
      </c>
      <c r="AB341">
        <f t="shared" si="112"/>
        <v>0</v>
      </c>
      <c r="AC341">
        <f t="shared" si="112"/>
        <v>0</v>
      </c>
      <c r="AD341">
        <f t="shared" si="112"/>
        <v>0</v>
      </c>
      <c r="AE341">
        <f t="shared" si="112"/>
        <v>0</v>
      </c>
      <c r="AF341">
        <f t="shared" si="112"/>
        <v>0</v>
      </c>
      <c r="AG341">
        <f t="shared" si="112"/>
        <v>0</v>
      </c>
      <c r="AH341">
        <f t="shared" si="112"/>
        <v>0</v>
      </c>
      <c r="AI341">
        <f t="shared" si="112"/>
        <v>0</v>
      </c>
      <c r="AJ341">
        <f t="shared" si="112"/>
        <v>0</v>
      </c>
      <c r="AK341">
        <f>SUM(Y341:AJ341)</f>
        <v>0</v>
      </c>
    </row>
    <row r="342" spans="1:49" x14ac:dyDescent="0.2">
      <c r="A342">
        <f>IF(Kinder!BL344=Antrag!$C$4,IF(Kinder!BL342=4.5,'Berechnung 4_5 _ x'!$E$31,Kinder!BL342),0)</f>
        <v>0</v>
      </c>
      <c r="B342">
        <f>IF(Kinder!BM344=Antrag!$C$4,IF(Kinder!BM342=4.5,'Berechnung 4_5 _ x'!$E$31,Kinder!BM342),0)</f>
        <v>0</v>
      </c>
      <c r="C342">
        <f>IF(Kinder!BN344=Antrag!$C$4,IF(Kinder!BN342=4.5,'Berechnung 4_5 _ x'!$E$31,Kinder!BN342),0)</f>
        <v>0</v>
      </c>
      <c r="D342">
        <f>IF(Kinder!BO344=Antrag!$C$4,IF(Kinder!BO342=4.5,'Berechnung 4_5 _ x'!$E$31,Kinder!BO342),0)</f>
        <v>0</v>
      </c>
      <c r="E342">
        <f>IF(Kinder!BP344=Antrag!$C$4,IF(Kinder!BP342=4.5,'Berechnung 4_5 _ x'!$E$31,Kinder!BP342),0)</f>
        <v>0</v>
      </c>
      <c r="F342">
        <f>IF(Kinder!BQ344=Antrag!$C$4,IF(Kinder!BQ342=4.5,'Berechnung 4_5 _ x'!$E$31,Kinder!BQ342),0)</f>
        <v>0</v>
      </c>
      <c r="G342">
        <f>IF(Kinder!BR344=Antrag!$C$4,IF(Kinder!BR342=4.5,'Berechnung 4_5 _ x'!$E$31,Kinder!BR342),0)</f>
        <v>0</v>
      </c>
      <c r="H342">
        <f>IF(Kinder!BS344=Antrag!$C$4,IF(Kinder!BS342=4.5,'Berechnung 4_5 _ x'!$E$31,Kinder!BS342),0)</f>
        <v>0</v>
      </c>
      <c r="I342">
        <f>IF(Kinder!BT344=Antrag!$C$4,IF(Kinder!BT342=4.5,'Berechnung 4_5 _ x'!$E$31,Kinder!BT342),0)</f>
        <v>0</v>
      </c>
      <c r="J342">
        <f>IF(Kinder!BU344=Antrag!$C$4,IF(Kinder!BU342=4.5,'Berechnung 4_5 _ x'!$E$31,Kinder!BU342),0)</f>
        <v>0</v>
      </c>
      <c r="K342">
        <f>IF(Kinder!BV344=Antrag!$C$4,IF(Kinder!BV342=4.5,'Berechnung 4_5 _ x'!$E$31,Kinder!BV342),0)</f>
        <v>0</v>
      </c>
      <c r="L342">
        <f>IF(Kinder!BW344=Antrag!$C$4,IF(Kinder!BW342=4.5,'Berechnung 4_5 _ x'!$E$31,Kinder!BW342),0)</f>
        <v>0</v>
      </c>
      <c r="M342" t="str">
        <f>IF(Kinder!S344='Berechnung Kommune'!L341,Kinder!S342,0)</f>
        <v/>
      </c>
      <c r="AL342">
        <f>IF(Kinder!BL344=Antrag!$C$4,IF(A342&gt;=4.5,IF('Berechnung 4_5 _ x'!D$5="Nein",4.5,IF(Kinder!AJ$903&lt;3,IF(MAX(Kinder!$AJ$903:AJ$903)&lt;3,4.5,Kinder!BL342),MIN('Berechnung 4_5 _ x'!$E$31:$F$32))),A342),0)</f>
        <v>0</v>
      </c>
      <c r="AM342">
        <f>IF(Kinder!BM344=Antrag!$C$4,IF(B342&gt;=4.5,IF('Berechnung 4_5 _ x'!E$5="Nein",4.5,IF(Kinder!AK$903&lt;3,IF(MAX(Kinder!$AJ$903:AK$903)&lt;3,4.5,Kinder!BM342),MIN('Berechnung 4_5 _ x'!$E$31:$F$32))),B342),0)</f>
        <v>0</v>
      </c>
      <c r="AN342">
        <f>IF(Kinder!BN344=Antrag!$C$4,IF(C342&gt;=4.5,IF('Berechnung 4_5 _ x'!F$5="Nein",4.5,IF(Kinder!AL$903&lt;3,IF(MAX(Kinder!$AJ$903:AL$903)&lt;3,4.5,Kinder!BN342),MIN('Berechnung 4_5 _ x'!$E$31:$F$32))),C342),0)</f>
        <v>0</v>
      </c>
      <c r="AO342">
        <f>IF(Kinder!BO344=Antrag!$C$4,IF(D342&gt;=4.5,IF('Berechnung 4_5 _ x'!G$5="Nein",4.5,IF(Kinder!AM$903&lt;3,IF(MAX(Kinder!$AJ$903:AM$903)&lt;3,4.5,Kinder!BO342),MIN('Berechnung 4_5 _ x'!$E$31:$F$32))),D342),0)</f>
        <v>0</v>
      </c>
      <c r="AP342">
        <f>IF(Kinder!BP344=Antrag!$C$4,IF(E342&gt;=4.5,IF('Berechnung 4_5 _ x'!H$5="Nein",4.5,IF(Kinder!AN$903&lt;3,IF(MAX(Kinder!$AJ$903:AN$903)&lt;3,4.5,Kinder!BP342),MIN('Berechnung 4_5 _ x'!$E$31:$F$32))),E342),0)</f>
        <v>0</v>
      </c>
      <c r="AQ342">
        <f>IF(Kinder!BQ344=Antrag!$C$4,IF(F342&gt;=4.5,IF('Berechnung 4_5 _ x'!I$5="Nein",4.5,IF(Kinder!AO$903&lt;3,IF(MAX(Kinder!$AJ$903:AO$903)&lt;3,4.5,Kinder!BQ342),MIN('Berechnung 4_5 _ x'!$E$31:$F$32))),F342),0)</f>
        <v>0</v>
      </c>
      <c r="AR342">
        <f>IF(Kinder!BR344=Antrag!$C$4,IF(G342&gt;=4.5,IF('Berechnung 4_5 _ x'!J$5="Nein",4.5,IF(Kinder!AP$903&lt;3,IF(MAX(Kinder!$AJ$903:AP$903)&lt;3,4.5,Kinder!BR342),MIN('Berechnung 4_5 _ x'!$E$31:$F$32))),G342),0)</f>
        <v>0</v>
      </c>
      <c r="AS342">
        <f>IF(Kinder!BS344=Antrag!$C$4,IF(H342&gt;=4.5,IF('Berechnung 4_5 _ x'!K$5="Nein",4.5,IF(Kinder!AQ$903&lt;3,IF(MAX(Kinder!$AJ$903:AQ$903)&lt;3,4.5,Kinder!BS342),MIN('Berechnung 4_5 _ x'!$E$31:$F$32))),H342),0)</f>
        <v>0</v>
      </c>
      <c r="AT342">
        <f>IF(Kinder!BT344=Antrag!$C$4,IF(I342&gt;=4.5,IF('Berechnung 4_5 _ x'!L$5="Nein",4.5,IF(Kinder!AR$903&lt;3,IF(MAX(Kinder!$AJ$903:AR$903)&lt;3,4.5,Kinder!BT342),MIN('Berechnung 4_5 _ x'!$E$31:$F$32))),I342),0)</f>
        <v>0</v>
      </c>
      <c r="AU342">
        <f>IF(Kinder!BU344=Antrag!$C$4,IF(J342&gt;=4.5,IF('Berechnung 4_5 _ x'!M$5="Nein",4.5,IF(Kinder!AS$903&lt;3,IF(MAX(Kinder!$AJ$903:AS$903)&lt;3,4.5,Kinder!BU342),MIN('Berechnung 4_5 _ x'!$E$31:$F$32))),J342),0)</f>
        <v>0</v>
      </c>
      <c r="AV342">
        <f>IF(Kinder!BV344=Antrag!$C$4,IF(K342&gt;=4.5,IF('Berechnung 4_5 _ x'!N$5="Nein",4.5,IF(Kinder!AT$903&lt;3,IF(MAX(Kinder!$AJ$903:AT$903)&lt;3,4.5,Kinder!BV342),MIN('Berechnung 4_5 _ x'!$E$31:$F$32))),K342),0)</f>
        <v>0</v>
      </c>
      <c r="AW342">
        <f>IF(Kinder!BW344=Antrag!$C$4,IF(L342&gt;=4.5,IF('Berechnung 4_5 _ x'!O$5="Nein",4.5,IF(Kinder!AU$903&lt;3,IF(MAX(Kinder!$AJ$903:AU$903)&lt;3,4.5,Kinder!BW342),MIN('Berechnung 4_5 _ x'!$E$31:$F$32))),L342),0)</f>
        <v>0</v>
      </c>
    </row>
    <row r="343" spans="1:49" x14ac:dyDescent="0.2">
      <c r="M343">
        <f>IF(Kinder!BL344=Antrag!$C$4,Kinder!BL343,0)</f>
        <v>0</v>
      </c>
      <c r="N343">
        <f>IF(Kinder!BM344=Antrag!$C$4,Kinder!BM343,0)</f>
        <v>0</v>
      </c>
      <c r="O343">
        <f>IF(Kinder!BN344=Antrag!$C$4,Kinder!BN343,0)</f>
        <v>0</v>
      </c>
      <c r="P343">
        <f>IF(Kinder!BO344=Antrag!$C$4,Kinder!BO343,0)</f>
        <v>0</v>
      </c>
      <c r="Q343">
        <f>IF(Kinder!BP344=Antrag!$C$4,Kinder!BP343,0)</f>
        <v>0</v>
      </c>
      <c r="R343">
        <f>IF(Kinder!BQ344=Antrag!$C$4,Kinder!BQ343,0)</f>
        <v>0</v>
      </c>
      <c r="S343">
        <f>IF(Kinder!BR344=Antrag!$C$4,Kinder!BR343,0)</f>
        <v>0</v>
      </c>
      <c r="T343">
        <f>IF(Kinder!BS344=Antrag!$C$4,Kinder!BS343,0)</f>
        <v>0</v>
      </c>
      <c r="U343">
        <f>IF(Kinder!BT344=Antrag!$C$4,Kinder!BT343,0)</f>
        <v>0</v>
      </c>
      <c r="V343">
        <f>IF(Kinder!BU344=Antrag!$C$4,Kinder!BU343,0)</f>
        <v>0</v>
      </c>
      <c r="W343">
        <f>IF(Kinder!BV344=Antrag!$C$4,Kinder!BV343,0)</f>
        <v>0</v>
      </c>
      <c r="X343">
        <f>IF(Kinder!BW344=Antrag!$C$4,Kinder!BW343,0)</f>
        <v>0</v>
      </c>
    </row>
    <row r="344" spans="1:49" x14ac:dyDescent="0.2">
      <c r="Y344">
        <f t="shared" ref="Y344:AJ344" si="113">MIN(A342,AL342)*M343</f>
        <v>0</v>
      </c>
      <c r="Z344">
        <f t="shared" si="113"/>
        <v>0</v>
      </c>
      <c r="AA344">
        <f t="shared" si="113"/>
        <v>0</v>
      </c>
      <c r="AB344">
        <f t="shared" si="113"/>
        <v>0</v>
      </c>
      <c r="AC344">
        <f t="shared" si="113"/>
        <v>0</v>
      </c>
      <c r="AD344">
        <f t="shared" si="113"/>
        <v>0</v>
      </c>
      <c r="AE344">
        <f t="shared" si="113"/>
        <v>0</v>
      </c>
      <c r="AF344">
        <f t="shared" si="113"/>
        <v>0</v>
      </c>
      <c r="AG344">
        <f t="shared" si="113"/>
        <v>0</v>
      </c>
      <c r="AH344">
        <f t="shared" si="113"/>
        <v>0</v>
      </c>
      <c r="AI344">
        <f t="shared" si="113"/>
        <v>0</v>
      </c>
      <c r="AJ344">
        <f t="shared" si="113"/>
        <v>0</v>
      </c>
      <c r="AK344">
        <f>SUM(Y344:AJ344)</f>
        <v>0</v>
      </c>
    </row>
    <row r="345" spans="1:49" x14ac:dyDescent="0.2">
      <c r="A345">
        <f>IF(Kinder!BL347=Antrag!$C$4,IF(Kinder!BL345=4.5,'Berechnung 4_5 _ x'!$E$31,Kinder!BL345),0)</f>
        <v>0</v>
      </c>
      <c r="B345">
        <f>IF(Kinder!BM347=Antrag!$C$4,IF(Kinder!BM345=4.5,'Berechnung 4_5 _ x'!$E$31,Kinder!BM345),0)</f>
        <v>0</v>
      </c>
      <c r="C345">
        <f>IF(Kinder!BN347=Antrag!$C$4,IF(Kinder!BN345=4.5,'Berechnung 4_5 _ x'!$E$31,Kinder!BN345),0)</f>
        <v>0</v>
      </c>
      <c r="D345">
        <f>IF(Kinder!BO347=Antrag!$C$4,IF(Kinder!BO345=4.5,'Berechnung 4_5 _ x'!$E$31,Kinder!BO345),0)</f>
        <v>0</v>
      </c>
      <c r="E345">
        <f>IF(Kinder!BP347=Antrag!$C$4,IF(Kinder!BP345=4.5,'Berechnung 4_5 _ x'!$E$31,Kinder!BP345),0)</f>
        <v>0</v>
      </c>
      <c r="F345">
        <f>IF(Kinder!BQ347=Antrag!$C$4,IF(Kinder!BQ345=4.5,'Berechnung 4_5 _ x'!$E$31,Kinder!BQ345),0)</f>
        <v>0</v>
      </c>
      <c r="G345">
        <f>IF(Kinder!BR347=Antrag!$C$4,IF(Kinder!BR345=4.5,'Berechnung 4_5 _ x'!$E$31,Kinder!BR345),0)</f>
        <v>0</v>
      </c>
      <c r="H345">
        <f>IF(Kinder!BS347=Antrag!$C$4,IF(Kinder!BS345=4.5,'Berechnung 4_5 _ x'!$E$31,Kinder!BS345),0)</f>
        <v>0</v>
      </c>
      <c r="I345">
        <f>IF(Kinder!BT347=Antrag!$C$4,IF(Kinder!BT345=4.5,'Berechnung 4_5 _ x'!$E$31,Kinder!BT345),0)</f>
        <v>0</v>
      </c>
      <c r="J345">
        <f>IF(Kinder!BU347=Antrag!$C$4,IF(Kinder!BU345=4.5,'Berechnung 4_5 _ x'!$E$31,Kinder!BU345),0)</f>
        <v>0</v>
      </c>
      <c r="K345">
        <f>IF(Kinder!BV347=Antrag!$C$4,IF(Kinder!BV345=4.5,'Berechnung 4_5 _ x'!$E$31,Kinder!BV345),0)</f>
        <v>0</v>
      </c>
      <c r="L345">
        <f>IF(Kinder!BW347=Antrag!$C$4,IF(Kinder!BW345=4.5,'Berechnung 4_5 _ x'!$E$31,Kinder!BW345),0)</f>
        <v>0</v>
      </c>
      <c r="M345" t="str">
        <f>IF(Kinder!S347='Berechnung Kommune'!L344,Kinder!S345,0)</f>
        <v/>
      </c>
      <c r="AL345">
        <f>IF(Kinder!BL347=Antrag!$C$4,IF(A345&gt;=4.5,IF('Berechnung 4_5 _ x'!D$5="Nein",4.5,IF(Kinder!AJ$903&lt;3,IF(MAX(Kinder!$AJ$903:AJ$903)&lt;3,4.5,Kinder!BL345),MIN('Berechnung 4_5 _ x'!$E$31:$F$32))),A345),0)</f>
        <v>0</v>
      </c>
      <c r="AM345">
        <f>IF(Kinder!BM347=Antrag!$C$4,IF(B345&gt;=4.5,IF('Berechnung 4_5 _ x'!E$5="Nein",4.5,IF(Kinder!AK$903&lt;3,IF(MAX(Kinder!$AJ$903:AK$903)&lt;3,4.5,Kinder!BM345),MIN('Berechnung 4_5 _ x'!$E$31:$F$32))),B345),0)</f>
        <v>0</v>
      </c>
      <c r="AN345">
        <f>IF(Kinder!BN347=Antrag!$C$4,IF(C345&gt;=4.5,IF('Berechnung 4_5 _ x'!F$5="Nein",4.5,IF(Kinder!AL$903&lt;3,IF(MAX(Kinder!$AJ$903:AL$903)&lt;3,4.5,Kinder!BN345),MIN('Berechnung 4_5 _ x'!$E$31:$F$32))),C345),0)</f>
        <v>0</v>
      </c>
      <c r="AO345">
        <f>IF(Kinder!BO347=Antrag!$C$4,IF(D345&gt;=4.5,IF('Berechnung 4_5 _ x'!G$5="Nein",4.5,IF(Kinder!AM$903&lt;3,IF(MAX(Kinder!$AJ$903:AM$903)&lt;3,4.5,Kinder!BO345),MIN('Berechnung 4_5 _ x'!$E$31:$F$32))),D345),0)</f>
        <v>0</v>
      </c>
      <c r="AP345">
        <f>IF(Kinder!BP347=Antrag!$C$4,IF(E345&gt;=4.5,IF('Berechnung 4_5 _ x'!H$5="Nein",4.5,IF(Kinder!AN$903&lt;3,IF(MAX(Kinder!$AJ$903:AN$903)&lt;3,4.5,Kinder!BP345),MIN('Berechnung 4_5 _ x'!$E$31:$F$32))),E345),0)</f>
        <v>0</v>
      </c>
      <c r="AQ345">
        <f>IF(Kinder!BQ347=Antrag!$C$4,IF(F345&gt;=4.5,IF('Berechnung 4_5 _ x'!I$5="Nein",4.5,IF(Kinder!AO$903&lt;3,IF(MAX(Kinder!$AJ$903:AO$903)&lt;3,4.5,Kinder!BQ345),MIN('Berechnung 4_5 _ x'!$E$31:$F$32))),F345),0)</f>
        <v>0</v>
      </c>
      <c r="AR345">
        <f>IF(Kinder!BR347=Antrag!$C$4,IF(G345&gt;=4.5,IF('Berechnung 4_5 _ x'!J$5="Nein",4.5,IF(Kinder!AP$903&lt;3,IF(MAX(Kinder!$AJ$903:AP$903)&lt;3,4.5,Kinder!BR345),MIN('Berechnung 4_5 _ x'!$E$31:$F$32))),G345),0)</f>
        <v>0</v>
      </c>
      <c r="AS345">
        <f>IF(Kinder!BS347=Antrag!$C$4,IF(H345&gt;=4.5,IF('Berechnung 4_5 _ x'!K$5="Nein",4.5,IF(Kinder!AQ$903&lt;3,IF(MAX(Kinder!$AJ$903:AQ$903)&lt;3,4.5,Kinder!BS345),MIN('Berechnung 4_5 _ x'!$E$31:$F$32))),H345),0)</f>
        <v>0</v>
      </c>
      <c r="AT345">
        <f>IF(Kinder!BT347=Antrag!$C$4,IF(I345&gt;=4.5,IF('Berechnung 4_5 _ x'!L$5="Nein",4.5,IF(Kinder!AR$903&lt;3,IF(MAX(Kinder!$AJ$903:AR$903)&lt;3,4.5,Kinder!BT345),MIN('Berechnung 4_5 _ x'!$E$31:$F$32))),I345),0)</f>
        <v>0</v>
      </c>
      <c r="AU345">
        <f>IF(Kinder!BU347=Antrag!$C$4,IF(J345&gt;=4.5,IF('Berechnung 4_5 _ x'!M$5="Nein",4.5,IF(Kinder!AS$903&lt;3,IF(MAX(Kinder!$AJ$903:AS$903)&lt;3,4.5,Kinder!BU345),MIN('Berechnung 4_5 _ x'!$E$31:$F$32))),J345),0)</f>
        <v>0</v>
      </c>
      <c r="AV345">
        <f>IF(Kinder!BV347=Antrag!$C$4,IF(K345&gt;=4.5,IF('Berechnung 4_5 _ x'!N$5="Nein",4.5,IF(Kinder!AT$903&lt;3,IF(MAX(Kinder!$AJ$903:AT$903)&lt;3,4.5,Kinder!BV345),MIN('Berechnung 4_5 _ x'!$E$31:$F$32))),K345),0)</f>
        <v>0</v>
      </c>
      <c r="AW345">
        <f>IF(Kinder!BW347=Antrag!$C$4,IF(L345&gt;=4.5,IF('Berechnung 4_5 _ x'!O$5="Nein",4.5,IF(Kinder!AU$903&lt;3,IF(MAX(Kinder!$AJ$903:AU$903)&lt;3,4.5,Kinder!BW345),MIN('Berechnung 4_5 _ x'!$E$31:$F$32))),L345),0)</f>
        <v>0</v>
      </c>
    </row>
    <row r="346" spans="1:49" x14ac:dyDescent="0.2">
      <c r="M346">
        <f>IF(Kinder!BL347=Antrag!$C$4,Kinder!BL346,0)</f>
        <v>0</v>
      </c>
      <c r="N346">
        <f>IF(Kinder!BM347=Antrag!$C$4,Kinder!BM346,0)</f>
        <v>0</v>
      </c>
      <c r="O346">
        <f>IF(Kinder!BN347=Antrag!$C$4,Kinder!BN346,0)</f>
        <v>0</v>
      </c>
      <c r="P346">
        <f>IF(Kinder!BO347=Antrag!$C$4,Kinder!BO346,0)</f>
        <v>0</v>
      </c>
      <c r="Q346">
        <f>IF(Kinder!BP347=Antrag!$C$4,Kinder!BP346,0)</f>
        <v>0</v>
      </c>
      <c r="R346">
        <f>IF(Kinder!BQ347=Antrag!$C$4,Kinder!BQ346,0)</f>
        <v>0</v>
      </c>
      <c r="S346">
        <f>IF(Kinder!BR347=Antrag!$C$4,Kinder!BR346,0)</f>
        <v>0</v>
      </c>
      <c r="T346">
        <f>IF(Kinder!BS347=Antrag!$C$4,Kinder!BS346,0)</f>
        <v>0</v>
      </c>
      <c r="U346">
        <f>IF(Kinder!BT347=Antrag!$C$4,Kinder!BT346,0)</f>
        <v>0</v>
      </c>
      <c r="V346">
        <f>IF(Kinder!BU347=Antrag!$C$4,Kinder!BU346,0)</f>
        <v>0</v>
      </c>
      <c r="W346">
        <f>IF(Kinder!BV347=Antrag!$C$4,Kinder!BV346,0)</f>
        <v>0</v>
      </c>
      <c r="X346">
        <f>IF(Kinder!BW347=Antrag!$C$4,Kinder!BW346,0)</f>
        <v>0</v>
      </c>
    </row>
    <row r="347" spans="1:49" x14ac:dyDescent="0.2">
      <c r="Y347">
        <f t="shared" ref="Y347:AJ347" si="114">MIN(A345,AL345)*M346</f>
        <v>0</v>
      </c>
      <c r="Z347">
        <f t="shared" si="114"/>
        <v>0</v>
      </c>
      <c r="AA347">
        <f t="shared" si="114"/>
        <v>0</v>
      </c>
      <c r="AB347">
        <f t="shared" si="114"/>
        <v>0</v>
      </c>
      <c r="AC347">
        <f t="shared" si="114"/>
        <v>0</v>
      </c>
      <c r="AD347">
        <f t="shared" si="114"/>
        <v>0</v>
      </c>
      <c r="AE347">
        <f t="shared" si="114"/>
        <v>0</v>
      </c>
      <c r="AF347">
        <f t="shared" si="114"/>
        <v>0</v>
      </c>
      <c r="AG347">
        <f t="shared" si="114"/>
        <v>0</v>
      </c>
      <c r="AH347">
        <f t="shared" si="114"/>
        <v>0</v>
      </c>
      <c r="AI347">
        <f t="shared" si="114"/>
        <v>0</v>
      </c>
      <c r="AJ347">
        <f t="shared" si="114"/>
        <v>0</v>
      </c>
      <c r="AK347">
        <f>SUM(Y347:AJ347)</f>
        <v>0</v>
      </c>
    </row>
    <row r="348" spans="1:49" x14ac:dyDescent="0.2">
      <c r="A348">
        <f>IF(Kinder!BL350=Antrag!$C$4,IF(Kinder!BL348=4.5,'Berechnung 4_5 _ x'!$E$31,Kinder!BL348),0)</f>
        <v>0</v>
      </c>
      <c r="B348">
        <f>IF(Kinder!BM350=Antrag!$C$4,IF(Kinder!BM348=4.5,'Berechnung 4_5 _ x'!$E$31,Kinder!BM348),0)</f>
        <v>0</v>
      </c>
      <c r="C348">
        <f>IF(Kinder!BN350=Antrag!$C$4,IF(Kinder!BN348=4.5,'Berechnung 4_5 _ x'!$E$31,Kinder!BN348),0)</f>
        <v>0</v>
      </c>
      <c r="D348">
        <f>IF(Kinder!BO350=Antrag!$C$4,IF(Kinder!BO348=4.5,'Berechnung 4_5 _ x'!$E$31,Kinder!BO348),0)</f>
        <v>0</v>
      </c>
      <c r="E348">
        <f>IF(Kinder!BP350=Antrag!$C$4,IF(Kinder!BP348=4.5,'Berechnung 4_5 _ x'!$E$31,Kinder!BP348),0)</f>
        <v>0</v>
      </c>
      <c r="F348">
        <f>IF(Kinder!BQ350=Antrag!$C$4,IF(Kinder!BQ348=4.5,'Berechnung 4_5 _ x'!$E$31,Kinder!BQ348),0)</f>
        <v>0</v>
      </c>
      <c r="G348">
        <f>IF(Kinder!BR350=Antrag!$C$4,IF(Kinder!BR348=4.5,'Berechnung 4_5 _ x'!$E$31,Kinder!BR348),0)</f>
        <v>0</v>
      </c>
      <c r="H348">
        <f>IF(Kinder!BS350=Antrag!$C$4,IF(Kinder!BS348=4.5,'Berechnung 4_5 _ x'!$E$31,Kinder!BS348),0)</f>
        <v>0</v>
      </c>
      <c r="I348">
        <f>IF(Kinder!BT350=Antrag!$C$4,IF(Kinder!BT348=4.5,'Berechnung 4_5 _ x'!$E$31,Kinder!BT348),0)</f>
        <v>0</v>
      </c>
      <c r="J348">
        <f>IF(Kinder!BU350=Antrag!$C$4,IF(Kinder!BU348=4.5,'Berechnung 4_5 _ x'!$E$31,Kinder!BU348),0)</f>
        <v>0</v>
      </c>
      <c r="K348">
        <f>IF(Kinder!BV350=Antrag!$C$4,IF(Kinder!BV348=4.5,'Berechnung 4_5 _ x'!$E$31,Kinder!BV348),0)</f>
        <v>0</v>
      </c>
      <c r="L348">
        <f>IF(Kinder!BW350=Antrag!$C$4,IF(Kinder!BW348=4.5,'Berechnung 4_5 _ x'!$E$31,Kinder!BW348),0)</f>
        <v>0</v>
      </c>
      <c r="M348" t="str">
        <f>IF(Kinder!S350='Berechnung Kommune'!L347,Kinder!S348,0)</f>
        <v/>
      </c>
      <c r="AL348">
        <f>IF(Kinder!BL350=Antrag!$C$4,IF(A348&gt;=4.5,IF('Berechnung 4_5 _ x'!D$5="Nein",4.5,IF(Kinder!AJ$903&lt;3,IF(MAX(Kinder!$AJ$903:AJ$903)&lt;3,4.5,Kinder!BL348),MIN('Berechnung 4_5 _ x'!$E$31:$F$32))),A348),0)</f>
        <v>0</v>
      </c>
      <c r="AM348">
        <f>IF(Kinder!BM350=Antrag!$C$4,IF(B348&gt;=4.5,IF('Berechnung 4_5 _ x'!E$5="Nein",4.5,IF(Kinder!AK$903&lt;3,IF(MAX(Kinder!$AJ$903:AK$903)&lt;3,4.5,Kinder!BM348),MIN('Berechnung 4_5 _ x'!$E$31:$F$32))),B348),0)</f>
        <v>0</v>
      </c>
      <c r="AN348">
        <f>IF(Kinder!BN350=Antrag!$C$4,IF(C348&gt;=4.5,IF('Berechnung 4_5 _ x'!F$5="Nein",4.5,IF(Kinder!AL$903&lt;3,IF(MAX(Kinder!$AJ$903:AL$903)&lt;3,4.5,Kinder!BN348),MIN('Berechnung 4_5 _ x'!$E$31:$F$32))),C348),0)</f>
        <v>0</v>
      </c>
      <c r="AO348">
        <f>IF(Kinder!BO350=Antrag!$C$4,IF(D348&gt;=4.5,IF('Berechnung 4_5 _ x'!G$5="Nein",4.5,IF(Kinder!AM$903&lt;3,IF(MAX(Kinder!$AJ$903:AM$903)&lt;3,4.5,Kinder!BO348),MIN('Berechnung 4_5 _ x'!$E$31:$F$32))),D348),0)</f>
        <v>0</v>
      </c>
      <c r="AP348">
        <f>IF(Kinder!BP350=Antrag!$C$4,IF(E348&gt;=4.5,IF('Berechnung 4_5 _ x'!H$5="Nein",4.5,IF(Kinder!AN$903&lt;3,IF(MAX(Kinder!$AJ$903:AN$903)&lt;3,4.5,Kinder!BP348),MIN('Berechnung 4_5 _ x'!$E$31:$F$32))),E348),0)</f>
        <v>0</v>
      </c>
      <c r="AQ348">
        <f>IF(Kinder!BQ350=Antrag!$C$4,IF(F348&gt;=4.5,IF('Berechnung 4_5 _ x'!I$5="Nein",4.5,IF(Kinder!AO$903&lt;3,IF(MAX(Kinder!$AJ$903:AO$903)&lt;3,4.5,Kinder!BQ348),MIN('Berechnung 4_5 _ x'!$E$31:$F$32))),F348),0)</f>
        <v>0</v>
      </c>
      <c r="AR348">
        <f>IF(Kinder!BR350=Antrag!$C$4,IF(G348&gt;=4.5,IF('Berechnung 4_5 _ x'!J$5="Nein",4.5,IF(Kinder!AP$903&lt;3,IF(MAX(Kinder!$AJ$903:AP$903)&lt;3,4.5,Kinder!BR348),MIN('Berechnung 4_5 _ x'!$E$31:$F$32))),G348),0)</f>
        <v>0</v>
      </c>
      <c r="AS348">
        <f>IF(Kinder!BS350=Antrag!$C$4,IF(H348&gt;=4.5,IF('Berechnung 4_5 _ x'!K$5="Nein",4.5,IF(Kinder!AQ$903&lt;3,IF(MAX(Kinder!$AJ$903:AQ$903)&lt;3,4.5,Kinder!BS348),MIN('Berechnung 4_5 _ x'!$E$31:$F$32))),H348),0)</f>
        <v>0</v>
      </c>
      <c r="AT348">
        <f>IF(Kinder!BT350=Antrag!$C$4,IF(I348&gt;=4.5,IF('Berechnung 4_5 _ x'!L$5="Nein",4.5,IF(Kinder!AR$903&lt;3,IF(MAX(Kinder!$AJ$903:AR$903)&lt;3,4.5,Kinder!BT348),MIN('Berechnung 4_5 _ x'!$E$31:$F$32))),I348),0)</f>
        <v>0</v>
      </c>
      <c r="AU348">
        <f>IF(Kinder!BU350=Antrag!$C$4,IF(J348&gt;=4.5,IF('Berechnung 4_5 _ x'!M$5="Nein",4.5,IF(Kinder!AS$903&lt;3,IF(MAX(Kinder!$AJ$903:AS$903)&lt;3,4.5,Kinder!BU348),MIN('Berechnung 4_5 _ x'!$E$31:$F$32))),J348),0)</f>
        <v>0</v>
      </c>
      <c r="AV348">
        <f>IF(Kinder!BV350=Antrag!$C$4,IF(K348&gt;=4.5,IF('Berechnung 4_5 _ x'!N$5="Nein",4.5,IF(Kinder!AT$903&lt;3,IF(MAX(Kinder!$AJ$903:AT$903)&lt;3,4.5,Kinder!BV348),MIN('Berechnung 4_5 _ x'!$E$31:$F$32))),K348),0)</f>
        <v>0</v>
      </c>
      <c r="AW348">
        <f>IF(Kinder!BW350=Antrag!$C$4,IF(L348&gt;=4.5,IF('Berechnung 4_5 _ x'!O$5="Nein",4.5,IF(Kinder!AU$903&lt;3,IF(MAX(Kinder!$AJ$903:AU$903)&lt;3,4.5,Kinder!BW348),MIN('Berechnung 4_5 _ x'!$E$31:$F$32))),L348),0)</f>
        <v>0</v>
      </c>
    </row>
    <row r="349" spans="1:49" x14ac:dyDescent="0.2">
      <c r="M349">
        <f>IF(Kinder!BL350=Antrag!$C$4,Kinder!BL349,0)</f>
        <v>0</v>
      </c>
      <c r="N349">
        <f>IF(Kinder!BM350=Antrag!$C$4,Kinder!BM349,0)</f>
        <v>0</v>
      </c>
      <c r="O349">
        <f>IF(Kinder!BN350=Antrag!$C$4,Kinder!BN349,0)</f>
        <v>0</v>
      </c>
      <c r="P349">
        <f>IF(Kinder!BO350=Antrag!$C$4,Kinder!BO349,0)</f>
        <v>0</v>
      </c>
      <c r="Q349">
        <f>IF(Kinder!BP350=Antrag!$C$4,Kinder!BP349,0)</f>
        <v>0</v>
      </c>
      <c r="R349">
        <f>IF(Kinder!BQ350=Antrag!$C$4,Kinder!BQ349,0)</f>
        <v>0</v>
      </c>
      <c r="S349">
        <f>IF(Kinder!BR350=Antrag!$C$4,Kinder!BR349,0)</f>
        <v>0</v>
      </c>
      <c r="T349">
        <f>IF(Kinder!BS350=Antrag!$C$4,Kinder!BS349,0)</f>
        <v>0</v>
      </c>
      <c r="U349">
        <f>IF(Kinder!BT350=Antrag!$C$4,Kinder!BT349,0)</f>
        <v>0</v>
      </c>
      <c r="V349">
        <f>IF(Kinder!BU350=Antrag!$C$4,Kinder!BU349,0)</f>
        <v>0</v>
      </c>
      <c r="W349">
        <f>IF(Kinder!BV350=Antrag!$C$4,Kinder!BV349,0)</f>
        <v>0</v>
      </c>
      <c r="X349">
        <f>IF(Kinder!BW350=Antrag!$C$4,Kinder!BW349,0)</f>
        <v>0</v>
      </c>
    </row>
    <row r="350" spans="1:49" x14ac:dyDescent="0.2">
      <c r="Y350">
        <f t="shared" ref="Y350:AJ350" si="115">MIN(A348,AL348)*M349</f>
        <v>0</v>
      </c>
      <c r="Z350">
        <f t="shared" si="115"/>
        <v>0</v>
      </c>
      <c r="AA350">
        <f t="shared" si="115"/>
        <v>0</v>
      </c>
      <c r="AB350">
        <f t="shared" si="115"/>
        <v>0</v>
      </c>
      <c r="AC350">
        <f t="shared" si="115"/>
        <v>0</v>
      </c>
      <c r="AD350">
        <f t="shared" si="115"/>
        <v>0</v>
      </c>
      <c r="AE350">
        <f t="shared" si="115"/>
        <v>0</v>
      </c>
      <c r="AF350">
        <f t="shared" si="115"/>
        <v>0</v>
      </c>
      <c r="AG350">
        <f t="shared" si="115"/>
        <v>0</v>
      </c>
      <c r="AH350">
        <f t="shared" si="115"/>
        <v>0</v>
      </c>
      <c r="AI350">
        <f t="shared" si="115"/>
        <v>0</v>
      </c>
      <c r="AJ350">
        <f t="shared" si="115"/>
        <v>0</v>
      </c>
      <c r="AK350">
        <f>SUM(Y350:AJ350)</f>
        <v>0</v>
      </c>
    </row>
    <row r="351" spans="1:49" x14ac:dyDescent="0.2">
      <c r="A351">
        <f>IF(Kinder!BL353=Antrag!$C$4,IF(Kinder!BL351=4.5,'Berechnung 4_5 _ x'!$E$31,Kinder!BL351),0)</f>
        <v>0</v>
      </c>
      <c r="B351">
        <f>IF(Kinder!BM353=Antrag!$C$4,IF(Kinder!BM351=4.5,'Berechnung 4_5 _ x'!$E$31,Kinder!BM351),0)</f>
        <v>0</v>
      </c>
      <c r="C351">
        <f>IF(Kinder!BN353=Antrag!$C$4,IF(Kinder!BN351=4.5,'Berechnung 4_5 _ x'!$E$31,Kinder!BN351),0)</f>
        <v>0</v>
      </c>
      <c r="D351">
        <f>IF(Kinder!BO353=Antrag!$C$4,IF(Kinder!BO351=4.5,'Berechnung 4_5 _ x'!$E$31,Kinder!BO351),0)</f>
        <v>0</v>
      </c>
      <c r="E351">
        <f>IF(Kinder!BP353=Antrag!$C$4,IF(Kinder!BP351=4.5,'Berechnung 4_5 _ x'!$E$31,Kinder!BP351),0)</f>
        <v>0</v>
      </c>
      <c r="F351">
        <f>IF(Kinder!BQ353=Antrag!$C$4,IF(Kinder!BQ351=4.5,'Berechnung 4_5 _ x'!$E$31,Kinder!BQ351),0)</f>
        <v>0</v>
      </c>
      <c r="G351">
        <f>IF(Kinder!BR353=Antrag!$C$4,IF(Kinder!BR351=4.5,'Berechnung 4_5 _ x'!$E$31,Kinder!BR351),0)</f>
        <v>0</v>
      </c>
      <c r="H351">
        <f>IF(Kinder!BS353=Antrag!$C$4,IF(Kinder!BS351=4.5,'Berechnung 4_5 _ x'!$E$31,Kinder!BS351),0)</f>
        <v>0</v>
      </c>
      <c r="I351">
        <f>IF(Kinder!BT353=Antrag!$C$4,IF(Kinder!BT351=4.5,'Berechnung 4_5 _ x'!$E$31,Kinder!BT351),0)</f>
        <v>0</v>
      </c>
      <c r="J351">
        <f>IF(Kinder!BU353=Antrag!$C$4,IF(Kinder!BU351=4.5,'Berechnung 4_5 _ x'!$E$31,Kinder!BU351),0)</f>
        <v>0</v>
      </c>
      <c r="K351">
        <f>IF(Kinder!BV353=Antrag!$C$4,IF(Kinder!BV351=4.5,'Berechnung 4_5 _ x'!$E$31,Kinder!BV351),0)</f>
        <v>0</v>
      </c>
      <c r="L351">
        <f>IF(Kinder!BW353=Antrag!$C$4,IF(Kinder!BW351=4.5,'Berechnung 4_5 _ x'!$E$31,Kinder!BW351),0)</f>
        <v>0</v>
      </c>
      <c r="M351" t="str">
        <f>IF(Kinder!S353='Berechnung Kommune'!L350,Kinder!S351,0)</f>
        <v/>
      </c>
      <c r="AL351">
        <f>IF(Kinder!BL353=Antrag!$C$4,IF(A351&gt;=4.5,IF('Berechnung 4_5 _ x'!D$5="Nein",4.5,IF(Kinder!AJ$903&lt;3,IF(MAX(Kinder!$AJ$903:AJ$903)&lt;3,4.5,Kinder!BL351),MIN('Berechnung 4_5 _ x'!$E$31:$F$32))),A351),0)</f>
        <v>0</v>
      </c>
      <c r="AM351">
        <f>IF(Kinder!BM353=Antrag!$C$4,IF(B351&gt;=4.5,IF('Berechnung 4_5 _ x'!E$5="Nein",4.5,IF(Kinder!AK$903&lt;3,IF(MAX(Kinder!$AJ$903:AK$903)&lt;3,4.5,Kinder!BM351),MIN('Berechnung 4_5 _ x'!$E$31:$F$32))),B351),0)</f>
        <v>0</v>
      </c>
      <c r="AN351">
        <f>IF(Kinder!BN353=Antrag!$C$4,IF(C351&gt;=4.5,IF('Berechnung 4_5 _ x'!F$5="Nein",4.5,IF(Kinder!AL$903&lt;3,IF(MAX(Kinder!$AJ$903:AL$903)&lt;3,4.5,Kinder!BN351),MIN('Berechnung 4_5 _ x'!$E$31:$F$32))),C351),0)</f>
        <v>0</v>
      </c>
      <c r="AO351">
        <f>IF(Kinder!BO353=Antrag!$C$4,IF(D351&gt;=4.5,IF('Berechnung 4_5 _ x'!G$5="Nein",4.5,IF(Kinder!AM$903&lt;3,IF(MAX(Kinder!$AJ$903:AM$903)&lt;3,4.5,Kinder!BO351),MIN('Berechnung 4_5 _ x'!$E$31:$F$32))),D351),0)</f>
        <v>0</v>
      </c>
      <c r="AP351">
        <f>IF(Kinder!BP353=Antrag!$C$4,IF(E351&gt;=4.5,IF('Berechnung 4_5 _ x'!H$5="Nein",4.5,IF(Kinder!AN$903&lt;3,IF(MAX(Kinder!$AJ$903:AN$903)&lt;3,4.5,Kinder!BP351),MIN('Berechnung 4_5 _ x'!$E$31:$F$32))),E351),0)</f>
        <v>0</v>
      </c>
      <c r="AQ351">
        <f>IF(Kinder!BQ353=Antrag!$C$4,IF(F351&gt;=4.5,IF('Berechnung 4_5 _ x'!I$5="Nein",4.5,IF(Kinder!AO$903&lt;3,IF(MAX(Kinder!$AJ$903:AO$903)&lt;3,4.5,Kinder!BQ351),MIN('Berechnung 4_5 _ x'!$E$31:$F$32))),F351),0)</f>
        <v>0</v>
      </c>
      <c r="AR351">
        <f>IF(Kinder!BR353=Antrag!$C$4,IF(G351&gt;=4.5,IF('Berechnung 4_5 _ x'!J$5="Nein",4.5,IF(Kinder!AP$903&lt;3,IF(MAX(Kinder!$AJ$903:AP$903)&lt;3,4.5,Kinder!BR351),MIN('Berechnung 4_5 _ x'!$E$31:$F$32))),G351),0)</f>
        <v>0</v>
      </c>
      <c r="AS351">
        <f>IF(Kinder!BS353=Antrag!$C$4,IF(H351&gt;=4.5,IF('Berechnung 4_5 _ x'!K$5="Nein",4.5,IF(Kinder!AQ$903&lt;3,IF(MAX(Kinder!$AJ$903:AQ$903)&lt;3,4.5,Kinder!BS351),MIN('Berechnung 4_5 _ x'!$E$31:$F$32))),H351),0)</f>
        <v>0</v>
      </c>
      <c r="AT351">
        <f>IF(Kinder!BT353=Antrag!$C$4,IF(I351&gt;=4.5,IF('Berechnung 4_5 _ x'!L$5="Nein",4.5,IF(Kinder!AR$903&lt;3,IF(MAX(Kinder!$AJ$903:AR$903)&lt;3,4.5,Kinder!BT351),MIN('Berechnung 4_5 _ x'!$E$31:$F$32))),I351),0)</f>
        <v>0</v>
      </c>
      <c r="AU351">
        <f>IF(Kinder!BU353=Antrag!$C$4,IF(J351&gt;=4.5,IF('Berechnung 4_5 _ x'!M$5="Nein",4.5,IF(Kinder!AS$903&lt;3,IF(MAX(Kinder!$AJ$903:AS$903)&lt;3,4.5,Kinder!BU351),MIN('Berechnung 4_5 _ x'!$E$31:$F$32))),J351),0)</f>
        <v>0</v>
      </c>
      <c r="AV351">
        <f>IF(Kinder!BV353=Antrag!$C$4,IF(K351&gt;=4.5,IF('Berechnung 4_5 _ x'!N$5="Nein",4.5,IF(Kinder!AT$903&lt;3,IF(MAX(Kinder!$AJ$903:AT$903)&lt;3,4.5,Kinder!BV351),MIN('Berechnung 4_5 _ x'!$E$31:$F$32))),K351),0)</f>
        <v>0</v>
      </c>
      <c r="AW351">
        <f>IF(Kinder!BW353=Antrag!$C$4,IF(L351&gt;=4.5,IF('Berechnung 4_5 _ x'!O$5="Nein",4.5,IF(Kinder!AU$903&lt;3,IF(MAX(Kinder!$AJ$903:AU$903)&lt;3,4.5,Kinder!BW351),MIN('Berechnung 4_5 _ x'!$E$31:$F$32))),L351),0)</f>
        <v>0</v>
      </c>
    </row>
    <row r="352" spans="1:49" x14ac:dyDescent="0.2">
      <c r="M352">
        <f>IF(Kinder!BL353=Antrag!$C$4,Kinder!BL352,0)</f>
        <v>0</v>
      </c>
      <c r="N352">
        <f>IF(Kinder!BM353=Antrag!$C$4,Kinder!BM352,0)</f>
        <v>0</v>
      </c>
      <c r="O352">
        <f>IF(Kinder!BN353=Antrag!$C$4,Kinder!BN352,0)</f>
        <v>0</v>
      </c>
      <c r="P352">
        <f>IF(Kinder!BO353=Antrag!$C$4,Kinder!BO352,0)</f>
        <v>0</v>
      </c>
      <c r="Q352">
        <f>IF(Kinder!BP353=Antrag!$C$4,Kinder!BP352,0)</f>
        <v>0</v>
      </c>
      <c r="R352">
        <f>IF(Kinder!BQ353=Antrag!$C$4,Kinder!BQ352,0)</f>
        <v>0</v>
      </c>
      <c r="S352">
        <f>IF(Kinder!BR353=Antrag!$C$4,Kinder!BR352,0)</f>
        <v>0</v>
      </c>
      <c r="T352">
        <f>IF(Kinder!BS353=Antrag!$C$4,Kinder!BS352,0)</f>
        <v>0</v>
      </c>
      <c r="U352">
        <f>IF(Kinder!BT353=Antrag!$C$4,Kinder!BT352,0)</f>
        <v>0</v>
      </c>
      <c r="V352">
        <f>IF(Kinder!BU353=Antrag!$C$4,Kinder!BU352,0)</f>
        <v>0</v>
      </c>
      <c r="W352">
        <f>IF(Kinder!BV353=Antrag!$C$4,Kinder!BV352,0)</f>
        <v>0</v>
      </c>
      <c r="X352">
        <f>IF(Kinder!BW353=Antrag!$C$4,Kinder!BW352,0)</f>
        <v>0</v>
      </c>
    </row>
    <row r="353" spans="1:49" x14ac:dyDescent="0.2">
      <c r="Y353">
        <f t="shared" ref="Y353:AJ353" si="116">MIN(A351,AL351)*M352</f>
        <v>0</v>
      </c>
      <c r="Z353">
        <f t="shared" si="116"/>
        <v>0</v>
      </c>
      <c r="AA353">
        <f t="shared" si="116"/>
        <v>0</v>
      </c>
      <c r="AB353">
        <f t="shared" si="116"/>
        <v>0</v>
      </c>
      <c r="AC353">
        <f t="shared" si="116"/>
        <v>0</v>
      </c>
      <c r="AD353">
        <f t="shared" si="116"/>
        <v>0</v>
      </c>
      <c r="AE353">
        <f t="shared" si="116"/>
        <v>0</v>
      </c>
      <c r="AF353">
        <f t="shared" si="116"/>
        <v>0</v>
      </c>
      <c r="AG353">
        <f t="shared" si="116"/>
        <v>0</v>
      </c>
      <c r="AH353">
        <f t="shared" si="116"/>
        <v>0</v>
      </c>
      <c r="AI353">
        <f t="shared" si="116"/>
        <v>0</v>
      </c>
      <c r="AJ353">
        <f t="shared" si="116"/>
        <v>0</v>
      </c>
      <c r="AK353">
        <f>SUM(Y353:AJ353)</f>
        <v>0</v>
      </c>
    </row>
    <row r="354" spans="1:49" x14ac:dyDescent="0.2">
      <c r="A354">
        <f>IF(Kinder!BL356=Antrag!$C$4,IF(Kinder!BL354=4.5,'Berechnung 4_5 _ x'!$E$31,Kinder!BL354),0)</f>
        <v>0</v>
      </c>
      <c r="B354">
        <f>IF(Kinder!BM356=Antrag!$C$4,IF(Kinder!BM354=4.5,'Berechnung 4_5 _ x'!$E$31,Kinder!BM354),0)</f>
        <v>0</v>
      </c>
      <c r="C354">
        <f>IF(Kinder!BN356=Antrag!$C$4,IF(Kinder!BN354=4.5,'Berechnung 4_5 _ x'!$E$31,Kinder!BN354),0)</f>
        <v>0</v>
      </c>
      <c r="D354">
        <f>IF(Kinder!BO356=Antrag!$C$4,IF(Kinder!BO354=4.5,'Berechnung 4_5 _ x'!$E$31,Kinder!BO354),0)</f>
        <v>0</v>
      </c>
      <c r="E354">
        <f>IF(Kinder!BP356=Antrag!$C$4,IF(Kinder!BP354=4.5,'Berechnung 4_5 _ x'!$E$31,Kinder!BP354),0)</f>
        <v>0</v>
      </c>
      <c r="F354">
        <f>IF(Kinder!BQ356=Antrag!$C$4,IF(Kinder!BQ354=4.5,'Berechnung 4_5 _ x'!$E$31,Kinder!BQ354),0)</f>
        <v>0</v>
      </c>
      <c r="G354">
        <f>IF(Kinder!BR356=Antrag!$C$4,IF(Kinder!BR354=4.5,'Berechnung 4_5 _ x'!$E$31,Kinder!BR354),0)</f>
        <v>0</v>
      </c>
      <c r="H354">
        <f>IF(Kinder!BS356=Antrag!$C$4,IF(Kinder!BS354=4.5,'Berechnung 4_5 _ x'!$E$31,Kinder!BS354),0)</f>
        <v>0</v>
      </c>
      <c r="I354">
        <f>IF(Kinder!BT356=Antrag!$C$4,IF(Kinder!BT354=4.5,'Berechnung 4_5 _ x'!$E$31,Kinder!BT354),0)</f>
        <v>0</v>
      </c>
      <c r="J354">
        <f>IF(Kinder!BU356=Antrag!$C$4,IF(Kinder!BU354=4.5,'Berechnung 4_5 _ x'!$E$31,Kinder!BU354),0)</f>
        <v>0</v>
      </c>
      <c r="K354">
        <f>IF(Kinder!BV356=Antrag!$C$4,IF(Kinder!BV354=4.5,'Berechnung 4_5 _ x'!$E$31,Kinder!BV354),0)</f>
        <v>0</v>
      </c>
      <c r="L354">
        <f>IF(Kinder!BW356=Antrag!$C$4,IF(Kinder!BW354=4.5,'Berechnung 4_5 _ x'!$E$31,Kinder!BW354),0)</f>
        <v>0</v>
      </c>
      <c r="M354" t="str">
        <f>IF(Kinder!S356='Berechnung Kommune'!L353,Kinder!S354,0)</f>
        <v/>
      </c>
      <c r="AL354">
        <f>IF(Kinder!BL356=Antrag!$C$4,IF(A354&gt;=4.5,IF('Berechnung 4_5 _ x'!D$5="Nein",4.5,IF(Kinder!AJ$903&lt;3,IF(MAX(Kinder!$AJ$903:AJ$903)&lt;3,4.5,Kinder!BL354),MIN('Berechnung 4_5 _ x'!$E$31:$F$32))),A354),0)</f>
        <v>0</v>
      </c>
      <c r="AM354">
        <f>IF(Kinder!BM356=Antrag!$C$4,IF(B354&gt;=4.5,IF('Berechnung 4_5 _ x'!E$5="Nein",4.5,IF(Kinder!AK$903&lt;3,IF(MAX(Kinder!$AJ$903:AK$903)&lt;3,4.5,Kinder!BM354),MIN('Berechnung 4_5 _ x'!$E$31:$F$32))),B354),0)</f>
        <v>0</v>
      </c>
      <c r="AN354">
        <f>IF(Kinder!BN356=Antrag!$C$4,IF(C354&gt;=4.5,IF('Berechnung 4_5 _ x'!F$5="Nein",4.5,IF(Kinder!AL$903&lt;3,IF(MAX(Kinder!$AJ$903:AL$903)&lt;3,4.5,Kinder!BN354),MIN('Berechnung 4_5 _ x'!$E$31:$F$32))),C354),0)</f>
        <v>0</v>
      </c>
      <c r="AO354">
        <f>IF(Kinder!BO356=Antrag!$C$4,IF(D354&gt;=4.5,IF('Berechnung 4_5 _ x'!G$5="Nein",4.5,IF(Kinder!AM$903&lt;3,IF(MAX(Kinder!$AJ$903:AM$903)&lt;3,4.5,Kinder!BO354),MIN('Berechnung 4_5 _ x'!$E$31:$F$32))),D354),0)</f>
        <v>0</v>
      </c>
      <c r="AP354">
        <f>IF(Kinder!BP356=Antrag!$C$4,IF(E354&gt;=4.5,IF('Berechnung 4_5 _ x'!H$5="Nein",4.5,IF(Kinder!AN$903&lt;3,IF(MAX(Kinder!$AJ$903:AN$903)&lt;3,4.5,Kinder!BP354),MIN('Berechnung 4_5 _ x'!$E$31:$F$32))),E354),0)</f>
        <v>0</v>
      </c>
      <c r="AQ354">
        <f>IF(Kinder!BQ356=Antrag!$C$4,IF(F354&gt;=4.5,IF('Berechnung 4_5 _ x'!I$5="Nein",4.5,IF(Kinder!AO$903&lt;3,IF(MAX(Kinder!$AJ$903:AO$903)&lt;3,4.5,Kinder!BQ354),MIN('Berechnung 4_5 _ x'!$E$31:$F$32))),F354),0)</f>
        <v>0</v>
      </c>
      <c r="AR354">
        <f>IF(Kinder!BR356=Antrag!$C$4,IF(G354&gt;=4.5,IF('Berechnung 4_5 _ x'!J$5="Nein",4.5,IF(Kinder!AP$903&lt;3,IF(MAX(Kinder!$AJ$903:AP$903)&lt;3,4.5,Kinder!BR354),MIN('Berechnung 4_5 _ x'!$E$31:$F$32))),G354),0)</f>
        <v>0</v>
      </c>
      <c r="AS354">
        <f>IF(Kinder!BS356=Antrag!$C$4,IF(H354&gt;=4.5,IF('Berechnung 4_5 _ x'!K$5="Nein",4.5,IF(Kinder!AQ$903&lt;3,IF(MAX(Kinder!$AJ$903:AQ$903)&lt;3,4.5,Kinder!BS354),MIN('Berechnung 4_5 _ x'!$E$31:$F$32))),H354),0)</f>
        <v>0</v>
      </c>
      <c r="AT354">
        <f>IF(Kinder!BT356=Antrag!$C$4,IF(I354&gt;=4.5,IF('Berechnung 4_5 _ x'!L$5="Nein",4.5,IF(Kinder!AR$903&lt;3,IF(MAX(Kinder!$AJ$903:AR$903)&lt;3,4.5,Kinder!BT354),MIN('Berechnung 4_5 _ x'!$E$31:$F$32))),I354),0)</f>
        <v>0</v>
      </c>
      <c r="AU354">
        <f>IF(Kinder!BU356=Antrag!$C$4,IF(J354&gt;=4.5,IF('Berechnung 4_5 _ x'!M$5="Nein",4.5,IF(Kinder!AS$903&lt;3,IF(MAX(Kinder!$AJ$903:AS$903)&lt;3,4.5,Kinder!BU354),MIN('Berechnung 4_5 _ x'!$E$31:$F$32))),J354),0)</f>
        <v>0</v>
      </c>
      <c r="AV354">
        <f>IF(Kinder!BV356=Antrag!$C$4,IF(K354&gt;=4.5,IF('Berechnung 4_5 _ x'!N$5="Nein",4.5,IF(Kinder!AT$903&lt;3,IF(MAX(Kinder!$AJ$903:AT$903)&lt;3,4.5,Kinder!BV354),MIN('Berechnung 4_5 _ x'!$E$31:$F$32))),K354),0)</f>
        <v>0</v>
      </c>
      <c r="AW354">
        <f>IF(Kinder!BW356=Antrag!$C$4,IF(L354&gt;=4.5,IF('Berechnung 4_5 _ x'!O$5="Nein",4.5,IF(Kinder!AU$903&lt;3,IF(MAX(Kinder!$AJ$903:AU$903)&lt;3,4.5,Kinder!BW354),MIN('Berechnung 4_5 _ x'!$E$31:$F$32))),L354),0)</f>
        <v>0</v>
      </c>
    </row>
    <row r="355" spans="1:49" x14ac:dyDescent="0.2">
      <c r="M355">
        <f>IF(Kinder!BL356=Antrag!$C$4,Kinder!BL355,0)</f>
        <v>0</v>
      </c>
      <c r="N355">
        <f>IF(Kinder!BM356=Antrag!$C$4,Kinder!BM355,0)</f>
        <v>0</v>
      </c>
      <c r="O355">
        <f>IF(Kinder!BN356=Antrag!$C$4,Kinder!BN355,0)</f>
        <v>0</v>
      </c>
      <c r="P355">
        <f>IF(Kinder!BO356=Antrag!$C$4,Kinder!BO355,0)</f>
        <v>0</v>
      </c>
      <c r="Q355">
        <f>IF(Kinder!BP356=Antrag!$C$4,Kinder!BP355,0)</f>
        <v>0</v>
      </c>
      <c r="R355">
        <f>IF(Kinder!BQ356=Antrag!$C$4,Kinder!BQ355,0)</f>
        <v>0</v>
      </c>
      <c r="S355">
        <f>IF(Kinder!BR356=Antrag!$C$4,Kinder!BR355,0)</f>
        <v>0</v>
      </c>
      <c r="T355">
        <f>IF(Kinder!BS356=Antrag!$C$4,Kinder!BS355,0)</f>
        <v>0</v>
      </c>
      <c r="U355">
        <f>IF(Kinder!BT356=Antrag!$C$4,Kinder!BT355,0)</f>
        <v>0</v>
      </c>
      <c r="V355">
        <f>IF(Kinder!BU356=Antrag!$C$4,Kinder!BU355,0)</f>
        <v>0</v>
      </c>
      <c r="W355">
        <f>IF(Kinder!BV356=Antrag!$C$4,Kinder!BV355,0)</f>
        <v>0</v>
      </c>
      <c r="X355">
        <f>IF(Kinder!BW356=Antrag!$C$4,Kinder!BW355,0)</f>
        <v>0</v>
      </c>
    </row>
    <row r="356" spans="1:49" x14ac:dyDescent="0.2">
      <c r="Y356">
        <f t="shared" ref="Y356:AJ356" si="117">MIN(A354,AL354)*M355</f>
        <v>0</v>
      </c>
      <c r="Z356">
        <f t="shared" si="117"/>
        <v>0</v>
      </c>
      <c r="AA356">
        <f t="shared" si="117"/>
        <v>0</v>
      </c>
      <c r="AB356">
        <f t="shared" si="117"/>
        <v>0</v>
      </c>
      <c r="AC356">
        <f t="shared" si="117"/>
        <v>0</v>
      </c>
      <c r="AD356">
        <f t="shared" si="117"/>
        <v>0</v>
      </c>
      <c r="AE356">
        <f t="shared" si="117"/>
        <v>0</v>
      </c>
      <c r="AF356">
        <f t="shared" si="117"/>
        <v>0</v>
      </c>
      <c r="AG356">
        <f t="shared" si="117"/>
        <v>0</v>
      </c>
      <c r="AH356">
        <f t="shared" si="117"/>
        <v>0</v>
      </c>
      <c r="AI356">
        <f t="shared" si="117"/>
        <v>0</v>
      </c>
      <c r="AJ356">
        <f t="shared" si="117"/>
        <v>0</v>
      </c>
      <c r="AK356">
        <f>SUM(Y356:AJ356)</f>
        <v>0</v>
      </c>
    </row>
    <row r="357" spans="1:49" x14ac:dyDescent="0.2">
      <c r="A357">
        <f>IF(Kinder!BL359=Antrag!$C$4,IF(Kinder!BL357=4.5,'Berechnung 4_5 _ x'!$E$31,Kinder!BL357),0)</f>
        <v>0</v>
      </c>
      <c r="B357">
        <f>IF(Kinder!BM359=Antrag!$C$4,IF(Kinder!BM357=4.5,'Berechnung 4_5 _ x'!$E$31,Kinder!BM357),0)</f>
        <v>0</v>
      </c>
      <c r="C357">
        <f>IF(Kinder!BN359=Antrag!$C$4,IF(Kinder!BN357=4.5,'Berechnung 4_5 _ x'!$E$31,Kinder!BN357),0)</f>
        <v>0</v>
      </c>
      <c r="D357">
        <f>IF(Kinder!BO359=Antrag!$C$4,IF(Kinder!BO357=4.5,'Berechnung 4_5 _ x'!$E$31,Kinder!BO357),0)</f>
        <v>0</v>
      </c>
      <c r="E357">
        <f>IF(Kinder!BP359=Antrag!$C$4,IF(Kinder!BP357=4.5,'Berechnung 4_5 _ x'!$E$31,Kinder!BP357),0)</f>
        <v>0</v>
      </c>
      <c r="F357">
        <f>IF(Kinder!BQ359=Antrag!$C$4,IF(Kinder!BQ357=4.5,'Berechnung 4_5 _ x'!$E$31,Kinder!BQ357),0)</f>
        <v>0</v>
      </c>
      <c r="G357">
        <f>IF(Kinder!BR359=Antrag!$C$4,IF(Kinder!BR357=4.5,'Berechnung 4_5 _ x'!$E$31,Kinder!BR357),0)</f>
        <v>0</v>
      </c>
      <c r="H357">
        <f>IF(Kinder!BS359=Antrag!$C$4,IF(Kinder!BS357=4.5,'Berechnung 4_5 _ x'!$E$31,Kinder!BS357),0)</f>
        <v>0</v>
      </c>
      <c r="I357">
        <f>IF(Kinder!BT359=Antrag!$C$4,IF(Kinder!BT357=4.5,'Berechnung 4_5 _ x'!$E$31,Kinder!BT357),0)</f>
        <v>0</v>
      </c>
      <c r="J357">
        <f>IF(Kinder!BU359=Antrag!$C$4,IF(Kinder!BU357=4.5,'Berechnung 4_5 _ x'!$E$31,Kinder!BU357),0)</f>
        <v>0</v>
      </c>
      <c r="K357">
        <f>IF(Kinder!BV359=Antrag!$C$4,IF(Kinder!BV357=4.5,'Berechnung 4_5 _ x'!$E$31,Kinder!BV357),0)</f>
        <v>0</v>
      </c>
      <c r="L357">
        <f>IF(Kinder!BW359=Antrag!$C$4,IF(Kinder!BW357=4.5,'Berechnung 4_5 _ x'!$E$31,Kinder!BW357),0)</f>
        <v>0</v>
      </c>
      <c r="M357" t="str">
        <f>IF(Kinder!S359='Berechnung Kommune'!L356,Kinder!S357,0)</f>
        <v/>
      </c>
      <c r="AL357">
        <f>IF(Kinder!BL359=Antrag!$C$4,IF(A357&gt;=4.5,IF('Berechnung 4_5 _ x'!D$5="Nein",4.5,IF(Kinder!AJ$903&lt;3,IF(MAX(Kinder!$AJ$903:AJ$903)&lt;3,4.5,Kinder!BL357),MIN('Berechnung 4_5 _ x'!$E$31:$F$32))),A357),0)</f>
        <v>0</v>
      </c>
      <c r="AM357">
        <f>IF(Kinder!BM359=Antrag!$C$4,IF(B357&gt;=4.5,IF('Berechnung 4_5 _ x'!E$5="Nein",4.5,IF(Kinder!AK$903&lt;3,IF(MAX(Kinder!$AJ$903:AK$903)&lt;3,4.5,Kinder!BM357),MIN('Berechnung 4_5 _ x'!$E$31:$F$32))),B357),0)</f>
        <v>0</v>
      </c>
      <c r="AN357">
        <f>IF(Kinder!BN359=Antrag!$C$4,IF(C357&gt;=4.5,IF('Berechnung 4_5 _ x'!F$5="Nein",4.5,IF(Kinder!AL$903&lt;3,IF(MAX(Kinder!$AJ$903:AL$903)&lt;3,4.5,Kinder!BN357),MIN('Berechnung 4_5 _ x'!$E$31:$F$32))),C357),0)</f>
        <v>0</v>
      </c>
      <c r="AO357">
        <f>IF(Kinder!BO359=Antrag!$C$4,IF(D357&gt;=4.5,IF('Berechnung 4_5 _ x'!G$5="Nein",4.5,IF(Kinder!AM$903&lt;3,IF(MAX(Kinder!$AJ$903:AM$903)&lt;3,4.5,Kinder!BO357),MIN('Berechnung 4_5 _ x'!$E$31:$F$32))),D357),0)</f>
        <v>0</v>
      </c>
      <c r="AP357">
        <f>IF(Kinder!BP359=Antrag!$C$4,IF(E357&gt;=4.5,IF('Berechnung 4_5 _ x'!H$5="Nein",4.5,IF(Kinder!AN$903&lt;3,IF(MAX(Kinder!$AJ$903:AN$903)&lt;3,4.5,Kinder!BP357),MIN('Berechnung 4_5 _ x'!$E$31:$F$32))),E357),0)</f>
        <v>0</v>
      </c>
      <c r="AQ357">
        <f>IF(Kinder!BQ359=Antrag!$C$4,IF(F357&gt;=4.5,IF('Berechnung 4_5 _ x'!I$5="Nein",4.5,IF(Kinder!AO$903&lt;3,IF(MAX(Kinder!$AJ$903:AO$903)&lt;3,4.5,Kinder!BQ357),MIN('Berechnung 4_5 _ x'!$E$31:$F$32))),F357),0)</f>
        <v>0</v>
      </c>
      <c r="AR357">
        <f>IF(Kinder!BR359=Antrag!$C$4,IF(G357&gt;=4.5,IF('Berechnung 4_5 _ x'!J$5="Nein",4.5,IF(Kinder!AP$903&lt;3,IF(MAX(Kinder!$AJ$903:AP$903)&lt;3,4.5,Kinder!BR357),MIN('Berechnung 4_5 _ x'!$E$31:$F$32))),G357),0)</f>
        <v>0</v>
      </c>
      <c r="AS357">
        <f>IF(Kinder!BS359=Antrag!$C$4,IF(H357&gt;=4.5,IF('Berechnung 4_5 _ x'!K$5="Nein",4.5,IF(Kinder!AQ$903&lt;3,IF(MAX(Kinder!$AJ$903:AQ$903)&lt;3,4.5,Kinder!BS357),MIN('Berechnung 4_5 _ x'!$E$31:$F$32))),H357),0)</f>
        <v>0</v>
      </c>
      <c r="AT357">
        <f>IF(Kinder!BT359=Antrag!$C$4,IF(I357&gt;=4.5,IF('Berechnung 4_5 _ x'!L$5="Nein",4.5,IF(Kinder!AR$903&lt;3,IF(MAX(Kinder!$AJ$903:AR$903)&lt;3,4.5,Kinder!BT357),MIN('Berechnung 4_5 _ x'!$E$31:$F$32))),I357),0)</f>
        <v>0</v>
      </c>
      <c r="AU357">
        <f>IF(Kinder!BU359=Antrag!$C$4,IF(J357&gt;=4.5,IF('Berechnung 4_5 _ x'!M$5="Nein",4.5,IF(Kinder!AS$903&lt;3,IF(MAX(Kinder!$AJ$903:AS$903)&lt;3,4.5,Kinder!BU357),MIN('Berechnung 4_5 _ x'!$E$31:$F$32))),J357),0)</f>
        <v>0</v>
      </c>
      <c r="AV357">
        <f>IF(Kinder!BV359=Antrag!$C$4,IF(K357&gt;=4.5,IF('Berechnung 4_5 _ x'!N$5="Nein",4.5,IF(Kinder!AT$903&lt;3,IF(MAX(Kinder!$AJ$903:AT$903)&lt;3,4.5,Kinder!BV357),MIN('Berechnung 4_5 _ x'!$E$31:$F$32))),K357),0)</f>
        <v>0</v>
      </c>
      <c r="AW357">
        <f>IF(Kinder!BW359=Antrag!$C$4,IF(L357&gt;=4.5,IF('Berechnung 4_5 _ x'!O$5="Nein",4.5,IF(Kinder!AU$903&lt;3,IF(MAX(Kinder!$AJ$903:AU$903)&lt;3,4.5,Kinder!BW357),MIN('Berechnung 4_5 _ x'!$E$31:$F$32))),L357),0)</f>
        <v>0</v>
      </c>
    </row>
    <row r="358" spans="1:49" x14ac:dyDescent="0.2">
      <c r="M358">
        <f>IF(Kinder!BL359=Antrag!$C$4,Kinder!BL358,0)</f>
        <v>0</v>
      </c>
      <c r="N358">
        <f>IF(Kinder!BM359=Antrag!$C$4,Kinder!BM358,0)</f>
        <v>0</v>
      </c>
      <c r="O358">
        <f>IF(Kinder!BN359=Antrag!$C$4,Kinder!BN358,0)</f>
        <v>0</v>
      </c>
      <c r="P358">
        <f>IF(Kinder!BO359=Antrag!$C$4,Kinder!BO358,0)</f>
        <v>0</v>
      </c>
      <c r="Q358">
        <f>IF(Kinder!BP359=Antrag!$C$4,Kinder!BP358,0)</f>
        <v>0</v>
      </c>
      <c r="R358">
        <f>IF(Kinder!BQ359=Antrag!$C$4,Kinder!BQ358,0)</f>
        <v>0</v>
      </c>
      <c r="S358">
        <f>IF(Kinder!BR359=Antrag!$C$4,Kinder!BR358,0)</f>
        <v>0</v>
      </c>
      <c r="T358">
        <f>IF(Kinder!BS359=Antrag!$C$4,Kinder!BS358,0)</f>
        <v>0</v>
      </c>
      <c r="U358">
        <f>IF(Kinder!BT359=Antrag!$C$4,Kinder!BT358,0)</f>
        <v>0</v>
      </c>
      <c r="V358">
        <f>IF(Kinder!BU359=Antrag!$C$4,Kinder!BU358,0)</f>
        <v>0</v>
      </c>
      <c r="W358">
        <f>IF(Kinder!BV359=Antrag!$C$4,Kinder!BV358,0)</f>
        <v>0</v>
      </c>
      <c r="X358">
        <f>IF(Kinder!BW359=Antrag!$C$4,Kinder!BW358,0)</f>
        <v>0</v>
      </c>
    </row>
    <row r="359" spans="1:49" x14ac:dyDescent="0.2">
      <c r="Y359">
        <f t="shared" ref="Y359:AJ359" si="118">MIN(A357,AL357)*M358</f>
        <v>0</v>
      </c>
      <c r="Z359">
        <f t="shared" si="118"/>
        <v>0</v>
      </c>
      <c r="AA359">
        <f t="shared" si="118"/>
        <v>0</v>
      </c>
      <c r="AB359">
        <f t="shared" si="118"/>
        <v>0</v>
      </c>
      <c r="AC359">
        <f t="shared" si="118"/>
        <v>0</v>
      </c>
      <c r="AD359">
        <f t="shared" si="118"/>
        <v>0</v>
      </c>
      <c r="AE359">
        <f t="shared" si="118"/>
        <v>0</v>
      </c>
      <c r="AF359">
        <f t="shared" si="118"/>
        <v>0</v>
      </c>
      <c r="AG359">
        <f t="shared" si="118"/>
        <v>0</v>
      </c>
      <c r="AH359">
        <f t="shared" si="118"/>
        <v>0</v>
      </c>
      <c r="AI359">
        <f t="shared" si="118"/>
        <v>0</v>
      </c>
      <c r="AJ359">
        <f t="shared" si="118"/>
        <v>0</v>
      </c>
      <c r="AK359">
        <f>SUM(Y359:AJ359)</f>
        <v>0</v>
      </c>
    </row>
    <row r="360" spans="1:49" x14ac:dyDescent="0.2">
      <c r="A360">
        <f>IF(Kinder!BL362=Antrag!$C$4,IF(Kinder!BL360=4.5,'Berechnung 4_5 _ x'!$E$31,Kinder!BL360),0)</f>
        <v>0</v>
      </c>
      <c r="B360">
        <f>IF(Kinder!BM362=Antrag!$C$4,IF(Kinder!BM360=4.5,'Berechnung 4_5 _ x'!$E$31,Kinder!BM360),0)</f>
        <v>0</v>
      </c>
      <c r="C360">
        <f>IF(Kinder!BN362=Antrag!$C$4,IF(Kinder!BN360=4.5,'Berechnung 4_5 _ x'!$E$31,Kinder!BN360),0)</f>
        <v>0</v>
      </c>
      <c r="D360">
        <f>IF(Kinder!BO362=Antrag!$C$4,IF(Kinder!BO360=4.5,'Berechnung 4_5 _ x'!$E$31,Kinder!BO360),0)</f>
        <v>0</v>
      </c>
      <c r="E360">
        <f>IF(Kinder!BP362=Antrag!$C$4,IF(Kinder!BP360=4.5,'Berechnung 4_5 _ x'!$E$31,Kinder!BP360),0)</f>
        <v>0</v>
      </c>
      <c r="F360">
        <f>IF(Kinder!BQ362=Antrag!$C$4,IF(Kinder!BQ360=4.5,'Berechnung 4_5 _ x'!$E$31,Kinder!BQ360),0)</f>
        <v>0</v>
      </c>
      <c r="G360">
        <f>IF(Kinder!BR362=Antrag!$C$4,IF(Kinder!BR360=4.5,'Berechnung 4_5 _ x'!$E$31,Kinder!BR360),0)</f>
        <v>0</v>
      </c>
      <c r="H360">
        <f>IF(Kinder!BS362=Antrag!$C$4,IF(Kinder!BS360=4.5,'Berechnung 4_5 _ x'!$E$31,Kinder!BS360),0)</f>
        <v>0</v>
      </c>
      <c r="I360">
        <f>IF(Kinder!BT362=Antrag!$C$4,IF(Kinder!BT360=4.5,'Berechnung 4_5 _ x'!$E$31,Kinder!BT360),0)</f>
        <v>0</v>
      </c>
      <c r="J360">
        <f>IF(Kinder!BU362=Antrag!$C$4,IF(Kinder!BU360=4.5,'Berechnung 4_5 _ x'!$E$31,Kinder!BU360),0)</f>
        <v>0</v>
      </c>
      <c r="K360">
        <f>IF(Kinder!BV362=Antrag!$C$4,IF(Kinder!BV360=4.5,'Berechnung 4_5 _ x'!$E$31,Kinder!BV360),0)</f>
        <v>0</v>
      </c>
      <c r="L360">
        <f>IF(Kinder!BW362=Antrag!$C$4,IF(Kinder!BW360=4.5,'Berechnung 4_5 _ x'!$E$31,Kinder!BW360),0)</f>
        <v>0</v>
      </c>
      <c r="M360" t="str">
        <f>IF(Kinder!S362='Berechnung Kommune'!L359,Kinder!S360,0)</f>
        <v/>
      </c>
      <c r="AL360">
        <f>IF(Kinder!BL362=Antrag!$C$4,IF(A360&gt;=4.5,IF('Berechnung 4_5 _ x'!D$5="Nein",4.5,IF(Kinder!AJ$903&lt;3,IF(MAX(Kinder!$AJ$903:AJ$903)&lt;3,4.5,Kinder!BL360),MIN('Berechnung 4_5 _ x'!$E$31:$F$32))),A360),0)</f>
        <v>0</v>
      </c>
      <c r="AM360">
        <f>IF(Kinder!BM362=Antrag!$C$4,IF(B360&gt;=4.5,IF('Berechnung 4_5 _ x'!E$5="Nein",4.5,IF(Kinder!AK$903&lt;3,IF(MAX(Kinder!$AJ$903:AK$903)&lt;3,4.5,Kinder!BM360),MIN('Berechnung 4_5 _ x'!$E$31:$F$32))),B360),0)</f>
        <v>0</v>
      </c>
      <c r="AN360">
        <f>IF(Kinder!BN362=Antrag!$C$4,IF(C360&gt;=4.5,IF('Berechnung 4_5 _ x'!F$5="Nein",4.5,IF(Kinder!AL$903&lt;3,IF(MAX(Kinder!$AJ$903:AL$903)&lt;3,4.5,Kinder!BN360),MIN('Berechnung 4_5 _ x'!$E$31:$F$32))),C360),0)</f>
        <v>0</v>
      </c>
      <c r="AO360">
        <f>IF(Kinder!BO362=Antrag!$C$4,IF(D360&gt;=4.5,IF('Berechnung 4_5 _ x'!G$5="Nein",4.5,IF(Kinder!AM$903&lt;3,IF(MAX(Kinder!$AJ$903:AM$903)&lt;3,4.5,Kinder!BO360),MIN('Berechnung 4_5 _ x'!$E$31:$F$32))),D360),0)</f>
        <v>0</v>
      </c>
      <c r="AP360">
        <f>IF(Kinder!BP362=Antrag!$C$4,IF(E360&gt;=4.5,IF('Berechnung 4_5 _ x'!H$5="Nein",4.5,IF(Kinder!AN$903&lt;3,IF(MAX(Kinder!$AJ$903:AN$903)&lt;3,4.5,Kinder!BP360),MIN('Berechnung 4_5 _ x'!$E$31:$F$32))),E360),0)</f>
        <v>0</v>
      </c>
      <c r="AQ360">
        <f>IF(Kinder!BQ362=Antrag!$C$4,IF(F360&gt;=4.5,IF('Berechnung 4_5 _ x'!I$5="Nein",4.5,IF(Kinder!AO$903&lt;3,IF(MAX(Kinder!$AJ$903:AO$903)&lt;3,4.5,Kinder!BQ360),MIN('Berechnung 4_5 _ x'!$E$31:$F$32))),F360),0)</f>
        <v>0</v>
      </c>
      <c r="AR360">
        <f>IF(Kinder!BR362=Antrag!$C$4,IF(G360&gt;=4.5,IF('Berechnung 4_5 _ x'!J$5="Nein",4.5,IF(Kinder!AP$903&lt;3,IF(MAX(Kinder!$AJ$903:AP$903)&lt;3,4.5,Kinder!BR360),MIN('Berechnung 4_5 _ x'!$E$31:$F$32))),G360),0)</f>
        <v>0</v>
      </c>
      <c r="AS360">
        <f>IF(Kinder!BS362=Antrag!$C$4,IF(H360&gt;=4.5,IF('Berechnung 4_5 _ x'!K$5="Nein",4.5,IF(Kinder!AQ$903&lt;3,IF(MAX(Kinder!$AJ$903:AQ$903)&lt;3,4.5,Kinder!BS360),MIN('Berechnung 4_5 _ x'!$E$31:$F$32))),H360),0)</f>
        <v>0</v>
      </c>
      <c r="AT360">
        <f>IF(Kinder!BT362=Antrag!$C$4,IF(I360&gt;=4.5,IF('Berechnung 4_5 _ x'!L$5="Nein",4.5,IF(Kinder!AR$903&lt;3,IF(MAX(Kinder!$AJ$903:AR$903)&lt;3,4.5,Kinder!BT360),MIN('Berechnung 4_5 _ x'!$E$31:$F$32))),I360),0)</f>
        <v>0</v>
      </c>
      <c r="AU360">
        <f>IF(Kinder!BU362=Antrag!$C$4,IF(J360&gt;=4.5,IF('Berechnung 4_5 _ x'!M$5="Nein",4.5,IF(Kinder!AS$903&lt;3,IF(MAX(Kinder!$AJ$903:AS$903)&lt;3,4.5,Kinder!BU360),MIN('Berechnung 4_5 _ x'!$E$31:$F$32))),J360),0)</f>
        <v>0</v>
      </c>
      <c r="AV360">
        <f>IF(Kinder!BV362=Antrag!$C$4,IF(K360&gt;=4.5,IF('Berechnung 4_5 _ x'!N$5="Nein",4.5,IF(Kinder!AT$903&lt;3,IF(MAX(Kinder!$AJ$903:AT$903)&lt;3,4.5,Kinder!BV360),MIN('Berechnung 4_5 _ x'!$E$31:$F$32))),K360),0)</f>
        <v>0</v>
      </c>
      <c r="AW360">
        <f>IF(Kinder!BW362=Antrag!$C$4,IF(L360&gt;=4.5,IF('Berechnung 4_5 _ x'!O$5="Nein",4.5,IF(Kinder!AU$903&lt;3,IF(MAX(Kinder!$AJ$903:AU$903)&lt;3,4.5,Kinder!BW360),MIN('Berechnung 4_5 _ x'!$E$31:$F$32))),L360),0)</f>
        <v>0</v>
      </c>
    </row>
    <row r="361" spans="1:49" x14ac:dyDescent="0.2">
      <c r="M361">
        <f>IF(Kinder!BL362=Antrag!$C$4,Kinder!BL361,0)</f>
        <v>0</v>
      </c>
      <c r="N361">
        <f>IF(Kinder!BM362=Antrag!$C$4,Kinder!BM361,0)</f>
        <v>0</v>
      </c>
      <c r="O361">
        <f>IF(Kinder!BN362=Antrag!$C$4,Kinder!BN361,0)</f>
        <v>0</v>
      </c>
      <c r="P361">
        <f>IF(Kinder!BO362=Antrag!$C$4,Kinder!BO361,0)</f>
        <v>0</v>
      </c>
      <c r="Q361">
        <f>IF(Kinder!BP362=Antrag!$C$4,Kinder!BP361,0)</f>
        <v>0</v>
      </c>
      <c r="R361">
        <f>IF(Kinder!BQ362=Antrag!$C$4,Kinder!BQ361,0)</f>
        <v>0</v>
      </c>
      <c r="S361">
        <f>IF(Kinder!BR362=Antrag!$C$4,Kinder!BR361,0)</f>
        <v>0</v>
      </c>
      <c r="T361">
        <f>IF(Kinder!BS362=Antrag!$C$4,Kinder!BS361,0)</f>
        <v>0</v>
      </c>
      <c r="U361">
        <f>IF(Kinder!BT362=Antrag!$C$4,Kinder!BT361,0)</f>
        <v>0</v>
      </c>
      <c r="V361">
        <f>IF(Kinder!BU362=Antrag!$C$4,Kinder!BU361,0)</f>
        <v>0</v>
      </c>
      <c r="W361">
        <f>IF(Kinder!BV362=Antrag!$C$4,Kinder!BV361,0)</f>
        <v>0</v>
      </c>
      <c r="X361">
        <f>IF(Kinder!BW362=Antrag!$C$4,Kinder!BW361,0)</f>
        <v>0</v>
      </c>
    </row>
    <row r="362" spans="1:49" x14ac:dyDescent="0.2">
      <c r="Y362">
        <f t="shared" ref="Y362:AJ362" si="119">MIN(A360,AL360)*M361</f>
        <v>0</v>
      </c>
      <c r="Z362">
        <f t="shared" si="119"/>
        <v>0</v>
      </c>
      <c r="AA362">
        <f t="shared" si="119"/>
        <v>0</v>
      </c>
      <c r="AB362">
        <f t="shared" si="119"/>
        <v>0</v>
      </c>
      <c r="AC362">
        <f t="shared" si="119"/>
        <v>0</v>
      </c>
      <c r="AD362">
        <f t="shared" si="119"/>
        <v>0</v>
      </c>
      <c r="AE362">
        <f t="shared" si="119"/>
        <v>0</v>
      </c>
      <c r="AF362">
        <f t="shared" si="119"/>
        <v>0</v>
      </c>
      <c r="AG362">
        <f t="shared" si="119"/>
        <v>0</v>
      </c>
      <c r="AH362">
        <f t="shared" si="119"/>
        <v>0</v>
      </c>
      <c r="AI362">
        <f t="shared" si="119"/>
        <v>0</v>
      </c>
      <c r="AJ362">
        <f t="shared" si="119"/>
        <v>0</v>
      </c>
      <c r="AK362">
        <f>SUM(Y362:AJ362)</f>
        <v>0</v>
      </c>
    </row>
    <row r="363" spans="1:49" x14ac:dyDescent="0.2">
      <c r="A363">
        <f>IF(Kinder!BL365=Antrag!$C$4,IF(Kinder!BL363=4.5,'Berechnung 4_5 _ x'!$E$31,Kinder!BL363),0)</f>
        <v>0</v>
      </c>
      <c r="B363">
        <f>IF(Kinder!BM365=Antrag!$C$4,IF(Kinder!BM363=4.5,'Berechnung 4_5 _ x'!$E$31,Kinder!BM363),0)</f>
        <v>0</v>
      </c>
      <c r="C363">
        <f>IF(Kinder!BN365=Antrag!$C$4,IF(Kinder!BN363=4.5,'Berechnung 4_5 _ x'!$E$31,Kinder!BN363),0)</f>
        <v>0</v>
      </c>
      <c r="D363">
        <f>IF(Kinder!BO365=Antrag!$C$4,IF(Kinder!BO363=4.5,'Berechnung 4_5 _ x'!$E$31,Kinder!BO363),0)</f>
        <v>0</v>
      </c>
      <c r="E363">
        <f>IF(Kinder!BP365=Antrag!$C$4,IF(Kinder!BP363=4.5,'Berechnung 4_5 _ x'!$E$31,Kinder!BP363),0)</f>
        <v>0</v>
      </c>
      <c r="F363">
        <f>IF(Kinder!BQ365=Antrag!$C$4,IF(Kinder!BQ363=4.5,'Berechnung 4_5 _ x'!$E$31,Kinder!BQ363),0)</f>
        <v>0</v>
      </c>
      <c r="G363">
        <f>IF(Kinder!BR365=Antrag!$C$4,IF(Kinder!BR363=4.5,'Berechnung 4_5 _ x'!$E$31,Kinder!BR363),0)</f>
        <v>0</v>
      </c>
      <c r="H363">
        <f>IF(Kinder!BS365=Antrag!$C$4,IF(Kinder!BS363=4.5,'Berechnung 4_5 _ x'!$E$31,Kinder!BS363),0)</f>
        <v>0</v>
      </c>
      <c r="I363">
        <f>IF(Kinder!BT365=Antrag!$C$4,IF(Kinder!BT363=4.5,'Berechnung 4_5 _ x'!$E$31,Kinder!BT363),0)</f>
        <v>0</v>
      </c>
      <c r="J363">
        <f>IF(Kinder!BU365=Antrag!$C$4,IF(Kinder!BU363=4.5,'Berechnung 4_5 _ x'!$E$31,Kinder!BU363),0)</f>
        <v>0</v>
      </c>
      <c r="K363">
        <f>IF(Kinder!BV365=Antrag!$C$4,IF(Kinder!BV363=4.5,'Berechnung 4_5 _ x'!$E$31,Kinder!BV363),0)</f>
        <v>0</v>
      </c>
      <c r="L363">
        <f>IF(Kinder!BW365=Antrag!$C$4,IF(Kinder!BW363=4.5,'Berechnung 4_5 _ x'!$E$31,Kinder!BW363),0)</f>
        <v>0</v>
      </c>
      <c r="M363" t="str">
        <f>IF(Kinder!S365='Berechnung Kommune'!L362,Kinder!S363,0)</f>
        <v/>
      </c>
      <c r="AL363">
        <f>IF(Kinder!BL365=Antrag!$C$4,IF(A363&gt;=4.5,IF('Berechnung 4_5 _ x'!D$5="Nein",4.5,IF(Kinder!AJ$903&lt;3,IF(MAX(Kinder!$AJ$903:AJ$903)&lt;3,4.5,Kinder!BL363),MIN('Berechnung 4_5 _ x'!$E$31:$F$32))),A363),0)</f>
        <v>0</v>
      </c>
      <c r="AM363">
        <f>IF(Kinder!BM365=Antrag!$C$4,IF(B363&gt;=4.5,IF('Berechnung 4_5 _ x'!E$5="Nein",4.5,IF(Kinder!AK$903&lt;3,IF(MAX(Kinder!$AJ$903:AK$903)&lt;3,4.5,Kinder!BM363),MIN('Berechnung 4_5 _ x'!$E$31:$F$32))),B363),0)</f>
        <v>0</v>
      </c>
      <c r="AN363">
        <f>IF(Kinder!BN365=Antrag!$C$4,IF(C363&gt;=4.5,IF('Berechnung 4_5 _ x'!F$5="Nein",4.5,IF(Kinder!AL$903&lt;3,IF(MAX(Kinder!$AJ$903:AL$903)&lt;3,4.5,Kinder!BN363),MIN('Berechnung 4_5 _ x'!$E$31:$F$32))),C363),0)</f>
        <v>0</v>
      </c>
      <c r="AO363">
        <f>IF(Kinder!BO365=Antrag!$C$4,IF(D363&gt;=4.5,IF('Berechnung 4_5 _ x'!G$5="Nein",4.5,IF(Kinder!AM$903&lt;3,IF(MAX(Kinder!$AJ$903:AM$903)&lt;3,4.5,Kinder!BO363),MIN('Berechnung 4_5 _ x'!$E$31:$F$32))),D363),0)</f>
        <v>0</v>
      </c>
      <c r="AP363">
        <f>IF(Kinder!BP365=Antrag!$C$4,IF(E363&gt;=4.5,IF('Berechnung 4_5 _ x'!H$5="Nein",4.5,IF(Kinder!AN$903&lt;3,IF(MAX(Kinder!$AJ$903:AN$903)&lt;3,4.5,Kinder!BP363),MIN('Berechnung 4_5 _ x'!$E$31:$F$32))),E363),0)</f>
        <v>0</v>
      </c>
      <c r="AQ363">
        <f>IF(Kinder!BQ365=Antrag!$C$4,IF(F363&gt;=4.5,IF('Berechnung 4_5 _ x'!I$5="Nein",4.5,IF(Kinder!AO$903&lt;3,IF(MAX(Kinder!$AJ$903:AO$903)&lt;3,4.5,Kinder!BQ363),MIN('Berechnung 4_5 _ x'!$E$31:$F$32))),F363),0)</f>
        <v>0</v>
      </c>
      <c r="AR363">
        <f>IF(Kinder!BR365=Antrag!$C$4,IF(G363&gt;=4.5,IF('Berechnung 4_5 _ x'!J$5="Nein",4.5,IF(Kinder!AP$903&lt;3,IF(MAX(Kinder!$AJ$903:AP$903)&lt;3,4.5,Kinder!BR363),MIN('Berechnung 4_5 _ x'!$E$31:$F$32))),G363),0)</f>
        <v>0</v>
      </c>
      <c r="AS363">
        <f>IF(Kinder!BS365=Antrag!$C$4,IF(H363&gt;=4.5,IF('Berechnung 4_5 _ x'!K$5="Nein",4.5,IF(Kinder!AQ$903&lt;3,IF(MAX(Kinder!$AJ$903:AQ$903)&lt;3,4.5,Kinder!BS363),MIN('Berechnung 4_5 _ x'!$E$31:$F$32))),H363),0)</f>
        <v>0</v>
      </c>
      <c r="AT363">
        <f>IF(Kinder!BT365=Antrag!$C$4,IF(I363&gt;=4.5,IF('Berechnung 4_5 _ x'!L$5="Nein",4.5,IF(Kinder!AR$903&lt;3,IF(MAX(Kinder!$AJ$903:AR$903)&lt;3,4.5,Kinder!BT363),MIN('Berechnung 4_5 _ x'!$E$31:$F$32))),I363),0)</f>
        <v>0</v>
      </c>
      <c r="AU363">
        <f>IF(Kinder!BU365=Antrag!$C$4,IF(J363&gt;=4.5,IF('Berechnung 4_5 _ x'!M$5="Nein",4.5,IF(Kinder!AS$903&lt;3,IF(MAX(Kinder!$AJ$903:AS$903)&lt;3,4.5,Kinder!BU363),MIN('Berechnung 4_5 _ x'!$E$31:$F$32))),J363),0)</f>
        <v>0</v>
      </c>
      <c r="AV363">
        <f>IF(Kinder!BV365=Antrag!$C$4,IF(K363&gt;=4.5,IF('Berechnung 4_5 _ x'!N$5="Nein",4.5,IF(Kinder!AT$903&lt;3,IF(MAX(Kinder!$AJ$903:AT$903)&lt;3,4.5,Kinder!BV363),MIN('Berechnung 4_5 _ x'!$E$31:$F$32))),K363),0)</f>
        <v>0</v>
      </c>
      <c r="AW363">
        <f>IF(Kinder!BW365=Antrag!$C$4,IF(L363&gt;=4.5,IF('Berechnung 4_5 _ x'!O$5="Nein",4.5,IF(Kinder!AU$903&lt;3,IF(MAX(Kinder!$AJ$903:AU$903)&lt;3,4.5,Kinder!BW363),MIN('Berechnung 4_5 _ x'!$E$31:$F$32))),L363),0)</f>
        <v>0</v>
      </c>
    </row>
    <row r="364" spans="1:49" x14ac:dyDescent="0.2">
      <c r="M364">
        <f>IF(Kinder!BL365=Antrag!$C$4,Kinder!BL364,0)</f>
        <v>0</v>
      </c>
      <c r="N364">
        <f>IF(Kinder!BM365=Antrag!$C$4,Kinder!BM364,0)</f>
        <v>0</v>
      </c>
      <c r="O364">
        <f>IF(Kinder!BN365=Antrag!$C$4,Kinder!BN364,0)</f>
        <v>0</v>
      </c>
      <c r="P364">
        <f>IF(Kinder!BO365=Antrag!$C$4,Kinder!BO364,0)</f>
        <v>0</v>
      </c>
      <c r="Q364">
        <f>IF(Kinder!BP365=Antrag!$C$4,Kinder!BP364,0)</f>
        <v>0</v>
      </c>
      <c r="R364">
        <f>IF(Kinder!BQ365=Antrag!$C$4,Kinder!BQ364,0)</f>
        <v>0</v>
      </c>
      <c r="S364">
        <f>IF(Kinder!BR365=Antrag!$C$4,Kinder!BR364,0)</f>
        <v>0</v>
      </c>
      <c r="T364">
        <f>IF(Kinder!BS365=Antrag!$C$4,Kinder!BS364,0)</f>
        <v>0</v>
      </c>
      <c r="U364">
        <f>IF(Kinder!BT365=Antrag!$C$4,Kinder!BT364,0)</f>
        <v>0</v>
      </c>
      <c r="V364">
        <f>IF(Kinder!BU365=Antrag!$C$4,Kinder!BU364,0)</f>
        <v>0</v>
      </c>
      <c r="W364">
        <f>IF(Kinder!BV365=Antrag!$C$4,Kinder!BV364,0)</f>
        <v>0</v>
      </c>
      <c r="X364">
        <f>IF(Kinder!BW365=Antrag!$C$4,Kinder!BW364,0)</f>
        <v>0</v>
      </c>
    </row>
    <row r="365" spans="1:49" x14ac:dyDescent="0.2">
      <c r="Y365">
        <f t="shared" ref="Y365:AJ365" si="120">MIN(A363,AL363)*M364</f>
        <v>0</v>
      </c>
      <c r="Z365">
        <f t="shared" si="120"/>
        <v>0</v>
      </c>
      <c r="AA365">
        <f t="shared" si="120"/>
        <v>0</v>
      </c>
      <c r="AB365">
        <f t="shared" si="120"/>
        <v>0</v>
      </c>
      <c r="AC365">
        <f t="shared" si="120"/>
        <v>0</v>
      </c>
      <c r="AD365">
        <f t="shared" si="120"/>
        <v>0</v>
      </c>
      <c r="AE365">
        <f t="shared" si="120"/>
        <v>0</v>
      </c>
      <c r="AF365">
        <f t="shared" si="120"/>
        <v>0</v>
      </c>
      <c r="AG365">
        <f t="shared" si="120"/>
        <v>0</v>
      </c>
      <c r="AH365">
        <f t="shared" si="120"/>
        <v>0</v>
      </c>
      <c r="AI365">
        <f t="shared" si="120"/>
        <v>0</v>
      </c>
      <c r="AJ365">
        <f t="shared" si="120"/>
        <v>0</v>
      </c>
      <c r="AK365">
        <f>SUM(Y365:AJ365)</f>
        <v>0</v>
      </c>
    </row>
    <row r="366" spans="1:49" x14ac:dyDescent="0.2">
      <c r="A366">
        <f>IF(Kinder!BL368=Antrag!$C$4,IF(Kinder!BL366=4.5,'Berechnung 4_5 _ x'!$E$31,Kinder!BL366),0)</f>
        <v>0</v>
      </c>
      <c r="B366">
        <f>IF(Kinder!BM368=Antrag!$C$4,IF(Kinder!BM366=4.5,'Berechnung 4_5 _ x'!$E$31,Kinder!BM366),0)</f>
        <v>0</v>
      </c>
      <c r="C366">
        <f>IF(Kinder!BN368=Antrag!$C$4,IF(Kinder!BN366=4.5,'Berechnung 4_5 _ x'!$E$31,Kinder!BN366),0)</f>
        <v>0</v>
      </c>
      <c r="D366">
        <f>IF(Kinder!BO368=Antrag!$C$4,IF(Kinder!BO366=4.5,'Berechnung 4_5 _ x'!$E$31,Kinder!BO366),0)</f>
        <v>0</v>
      </c>
      <c r="E366">
        <f>IF(Kinder!BP368=Antrag!$C$4,IF(Kinder!BP366=4.5,'Berechnung 4_5 _ x'!$E$31,Kinder!BP366),0)</f>
        <v>0</v>
      </c>
      <c r="F366">
        <f>IF(Kinder!BQ368=Antrag!$C$4,IF(Kinder!BQ366=4.5,'Berechnung 4_5 _ x'!$E$31,Kinder!BQ366),0)</f>
        <v>0</v>
      </c>
      <c r="G366">
        <f>IF(Kinder!BR368=Antrag!$C$4,IF(Kinder!BR366=4.5,'Berechnung 4_5 _ x'!$E$31,Kinder!BR366),0)</f>
        <v>0</v>
      </c>
      <c r="H366">
        <f>IF(Kinder!BS368=Antrag!$C$4,IF(Kinder!BS366=4.5,'Berechnung 4_5 _ x'!$E$31,Kinder!BS366),0)</f>
        <v>0</v>
      </c>
      <c r="I366">
        <f>IF(Kinder!BT368=Antrag!$C$4,IF(Kinder!BT366=4.5,'Berechnung 4_5 _ x'!$E$31,Kinder!BT366),0)</f>
        <v>0</v>
      </c>
      <c r="J366">
        <f>IF(Kinder!BU368=Antrag!$C$4,IF(Kinder!BU366=4.5,'Berechnung 4_5 _ x'!$E$31,Kinder!BU366),0)</f>
        <v>0</v>
      </c>
      <c r="K366">
        <f>IF(Kinder!BV368=Antrag!$C$4,IF(Kinder!BV366=4.5,'Berechnung 4_5 _ x'!$E$31,Kinder!BV366),0)</f>
        <v>0</v>
      </c>
      <c r="L366">
        <f>IF(Kinder!BW368=Antrag!$C$4,IF(Kinder!BW366=4.5,'Berechnung 4_5 _ x'!$E$31,Kinder!BW366),0)</f>
        <v>0</v>
      </c>
      <c r="M366" t="str">
        <f>IF(Kinder!S368='Berechnung Kommune'!L365,Kinder!S366,0)</f>
        <v/>
      </c>
      <c r="AL366">
        <f>IF(Kinder!BL368=Antrag!$C$4,IF(A366&gt;=4.5,IF('Berechnung 4_5 _ x'!D$5="Nein",4.5,IF(Kinder!AJ$903&lt;3,IF(MAX(Kinder!$AJ$903:AJ$903)&lt;3,4.5,Kinder!BL366),MIN('Berechnung 4_5 _ x'!$E$31:$F$32))),A366),0)</f>
        <v>0</v>
      </c>
      <c r="AM366">
        <f>IF(Kinder!BM368=Antrag!$C$4,IF(B366&gt;=4.5,IF('Berechnung 4_5 _ x'!E$5="Nein",4.5,IF(Kinder!AK$903&lt;3,IF(MAX(Kinder!$AJ$903:AK$903)&lt;3,4.5,Kinder!BM366),MIN('Berechnung 4_5 _ x'!$E$31:$F$32))),B366),0)</f>
        <v>0</v>
      </c>
      <c r="AN366">
        <f>IF(Kinder!BN368=Antrag!$C$4,IF(C366&gt;=4.5,IF('Berechnung 4_5 _ x'!F$5="Nein",4.5,IF(Kinder!AL$903&lt;3,IF(MAX(Kinder!$AJ$903:AL$903)&lt;3,4.5,Kinder!BN366),MIN('Berechnung 4_5 _ x'!$E$31:$F$32))),C366),0)</f>
        <v>0</v>
      </c>
      <c r="AO366">
        <f>IF(Kinder!BO368=Antrag!$C$4,IF(D366&gt;=4.5,IF('Berechnung 4_5 _ x'!G$5="Nein",4.5,IF(Kinder!AM$903&lt;3,IF(MAX(Kinder!$AJ$903:AM$903)&lt;3,4.5,Kinder!BO366),MIN('Berechnung 4_5 _ x'!$E$31:$F$32))),D366),0)</f>
        <v>0</v>
      </c>
      <c r="AP366">
        <f>IF(Kinder!BP368=Antrag!$C$4,IF(E366&gt;=4.5,IF('Berechnung 4_5 _ x'!H$5="Nein",4.5,IF(Kinder!AN$903&lt;3,IF(MAX(Kinder!$AJ$903:AN$903)&lt;3,4.5,Kinder!BP366),MIN('Berechnung 4_5 _ x'!$E$31:$F$32))),E366),0)</f>
        <v>0</v>
      </c>
      <c r="AQ366">
        <f>IF(Kinder!BQ368=Antrag!$C$4,IF(F366&gt;=4.5,IF('Berechnung 4_5 _ x'!I$5="Nein",4.5,IF(Kinder!AO$903&lt;3,IF(MAX(Kinder!$AJ$903:AO$903)&lt;3,4.5,Kinder!BQ366),MIN('Berechnung 4_5 _ x'!$E$31:$F$32))),F366),0)</f>
        <v>0</v>
      </c>
      <c r="AR366">
        <f>IF(Kinder!BR368=Antrag!$C$4,IF(G366&gt;=4.5,IF('Berechnung 4_5 _ x'!J$5="Nein",4.5,IF(Kinder!AP$903&lt;3,IF(MAX(Kinder!$AJ$903:AP$903)&lt;3,4.5,Kinder!BR366),MIN('Berechnung 4_5 _ x'!$E$31:$F$32))),G366),0)</f>
        <v>0</v>
      </c>
      <c r="AS366">
        <f>IF(Kinder!BS368=Antrag!$C$4,IF(H366&gt;=4.5,IF('Berechnung 4_5 _ x'!K$5="Nein",4.5,IF(Kinder!AQ$903&lt;3,IF(MAX(Kinder!$AJ$903:AQ$903)&lt;3,4.5,Kinder!BS366),MIN('Berechnung 4_5 _ x'!$E$31:$F$32))),H366),0)</f>
        <v>0</v>
      </c>
      <c r="AT366">
        <f>IF(Kinder!BT368=Antrag!$C$4,IF(I366&gt;=4.5,IF('Berechnung 4_5 _ x'!L$5="Nein",4.5,IF(Kinder!AR$903&lt;3,IF(MAX(Kinder!$AJ$903:AR$903)&lt;3,4.5,Kinder!BT366),MIN('Berechnung 4_5 _ x'!$E$31:$F$32))),I366),0)</f>
        <v>0</v>
      </c>
      <c r="AU366">
        <f>IF(Kinder!BU368=Antrag!$C$4,IF(J366&gt;=4.5,IF('Berechnung 4_5 _ x'!M$5="Nein",4.5,IF(Kinder!AS$903&lt;3,IF(MAX(Kinder!$AJ$903:AS$903)&lt;3,4.5,Kinder!BU366),MIN('Berechnung 4_5 _ x'!$E$31:$F$32))),J366),0)</f>
        <v>0</v>
      </c>
      <c r="AV366">
        <f>IF(Kinder!BV368=Antrag!$C$4,IF(K366&gt;=4.5,IF('Berechnung 4_5 _ x'!N$5="Nein",4.5,IF(Kinder!AT$903&lt;3,IF(MAX(Kinder!$AJ$903:AT$903)&lt;3,4.5,Kinder!BV366),MIN('Berechnung 4_5 _ x'!$E$31:$F$32))),K366),0)</f>
        <v>0</v>
      </c>
      <c r="AW366">
        <f>IF(Kinder!BW368=Antrag!$C$4,IF(L366&gt;=4.5,IF('Berechnung 4_5 _ x'!O$5="Nein",4.5,IF(Kinder!AU$903&lt;3,IF(MAX(Kinder!$AJ$903:AU$903)&lt;3,4.5,Kinder!BW366),MIN('Berechnung 4_5 _ x'!$E$31:$F$32))),L366),0)</f>
        <v>0</v>
      </c>
    </row>
    <row r="367" spans="1:49" x14ac:dyDescent="0.2">
      <c r="M367">
        <f>IF(Kinder!BL368=Antrag!$C$4,Kinder!BL367,0)</f>
        <v>0</v>
      </c>
      <c r="N367">
        <f>IF(Kinder!BM368=Antrag!$C$4,Kinder!BM367,0)</f>
        <v>0</v>
      </c>
      <c r="O367">
        <f>IF(Kinder!BN368=Antrag!$C$4,Kinder!BN367,0)</f>
        <v>0</v>
      </c>
      <c r="P367">
        <f>IF(Kinder!BO368=Antrag!$C$4,Kinder!BO367,0)</f>
        <v>0</v>
      </c>
      <c r="Q367">
        <f>IF(Kinder!BP368=Antrag!$C$4,Kinder!BP367,0)</f>
        <v>0</v>
      </c>
      <c r="R367">
        <f>IF(Kinder!BQ368=Antrag!$C$4,Kinder!BQ367,0)</f>
        <v>0</v>
      </c>
      <c r="S367">
        <f>IF(Kinder!BR368=Antrag!$C$4,Kinder!BR367,0)</f>
        <v>0</v>
      </c>
      <c r="T367">
        <f>IF(Kinder!BS368=Antrag!$C$4,Kinder!BS367,0)</f>
        <v>0</v>
      </c>
      <c r="U367">
        <f>IF(Kinder!BT368=Antrag!$C$4,Kinder!BT367,0)</f>
        <v>0</v>
      </c>
      <c r="V367">
        <f>IF(Kinder!BU368=Antrag!$C$4,Kinder!BU367,0)</f>
        <v>0</v>
      </c>
      <c r="W367">
        <f>IF(Kinder!BV368=Antrag!$C$4,Kinder!BV367,0)</f>
        <v>0</v>
      </c>
      <c r="X367">
        <f>IF(Kinder!BW368=Antrag!$C$4,Kinder!BW367,0)</f>
        <v>0</v>
      </c>
    </row>
    <row r="368" spans="1:49" x14ac:dyDescent="0.2">
      <c r="Y368">
        <f t="shared" ref="Y368:AJ368" si="121">MIN(A366,AL366)*M367</f>
        <v>0</v>
      </c>
      <c r="Z368">
        <f t="shared" si="121"/>
        <v>0</v>
      </c>
      <c r="AA368">
        <f t="shared" si="121"/>
        <v>0</v>
      </c>
      <c r="AB368">
        <f t="shared" si="121"/>
        <v>0</v>
      </c>
      <c r="AC368">
        <f t="shared" si="121"/>
        <v>0</v>
      </c>
      <c r="AD368">
        <f t="shared" si="121"/>
        <v>0</v>
      </c>
      <c r="AE368">
        <f t="shared" si="121"/>
        <v>0</v>
      </c>
      <c r="AF368">
        <f t="shared" si="121"/>
        <v>0</v>
      </c>
      <c r="AG368">
        <f t="shared" si="121"/>
        <v>0</v>
      </c>
      <c r="AH368">
        <f t="shared" si="121"/>
        <v>0</v>
      </c>
      <c r="AI368">
        <f t="shared" si="121"/>
        <v>0</v>
      </c>
      <c r="AJ368">
        <f t="shared" si="121"/>
        <v>0</v>
      </c>
      <c r="AK368">
        <f>SUM(Y368:AJ368)</f>
        <v>0</v>
      </c>
    </row>
    <row r="369" spans="1:49" x14ac:dyDescent="0.2">
      <c r="A369">
        <f>IF(Kinder!BL371=Antrag!$C$4,IF(Kinder!BL369=4.5,'Berechnung 4_5 _ x'!$E$31,Kinder!BL369),0)</f>
        <v>0</v>
      </c>
      <c r="B369">
        <f>IF(Kinder!BM371=Antrag!$C$4,IF(Kinder!BM369=4.5,'Berechnung 4_5 _ x'!$E$31,Kinder!BM369),0)</f>
        <v>0</v>
      </c>
      <c r="C369">
        <f>IF(Kinder!BN371=Antrag!$C$4,IF(Kinder!BN369=4.5,'Berechnung 4_5 _ x'!$E$31,Kinder!BN369),0)</f>
        <v>0</v>
      </c>
      <c r="D369">
        <f>IF(Kinder!BO371=Antrag!$C$4,IF(Kinder!BO369=4.5,'Berechnung 4_5 _ x'!$E$31,Kinder!BO369),0)</f>
        <v>0</v>
      </c>
      <c r="E369">
        <f>IF(Kinder!BP371=Antrag!$C$4,IF(Kinder!BP369=4.5,'Berechnung 4_5 _ x'!$E$31,Kinder!BP369),0)</f>
        <v>0</v>
      </c>
      <c r="F369">
        <f>IF(Kinder!BQ371=Antrag!$C$4,IF(Kinder!BQ369=4.5,'Berechnung 4_5 _ x'!$E$31,Kinder!BQ369),0)</f>
        <v>0</v>
      </c>
      <c r="G369">
        <f>IF(Kinder!BR371=Antrag!$C$4,IF(Kinder!BR369=4.5,'Berechnung 4_5 _ x'!$E$31,Kinder!BR369),0)</f>
        <v>0</v>
      </c>
      <c r="H369">
        <f>IF(Kinder!BS371=Antrag!$C$4,IF(Kinder!BS369=4.5,'Berechnung 4_5 _ x'!$E$31,Kinder!BS369),0)</f>
        <v>0</v>
      </c>
      <c r="I369">
        <f>IF(Kinder!BT371=Antrag!$C$4,IF(Kinder!BT369=4.5,'Berechnung 4_5 _ x'!$E$31,Kinder!BT369),0)</f>
        <v>0</v>
      </c>
      <c r="J369">
        <f>IF(Kinder!BU371=Antrag!$C$4,IF(Kinder!BU369=4.5,'Berechnung 4_5 _ x'!$E$31,Kinder!BU369),0)</f>
        <v>0</v>
      </c>
      <c r="K369">
        <f>IF(Kinder!BV371=Antrag!$C$4,IF(Kinder!BV369=4.5,'Berechnung 4_5 _ x'!$E$31,Kinder!BV369),0)</f>
        <v>0</v>
      </c>
      <c r="L369">
        <f>IF(Kinder!BW371=Antrag!$C$4,IF(Kinder!BW369=4.5,'Berechnung 4_5 _ x'!$E$31,Kinder!BW369),0)</f>
        <v>0</v>
      </c>
      <c r="M369" t="str">
        <f>IF(Kinder!S371='Berechnung Kommune'!L368,Kinder!S369,0)</f>
        <v/>
      </c>
      <c r="AL369">
        <f>IF(Kinder!BL371=Antrag!$C$4,IF(A369&gt;=4.5,IF('Berechnung 4_5 _ x'!D$5="Nein",4.5,IF(Kinder!AJ$903&lt;3,IF(MAX(Kinder!$AJ$903:AJ$903)&lt;3,4.5,Kinder!BL369),MIN('Berechnung 4_5 _ x'!$E$31:$F$32))),A369),0)</f>
        <v>0</v>
      </c>
      <c r="AM369">
        <f>IF(Kinder!BM371=Antrag!$C$4,IF(B369&gt;=4.5,IF('Berechnung 4_5 _ x'!E$5="Nein",4.5,IF(Kinder!AK$903&lt;3,IF(MAX(Kinder!$AJ$903:AK$903)&lt;3,4.5,Kinder!BM369),MIN('Berechnung 4_5 _ x'!$E$31:$F$32))),B369),0)</f>
        <v>0</v>
      </c>
      <c r="AN369">
        <f>IF(Kinder!BN371=Antrag!$C$4,IF(C369&gt;=4.5,IF('Berechnung 4_5 _ x'!F$5="Nein",4.5,IF(Kinder!AL$903&lt;3,IF(MAX(Kinder!$AJ$903:AL$903)&lt;3,4.5,Kinder!BN369),MIN('Berechnung 4_5 _ x'!$E$31:$F$32))),C369),0)</f>
        <v>0</v>
      </c>
      <c r="AO369">
        <f>IF(Kinder!BO371=Antrag!$C$4,IF(D369&gt;=4.5,IF('Berechnung 4_5 _ x'!G$5="Nein",4.5,IF(Kinder!AM$903&lt;3,IF(MAX(Kinder!$AJ$903:AM$903)&lt;3,4.5,Kinder!BO369),MIN('Berechnung 4_5 _ x'!$E$31:$F$32))),D369),0)</f>
        <v>0</v>
      </c>
      <c r="AP369">
        <f>IF(Kinder!BP371=Antrag!$C$4,IF(E369&gt;=4.5,IF('Berechnung 4_5 _ x'!H$5="Nein",4.5,IF(Kinder!AN$903&lt;3,IF(MAX(Kinder!$AJ$903:AN$903)&lt;3,4.5,Kinder!BP369),MIN('Berechnung 4_5 _ x'!$E$31:$F$32))),E369),0)</f>
        <v>0</v>
      </c>
      <c r="AQ369">
        <f>IF(Kinder!BQ371=Antrag!$C$4,IF(F369&gt;=4.5,IF('Berechnung 4_5 _ x'!I$5="Nein",4.5,IF(Kinder!AO$903&lt;3,IF(MAX(Kinder!$AJ$903:AO$903)&lt;3,4.5,Kinder!BQ369),MIN('Berechnung 4_5 _ x'!$E$31:$F$32))),F369),0)</f>
        <v>0</v>
      </c>
      <c r="AR369">
        <f>IF(Kinder!BR371=Antrag!$C$4,IF(G369&gt;=4.5,IF('Berechnung 4_5 _ x'!J$5="Nein",4.5,IF(Kinder!AP$903&lt;3,IF(MAX(Kinder!$AJ$903:AP$903)&lt;3,4.5,Kinder!BR369),MIN('Berechnung 4_5 _ x'!$E$31:$F$32))),G369),0)</f>
        <v>0</v>
      </c>
      <c r="AS369">
        <f>IF(Kinder!BS371=Antrag!$C$4,IF(H369&gt;=4.5,IF('Berechnung 4_5 _ x'!K$5="Nein",4.5,IF(Kinder!AQ$903&lt;3,IF(MAX(Kinder!$AJ$903:AQ$903)&lt;3,4.5,Kinder!BS369),MIN('Berechnung 4_5 _ x'!$E$31:$F$32))),H369),0)</f>
        <v>0</v>
      </c>
      <c r="AT369">
        <f>IF(Kinder!BT371=Antrag!$C$4,IF(I369&gt;=4.5,IF('Berechnung 4_5 _ x'!L$5="Nein",4.5,IF(Kinder!AR$903&lt;3,IF(MAX(Kinder!$AJ$903:AR$903)&lt;3,4.5,Kinder!BT369),MIN('Berechnung 4_5 _ x'!$E$31:$F$32))),I369),0)</f>
        <v>0</v>
      </c>
      <c r="AU369">
        <f>IF(Kinder!BU371=Antrag!$C$4,IF(J369&gt;=4.5,IF('Berechnung 4_5 _ x'!M$5="Nein",4.5,IF(Kinder!AS$903&lt;3,IF(MAX(Kinder!$AJ$903:AS$903)&lt;3,4.5,Kinder!BU369),MIN('Berechnung 4_5 _ x'!$E$31:$F$32))),J369),0)</f>
        <v>0</v>
      </c>
      <c r="AV369">
        <f>IF(Kinder!BV371=Antrag!$C$4,IF(K369&gt;=4.5,IF('Berechnung 4_5 _ x'!N$5="Nein",4.5,IF(Kinder!AT$903&lt;3,IF(MAX(Kinder!$AJ$903:AT$903)&lt;3,4.5,Kinder!BV369),MIN('Berechnung 4_5 _ x'!$E$31:$F$32))),K369),0)</f>
        <v>0</v>
      </c>
      <c r="AW369">
        <f>IF(Kinder!BW371=Antrag!$C$4,IF(L369&gt;=4.5,IF('Berechnung 4_5 _ x'!O$5="Nein",4.5,IF(Kinder!AU$903&lt;3,IF(MAX(Kinder!$AJ$903:AU$903)&lt;3,4.5,Kinder!BW369),MIN('Berechnung 4_5 _ x'!$E$31:$F$32))),L369),0)</f>
        <v>0</v>
      </c>
    </row>
    <row r="370" spans="1:49" x14ac:dyDescent="0.2">
      <c r="M370">
        <f>IF(Kinder!BL371=Antrag!$C$4,Kinder!BL370,0)</f>
        <v>0</v>
      </c>
      <c r="N370">
        <f>IF(Kinder!BM371=Antrag!$C$4,Kinder!BM370,0)</f>
        <v>0</v>
      </c>
      <c r="O370">
        <f>IF(Kinder!BN371=Antrag!$C$4,Kinder!BN370,0)</f>
        <v>0</v>
      </c>
      <c r="P370">
        <f>IF(Kinder!BO371=Antrag!$C$4,Kinder!BO370,0)</f>
        <v>0</v>
      </c>
      <c r="Q370">
        <f>IF(Kinder!BP371=Antrag!$C$4,Kinder!BP370,0)</f>
        <v>0</v>
      </c>
      <c r="R370">
        <f>IF(Kinder!BQ371=Antrag!$C$4,Kinder!BQ370,0)</f>
        <v>0</v>
      </c>
      <c r="S370">
        <f>IF(Kinder!BR371=Antrag!$C$4,Kinder!BR370,0)</f>
        <v>0</v>
      </c>
      <c r="T370">
        <f>IF(Kinder!BS371=Antrag!$C$4,Kinder!BS370,0)</f>
        <v>0</v>
      </c>
      <c r="U370">
        <f>IF(Kinder!BT371=Antrag!$C$4,Kinder!BT370,0)</f>
        <v>0</v>
      </c>
      <c r="V370">
        <f>IF(Kinder!BU371=Antrag!$C$4,Kinder!BU370,0)</f>
        <v>0</v>
      </c>
      <c r="W370">
        <f>IF(Kinder!BV371=Antrag!$C$4,Kinder!BV370,0)</f>
        <v>0</v>
      </c>
      <c r="X370">
        <f>IF(Kinder!BW371=Antrag!$C$4,Kinder!BW370,0)</f>
        <v>0</v>
      </c>
    </row>
    <row r="371" spans="1:49" x14ac:dyDescent="0.2">
      <c r="Y371">
        <f t="shared" ref="Y371:AJ371" si="122">MIN(A369,AL369)*M370</f>
        <v>0</v>
      </c>
      <c r="Z371">
        <f t="shared" si="122"/>
        <v>0</v>
      </c>
      <c r="AA371">
        <f t="shared" si="122"/>
        <v>0</v>
      </c>
      <c r="AB371">
        <f t="shared" si="122"/>
        <v>0</v>
      </c>
      <c r="AC371">
        <f t="shared" si="122"/>
        <v>0</v>
      </c>
      <c r="AD371">
        <f t="shared" si="122"/>
        <v>0</v>
      </c>
      <c r="AE371">
        <f t="shared" si="122"/>
        <v>0</v>
      </c>
      <c r="AF371">
        <f t="shared" si="122"/>
        <v>0</v>
      </c>
      <c r="AG371">
        <f t="shared" si="122"/>
        <v>0</v>
      </c>
      <c r="AH371">
        <f t="shared" si="122"/>
        <v>0</v>
      </c>
      <c r="AI371">
        <f t="shared" si="122"/>
        <v>0</v>
      </c>
      <c r="AJ371">
        <f t="shared" si="122"/>
        <v>0</v>
      </c>
      <c r="AK371">
        <f>SUM(Y371:AJ371)</f>
        <v>0</v>
      </c>
    </row>
    <row r="372" spans="1:49" x14ac:dyDescent="0.2">
      <c r="A372">
        <f>IF(Kinder!BL374=Antrag!$C$4,IF(Kinder!BL372=4.5,'Berechnung 4_5 _ x'!$E$31,Kinder!BL372),0)</f>
        <v>0</v>
      </c>
      <c r="B372">
        <f>IF(Kinder!BM374=Antrag!$C$4,IF(Kinder!BM372=4.5,'Berechnung 4_5 _ x'!$E$31,Kinder!BM372),0)</f>
        <v>0</v>
      </c>
      <c r="C372">
        <f>IF(Kinder!BN374=Antrag!$C$4,IF(Kinder!BN372=4.5,'Berechnung 4_5 _ x'!$E$31,Kinder!BN372),0)</f>
        <v>0</v>
      </c>
      <c r="D372">
        <f>IF(Kinder!BO374=Antrag!$C$4,IF(Kinder!BO372=4.5,'Berechnung 4_5 _ x'!$E$31,Kinder!BO372),0)</f>
        <v>0</v>
      </c>
      <c r="E372">
        <f>IF(Kinder!BP374=Antrag!$C$4,IF(Kinder!BP372=4.5,'Berechnung 4_5 _ x'!$E$31,Kinder!BP372),0)</f>
        <v>0</v>
      </c>
      <c r="F372">
        <f>IF(Kinder!BQ374=Antrag!$C$4,IF(Kinder!BQ372=4.5,'Berechnung 4_5 _ x'!$E$31,Kinder!BQ372),0)</f>
        <v>0</v>
      </c>
      <c r="G372">
        <f>IF(Kinder!BR374=Antrag!$C$4,IF(Kinder!BR372=4.5,'Berechnung 4_5 _ x'!$E$31,Kinder!BR372),0)</f>
        <v>0</v>
      </c>
      <c r="H372">
        <f>IF(Kinder!BS374=Antrag!$C$4,IF(Kinder!BS372=4.5,'Berechnung 4_5 _ x'!$E$31,Kinder!BS372),0)</f>
        <v>0</v>
      </c>
      <c r="I372">
        <f>IF(Kinder!BT374=Antrag!$C$4,IF(Kinder!BT372=4.5,'Berechnung 4_5 _ x'!$E$31,Kinder!BT372),0)</f>
        <v>0</v>
      </c>
      <c r="J372">
        <f>IF(Kinder!BU374=Antrag!$C$4,IF(Kinder!BU372=4.5,'Berechnung 4_5 _ x'!$E$31,Kinder!BU372),0)</f>
        <v>0</v>
      </c>
      <c r="K372">
        <f>IF(Kinder!BV374=Antrag!$C$4,IF(Kinder!BV372=4.5,'Berechnung 4_5 _ x'!$E$31,Kinder!BV372),0)</f>
        <v>0</v>
      </c>
      <c r="L372">
        <f>IF(Kinder!BW374=Antrag!$C$4,IF(Kinder!BW372=4.5,'Berechnung 4_5 _ x'!$E$31,Kinder!BW372),0)</f>
        <v>0</v>
      </c>
      <c r="M372" t="str">
        <f>IF(Kinder!S374='Berechnung Kommune'!L371,Kinder!S372,0)</f>
        <v/>
      </c>
      <c r="AL372">
        <f>IF(Kinder!BL374=Antrag!$C$4,IF(A372&gt;=4.5,IF('Berechnung 4_5 _ x'!D$5="Nein",4.5,IF(Kinder!AJ$903&lt;3,IF(MAX(Kinder!$AJ$903:AJ$903)&lt;3,4.5,Kinder!BL372),MIN('Berechnung 4_5 _ x'!$E$31:$F$32))),A372),0)</f>
        <v>0</v>
      </c>
      <c r="AM372">
        <f>IF(Kinder!BM374=Antrag!$C$4,IF(B372&gt;=4.5,IF('Berechnung 4_5 _ x'!E$5="Nein",4.5,IF(Kinder!AK$903&lt;3,IF(MAX(Kinder!$AJ$903:AK$903)&lt;3,4.5,Kinder!BM372),MIN('Berechnung 4_5 _ x'!$E$31:$F$32))),B372),0)</f>
        <v>0</v>
      </c>
      <c r="AN372">
        <f>IF(Kinder!BN374=Antrag!$C$4,IF(C372&gt;=4.5,IF('Berechnung 4_5 _ x'!F$5="Nein",4.5,IF(Kinder!AL$903&lt;3,IF(MAX(Kinder!$AJ$903:AL$903)&lt;3,4.5,Kinder!BN372),MIN('Berechnung 4_5 _ x'!$E$31:$F$32))),C372),0)</f>
        <v>0</v>
      </c>
      <c r="AO372">
        <f>IF(Kinder!BO374=Antrag!$C$4,IF(D372&gt;=4.5,IF('Berechnung 4_5 _ x'!G$5="Nein",4.5,IF(Kinder!AM$903&lt;3,IF(MAX(Kinder!$AJ$903:AM$903)&lt;3,4.5,Kinder!BO372),MIN('Berechnung 4_5 _ x'!$E$31:$F$32))),D372),0)</f>
        <v>0</v>
      </c>
      <c r="AP372">
        <f>IF(Kinder!BP374=Antrag!$C$4,IF(E372&gt;=4.5,IF('Berechnung 4_5 _ x'!H$5="Nein",4.5,IF(Kinder!AN$903&lt;3,IF(MAX(Kinder!$AJ$903:AN$903)&lt;3,4.5,Kinder!BP372),MIN('Berechnung 4_5 _ x'!$E$31:$F$32))),E372),0)</f>
        <v>0</v>
      </c>
      <c r="AQ372">
        <f>IF(Kinder!BQ374=Antrag!$C$4,IF(F372&gt;=4.5,IF('Berechnung 4_5 _ x'!I$5="Nein",4.5,IF(Kinder!AO$903&lt;3,IF(MAX(Kinder!$AJ$903:AO$903)&lt;3,4.5,Kinder!BQ372),MIN('Berechnung 4_5 _ x'!$E$31:$F$32))),F372),0)</f>
        <v>0</v>
      </c>
      <c r="AR372">
        <f>IF(Kinder!BR374=Antrag!$C$4,IF(G372&gt;=4.5,IF('Berechnung 4_5 _ x'!J$5="Nein",4.5,IF(Kinder!AP$903&lt;3,IF(MAX(Kinder!$AJ$903:AP$903)&lt;3,4.5,Kinder!BR372),MIN('Berechnung 4_5 _ x'!$E$31:$F$32))),G372),0)</f>
        <v>0</v>
      </c>
      <c r="AS372">
        <f>IF(Kinder!BS374=Antrag!$C$4,IF(H372&gt;=4.5,IF('Berechnung 4_5 _ x'!K$5="Nein",4.5,IF(Kinder!AQ$903&lt;3,IF(MAX(Kinder!$AJ$903:AQ$903)&lt;3,4.5,Kinder!BS372),MIN('Berechnung 4_5 _ x'!$E$31:$F$32))),H372),0)</f>
        <v>0</v>
      </c>
      <c r="AT372">
        <f>IF(Kinder!BT374=Antrag!$C$4,IF(I372&gt;=4.5,IF('Berechnung 4_5 _ x'!L$5="Nein",4.5,IF(Kinder!AR$903&lt;3,IF(MAX(Kinder!$AJ$903:AR$903)&lt;3,4.5,Kinder!BT372),MIN('Berechnung 4_5 _ x'!$E$31:$F$32))),I372),0)</f>
        <v>0</v>
      </c>
      <c r="AU372">
        <f>IF(Kinder!BU374=Antrag!$C$4,IF(J372&gt;=4.5,IF('Berechnung 4_5 _ x'!M$5="Nein",4.5,IF(Kinder!AS$903&lt;3,IF(MAX(Kinder!$AJ$903:AS$903)&lt;3,4.5,Kinder!BU372),MIN('Berechnung 4_5 _ x'!$E$31:$F$32))),J372),0)</f>
        <v>0</v>
      </c>
      <c r="AV372">
        <f>IF(Kinder!BV374=Antrag!$C$4,IF(K372&gt;=4.5,IF('Berechnung 4_5 _ x'!N$5="Nein",4.5,IF(Kinder!AT$903&lt;3,IF(MAX(Kinder!$AJ$903:AT$903)&lt;3,4.5,Kinder!BV372),MIN('Berechnung 4_5 _ x'!$E$31:$F$32))),K372),0)</f>
        <v>0</v>
      </c>
      <c r="AW372">
        <f>IF(Kinder!BW374=Antrag!$C$4,IF(L372&gt;=4.5,IF('Berechnung 4_5 _ x'!O$5="Nein",4.5,IF(Kinder!AU$903&lt;3,IF(MAX(Kinder!$AJ$903:AU$903)&lt;3,4.5,Kinder!BW372),MIN('Berechnung 4_5 _ x'!$E$31:$F$32))),L372),0)</f>
        <v>0</v>
      </c>
    </row>
    <row r="373" spans="1:49" x14ac:dyDescent="0.2">
      <c r="M373">
        <f>IF(Kinder!BL374=Antrag!$C$4,Kinder!BL373,0)</f>
        <v>0</v>
      </c>
      <c r="N373">
        <f>IF(Kinder!BM374=Antrag!$C$4,Kinder!BM373,0)</f>
        <v>0</v>
      </c>
      <c r="O373">
        <f>IF(Kinder!BN374=Antrag!$C$4,Kinder!BN373,0)</f>
        <v>0</v>
      </c>
      <c r="P373">
        <f>IF(Kinder!BO374=Antrag!$C$4,Kinder!BO373,0)</f>
        <v>0</v>
      </c>
      <c r="Q373">
        <f>IF(Kinder!BP374=Antrag!$C$4,Kinder!BP373,0)</f>
        <v>0</v>
      </c>
      <c r="R373">
        <f>IF(Kinder!BQ374=Antrag!$C$4,Kinder!BQ373,0)</f>
        <v>0</v>
      </c>
      <c r="S373">
        <f>IF(Kinder!BR374=Antrag!$C$4,Kinder!BR373,0)</f>
        <v>0</v>
      </c>
      <c r="T373">
        <f>IF(Kinder!BS374=Antrag!$C$4,Kinder!BS373,0)</f>
        <v>0</v>
      </c>
      <c r="U373">
        <f>IF(Kinder!BT374=Antrag!$C$4,Kinder!BT373,0)</f>
        <v>0</v>
      </c>
      <c r="V373">
        <f>IF(Kinder!BU374=Antrag!$C$4,Kinder!BU373,0)</f>
        <v>0</v>
      </c>
      <c r="W373">
        <f>IF(Kinder!BV374=Antrag!$C$4,Kinder!BV373,0)</f>
        <v>0</v>
      </c>
      <c r="X373">
        <f>IF(Kinder!BW374=Antrag!$C$4,Kinder!BW373,0)</f>
        <v>0</v>
      </c>
    </row>
    <row r="374" spans="1:49" x14ac:dyDescent="0.2">
      <c r="Y374">
        <f t="shared" ref="Y374:AJ374" si="123">MIN(A372,AL372)*M373</f>
        <v>0</v>
      </c>
      <c r="Z374">
        <f t="shared" si="123"/>
        <v>0</v>
      </c>
      <c r="AA374">
        <f t="shared" si="123"/>
        <v>0</v>
      </c>
      <c r="AB374">
        <f t="shared" si="123"/>
        <v>0</v>
      </c>
      <c r="AC374">
        <f t="shared" si="123"/>
        <v>0</v>
      </c>
      <c r="AD374">
        <f t="shared" si="123"/>
        <v>0</v>
      </c>
      <c r="AE374">
        <f t="shared" si="123"/>
        <v>0</v>
      </c>
      <c r="AF374">
        <f t="shared" si="123"/>
        <v>0</v>
      </c>
      <c r="AG374">
        <f t="shared" si="123"/>
        <v>0</v>
      </c>
      <c r="AH374">
        <f t="shared" si="123"/>
        <v>0</v>
      </c>
      <c r="AI374">
        <f t="shared" si="123"/>
        <v>0</v>
      </c>
      <c r="AJ374">
        <f t="shared" si="123"/>
        <v>0</v>
      </c>
      <c r="AK374">
        <f>SUM(Y374:AJ374)</f>
        <v>0</v>
      </c>
    </row>
    <row r="375" spans="1:49" x14ac:dyDescent="0.2">
      <c r="A375">
        <f>IF(Kinder!BL377=Antrag!$C$4,IF(Kinder!BL375=4.5,'Berechnung 4_5 _ x'!$E$31,Kinder!BL375),0)</f>
        <v>0</v>
      </c>
      <c r="B375">
        <f>IF(Kinder!BM377=Antrag!$C$4,IF(Kinder!BM375=4.5,'Berechnung 4_5 _ x'!$E$31,Kinder!BM375),0)</f>
        <v>0</v>
      </c>
      <c r="C375">
        <f>IF(Kinder!BN377=Antrag!$C$4,IF(Kinder!BN375=4.5,'Berechnung 4_5 _ x'!$E$31,Kinder!BN375),0)</f>
        <v>0</v>
      </c>
      <c r="D375">
        <f>IF(Kinder!BO377=Antrag!$C$4,IF(Kinder!BO375=4.5,'Berechnung 4_5 _ x'!$E$31,Kinder!BO375),0)</f>
        <v>0</v>
      </c>
      <c r="E375">
        <f>IF(Kinder!BP377=Antrag!$C$4,IF(Kinder!BP375=4.5,'Berechnung 4_5 _ x'!$E$31,Kinder!BP375),0)</f>
        <v>0</v>
      </c>
      <c r="F375">
        <f>IF(Kinder!BQ377=Antrag!$C$4,IF(Kinder!BQ375=4.5,'Berechnung 4_5 _ x'!$E$31,Kinder!BQ375),0)</f>
        <v>0</v>
      </c>
      <c r="G375">
        <f>IF(Kinder!BR377=Antrag!$C$4,IF(Kinder!BR375=4.5,'Berechnung 4_5 _ x'!$E$31,Kinder!BR375),0)</f>
        <v>0</v>
      </c>
      <c r="H375">
        <f>IF(Kinder!BS377=Antrag!$C$4,IF(Kinder!BS375=4.5,'Berechnung 4_5 _ x'!$E$31,Kinder!BS375),0)</f>
        <v>0</v>
      </c>
      <c r="I375">
        <f>IF(Kinder!BT377=Antrag!$C$4,IF(Kinder!BT375=4.5,'Berechnung 4_5 _ x'!$E$31,Kinder!BT375),0)</f>
        <v>0</v>
      </c>
      <c r="J375">
        <f>IF(Kinder!BU377=Antrag!$C$4,IF(Kinder!BU375=4.5,'Berechnung 4_5 _ x'!$E$31,Kinder!BU375),0)</f>
        <v>0</v>
      </c>
      <c r="K375">
        <f>IF(Kinder!BV377=Antrag!$C$4,IF(Kinder!BV375=4.5,'Berechnung 4_5 _ x'!$E$31,Kinder!BV375),0)</f>
        <v>0</v>
      </c>
      <c r="L375">
        <f>IF(Kinder!BW377=Antrag!$C$4,IF(Kinder!BW375=4.5,'Berechnung 4_5 _ x'!$E$31,Kinder!BW375),0)</f>
        <v>0</v>
      </c>
      <c r="M375" t="str">
        <f>IF(Kinder!S377='Berechnung Kommune'!L374,Kinder!S375,0)</f>
        <v/>
      </c>
      <c r="AL375">
        <f>IF(Kinder!BL377=Antrag!$C$4,IF(A375&gt;=4.5,IF('Berechnung 4_5 _ x'!D$5="Nein",4.5,IF(Kinder!AJ$903&lt;3,IF(MAX(Kinder!$AJ$903:AJ$903)&lt;3,4.5,Kinder!BL375),MIN('Berechnung 4_5 _ x'!$E$31:$F$32))),A375),0)</f>
        <v>0</v>
      </c>
      <c r="AM375">
        <f>IF(Kinder!BM377=Antrag!$C$4,IF(B375&gt;=4.5,IF('Berechnung 4_5 _ x'!E$5="Nein",4.5,IF(Kinder!AK$903&lt;3,IF(MAX(Kinder!$AJ$903:AK$903)&lt;3,4.5,Kinder!BM375),MIN('Berechnung 4_5 _ x'!$E$31:$F$32))),B375),0)</f>
        <v>0</v>
      </c>
      <c r="AN375">
        <f>IF(Kinder!BN377=Antrag!$C$4,IF(C375&gt;=4.5,IF('Berechnung 4_5 _ x'!F$5="Nein",4.5,IF(Kinder!AL$903&lt;3,IF(MAX(Kinder!$AJ$903:AL$903)&lt;3,4.5,Kinder!BN375),MIN('Berechnung 4_5 _ x'!$E$31:$F$32))),C375),0)</f>
        <v>0</v>
      </c>
      <c r="AO375">
        <f>IF(Kinder!BO377=Antrag!$C$4,IF(D375&gt;=4.5,IF('Berechnung 4_5 _ x'!G$5="Nein",4.5,IF(Kinder!AM$903&lt;3,IF(MAX(Kinder!$AJ$903:AM$903)&lt;3,4.5,Kinder!BO375),MIN('Berechnung 4_5 _ x'!$E$31:$F$32))),D375),0)</f>
        <v>0</v>
      </c>
      <c r="AP375">
        <f>IF(Kinder!BP377=Antrag!$C$4,IF(E375&gt;=4.5,IF('Berechnung 4_5 _ x'!H$5="Nein",4.5,IF(Kinder!AN$903&lt;3,IF(MAX(Kinder!$AJ$903:AN$903)&lt;3,4.5,Kinder!BP375),MIN('Berechnung 4_5 _ x'!$E$31:$F$32))),E375),0)</f>
        <v>0</v>
      </c>
      <c r="AQ375">
        <f>IF(Kinder!BQ377=Antrag!$C$4,IF(F375&gt;=4.5,IF('Berechnung 4_5 _ x'!I$5="Nein",4.5,IF(Kinder!AO$903&lt;3,IF(MAX(Kinder!$AJ$903:AO$903)&lt;3,4.5,Kinder!BQ375),MIN('Berechnung 4_5 _ x'!$E$31:$F$32))),F375),0)</f>
        <v>0</v>
      </c>
      <c r="AR375">
        <f>IF(Kinder!BR377=Antrag!$C$4,IF(G375&gt;=4.5,IF('Berechnung 4_5 _ x'!J$5="Nein",4.5,IF(Kinder!AP$903&lt;3,IF(MAX(Kinder!$AJ$903:AP$903)&lt;3,4.5,Kinder!BR375),MIN('Berechnung 4_5 _ x'!$E$31:$F$32))),G375),0)</f>
        <v>0</v>
      </c>
      <c r="AS375">
        <f>IF(Kinder!BS377=Antrag!$C$4,IF(H375&gt;=4.5,IF('Berechnung 4_5 _ x'!K$5="Nein",4.5,IF(Kinder!AQ$903&lt;3,IF(MAX(Kinder!$AJ$903:AQ$903)&lt;3,4.5,Kinder!BS375),MIN('Berechnung 4_5 _ x'!$E$31:$F$32))),H375),0)</f>
        <v>0</v>
      </c>
      <c r="AT375">
        <f>IF(Kinder!BT377=Antrag!$C$4,IF(I375&gt;=4.5,IF('Berechnung 4_5 _ x'!L$5="Nein",4.5,IF(Kinder!AR$903&lt;3,IF(MAX(Kinder!$AJ$903:AR$903)&lt;3,4.5,Kinder!BT375),MIN('Berechnung 4_5 _ x'!$E$31:$F$32))),I375),0)</f>
        <v>0</v>
      </c>
      <c r="AU375">
        <f>IF(Kinder!BU377=Antrag!$C$4,IF(J375&gt;=4.5,IF('Berechnung 4_5 _ x'!M$5="Nein",4.5,IF(Kinder!AS$903&lt;3,IF(MAX(Kinder!$AJ$903:AS$903)&lt;3,4.5,Kinder!BU375),MIN('Berechnung 4_5 _ x'!$E$31:$F$32))),J375),0)</f>
        <v>0</v>
      </c>
      <c r="AV375">
        <f>IF(Kinder!BV377=Antrag!$C$4,IF(K375&gt;=4.5,IF('Berechnung 4_5 _ x'!N$5="Nein",4.5,IF(Kinder!AT$903&lt;3,IF(MAX(Kinder!$AJ$903:AT$903)&lt;3,4.5,Kinder!BV375),MIN('Berechnung 4_5 _ x'!$E$31:$F$32))),K375),0)</f>
        <v>0</v>
      </c>
      <c r="AW375">
        <f>IF(Kinder!BW377=Antrag!$C$4,IF(L375&gt;=4.5,IF('Berechnung 4_5 _ x'!O$5="Nein",4.5,IF(Kinder!AU$903&lt;3,IF(MAX(Kinder!$AJ$903:AU$903)&lt;3,4.5,Kinder!BW375),MIN('Berechnung 4_5 _ x'!$E$31:$F$32))),L375),0)</f>
        <v>0</v>
      </c>
    </row>
    <row r="376" spans="1:49" x14ac:dyDescent="0.2">
      <c r="M376">
        <f>IF(Kinder!BL377=Antrag!$C$4,Kinder!BL376,0)</f>
        <v>0</v>
      </c>
      <c r="N376">
        <f>IF(Kinder!BM377=Antrag!$C$4,Kinder!BM376,0)</f>
        <v>0</v>
      </c>
      <c r="O376">
        <f>IF(Kinder!BN377=Antrag!$C$4,Kinder!BN376,0)</f>
        <v>0</v>
      </c>
      <c r="P376">
        <f>IF(Kinder!BO377=Antrag!$C$4,Kinder!BO376,0)</f>
        <v>0</v>
      </c>
      <c r="Q376">
        <f>IF(Kinder!BP377=Antrag!$C$4,Kinder!BP376,0)</f>
        <v>0</v>
      </c>
      <c r="R376">
        <f>IF(Kinder!BQ377=Antrag!$C$4,Kinder!BQ376,0)</f>
        <v>0</v>
      </c>
      <c r="S376">
        <f>IF(Kinder!BR377=Antrag!$C$4,Kinder!BR376,0)</f>
        <v>0</v>
      </c>
      <c r="T376">
        <f>IF(Kinder!BS377=Antrag!$C$4,Kinder!BS376,0)</f>
        <v>0</v>
      </c>
      <c r="U376">
        <f>IF(Kinder!BT377=Antrag!$C$4,Kinder!BT376,0)</f>
        <v>0</v>
      </c>
      <c r="V376">
        <f>IF(Kinder!BU377=Antrag!$C$4,Kinder!BU376,0)</f>
        <v>0</v>
      </c>
      <c r="W376">
        <f>IF(Kinder!BV377=Antrag!$C$4,Kinder!BV376,0)</f>
        <v>0</v>
      </c>
      <c r="X376">
        <f>IF(Kinder!BW377=Antrag!$C$4,Kinder!BW376,0)</f>
        <v>0</v>
      </c>
    </row>
    <row r="377" spans="1:49" x14ac:dyDescent="0.2">
      <c r="Y377">
        <f t="shared" ref="Y377:AJ377" si="124">MIN(A375,AL375)*M376</f>
        <v>0</v>
      </c>
      <c r="Z377">
        <f t="shared" si="124"/>
        <v>0</v>
      </c>
      <c r="AA377">
        <f t="shared" si="124"/>
        <v>0</v>
      </c>
      <c r="AB377">
        <f t="shared" si="124"/>
        <v>0</v>
      </c>
      <c r="AC377">
        <f t="shared" si="124"/>
        <v>0</v>
      </c>
      <c r="AD377">
        <f t="shared" si="124"/>
        <v>0</v>
      </c>
      <c r="AE377">
        <f t="shared" si="124"/>
        <v>0</v>
      </c>
      <c r="AF377">
        <f t="shared" si="124"/>
        <v>0</v>
      </c>
      <c r="AG377">
        <f t="shared" si="124"/>
        <v>0</v>
      </c>
      <c r="AH377">
        <f t="shared" si="124"/>
        <v>0</v>
      </c>
      <c r="AI377">
        <f t="shared" si="124"/>
        <v>0</v>
      </c>
      <c r="AJ377">
        <f t="shared" si="124"/>
        <v>0</v>
      </c>
      <c r="AK377">
        <f>SUM(Y377:AJ377)</f>
        <v>0</v>
      </c>
    </row>
    <row r="378" spans="1:49" x14ac:dyDescent="0.2">
      <c r="A378">
        <f>IF(Kinder!BL380=Antrag!$C$4,IF(Kinder!BL378=4.5,'Berechnung 4_5 _ x'!$E$31,Kinder!BL378),0)</f>
        <v>0</v>
      </c>
      <c r="B378">
        <f>IF(Kinder!BM380=Antrag!$C$4,IF(Kinder!BM378=4.5,'Berechnung 4_5 _ x'!$E$31,Kinder!BM378),0)</f>
        <v>0</v>
      </c>
      <c r="C378">
        <f>IF(Kinder!BN380=Antrag!$C$4,IF(Kinder!BN378=4.5,'Berechnung 4_5 _ x'!$E$31,Kinder!BN378),0)</f>
        <v>0</v>
      </c>
      <c r="D378">
        <f>IF(Kinder!BO380=Antrag!$C$4,IF(Kinder!BO378=4.5,'Berechnung 4_5 _ x'!$E$31,Kinder!BO378),0)</f>
        <v>0</v>
      </c>
      <c r="E378">
        <f>IF(Kinder!BP380=Antrag!$C$4,IF(Kinder!BP378=4.5,'Berechnung 4_5 _ x'!$E$31,Kinder!BP378),0)</f>
        <v>0</v>
      </c>
      <c r="F378">
        <f>IF(Kinder!BQ380=Antrag!$C$4,IF(Kinder!BQ378=4.5,'Berechnung 4_5 _ x'!$E$31,Kinder!BQ378),0)</f>
        <v>0</v>
      </c>
      <c r="G378">
        <f>IF(Kinder!BR380=Antrag!$C$4,IF(Kinder!BR378=4.5,'Berechnung 4_5 _ x'!$E$31,Kinder!BR378),0)</f>
        <v>0</v>
      </c>
      <c r="H378">
        <f>IF(Kinder!BS380=Antrag!$C$4,IF(Kinder!BS378=4.5,'Berechnung 4_5 _ x'!$E$31,Kinder!BS378),0)</f>
        <v>0</v>
      </c>
      <c r="I378">
        <f>IF(Kinder!BT380=Antrag!$C$4,IF(Kinder!BT378=4.5,'Berechnung 4_5 _ x'!$E$31,Kinder!BT378),0)</f>
        <v>0</v>
      </c>
      <c r="J378">
        <f>IF(Kinder!BU380=Antrag!$C$4,IF(Kinder!BU378=4.5,'Berechnung 4_5 _ x'!$E$31,Kinder!BU378),0)</f>
        <v>0</v>
      </c>
      <c r="K378">
        <f>IF(Kinder!BV380=Antrag!$C$4,IF(Kinder!BV378=4.5,'Berechnung 4_5 _ x'!$E$31,Kinder!BV378),0)</f>
        <v>0</v>
      </c>
      <c r="L378">
        <f>IF(Kinder!BW380=Antrag!$C$4,IF(Kinder!BW378=4.5,'Berechnung 4_5 _ x'!$E$31,Kinder!BW378),0)</f>
        <v>0</v>
      </c>
      <c r="M378" t="str">
        <f>IF(Kinder!S380='Berechnung Kommune'!L377,Kinder!S378,0)</f>
        <v/>
      </c>
      <c r="AL378">
        <f>IF(Kinder!BL380=Antrag!$C$4,IF(A378&gt;=4.5,IF('Berechnung 4_5 _ x'!D$5="Nein",4.5,IF(Kinder!AJ$903&lt;3,IF(MAX(Kinder!$AJ$903:AJ$903)&lt;3,4.5,Kinder!BL378),MIN('Berechnung 4_5 _ x'!$E$31:$F$32))),A378),0)</f>
        <v>0</v>
      </c>
      <c r="AM378">
        <f>IF(Kinder!BM380=Antrag!$C$4,IF(B378&gt;=4.5,IF('Berechnung 4_5 _ x'!E$5="Nein",4.5,IF(Kinder!AK$903&lt;3,IF(MAX(Kinder!$AJ$903:AK$903)&lt;3,4.5,Kinder!BM378),MIN('Berechnung 4_5 _ x'!$E$31:$F$32))),B378),0)</f>
        <v>0</v>
      </c>
      <c r="AN378">
        <f>IF(Kinder!BN380=Antrag!$C$4,IF(C378&gt;=4.5,IF('Berechnung 4_5 _ x'!F$5="Nein",4.5,IF(Kinder!AL$903&lt;3,IF(MAX(Kinder!$AJ$903:AL$903)&lt;3,4.5,Kinder!BN378),MIN('Berechnung 4_5 _ x'!$E$31:$F$32))),C378),0)</f>
        <v>0</v>
      </c>
      <c r="AO378">
        <f>IF(Kinder!BO380=Antrag!$C$4,IF(D378&gt;=4.5,IF('Berechnung 4_5 _ x'!G$5="Nein",4.5,IF(Kinder!AM$903&lt;3,IF(MAX(Kinder!$AJ$903:AM$903)&lt;3,4.5,Kinder!BO378),MIN('Berechnung 4_5 _ x'!$E$31:$F$32))),D378),0)</f>
        <v>0</v>
      </c>
      <c r="AP378">
        <f>IF(Kinder!BP380=Antrag!$C$4,IF(E378&gt;=4.5,IF('Berechnung 4_5 _ x'!H$5="Nein",4.5,IF(Kinder!AN$903&lt;3,IF(MAX(Kinder!$AJ$903:AN$903)&lt;3,4.5,Kinder!BP378),MIN('Berechnung 4_5 _ x'!$E$31:$F$32))),E378),0)</f>
        <v>0</v>
      </c>
      <c r="AQ378">
        <f>IF(Kinder!BQ380=Antrag!$C$4,IF(F378&gt;=4.5,IF('Berechnung 4_5 _ x'!I$5="Nein",4.5,IF(Kinder!AO$903&lt;3,IF(MAX(Kinder!$AJ$903:AO$903)&lt;3,4.5,Kinder!BQ378),MIN('Berechnung 4_5 _ x'!$E$31:$F$32))),F378),0)</f>
        <v>0</v>
      </c>
      <c r="AR378">
        <f>IF(Kinder!BR380=Antrag!$C$4,IF(G378&gt;=4.5,IF('Berechnung 4_5 _ x'!J$5="Nein",4.5,IF(Kinder!AP$903&lt;3,IF(MAX(Kinder!$AJ$903:AP$903)&lt;3,4.5,Kinder!BR378),MIN('Berechnung 4_5 _ x'!$E$31:$F$32))),G378),0)</f>
        <v>0</v>
      </c>
      <c r="AS378">
        <f>IF(Kinder!BS380=Antrag!$C$4,IF(H378&gt;=4.5,IF('Berechnung 4_5 _ x'!K$5="Nein",4.5,IF(Kinder!AQ$903&lt;3,IF(MAX(Kinder!$AJ$903:AQ$903)&lt;3,4.5,Kinder!BS378),MIN('Berechnung 4_5 _ x'!$E$31:$F$32))),H378),0)</f>
        <v>0</v>
      </c>
      <c r="AT378">
        <f>IF(Kinder!BT380=Antrag!$C$4,IF(I378&gt;=4.5,IF('Berechnung 4_5 _ x'!L$5="Nein",4.5,IF(Kinder!AR$903&lt;3,IF(MAX(Kinder!$AJ$903:AR$903)&lt;3,4.5,Kinder!BT378),MIN('Berechnung 4_5 _ x'!$E$31:$F$32))),I378),0)</f>
        <v>0</v>
      </c>
      <c r="AU378">
        <f>IF(Kinder!BU380=Antrag!$C$4,IF(J378&gt;=4.5,IF('Berechnung 4_5 _ x'!M$5="Nein",4.5,IF(Kinder!AS$903&lt;3,IF(MAX(Kinder!$AJ$903:AS$903)&lt;3,4.5,Kinder!BU378),MIN('Berechnung 4_5 _ x'!$E$31:$F$32))),J378),0)</f>
        <v>0</v>
      </c>
      <c r="AV378">
        <f>IF(Kinder!BV380=Antrag!$C$4,IF(K378&gt;=4.5,IF('Berechnung 4_5 _ x'!N$5="Nein",4.5,IF(Kinder!AT$903&lt;3,IF(MAX(Kinder!$AJ$903:AT$903)&lt;3,4.5,Kinder!BV378),MIN('Berechnung 4_5 _ x'!$E$31:$F$32))),K378),0)</f>
        <v>0</v>
      </c>
      <c r="AW378">
        <f>IF(Kinder!BW380=Antrag!$C$4,IF(L378&gt;=4.5,IF('Berechnung 4_5 _ x'!O$5="Nein",4.5,IF(Kinder!AU$903&lt;3,IF(MAX(Kinder!$AJ$903:AU$903)&lt;3,4.5,Kinder!BW378),MIN('Berechnung 4_5 _ x'!$E$31:$F$32))),L378),0)</f>
        <v>0</v>
      </c>
    </row>
    <row r="379" spans="1:49" x14ac:dyDescent="0.2">
      <c r="M379">
        <f>IF(Kinder!BL380=Antrag!$C$4,Kinder!BL379,0)</f>
        <v>0</v>
      </c>
      <c r="N379">
        <f>IF(Kinder!BM380=Antrag!$C$4,Kinder!BM379,0)</f>
        <v>0</v>
      </c>
      <c r="O379">
        <f>IF(Kinder!BN380=Antrag!$C$4,Kinder!BN379,0)</f>
        <v>0</v>
      </c>
      <c r="P379">
        <f>IF(Kinder!BO380=Antrag!$C$4,Kinder!BO379,0)</f>
        <v>0</v>
      </c>
      <c r="Q379">
        <f>IF(Kinder!BP380=Antrag!$C$4,Kinder!BP379,0)</f>
        <v>0</v>
      </c>
      <c r="R379">
        <f>IF(Kinder!BQ380=Antrag!$C$4,Kinder!BQ379,0)</f>
        <v>0</v>
      </c>
      <c r="S379">
        <f>IF(Kinder!BR380=Antrag!$C$4,Kinder!BR379,0)</f>
        <v>0</v>
      </c>
      <c r="T379">
        <f>IF(Kinder!BS380=Antrag!$C$4,Kinder!BS379,0)</f>
        <v>0</v>
      </c>
      <c r="U379">
        <f>IF(Kinder!BT380=Antrag!$C$4,Kinder!BT379,0)</f>
        <v>0</v>
      </c>
      <c r="V379">
        <f>IF(Kinder!BU380=Antrag!$C$4,Kinder!BU379,0)</f>
        <v>0</v>
      </c>
      <c r="W379">
        <f>IF(Kinder!BV380=Antrag!$C$4,Kinder!BV379,0)</f>
        <v>0</v>
      </c>
      <c r="X379">
        <f>IF(Kinder!BW380=Antrag!$C$4,Kinder!BW379,0)</f>
        <v>0</v>
      </c>
    </row>
    <row r="380" spans="1:49" x14ac:dyDescent="0.2">
      <c r="Y380">
        <f t="shared" ref="Y380:AJ380" si="125">MIN(A378,AL378)*M379</f>
        <v>0</v>
      </c>
      <c r="Z380">
        <f t="shared" si="125"/>
        <v>0</v>
      </c>
      <c r="AA380">
        <f t="shared" si="125"/>
        <v>0</v>
      </c>
      <c r="AB380">
        <f t="shared" si="125"/>
        <v>0</v>
      </c>
      <c r="AC380">
        <f t="shared" si="125"/>
        <v>0</v>
      </c>
      <c r="AD380">
        <f t="shared" si="125"/>
        <v>0</v>
      </c>
      <c r="AE380">
        <f t="shared" si="125"/>
        <v>0</v>
      </c>
      <c r="AF380">
        <f t="shared" si="125"/>
        <v>0</v>
      </c>
      <c r="AG380">
        <f t="shared" si="125"/>
        <v>0</v>
      </c>
      <c r="AH380">
        <f t="shared" si="125"/>
        <v>0</v>
      </c>
      <c r="AI380">
        <f t="shared" si="125"/>
        <v>0</v>
      </c>
      <c r="AJ380">
        <f t="shared" si="125"/>
        <v>0</v>
      </c>
      <c r="AK380">
        <f>SUM(Y380:AJ380)</f>
        <v>0</v>
      </c>
    </row>
    <row r="381" spans="1:49" x14ac:dyDescent="0.2">
      <c r="A381">
        <f>IF(Kinder!BL383=Antrag!$C$4,IF(Kinder!BL381=4.5,'Berechnung 4_5 _ x'!$E$31,Kinder!BL381),0)</f>
        <v>0</v>
      </c>
      <c r="B381">
        <f>IF(Kinder!BM383=Antrag!$C$4,IF(Kinder!BM381=4.5,'Berechnung 4_5 _ x'!$E$31,Kinder!BM381),0)</f>
        <v>0</v>
      </c>
      <c r="C381">
        <f>IF(Kinder!BN383=Antrag!$C$4,IF(Kinder!BN381=4.5,'Berechnung 4_5 _ x'!$E$31,Kinder!BN381),0)</f>
        <v>0</v>
      </c>
      <c r="D381">
        <f>IF(Kinder!BO383=Antrag!$C$4,IF(Kinder!BO381=4.5,'Berechnung 4_5 _ x'!$E$31,Kinder!BO381),0)</f>
        <v>0</v>
      </c>
      <c r="E381">
        <f>IF(Kinder!BP383=Antrag!$C$4,IF(Kinder!BP381=4.5,'Berechnung 4_5 _ x'!$E$31,Kinder!BP381),0)</f>
        <v>0</v>
      </c>
      <c r="F381">
        <f>IF(Kinder!BQ383=Antrag!$C$4,IF(Kinder!BQ381=4.5,'Berechnung 4_5 _ x'!$E$31,Kinder!BQ381),0)</f>
        <v>0</v>
      </c>
      <c r="G381">
        <f>IF(Kinder!BR383=Antrag!$C$4,IF(Kinder!BR381=4.5,'Berechnung 4_5 _ x'!$E$31,Kinder!BR381),0)</f>
        <v>0</v>
      </c>
      <c r="H381">
        <f>IF(Kinder!BS383=Antrag!$C$4,IF(Kinder!BS381=4.5,'Berechnung 4_5 _ x'!$E$31,Kinder!BS381),0)</f>
        <v>0</v>
      </c>
      <c r="I381">
        <f>IF(Kinder!BT383=Antrag!$C$4,IF(Kinder!BT381=4.5,'Berechnung 4_5 _ x'!$E$31,Kinder!BT381),0)</f>
        <v>0</v>
      </c>
      <c r="J381">
        <f>IF(Kinder!BU383=Antrag!$C$4,IF(Kinder!BU381=4.5,'Berechnung 4_5 _ x'!$E$31,Kinder!BU381),0)</f>
        <v>0</v>
      </c>
      <c r="K381">
        <f>IF(Kinder!BV383=Antrag!$C$4,IF(Kinder!BV381=4.5,'Berechnung 4_5 _ x'!$E$31,Kinder!BV381),0)</f>
        <v>0</v>
      </c>
      <c r="L381">
        <f>IF(Kinder!BW383=Antrag!$C$4,IF(Kinder!BW381=4.5,'Berechnung 4_5 _ x'!$E$31,Kinder!BW381),0)</f>
        <v>0</v>
      </c>
      <c r="M381" t="str">
        <f>IF(Kinder!S383='Berechnung Kommune'!L380,Kinder!S381,0)</f>
        <v/>
      </c>
      <c r="AL381">
        <f>IF(Kinder!BL383=Antrag!$C$4,IF(A381&gt;=4.5,IF('Berechnung 4_5 _ x'!D$5="Nein",4.5,IF(Kinder!AJ$903&lt;3,IF(MAX(Kinder!$AJ$903:AJ$903)&lt;3,4.5,Kinder!BL381),MIN('Berechnung 4_5 _ x'!$E$31:$F$32))),A381),0)</f>
        <v>0</v>
      </c>
      <c r="AM381">
        <f>IF(Kinder!BM383=Antrag!$C$4,IF(B381&gt;=4.5,IF('Berechnung 4_5 _ x'!E$5="Nein",4.5,IF(Kinder!AK$903&lt;3,IF(MAX(Kinder!$AJ$903:AK$903)&lt;3,4.5,Kinder!BM381),MIN('Berechnung 4_5 _ x'!$E$31:$F$32))),B381),0)</f>
        <v>0</v>
      </c>
      <c r="AN381">
        <f>IF(Kinder!BN383=Antrag!$C$4,IF(C381&gt;=4.5,IF('Berechnung 4_5 _ x'!F$5="Nein",4.5,IF(Kinder!AL$903&lt;3,IF(MAX(Kinder!$AJ$903:AL$903)&lt;3,4.5,Kinder!BN381),MIN('Berechnung 4_5 _ x'!$E$31:$F$32))),C381),0)</f>
        <v>0</v>
      </c>
      <c r="AO381">
        <f>IF(Kinder!BO383=Antrag!$C$4,IF(D381&gt;=4.5,IF('Berechnung 4_5 _ x'!G$5="Nein",4.5,IF(Kinder!AM$903&lt;3,IF(MAX(Kinder!$AJ$903:AM$903)&lt;3,4.5,Kinder!BO381),MIN('Berechnung 4_5 _ x'!$E$31:$F$32))),D381),0)</f>
        <v>0</v>
      </c>
      <c r="AP381">
        <f>IF(Kinder!BP383=Antrag!$C$4,IF(E381&gt;=4.5,IF('Berechnung 4_5 _ x'!H$5="Nein",4.5,IF(Kinder!AN$903&lt;3,IF(MAX(Kinder!$AJ$903:AN$903)&lt;3,4.5,Kinder!BP381),MIN('Berechnung 4_5 _ x'!$E$31:$F$32))),E381),0)</f>
        <v>0</v>
      </c>
      <c r="AQ381">
        <f>IF(Kinder!BQ383=Antrag!$C$4,IF(F381&gt;=4.5,IF('Berechnung 4_5 _ x'!I$5="Nein",4.5,IF(Kinder!AO$903&lt;3,IF(MAX(Kinder!$AJ$903:AO$903)&lt;3,4.5,Kinder!BQ381),MIN('Berechnung 4_5 _ x'!$E$31:$F$32))),F381),0)</f>
        <v>0</v>
      </c>
      <c r="AR381">
        <f>IF(Kinder!BR383=Antrag!$C$4,IF(G381&gt;=4.5,IF('Berechnung 4_5 _ x'!J$5="Nein",4.5,IF(Kinder!AP$903&lt;3,IF(MAX(Kinder!$AJ$903:AP$903)&lt;3,4.5,Kinder!BR381),MIN('Berechnung 4_5 _ x'!$E$31:$F$32))),G381),0)</f>
        <v>0</v>
      </c>
      <c r="AS381">
        <f>IF(Kinder!BS383=Antrag!$C$4,IF(H381&gt;=4.5,IF('Berechnung 4_5 _ x'!K$5="Nein",4.5,IF(Kinder!AQ$903&lt;3,IF(MAX(Kinder!$AJ$903:AQ$903)&lt;3,4.5,Kinder!BS381),MIN('Berechnung 4_5 _ x'!$E$31:$F$32))),H381),0)</f>
        <v>0</v>
      </c>
      <c r="AT381">
        <f>IF(Kinder!BT383=Antrag!$C$4,IF(I381&gt;=4.5,IF('Berechnung 4_5 _ x'!L$5="Nein",4.5,IF(Kinder!AR$903&lt;3,IF(MAX(Kinder!$AJ$903:AR$903)&lt;3,4.5,Kinder!BT381),MIN('Berechnung 4_5 _ x'!$E$31:$F$32))),I381),0)</f>
        <v>0</v>
      </c>
      <c r="AU381">
        <f>IF(Kinder!BU383=Antrag!$C$4,IF(J381&gt;=4.5,IF('Berechnung 4_5 _ x'!M$5="Nein",4.5,IF(Kinder!AS$903&lt;3,IF(MAX(Kinder!$AJ$903:AS$903)&lt;3,4.5,Kinder!BU381),MIN('Berechnung 4_5 _ x'!$E$31:$F$32))),J381),0)</f>
        <v>0</v>
      </c>
      <c r="AV381">
        <f>IF(Kinder!BV383=Antrag!$C$4,IF(K381&gt;=4.5,IF('Berechnung 4_5 _ x'!N$5="Nein",4.5,IF(Kinder!AT$903&lt;3,IF(MAX(Kinder!$AJ$903:AT$903)&lt;3,4.5,Kinder!BV381),MIN('Berechnung 4_5 _ x'!$E$31:$F$32))),K381),0)</f>
        <v>0</v>
      </c>
      <c r="AW381">
        <f>IF(Kinder!BW383=Antrag!$C$4,IF(L381&gt;=4.5,IF('Berechnung 4_5 _ x'!O$5="Nein",4.5,IF(Kinder!AU$903&lt;3,IF(MAX(Kinder!$AJ$903:AU$903)&lt;3,4.5,Kinder!BW381),MIN('Berechnung 4_5 _ x'!$E$31:$F$32))),L381),0)</f>
        <v>0</v>
      </c>
    </row>
    <row r="382" spans="1:49" x14ac:dyDescent="0.2">
      <c r="M382">
        <f>IF(Kinder!BL383=Antrag!$C$4,Kinder!BL382,0)</f>
        <v>0</v>
      </c>
      <c r="N382">
        <f>IF(Kinder!BM383=Antrag!$C$4,Kinder!BM382,0)</f>
        <v>0</v>
      </c>
      <c r="O382">
        <f>IF(Kinder!BN383=Antrag!$C$4,Kinder!BN382,0)</f>
        <v>0</v>
      </c>
      <c r="P382">
        <f>IF(Kinder!BO383=Antrag!$C$4,Kinder!BO382,0)</f>
        <v>0</v>
      </c>
      <c r="Q382">
        <f>IF(Kinder!BP383=Antrag!$C$4,Kinder!BP382,0)</f>
        <v>0</v>
      </c>
      <c r="R382">
        <f>IF(Kinder!BQ383=Antrag!$C$4,Kinder!BQ382,0)</f>
        <v>0</v>
      </c>
      <c r="S382">
        <f>IF(Kinder!BR383=Antrag!$C$4,Kinder!BR382,0)</f>
        <v>0</v>
      </c>
      <c r="T382">
        <f>IF(Kinder!BS383=Antrag!$C$4,Kinder!BS382,0)</f>
        <v>0</v>
      </c>
      <c r="U382">
        <f>IF(Kinder!BT383=Antrag!$C$4,Kinder!BT382,0)</f>
        <v>0</v>
      </c>
      <c r="V382">
        <f>IF(Kinder!BU383=Antrag!$C$4,Kinder!BU382,0)</f>
        <v>0</v>
      </c>
      <c r="W382">
        <f>IF(Kinder!BV383=Antrag!$C$4,Kinder!BV382,0)</f>
        <v>0</v>
      </c>
      <c r="X382">
        <f>IF(Kinder!BW383=Antrag!$C$4,Kinder!BW382,0)</f>
        <v>0</v>
      </c>
    </row>
    <row r="383" spans="1:49" x14ac:dyDescent="0.2">
      <c r="Y383">
        <f t="shared" ref="Y383:AJ383" si="126">MIN(A381,AL381)*M382</f>
        <v>0</v>
      </c>
      <c r="Z383">
        <f t="shared" si="126"/>
        <v>0</v>
      </c>
      <c r="AA383">
        <f t="shared" si="126"/>
        <v>0</v>
      </c>
      <c r="AB383">
        <f t="shared" si="126"/>
        <v>0</v>
      </c>
      <c r="AC383">
        <f t="shared" si="126"/>
        <v>0</v>
      </c>
      <c r="AD383">
        <f t="shared" si="126"/>
        <v>0</v>
      </c>
      <c r="AE383">
        <f t="shared" si="126"/>
        <v>0</v>
      </c>
      <c r="AF383">
        <f t="shared" si="126"/>
        <v>0</v>
      </c>
      <c r="AG383">
        <f t="shared" si="126"/>
        <v>0</v>
      </c>
      <c r="AH383">
        <f t="shared" si="126"/>
        <v>0</v>
      </c>
      <c r="AI383">
        <f t="shared" si="126"/>
        <v>0</v>
      </c>
      <c r="AJ383">
        <f t="shared" si="126"/>
        <v>0</v>
      </c>
      <c r="AK383">
        <f>SUM(Y383:AJ383)</f>
        <v>0</v>
      </c>
    </row>
    <row r="384" spans="1:49" x14ac:dyDescent="0.2">
      <c r="A384">
        <f>IF(Kinder!BL386=Antrag!$C$4,IF(Kinder!BL384=4.5,'Berechnung 4_5 _ x'!$E$31,Kinder!BL384),0)</f>
        <v>0</v>
      </c>
      <c r="B384">
        <f>IF(Kinder!BM386=Antrag!$C$4,IF(Kinder!BM384=4.5,'Berechnung 4_5 _ x'!$E$31,Kinder!BM384),0)</f>
        <v>0</v>
      </c>
      <c r="C384">
        <f>IF(Kinder!BN386=Antrag!$C$4,IF(Kinder!BN384=4.5,'Berechnung 4_5 _ x'!$E$31,Kinder!BN384),0)</f>
        <v>0</v>
      </c>
      <c r="D384">
        <f>IF(Kinder!BO386=Antrag!$C$4,IF(Kinder!BO384=4.5,'Berechnung 4_5 _ x'!$E$31,Kinder!BO384),0)</f>
        <v>0</v>
      </c>
      <c r="E384">
        <f>IF(Kinder!BP386=Antrag!$C$4,IF(Kinder!BP384=4.5,'Berechnung 4_5 _ x'!$E$31,Kinder!BP384),0)</f>
        <v>0</v>
      </c>
      <c r="F384">
        <f>IF(Kinder!BQ386=Antrag!$C$4,IF(Kinder!BQ384=4.5,'Berechnung 4_5 _ x'!$E$31,Kinder!BQ384),0)</f>
        <v>0</v>
      </c>
      <c r="G384">
        <f>IF(Kinder!BR386=Antrag!$C$4,IF(Kinder!BR384=4.5,'Berechnung 4_5 _ x'!$E$31,Kinder!BR384),0)</f>
        <v>0</v>
      </c>
      <c r="H384">
        <f>IF(Kinder!BS386=Antrag!$C$4,IF(Kinder!BS384=4.5,'Berechnung 4_5 _ x'!$E$31,Kinder!BS384),0)</f>
        <v>0</v>
      </c>
      <c r="I384">
        <f>IF(Kinder!BT386=Antrag!$C$4,IF(Kinder!BT384=4.5,'Berechnung 4_5 _ x'!$E$31,Kinder!BT384),0)</f>
        <v>0</v>
      </c>
      <c r="J384">
        <f>IF(Kinder!BU386=Antrag!$C$4,IF(Kinder!BU384=4.5,'Berechnung 4_5 _ x'!$E$31,Kinder!BU384),0)</f>
        <v>0</v>
      </c>
      <c r="K384">
        <f>IF(Kinder!BV386=Antrag!$C$4,IF(Kinder!BV384=4.5,'Berechnung 4_5 _ x'!$E$31,Kinder!BV384),0)</f>
        <v>0</v>
      </c>
      <c r="L384">
        <f>IF(Kinder!BW386=Antrag!$C$4,IF(Kinder!BW384=4.5,'Berechnung 4_5 _ x'!$E$31,Kinder!BW384),0)</f>
        <v>0</v>
      </c>
      <c r="M384" t="str">
        <f>IF(Kinder!S386='Berechnung Kommune'!L383,Kinder!S384,0)</f>
        <v/>
      </c>
      <c r="AL384">
        <f>IF(Kinder!BL386=Antrag!$C$4,IF(A384&gt;=4.5,IF('Berechnung 4_5 _ x'!D$5="Nein",4.5,IF(Kinder!AJ$903&lt;3,IF(MAX(Kinder!$AJ$903:AJ$903)&lt;3,4.5,Kinder!BL384),MIN('Berechnung 4_5 _ x'!$E$31:$F$32))),A384),0)</f>
        <v>0</v>
      </c>
      <c r="AM384">
        <f>IF(Kinder!BM386=Antrag!$C$4,IF(B384&gt;=4.5,IF('Berechnung 4_5 _ x'!E$5="Nein",4.5,IF(Kinder!AK$903&lt;3,IF(MAX(Kinder!$AJ$903:AK$903)&lt;3,4.5,Kinder!BM384),MIN('Berechnung 4_5 _ x'!$E$31:$F$32))),B384),0)</f>
        <v>0</v>
      </c>
      <c r="AN384">
        <f>IF(Kinder!BN386=Antrag!$C$4,IF(C384&gt;=4.5,IF('Berechnung 4_5 _ x'!F$5="Nein",4.5,IF(Kinder!AL$903&lt;3,IF(MAX(Kinder!$AJ$903:AL$903)&lt;3,4.5,Kinder!BN384),MIN('Berechnung 4_5 _ x'!$E$31:$F$32))),C384),0)</f>
        <v>0</v>
      </c>
      <c r="AO384">
        <f>IF(Kinder!BO386=Antrag!$C$4,IF(D384&gt;=4.5,IF('Berechnung 4_5 _ x'!G$5="Nein",4.5,IF(Kinder!AM$903&lt;3,IF(MAX(Kinder!$AJ$903:AM$903)&lt;3,4.5,Kinder!BO384),MIN('Berechnung 4_5 _ x'!$E$31:$F$32))),D384),0)</f>
        <v>0</v>
      </c>
      <c r="AP384">
        <f>IF(Kinder!BP386=Antrag!$C$4,IF(E384&gt;=4.5,IF('Berechnung 4_5 _ x'!H$5="Nein",4.5,IF(Kinder!AN$903&lt;3,IF(MAX(Kinder!$AJ$903:AN$903)&lt;3,4.5,Kinder!BP384),MIN('Berechnung 4_5 _ x'!$E$31:$F$32))),E384),0)</f>
        <v>0</v>
      </c>
      <c r="AQ384">
        <f>IF(Kinder!BQ386=Antrag!$C$4,IF(F384&gt;=4.5,IF('Berechnung 4_5 _ x'!I$5="Nein",4.5,IF(Kinder!AO$903&lt;3,IF(MAX(Kinder!$AJ$903:AO$903)&lt;3,4.5,Kinder!BQ384),MIN('Berechnung 4_5 _ x'!$E$31:$F$32))),F384),0)</f>
        <v>0</v>
      </c>
      <c r="AR384">
        <f>IF(Kinder!BR386=Antrag!$C$4,IF(G384&gt;=4.5,IF('Berechnung 4_5 _ x'!J$5="Nein",4.5,IF(Kinder!AP$903&lt;3,IF(MAX(Kinder!$AJ$903:AP$903)&lt;3,4.5,Kinder!BR384),MIN('Berechnung 4_5 _ x'!$E$31:$F$32))),G384),0)</f>
        <v>0</v>
      </c>
      <c r="AS384">
        <f>IF(Kinder!BS386=Antrag!$C$4,IF(H384&gt;=4.5,IF('Berechnung 4_5 _ x'!K$5="Nein",4.5,IF(Kinder!AQ$903&lt;3,IF(MAX(Kinder!$AJ$903:AQ$903)&lt;3,4.5,Kinder!BS384),MIN('Berechnung 4_5 _ x'!$E$31:$F$32))),H384),0)</f>
        <v>0</v>
      </c>
      <c r="AT384">
        <f>IF(Kinder!BT386=Antrag!$C$4,IF(I384&gt;=4.5,IF('Berechnung 4_5 _ x'!L$5="Nein",4.5,IF(Kinder!AR$903&lt;3,IF(MAX(Kinder!$AJ$903:AR$903)&lt;3,4.5,Kinder!BT384),MIN('Berechnung 4_5 _ x'!$E$31:$F$32))),I384),0)</f>
        <v>0</v>
      </c>
      <c r="AU384">
        <f>IF(Kinder!BU386=Antrag!$C$4,IF(J384&gt;=4.5,IF('Berechnung 4_5 _ x'!M$5="Nein",4.5,IF(Kinder!AS$903&lt;3,IF(MAX(Kinder!$AJ$903:AS$903)&lt;3,4.5,Kinder!BU384),MIN('Berechnung 4_5 _ x'!$E$31:$F$32))),J384),0)</f>
        <v>0</v>
      </c>
      <c r="AV384">
        <f>IF(Kinder!BV386=Antrag!$C$4,IF(K384&gt;=4.5,IF('Berechnung 4_5 _ x'!N$5="Nein",4.5,IF(Kinder!AT$903&lt;3,IF(MAX(Kinder!$AJ$903:AT$903)&lt;3,4.5,Kinder!BV384),MIN('Berechnung 4_5 _ x'!$E$31:$F$32))),K384),0)</f>
        <v>0</v>
      </c>
      <c r="AW384">
        <f>IF(Kinder!BW386=Antrag!$C$4,IF(L384&gt;=4.5,IF('Berechnung 4_5 _ x'!O$5="Nein",4.5,IF(Kinder!AU$903&lt;3,IF(MAX(Kinder!$AJ$903:AU$903)&lt;3,4.5,Kinder!BW384),MIN('Berechnung 4_5 _ x'!$E$31:$F$32))),L384),0)</f>
        <v>0</v>
      </c>
    </row>
    <row r="385" spans="1:49" x14ac:dyDescent="0.2">
      <c r="M385">
        <f>IF(Kinder!BL386=Antrag!$C$4,Kinder!BL385,0)</f>
        <v>0</v>
      </c>
      <c r="N385">
        <f>IF(Kinder!BM386=Antrag!$C$4,Kinder!BM385,0)</f>
        <v>0</v>
      </c>
      <c r="O385">
        <f>IF(Kinder!BN386=Antrag!$C$4,Kinder!BN385,0)</f>
        <v>0</v>
      </c>
      <c r="P385">
        <f>IF(Kinder!BO386=Antrag!$C$4,Kinder!BO385,0)</f>
        <v>0</v>
      </c>
      <c r="Q385">
        <f>IF(Kinder!BP386=Antrag!$C$4,Kinder!BP385,0)</f>
        <v>0</v>
      </c>
      <c r="R385">
        <f>IF(Kinder!BQ386=Antrag!$C$4,Kinder!BQ385,0)</f>
        <v>0</v>
      </c>
      <c r="S385">
        <f>IF(Kinder!BR386=Antrag!$C$4,Kinder!BR385,0)</f>
        <v>0</v>
      </c>
      <c r="T385">
        <f>IF(Kinder!BS386=Antrag!$C$4,Kinder!BS385,0)</f>
        <v>0</v>
      </c>
      <c r="U385">
        <f>IF(Kinder!BT386=Antrag!$C$4,Kinder!BT385,0)</f>
        <v>0</v>
      </c>
      <c r="V385">
        <f>IF(Kinder!BU386=Antrag!$C$4,Kinder!BU385,0)</f>
        <v>0</v>
      </c>
      <c r="W385">
        <f>IF(Kinder!BV386=Antrag!$C$4,Kinder!BV385,0)</f>
        <v>0</v>
      </c>
      <c r="X385">
        <f>IF(Kinder!BW386=Antrag!$C$4,Kinder!BW385,0)</f>
        <v>0</v>
      </c>
    </row>
    <row r="386" spans="1:49" x14ac:dyDescent="0.2">
      <c r="Y386">
        <f t="shared" ref="Y386:AJ386" si="127">MIN(A384,AL384)*M385</f>
        <v>0</v>
      </c>
      <c r="Z386">
        <f t="shared" si="127"/>
        <v>0</v>
      </c>
      <c r="AA386">
        <f t="shared" si="127"/>
        <v>0</v>
      </c>
      <c r="AB386">
        <f t="shared" si="127"/>
        <v>0</v>
      </c>
      <c r="AC386">
        <f t="shared" si="127"/>
        <v>0</v>
      </c>
      <c r="AD386">
        <f t="shared" si="127"/>
        <v>0</v>
      </c>
      <c r="AE386">
        <f t="shared" si="127"/>
        <v>0</v>
      </c>
      <c r="AF386">
        <f t="shared" si="127"/>
        <v>0</v>
      </c>
      <c r="AG386">
        <f t="shared" si="127"/>
        <v>0</v>
      </c>
      <c r="AH386">
        <f t="shared" si="127"/>
        <v>0</v>
      </c>
      <c r="AI386">
        <f t="shared" si="127"/>
        <v>0</v>
      </c>
      <c r="AJ386">
        <f t="shared" si="127"/>
        <v>0</v>
      </c>
      <c r="AK386">
        <f>SUM(Y386:AJ386)</f>
        <v>0</v>
      </c>
    </row>
    <row r="387" spans="1:49" x14ac:dyDescent="0.2">
      <c r="A387">
        <f>IF(Kinder!BL389=Antrag!$C$4,IF(Kinder!BL387=4.5,'Berechnung 4_5 _ x'!$E$31,Kinder!BL387),0)</f>
        <v>0</v>
      </c>
      <c r="B387">
        <f>IF(Kinder!BM389=Antrag!$C$4,IF(Kinder!BM387=4.5,'Berechnung 4_5 _ x'!$E$31,Kinder!BM387),0)</f>
        <v>0</v>
      </c>
      <c r="C387">
        <f>IF(Kinder!BN389=Antrag!$C$4,IF(Kinder!BN387=4.5,'Berechnung 4_5 _ x'!$E$31,Kinder!BN387),0)</f>
        <v>0</v>
      </c>
      <c r="D387">
        <f>IF(Kinder!BO389=Antrag!$C$4,IF(Kinder!BO387=4.5,'Berechnung 4_5 _ x'!$E$31,Kinder!BO387),0)</f>
        <v>0</v>
      </c>
      <c r="E387">
        <f>IF(Kinder!BP389=Antrag!$C$4,IF(Kinder!BP387=4.5,'Berechnung 4_5 _ x'!$E$31,Kinder!BP387),0)</f>
        <v>0</v>
      </c>
      <c r="F387">
        <f>IF(Kinder!BQ389=Antrag!$C$4,IF(Kinder!BQ387=4.5,'Berechnung 4_5 _ x'!$E$31,Kinder!BQ387),0)</f>
        <v>0</v>
      </c>
      <c r="G387">
        <f>IF(Kinder!BR389=Antrag!$C$4,IF(Kinder!BR387=4.5,'Berechnung 4_5 _ x'!$E$31,Kinder!BR387),0)</f>
        <v>0</v>
      </c>
      <c r="H387">
        <f>IF(Kinder!BS389=Antrag!$C$4,IF(Kinder!BS387=4.5,'Berechnung 4_5 _ x'!$E$31,Kinder!BS387),0)</f>
        <v>0</v>
      </c>
      <c r="I387">
        <f>IF(Kinder!BT389=Antrag!$C$4,IF(Kinder!BT387=4.5,'Berechnung 4_5 _ x'!$E$31,Kinder!BT387),0)</f>
        <v>0</v>
      </c>
      <c r="J387">
        <f>IF(Kinder!BU389=Antrag!$C$4,IF(Kinder!BU387=4.5,'Berechnung 4_5 _ x'!$E$31,Kinder!BU387),0)</f>
        <v>0</v>
      </c>
      <c r="K387">
        <f>IF(Kinder!BV389=Antrag!$C$4,IF(Kinder!BV387=4.5,'Berechnung 4_5 _ x'!$E$31,Kinder!BV387),0)</f>
        <v>0</v>
      </c>
      <c r="L387">
        <f>IF(Kinder!BW389=Antrag!$C$4,IF(Kinder!BW387=4.5,'Berechnung 4_5 _ x'!$E$31,Kinder!BW387),0)</f>
        <v>0</v>
      </c>
      <c r="M387" t="str">
        <f>IF(Kinder!S389='Berechnung Kommune'!L386,Kinder!S387,0)</f>
        <v/>
      </c>
      <c r="AL387">
        <f>IF(Kinder!BL389=Antrag!$C$4,IF(A387&gt;=4.5,IF('Berechnung 4_5 _ x'!D$5="Nein",4.5,IF(Kinder!AJ$903&lt;3,IF(MAX(Kinder!$AJ$903:AJ$903)&lt;3,4.5,Kinder!BL387),MIN('Berechnung 4_5 _ x'!$E$31:$F$32))),A387),0)</f>
        <v>0</v>
      </c>
      <c r="AM387">
        <f>IF(Kinder!BM389=Antrag!$C$4,IF(B387&gt;=4.5,IF('Berechnung 4_5 _ x'!E$5="Nein",4.5,IF(Kinder!AK$903&lt;3,IF(MAX(Kinder!$AJ$903:AK$903)&lt;3,4.5,Kinder!BM387),MIN('Berechnung 4_5 _ x'!$E$31:$F$32))),B387),0)</f>
        <v>0</v>
      </c>
      <c r="AN387">
        <f>IF(Kinder!BN389=Antrag!$C$4,IF(C387&gt;=4.5,IF('Berechnung 4_5 _ x'!F$5="Nein",4.5,IF(Kinder!AL$903&lt;3,IF(MAX(Kinder!$AJ$903:AL$903)&lt;3,4.5,Kinder!BN387),MIN('Berechnung 4_5 _ x'!$E$31:$F$32))),C387),0)</f>
        <v>0</v>
      </c>
      <c r="AO387">
        <f>IF(Kinder!BO389=Antrag!$C$4,IF(D387&gt;=4.5,IF('Berechnung 4_5 _ x'!G$5="Nein",4.5,IF(Kinder!AM$903&lt;3,IF(MAX(Kinder!$AJ$903:AM$903)&lt;3,4.5,Kinder!BO387),MIN('Berechnung 4_5 _ x'!$E$31:$F$32))),D387),0)</f>
        <v>0</v>
      </c>
      <c r="AP387">
        <f>IF(Kinder!BP389=Antrag!$C$4,IF(E387&gt;=4.5,IF('Berechnung 4_5 _ x'!H$5="Nein",4.5,IF(Kinder!AN$903&lt;3,IF(MAX(Kinder!$AJ$903:AN$903)&lt;3,4.5,Kinder!BP387),MIN('Berechnung 4_5 _ x'!$E$31:$F$32))),E387),0)</f>
        <v>0</v>
      </c>
      <c r="AQ387">
        <f>IF(Kinder!BQ389=Antrag!$C$4,IF(F387&gt;=4.5,IF('Berechnung 4_5 _ x'!I$5="Nein",4.5,IF(Kinder!AO$903&lt;3,IF(MAX(Kinder!$AJ$903:AO$903)&lt;3,4.5,Kinder!BQ387),MIN('Berechnung 4_5 _ x'!$E$31:$F$32))),F387),0)</f>
        <v>0</v>
      </c>
      <c r="AR387">
        <f>IF(Kinder!BR389=Antrag!$C$4,IF(G387&gt;=4.5,IF('Berechnung 4_5 _ x'!J$5="Nein",4.5,IF(Kinder!AP$903&lt;3,IF(MAX(Kinder!$AJ$903:AP$903)&lt;3,4.5,Kinder!BR387),MIN('Berechnung 4_5 _ x'!$E$31:$F$32))),G387),0)</f>
        <v>0</v>
      </c>
      <c r="AS387">
        <f>IF(Kinder!BS389=Antrag!$C$4,IF(H387&gt;=4.5,IF('Berechnung 4_5 _ x'!K$5="Nein",4.5,IF(Kinder!AQ$903&lt;3,IF(MAX(Kinder!$AJ$903:AQ$903)&lt;3,4.5,Kinder!BS387),MIN('Berechnung 4_5 _ x'!$E$31:$F$32))),H387),0)</f>
        <v>0</v>
      </c>
      <c r="AT387">
        <f>IF(Kinder!BT389=Antrag!$C$4,IF(I387&gt;=4.5,IF('Berechnung 4_5 _ x'!L$5="Nein",4.5,IF(Kinder!AR$903&lt;3,IF(MAX(Kinder!$AJ$903:AR$903)&lt;3,4.5,Kinder!BT387),MIN('Berechnung 4_5 _ x'!$E$31:$F$32))),I387),0)</f>
        <v>0</v>
      </c>
      <c r="AU387">
        <f>IF(Kinder!BU389=Antrag!$C$4,IF(J387&gt;=4.5,IF('Berechnung 4_5 _ x'!M$5="Nein",4.5,IF(Kinder!AS$903&lt;3,IF(MAX(Kinder!$AJ$903:AS$903)&lt;3,4.5,Kinder!BU387),MIN('Berechnung 4_5 _ x'!$E$31:$F$32))),J387),0)</f>
        <v>0</v>
      </c>
      <c r="AV387">
        <f>IF(Kinder!BV389=Antrag!$C$4,IF(K387&gt;=4.5,IF('Berechnung 4_5 _ x'!N$5="Nein",4.5,IF(Kinder!AT$903&lt;3,IF(MAX(Kinder!$AJ$903:AT$903)&lt;3,4.5,Kinder!BV387),MIN('Berechnung 4_5 _ x'!$E$31:$F$32))),K387),0)</f>
        <v>0</v>
      </c>
      <c r="AW387">
        <f>IF(Kinder!BW389=Antrag!$C$4,IF(L387&gt;=4.5,IF('Berechnung 4_5 _ x'!O$5="Nein",4.5,IF(Kinder!AU$903&lt;3,IF(MAX(Kinder!$AJ$903:AU$903)&lt;3,4.5,Kinder!BW387),MIN('Berechnung 4_5 _ x'!$E$31:$F$32))),L387),0)</f>
        <v>0</v>
      </c>
    </row>
    <row r="388" spans="1:49" x14ac:dyDescent="0.2">
      <c r="M388">
        <f>IF(Kinder!BL389=Antrag!$C$4,Kinder!BL388,0)</f>
        <v>0</v>
      </c>
      <c r="N388">
        <f>IF(Kinder!BM389=Antrag!$C$4,Kinder!BM388,0)</f>
        <v>0</v>
      </c>
      <c r="O388">
        <f>IF(Kinder!BN389=Antrag!$C$4,Kinder!BN388,0)</f>
        <v>0</v>
      </c>
      <c r="P388">
        <f>IF(Kinder!BO389=Antrag!$C$4,Kinder!BO388,0)</f>
        <v>0</v>
      </c>
      <c r="Q388">
        <f>IF(Kinder!BP389=Antrag!$C$4,Kinder!BP388,0)</f>
        <v>0</v>
      </c>
      <c r="R388">
        <f>IF(Kinder!BQ389=Antrag!$C$4,Kinder!BQ388,0)</f>
        <v>0</v>
      </c>
      <c r="S388">
        <f>IF(Kinder!BR389=Antrag!$C$4,Kinder!BR388,0)</f>
        <v>0</v>
      </c>
      <c r="T388">
        <f>IF(Kinder!BS389=Antrag!$C$4,Kinder!BS388,0)</f>
        <v>0</v>
      </c>
      <c r="U388">
        <f>IF(Kinder!BT389=Antrag!$C$4,Kinder!BT388,0)</f>
        <v>0</v>
      </c>
      <c r="V388">
        <f>IF(Kinder!BU389=Antrag!$C$4,Kinder!BU388,0)</f>
        <v>0</v>
      </c>
      <c r="W388">
        <f>IF(Kinder!BV389=Antrag!$C$4,Kinder!BV388,0)</f>
        <v>0</v>
      </c>
      <c r="X388">
        <f>IF(Kinder!BW389=Antrag!$C$4,Kinder!BW388,0)</f>
        <v>0</v>
      </c>
    </row>
    <row r="389" spans="1:49" x14ac:dyDescent="0.2">
      <c r="Y389">
        <f t="shared" ref="Y389:AJ389" si="128">MIN(A387,AL387)*M388</f>
        <v>0</v>
      </c>
      <c r="Z389">
        <f t="shared" si="128"/>
        <v>0</v>
      </c>
      <c r="AA389">
        <f t="shared" si="128"/>
        <v>0</v>
      </c>
      <c r="AB389">
        <f t="shared" si="128"/>
        <v>0</v>
      </c>
      <c r="AC389">
        <f t="shared" si="128"/>
        <v>0</v>
      </c>
      <c r="AD389">
        <f t="shared" si="128"/>
        <v>0</v>
      </c>
      <c r="AE389">
        <f t="shared" si="128"/>
        <v>0</v>
      </c>
      <c r="AF389">
        <f t="shared" si="128"/>
        <v>0</v>
      </c>
      <c r="AG389">
        <f t="shared" si="128"/>
        <v>0</v>
      </c>
      <c r="AH389">
        <f t="shared" si="128"/>
        <v>0</v>
      </c>
      <c r="AI389">
        <f t="shared" si="128"/>
        <v>0</v>
      </c>
      <c r="AJ389">
        <f t="shared" si="128"/>
        <v>0</v>
      </c>
      <c r="AK389">
        <f>SUM(Y389:AJ389)</f>
        <v>0</v>
      </c>
    </row>
    <row r="390" spans="1:49" x14ac:dyDescent="0.2">
      <c r="A390">
        <f>IF(Kinder!BL392=Antrag!$C$4,IF(Kinder!BL390=4.5,'Berechnung 4_5 _ x'!$E$31,Kinder!BL390),0)</f>
        <v>0</v>
      </c>
      <c r="B390">
        <f>IF(Kinder!BM392=Antrag!$C$4,IF(Kinder!BM390=4.5,'Berechnung 4_5 _ x'!$E$31,Kinder!BM390),0)</f>
        <v>0</v>
      </c>
      <c r="C390">
        <f>IF(Kinder!BN392=Antrag!$C$4,IF(Kinder!BN390=4.5,'Berechnung 4_5 _ x'!$E$31,Kinder!BN390),0)</f>
        <v>0</v>
      </c>
      <c r="D390">
        <f>IF(Kinder!BO392=Antrag!$C$4,IF(Kinder!BO390=4.5,'Berechnung 4_5 _ x'!$E$31,Kinder!BO390),0)</f>
        <v>0</v>
      </c>
      <c r="E390">
        <f>IF(Kinder!BP392=Antrag!$C$4,IF(Kinder!BP390=4.5,'Berechnung 4_5 _ x'!$E$31,Kinder!BP390),0)</f>
        <v>0</v>
      </c>
      <c r="F390">
        <f>IF(Kinder!BQ392=Antrag!$C$4,IF(Kinder!BQ390=4.5,'Berechnung 4_5 _ x'!$E$31,Kinder!BQ390),0)</f>
        <v>0</v>
      </c>
      <c r="G390">
        <f>IF(Kinder!BR392=Antrag!$C$4,IF(Kinder!BR390=4.5,'Berechnung 4_5 _ x'!$E$31,Kinder!BR390),0)</f>
        <v>0</v>
      </c>
      <c r="H390">
        <f>IF(Kinder!BS392=Antrag!$C$4,IF(Kinder!BS390=4.5,'Berechnung 4_5 _ x'!$E$31,Kinder!BS390),0)</f>
        <v>0</v>
      </c>
      <c r="I390">
        <f>IF(Kinder!BT392=Antrag!$C$4,IF(Kinder!BT390=4.5,'Berechnung 4_5 _ x'!$E$31,Kinder!BT390),0)</f>
        <v>0</v>
      </c>
      <c r="J390">
        <f>IF(Kinder!BU392=Antrag!$C$4,IF(Kinder!BU390=4.5,'Berechnung 4_5 _ x'!$E$31,Kinder!BU390),0)</f>
        <v>0</v>
      </c>
      <c r="K390">
        <f>IF(Kinder!BV392=Antrag!$C$4,IF(Kinder!BV390=4.5,'Berechnung 4_5 _ x'!$E$31,Kinder!BV390),0)</f>
        <v>0</v>
      </c>
      <c r="L390">
        <f>IF(Kinder!BW392=Antrag!$C$4,IF(Kinder!BW390=4.5,'Berechnung 4_5 _ x'!$E$31,Kinder!BW390),0)</f>
        <v>0</v>
      </c>
      <c r="M390" t="str">
        <f>IF(Kinder!S392='Berechnung Kommune'!L389,Kinder!S390,0)</f>
        <v/>
      </c>
      <c r="AL390">
        <f>IF(Kinder!BL392=Antrag!$C$4,IF(A390&gt;=4.5,IF('Berechnung 4_5 _ x'!D$5="Nein",4.5,IF(Kinder!AJ$903&lt;3,IF(MAX(Kinder!$AJ$903:AJ$903)&lt;3,4.5,Kinder!BL390),MIN('Berechnung 4_5 _ x'!$E$31:$F$32))),A390),0)</f>
        <v>0</v>
      </c>
      <c r="AM390">
        <f>IF(Kinder!BM392=Antrag!$C$4,IF(B390&gt;=4.5,IF('Berechnung 4_5 _ x'!E$5="Nein",4.5,IF(Kinder!AK$903&lt;3,IF(MAX(Kinder!$AJ$903:AK$903)&lt;3,4.5,Kinder!BM390),MIN('Berechnung 4_5 _ x'!$E$31:$F$32))),B390),0)</f>
        <v>0</v>
      </c>
      <c r="AN390">
        <f>IF(Kinder!BN392=Antrag!$C$4,IF(C390&gt;=4.5,IF('Berechnung 4_5 _ x'!F$5="Nein",4.5,IF(Kinder!AL$903&lt;3,IF(MAX(Kinder!$AJ$903:AL$903)&lt;3,4.5,Kinder!BN390),MIN('Berechnung 4_5 _ x'!$E$31:$F$32))),C390),0)</f>
        <v>0</v>
      </c>
      <c r="AO390">
        <f>IF(Kinder!BO392=Antrag!$C$4,IF(D390&gt;=4.5,IF('Berechnung 4_5 _ x'!G$5="Nein",4.5,IF(Kinder!AM$903&lt;3,IF(MAX(Kinder!$AJ$903:AM$903)&lt;3,4.5,Kinder!BO390),MIN('Berechnung 4_5 _ x'!$E$31:$F$32))),D390),0)</f>
        <v>0</v>
      </c>
      <c r="AP390">
        <f>IF(Kinder!BP392=Antrag!$C$4,IF(E390&gt;=4.5,IF('Berechnung 4_5 _ x'!H$5="Nein",4.5,IF(Kinder!AN$903&lt;3,IF(MAX(Kinder!$AJ$903:AN$903)&lt;3,4.5,Kinder!BP390),MIN('Berechnung 4_5 _ x'!$E$31:$F$32))),E390),0)</f>
        <v>0</v>
      </c>
      <c r="AQ390">
        <f>IF(Kinder!BQ392=Antrag!$C$4,IF(F390&gt;=4.5,IF('Berechnung 4_5 _ x'!I$5="Nein",4.5,IF(Kinder!AO$903&lt;3,IF(MAX(Kinder!$AJ$903:AO$903)&lt;3,4.5,Kinder!BQ390),MIN('Berechnung 4_5 _ x'!$E$31:$F$32))),F390),0)</f>
        <v>0</v>
      </c>
      <c r="AR390">
        <f>IF(Kinder!BR392=Antrag!$C$4,IF(G390&gt;=4.5,IF('Berechnung 4_5 _ x'!J$5="Nein",4.5,IF(Kinder!AP$903&lt;3,IF(MAX(Kinder!$AJ$903:AP$903)&lt;3,4.5,Kinder!BR390),MIN('Berechnung 4_5 _ x'!$E$31:$F$32))),G390),0)</f>
        <v>0</v>
      </c>
      <c r="AS390">
        <f>IF(Kinder!BS392=Antrag!$C$4,IF(H390&gt;=4.5,IF('Berechnung 4_5 _ x'!K$5="Nein",4.5,IF(Kinder!AQ$903&lt;3,IF(MAX(Kinder!$AJ$903:AQ$903)&lt;3,4.5,Kinder!BS390),MIN('Berechnung 4_5 _ x'!$E$31:$F$32))),H390),0)</f>
        <v>0</v>
      </c>
      <c r="AT390">
        <f>IF(Kinder!BT392=Antrag!$C$4,IF(I390&gt;=4.5,IF('Berechnung 4_5 _ x'!L$5="Nein",4.5,IF(Kinder!AR$903&lt;3,IF(MAX(Kinder!$AJ$903:AR$903)&lt;3,4.5,Kinder!BT390),MIN('Berechnung 4_5 _ x'!$E$31:$F$32))),I390),0)</f>
        <v>0</v>
      </c>
      <c r="AU390">
        <f>IF(Kinder!BU392=Antrag!$C$4,IF(J390&gt;=4.5,IF('Berechnung 4_5 _ x'!M$5="Nein",4.5,IF(Kinder!AS$903&lt;3,IF(MAX(Kinder!$AJ$903:AS$903)&lt;3,4.5,Kinder!BU390),MIN('Berechnung 4_5 _ x'!$E$31:$F$32))),J390),0)</f>
        <v>0</v>
      </c>
      <c r="AV390">
        <f>IF(Kinder!BV392=Antrag!$C$4,IF(K390&gt;=4.5,IF('Berechnung 4_5 _ x'!N$5="Nein",4.5,IF(Kinder!AT$903&lt;3,IF(MAX(Kinder!$AJ$903:AT$903)&lt;3,4.5,Kinder!BV390),MIN('Berechnung 4_5 _ x'!$E$31:$F$32))),K390),0)</f>
        <v>0</v>
      </c>
      <c r="AW390">
        <f>IF(Kinder!BW392=Antrag!$C$4,IF(L390&gt;=4.5,IF('Berechnung 4_5 _ x'!O$5="Nein",4.5,IF(Kinder!AU$903&lt;3,IF(MAX(Kinder!$AJ$903:AU$903)&lt;3,4.5,Kinder!BW390),MIN('Berechnung 4_5 _ x'!$E$31:$F$32))),L390),0)</f>
        <v>0</v>
      </c>
    </row>
    <row r="391" spans="1:49" x14ac:dyDescent="0.2">
      <c r="M391">
        <f>IF(Kinder!BL392=Antrag!$C$4,Kinder!BL391,0)</f>
        <v>0</v>
      </c>
      <c r="N391">
        <f>IF(Kinder!BM392=Antrag!$C$4,Kinder!BM391,0)</f>
        <v>0</v>
      </c>
      <c r="O391">
        <f>IF(Kinder!BN392=Antrag!$C$4,Kinder!BN391,0)</f>
        <v>0</v>
      </c>
      <c r="P391">
        <f>IF(Kinder!BO392=Antrag!$C$4,Kinder!BO391,0)</f>
        <v>0</v>
      </c>
      <c r="Q391">
        <f>IF(Kinder!BP392=Antrag!$C$4,Kinder!BP391,0)</f>
        <v>0</v>
      </c>
      <c r="R391">
        <f>IF(Kinder!BQ392=Antrag!$C$4,Kinder!BQ391,0)</f>
        <v>0</v>
      </c>
      <c r="S391">
        <f>IF(Kinder!BR392=Antrag!$C$4,Kinder!BR391,0)</f>
        <v>0</v>
      </c>
      <c r="T391">
        <f>IF(Kinder!BS392=Antrag!$C$4,Kinder!BS391,0)</f>
        <v>0</v>
      </c>
      <c r="U391">
        <f>IF(Kinder!BT392=Antrag!$C$4,Kinder!BT391,0)</f>
        <v>0</v>
      </c>
      <c r="V391">
        <f>IF(Kinder!BU392=Antrag!$C$4,Kinder!BU391,0)</f>
        <v>0</v>
      </c>
      <c r="W391">
        <f>IF(Kinder!BV392=Antrag!$C$4,Kinder!BV391,0)</f>
        <v>0</v>
      </c>
      <c r="X391">
        <f>IF(Kinder!BW392=Antrag!$C$4,Kinder!BW391,0)</f>
        <v>0</v>
      </c>
    </row>
    <row r="392" spans="1:49" x14ac:dyDescent="0.2">
      <c r="Y392">
        <f t="shared" ref="Y392:AJ392" si="129">MIN(A390,AL390)*M391</f>
        <v>0</v>
      </c>
      <c r="Z392">
        <f t="shared" si="129"/>
        <v>0</v>
      </c>
      <c r="AA392">
        <f t="shared" si="129"/>
        <v>0</v>
      </c>
      <c r="AB392">
        <f t="shared" si="129"/>
        <v>0</v>
      </c>
      <c r="AC392">
        <f t="shared" si="129"/>
        <v>0</v>
      </c>
      <c r="AD392">
        <f t="shared" si="129"/>
        <v>0</v>
      </c>
      <c r="AE392">
        <f t="shared" si="129"/>
        <v>0</v>
      </c>
      <c r="AF392">
        <f t="shared" si="129"/>
        <v>0</v>
      </c>
      <c r="AG392">
        <f t="shared" si="129"/>
        <v>0</v>
      </c>
      <c r="AH392">
        <f t="shared" si="129"/>
        <v>0</v>
      </c>
      <c r="AI392">
        <f t="shared" si="129"/>
        <v>0</v>
      </c>
      <c r="AJ392">
        <f t="shared" si="129"/>
        <v>0</v>
      </c>
      <c r="AK392">
        <f>SUM(Y392:AJ392)</f>
        <v>0</v>
      </c>
    </row>
    <row r="393" spans="1:49" x14ac:dyDescent="0.2">
      <c r="A393">
        <f>IF(Kinder!BL395=Antrag!$C$4,IF(Kinder!BL393=4.5,'Berechnung 4_5 _ x'!$E$31,Kinder!BL393),0)</f>
        <v>0</v>
      </c>
      <c r="B393">
        <f>IF(Kinder!BM395=Antrag!$C$4,IF(Kinder!BM393=4.5,'Berechnung 4_5 _ x'!$E$31,Kinder!BM393),0)</f>
        <v>0</v>
      </c>
      <c r="C393">
        <f>IF(Kinder!BN395=Antrag!$C$4,IF(Kinder!BN393=4.5,'Berechnung 4_5 _ x'!$E$31,Kinder!BN393),0)</f>
        <v>0</v>
      </c>
      <c r="D393">
        <f>IF(Kinder!BO395=Antrag!$C$4,IF(Kinder!BO393=4.5,'Berechnung 4_5 _ x'!$E$31,Kinder!BO393),0)</f>
        <v>0</v>
      </c>
      <c r="E393">
        <f>IF(Kinder!BP395=Antrag!$C$4,IF(Kinder!BP393=4.5,'Berechnung 4_5 _ x'!$E$31,Kinder!BP393),0)</f>
        <v>0</v>
      </c>
      <c r="F393">
        <f>IF(Kinder!BQ395=Antrag!$C$4,IF(Kinder!BQ393=4.5,'Berechnung 4_5 _ x'!$E$31,Kinder!BQ393),0)</f>
        <v>0</v>
      </c>
      <c r="G393">
        <f>IF(Kinder!BR395=Antrag!$C$4,IF(Kinder!BR393=4.5,'Berechnung 4_5 _ x'!$E$31,Kinder!BR393),0)</f>
        <v>0</v>
      </c>
      <c r="H393">
        <f>IF(Kinder!BS395=Antrag!$C$4,IF(Kinder!BS393=4.5,'Berechnung 4_5 _ x'!$E$31,Kinder!BS393),0)</f>
        <v>0</v>
      </c>
      <c r="I393">
        <f>IF(Kinder!BT395=Antrag!$C$4,IF(Kinder!BT393=4.5,'Berechnung 4_5 _ x'!$E$31,Kinder!BT393),0)</f>
        <v>0</v>
      </c>
      <c r="J393">
        <f>IF(Kinder!BU395=Antrag!$C$4,IF(Kinder!BU393=4.5,'Berechnung 4_5 _ x'!$E$31,Kinder!BU393),0)</f>
        <v>0</v>
      </c>
      <c r="K393">
        <f>IF(Kinder!BV395=Antrag!$C$4,IF(Kinder!BV393=4.5,'Berechnung 4_5 _ x'!$E$31,Kinder!BV393),0)</f>
        <v>0</v>
      </c>
      <c r="L393">
        <f>IF(Kinder!BW395=Antrag!$C$4,IF(Kinder!BW393=4.5,'Berechnung 4_5 _ x'!$E$31,Kinder!BW393),0)</f>
        <v>0</v>
      </c>
      <c r="M393" t="str">
        <f>IF(Kinder!S395='Berechnung Kommune'!L392,Kinder!S393,0)</f>
        <v/>
      </c>
      <c r="AL393">
        <f>IF(Kinder!BL395=Antrag!$C$4,IF(A393&gt;=4.5,IF('Berechnung 4_5 _ x'!D$5="Nein",4.5,IF(Kinder!AJ$903&lt;3,IF(MAX(Kinder!$AJ$903:AJ$903)&lt;3,4.5,Kinder!BL393),MIN('Berechnung 4_5 _ x'!$E$31:$F$32))),A393),0)</f>
        <v>0</v>
      </c>
      <c r="AM393">
        <f>IF(Kinder!BM395=Antrag!$C$4,IF(B393&gt;=4.5,IF('Berechnung 4_5 _ x'!E$5="Nein",4.5,IF(Kinder!AK$903&lt;3,IF(MAX(Kinder!$AJ$903:AK$903)&lt;3,4.5,Kinder!BM393),MIN('Berechnung 4_5 _ x'!$E$31:$F$32))),B393),0)</f>
        <v>0</v>
      </c>
      <c r="AN393">
        <f>IF(Kinder!BN395=Antrag!$C$4,IF(C393&gt;=4.5,IF('Berechnung 4_5 _ x'!F$5="Nein",4.5,IF(Kinder!AL$903&lt;3,IF(MAX(Kinder!$AJ$903:AL$903)&lt;3,4.5,Kinder!BN393),MIN('Berechnung 4_5 _ x'!$E$31:$F$32))),C393),0)</f>
        <v>0</v>
      </c>
      <c r="AO393">
        <f>IF(Kinder!BO395=Antrag!$C$4,IF(D393&gt;=4.5,IF('Berechnung 4_5 _ x'!G$5="Nein",4.5,IF(Kinder!AM$903&lt;3,IF(MAX(Kinder!$AJ$903:AM$903)&lt;3,4.5,Kinder!BO393),MIN('Berechnung 4_5 _ x'!$E$31:$F$32))),D393),0)</f>
        <v>0</v>
      </c>
      <c r="AP393">
        <f>IF(Kinder!BP395=Antrag!$C$4,IF(E393&gt;=4.5,IF('Berechnung 4_5 _ x'!H$5="Nein",4.5,IF(Kinder!AN$903&lt;3,IF(MAX(Kinder!$AJ$903:AN$903)&lt;3,4.5,Kinder!BP393),MIN('Berechnung 4_5 _ x'!$E$31:$F$32))),E393),0)</f>
        <v>0</v>
      </c>
      <c r="AQ393">
        <f>IF(Kinder!BQ395=Antrag!$C$4,IF(F393&gt;=4.5,IF('Berechnung 4_5 _ x'!I$5="Nein",4.5,IF(Kinder!AO$903&lt;3,IF(MAX(Kinder!$AJ$903:AO$903)&lt;3,4.5,Kinder!BQ393),MIN('Berechnung 4_5 _ x'!$E$31:$F$32))),F393),0)</f>
        <v>0</v>
      </c>
      <c r="AR393">
        <f>IF(Kinder!BR395=Antrag!$C$4,IF(G393&gt;=4.5,IF('Berechnung 4_5 _ x'!J$5="Nein",4.5,IF(Kinder!AP$903&lt;3,IF(MAX(Kinder!$AJ$903:AP$903)&lt;3,4.5,Kinder!BR393),MIN('Berechnung 4_5 _ x'!$E$31:$F$32))),G393),0)</f>
        <v>0</v>
      </c>
      <c r="AS393">
        <f>IF(Kinder!BS395=Antrag!$C$4,IF(H393&gt;=4.5,IF('Berechnung 4_5 _ x'!K$5="Nein",4.5,IF(Kinder!AQ$903&lt;3,IF(MAX(Kinder!$AJ$903:AQ$903)&lt;3,4.5,Kinder!BS393),MIN('Berechnung 4_5 _ x'!$E$31:$F$32))),H393),0)</f>
        <v>0</v>
      </c>
      <c r="AT393">
        <f>IF(Kinder!BT395=Antrag!$C$4,IF(I393&gt;=4.5,IF('Berechnung 4_5 _ x'!L$5="Nein",4.5,IF(Kinder!AR$903&lt;3,IF(MAX(Kinder!$AJ$903:AR$903)&lt;3,4.5,Kinder!BT393),MIN('Berechnung 4_5 _ x'!$E$31:$F$32))),I393),0)</f>
        <v>0</v>
      </c>
      <c r="AU393">
        <f>IF(Kinder!BU395=Antrag!$C$4,IF(J393&gt;=4.5,IF('Berechnung 4_5 _ x'!M$5="Nein",4.5,IF(Kinder!AS$903&lt;3,IF(MAX(Kinder!$AJ$903:AS$903)&lt;3,4.5,Kinder!BU393),MIN('Berechnung 4_5 _ x'!$E$31:$F$32))),J393),0)</f>
        <v>0</v>
      </c>
      <c r="AV393">
        <f>IF(Kinder!BV395=Antrag!$C$4,IF(K393&gt;=4.5,IF('Berechnung 4_5 _ x'!N$5="Nein",4.5,IF(Kinder!AT$903&lt;3,IF(MAX(Kinder!$AJ$903:AT$903)&lt;3,4.5,Kinder!BV393),MIN('Berechnung 4_5 _ x'!$E$31:$F$32))),K393),0)</f>
        <v>0</v>
      </c>
      <c r="AW393">
        <f>IF(Kinder!BW395=Antrag!$C$4,IF(L393&gt;=4.5,IF('Berechnung 4_5 _ x'!O$5="Nein",4.5,IF(Kinder!AU$903&lt;3,IF(MAX(Kinder!$AJ$903:AU$903)&lt;3,4.5,Kinder!BW393),MIN('Berechnung 4_5 _ x'!$E$31:$F$32))),L393),0)</f>
        <v>0</v>
      </c>
    </row>
    <row r="394" spans="1:49" x14ac:dyDescent="0.2">
      <c r="M394">
        <f>IF(Kinder!BL395=Antrag!$C$4,Kinder!BL394,0)</f>
        <v>0</v>
      </c>
      <c r="N394">
        <f>IF(Kinder!BM395=Antrag!$C$4,Kinder!BM394,0)</f>
        <v>0</v>
      </c>
      <c r="O394">
        <f>IF(Kinder!BN395=Antrag!$C$4,Kinder!BN394,0)</f>
        <v>0</v>
      </c>
      <c r="P394">
        <f>IF(Kinder!BO395=Antrag!$C$4,Kinder!BO394,0)</f>
        <v>0</v>
      </c>
      <c r="Q394">
        <f>IF(Kinder!BP395=Antrag!$C$4,Kinder!BP394,0)</f>
        <v>0</v>
      </c>
      <c r="R394">
        <f>IF(Kinder!BQ395=Antrag!$C$4,Kinder!BQ394,0)</f>
        <v>0</v>
      </c>
      <c r="S394">
        <f>IF(Kinder!BR395=Antrag!$C$4,Kinder!BR394,0)</f>
        <v>0</v>
      </c>
      <c r="T394">
        <f>IF(Kinder!BS395=Antrag!$C$4,Kinder!BS394,0)</f>
        <v>0</v>
      </c>
      <c r="U394">
        <f>IF(Kinder!BT395=Antrag!$C$4,Kinder!BT394,0)</f>
        <v>0</v>
      </c>
      <c r="V394">
        <f>IF(Kinder!BU395=Antrag!$C$4,Kinder!BU394,0)</f>
        <v>0</v>
      </c>
      <c r="W394">
        <f>IF(Kinder!BV395=Antrag!$C$4,Kinder!BV394,0)</f>
        <v>0</v>
      </c>
      <c r="X394">
        <f>IF(Kinder!BW395=Antrag!$C$4,Kinder!BW394,0)</f>
        <v>0</v>
      </c>
    </row>
    <row r="395" spans="1:49" x14ac:dyDescent="0.2">
      <c r="Y395">
        <f t="shared" ref="Y395:AJ395" si="130">MIN(A393,AL393)*M394</f>
        <v>0</v>
      </c>
      <c r="Z395">
        <f t="shared" si="130"/>
        <v>0</v>
      </c>
      <c r="AA395">
        <f t="shared" si="130"/>
        <v>0</v>
      </c>
      <c r="AB395">
        <f t="shared" si="130"/>
        <v>0</v>
      </c>
      <c r="AC395">
        <f t="shared" si="130"/>
        <v>0</v>
      </c>
      <c r="AD395">
        <f t="shared" si="130"/>
        <v>0</v>
      </c>
      <c r="AE395">
        <f t="shared" si="130"/>
        <v>0</v>
      </c>
      <c r="AF395">
        <f t="shared" si="130"/>
        <v>0</v>
      </c>
      <c r="AG395">
        <f t="shared" si="130"/>
        <v>0</v>
      </c>
      <c r="AH395">
        <f t="shared" si="130"/>
        <v>0</v>
      </c>
      <c r="AI395">
        <f t="shared" si="130"/>
        <v>0</v>
      </c>
      <c r="AJ395">
        <f t="shared" si="130"/>
        <v>0</v>
      </c>
      <c r="AK395">
        <f>SUM(Y395:AJ395)</f>
        <v>0</v>
      </c>
    </row>
    <row r="396" spans="1:49" x14ac:dyDescent="0.2">
      <c r="A396">
        <f>IF(Kinder!BL398=Antrag!$C$4,IF(Kinder!BL396=4.5,'Berechnung 4_5 _ x'!$E$31,Kinder!BL396),0)</f>
        <v>0</v>
      </c>
      <c r="B396">
        <f>IF(Kinder!BM398=Antrag!$C$4,IF(Kinder!BM396=4.5,'Berechnung 4_5 _ x'!$E$31,Kinder!BM396),0)</f>
        <v>0</v>
      </c>
      <c r="C396">
        <f>IF(Kinder!BN398=Antrag!$C$4,IF(Kinder!BN396=4.5,'Berechnung 4_5 _ x'!$E$31,Kinder!BN396),0)</f>
        <v>0</v>
      </c>
      <c r="D396">
        <f>IF(Kinder!BO398=Antrag!$C$4,IF(Kinder!BO396=4.5,'Berechnung 4_5 _ x'!$E$31,Kinder!BO396),0)</f>
        <v>0</v>
      </c>
      <c r="E396">
        <f>IF(Kinder!BP398=Antrag!$C$4,IF(Kinder!BP396=4.5,'Berechnung 4_5 _ x'!$E$31,Kinder!BP396),0)</f>
        <v>0</v>
      </c>
      <c r="F396">
        <f>IF(Kinder!BQ398=Antrag!$C$4,IF(Kinder!BQ396=4.5,'Berechnung 4_5 _ x'!$E$31,Kinder!BQ396),0)</f>
        <v>0</v>
      </c>
      <c r="G396">
        <f>IF(Kinder!BR398=Antrag!$C$4,IF(Kinder!BR396=4.5,'Berechnung 4_5 _ x'!$E$31,Kinder!BR396),0)</f>
        <v>0</v>
      </c>
      <c r="H396">
        <f>IF(Kinder!BS398=Antrag!$C$4,IF(Kinder!BS396=4.5,'Berechnung 4_5 _ x'!$E$31,Kinder!BS396),0)</f>
        <v>0</v>
      </c>
      <c r="I396">
        <f>IF(Kinder!BT398=Antrag!$C$4,IF(Kinder!BT396=4.5,'Berechnung 4_5 _ x'!$E$31,Kinder!BT396),0)</f>
        <v>0</v>
      </c>
      <c r="J396">
        <f>IF(Kinder!BU398=Antrag!$C$4,IF(Kinder!BU396=4.5,'Berechnung 4_5 _ x'!$E$31,Kinder!BU396),0)</f>
        <v>0</v>
      </c>
      <c r="K396">
        <f>IF(Kinder!BV398=Antrag!$C$4,IF(Kinder!BV396=4.5,'Berechnung 4_5 _ x'!$E$31,Kinder!BV396),0)</f>
        <v>0</v>
      </c>
      <c r="L396">
        <f>IF(Kinder!BW398=Antrag!$C$4,IF(Kinder!BW396=4.5,'Berechnung 4_5 _ x'!$E$31,Kinder!BW396),0)</f>
        <v>0</v>
      </c>
      <c r="M396" t="str">
        <f>IF(Kinder!S398='Berechnung Kommune'!L395,Kinder!S396,0)</f>
        <v/>
      </c>
      <c r="AL396">
        <f>IF(Kinder!BL398=Antrag!$C$4,IF(A396&gt;=4.5,IF('Berechnung 4_5 _ x'!D$5="Nein",4.5,IF(Kinder!AJ$903&lt;3,IF(MAX(Kinder!$AJ$903:AJ$903)&lt;3,4.5,Kinder!BL396),MIN('Berechnung 4_5 _ x'!$E$31:$F$32))),A396),0)</f>
        <v>0</v>
      </c>
      <c r="AM396">
        <f>IF(Kinder!BM398=Antrag!$C$4,IF(B396&gt;=4.5,IF('Berechnung 4_5 _ x'!E$5="Nein",4.5,IF(Kinder!AK$903&lt;3,IF(MAX(Kinder!$AJ$903:AK$903)&lt;3,4.5,Kinder!BM396),MIN('Berechnung 4_5 _ x'!$E$31:$F$32))),B396),0)</f>
        <v>0</v>
      </c>
      <c r="AN396">
        <f>IF(Kinder!BN398=Antrag!$C$4,IF(C396&gt;=4.5,IF('Berechnung 4_5 _ x'!F$5="Nein",4.5,IF(Kinder!AL$903&lt;3,IF(MAX(Kinder!$AJ$903:AL$903)&lt;3,4.5,Kinder!BN396),MIN('Berechnung 4_5 _ x'!$E$31:$F$32))),C396),0)</f>
        <v>0</v>
      </c>
      <c r="AO396">
        <f>IF(Kinder!BO398=Antrag!$C$4,IF(D396&gt;=4.5,IF('Berechnung 4_5 _ x'!G$5="Nein",4.5,IF(Kinder!AM$903&lt;3,IF(MAX(Kinder!$AJ$903:AM$903)&lt;3,4.5,Kinder!BO396),MIN('Berechnung 4_5 _ x'!$E$31:$F$32))),D396),0)</f>
        <v>0</v>
      </c>
      <c r="AP396">
        <f>IF(Kinder!BP398=Antrag!$C$4,IF(E396&gt;=4.5,IF('Berechnung 4_5 _ x'!H$5="Nein",4.5,IF(Kinder!AN$903&lt;3,IF(MAX(Kinder!$AJ$903:AN$903)&lt;3,4.5,Kinder!BP396),MIN('Berechnung 4_5 _ x'!$E$31:$F$32))),E396),0)</f>
        <v>0</v>
      </c>
      <c r="AQ396">
        <f>IF(Kinder!BQ398=Antrag!$C$4,IF(F396&gt;=4.5,IF('Berechnung 4_5 _ x'!I$5="Nein",4.5,IF(Kinder!AO$903&lt;3,IF(MAX(Kinder!$AJ$903:AO$903)&lt;3,4.5,Kinder!BQ396),MIN('Berechnung 4_5 _ x'!$E$31:$F$32))),F396),0)</f>
        <v>0</v>
      </c>
      <c r="AR396">
        <f>IF(Kinder!BR398=Antrag!$C$4,IF(G396&gt;=4.5,IF('Berechnung 4_5 _ x'!J$5="Nein",4.5,IF(Kinder!AP$903&lt;3,IF(MAX(Kinder!$AJ$903:AP$903)&lt;3,4.5,Kinder!BR396),MIN('Berechnung 4_5 _ x'!$E$31:$F$32))),G396),0)</f>
        <v>0</v>
      </c>
      <c r="AS396">
        <f>IF(Kinder!BS398=Antrag!$C$4,IF(H396&gt;=4.5,IF('Berechnung 4_5 _ x'!K$5="Nein",4.5,IF(Kinder!AQ$903&lt;3,IF(MAX(Kinder!$AJ$903:AQ$903)&lt;3,4.5,Kinder!BS396),MIN('Berechnung 4_5 _ x'!$E$31:$F$32))),H396),0)</f>
        <v>0</v>
      </c>
      <c r="AT396">
        <f>IF(Kinder!BT398=Antrag!$C$4,IF(I396&gt;=4.5,IF('Berechnung 4_5 _ x'!L$5="Nein",4.5,IF(Kinder!AR$903&lt;3,IF(MAX(Kinder!$AJ$903:AR$903)&lt;3,4.5,Kinder!BT396),MIN('Berechnung 4_5 _ x'!$E$31:$F$32))),I396),0)</f>
        <v>0</v>
      </c>
      <c r="AU396">
        <f>IF(Kinder!BU398=Antrag!$C$4,IF(J396&gt;=4.5,IF('Berechnung 4_5 _ x'!M$5="Nein",4.5,IF(Kinder!AS$903&lt;3,IF(MAX(Kinder!$AJ$903:AS$903)&lt;3,4.5,Kinder!BU396),MIN('Berechnung 4_5 _ x'!$E$31:$F$32))),J396),0)</f>
        <v>0</v>
      </c>
      <c r="AV396">
        <f>IF(Kinder!BV398=Antrag!$C$4,IF(K396&gt;=4.5,IF('Berechnung 4_5 _ x'!N$5="Nein",4.5,IF(Kinder!AT$903&lt;3,IF(MAX(Kinder!$AJ$903:AT$903)&lt;3,4.5,Kinder!BV396),MIN('Berechnung 4_5 _ x'!$E$31:$F$32))),K396),0)</f>
        <v>0</v>
      </c>
      <c r="AW396">
        <f>IF(Kinder!BW398=Antrag!$C$4,IF(L396&gt;=4.5,IF('Berechnung 4_5 _ x'!O$5="Nein",4.5,IF(Kinder!AU$903&lt;3,IF(MAX(Kinder!$AJ$903:AU$903)&lt;3,4.5,Kinder!BW396),MIN('Berechnung 4_5 _ x'!$E$31:$F$32))),L396),0)</f>
        <v>0</v>
      </c>
    </row>
    <row r="397" spans="1:49" x14ac:dyDescent="0.2">
      <c r="M397">
        <f>IF(Kinder!BL398=Antrag!$C$4,Kinder!BL397,0)</f>
        <v>0</v>
      </c>
      <c r="N397">
        <f>IF(Kinder!BM398=Antrag!$C$4,Kinder!BM397,0)</f>
        <v>0</v>
      </c>
      <c r="O397">
        <f>IF(Kinder!BN398=Antrag!$C$4,Kinder!BN397,0)</f>
        <v>0</v>
      </c>
      <c r="P397">
        <f>IF(Kinder!BO398=Antrag!$C$4,Kinder!BO397,0)</f>
        <v>0</v>
      </c>
      <c r="Q397">
        <f>IF(Kinder!BP398=Antrag!$C$4,Kinder!BP397,0)</f>
        <v>0</v>
      </c>
      <c r="R397">
        <f>IF(Kinder!BQ398=Antrag!$C$4,Kinder!BQ397,0)</f>
        <v>0</v>
      </c>
      <c r="S397">
        <f>IF(Kinder!BR398=Antrag!$C$4,Kinder!BR397,0)</f>
        <v>0</v>
      </c>
      <c r="T397">
        <f>IF(Kinder!BS398=Antrag!$C$4,Kinder!BS397,0)</f>
        <v>0</v>
      </c>
      <c r="U397">
        <f>IF(Kinder!BT398=Antrag!$C$4,Kinder!BT397,0)</f>
        <v>0</v>
      </c>
      <c r="V397">
        <f>IF(Kinder!BU398=Antrag!$C$4,Kinder!BU397,0)</f>
        <v>0</v>
      </c>
      <c r="W397">
        <f>IF(Kinder!BV398=Antrag!$C$4,Kinder!BV397,0)</f>
        <v>0</v>
      </c>
      <c r="X397">
        <f>IF(Kinder!BW398=Antrag!$C$4,Kinder!BW397,0)</f>
        <v>0</v>
      </c>
    </row>
    <row r="398" spans="1:49" x14ac:dyDescent="0.2">
      <c r="Y398">
        <f t="shared" ref="Y398:AJ398" si="131">MIN(A396,AL396)*M397</f>
        <v>0</v>
      </c>
      <c r="Z398">
        <f t="shared" si="131"/>
        <v>0</v>
      </c>
      <c r="AA398">
        <f t="shared" si="131"/>
        <v>0</v>
      </c>
      <c r="AB398">
        <f t="shared" si="131"/>
        <v>0</v>
      </c>
      <c r="AC398">
        <f t="shared" si="131"/>
        <v>0</v>
      </c>
      <c r="AD398">
        <f t="shared" si="131"/>
        <v>0</v>
      </c>
      <c r="AE398">
        <f t="shared" si="131"/>
        <v>0</v>
      </c>
      <c r="AF398">
        <f t="shared" si="131"/>
        <v>0</v>
      </c>
      <c r="AG398">
        <f t="shared" si="131"/>
        <v>0</v>
      </c>
      <c r="AH398">
        <f t="shared" si="131"/>
        <v>0</v>
      </c>
      <c r="AI398">
        <f t="shared" si="131"/>
        <v>0</v>
      </c>
      <c r="AJ398">
        <f t="shared" si="131"/>
        <v>0</v>
      </c>
      <c r="AK398">
        <f>SUM(Y398:AJ398)</f>
        <v>0</v>
      </c>
    </row>
    <row r="399" spans="1:49" x14ac:dyDescent="0.2">
      <c r="A399">
        <f>IF(Kinder!BL401=Antrag!$C$4,IF(Kinder!BL399=4.5,'Berechnung 4_5 _ x'!$E$31,Kinder!BL399),0)</f>
        <v>0</v>
      </c>
      <c r="B399">
        <f>IF(Kinder!BM401=Antrag!$C$4,IF(Kinder!BM399=4.5,'Berechnung 4_5 _ x'!$E$31,Kinder!BM399),0)</f>
        <v>0</v>
      </c>
      <c r="C399">
        <f>IF(Kinder!BN401=Antrag!$C$4,IF(Kinder!BN399=4.5,'Berechnung 4_5 _ x'!$E$31,Kinder!BN399),0)</f>
        <v>0</v>
      </c>
      <c r="D399">
        <f>IF(Kinder!BO401=Antrag!$C$4,IF(Kinder!BO399=4.5,'Berechnung 4_5 _ x'!$E$31,Kinder!BO399),0)</f>
        <v>0</v>
      </c>
      <c r="E399">
        <f>IF(Kinder!BP401=Antrag!$C$4,IF(Kinder!BP399=4.5,'Berechnung 4_5 _ x'!$E$31,Kinder!BP399),0)</f>
        <v>0</v>
      </c>
      <c r="F399">
        <f>IF(Kinder!BQ401=Antrag!$C$4,IF(Kinder!BQ399=4.5,'Berechnung 4_5 _ x'!$E$31,Kinder!BQ399),0)</f>
        <v>0</v>
      </c>
      <c r="G399">
        <f>IF(Kinder!BR401=Antrag!$C$4,IF(Kinder!BR399=4.5,'Berechnung 4_5 _ x'!$E$31,Kinder!BR399),0)</f>
        <v>0</v>
      </c>
      <c r="H399">
        <f>IF(Kinder!BS401=Antrag!$C$4,IF(Kinder!BS399=4.5,'Berechnung 4_5 _ x'!$E$31,Kinder!BS399),0)</f>
        <v>0</v>
      </c>
      <c r="I399">
        <f>IF(Kinder!BT401=Antrag!$C$4,IF(Kinder!BT399=4.5,'Berechnung 4_5 _ x'!$E$31,Kinder!BT399),0)</f>
        <v>0</v>
      </c>
      <c r="J399">
        <f>IF(Kinder!BU401=Antrag!$C$4,IF(Kinder!BU399=4.5,'Berechnung 4_5 _ x'!$E$31,Kinder!BU399),0)</f>
        <v>0</v>
      </c>
      <c r="K399">
        <f>IF(Kinder!BV401=Antrag!$C$4,IF(Kinder!BV399=4.5,'Berechnung 4_5 _ x'!$E$31,Kinder!BV399),0)</f>
        <v>0</v>
      </c>
      <c r="L399">
        <f>IF(Kinder!BW401=Antrag!$C$4,IF(Kinder!BW399=4.5,'Berechnung 4_5 _ x'!$E$31,Kinder!BW399),0)</f>
        <v>0</v>
      </c>
      <c r="M399" t="str">
        <f>IF(Kinder!S401='Berechnung Kommune'!L398,Kinder!S399,0)</f>
        <v/>
      </c>
      <c r="AL399">
        <f>IF(Kinder!BL401=Antrag!$C$4,IF(A399&gt;=4.5,IF('Berechnung 4_5 _ x'!D$5="Nein",4.5,IF(Kinder!AJ$903&lt;3,IF(MAX(Kinder!$AJ$903:AJ$903)&lt;3,4.5,Kinder!BL399),MIN('Berechnung 4_5 _ x'!$E$31:$F$32))),A399),0)</f>
        <v>0</v>
      </c>
      <c r="AM399">
        <f>IF(Kinder!BM401=Antrag!$C$4,IF(B399&gt;=4.5,IF('Berechnung 4_5 _ x'!E$5="Nein",4.5,IF(Kinder!AK$903&lt;3,IF(MAX(Kinder!$AJ$903:AK$903)&lt;3,4.5,Kinder!BM399),MIN('Berechnung 4_5 _ x'!$E$31:$F$32))),B399),0)</f>
        <v>0</v>
      </c>
      <c r="AN399">
        <f>IF(Kinder!BN401=Antrag!$C$4,IF(C399&gt;=4.5,IF('Berechnung 4_5 _ x'!F$5="Nein",4.5,IF(Kinder!AL$903&lt;3,IF(MAX(Kinder!$AJ$903:AL$903)&lt;3,4.5,Kinder!BN399),MIN('Berechnung 4_5 _ x'!$E$31:$F$32))),C399),0)</f>
        <v>0</v>
      </c>
      <c r="AO399">
        <f>IF(Kinder!BO401=Antrag!$C$4,IF(D399&gt;=4.5,IF('Berechnung 4_5 _ x'!G$5="Nein",4.5,IF(Kinder!AM$903&lt;3,IF(MAX(Kinder!$AJ$903:AM$903)&lt;3,4.5,Kinder!BO399),MIN('Berechnung 4_5 _ x'!$E$31:$F$32))),D399),0)</f>
        <v>0</v>
      </c>
      <c r="AP399">
        <f>IF(Kinder!BP401=Antrag!$C$4,IF(E399&gt;=4.5,IF('Berechnung 4_5 _ x'!H$5="Nein",4.5,IF(Kinder!AN$903&lt;3,IF(MAX(Kinder!$AJ$903:AN$903)&lt;3,4.5,Kinder!BP399),MIN('Berechnung 4_5 _ x'!$E$31:$F$32))),E399),0)</f>
        <v>0</v>
      </c>
      <c r="AQ399">
        <f>IF(Kinder!BQ401=Antrag!$C$4,IF(F399&gt;=4.5,IF('Berechnung 4_5 _ x'!I$5="Nein",4.5,IF(Kinder!AO$903&lt;3,IF(MAX(Kinder!$AJ$903:AO$903)&lt;3,4.5,Kinder!BQ399),MIN('Berechnung 4_5 _ x'!$E$31:$F$32))),F399),0)</f>
        <v>0</v>
      </c>
      <c r="AR399">
        <f>IF(Kinder!BR401=Antrag!$C$4,IF(G399&gt;=4.5,IF('Berechnung 4_5 _ x'!J$5="Nein",4.5,IF(Kinder!AP$903&lt;3,IF(MAX(Kinder!$AJ$903:AP$903)&lt;3,4.5,Kinder!BR399),MIN('Berechnung 4_5 _ x'!$E$31:$F$32))),G399),0)</f>
        <v>0</v>
      </c>
      <c r="AS399">
        <f>IF(Kinder!BS401=Antrag!$C$4,IF(H399&gt;=4.5,IF('Berechnung 4_5 _ x'!K$5="Nein",4.5,IF(Kinder!AQ$903&lt;3,IF(MAX(Kinder!$AJ$903:AQ$903)&lt;3,4.5,Kinder!BS399),MIN('Berechnung 4_5 _ x'!$E$31:$F$32))),H399),0)</f>
        <v>0</v>
      </c>
      <c r="AT399">
        <f>IF(Kinder!BT401=Antrag!$C$4,IF(I399&gt;=4.5,IF('Berechnung 4_5 _ x'!L$5="Nein",4.5,IF(Kinder!AR$903&lt;3,IF(MAX(Kinder!$AJ$903:AR$903)&lt;3,4.5,Kinder!BT399),MIN('Berechnung 4_5 _ x'!$E$31:$F$32))),I399),0)</f>
        <v>0</v>
      </c>
      <c r="AU399">
        <f>IF(Kinder!BU401=Antrag!$C$4,IF(J399&gt;=4.5,IF('Berechnung 4_5 _ x'!M$5="Nein",4.5,IF(Kinder!AS$903&lt;3,IF(MAX(Kinder!$AJ$903:AS$903)&lt;3,4.5,Kinder!BU399),MIN('Berechnung 4_5 _ x'!$E$31:$F$32))),J399),0)</f>
        <v>0</v>
      </c>
      <c r="AV399">
        <f>IF(Kinder!BV401=Antrag!$C$4,IF(K399&gt;=4.5,IF('Berechnung 4_5 _ x'!N$5="Nein",4.5,IF(Kinder!AT$903&lt;3,IF(MAX(Kinder!$AJ$903:AT$903)&lt;3,4.5,Kinder!BV399),MIN('Berechnung 4_5 _ x'!$E$31:$F$32))),K399),0)</f>
        <v>0</v>
      </c>
      <c r="AW399">
        <f>IF(Kinder!BW401=Antrag!$C$4,IF(L399&gt;=4.5,IF('Berechnung 4_5 _ x'!O$5="Nein",4.5,IF(Kinder!AU$903&lt;3,IF(MAX(Kinder!$AJ$903:AU$903)&lt;3,4.5,Kinder!BW399),MIN('Berechnung 4_5 _ x'!$E$31:$F$32))),L399),0)</f>
        <v>0</v>
      </c>
    </row>
    <row r="400" spans="1:49" x14ac:dyDescent="0.2">
      <c r="M400">
        <f>IF(Kinder!BL401=Antrag!$C$4,Kinder!BL400,0)</f>
        <v>0</v>
      </c>
      <c r="N400">
        <f>IF(Kinder!BM401=Antrag!$C$4,Kinder!BM400,0)</f>
        <v>0</v>
      </c>
      <c r="O400">
        <f>IF(Kinder!BN401=Antrag!$C$4,Kinder!BN400,0)</f>
        <v>0</v>
      </c>
      <c r="P400">
        <f>IF(Kinder!BO401=Antrag!$C$4,Kinder!BO400,0)</f>
        <v>0</v>
      </c>
      <c r="Q400">
        <f>IF(Kinder!BP401=Antrag!$C$4,Kinder!BP400,0)</f>
        <v>0</v>
      </c>
      <c r="R400">
        <f>IF(Kinder!BQ401=Antrag!$C$4,Kinder!BQ400,0)</f>
        <v>0</v>
      </c>
      <c r="S400">
        <f>IF(Kinder!BR401=Antrag!$C$4,Kinder!BR400,0)</f>
        <v>0</v>
      </c>
      <c r="T400">
        <f>IF(Kinder!BS401=Antrag!$C$4,Kinder!BS400,0)</f>
        <v>0</v>
      </c>
      <c r="U400">
        <f>IF(Kinder!BT401=Antrag!$C$4,Kinder!BT400,0)</f>
        <v>0</v>
      </c>
      <c r="V400">
        <f>IF(Kinder!BU401=Antrag!$C$4,Kinder!BU400,0)</f>
        <v>0</v>
      </c>
      <c r="W400">
        <f>IF(Kinder!BV401=Antrag!$C$4,Kinder!BV400,0)</f>
        <v>0</v>
      </c>
      <c r="X400">
        <f>IF(Kinder!BW401=Antrag!$C$4,Kinder!BW400,0)</f>
        <v>0</v>
      </c>
    </row>
    <row r="401" spans="1:49" x14ac:dyDescent="0.2">
      <c r="Y401">
        <f t="shared" ref="Y401:AJ401" si="132">MIN(A399,AL399)*M400</f>
        <v>0</v>
      </c>
      <c r="Z401">
        <f t="shared" si="132"/>
        <v>0</v>
      </c>
      <c r="AA401">
        <f t="shared" si="132"/>
        <v>0</v>
      </c>
      <c r="AB401">
        <f t="shared" si="132"/>
        <v>0</v>
      </c>
      <c r="AC401">
        <f t="shared" si="132"/>
        <v>0</v>
      </c>
      <c r="AD401">
        <f t="shared" si="132"/>
        <v>0</v>
      </c>
      <c r="AE401">
        <f t="shared" si="132"/>
        <v>0</v>
      </c>
      <c r="AF401">
        <f t="shared" si="132"/>
        <v>0</v>
      </c>
      <c r="AG401">
        <f t="shared" si="132"/>
        <v>0</v>
      </c>
      <c r="AH401">
        <f t="shared" si="132"/>
        <v>0</v>
      </c>
      <c r="AI401">
        <f t="shared" si="132"/>
        <v>0</v>
      </c>
      <c r="AJ401">
        <f t="shared" si="132"/>
        <v>0</v>
      </c>
      <c r="AK401">
        <f>SUM(Y401:AJ401)</f>
        <v>0</v>
      </c>
    </row>
    <row r="402" spans="1:49" x14ac:dyDescent="0.2">
      <c r="A402">
        <f>IF(Kinder!BL404=Antrag!$C$4,IF(Kinder!BL402=4.5,'Berechnung 4_5 _ x'!$E$31,Kinder!BL402),0)</f>
        <v>0</v>
      </c>
      <c r="B402">
        <f>IF(Kinder!BM404=Antrag!$C$4,IF(Kinder!BM402=4.5,'Berechnung 4_5 _ x'!$E$31,Kinder!BM402),0)</f>
        <v>0</v>
      </c>
      <c r="C402">
        <f>IF(Kinder!BN404=Antrag!$C$4,IF(Kinder!BN402=4.5,'Berechnung 4_5 _ x'!$E$31,Kinder!BN402),0)</f>
        <v>0</v>
      </c>
      <c r="D402">
        <f>IF(Kinder!BO404=Antrag!$C$4,IF(Kinder!BO402=4.5,'Berechnung 4_5 _ x'!$E$31,Kinder!BO402),0)</f>
        <v>0</v>
      </c>
      <c r="E402">
        <f>IF(Kinder!BP404=Antrag!$C$4,IF(Kinder!BP402=4.5,'Berechnung 4_5 _ x'!$E$31,Kinder!BP402),0)</f>
        <v>0</v>
      </c>
      <c r="F402">
        <f>IF(Kinder!BQ404=Antrag!$C$4,IF(Kinder!BQ402=4.5,'Berechnung 4_5 _ x'!$E$31,Kinder!BQ402),0)</f>
        <v>0</v>
      </c>
      <c r="G402">
        <f>IF(Kinder!BR404=Antrag!$C$4,IF(Kinder!BR402=4.5,'Berechnung 4_5 _ x'!$E$31,Kinder!BR402),0)</f>
        <v>0</v>
      </c>
      <c r="H402">
        <f>IF(Kinder!BS404=Antrag!$C$4,IF(Kinder!BS402=4.5,'Berechnung 4_5 _ x'!$E$31,Kinder!BS402),0)</f>
        <v>0</v>
      </c>
      <c r="I402">
        <f>IF(Kinder!BT404=Antrag!$C$4,IF(Kinder!BT402=4.5,'Berechnung 4_5 _ x'!$E$31,Kinder!BT402),0)</f>
        <v>0</v>
      </c>
      <c r="J402">
        <f>IF(Kinder!BU404=Antrag!$C$4,IF(Kinder!BU402=4.5,'Berechnung 4_5 _ x'!$E$31,Kinder!BU402),0)</f>
        <v>0</v>
      </c>
      <c r="K402">
        <f>IF(Kinder!BV404=Antrag!$C$4,IF(Kinder!BV402=4.5,'Berechnung 4_5 _ x'!$E$31,Kinder!BV402),0)</f>
        <v>0</v>
      </c>
      <c r="L402">
        <f>IF(Kinder!BW404=Antrag!$C$4,IF(Kinder!BW402=4.5,'Berechnung 4_5 _ x'!$E$31,Kinder!BW402),0)</f>
        <v>0</v>
      </c>
      <c r="M402" t="str">
        <f>IF(Kinder!S404='Berechnung Kommune'!L401,Kinder!S402,0)</f>
        <v/>
      </c>
      <c r="AL402">
        <f>IF(Kinder!BL404=Antrag!$C$4,IF(A402&gt;=4.5,IF('Berechnung 4_5 _ x'!D$5="Nein",4.5,IF(Kinder!AJ$903&lt;3,IF(MAX(Kinder!$AJ$903:AJ$903)&lt;3,4.5,Kinder!BL402),MIN('Berechnung 4_5 _ x'!$E$31:$F$32))),A402),0)</f>
        <v>0</v>
      </c>
      <c r="AM402">
        <f>IF(Kinder!BM404=Antrag!$C$4,IF(B402&gt;=4.5,IF('Berechnung 4_5 _ x'!E$5="Nein",4.5,IF(Kinder!AK$903&lt;3,IF(MAX(Kinder!$AJ$903:AK$903)&lt;3,4.5,Kinder!BM402),MIN('Berechnung 4_5 _ x'!$E$31:$F$32))),B402),0)</f>
        <v>0</v>
      </c>
      <c r="AN402">
        <f>IF(Kinder!BN404=Antrag!$C$4,IF(C402&gt;=4.5,IF('Berechnung 4_5 _ x'!F$5="Nein",4.5,IF(Kinder!AL$903&lt;3,IF(MAX(Kinder!$AJ$903:AL$903)&lt;3,4.5,Kinder!BN402),MIN('Berechnung 4_5 _ x'!$E$31:$F$32))),C402),0)</f>
        <v>0</v>
      </c>
      <c r="AO402">
        <f>IF(Kinder!BO404=Antrag!$C$4,IF(D402&gt;=4.5,IF('Berechnung 4_5 _ x'!G$5="Nein",4.5,IF(Kinder!AM$903&lt;3,IF(MAX(Kinder!$AJ$903:AM$903)&lt;3,4.5,Kinder!BO402),MIN('Berechnung 4_5 _ x'!$E$31:$F$32))),D402),0)</f>
        <v>0</v>
      </c>
      <c r="AP402">
        <f>IF(Kinder!BP404=Antrag!$C$4,IF(E402&gt;=4.5,IF('Berechnung 4_5 _ x'!H$5="Nein",4.5,IF(Kinder!AN$903&lt;3,IF(MAX(Kinder!$AJ$903:AN$903)&lt;3,4.5,Kinder!BP402),MIN('Berechnung 4_5 _ x'!$E$31:$F$32))),E402),0)</f>
        <v>0</v>
      </c>
      <c r="AQ402">
        <f>IF(Kinder!BQ404=Antrag!$C$4,IF(F402&gt;=4.5,IF('Berechnung 4_5 _ x'!I$5="Nein",4.5,IF(Kinder!AO$903&lt;3,IF(MAX(Kinder!$AJ$903:AO$903)&lt;3,4.5,Kinder!BQ402),MIN('Berechnung 4_5 _ x'!$E$31:$F$32))),F402),0)</f>
        <v>0</v>
      </c>
      <c r="AR402">
        <f>IF(Kinder!BR404=Antrag!$C$4,IF(G402&gt;=4.5,IF('Berechnung 4_5 _ x'!J$5="Nein",4.5,IF(Kinder!AP$903&lt;3,IF(MAX(Kinder!$AJ$903:AP$903)&lt;3,4.5,Kinder!BR402),MIN('Berechnung 4_5 _ x'!$E$31:$F$32))),G402),0)</f>
        <v>0</v>
      </c>
      <c r="AS402">
        <f>IF(Kinder!BS404=Antrag!$C$4,IF(H402&gt;=4.5,IF('Berechnung 4_5 _ x'!K$5="Nein",4.5,IF(Kinder!AQ$903&lt;3,IF(MAX(Kinder!$AJ$903:AQ$903)&lt;3,4.5,Kinder!BS402),MIN('Berechnung 4_5 _ x'!$E$31:$F$32))),H402),0)</f>
        <v>0</v>
      </c>
      <c r="AT402">
        <f>IF(Kinder!BT404=Antrag!$C$4,IF(I402&gt;=4.5,IF('Berechnung 4_5 _ x'!L$5="Nein",4.5,IF(Kinder!AR$903&lt;3,IF(MAX(Kinder!$AJ$903:AR$903)&lt;3,4.5,Kinder!BT402),MIN('Berechnung 4_5 _ x'!$E$31:$F$32))),I402),0)</f>
        <v>0</v>
      </c>
      <c r="AU402">
        <f>IF(Kinder!BU404=Antrag!$C$4,IF(J402&gt;=4.5,IF('Berechnung 4_5 _ x'!M$5="Nein",4.5,IF(Kinder!AS$903&lt;3,IF(MAX(Kinder!$AJ$903:AS$903)&lt;3,4.5,Kinder!BU402),MIN('Berechnung 4_5 _ x'!$E$31:$F$32))),J402),0)</f>
        <v>0</v>
      </c>
      <c r="AV402">
        <f>IF(Kinder!BV404=Antrag!$C$4,IF(K402&gt;=4.5,IF('Berechnung 4_5 _ x'!N$5="Nein",4.5,IF(Kinder!AT$903&lt;3,IF(MAX(Kinder!$AJ$903:AT$903)&lt;3,4.5,Kinder!BV402),MIN('Berechnung 4_5 _ x'!$E$31:$F$32))),K402),0)</f>
        <v>0</v>
      </c>
      <c r="AW402">
        <f>IF(Kinder!BW404=Antrag!$C$4,IF(L402&gt;=4.5,IF('Berechnung 4_5 _ x'!O$5="Nein",4.5,IF(Kinder!AU$903&lt;3,IF(MAX(Kinder!$AJ$903:AU$903)&lt;3,4.5,Kinder!BW402),MIN('Berechnung 4_5 _ x'!$E$31:$F$32))),L402),0)</f>
        <v>0</v>
      </c>
    </row>
    <row r="403" spans="1:49" x14ac:dyDescent="0.2">
      <c r="M403">
        <f>IF(Kinder!BL404=Antrag!$C$4,Kinder!BL403,0)</f>
        <v>0</v>
      </c>
      <c r="N403">
        <f>IF(Kinder!BM404=Antrag!$C$4,Kinder!BM403,0)</f>
        <v>0</v>
      </c>
      <c r="O403">
        <f>IF(Kinder!BN404=Antrag!$C$4,Kinder!BN403,0)</f>
        <v>0</v>
      </c>
      <c r="P403">
        <f>IF(Kinder!BO404=Antrag!$C$4,Kinder!BO403,0)</f>
        <v>0</v>
      </c>
      <c r="Q403">
        <f>IF(Kinder!BP404=Antrag!$C$4,Kinder!BP403,0)</f>
        <v>0</v>
      </c>
      <c r="R403">
        <f>IF(Kinder!BQ404=Antrag!$C$4,Kinder!BQ403,0)</f>
        <v>0</v>
      </c>
      <c r="S403">
        <f>IF(Kinder!BR404=Antrag!$C$4,Kinder!BR403,0)</f>
        <v>0</v>
      </c>
      <c r="T403">
        <f>IF(Kinder!BS404=Antrag!$C$4,Kinder!BS403,0)</f>
        <v>0</v>
      </c>
      <c r="U403">
        <f>IF(Kinder!BT404=Antrag!$C$4,Kinder!BT403,0)</f>
        <v>0</v>
      </c>
      <c r="V403">
        <f>IF(Kinder!BU404=Antrag!$C$4,Kinder!BU403,0)</f>
        <v>0</v>
      </c>
      <c r="W403">
        <f>IF(Kinder!BV404=Antrag!$C$4,Kinder!BV403,0)</f>
        <v>0</v>
      </c>
      <c r="X403">
        <f>IF(Kinder!BW404=Antrag!$C$4,Kinder!BW403,0)</f>
        <v>0</v>
      </c>
    </row>
    <row r="404" spans="1:49" x14ac:dyDescent="0.2">
      <c r="Y404">
        <f t="shared" ref="Y404:AJ404" si="133">MIN(A402,AL402)*M403</f>
        <v>0</v>
      </c>
      <c r="Z404">
        <f t="shared" si="133"/>
        <v>0</v>
      </c>
      <c r="AA404">
        <f t="shared" si="133"/>
        <v>0</v>
      </c>
      <c r="AB404">
        <f t="shared" si="133"/>
        <v>0</v>
      </c>
      <c r="AC404">
        <f t="shared" si="133"/>
        <v>0</v>
      </c>
      <c r="AD404">
        <f t="shared" si="133"/>
        <v>0</v>
      </c>
      <c r="AE404">
        <f t="shared" si="133"/>
        <v>0</v>
      </c>
      <c r="AF404">
        <f t="shared" si="133"/>
        <v>0</v>
      </c>
      <c r="AG404">
        <f t="shared" si="133"/>
        <v>0</v>
      </c>
      <c r="AH404">
        <f t="shared" si="133"/>
        <v>0</v>
      </c>
      <c r="AI404">
        <f t="shared" si="133"/>
        <v>0</v>
      </c>
      <c r="AJ404">
        <f t="shared" si="133"/>
        <v>0</v>
      </c>
      <c r="AK404">
        <f>SUM(Y404:AJ404)</f>
        <v>0</v>
      </c>
    </row>
    <row r="405" spans="1:49" x14ac:dyDescent="0.2">
      <c r="A405">
        <f>IF(Kinder!BL407=Antrag!$C$4,IF(Kinder!BL405=4.5,'Berechnung 4_5 _ x'!$E$31,Kinder!BL405),0)</f>
        <v>0</v>
      </c>
      <c r="B405">
        <f>IF(Kinder!BM407=Antrag!$C$4,IF(Kinder!BM405=4.5,'Berechnung 4_5 _ x'!$E$31,Kinder!BM405),0)</f>
        <v>0</v>
      </c>
      <c r="C405">
        <f>IF(Kinder!BN407=Antrag!$C$4,IF(Kinder!BN405=4.5,'Berechnung 4_5 _ x'!$E$31,Kinder!BN405),0)</f>
        <v>0</v>
      </c>
      <c r="D405">
        <f>IF(Kinder!BO407=Antrag!$C$4,IF(Kinder!BO405=4.5,'Berechnung 4_5 _ x'!$E$31,Kinder!BO405),0)</f>
        <v>0</v>
      </c>
      <c r="E405">
        <f>IF(Kinder!BP407=Antrag!$C$4,IF(Kinder!BP405=4.5,'Berechnung 4_5 _ x'!$E$31,Kinder!BP405),0)</f>
        <v>0</v>
      </c>
      <c r="F405">
        <f>IF(Kinder!BQ407=Antrag!$C$4,IF(Kinder!BQ405=4.5,'Berechnung 4_5 _ x'!$E$31,Kinder!BQ405),0)</f>
        <v>0</v>
      </c>
      <c r="G405">
        <f>IF(Kinder!BR407=Antrag!$C$4,IF(Kinder!BR405=4.5,'Berechnung 4_5 _ x'!$E$31,Kinder!BR405),0)</f>
        <v>0</v>
      </c>
      <c r="H405">
        <f>IF(Kinder!BS407=Antrag!$C$4,IF(Kinder!BS405=4.5,'Berechnung 4_5 _ x'!$E$31,Kinder!BS405),0)</f>
        <v>0</v>
      </c>
      <c r="I405">
        <f>IF(Kinder!BT407=Antrag!$C$4,IF(Kinder!BT405=4.5,'Berechnung 4_5 _ x'!$E$31,Kinder!BT405),0)</f>
        <v>0</v>
      </c>
      <c r="J405">
        <f>IF(Kinder!BU407=Antrag!$C$4,IF(Kinder!BU405=4.5,'Berechnung 4_5 _ x'!$E$31,Kinder!BU405),0)</f>
        <v>0</v>
      </c>
      <c r="K405">
        <f>IF(Kinder!BV407=Antrag!$C$4,IF(Kinder!BV405=4.5,'Berechnung 4_5 _ x'!$E$31,Kinder!BV405),0)</f>
        <v>0</v>
      </c>
      <c r="L405">
        <f>IF(Kinder!BW407=Antrag!$C$4,IF(Kinder!BW405=4.5,'Berechnung 4_5 _ x'!$E$31,Kinder!BW405),0)</f>
        <v>0</v>
      </c>
      <c r="M405" t="str">
        <f>IF(Kinder!S407='Berechnung Kommune'!L404,Kinder!S405,0)</f>
        <v/>
      </c>
      <c r="AL405">
        <f>IF(Kinder!BL407=Antrag!$C$4,IF(A405&gt;=4.5,IF('Berechnung 4_5 _ x'!D$5="Nein",4.5,IF(Kinder!AJ$903&lt;3,IF(MAX(Kinder!$AJ$903:AJ$903)&lt;3,4.5,Kinder!BL405),MIN('Berechnung 4_5 _ x'!$E$31:$F$32))),A405),0)</f>
        <v>0</v>
      </c>
      <c r="AM405">
        <f>IF(Kinder!BM407=Antrag!$C$4,IF(B405&gt;=4.5,IF('Berechnung 4_5 _ x'!E$5="Nein",4.5,IF(Kinder!AK$903&lt;3,IF(MAX(Kinder!$AJ$903:AK$903)&lt;3,4.5,Kinder!BM405),MIN('Berechnung 4_5 _ x'!$E$31:$F$32))),B405),0)</f>
        <v>0</v>
      </c>
      <c r="AN405">
        <f>IF(Kinder!BN407=Antrag!$C$4,IF(C405&gt;=4.5,IF('Berechnung 4_5 _ x'!F$5="Nein",4.5,IF(Kinder!AL$903&lt;3,IF(MAX(Kinder!$AJ$903:AL$903)&lt;3,4.5,Kinder!BN405),MIN('Berechnung 4_5 _ x'!$E$31:$F$32))),C405),0)</f>
        <v>0</v>
      </c>
      <c r="AO405">
        <f>IF(Kinder!BO407=Antrag!$C$4,IF(D405&gt;=4.5,IF('Berechnung 4_5 _ x'!G$5="Nein",4.5,IF(Kinder!AM$903&lt;3,IF(MAX(Kinder!$AJ$903:AM$903)&lt;3,4.5,Kinder!BO405),MIN('Berechnung 4_5 _ x'!$E$31:$F$32))),D405),0)</f>
        <v>0</v>
      </c>
      <c r="AP405">
        <f>IF(Kinder!BP407=Antrag!$C$4,IF(E405&gt;=4.5,IF('Berechnung 4_5 _ x'!H$5="Nein",4.5,IF(Kinder!AN$903&lt;3,IF(MAX(Kinder!$AJ$903:AN$903)&lt;3,4.5,Kinder!BP405),MIN('Berechnung 4_5 _ x'!$E$31:$F$32))),E405),0)</f>
        <v>0</v>
      </c>
      <c r="AQ405">
        <f>IF(Kinder!BQ407=Antrag!$C$4,IF(F405&gt;=4.5,IF('Berechnung 4_5 _ x'!I$5="Nein",4.5,IF(Kinder!AO$903&lt;3,IF(MAX(Kinder!$AJ$903:AO$903)&lt;3,4.5,Kinder!BQ405),MIN('Berechnung 4_5 _ x'!$E$31:$F$32))),F405),0)</f>
        <v>0</v>
      </c>
      <c r="AR405">
        <f>IF(Kinder!BR407=Antrag!$C$4,IF(G405&gt;=4.5,IF('Berechnung 4_5 _ x'!J$5="Nein",4.5,IF(Kinder!AP$903&lt;3,IF(MAX(Kinder!$AJ$903:AP$903)&lt;3,4.5,Kinder!BR405),MIN('Berechnung 4_5 _ x'!$E$31:$F$32))),G405),0)</f>
        <v>0</v>
      </c>
      <c r="AS405">
        <f>IF(Kinder!BS407=Antrag!$C$4,IF(H405&gt;=4.5,IF('Berechnung 4_5 _ x'!K$5="Nein",4.5,IF(Kinder!AQ$903&lt;3,IF(MAX(Kinder!$AJ$903:AQ$903)&lt;3,4.5,Kinder!BS405),MIN('Berechnung 4_5 _ x'!$E$31:$F$32))),H405),0)</f>
        <v>0</v>
      </c>
      <c r="AT405">
        <f>IF(Kinder!BT407=Antrag!$C$4,IF(I405&gt;=4.5,IF('Berechnung 4_5 _ x'!L$5="Nein",4.5,IF(Kinder!AR$903&lt;3,IF(MAX(Kinder!$AJ$903:AR$903)&lt;3,4.5,Kinder!BT405),MIN('Berechnung 4_5 _ x'!$E$31:$F$32))),I405),0)</f>
        <v>0</v>
      </c>
      <c r="AU405">
        <f>IF(Kinder!BU407=Antrag!$C$4,IF(J405&gt;=4.5,IF('Berechnung 4_5 _ x'!M$5="Nein",4.5,IF(Kinder!AS$903&lt;3,IF(MAX(Kinder!$AJ$903:AS$903)&lt;3,4.5,Kinder!BU405),MIN('Berechnung 4_5 _ x'!$E$31:$F$32))),J405),0)</f>
        <v>0</v>
      </c>
      <c r="AV405">
        <f>IF(Kinder!BV407=Antrag!$C$4,IF(K405&gt;=4.5,IF('Berechnung 4_5 _ x'!N$5="Nein",4.5,IF(Kinder!AT$903&lt;3,IF(MAX(Kinder!$AJ$903:AT$903)&lt;3,4.5,Kinder!BV405),MIN('Berechnung 4_5 _ x'!$E$31:$F$32))),K405),0)</f>
        <v>0</v>
      </c>
      <c r="AW405">
        <f>IF(Kinder!BW407=Antrag!$C$4,IF(L405&gt;=4.5,IF('Berechnung 4_5 _ x'!O$5="Nein",4.5,IF(Kinder!AU$903&lt;3,IF(MAX(Kinder!$AJ$903:AU$903)&lt;3,4.5,Kinder!BW405),MIN('Berechnung 4_5 _ x'!$E$31:$F$32))),L405),0)</f>
        <v>0</v>
      </c>
    </row>
    <row r="406" spans="1:49" x14ac:dyDescent="0.2">
      <c r="M406">
        <f>IF(Kinder!BL407=Antrag!$C$4,Kinder!BL406,0)</f>
        <v>0</v>
      </c>
      <c r="N406">
        <f>IF(Kinder!BM407=Antrag!$C$4,Kinder!BM406,0)</f>
        <v>0</v>
      </c>
      <c r="O406">
        <f>IF(Kinder!BN407=Antrag!$C$4,Kinder!BN406,0)</f>
        <v>0</v>
      </c>
      <c r="P406">
        <f>IF(Kinder!BO407=Antrag!$C$4,Kinder!BO406,0)</f>
        <v>0</v>
      </c>
      <c r="Q406">
        <f>IF(Kinder!BP407=Antrag!$C$4,Kinder!BP406,0)</f>
        <v>0</v>
      </c>
      <c r="R406">
        <f>IF(Kinder!BQ407=Antrag!$C$4,Kinder!BQ406,0)</f>
        <v>0</v>
      </c>
      <c r="S406">
        <f>IF(Kinder!BR407=Antrag!$C$4,Kinder!BR406,0)</f>
        <v>0</v>
      </c>
      <c r="T406">
        <f>IF(Kinder!BS407=Antrag!$C$4,Kinder!BS406,0)</f>
        <v>0</v>
      </c>
      <c r="U406">
        <f>IF(Kinder!BT407=Antrag!$C$4,Kinder!BT406,0)</f>
        <v>0</v>
      </c>
      <c r="V406">
        <f>IF(Kinder!BU407=Antrag!$C$4,Kinder!BU406,0)</f>
        <v>0</v>
      </c>
      <c r="W406">
        <f>IF(Kinder!BV407=Antrag!$C$4,Kinder!BV406,0)</f>
        <v>0</v>
      </c>
      <c r="X406">
        <f>IF(Kinder!BW407=Antrag!$C$4,Kinder!BW406,0)</f>
        <v>0</v>
      </c>
    </row>
    <row r="407" spans="1:49" x14ac:dyDescent="0.2">
      <c r="Y407">
        <f t="shared" ref="Y407:AJ407" si="134">MIN(A405,AL405)*M406</f>
        <v>0</v>
      </c>
      <c r="Z407">
        <f t="shared" si="134"/>
        <v>0</v>
      </c>
      <c r="AA407">
        <f t="shared" si="134"/>
        <v>0</v>
      </c>
      <c r="AB407">
        <f t="shared" si="134"/>
        <v>0</v>
      </c>
      <c r="AC407">
        <f t="shared" si="134"/>
        <v>0</v>
      </c>
      <c r="AD407">
        <f t="shared" si="134"/>
        <v>0</v>
      </c>
      <c r="AE407">
        <f t="shared" si="134"/>
        <v>0</v>
      </c>
      <c r="AF407">
        <f t="shared" si="134"/>
        <v>0</v>
      </c>
      <c r="AG407">
        <f t="shared" si="134"/>
        <v>0</v>
      </c>
      <c r="AH407">
        <f t="shared" si="134"/>
        <v>0</v>
      </c>
      <c r="AI407">
        <f t="shared" si="134"/>
        <v>0</v>
      </c>
      <c r="AJ407">
        <f t="shared" si="134"/>
        <v>0</v>
      </c>
      <c r="AK407">
        <f>SUM(Y407:AJ407)</f>
        <v>0</v>
      </c>
    </row>
    <row r="408" spans="1:49" x14ac:dyDescent="0.2">
      <c r="A408">
        <f>IF(Kinder!BL410=Antrag!$C$4,IF(Kinder!BL408=4.5,'Berechnung 4_5 _ x'!$E$31,Kinder!BL408),0)</f>
        <v>0</v>
      </c>
      <c r="B408">
        <f>IF(Kinder!BM410=Antrag!$C$4,IF(Kinder!BM408=4.5,'Berechnung 4_5 _ x'!$E$31,Kinder!BM408),0)</f>
        <v>0</v>
      </c>
      <c r="C408">
        <f>IF(Kinder!BN410=Antrag!$C$4,IF(Kinder!BN408=4.5,'Berechnung 4_5 _ x'!$E$31,Kinder!BN408),0)</f>
        <v>0</v>
      </c>
      <c r="D408">
        <f>IF(Kinder!BO410=Antrag!$C$4,IF(Kinder!BO408=4.5,'Berechnung 4_5 _ x'!$E$31,Kinder!BO408),0)</f>
        <v>0</v>
      </c>
      <c r="E408">
        <f>IF(Kinder!BP410=Antrag!$C$4,IF(Kinder!BP408=4.5,'Berechnung 4_5 _ x'!$E$31,Kinder!BP408),0)</f>
        <v>0</v>
      </c>
      <c r="F408">
        <f>IF(Kinder!BQ410=Antrag!$C$4,IF(Kinder!BQ408=4.5,'Berechnung 4_5 _ x'!$E$31,Kinder!BQ408),0)</f>
        <v>0</v>
      </c>
      <c r="G408">
        <f>IF(Kinder!BR410=Antrag!$C$4,IF(Kinder!BR408=4.5,'Berechnung 4_5 _ x'!$E$31,Kinder!BR408),0)</f>
        <v>0</v>
      </c>
      <c r="H408">
        <f>IF(Kinder!BS410=Antrag!$C$4,IF(Kinder!BS408=4.5,'Berechnung 4_5 _ x'!$E$31,Kinder!BS408),0)</f>
        <v>0</v>
      </c>
      <c r="I408">
        <f>IF(Kinder!BT410=Antrag!$C$4,IF(Kinder!BT408=4.5,'Berechnung 4_5 _ x'!$E$31,Kinder!BT408),0)</f>
        <v>0</v>
      </c>
      <c r="J408">
        <f>IF(Kinder!BU410=Antrag!$C$4,IF(Kinder!BU408=4.5,'Berechnung 4_5 _ x'!$E$31,Kinder!BU408),0)</f>
        <v>0</v>
      </c>
      <c r="K408">
        <f>IF(Kinder!BV410=Antrag!$C$4,IF(Kinder!BV408=4.5,'Berechnung 4_5 _ x'!$E$31,Kinder!BV408),0)</f>
        <v>0</v>
      </c>
      <c r="L408">
        <f>IF(Kinder!BW410=Antrag!$C$4,IF(Kinder!BW408=4.5,'Berechnung 4_5 _ x'!$E$31,Kinder!BW408),0)</f>
        <v>0</v>
      </c>
      <c r="M408" t="str">
        <f>IF(Kinder!S410='Berechnung Kommune'!L407,Kinder!S408,0)</f>
        <v/>
      </c>
      <c r="AL408">
        <f>IF(Kinder!BL410=Antrag!$C$4,IF(A408&gt;=4.5,IF('Berechnung 4_5 _ x'!D$5="Nein",4.5,IF(Kinder!AJ$903&lt;3,IF(MAX(Kinder!$AJ$903:AJ$903)&lt;3,4.5,Kinder!BL408),MIN('Berechnung 4_5 _ x'!$E$31:$F$32))),A408),0)</f>
        <v>0</v>
      </c>
      <c r="AM408">
        <f>IF(Kinder!BM410=Antrag!$C$4,IF(B408&gt;=4.5,IF('Berechnung 4_5 _ x'!E$5="Nein",4.5,IF(Kinder!AK$903&lt;3,IF(MAX(Kinder!$AJ$903:AK$903)&lt;3,4.5,Kinder!BM408),MIN('Berechnung 4_5 _ x'!$E$31:$F$32))),B408),0)</f>
        <v>0</v>
      </c>
      <c r="AN408">
        <f>IF(Kinder!BN410=Antrag!$C$4,IF(C408&gt;=4.5,IF('Berechnung 4_5 _ x'!F$5="Nein",4.5,IF(Kinder!AL$903&lt;3,IF(MAX(Kinder!$AJ$903:AL$903)&lt;3,4.5,Kinder!BN408),MIN('Berechnung 4_5 _ x'!$E$31:$F$32))),C408),0)</f>
        <v>0</v>
      </c>
      <c r="AO408">
        <f>IF(Kinder!BO410=Antrag!$C$4,IF(D408&gt;=4.5,IF('Berechnung 4_5 _ x'!G$5="Nein",4.5,IF(Kinder!AM$903&lt;3,IF(MAX(Kinder!$AJ$903:AM$903)&lt;3,4.5,Kinder!BO408),MIN('Berechnung 4_5 _ x'!$E$31:$F$32))),D408),0)</f>
        <v>0</v>
      </c>
      <c r="AP408">
        <f>IF(Kinder!BP410=Antrag!$C$4,IF(E408&gt;=4.5,IF('Berechnung 4_5 _ x'!H$5="Nein",4.5,IF(Kinder!AN$903&lt;3,IF(MAX(Kinder!$AJ$903:AN$903)&lt;3,4.5,Kinder!BP408),MIN('Berechnung 4_5 _ x'!$E$31:$F$32))),E408),0)</f>
        <v>0</v>
      </c>
      <c r="AQ408">
        <f>IF(Kinder!BQ410=Antrag!$C$4,IF(F408&gt;=4.5,IF('Berechnung 4_5 _ x'!I$5="Nein",4.5,IF(Kinder!AO$903&lt;3,IF(MAX(Kinder!$AJ$903:AO$903)&lt;3,4.5,Kinder!BQ408),MIN('Berechnung 4_5 _ x'!$E$31:$F$32))),F408),0)</f>
        <v>0</v>
      </c>
      <c r="AR408">
        <f>IF(Kinder!BR410=Antrag!$C$4,IF(G408&gt;=4.5,IF('Berechnung 4_5 _ x'!J$5="Nein",4.5,IF(Kinder!AP$903&lt;3,IF(MAX(Kinder!$AJ$903:AP$903)&lt;3,4.5,Kinder!BR408),MIN('Berechnung 4_5 _ x'!$E$31:$F$32))),G408),0)</f>
        <v>0</v>
      </c>
      <c r="AS408">
        <f>IF(Kinder!BS410=Antrag!$C$4,IF(H408&gt;=4.5,IF('Berechnung 4_5 _ x'!K$5="Nein",4.5,IF(Kinder!AQ$903&lt;3,IF(MAX(Kinder!$AJ$903:AQ$903)&lt;3,4.5,Kinder!BS408),MIN('Berechnung 4_5 _ x'!$E$31:$F$32))),H408),0)</f>
        <v>0</v>
      </c>
      <c r="AT408">
        <f>IF(Kinder!BT410=Antrag!$C$4,IF(I408&gt;=4.5,IF('Berechnung 4_5 _ x'!L$5="Nein",4.5,IF(Kinder!AR$903&lt;3,IF(MAX(Kinder!$AJ$903:AR$903)&lt;3,4.5,Kinder!BT408),MIN('Berechnung 4_5 _ x'!$E$31:$F$32))),I408),0)</f>
        <v>0</v>
      </c>
      <c r="AU408">
        <f>IF(Kinder!BU410=Antrag!$C$4,IF(J408&gt;=4.5,IF('Berechnung 4_5 _ x'!M$5="Nein",4.5,IF(Kinder!AS$903&lt;3,IF(MAX(Kinder!$AJ$903:AS$903)&lt;3,4.5,Kinder!BU408),MIN('Berechnung 4_5 _ x'!$E$31:$F$32))),J408),0)</f>
        <v>0</v>
      </c>
      <c r="AV408">
        <f>IF(Kinder!BV410=Antrag!$C$4,IF(K408&gt;=4.5,IF('Berechnung 4_5 _ x'!N$5="Nein",4.5,IF(Kinder!AT$903&lt;3,IF(MAX(Kinder!$AJ$903:AT$903)&lt;3,4.5,Kinder!BV408),MIN('Berechnung 4_5 _ x'!$E$31:$F$32))),K408),0)</f>
        <v>0</v>
      </c>
      <c r="AW408">
        <f>IF(Kinder!BW410=Antrag!$C$4,IF(L408&gt;=4.5,IF('Berechnung 4_5 _ x'!O$5="Nein",4.5,IF(Kinder!AU$903&lt;3,IF(MAX(Kinder!$AJ$903:AU$903)&lt;3,4.5,Kinder!BW408),MIN('Berechnung 4_5 _ x'!$E$31:$F$32))),L408),0)</f>
        <v>0</v>
      </c>
    </row>
    <row r="409" spans="1:49" x14ac:dyDescent="0.2">
      <c r="M409">
        <f>IF(Kinder!BL410=Antrag!$C$4,Kinder!BL409,0)</f>
        <v>0</v>
      </c>
      <c r="N409">
        <f>IF(Kinder!BM410=Antrag!$C$4,Kinder!BM409,0)</f>
        <v>0</v>
      </c>
      <c r="O409">
        <f>IF(Kinder!BN410=Antrag!$C$4,Kinder!BN409,0)</f>
        <v>0</v>
      </c>
      <c r="P409">
        <f>IF(Kinder!BO410=Antrag!$C$4,Kinder!BO409,0)</f>
        <v>0</v>
      </c>
      <c r="Q409">
        <f>IF(Kinder!BP410=Antrag!$C$4,Kinder!BP409,0)</f>
        <v>0</v>
      </c>
      <c r="R409">
        <f>IF(Kinder!BQ410=Antrag!$C$4,Kinder!BQ409,0)</f>
        <v>0</v>
      </c>
      <c r="S409">
        <f>IF(Kinder!BR410=Antrag!$C$4,Kinder!BR409,0)</f>
        <v>0</v>
      </c>
      <c r="T409">
        <f>IF(Kinder!BS410=Antrag!$C$4,Kinder!BS409,0)</f>
        <v>0</v>
      </c>
      <c r="U409">
        <f>IF(Kinder!BT410=Antrag!$C$4,Kinder!BT409,0)</f>
        <v>0</v>
      </c>
      <c r="V409">
        <f>IF(Kinder!BU410=Antrag!$C$4,Kinder!BU409,0)</f>
        <v>0</v>
      </c>
      <c r="W409">
        <f>IF(Kinder!BV410=Antrag!$C$4,Kinder!BV409,0)</f>
        <v>0</v>
      </c>
      <c r="X409">
        <f>IF(Kinder!BW410=Antrag!$C$4,Kinder!BW409,0)</f>
        <v>0</v>
      </c>
    </row>
    <row r="410" spans="1:49" x14ac:dyDescent="0.2">
      <c r="Y410">
        <f t="shared" ref="Y410:AJ410" si="135">MIN(A408,AL408)*M409</f>
        <v>0</v>
      </c>
      <c r="Z410">
        <f t="shared" si="135"/>
        <v>0</v>
      </c>
      <c r="AA410">
        <f t="shared" si="135"/>
        <v>0</v>
      </c>
      <c r="AB410">
        <f t="shared" si="135"/>
        <v>0</v>
      </c>
      <c r="AC410">
        <f t="shared" si="135"/>
        <v>0</v>
      </c>
      <c r="AD410">
        <f t="shared" si="135"/>
        <v>0</v>
      </c>
      <c r="AE410">
        <f t="shared" si="135"/>
        <v>0</v>
      </c>
      <c r="AF410">
        <f t="shared" si="135"/>
        <v>0</v>
      </c>
      <c r="AG410">
        <f t="shared" si="135"/>
        <v>0</v>
      </c>
      <c r="AH410">
        <f t="shared" si="135"/>
        <v>0</v>
      </c>
      <c r="AI410">
        <f t="shared" si="135"/>
        <v>0</v>
      </c>
      <c r="AJ410">
        <f t="shared" si="135"/>
        <v>0</v>
      </c>
      <c r="AK410">
        <f>SUM(Y410:AJ410)</f>
        <v>0</v>
      </c>
    </row>
    <row r="411" spans="1:49" x14ac:dyDescent="0.2">
      <c r="A411">
        <f>IF(Kinder!BL413=Antrag!$C$4,IF(Kinder!BL411=4.5,'Berechnung 4_5 _ x'!$E$31,Kinder!BL411),0)</f>
        <v>0</v>
      </c>
      <c r="B411">
        <f>IF(Kinder!BM413=Antrag!$C$4,IF(Kinder!BM411=4.5,'Berechnung 4_5 _ x'!$E$31,Kinder!BM411),0)</f>
        <v>0</v>
      </c>
      <c r="C411">
        <f>IF(Kinder!BN413=Antrag!$C$4,IF(Kinder!BN411=4.5,'Berechnung 4_5 _ x'!$E$31,Kinder!BN411),0)</f>
        <v>0</v>
      </c>
      <c r="D411">
        <f>IF(Kinder!BO413=Antrag!$C$4,IF(Kinder!BO411=4.5,'Berechnung 4_5 _ x'!$E$31,Kinder!BO411),0)</f>
        <v>0</v>
      </c>
      <c r="E411">
        <f>IF(Kinder!BP413=Antrag!$C$4,IF(Kinder!BP411=4.5,'Berechnung 4_5 _ x'!$E$31,Kinder!BP411),0)</f>
        <v>0</v>
      </c>
      <c r="F411">
        <f>IF(Kinder!BQ413=Antrag!$C$4,IF(Kinder!BQ411=4.5,'Berechnung 4_5 _ x'!$E$31,Kinder!BQ411),0)</f>
        <v>0</v>
      </c>
      <c r="G411">
        <f>IF(Kinder!BR413=Antrag!$C$4,IF(Kinder!BR411=4.5,'Berechnung 4_5 _ x'!$E$31,Kinder!BR411),0)</f>
        <v>0</v>
      </c>
      <c r="H411">
        <f>IF(Kinder!BS413=Antrag!$C$4,IF(Kinder!BS411=4.5,'Berechnung 4_5 _ x'!$E$31,Kinder!BS411),0)</f>
        <v>0</v>
      </c>
      <c r="I411">
        <f>IF(Kinder!BT413=Antrag!$C$4,IF(Kinder!BT411=4.5,'Berechnung 4_5 _ x'!$E$31,Kinder!BT411),0)</f>
        <v>0</v>
      </c>
      <c r="J411">
        <f>IF(Kinder!BU413=Antrag!$C$4,IF(Kinder!BU411=4.5,'Berechnung 4_5 _ x'!$E$31,Kinder!BU411),0)</f>
        <v>0</v>
      </c>
      <c r="K411">
        <f>IF(Kinder!BV413=Antrag!$C$4,IF(Kinder!BV411=4.5,'Berechnung 4_5 _ x'!$E$31,Kinder!BV411),0)</f>
        <v>0</v>
      </c>
      <c r="L411">
        <f>IF(Kinder!BW413=Antrag!$C$4,IF(Kinder!BW411=4.5,'Berechnung 4_5 _ x'!$E$31,Kinder!BW411),0)</f>
        <v>0</v>
      </c>
      <c r="M411" t="str">
        <f>IF(Kinder!S413='Berechnung Kommune'!L410,Kinder!S411,0)</f>
        <v/>
      </c>
      <c r="AL411">
        <f>IF(Kinder!BL413=Antrag!$C$4,IF(A411&gt;=4.5,IF('Berechnung 4_5 _ x'!D$5="Nein",4.5,IF(Kinder!AJ$903&lt;3,IF(MAX(Kinder!$AJ$903:AJ$903)&lt;3,4.5,Kinder!BL411),MIN('Berechnung 4_5 _ x'!$E$31:$F$32))),A411),0)</f>
        <v>0</v>
      </c>
      <c r="AM411">
        <f>IF(Kinder!BM413=Antrag!$C$4,IF(B411&gt;=4.5,IF('Berechnung 4_5 _ x'!E$5="Nein",4.5,IF(Kinder!AK$903&lt;3,IF(MAX(Kinder!$AJ$903:AK$903)&lt;3,4.5,Kinder!BM411),MIN('Berechnung 4_5 _ x'!$E$31:$F$32))),B411),0)</f>
        <v>0</v>
      </c>
      <c r="AN411">
        <f>IF(Kinder!BN413=Antrag!$C$4,IF(C411&gt;=4.5,IF('Berechnung 4_5 _ x'!F$5="Nein",4.5,IF(Kinder!AL$903&lt;3,IF(MAX(Kinder!$AJ$903:AL$903)&lt;3,4.5,Kinder!BN411),MIN('Berechnung 4_5 _ x'!$E$31:$F$32))),C411),0)</f>
        <v>0</v>
      </c>
      <c r="AO411">
        <f>IF(Kinder!BO413=Antrag!$C$4,IF(D411&gt;=4.5,IF('Berechnung 4_5 _ x'!G$5="Nein",4.5,IF(Kinder!AM$903&lt;3,IF(MAX(Kinder!$AJ$903:AM$903)&lt;3,4.5,Kinder!BO411),MIN('Berechnung 4_5 _ x'!$E$31:$F$32))),D411),0)</f>
        <v>0</v>
      </c>
      <c r="AP411">
        <f>IF(Kinder!BP413=Antrag!$C$4,IF(E411&gt;=4.5,IF('Berechnung 4_5 _ x'!H$5="Nein",4.5,IF(Kinder!AN$903&lt;3,IF(MAX(Kinder!$AJ$903:AN$903)&lt;3,4.5,Kinder!BP411),MIN('Berechnung 4_5 _ x'!$E$31:$F$32))),E411),0)</f>
        <v>0</v>
      </c>
      <c r="AQ411">
        <f>IF(Kinder!BQ413=Antrag!$C$4,IF(F411&gt;=4.5,IF('Berechnung 4_5 _ x'!I$5="Nein",4.5,IF(Kinder!AO$903&lt;3,IF(MAX(Kinder!$AJ$903:AO$903)&lt;3,4.5,Kinder!BQ411),MIN('Berechnung 4_5 _ x'!$E$31:$F$32))),F411),0)</f>
        <v>0</v>
      </c>
      <c r="AR411">
        <f>IF(Kinder!BR413=Antrag!$C$4,IF(G411&gt;=4.5,IF('Berechnung 4_5 _ x'!J$5="Nein",4.5,IF(Kinder!AP$903&lt;3,IF(MAX(Kinder!$AJ$903:AP$903)&lt;3,4.5,Kinder!BR411),MIN('Berechnung 4_5 _ x'!$E$31:$F$32))),G411),0)</f>
        <v>0</v>
      </c>
      <c r="AS411">
        <f>IF(Kinder!BS413=Antrag!$C$4,IF(H411&gt;=4.5,IF('Berechnung 4_5 _ x'!K$5="Nein",4.5,IF(Kinder!AQ$903&lt;3,IF(MAX(Kinder!$AJ$903:AQ$903)&lt;3,4.5,Kinder!BS411),MIN('Berechnung 4_5 _ x'!$E$31:$F$32))),H411),0)</f>
        <v>0</v>
      </c>
      <c r="AT411">
        <f>IF(Kinder!BT413=Antrag!$C$4,IF(I411&gt;=4.5,IF('Berechnung 4_5 _ x'!L$5="Nein",4.5,IF(Kinder!AR$903&lt;3,IF(MAX(Kinder!$AJ$903:AR$903)&lt;3,4.5,Kinder!BT411),MIN('Berechnung 4_5 _ x'!$E$31:$F$32))),I411),0)</f>
        <v>0</v>
      </c>
      <c r="AU411">
        <f>IF(Kinder!BU413=Antrag!$C$4,IF(J411&gt;=4.5,IF('Berechnung 4_5 _ x'!M$5="Nein",4.5,IF(Kinder!AS$903&lt;3,IF(MAX(Kinder!$AJ$903:AS$903)&lt;3,4.5,Kinder!BU411),MIN('Berechnung 4_5 _ x'!$E$31:$F$32))),J411),0)</f>
        <v>0</v>
      </c>
      <c r="AV411">
        <f>IF(Kinder!BV413=Antrag!$C$4,IF(K411&gt;=4.5,IF('Berechnung 4_5 _ x'!N$5="Nein",4.5,IF(Kinder!AT$903&lt;3,IF(MAX(Kinder!$AJ$903:AT$903)&lt;3,4.5,Kinder!BV411),MIN('Berechnung 4_5 _ x'!$E$31:$F$32))),K411),0)</f>
        <v>0</v>
      </c>
      <c r="AW411">
        <f>IF(Kinder!BW413=Antrag!$C$4,IF(L411&gt;=4.5,IF('Berechnung 4_5 _ x'!O$5="Nein",4.5,IF(Kinder!AU$903&lt;3,IF(MAX(Kinder!$AJ$903:AU$903)&lt;3,4.5,Kinder!BW411),MIN('Berechnung 4_5 _ x'!$E$31:$F$32))),L411),0)</f>
        <v>0</v>
      </c>
    </row>
    <row r="412" spans="1:49" x14ac:dyDescent="0.2">
      <c r="M412">
        <f>IF(Kinder!BL413=Antrag!$C$4,Kinder!BL412,0)</f>
        <v>0</v>
      </c>
      <c r="N412">
        <f>IF(Kinder!BM413=Antrag!$C$4,Kinder!BM412,0)</f>
        <v>0</v>
      </c>
      <c r="O412">
        <f>IF(Kinder!BN413=Antrag!$C$4,Kinder!BN412,0)</f>
        <v>0</v>
      </c>
      <c r="P412">
        <f>IF(Kinder!BO413=Antrag!$C$4,Kinder!BO412,0)</f>
        <v>0</v>
      </c>
      <c r="Q412">
        <f>IF(Kinder!BP413=Antrag!$C$4,Kinder!BP412,0)</f>
        <v>0</v>
      </c>
      <c r="R412">
        <f>IF(Kinder!BQ413=Antrag!$C$4,Kinder!BQ412,0)</f>
        <v>0</v>
      </c>
      <c r="S412">
        <f>IF(Kinder!BR413=Antrag!$C$4,Kinder!BR412,0)</f>
        <v>0</v>
      </c>
      <c r="T412">
        <f>IF(Kinder!BS413=Antrag!$C$4,Kinder!BS412,0)</f>
        <v>0</v>
      </c>
      <c r="U412">
        <f>IF(Kinder!BT413=Antrag!$C$4,Kinder!BT412,0)</f>
        <v>0</v>
      </c>
      <c r="V412">
        <f>IF(Kinder!BU413=Antrag!$C$4,Kinder!BU412,0)</f>
        <v>0</v>
      </c>
      <c r="W412">
        <f>IF(Kinder!BV413=Antrag!$C$4,Kinder!BV412,0)</f>
        <v>0</v>
      </c>
      <c r="X412">
        <f>IF(Kinder!BW413=Antrag!$C$4,Kinder!BW412,0)</f>
        <v>0</v>
      </c>
    </row>
    <row r="413" spans="1:49" x14ac:dyDescent="0.2">
      <c r="Y413">
        <f t="shared" ref="Y413:AJ413" si="136">MIN(A411,AL411)*M412</f>
        <v>0</v>
      </c>
      <c r="Z413">
        <f t="shared" si="136"/>
        <v>0</v>
      </c>
      <c r="AA413">
        <f t="shared" si="136"/>
        <v>0</v>
      </c>
      <c r="AB413">
        <f t="shared" si="136"/>
        <v>0</v>
      </c>
      <c r="AC413">
        <f t="shared" si="136"/>
        <v>0</v>
      </c>
      <c r="AD413">
        <f t="shared" si="136"/>
        <v>0</v>
      </c>
      <c r="AE413">
        <f t="shared" si="136"/>
        <v>0</v>
      </c>
      <c r="AF413">
        <f t="shared" si="136"/>
        <v>0</v>
      </c>
      <c r="AG413">
        <f t="shared" si="136"/>
        <v>0</v>
      </c>
      <c r="AH413">
        <f t="shared" si="136"/>
        <v>0</v>
      </c>
      <c r="AI413">
        <f t="shared" si="136"/>
        <v>0</v>
      </c>
      <c r="AJ413">
        <f t="shared" si="136"/>
        <v>0</v>
      </c>
      <c r="AK413">
        <f>SUM(Y413:AJ413)</f>
        <v>0</v>
      </c>
    </row>
    <row r="414" spans="1:49" x14ac:dyDescent="0.2">
      <c r="A414">
        <f>IF(Kinder!BL416=Antrag!$C$4,IF(Kinder!BL414=4.5,'Berechnung 4_5 _ x'!$E$31,Kinder!BL414),0)</f>
        <v>0</v>
      </c>
      <c r="B414">
        <f>IF(Kinder!BM416=Antrag!$C$4,IF(Kinder!BM414=4.5,'Berechnung 4_5 _ x'!$E$31,Kinder!BM414),0)</f>
        <v>0</v>
      </c>
      <c r="C414">
        <f>IF(Kinder!BN416=Antrag!$C$4,IF(Kinder!BN414=4.5,'Berechnung 4_5 _ x'!$E$31,Kinder!BN414),0)</f>
        <v>0</v>
      </c>
      <c r="D414">
        <f>IF(Kinder!BO416=Antrag!$C$4,IF(Kinder!BO414=4.5,'Berechnung 4_5 _ x'!$E$31,Kinder!BO414),0)</f>
        <v>0</v>
      </c>
      <c r="E414">
        <f>IF(Kinder!BP416=Antrag!$C$4,IF(Kinder!BP414=4.5,'Berechnung 4_5 _ x'!$E$31,Kinder!BP414),0)</f>
        <v>0</v>
      </c>
      <c r="F414">
        <f>IF(Kinder!BQ416=Antrag!$C$4,IF(Kinder!BQ414=4.5,'Berechnung 4_5 _ x'!$E$31,Kinder!BQ414),0)</f>
        <v>0</v>
      </c>
      <c r="G414">
        <f>IF(Kinder!BR416=Antrag!$C$4,IF(Kinder!BR414=4.5,'Berechnung 4_5 _ x'!$E$31,Kinder!BR414),0)</f>
        <v>0</v>
      </c>
      <c r="H414">
        <f>IF(Kinder!BS416=Antrag!$C$4,IF(Kinder!BS414=4.5,'Berechnung 4_5 _ x'!$E$31,Kinder!BS414),0)</f>
        <v>0</v>
      </c>
      <c r="I414">
        <f>IF(Kinder!BT416=Antrag!$C$4,IF(Kinder!BT414=4.5,'Berechnung 4_5 _ x'!$E$31,Kinder!BT414),0)</f>
        <v>0</v>
      </c>
      <c r="J414">
        <f>IF(Kinder!BU416=Antrag!$C$4,IF(Kinder!BU414=4.5,'Berechnung 4_5 _ x'!$E$31,Kinder!BU414),0)</f>
        <v>0</v>
      </c>
      <c r="K414">
        <f>IF(Kinder!BV416=Antrag!$C$4,IF(Kinder!BV414=4.5,'Berechnung 4_5 _ x'!$E$31,Kinder!BV414),0)</f>
        <v>0</v>
      </c>
      <c r="L414">
        <f>IF(Kinder!BW416=Antrag!$C$4,IF(Kinder!BW414=4.5,'Berechnung 4_5 _ x'!$E$31,Kinder!BW414),0)</f>
        <v>0</v>
      </c>
      <c r="M414" t="str">
        <f>IF(Kinder!S416='Berechnung Kommune'!L413,Kinder!S414,0)</f>
        <v/>
      </c>
      <c r="AL414">
        <f>IF(Kinder!BL416=Antrag!$C$4,IF(A414&gt;=4.5,IF('Berechnung 4_5 _ x'!D$5="Nein",4.5,IF(Kinder!AJ$903&lt;3,IF(MAX(Kinder!$AJ$903:AJ$903)&lt;3,4.5,Kinder!BL414),MIN('Berechnung 4_5 _ x'!$E$31:$F$32))),A414),0)</f>
        <v>0</v>
      </c>
      <c r="AM414">
        <f>IF(Kinder!BM416=Antrag!$C$4,IF(B414&gt;=4.5,IF('Berechnung 4_5 _ x'!E$5="Nein",4.5,IF(Kinder!AK$903&lt;3,IF(MAX(Kinder!$AJ$903:AK$903)&lt;3,4.5,Kinder!BM414),MIN('Berechnung 4_5 _ x'!$E$31:$F$32))),B414),0)</f>
        <v>0</v>
      </c>
      <c r="AN414">
        <f>IF(Kinder!BN416=Antrag!$C$4,IF(C414&gt;=4.5,IF('Berechnung 4_5 _ x'!F$5="Nein",4.5,IF(Kinder!AL$903&lt;3,IF(MAX(Kinder!$AJ$903:AL$903)&lt;3,4.5,Kinder!BN414),MIN('Berechnung 4_5 _ x'!$E$31:$F$32))),C414),0)</f>
        <v>0</v>
      </c>
      <c r="AO414">
        <f>IF(Kinder!BO416=Antrag!$C$4,IF(D414&gt;=4.5,IF('Berechnung 4_5 _ x'!G$5="Nein",4.5,IF(Kinder!AM$903&lt;3,IF(MAX(Kinder!$AJ$903:AM$903)&lt;3,4.5,Kinder!BO414),MIN('Berechnung 4_5 _ x'!$E$31:$F$32))),D414),0)</f>
        <v>0</v>
      </c>
      <c r="AP414">
        <f>IF(Kinder!BP416=Antrag!$C$4,IF(E414&gt;=4.5,IF('Berechnung 4_5 _ x'!H$5="Nein",4.5,IF(Kinder!AN$903&lt;3,IF(MAX(Kinder!$AJ$903:AN$903)&lt;3,4.5,Kinder!BP414),MIN('Berechnung 4_5 _ x'!$E$31:$F$32))),E414),0)</f>
        <v>0</v>
      </c>
      <c r="AQ414">
        <f>IF(Kinder!BQ416=Antrag!$C$4,IF(F414&gt;=4.5,IF('Berechnung 4_5 _ x'!I$5="Nein",4.5,IF(Kinder!AO$903&lt;3,IF(MAX(Kinder!$AJ$903:AO$903)&lt;3,4.5,Kinder!BQ414),MIN('Berechnung 4_5 _ x'!$E$31:$F$32))),F414),0)</f>
        <v>0</v>
      </c>
      <c r="AR414">
        <f>IF(Kinder!BR416=Antrag!$C$4,IF(G414&gt;=4.5,IF('Berechnung 4_5 _ x'!J$5="Nein",4.5,IF(Kinder!AP$903&lt;3,IF(MAX(Kinder!$AJ$903:AP$903)&lt;3,4.5,Kinder!BR414),MIN('Berechnung 4_5 _ x'!$E$31:$F$32))),G414),0)</f>
        <v>0</v>
      </c>
      <c r="AS414">
        <f>IF(Kinder!BS416=Antrag!$C$4,IF(H414&gt;=4.5,IF('Berechnung 4_5 _ x'!K$5="Nein",4.5,IF(Kinder!AQ$903&lt;3,IF(MAX(Kinder!$AJ$903:AQ$903)&lt;3,4.5,Kinder!BS414),MIN('Berechnung 4_5 _ x'!$E$31:$F$32))),H414),0)</f>
        <v>0</v>
      </c>
      <c r="AT414">
        <f>IF(Kinder!BT416=Antrag!$C$4,IF(I414&gt;=4.5,IF('Berechnung 4_5 _ x'!L$5="Nein",4.5,IF(Kinder!AR$903&lt;3,IF(MAX(Kinder!$AJ$903:AR$903)&lt;3,4.5,Kinder!BT414),MIN('Berechnung 4_5 _ x'!$E$31:$F$32))),I414),0)</f>
        <v>0</v>
      </c>
      <c r="AU414">
        <f>IF(Kinder!BU416=Antrag!$C$4,IF(J414&gt;=4.5,IF('Berechnung 4_5 _ x'!M$5="Nein",4.5,IF(Kinder!AS$903&lt;3,IF(MAX(Kinder!$AJ$903:AS$903)&lt;3,4.5,Kinder!BU414),MIN('Berechnung 4_5 _ x'!$E$31:$F$32))),J414),0)</f>
        <v>0</v>
      </c>
      <c r="AV414">
        <f>IF(Kinder!BV416=Antrag!$C$4,IF(K414&gt;=4.5,IF('Berechnung 4_5 _ x'!N$5="Nein",4.5,IF(Kinder!AT$903&lt;3,IF(MAX(Kinder!$AJ$903:AT$903)&lt;3,4.5,Kinder!BV414),MIN('Berechnung 4_5 _ x'!$E$31:$F$32))),K414),0)</f>
        <v>0</v>
      </c>
      <c r="AW414">
        <f>IF(Kinder!BW416=Antrag!$C$4,IF(L414&gt;=4.5,IF('Berechnung 4_5 _ x'!O$5="Nein",4.5,IF(Kinder!AU$903&lt;3,IF(MAX(Kinder!$AJ$903:AU$903)&lt;3,4.5,Kinder!BW414),MIN('Berechnung 4_5 _ x'!$E$31:$F$32))),L414),0)</f>
        <v>0</v>
      </c>
    </row>
    <row r="415" spans="1:49" x14ac:dyDescent="0.2">
      <c r="M415">
        <f>IF(Kinder!BL416=Antrag!$C$4,Kinder!BL415,0)</f>
        <v>0</v>
      </c>
      <c r="N415">
        <f>IF(Kinder!BM416=Antrag!$C$4,Kinder!BM415,0)</f>
        <v>0</v>
      </c>
      <c r="O415">
        <f>IF(Kinder!BN416=Antrag!$C$4,Kinder!BN415,0)</f>
        <v>0</v>
      </c>
      <c r="P415">
        <f>IF(Kinder!BO416=Antrag!$C$4,Kinder!BO415,0)</f>
        <v>0</v>
      </c>
      <c r="Q415">
        <f>IF(Kinder!BP416=Antrag!$C$4,Kinder!BP415,0)</f>
        <v>0</v>
      </c>
      <c r="R415">
        <f>IF(Kinder!BQ416=Antrag!$C$4,Kinder!BQ415,0)</f>
        <v>0</v>
      </c>
      <c r="S415">
        <f>IF(Kinder!BR416=Antrag!$C$4,Kinder!BR415,0)</f>
        <v>0</v>
      </c>
      <c r="T415">
        <f>IF(Kinder!BS416=Antrag!$C$4,Kinder!BS415,0)</f>
        <v>0</v>
      </c>
      <c r="U415">
        <f>IF(Kinder!BT416=Antrag!$C$4,Kinder!BT415,0)</f>
        <v>0</v>
      </c>
      <c r="V415">
        <f>IF(Kinder!BU416=Antrag!$C$4,Kinder!BU415,0)</f>
        <v>0</v>
      </c>
      <c r="W415">
        <f>IF(Kinder!BV416=Antrag!$C$4,Kinder!BV415,0)</f>
        <v>0</v>
      </c>
      <c r="X415">
        <f>IF(Kinder!BW416=Antrag!$C$4,Kinder!BW415,0)</f>
        <v>0</v>
      </c>
    </row>
    <row r="416" spans="1:49" x14ac:dyDescent="0.2">
      <c r="Y416">
        <f t="shared" ref="Y416:AJ416" si="137">MIN(A414,AL414)*M415</f>
        <v>0</v>
      </c>
      <c r="Z416">
        <f t="shared" si="137"/>
        <v>0</v>
      </c>
      <c r="AA416">
        <f t="shared" si="137"/>
        <v>0</v>
      </c>
      <c r="AB416">
        <f t="shared" si="137"/>
        <v>0</v>
      </c>
      <c r="AC416">
        <f t="shared" si="137"/>
        <v>0</v>
      </c>
      <c r="AD416">
        <f t="shared" si="137"/>
        <v>0</v>
      </c>
      <c r="AE416">
        <f t="shared" si="137"/>
        <v>0</v>
      </c>
      <c r="AF416">
        <f t="shared" si="137"/>
        <v>0</v>
      </c>
      <c r="AG416">
        <f t="shared" si="137"/>
        <v>0</v>
      </c>
      <c r="AH416">
        <f t="shared" si="137"/>
        <v>0</v>
      </c>
      <c r="AI416">
        <f t="shared" si="137"/>
        <v>0</v>
      </c>
      <c r="AJ416">
        <f t="shared" si="137"/>
        <v>0</v>
      </c>
      <c r="AK416">
        <f>SUM(Y416:AJ416)</f>
        <v>0</v>
      </c>
    </row>
    <row r="417" spans="1:49" x14ac:dyDescent="0.2">
      <c r="A417">
        <f>IF(Kinder!BL419=Antrag!$C$4,IF(Kinder!BL417=4.5,'Berechnung 4_5 _ x'!$E$31,Kinder!BL417),0)</f>
        <v>0</v>
      </c>
      <c r="B417">
        <f>IF(Kinder!BM419=Antrag!$C$4,IF(Kinder!BM417=4.5,'Berechnung 4_5 _ x'!$E$31,Kinder!BM417),0)</f>
        <v>0</v>
      </c>
      <c r="C417">
        <f>IF(Kinder!BN419=Antrag!$C$4,IF(Kinder!BN417=4.5,'Berechnung 4_5 _ x'!$E$31,Kinder!BN417),0)</f>
        <v>0</v>
      </c>
      <c r="D417">
        <f>IF(Kinder!BO419=Antrag!$C$4,IF(Kinder!BO417=4.5,'Berechnung 4_5 _ x'!$E$31,Kinder!BO417),0)</f>
        <v>0</v>
      </c>
      <c r="E417">
        <f>IF(Kinder!BP419=Antrag!$C$4,IF(Kinder!BP417=4.5,'Berechnung 4_5 _ x'!$E$31,Kinder!BP417),0)</f>
        <v>0</v>
      </c>
      <c r="F417">
        <f>IF(Kinder!BQ419=Antrag!$C$4,IF(Kinder!BQ417=4.5,'Berechnung 4_5 _ x'!$E$31,Kinder!BQ417),0)</f>
        <v>0</v>
      </c>
      <c r="G417">
        <f>IF(Kinder!BR419=Antrag!$C$4,IF(Kinder!BR417=4.5,'Berechnung 4_5 _ x'!$E$31,Kinder!BR417),0)</f>
        <v>0</v>
      </c>
      <c r="H417">
        <f>IF(Kinder!BS419=Antrag!$C$4,IF(Kinder!BS417=4.5,'Berechnung 4_5 _ x'!$E$31,Kinder!BS417),0)</f>
        <v>0</v>
      </c>
      <c r="I417">
        <f>IF(Kinder!BT419=Antrag!$C$4,IF(Kinder!BT417=4.5,'Berechnung 4_5 _ x'!$E$31,Kinder!BT417),0)</f>
        <v>0</v>
      </c>
      <c r="J417">
        <f>IF(Kinder!BU419=Antrag!$C$4,IF(Kinder!BU417=4.5,'Berechnung 4_5 _ x'!$E$31,Kinder!BU417),0)</f>
        <v>0</v>
      </c>
      <c r="K417">
        <f>IF(Kinder!BV419=Antrag!$C$4,IF(Kinder!BV417=4.5,'Berechnung 4_5 _ x'!$E$31,Kinder!BV417),0)</f>
        <v>0</v>
      </c>
      <c r="L417">
        <f>IF(Kinder!BW419=Antrag!$C$4,IF(Kinder!BW417=4.5,'Berechnung 4_5 _ x'!$E$31,Kinder!BW417),0)</f>
        <v>0</v>
      </c>
      <c r="M417" t="str">
        <f>IF(Kinder!S419='Berechnung Kommune'!L416,Kinder!S417,0)</f>
        <v/>
      </c>
      <c r="AL417">
        <f>IF(Kinder!BL419=Antrag!$C$4,IF(A417&gt;=4.5,IF('Berechnung 4_5 _ x'!D$5="Nein",4.5,IF(Kinder!AJ$903&lt;3,IF(MAX(Kinder!$AJ$903:AJ$903)&lt;3,4.5,Kinder!BL417),MIN('Berechnung 4_5 _ x'!$E$31:$F$32))),A417),0)</f>
        <v>0</v>
      </c>
      <c r="AM417">
        <f>IF(Kinder!BM419=Antrag!$C$4,IF(B417&gt;=4.5,IF('Berechnung 4_5 _ x'!E$5="Nein",4.5,IF(Kinder!AK$903&lt;3,IF(MAX(Kinder!$AJ$903:AK$903)&lt;3,4.5,Kinder!BM417),MIN('Berechnung 4_5 _ x'!$E$31:$F$32))),B417),0)</f>
        <v>0</v>
      </c>
      <c r="AN417">
        <f>IF(Kinder!BN419=Antrag!$C$4,IF(C417&gt;=4.5,IF('Berechnung 4_5 _ x'!F$5="Nein",4.5,IF(Kinder!AL$903&lt;3,IF(MAX(Kinder!$AJ$903:AL$903)&lt;3,4.5,Kinder!BN417),MIN('Berechnung 4_5 _ x'!$E$31:$F$32))),C417),0)</f>
        <v>0</v>
      </c>
      <c r="AO417">
        <f>IF(Kinder!BO419=Antrag!$C$4,IF(D417&gt;=4.5,IF('Berechnung 4_5 _ x'!G$5="Nein",4.5,IF(Kinder!AM$903&lt;3,IF(MAX(Kinder!$AJ$903:AM$903)&lt;3,4.5,Kinder!BO417),MIN('Berechnung 4_5 _ x'!$E$31:$F$32))),D417),0)</f>
        <v>0</v>
      </c>
      <c r="AP417">
        <f>IF(Kinder!BP419=Antrag!$C$4,IF(E417&gt;=4.5,IF('Berechnung 4_5 _ x'!H$5="Nein",4.5,IF(Kinder!AN$903&lt;3,IF(MAX(Kinder!$AJ$903:AN$903)&lt;3,4.5,Kinder!BP417),MIN('Berechnung 4_5 _ x'!$E$31:$F$32))),E417),0)</f>
        <v>0</v>
      </c>
      <c r="AQ417">
        <f>IF(Kinder!BQ419=Antrag!$C$4,IF(F417&gt;=4.5,IF('Berechnung 4_5 _ x'!I$5="Nein",4.5,IF(Kinder!AO$903&lt;3,IF(MAX(Kinder!$AJ$903:AO$903)&lt;3,4.5,Kinder!BQ417),MIN('Berechnung 4_5 _ x'!$E$31:$F$32))),F417),0)</f>
        <v>0</v>
      </c>
      <c r="AR417">
        <f>IF(Kinder!BR419=Antrag!$C$4,IF(G417&gt;=4.5,IF('Berechnung 4_5 _ x'!J$5="Nein",4.5,IF(Kinder!AP$903&lt;3,IF(MAX(Kinder!$AJ$903:AP$903)&lt;3,4.5,Kinder!BR417),MIN('Berechnung 4_5 _ x'!$E$31:$F$32))),G417),0)</f>
        <v>0</v>
      </c>
      <c r="AS417">
        <f>IF(Kinder!BS419=Antrag!$C$4,IF(H417&gt;=4.5,IF('Berechnung 4_5 _ x'!K$5="Nein",4.5,IF(Kinder!AQ$903&lt;3,IF(MAX(Kinder!$AJ$903:AQ$903)&lt;3,4.5,Kinder!BS417),MIN('Berechnung 4_5 _ x'!$E$31:$F$32))),H417),0)</f>
        <v>0</v>
      </c>
      <c r="AT417">
        <f>IF(Kinder!BT419=Antrag!$C$4,IF(I417&gt;=4.5,IF('Berechnung 4_5 _ x'!L$5="Nein",4.5,IF(Kinder!AR$903&lt;3,IF(MAX(Kinder!$AJ$903:AR$903)&lt;3,4.5,Kinder!BT417),MIN('Berechnung 4_5 _ x'!$E$31:$F$32))),I417),0)</f>
        <v>0</v>
      </c>
      <c r="AU417">
        <f>IF(Kinder!BU419=Antrag!$C$4,IF(J417&gt;=4.5,IF('Berechnung 4_5 _ x'!M$5="Nein",4.5,IF(Kinder!AS$903&lt;3,IF(MAX(Kinder!$AJ$903:AS$903)&lt;3,4.5,Kinder!BU417),MIN('Berechnung 4_5 _ x'!$E$31:$F$32))),J417),0)</f>
        <v>0</v>
      </c>
      <c r="AV417">
        <f>IF(Kinder!BV419=Antrag!$C$4,IF(K417&gt;=4.5,IF('Berechnung 4_5 _ x'!N$5="Nein",4.5,IF(Kinder!AT$903&lt;3,IF(MAX(Kinder!$AJ$903:AT$903)&lt;3,4.5,Kinder!BV417),MIN('Berechnung 4_5 _ x'!$E$31:$F$32))),K417),0)</f>
        <v>0</v>
      </c>
      <c r="AW417">
        <f>IF(Kinder!BW419=Antrag!$C$4,IF(L417&gt;=4.5,IF('Berechnung 4_5 _ x'!O$5="Nein",4.5,IF(Kinder!AU$903&lt;3,IF(MAX(Kinder!$AJ$903:AU$903)&lt;3,4.5,Kinder!BW417),MIN('Berechnung 4_5 _ x'!$E$31:$F$32))),L417),0)</f>
        <v>0</v>
      </c>
    </row>
    <row r="418" spans="1:49" x14ac:dyDescent="0.2">
      <c r="M418">
        <f>IF(Kinder!BL419=Antrag!$C$4,Kinder!BL418,0)</f>
        <v>0</v>
      </c>
      <c r="N418">
        <f>IF(Kinder!BM419=Antrag!$C$4,Kinder!BM418,0)</f>
        <v>0</v>
      </c>
      <c r="O418">
        <f>IF(Kinder!BN419=Antrag!$C$4,Kinder!BN418,0)</f>
        <v>0</v>
      </c>
      <c r="P418">
        <f>IF(Kinder!BO419=Antrag!$C$4,Kinder!BO418,0)</f>
        <v>0</v>
      </c>
      <c r="Q418">
        <f>IF(Kinder!BP419=Antrag!$C$4,Kinder!BP418,0)</f>
        <v>0</v>
      </c>
      <c r="R418">
        <f>IF(Kinder!BQ419=Antrag!$C$4,Kinder!BQ418,0)</f>
        <v>0</v>
      </c>
      <c r="S418">
        <f>IF(Kinder!BR419=Antrag!$C$4,Kinder!BR418,0)</f>
        <v>0</v>
      </c>
      <c r="T418">
        <f>IF(Kinder!BS419=Antrag!$C$4,Kinder!BS418,0)</f>
        <v>0</v>
      </c>
      <c r="U418">
        <f>IF(Kinder!BT419=Antrag!$C$4,Kinder!BT418,0)</f>
        <v>0</v>
      </c>
      <c r="V418">
        <f>IF(Kinder!BU419=Antrag!$C$4,Kinder!BU418,0)</f>
        <v>0</v>
      </c>
      <c r="W418">
        <f>IF(Kinder!BV419=Antrag!$C$4,Kinder!BV418,0)</f>
        <v>0</v>
      </c>
      <c r="X418">
        <f>IF(Kinder!BW419=Antrag!$C$4,Kinder!BW418,0)</f>
        <v>0</v>
      </c>
    </row>
    <row r="419" spans="1:49" x14ac:dyDescent="0.2">
      <c r="Y419">
        <f t="shared" ref="Y419:AJ419" si="138">MIN(A417,AL417)*M418</f>
        <v>0</v>
      </c>
      <c r="Z419">
        <f t="shared" si="138"/>
        <v>0</v>
      </c>
      <c r="AA419">
        <f t="shared" si="138"/>
        <v>0</v>
      </c>
      <c r="AB419">
        <f t="shared" si="138"/>
        <v>0</v>
      </c>
      <c r="AC419">
        <f t="shared" si="138"/>
        <v>0</v>
      </c>
      <c r="AD419">
        <f t="shared" si="138"/>
        <v>0</v>
      </c>
      <c r="AE419">
        <f t="shared" si="138"/>
        <v>0</v>
      </c>
      <c r="AF419">
        <f t="shared" si="138"/>
        <v>0</v>
      </c>
      <c r="AG419">
        <f t="shared" si="138"/>
        <v>0</v>
      </c>
      <c r="AH419">
        <f t="shared" si="138"/>
        <v>0</v>
      </c>
      <c r="AI419">
        <f t="shared" si="138"/>
        <v>0</v>
      </c>
      <c r="AJ419">
        <f t="shared" si="138"/>
        <v>0</v>
      </c>
      <c r="AK419">
        <f>SUM(Y419:AJ419)</f>
        <v>0</v>
      </c>
    </row>
    <row r="420" spans="1:49" x14ac:dyDescent="0.2">
      <c r="A420">
        <f>IF(Kinder!BL422=Antrag!$C$4,IF(Kinder!BL420=4.5,'Berechnung 4_5 _ x'!$E$31,Kinder!BL420),0)</f>
        <v>0</v>
      </c>
      <c r="B420">
        <f>IF(Kinder!BM422=Antrag!$C$4,IF(Kinder!BM420=4.5,'Berechnung 4_5 _ x'!$E$31,Kinder!BM420),0)</f>
        <v>0</v>
      </c>
      <c r="C420">
        <f>IF(Kinder!BN422=Antrag!$C$4,IF(Kinder!BN420=4.5,'Berechnung 4_5 _ x'!$E$31,Kinder!BN420),0)</f>
        <v>0</v>
      </c>
      <c r="D420">
        <f>IF(Kinder!BO422=Antrag!$C$4,IF(Kinder!BO420=4.5,'Berechnung 4_5 _ x'!$E$31,Kinder!BO420),0)</f>
        <v>0</v>
      </c>
      <c r="E420">
        <f>IF(Kinder!BP422=Antrag!$C$4,IF(Kinder!BP420=4.5,'Berechnung 4_5 _ x'!$E$31,Kinder!BP420),0)</f>
        <v>0</v>
      </c>
      <c r="F420">
        <f>IF(Kinder!BQ422=Antrag!$C$4,IF(Kinder!BQ420=4.5,'Berechnung 4_5 _ x'!$E$31,Kinder!BQ420),0)</f>
        <v>0</v>
      </c>
      <c r="G420">
        <f>IF(Kinder!BR422=Antrag!$C$4,IF(Kinder!BR420=4.5,'Berechnung 4_5 _ x'!$E$31,Kinder!BR420),0)</f>
        <v>0</v>
      </c>
      <c r="H420">
        <f>IF(Kinder!BS422=Antrag!$C$4,IF(Kinder!BS420=4.5,'Berechnung 4_5 _ x'!$E$31,Kinder!BS420),0)</f>
        <v>0</v>
      </c>
      <c r="I420">
        <f>IF(Kinder!BT422=Antrag!$C$4,IF(Kinder!BT420=4.5,'Berechnung 4_5 _ x'!$E$31,Kinder!BT420),0)</f>
        <v>0</v>
      </c>
      <c r="J420">
        <f>IF(Kinder!BU422=Antrag!$C$4,IF(Kinder!BU420=4.5,'Berechnung 4_5 _ x'!$E$31,Kinder!BU420),0)</f>
        <v>0</v>
      </c>
      <c r="K420">
        <f>IF(Kinder!BV422=Antrag!$C$4,IF(Kinder!BV420=4.5,'Berechnung 4_5 _ x'!$E$31,Kinder!BV420),0)</f>
        <v>0</v>
      </c>
      <c r="L420">
        <f>IF(Kinder!BW422=Antrag!$C$4,IF(Kinder!BW420=4.5,'Berechnung 4_5 _ x'!$E$31,Kinder!BW420),0)</f>
        <v>0</v>
      </c>
      <c r="M420" t="str">
        <f>IF(Kinder!S422='Berechnung Kommune'!L419,Kinder!S420,0)</f>
        <v/>
      </c>
      <c r="AL420">
        <f>IF(Kinder!BL422=Antrag!$C$4,IF(A420&gt;=4.5,IF('Berechnung 4_5 _ x'!D$5="Nein",4.5,IF(Kinder!AJ$903&lt;3,IF(MAX(Kinder!$AJ$903:AJ$903)&lt;3,4.5,Kinder!BL420),MIN('Berechnung 4_5 _ x'!$E$31:$F$32))),A420),0)</f>
        <v>0</v>
      </c>
      <c r="AM420">
        <f>IF(Kinder!BM422=Antrag!$C$4,IF(B420&gt;=4.5,IF('Berechnung 4_5 _ x'!E$5="Nein",4.5,IF(Kinder!AK$903&lt;3,IF(MAX(Kinder!$AJ$903:AK$903)&lt;3,4.5,Kinder!BM420),MIN('Berechnung 4_5 _ x'!$E$31:$F$32))),B420),0)</f>
        <v>0</v>
      </c>
      <c r="AN420">
        <f>IF(Kinder!BN422=Antrag!$C$4,IF(C420&gt;=4.5,IF('Berechnung 4_5 _ x'!F$5="Nein",4.5,IF(Kinder!AL$903&lt;3,IF(MAX(Kinder!$AJ$903:AL$903)&lt;3,4.5,Kinder!BN420),MIN('Berechnung 4_5 _ x'!$E$31:$F$32))),C420),0)</f>
        <v>0</v>
      </c>
      <c r="AO420">
        <f>IF(Kinder!BO422=Antrag!$C$4,IF(D420&gt;=4.5,IF('Berechnung 4_5 _ x'!G$5="Nein",4.5,IF(Kinder!AM$903&lt;3,IF(MAX(Kinder!$AJ$903:AM$903)&lt;3,4.5,Kinder!BO420),MIN('Berechnung 4_5 _ x'!$E$31:$F$32))),D420),0)</f>
        <v>0</v>
      </c>
      <c r="AP420">
        <f>IF(Kinder!BP422=Antrag!$C$4,IF(E420&gt;=4.5,IF('Berechnung 4_5 _ x'!H$5="Nein",4.5,IF(Kinder!AN$903&lt;3,IF(MAX(Kinder!$AJ$903:AN$903)&lt;3,4.5,Kinder!BP420),MIN('Berechnung 4_5 _ x'!$E$31:$F$32))),E420),0)</f>
        <v>0</v>
      </c>
      <c r="AQ420">
        <f>IF(Kinder!BQ422=Antrag!$C$4,IF(F420&gt;=4.5,IF('Berechnung 4_5 _ x'!I$5="Nein",4.5,IF(Kinder!AO$903&lt;3,IF(MAX(Kinder!$AJ$903:AO$903)&lt;3,4.5,Kinder!BQ420),MIN('Berechnung 4_5 _ x'!$E$31:$F$32))),F420),0)</f>
        <v>0</v>
      </c>
      <c r="AR420">
        <f>IF(Kinder!BR422=Antrag!$C$4,IF(G420&gt;=4.5,IF('Berechnung 4_5 _ x'!J$5="Nein",4.5,IF(Kinder!AP$903&lt;3,IF(MAX(Kinder!$AJ$903:AP$903)&lt;3,4.5,Kinder!BR420),MIN('Berechnung 4_5 _ x'!$E$31:$F$32))),G420),0)</f>
        <v>0</v>
      </c>
      <c r="AS420">
        <f>IF(Kinder!BS422=Antrag!$C$4,IF(H420&gt;=4.5,IF('Berechnung 4_5 _ x'!K$5="Nein",4.5,IF(Kinder!AQ$903&lt;3,IF(MAX(Kinder!$AJ$903:AQ$903)&lt;3,4.5,Kinder!BS420),MIN('Berechnung 4_5 _ x'!$E$31:$F$32))),H420),0)</f>
        <v>0</v>
      </c>
      <c r="AT420">
        <f>IF(Kinder!BT422=Antrag!$C$4,IF(I420&gt;=4.5,IF('Berechnung 4_5 _ x'!L$5="Nein",4.5,IF(Kinder!AR$903&lt;3,IF(MAX(Kinder!$AJ$903:AR$903)&lt;3,4.5,Kinder!BT420),MIN('Berechnung 4_5 _ x'!$E$31:$F$32))),I420),0)</f>
        <v>0</v>
      </c>
      <c r="AU420">
        <f>IF(Kinder!BU422=Antrag!$C$4,IF(J420&gt;=4.5,IF('Berechnung 4_5 _ x'!M$5="Nein",4.5,IF(Kinder!AS$903&lt;3,IF(MAX(Kinder!$AJ$903:AS$903)&lt;3,4.5,Kinder!BU420),MIN('Berechnung 4_5 _ x'!$E$31:$F$32))),J420),0)</f>
        <v>0</v>
      </c>
      <c r="AV420">
        <f>IF(Kinder!BV422=Antrag!$C$4,IF(K420&gt;=4.5,IF('Berechnung 4_5 _ x'!N$5="Nein",4.5,IF(Kinder!AT$903&lt;3,IF(MAX(Kinder!$AJ$903:AT$903)&lt;3,4.5,Kinder!BV420),MIN('Berechnung 4_5 _ x'!$E$31:$F$32))),K420),0)</f>
        <v>0</v>
      </c>
      <c r="AW420">
        <f>IF(Kinder!BW422=Antrag!$C$4,IF(L420&gt;=4.5,IF('Berechnung 4_5 _ x'!O$5="Nein",4.5,IF(Kinder!AU$903&lt;3,IF(MAX(Kinder!$AJ$903:AU$903)&lt;3,4.5,Kinder!BW420),MIN('Berechnung 4_5 _ x'!$E$31:$F$32))),L420),0)</f>
        <v>0</v>
      </c>
    </row>
    <row r="421" spans="1:49" x14ac:dyDescent="0.2">
      <c r="M421">
        <f>IF(Kinder!BL422=Antrag!$C$4,Kinder!BL421,0)</f>
        <v>0</v>
      </c>
      <c r="N421">
        <f>IF(Kinder!BM422=Antrag!$C$4,Kinder!BM421,0)</f>
        <v>0</v>
      </c>
      <c r="O421">
        <f>IF(Kinder!BN422=Antrag!$C$4,Kinder!BN421,0)</f>
        <v>0</v>
      </c>
      <c r="P421">
        <f>IF(Kinder!BO422=Antrag!$C$4,Kinder!BO421,0)</f>
        <v>0</v>
      </c>
      <c r="Q421">
        <f>IF(Kinder!BP422=Antrag!$C$4,Kinder!BP421,0)</f>
        <v>0</v>
      </c>
      <c r="R421">
        <f>IF(Kinder!BQ422=Antrag!$C$4,Kinder!BQ421,0)</f>
        <v>0</v>
      </c>
      <c r="S421">
        <f>IF(Kinder!BR422=Antrag!$C$4,Kinder!BR421,0)</f>
        <v>0</v>
      </c>
      <c r="T421">
        <f>IF(Kinder!BS422=Antrag!$C$4,Kinder!BS421,0)</f>
        <v>0</v>
      </c>
      <c r="U421">
        <f>IF(Kinder!BT422=Antrag!$C$4,Kinder!BT421,0)</f>
        <v>0</v>
      </c>
      <c r="V421">
        <f>IF(Kinder!BU422=Antrag!$C$4,Kinder!BU421,0)</f>
        <v>0</v>
      </c>
      <c r="W421">
        <f>IF(Kinder!BV422=Antrag!$C$4,Kinder!BV421,0)</f>
        <v>0</v>
      </c>
      <c r="X421">
        <f>IF(Kinder!BW422=Antrag!$C$4,Kinder!BW421,0)</f>
        <v>0</v>
      </c>
    </row>
    <row r="422" spans="1:49" x14ac:dyDescent="0.2">
      <c r="Y422">
        <f t="shared" ref="Y422:AJ422" si="139">MIN(A420,AL420)*M421</f>
        <v>0</v>
      </c>
      <c r="Z422">
        <f t="shared" si="139"/>
        <v>0</v>
      </c>
      <c r="AA422">
        <f t="shared" si="139"/>
        <v>0</v>
      </c>
      <c r="AB422">
        <f t="shared" si="139"/>
        <v>0</v>
      </c>
      <c r="AC422">
        <f t="shared" si="139"/>
        <v>0</v>
      </c>
      <c r="AD422">
        <f t="shared" si="139"/>
        <v>0</v>
      </c>
      <c r="AE422">
        <f t="shared" si="139"/>
        <v>0</v>
      </c>
      <c r="AF422">
        <f t="shared" si="139"/>
        <v>0</v>
      </c>
      <c r="AG422">
        <f t="shared" si="139"/>
        <v>0</v>
      </c>
      <c r="AH422">
        <f t="shared" si="139"/>
        <v>0</v>
      </c>
      <c r="AI422">
        <f t="shared" si="139"/>
        <v>0</v>
      </c>
      <c r="AJ422">
        <f t="shared" si="139"/>
        <v>0</v>
      </c>
      <c r="AK422">
        <f>SUM(Y422:AJ422)</f>
        <v>0</v>
      </c>
    </row>
    <row r="423" spans="1:49" x14ac:dyDescent="0.2">
      <c r="A423">
        <f>IF(Kinder!BL425=Antrag!$C$4,IF(Kinder!BL423=4.5,'Berechnung 4_5 _ x'!$E$31,Kinder!BL423),0)</f>
        <v>0</v>
      </c>
      <c r="B423">
        <f>IF(Kinder!BM425=Antrag!$C$4,IF(Kinder!BM423=4.5,'Berechnung 4_5 _ x'!$E$31,Kinder!BM423),0)</f>
        <v>0</v>
      </c>
      <c r="C423">
        <f>IF(Kinder!BN425=Antrag!$C$4,IF(Kinder!BN423=4.5,'Berechnung 4_5 _ x'!$E$31,Kinder!BN423),0)</f>
        <v>0</v>
      </c>
      <c r="D423">
        <f>IF(Kinder!BO425=Antrag!$C$4,IF(Kinder!BO423=4.5,'Berechnung 4_5 _ x'!$E$31,Kinder!BO423),0)</f>
        <v>0</v>
      </c>
      <c r="E423">
        <f>IF(Kinder!BP425=Antrag!$C$4,IF(Kinder!BP423=4.5,'Berechnung 4_5 _ x'!$E$31,Kinder!BP423),0)</f>
        <v>0</v>
      </c>
      <c r="F423">
        <f>IF(Kinder!BQ425=Antrag!$C$4,IF(Kinder!BQ423=4.5,'Berechnung 4_5 _ x'!$E$31,Kinder!BQ423),0)</f>
        <v>0</v>
      </c>
      <c r="G423">
        <f>IF(Kinder!BR425=Antrag!$C$4,IF(Kinder!BR423=4.5,'Berechnung 4_5 _ x'!$E$31,Kinder!BR423),0)</f>
        <v>0</v>
      </c>
      <c r="H423">
        <f>IF(Kinder!BS425=Antrag!$C$4,IF(Kinder!BS423=4.5,'Berechnung 4_5 _ x'!$E$31,Kinder!BS423),0)</f>
        <v>0</v>
      </c>
      <c r="I423">
        <f>IF(Kinder!BT425=Antrag!$C$4,IF(Kinder!BT423=4.5,'Berechnung 4_5 _ x'!$E$31,Kinder!BT423),0)</f>
        <v>0</v>
      </c>
      <c r="J423">
        <f>IF(Kinder!BU425=Antrag!$C$4,IF(Kinder!BU423=4.5,'Berechnung 4_5 _ x'!$E$31,Kinder!BU423),0)</f>
        <v>0</v>
      </c>
      <c r="K423">
        <f>IF(Kinder!BV425=Antrag!$C$4,IF(Kinder!BV423=4.5,'Berechnung 4_5 _ x'!$E$31,Kinder!BV423),0)</f>
        <v>0</v>
      </c>
      <c r="L423">
        <f>IF(Kinder!BW425=Antrag!$C$4,IF(Kinder!BW423=4.5,'Berechnung 4_5 _ x'!$E$31,Kinder!BW423),0)</f>
        <v>0</v>
      </c>
      <c r="M423" t="str">
        <f>IF(Kinder!S425='Berechnung Kommune'!L422,Kinder!S423,0)</f>
        <v/>
      </c>
      <c r="AL423">
        <f>IF(Kinder!BL425=Antrag!$C$4,IF(A423&gt;=4.5,IF('Berechnung 4_5 _ x'!D$5="Nein",4.5,IF(Kinder!AJ$903&lt;3,IF(MAX(Kinder!$AJ$903:AJ$903)&lt;3,4.5,Kinder!BL423),MIN('Berechnung 4_5 _ x'!$E$31:$F$32))),A423),0)</f>
        <v>0</v>
      </c>
      <c r="AM423">
        <f>IF(Kinder!BM425=Antrag!$C$4,IF(B423&gt;=4.5,IF('Berechnung 4_5 _ x'!E$5="Nein",4.5,IF(Kinder!AK$903&lt;3,IF(MAX(Kinder!$AJ$903:AK$903)&lt;3,4.5,Kinder!BM423),MIN('Berechnung 4_5 _ x'!$E$31:$F$32))),B423),0)</f>
        <v>0</v>
      </c>
      <c r="AN423">
        <f>IF(Kinder!BN425=Antrag!$C$4,IF(C423&gt;=4.5,IF('Berechnung 4_5 _ x'!F$5="Nein",4.5,IF(Kinder!AL$903&lt;3,IF(MAX(Kinder!$AJ$903:AL$903)&lt;3,4.5,Kinder!BN423),MIN('Berechnung 4_5 _ x'!$E$31:$F$32))),C423),0)</f>
        <v>0</v>
      </c>
      <c r="AO423">
        <f>IF(Kinder!BO425=Antrag!$C$4,IF(D423&gt;=4.5,IF('Berechnung 4_5 _ x'!G$5="Nein",4.5,IF(Kinder!AM$903&lt;3,IF(MAX(Kinder!$AJ$903:AM$903)&lt;3,4.5,Kinder!BO423),MIN('Berechnung 4_5 _ x'!$E$31:$F$32))),D423),0)</f>
        <v>0</v>
      </c>
      <c r="AP423">
        <f>IF(Kinder!BP425=Antrag!$C$4,IF(E423&gt;=4.5,IF('Berechnung 4_5 _ x'!H$5="Nein",4.5,IF(Kinder!AN$903&lt;3,IF(MAX(Kinder!$AJ$903:AN$903)&lt;3,4.5,Kinder!BP423),MIN('Berechnung 4_5 _ x'!$E$31:$F$32))),E423),0)</f>
        <v>0</v>
      </c>
      <c r="AQ423">
        <f>IF(Kinder!BQ425=Antrag!$C$4,IF(F423&gt;=4.5,IF('Berechnung 4_5 _ x'!I$5="Nein",4.5,IF(Kinder!AO$903&lt;3,IF(MAX(Kinder!$AJ$903:AO$903)&lt;3,4.5,Kinder!BQ423),MIN('Berechnung 4_5 _ x'!$E$31:$F$32))),F423),0)</f>
        <v>0</v>
      </c>
      <c r="AR423">
        <f>IF(Kinder!BR425=Antrag!$C$4,IF(G423&gt;=4.5,IF('Berechnung 4_5 _ x'!J$5="Nein",4.5,IF(Kinder!AP$903&lt;3,IF(MAX(Kinder!$AJ$903:AP$903)&lt;3,4.5,Kinder!BR423),MIN('Berechnung 4_5 _ x'!$E$31:$F$32))),G423),0)</f>
        <v>0</v>
      </c>
      <c r="AS423">
        <f>IF(Kinder!BS425=Antrag!$C$4,IF(H423&gt;=4.5,IF('Berechnung 4_5 _ x'!K$5="Nein",4.5,IF(Kinder!AQ$903&lt;3,IF(MAX(Kinder!$AJ$903:AQ$903)&lt;3,4.5,Kinder!BS423),MIN('Berechnung 4_5 _ x'!$E$31:$F$32))),H423),0)</f>
        <v>0</v>
      </c>
      <c r="AT423">
        <f>IF(Kinder!BT425=Antrag!$C$4,IF(I423&gt;=4.5,IF('Berechnung 4_5 _ x'!L$5="Nein",4.5,IF(Kinder!AR$903&lt;3,IF(MAX(Kinder!$AJ$903:AR$903)&lt;3,4.5,Kinder!BT423),MIN('Berechnung 4_5 _ x'!$E$31:$F$32))),I423),0)</f>
        <v>0</v>
      </c>
      <c r="AU423">
        <f>IF(Kinder!BU425=Antrag!$C$4,IF(J423&gt;=4.5,IF('Berechnung 4_5 _ x'!M$5="Nein",4.5,IF(Kinder!AS$903&lt;3,IF(MAX(Kinder!$AJ$903:AS$903)&lt;3,4.5,Kinder!BU423),MIN('Berechnung 4_5 _ x'!$E$31:$F$32))),J423),0)</f>
        <v>0</v>
      </c>
      <c r="AV423">
        <f>IF(Kinder!BV425=Antrag!$C$4,IF(K423&gt;=4.5,IF('Berechnung 4_5 _ x'!N$5="Nein",4.5,IF(Kinder!AT$903&lt;3,IF(MAX(Kinder!$AJ$903:AT$903)&lt;3,4.5,Kinder!BV423),MIN('Berechnung 4_5 _ x'!$E$31:$F$32))),K423),0)</f>
        <v>0</v>
      </c>
      <c r="AW423">
        <f>IF(Kinder!BW425=Antrag!$C$4,IF(L423&gt;=4.5,IF('Berechnung 4_5 _ x'!O$5="Nein",4.5,IF(Kinder!AU$903&lt;3,IF(MAX(Kinder!$AJ$903:AU$903)&lt;3,4.5,Kinder!BW423),MIN('Berechnung 4_5 _ x'!$E$31:$F$32))),L423),0)</f>
        <v>0</v>
      </c>
    </row>
    <row r="424" spans="1:49" x14ac:dyDescent="0.2">
      <c r="M424">
        <f>IF(Kinder!BL425=Antrag!$C$4,Kinder!BL424,0)</f>
        <v>0</v>
      </c>
      <c r="N424">
        <f>IF(Kinder!BM425=Antrag!$C$4,Kinder!BM424,0)</f>
        <v>0</v>
      </c>
      <c r="O424">
        <f>IF(Kinder!BN425=Antrag!$C$4,Kinder!BN424,0)</f>
        <v>0</v>
      </c>
      <c r="P424">
        <f>IF(Kinder!BO425=Antrag!$C$4,Kinder!BO424,0)</f>
        <v>0</v>
      </c>
      <c r="Q424">
        <f>IF(Kinder!BP425=Antrag!$C$4,Kinder!BP424,0)</f>
        <v>0</v>
      </c>
      <c r="R424">
        <f>IF(Kinder!BQ425=Antrag!$C$4,Kinder!BQ424,0)</f>
        <v>0</v>
      </c>
      <c r="S424">
        <f>IF(Kinder!BR425=Antrag!$C$4,Kinder!BR424,0)</f>
        <v>0</v>
      </c>
      <c r="T424">
        <f>IF(Kinder!BS425=Antrag!$C$4,Kinder!BS424,0)</f>
        <v>0</v>
      </c>
      <c r="U424">
        <f>IF(Kinder!BT425=Antrag!$C$4,Kinder!BT424,0)</f>
        <v>0</v>
      </c>
      <c r="V424">
        <f>IF(Kinder!BU425=Antrag!$C$4,Kinder!BU424,0)</f>
        <v>0</v>
      </c>
      <c r="W424">
        <f>IF(Kinder!BV425=Antrag!$C$4,Kinder!BV424,0)</f>
        <v>0</v>
      </c>
      <c r="X424">
        <f>IF(Kinder!BW425=Antrag!$C$4,Kinder!BW424,0)</f>
        <v>0</v>
      </c>
    </row>
    <row r="425" spans="1:49" x14ac:dyDescent="0.2">
      <c r="Y425">
        <f t="shared" ref="Y425:AJ425" si="140">MIN(A423,AL423)*M424</f>
        <v>0</v>
      </c>
      <c r="Z425">
        <f t="shared" si="140"/>
        <v>0</v>
      </c>
      <c r="AA425">
        <f t="shared" si="140"/>
        <v>0</v>
      </c>
      <c r="AB425">
        <f t="shared" si="140"/>
        <v>0</v>
      </c>
      <c r="AC425">
        <f t="shared" si="140"/>
        <v>0</v>
      </c>
      <c r="AD425">
        <f t="shared" si="140"/>
        <v>0</v>
      </c>
      <c r="AE425">
        <f t="shared" si="140"/>
        <v>0</v>
      </c>
      <c r="AF425">
        <f t="shared" si="140"/>
        <v>0</v>
      </c>
      <c r="AG425">
        <f t="shared" si="140"/>
        <v>0</v>
      </c>
      <c r="AH425">
        <f t="shared" si="140"/>
        <v>0</v>
      </c>
      <c r="AI425">
        <f t="shared" si="140"/>
        <v>0</v>
      </c>
      <c r="AJ425">
        <f t="shared" si="140"/>
        <v>0</v>
      </c>
      <c r="AK425">
        <f>SUM(Y425:AJ425)</f>
        <v>0</v>
      </c>
    </row>
    <row r="426" spans="1:49" x14ac:dyDescent="0.2">
      <c r="A426">
        <f>IF(Kinder!BL428=Antrag!$C$4,IF(Kinder!BL426=4.5,'Berechnung 4_5 _ x'!$E$31,Kinder!BL426),0)</f>
        <v>0</v>
      </c>
      <c r="B426">
        <f>IF(Kinder!BM428=Antrag!$C$4,IF(Kinder!BM426=4.5,'Berechnung 4_5 _ x'!$E$31,Kinder!BM426),0)</f>
        <v>0</v>
      </c>
      <c r="C426">
        <f>IF(Kinder!BN428=Antrag!$C$4,IF(Kinder!BN426=4.5,'Berechnung 4_5 _ x'!$E$31,Kinder!BN426),0)</f>
        <v>0</v>
      </c>
      <c r="D426">
        <f>IF(Kinder!BO428=Antrag!$C$4,IF(Kinder!BO426=4.5,'Berechnung 4_5 _ x'!$E$31,Kinder!BO426),0)</f>
        <v>0</v>
      </c>
      <c r="E426">
        <f>IF(Kinder!BP428=Antrag!$C$4,IF(Kinder!BP426=4.5,'Berechnung 4_5 _ x'!$E$31,Kinder!BP426),0)</f>
        <v>0</v>
      </c>
      <c r="F426">
        <f>IF(Kinder!BQ428=Antrag!$C$4,IF(Kinder!BQ426=4.5,'Berechnung 4_5 _ x'!$E$31,Kinder!BQ426),0)</f>
        <v>0</v>
      </c>
      <c r="G426">
        <f>IF(Kinder!BR428=Antrag!$C$4,IF(Kinder!BR426=4.5,'Berechnung 4_5 _ x'!$E$31,Kinder!BR426),0)</f>
        <v>0</v>
      </c>
      <c r="H426">
        <f>IF(Kinder!BS428=Antrag!$C$4,IF(Kinder!BS426=4.5,'Berechnung 4_5 _ x'!$E$31,Kinder!BS426),0)</f>
        <v>0</v>
      </c>
      <c r="I426">
        <f>IF(Kinder!BT428=Antrag!$C$4,IF(Kinder!BT426=4.5,'Berechnung 4_5 _ x'!$E$31,Kinder!BT426),0)</f>
        <v>0</v>
      </c>
      <c r="J426">
        <f>IF(Kinder!BU428=Antrag!$C$4,IF(Kinder!BU426=4.5,'Berechnung 4_5 _ x'!$E$31,Kinder!BU426),0)</f>
        <v>0</v>
      </c>
      <c r="K426">
        <f>IF(Kinder!BV428=Antrag!$C$4,IF(Kinder!BV426=4.5,'Berechnung 4_5 _ x'!$E$31,Kinder!BV426),0)</f>
        <v>0</v>
      </c>
      <c r="L426">
        <f>IF(Kinder!BW428=Antrag!$C$4,IF(Kinder!BW426=4.5,'Berechnung 4_5 _ x'!$E$31,Kinder!BW426),0)</f>
        <v>0</v>
      </c>
      <c r="M426" t="str">
        <f>IF(Kinder!S428='Berechnung Kommune'!L425,Kinder!S426,0)</f>
        <v/>
      </c>
      <c r="AL426">
        <f>IF(Kinder!BL428=Antrag!$C$4,IF(A426&gt;=4.5,IF('Berechnung 4_5 _ x'!D$5="Nein",4.5,IF(Kinder!AJ$903&lt;3,IF(MAX(Kinder!$AJ$903:AJ$903)&lt;3,4.5,Kinder!BL426),MIN('Berechnung 4_5 _ x'!$E$31:$F$32))),A426),0)</f>
        <v>0</v>
      </c>
      <c r="AM426">
        <f>IF(Kinder!BM428=Antrag!$C$4,IF(B426&gt;=4.5,IF('Berechnung 4_5 _ x'!E$5="Nein",4.5,IF(Kinder!AK$903&lt;3,IF(MAX(Kinder!$AJ$903:AK$903)&lt;3,4.5,Kinder!BM426),MIN('Berechnung 4_5 _ x'!$E$31:$F$32))),B426),0)</f>
        <v>0</v>
      </c>
      <c r="AN426">
        <f>IF(Kinder!BN428=Antrag!$C$4,IF(C426&gt;=4.5,IF('Berechnung 4_5 _ x'!F$5="Nein",4.5,IF(Kinder!AL$903&lt;3,IF(MAX(Kinder!$AJ$903:AL$903)&lt;3,4.5,Kinder!BN426),MIN('Berechnung 4_5 _ x'!$E$31:$F$32))),C426),0)</f>
        <v>0</v>
      </c>
      <c r="AO426">
        <f>IF(Kinder!BO428=Antrag!$C$4,IF(D426&gt;=4.5,IF('Berechnung 4_5 _ x'!G$5="Nein",4.5,IF(Kinder!AM$903&lt;3,IF(MAX(Kinder!$AJ$903:AM$903)&lt;3,4.5,Kinder!BO426),MIN('Berechnung 4_5 _ x'!$E$31:$F$32))),D426),0)</f>
        <v>0</v>
      </c>
      <c r="AP426">
        <f>IF(Kinder!BP428=Antrag!$C$4,IF(E426&gt;=4.5,IF('Berechnung 4_5 _ x'!H$5="Nein",4.5,IF(Kinder!AN$903&lt;3,IF(MAX(Kinder!$AJ$903:AN$903)&lt;3,4.5,Kinder!BP426),MIN('Berechnung 4_5 _ x'!$E$31:$F$32))),E426),0)</f>
        <v>0</v>
      </c>
      <c r="AQ426">
        <f>IF(Kinder!BQ428=Antrag!$C$4,IF(F426&gt;=4.5,IF('Berechnung 4_5 _ x'!I$5="Nein",4.5,IF(Kinder!AO$903&lt;3,IF(MAX(Kinder!$AJ$903:AO$903)&lt;3,4.5,Kinder!BQ426),MIN('Berechnung 4_5 _ x'!$E$31:$F$32))),F426),0)</f>
        <v>0</v>
      </c>
      <c r="AR426">
        <f>IF(Kinder!BR428=Antrag!$C$4,IF(G426&gt;=4.5,IF('Berechnung 4_5 _ x'!J$5="Nein",4.5,IF(Kinder!AP$903&lt;3,IF(MAX(Kinder!$AJ$903:AP$903)&lt;3,4.5,Kinder!BR426),MIN('Berechnung 4_5 _ x'!$E$31:$F$32))),G426),0)</f>
        <v>0</v>
      </c>
      <c r="AS426">
        <f>IF(Kinder!BS428=Antrag!$C$4,IF(H426&gt;=4.5,IF('Berechnung 4_5 _ x'!K$5="Nein",4.5,IF(Kinder!AQ$903&lt;3,IF(MAX(Kinder!$AJ$903:AQ$903)&lt;3,4.5,Kinder!BS426),MIN('Berechnung 4_5 _ x'!$E$31:$F$32))),H426),0)</f>
        <v>0</v>
      </c>
      <c r="AT426">
        <f>IF(Kinder!BT428=Antrag!$C$4,IF(I426&gt;=4.5,IF('Berechnung 4_5 _ x'!L$5="Nein",4.5,IF(Kinder!AR$903&lt;3,IF(MAX(Kinder!$AJ$903:AR$903)&lt;3,4.5,Kinder!BT426),MIN('Berechnung 4_5 _ x'!$E$31:$F$32))),I426),0)</f>
        <v>0</v>
      </c>
      <c r="AU426">
        <f>IF(Kinder!BU428=Antrag!$C$4,IF(J426&gt;=4.5,IF('Berechnung 4_5 _ x'!M$5="Nein",4.5,IF(Kinder!AS$903&lt;3,IF(MAX(Kinder!$AJ$903:AS$903)&lt;3,4.5,Kinder!BU426),MIN('Berechnung 4_5 _ x'!$E$31:$F$32))),J426),0)</f>
        <v>0</v>
      </c>
      <c r="AV426">
        <f>IF(Kinder!BV428=Antrag!$C$4,IF(K426&gt;=4.5,IF('Berechnung 4_5 _ x'!N$5="Nein",4.5,IF(Kinder!AT$903&lt;3,IF(MAX(Kinder!$AJ$903:AT$903)&lt;3,4.5,Kinder!BV426),MIN('Berechnung 4_5 _ x'!$E$31:$F$32))),K426),0)</f>
        <v>0</v>
      </c>
      <c r="AW426">
        <f>IF(Kinder!BW428=Antrag!$C$4,IF(L426&gt;=4.5,IF('Berechnung 4_5 _ x'!O$5="Nein",4.5,IF(Kinder!AU$903&lt;3,IF(MAX(Kinder!$AJ$903:AU$903)&lt;3,4.5,Kinder!BW426),MIN('Berechnung 4_5 _ x'!$E$31:$F$32))),L426),0)</f>
        <v>0</v>
      </c>
    </row>
    <row r="427" spans="1:49" x14ac:dyDescent="0.2">
      <c r="M427">
        <f>IF(Kinder!BL428=Antrag!$C$4,Kinder!BL427,0)</f>
        <v>0</v>
      </c>
      <c r="N427">
        <f>IF(Kinder!BM428=Antrag!$C$4,Kinder!BM427,0)</f>
        <v>0</v>
      </c>
      <c r="O427">
        <f>IF(Kinder!BN428=Antrag!$C$4,Kinder!BN427,0)</f>
        <v>0</v>
      </c>
      <c r="P427">
        <f>IF(Kinder!BO428=Antrag!$C$4,Kinder!BO427,0)</f>
        <v>0</v>
      </c>
      <c r="Q427">
        <f>IF(Kinder!BP428=Antrag!$C$4,Kinder!BP427,0)</f>
        <v>0</v>
      </c>
      <c r="R427">
        <f>IF(Kinder!BQ428=Antrag!$C$4,Kinder!BQ427,0)</f>
        <v>0</v>
      </c>
      <c r="S427">
        <f>IF(Kinder!BR428=Antrag!$C$4,Kinder!BR427,0)</f>
        <v>0</v>
      </c>
      <c r="T427">
        <f>IF(Kinder!BS428=Antrag!$C$4,Kinder!BS427,0)</f>
        <v>0</v>
      </c>
      <c r="U427">
        <f>IF(Kinder!BT428=Antrag!$C$4,Kinder!BT427,0)</f>
        <v>0</v>
      </c>
      <c r="V427">
        <f>IF(Kinder!BU428=Antrag!$C$4,Kinder!BU427,0)</f>
        <v>0</v>
      </c>
      <c r="W427">
        <f>IF(Kinder!BV428=Antrag!$C$4,Kinder!BV427,0)</f>
        <v>0</v>
      </c>
      <c r="X427">
        <f>IF(Kinder!BW428=Antrag!$C$4,Kinder!BW427,0)</f>
        <v>0</v>
      </c>
    </row>
    <row r="428" spans="1:49" x14ac:dyDescent="0.2">
      <c r="Y428">
        <f t="shared" ref="Y428:AJ428" si="141">MIN(A426,AL426)*M427</f>
        <v>0</v>
      </c>
      <c r="Z428">
        <f t="shared" si="141"/>
        <v>0</v>
      </c>
      <c r="AA428">
        <f t="shared" si="141"/>
        <v>0</v>
      </c>
      <c r="AB428">
        <f t="shared" si="141"/>
        <v>0</v>
      </c>
      <c r="AC428">
        <f t="shared" si="141"/>
        <v>0</v>
      </c>
      <c r="AD428">
        <f t="shared" si="141"/>
        <v>0</v>
      </c>
      <c r="AE428">
        <f t="shared" si="141"/>
        <v>0</v>
      </c>
      <c r="AF428">
        <f t="shared" si="141"/>
        <v>0</v>
      </c>
      <c r="AG428">
        <f t="shared" si="141"/>
        <v>0</v>
      </c>
      <c r="AH428">
        <f t="shared" si="141"/>
        <v>0</v>
      </c>
      <c r="AI428">
        <f t="shared" si="141"/>
        <v>0</v>
      </c>
      <c r="AJ428">
        <f t="shared" si="141"/>
        <v>0</v>
      </c>
      <c r="AK428">
        <f>SUM(Y428:AJ428)</f>
        <v>0</v>
      </c>
    </row>
    <row r="429" spans="1:49" x14ac:dyDescent="0.2">
      <c r="A429">
        <f>IF(Kinder!BL431=Antrag!$C$4,IF(Kinder!BL429=4.5,'Berechnung 4_5 _ x'!$E$31,Kinder!BL429),0)</f>
        <v>0</v>
      </c>
      <c r="B429">
        <f>IF(Kinder!BM431=Antrag!$C$4,IF(Kinder!BM429=4.5,'Berechnung 4_5 _ x'!$E$31,Kinder!BM429),0)</f>
        <v>0</v>
      </c>
      <c r="C429">
        <f>IF(Kinder!BN431=Antrag!$C$4,IF(Kinder!BN429=4.5,'Berechnung 4_5 _ x'!$E$31,Kinder!BN429),0)</f>
        <v>0</v>
      </c>
      <c r="D429">
        <f>IF(Kinder!BO431=Antrag!$C$4,IF(Kinder!BO429=4.5,'Berechnung 4_5 _ x'!$E$31,Kinder!BO429),0)</f>
        <v>0</v>
      </c>
      <c r="E429">
        <f>IF(Kinder!BP431=Antrag!$C$4,IF(Kinder!BP429=4.5,'Berechnung 4_5 _ x'!$E$31,Kinder!BP429),0)</f>
        <v>0</v>
      </c>
      <c r="F429">
        <f>IF(Kinder!BQ431=Antrag!$C$4,IF(Kinder!BQ429=4.5,'Berechnung 4_5 _ x'!$E$31,Kinder!BQ429),0)</f>
        <v>0</v>
      </c>
      <c r="G429">
        <f>IF(Kinder!BR431=Antrag!$C$4,IF(Kinder!BR429=4.5,'Berechnung 4_5 _ x'!$E$31,Kinder!BR429),0)</f>
        <v>0</v>
      </c>
      <c r="H429">
        <f>IF(Kinder!BS431=Antrag!$C$4,IF(Kinder!BS429=4.5,'Berechnung 4_5 _ x'!$E$31,Kinder!BS429),0)</f>
        <v>0</v>
      </c>
      <c r="I429">
        <f>IF(Kinder!BT431=Antrag!$C$4,IF(Kinder!BT429=4.5,'Berechnung 4_5 _ x'!$E$31,Kinder!BT429),0)</f>
        <v>0</v>
      </c>
      <c r="J429">
        <f>IF(Kinder!BU431=Antrag!$C$4,IF(Kinder!BU429=4.5,'Berechnung 4_5 _ x'!$E$31,Kinder!BU429),0)</f>
        <v>0</v>
      </c>
      <c r="K429">
        <f>IF(Kinder!BV431=Antrag!$C$4,IF(Kinder!BV429=4.5,'Berechnung 4_5 _ x'!$E$31,Kinder!BV429),0)</f>
        <v>0</v>
      </c>
      <c r="L429">
        <f>IF(Kinder!BW431=Antrag!$C$4,IF(Kinder!BW429=4.5,'Berechnung 4_5 _ x'!$E$31,Kinder!BW429),0)</f>
        <v>0</v>
      </c>
      <c r="M429" t="str">
        <f>IF(Kinder!S431='Berechnung Kommune'!L428,Kinder!S429,0)</f>
        <v/>
      </c>
      <c r="AL429">
        <f>IF(Kinder!BL431=Antrag!$C$4,IF(A429&gt;=4.5,IF('Berechnung 4_5 _ x'!D$5="Nein",4.5,IF(Kinder!AJ$903&lt;3,IF(MAX(Kinder!$AJ$903:AJ$903)&lt;3,4.5,Kinder!BL429),MIN('Berechnung 4_5 _ x'!$E$31:$F$32))),A429),0)</f>
        <v>0</v>
      </c>
      <c r="AM429">
        <f>IF(Kinder!BM431=Antrag!$C$4,IF(B429&gt;=4.5,IF('Berechnung 4_5 _ x'!E$5="Nein",4.5,IF(Kinder!AK$903&lt;3,IF(MAX(Kinder!$AJ$903:AK$903)&lt;3,4.5,Kinder!BM429),MIN('Berechnung 4_5 _ x'!$E$31:$F$32))),B429),0)</f>
        <v>0</v>
      </c>
      <c r="AN429">
        <f>IF(Kinder!BN431=Antrag!$C$4,IF(C429&gt;=4.5,IF('Berechnung 4_5 _ x'!F$5="Nein",4.5,IF(Kinder!AL$903&lt;3,IF(MAX(Kinder!$AJ$903:AL$903)&lt;3,4.5,Kinder!BN429),MIN('Berechnung 4_5 _ x'!$E$31:$F$32))),C429),0)</f>
        <v>0</v>
      </c>
      <c r="AO429">
        <f>IF(Kinder!BO431=Antrag!$C$4,IF(D429&gt;=4.5,IF('Berechnung 4_5 _ x'!G$5="Nein",4.5,IF(Kinder!AM$903&lt;3,IF(MAX(Kinder!$AJ$903:AM$903)&lt;3,4.5,Kinder!BO429),MIN('Berechnung 4_5 _ x'!$E$31:$F$32))),D429),0)</f>
        <v>0</v>
      </c>
      <c r="AP429">
        <f>IF(Kinder!BP431=Antrag!$C$4,IF(E429&gt;=4.5,IF('Berechnung 4_5 _ x'!H$5="Nein",4.5,IF(Kinder!AN$903&lt;3,IF(MAX(Kinder!$AJ$903:AN$903)&lt;3,4.5,Kinder!BP429),MIN('Berechnung 4_5 _ x'!$E$31:$F$32))),E429),0)</f>
        <v>0</v>
      </c>
      <c r="AQ429">
        <f>IF(Kinder!BQ431=Antrag!$C$4,IF(F429&gt;=4.5,IF('Berechnung 4_5 _ x'!I$5="Nein",4.5,IF(Kinder!AO$903&lt;3,IF(MAX(Kinder!$AJ$903:AO$903)&lt;3,4.5,Kinder!BQ429),MIN('Berechnung 4_5 _ x'!$E$31:$F$32))),F429),0)</f>
        <v>0</v>
      </c>
      <c r="AR429">
        <f>IF(Kinder!BR431=Antrag!$C$4,IF(G429&gt;=4.5,IF('Berechnung 4_5 _ x'!J$5="Nein",4.5,IF(Kinder!AP$903&lt;3,IF(MAX(Kinder!$AJ$903:AP$903)&lt;3,4.5,Kinder!BR429),MIN('Berechnung 4_5 _ x'!$E$31:$F$32))),G429),0)</f>
        <v>0</v>
      </c>
      <c r="AS429">
        <f>IF(Kinder!BS431=Antrag!$C$4,IF(H429&gt;=4.5,IF('Berechnung 4_5 _ x'!K$5="Nein",4.5,IF(Kinder!AQ$903&lt;3,IF(MAX(Kinder!$AJ$903:AQ$903)&lt;3,4.5,Kinder!BS429),MIN('Berechnung 4_5 _ x'!$E$31:$F$32))),H429),0)</f>
        <v>0</v>
      </c>
      <c r="AT429">
        <f>IF(Kinder!BT431=Antrag!$C$4,IF(I429&gt;=4.5,IF('Berechnung 4_5 _ x'!L$5="Nein",4.5,IF(Kinder!AR$903&lt;3,IF(MAX(Kinder!$AJ$903:AR$903)&lt;3,4.5,Kinder!BT429),MIN('Berechnung 4_5 _ x'!$E$31:$F$32))),I429),0)</f>
        <v>0</v>
      </c>
      <c r="AU429">
        <f>IF(Kinder!BU431=Antrag!$C$4,IF(J429&gt;=4.5,IF('Berechnung 4_5 _ x'!M$5="Nein",4.5,IF(Kinder!AS$903&lt;3,IF(MAX(Kinder!$AJ$903:AS$903)&lt;3,4.5,Kinder!BU429),MIN('Berechnung 4_5 _ x'!$E$31:$F$32))),J429),0)</f>
        <v>0</v>
      </c>
      <c r="AV429">
        <f>IF(Kinder!BV431=Antrag!$C$4,IF(K429&gt;=4.5,IF('Berechnung 4_5 _ x'!N$5="Nein",4.5,IF(Kinder!AT$903&lt;3,IF(MAX(Kinder!$AJ$903:AT$903)&lt;3,4.5,Kinder!BV429),MIN('Berechnung 4_5 _ x'!$E$31:$F$32))),K429),0)</f>
        <v>0</v>
      </c>
      <c r="AW429">
        <f>IF(Kinder!BW431=Antrag!$C$4,IF(L429&gt;=4.5,IF('Berechnung 4_5 _ x'!O$5="Nein",4.5,IF(Kinder!AU$903&lt;3,IF(MAX(Kinder!$AJ$903:AU$903)&lt;3,4.5,Kinder!BW429),MIN('Berechnung 4_5 _ x'!$E$31:$F$32))),L429),0)</f>
        <v>0</v>
      </c>
    </row>
    <row r="430" spans="1:49" x14ac:dyDescent="0.2">
      <c r="M430">
        <f>IF(Kinder!BL431=Antrag!$C$4,Kinder!BL430,0)</f>
        <v>0</v>
      </c>
      <c r="N430">
        <f>IF(Kinder!BM431=Antrag!$C$4,Kinder!BM430,0)</f>
        <v>0</v>
      </c>
      <c r="O430">
        <f>IF(Kinder!BN431=Antrag!$C$4,Kinder!BN430,0)</f>
        <v>0</v>
      </c>
      <c r="P430">
        <f>IF(Kinder!BO431=Antrag!$C$4,Kinder!BO430,0)</f>
        <v>0</v>
      </c>
      <c r="Q430">
        <f>IF(Kinder!BP431=Antrag!$C$4,Kinder!BP430,0)</f>
        <v>0</v>
      </c>
      <c r="R430">
        <f>IF(Kinder!BQ431=Antrag!$C$4,Kinder!BQ430,0)</f>
        <v>0</v>
      </c>
      <c r="S430">
        <f>IF(Kinder!BR431=Antrag!$C$4,Kinder!BR430,0)</f>
        <v>0</v>
      </c>
      <c r="T430">
        <f>IF(Kinder!BS431=Antrag!$C$4,Kinder!BS430,0)</f>
        <v>0</v>
      </c>
      <c r="U430">
        <f>IF(Kinder!BT431=Antrag!$C$4,Kinder!BT430,0)</f>
        <v>0</v>
      </c>
      <c r="V430">
        <f>IF(Kinder!BU431=Antrag!$C$4,Kinder!BU430,0)</f>
        <v>0</v>
      </c>
      <c r="W430">
        <f>IF(Kinder!BV431=Antrag!$C$4,Kinder!BV430,0)</f>
        <v>0</v>
      </c>
      <c r="X430">
        <f>IF(Kinder!BW431=Antrag!$C$4,Kinder!BW430,0)</f>
        <v>0</v>
      </c>
    </row>
    <row r="431" spans="1:49" x14ac:dyDescent="0.2">
      <c r="Y431">
        <f t="shared" ref="Y431:AJ431" si="142">MIN(A429,AL429)*M430</f>
        <v>0</v>
      </c>
      <c r="Z431">
        <f t="shared" si="142"/>
        <v>0</v>
      </c>
      <c r="AA431">
        <f t="shared" si="142"/>
        <v>0</v>
      </c>
      <c r="AB431">
        <f t="shared" si="142"/>
        <v>0</v>
      </c>
      <c r="AC431">
        <f t="shared" si="142"/>
        <v>0</v>
      </c>
      <c r="AD431">
        <f t="shared" si="142"/>
        <v>0</v>
      </c>
      <c r="AE431">
        <f t="shared" si="142"/>
        <v>0</v>
      </c>
      <c r="AF431">
        <f t="shared" si="142"/>
        <v>0</v>
      </c>
      <c r="AG431">
        <f t="shared" si="142"/>
        <v>0</v>
      </c>
      <c r="AH431">
        <f t="shared" si="142"/>
        <v>0</v>
      </c>
      <c r="AI431">
        <f t="shared" si="142"/>
        <v>0</v>
      </c>
      <c r="AJ431">
        <f t="shared" si="142"/>
        <v>0</v>
      </c>
      <c r="AK431">
        <f>SUM(Y431:AJ431)</f>
        <v>0</v>
      </c>
    </row>
    <row r="432" spans="1:49" x14ac:dyDescent="0.2">
      <c r="A432">
        <f>IF(Kinder!BL434=Antrag!$C$4,IF(Kinder!BL432=4.5,'Berechnung 4_5 _ x'!$E$31,Kinder!BL432),0)</f>
        <v>0</v>
      </c>
      <c r="B432">
        <f>IF(Kinder!BM434=Antrag!$C$4,IF(Kinder!BM432=4.5,'Berechnung 4_5 _ x'!$E$31,Kinder!BM432),0)</f>
        <v>0</v>
      </c>
      <c r="C432">
        <f>IF(Kinder!BN434=Antrag!$C$4,IF(Kinder!BN432=4.5,'Berechnung 4_5 _ x'!$E$31,Kinder!BN432),0)</f>
        <v>0</v>
      </c>
      <c r="D432">
        <f>IF(Kinder!BO434=Antrag!$C$4,IF(Kinder!BO432=4.5,'Berechnung 4_5 _ x'!$E$31,Kinder!BO432),0)</f>
        <v>0</v>
      </c>
      <c r="E432">
        <f>IF(Kinder!BP434=Antrag!$C$4,IF(Kinder!BP432=4.5,'Berechnung 4_5 _ x'!$E$31,Kinder!BP432),0)</f>
        <v>0</v>
      </c>
      <c r="F432">
        <f>IF(Kinder!BQ434=Antrag!$C$4,IF(Kinder!BQ432=4.5,'Berechnung 4_5 _ x'!$E$31,Kinder!BQ432),0)</f>
        <v>0</v>
      </c>
      <c r="G432">
        <f>IF(Kinder!BR434=Antrag!$C$4,IF(Kinder!BR432=4.5,'Berechnung 4_5 _ x'!$E$31,Kinder!BR432),0)</f>
        <v>0</v>
      </c>
      <c r="H432">
        <f>IF(Kinder!BS434=Antrag!$C$4,IF(Kinder!BS432=4.5,'Berechnung 4_5 _ x'!$E$31,Kinder!BS432),0)</f>
        <v>0</v>
      </c>
      <c r="I432">
        <f>IF(Kinder!BT434=Antrag!$C$4,IF(Kinder!BT432=4.5,'Berechnung 4_5 _ x'!$E$31,Kinder!BT432),0)</f>
        <v>0</v>
      </c>
      <c r="J432">
        <f>IF(Kinder!BU434=Antrag!$C$4,IF(Kinder!BU432=4.5,'Berechnung 4_5 _ x'!$E$31,Kinder!BU432),0)</f>
        <v>0</v>
      </c>
      <c r="K432">
        <f>IF(Kinder!BV434=Antrag!$C$4,IF(Kinder!BV432=4.5,'Berechnung 4_5 _ x'!$E$31,Kinder!BV432),0)</f>
        <v>0</v>
      </c>
      <c r="L432">
        <f>IF(Kinder!BW434=Antrag!$C$4,IF(Kinder!BW432=4.5,'Berechnung 4_5 _ x'!$E$31,Kinder!BW432),0)</f>
        <v>0</v>
      </c>
      <c r="M432" t="str">
        <f>IF(Kinder!S434='Berechnung Kommune'!L431,Kinder!S432,0)</f>
        <v/>
      </c>
      <c r="AL432">
        <f>IF(Kinder!BL434=Antrag!$C$4,IF(A432&gt;=4.5,IF('Berechnung 4_5 _ x'!D$5="Nein",4.5,IF(Kinder!AJ$903&lt;3,IF(MAX(Kinder!$AJ$903:AJ$903)&lt;3,4.5,Kinder!BL432),MIN('Berechnung 4_5 _ x'!$E$31:$F$32))),A432),0)</f>
        <v>0</v>
      </c>
      <c r="AM432">
        <f>IF(Kinder!BM434=Antrag!$C$4,IF(B432&gt;=4.5,IF('Berechnung 4_5 _ x'!E$5="Nein",4.5,IF(Kinder!AK$903&lt;3,IF(MAX(Kinder!$AJ$903:AK$903)&lt;3,4.5,Kinder!BM432),MIN('Berechnung 4_5 _ x'!$E$31:$F$32))),B432),0)</f>
        <v>0</v>
      </c>
      <c r="AN432">
        <f>IF(Kinder!BN434=Antrag!$C$4,IF(C432&gt;=4.5,IF('Berechnung 4_5 _ x'!F$5="Nein",4.5,IF(Kinder!AL$903&lt;3,IF(MAX(Kinder!$AJ$903:AL$903)&lt;3,4.5,Kinder!BN432),MIN('Berechnung 4_5 _ x'!$E$31:$F$32))),C432),0)</f>
        <v>0</v>
      </c>
      <c r="AO432">
        <f>IF(Kinder!BO434=Antrag!$C$4,IF(D432&gt;=4.5,IF('Berechnung 4_5 _ x'!G$5="Nein",4.5,IF(Kinder!AM$903&lt;3,IF(MAX(Kinder!$AJ$903:AM$903)&lt;3,4.5,Kinder!BO432),MIN('Berechnung 4_5 _ x'!$E$31:$F$32))),D432),0)</f>
        <v>0</v>
      </c>
      <c r="AP432">
        <f>IF(Kinder!BP434=Antrag!$C$4,IF(E432&gt;=4.5,IF('Berechnung 4_5 _ x'!H$5="Nein",4.5,IF(Kinder!AN$903&lt;3,IF(MAX(Kinder!$AJ$903:AN$903)&lt;3,4.5,Kinder!BP432),MIN('Berechnung 4_5 _ x'!$E$31:$F$32))),E432),0)</f>
        <v>0</v>
      </c>
      <c r="AQ432">
        <f>IF(Kinder!BQ434=Antrag!$C$4,IF(F432&gt;=4.5,IF('Berechnung 4_5 _ x'!I$5="Nein",4.5,IF(Kinder!AO$903&lt;3,IF(MAX(Kinder!$AJ$903:AO$903)&lt;3,4.5,Kinder!BQ432),MIN('Berechnung 4_5 _ x'!$E$31:$F$32))),F432),0)</f>
        <v>0</v>
      </c>
      <c r="AR432">
        <f>IF(Kinder!BR434=Antrag!$C$4,IF(G432&gt;=4.5,IF('Berechnung 4_5 _ x'!J$5="Nein",4.5,IF(Kinder!AP$903&lt;3,IF(MAX(Kinder!$AJ$903:AP$903)&lt;3,4.5,Kinder!BR432),MIN('Berechnung 4_5 _ x'!$E$31:$F$32))),G432),0)</f>
        <v>0</v>
      </c>
      <c r="AS432">
        <f>IF(Kinder!BS434=Antrag!$C$4,IF(H432&gt;=4.5,IF('Berechnung 4_5 _ x'!K$5="Nein",4.5,IF(Kinder!AQ$903&lt;3,IF(MAX(Kinder!$AJ$903:AQ$903)&lt;3,4.5,Kinder!BS432),MIN('Berechnung 4_5 _ x'!$E$31:$F$32))),H432),0)</f>
        <v>0</v>
      </c>
      <c r="AT432">
        <f>IF(Kinder!BT434=Antrag!$C$4,IF(I432&gt;=4.5,IF('Berechnung 4_5 _ x'!L$5="Nein",4.5,IF(Kinder!AR$903&lt;3,IF(MAX(Kinder!$AJ$903:AR$903)&lt;3,4.5,Kinder!BT432),MIN('Berechnung 4_5 _ x'!$E$31:$F$32))),I432),0)</f>
        <v>0</v>
      </c>
      <c r="AU432">
        <f>IF(Kinder!BU434=Antrag!$C$4,IF(J432&gt;=4.5,IF('Berechnung 4_5 _ x'!M$5="Nein",4.5,IF(Kinder!AS$903&lt;3,IF(MAX(Kinder!$AJ$903:AS$903)&lt;3,4.5,Kinder!BU432),MIN('Berechnung 4_5 _ x'!$E$31:$F$32))),J432),0)</f>
        <v>0</v>
      </c>
      <c r="AV432">
        <f>IF(Kinder!BV434=Antrag!$C$4,IF(K432&gt;=4.5,IF('Berechnung 4_5 _ x'!N$5="Nein",4.5,IF(Kinder!AT$903&lt;3,IF(MAX(Kinder!$AJ$903:AT$903)&lt;3,4.5,Kinder!BV432),MIN('Berechnung 4_5 _ x'!$E$31:$F$32))),K432),0)</f>
        <v>0</v>
      </c>
      <c r="AW432">
        <f>IF(Kinder!BW434=Antrag!$C$4,IF(L432&gt;=4.5,IF('Berechnung 4_5 _ x'!O$5="Nein",4.5,IF(Kinder!AU$903&lt;3,IF(MAX(Kinder!$AJ$903:AU$903)&lt;3,4.5,Kinder!BW432),MIN('Berechnung 4_5 _ x'!$E$31:$F$32))),L432),0)</f>
        <v>0</v>
      </c>
    </row>
    <row r="433" spans="1:49" x14ac:dyDescent="0.2">
      <c r="M433">
        <f>IF(Kinder!BL434=Antrag!$C$4,Kinder!BL433,0)</f>
        <v>0</v>
      </c>
      <c r="N433">
        <f>IF(Kinder!BM434=Antrag!$C$4,Kinder!BM433,0)</f>
        <v>0</v>
      </c>
      <c r="O433">
        <f>IF(Kinder!BN434=Antrag!$C$4,Kinder!BN433,0)</f>
        <v>0</v>
      </c>
      <c r="P433">
        <f>IF(Kinder!BO434=Antrag!$C$4,Kinder!BO433,0)</f>
        <v>0</v>
      </c>
      <c r="Q433">
        <f>IF(Kinder!BP434=Antrag!$C$4,Kinder!BP433,0)</f>
        <v>0</v>
      </c>
      <c r="R433">
        <f>IF(Kinder!BQ434=Antrag!$C$4,Kinder!BQ433,0)</f>
        <v>0</v>
      </c>
      <c r="S433">
        <f>IF(Kinder!BR434=Antrag!$C$4,Kinder!BR433,0)</f>
        <v>0</v>
      </c>
      <c r="T433">
        <f>IF(Kinder!BS434=Antrag!$C$4,Kinder!BS433,0)</f>
        <v>0</v>
      </c>
      <c r="U433">
        <f>IF(Kinder!BT434=Antrag!$C$4,Kinder!BT433,0)</f>
        <v>0</v>
      </c>
      <c r="V433">
        <f>IF(Kinder!BU434=Antrag!$C$4,Kinder!BU433,0)</f>
        <v>0</v>
      </c>
      <c r="W433">
        <f>IF(Kinder!BV434=Antrag!$C$4,Kinder!BV433,0)</f>
        <v>0</v>
      </c>
      <c r="X433">
        <f>IF(Kinder!BW434=Antrag!$C$4,Kinder!BW433,0)</f>
        <v>0</v>
      </c>
    </row>
    <row r="434" spans="1:49" x14ac:dyDescent="0.2">
      <c r="Y434">
        <f t="shared" ref="Y434:AJ434" si="143">MIN(A432,AL432)*M433</f>
        <v>0</v>
      </c>
      <c r="Z434">
        <f t="shared" si="143"/>
        <v>0</v>
      </c>
      <c r="AA434">
        <f t="shared" si="143"/>
        <v>0</v>
      </c>
      <c r="AB434">
        <f t="shared" si="143"/>
        <v>0</v>
      </c>
      <c r="AC434">
        <f t="shared" si="143"/>
        <v>0</v>
      </c>
      <c r="AD434">
        <f t="shared" si="143"/>
        <v>0</v>
      </c>
      <c r="AE434">
        <f t="shared" si="143"/>
        <v>0</v>
      </c>
      <c r="AF434">
        <f t="shared" si="143"/>
        <v>0</v>
      </c>
      <c r="AG434">
        <f t="shared" si="143"/>
        <v>0</v>
      </c>
      <c r="AH434">
        <f t="shared" si="143"/>
        <v>0</v>
      </c>
      <c r="AI434">
        <f t="shared" si="143"/>
        <v>0</v>
      </c>
      <c r="AJ434">
        <f t="shared" si="143"/>
        <v>0</v>
      </c>
      <c r="AK434">
        <f>SUM(Y434:AJ434)</f>
        <v>0</v>
      </c>
    </row>
    <row r="435" spans="1:49" x14ac:dyDescent="0.2">
      <c r="A435">
        <f>IF(Kinder!BL437=Antrag!$C$4,IF(Kinder!BL435=4.5,'Berechnung 4_5 _ x'!$E$31,Kinder!BL435),0)</f>
        <v>0</v>
      </c>
      <c r="B435">
        <f>IF(Kinder!BM437=Antrag!$C$4,IF(Kinder!BM435=4.5,'Berechnung 4_5 _ x'!$E$31,Kinder!BM435),0)</f>
        <v>0</v>
      </c>
      <c r="C435">
        <f>IF(Kinder!BN437=Antrag!$C$4,IF(Kinder!BN435=4.5,'Berechnung 4_5 _ x'!$E$31,Kinder!BN435),0)</f>
        <v>0</v>
      </c>
      <c r="D435">
        <f>IF(Kinder!BO437=Antrag!$C$4,IF(Kinder!BO435=4.5,'Berechnung 4_5 _ x'!$E$31,Kinder!BO435),0)</f>
        <v>0</v>
      </c>
      <c r="E435">
        <f>IF(Kinder!BP437=Antrag!$C$4,IF(Kinder!BP435=4.5,'Berechnung 4_5 _ x'!$E$31,Kinder!BP435),0)</f>
        <v>0</v>
      </c>
      <c r="F435">
        <f>IF(Kinder!BQ437=Antrag!$C$4,IF(Kinder!BQ435=4.5,'Berechnung 4_5 _ x'!$E$31,Kinder!BQ435),0)</f>
        <v>0</v>
      </c>
      <c r="G435">
        <f>IF(Kinder!BR437=Antrag!$C$4,IF(Kinder!BR435=4.5,'Berechnung 4_5 _ x'!$E$31,Kinder!BR435),0)</f>
        <v>0</v>
      </c>
      <c r="H435">
        <f>IF(Kinder!BS437=Antrag!$C$4,IF(Kinder!BS435=4.5,'Berechnung 4_5 _ x'!$E$31,Kinder!BS435),0)</f>
        <v>0</v>
      </c>
      <c r="I435">
        <f>IF(Kinder!BT437=Antrag!$C$4,IF(Kinder!BT435=4.5,'Berechnung 4_5 _ x'!$E$31,Kinder!BT435),0)</f>
        <v>0</v>
      </c>
      <c r="J435">
        <f>IF(Kinder!BU437=Antrag!$C$4,IF(Kinder!BU435=4.5,'Berechnung 4_5 _ x'!$E$31,Kinder!BU435),0)</f>
        <v>0</v>
      </c>
      <c r="K435">
        <f>IF(Kinder!BV437=Antrag!$C$4,IF(Kinder!BV435=4.5,'Berechnung 4_5 _ x'!$E$31,Kinder!BV435),0)</f>
        <v>0</v>
      </c>
      <c r="L435">
        <f>IF(Kinder!BW437=Antrag!$C$4,IF(Kinder!BW435=4.5,'Berechnung 4_5 _ x'!$E$31,Kinder!BW435),0)</f>
        <v>0</v>
      </c>
      <c r="M435" t="str">
        <f>IF(Kinder!S437='Berechnung Kommune'!L434,Kinder!S435,0)</f>
        <v/>
      </c>
      <c r="AL435">
        <f>IF(Kinder!BL437=Antrag!$C$4,IF(A435&gt;=4.5,IF('Berechnung 4_5 _ x'!D$5="Nein",4.5,IF(Kinder!AJ$903&lt;3,IF(MAX(Kinder!$AJ$903:AJ$903)&lt;3,4.5,Kinder!BL435),MIN('Berechnung 4_5 _ x'!$E$31:$F$32))),A435),0)</f>
        <v>0</v>
      </c>
      <c r="AM435">
        <f>IF(Kinder!BM437=Antrag!$C$4,IF(B435&gt;=4.5,IF('Berechnung 4_5 _ x'!E$5="Nein",4.5,IF(Kinder!AK$903&lt;3,IF(MAX(Kinder!$AJ$903:AK$903)&lt;3,4.5,Kinder!BM435),MIN('Berechnung 4_5 _ x'!$E$31:$F$32))),B435),0)</f>
        <v>0</v>
      </c>
      <c r="AN435">
        <f>IF(Kinder!BN437=Antrag!$C$4,IF(C435&gt;=4.5,IF('Berechnung 4_5 _ x'!F$5="Nein",4.5,IF(Kinder!AL$903&lt;3,IF(MAX(Kinder!$AJ$903:AL$903)&lt;3,4.5,Kinder!BN435),MIN('Berechnung 4_5 _ x'!$E$31:$F$32))),C435),0)</f>
        <v>0</v>
      </c>
      <c r="AO435">
        <f>IF(Kinder!BO437=Antrag!$C$4,IF(D435&gt;=4.5,IF('Berechnung 4_5 _ x'!G$5="Nein",4.5,IF(Kinder!AM$903&lt;3,IF(MAX(Kinder!$AJ$903:AM$903)&lt;3,4.5,Kinder!BO435),MIN('Berechnung 4_5 _ x'!$E$31:$F$32))),D435),0)</f>
        <v>0</v>
      </c>
      <c r="AP435">
        <f>IF(Kinder!BP437=Antrag!$C$4,IF(E435&gt;=4.5,IF('Berechnung 4_5 _ x'!H$5="Nein",4.5,IF(Kinder!AN$903&lt;3,IF(MAX(Kinder!$AJ$903:AN$903)&lt;3,4.5,Kinder!BP435),MIN('Berechnung 4_5 _ x'!$E$31:$F$32))),E435),0)</f>
        <v>0</v>
      </c>
      <c r="AQ435">
        <f>IF(Kinder!BQ437=Antrag!$C$4,IF(F435&gt;=4.5,IF('Berechnung 4_5 _ x'!I$5="Nein",4.5,IF(Kinder!AO$903&lt;3,IF(MAX(Kinder!$AJ$903:AO$903)&lt;3,4.5,Kinder!BQ435),MIN('Berechnung 4_5 _ x'!$E$31:$F$32))),F435),0)</f>
        <v>0</v>
      </c>
      <c r="AR435">
        <f>IF(Kinder!BR437=Antrag!$C$4,IF(G435&gt;=4.5,IF('Berechnung 4_5 _ x'!J$5="Nein",4.5,IF(Kinder!AP$903&lt;3,IF(MAX(Kinder!$AJ$903:AP$903)&lt;3,4.5,Kinder!BR435),MIN('Berechnung 4_5 _ x'!$E$31:$F$32))),G435),0)</f>
        <v>0</v>
      </c>
      <c r="AS435">
        <f>IF(Kinder!BS437=Antrag!$C$4,IF(H435&gt;=4.5,IF('Berechnung 4_5 _ x'!K$5="Nein",4.5,IF(Kinder!AQ$903&lt;3,IF(MAX(Kinder!$AJ$903:AQ$903)&lt;3,4.5,Kinder!BS435),MIN('Berechnung 4_5 _ x'!$E$31:$F$32))),H435),0)</f>
        <v>0</v>
      </c>
      <c r="AT435">
        <f>IF(Kinder!BT437=Antrag!$C$4,IF(I435&gt;=4.5,IF('Berechnung 4_5 _ x'!L$5="Nein",4.5,IF(Kinder!AR$903&lt;3,IF(MAX(Kinder!$AJ$903:AR$903)&lt;3,4.5,Kinder!BT435),MIN('Berechnung 4_5 _ x'!$E$31:$F$32))),I435),0)</f>
        <v>0</v>
      </c>
      <c r="AU435">
        <f>IF(Kinder!BU437=Antrag!$C$4,IF(J435&gt;=4.5,IF('Berechnung 4_5 _ x'!M$5="Nein",4.5,IF(Kinder!AS$903&lt;3,IF(MAX(Kinder!$AJ$903:AS$903)&lt;3,4.5,Kinder!BU435),MIN('Berechnung 4_5 _ x'!$E$31:$F$32))),J435),0)</f>
        <v>0</v>
      </c>
      <c r="AV435">
        <f>IF(Kinder!BV437=Antrag!$C$4,IF(K435&gt;=4.5,IF('Berechnung 4_5 _ x'!N$5="Nein",4.5,IF(Kinder!AT$903&lt;3,IF(MAX(Kinder!$AJ$903:AT$903)&lt;3,4.5,Kinder!BV435),MIN('Berechnung 4_5 _ x'!$E$31:$F$32))),K435),0)</f>
        <v>0</v>
      </c>
      <c r="AW435">
        <f>IF(Kinder!BW437=Antrag!$C$4,IF(L435&gt;=4.5,IF('Berechnung 4_5 _ x'!O$5="Nein",4.5,IF(Kinder!AU$903&lt;3,IF(MAX(Kinder!$AJ$903:AU$903)&lt;3,4.5,Kinder!BW435),MIN('Berechnung 4_5 _ x'!$E$31:$F$32))),L435),0)</f>
        <v>0</v>
      </c>
    </row>
    <row r="436" spans="1:49" x14ac:dyDescent="0.2">
      <c r="M436">
        <f>IF(Kinder!BL437=Antrag!$C$4,Kinder!BL436,0)</f>
        <v>0</v>
      </c>
      <c r="N436">
        <f>IF(Kinder!BM437=Antrag!$C$4,Kinder!BM436,0)</f>
        <v>0</v>
      </c>
      <c r="O436">
        <f>IF(Kinder!BN437=Antrag!$C$4,Kinder!BN436,0)</f>
        <v>0</v>
      </c>
      <c r="P436">
        <f>IF(Kinder!BO437=Antrag!$C$4,Kinder!BO436,0)</f>
        <v>0</v>
      </c>
      <c r="Q436">
        <f>IF(Kinder!BP437=Antrag!$C$4,Kinder!BP436,0)</f>
        <v>0</v>
      </c>
      <c r="R436">
        <f>IF(Kinder!BQ437=Antrag!$C$4,Kinder!BQ436,0)</f>
        <v>0</v>
      </c>
      <c r="S436">
        <f>IF(Kinder!BR437=Antrag!$C$4,Kinder!BR436,0)</f>
        <v>0</v>
      </c>
      <c r="T436">
        <f>IF(Kinder!BS437=Antrag!$C$4,Kinder!BS436,0)</f>
        <v>0</v>
      </c>
      <c r="U436">
        <f>IF(Kinder!BT437=Antrag!$C$4,Kinder!BT436,0)</f>
        <v>0</v>
      </c>
      <c r="V436">
        <f>IF(Kinder!BU437=Antrag!$C$4,Kinder!BU436,0)</f>
        <v>0</v>
      </c>
      <c r="W436">
        <f>IF(Kinder!BV437=Antrag!$C$4,Kinder!BV436,0)</f>
        <v>0</v>
      </c>
      <c r="X436">
        <f>IF(Kinder!BW437=Antrag!$C$4,Kinder!BW436,0)</f>
        <v>0</v>
      </c>
    </row>
    <row r="437" spans="1:49" x14ac:dyDescent="0.2">
      <c r="Y437">
        <f t="shared" ref="Y437:AJ437" si="144">MIN(A435,AL435)*M436</f>
        <v>0</v>
      </c>
      <c r="Z437">
        <f t="shared" si="144"/>
        <v>0</v>
      </c>
      <c r="AA437">
        <f t="shared" si="144"/>
        <v>0</v>
      </c>
      <c r="AB437">
        <f t="shared" si="144"/>
        <v>0</v>
      </c>
      <c r="AC437">
        <f t="shared" si="144"/>
        <v>0</v>
      </c>
      <c r="AD437">
        <f t="shared" si="144"/>
        <v>0</v>
      </c>
      <c r="AE437">
        <f t="shared" si="144"/>
        <v>0</v>
      </c>
      <c r="AF437">
        <f t="shared" si="144"/>
        <v>0</v>
      </c>
      <c r="AG437">
        <f t="shared" si="144"/>
        <v>0</v>
      </c>
      <c r="AH437">
        <f t="shared" si="144"/>
        <v>0</v>
      </c>
      <c r="AI437">
        <f t="shared" si="144"/>
        <v>0</v>
      </c>
      <c r="AJ437">
        <f t="shared" si="144"/>
        <v>0</v>
      </c>
      <c r="AK437">
        <f>SUM(Y437:AJ437)</f>
        <v>0</v>
      </c>
    </row>
    <row r="438" spans="1:49" x14ac:dyDescent="0.2">
      <c r="A438">
        <f>IF(Kinder!BL440=Antrag!$C$4,IF(Kinder!BL438=4.5,'Berechnung 4_5 _ x'!$E$31,Kinder!BL438),0)</f>
        <v>0</v>
      </c>
      <c r="B438">
        <f>IF(Kinder!BM440=Antrag!$C$4,IF(Kinder!BM438=4.5,'Berechnung 4_5 _ x'!$E$31,Kinder!BM438),0)</f>
        <v>0</v>
      </c>
      <c r="C438">
        <f>IF(Kinder!BN440=Antrag!$C$4,IF(Kinder!BN438=4.5,'Berechnung 4_5 _ x'!$E$31,Kinder!BN438),0)</f>
        <v>0</v>
      </c>
      <c r="D438">
        <f>IF(Kinder!BO440=Antrag!$C$4,IF(Kinder!BO438=4.5,'Berechnung 4_5 _ x'!$E$31,Kinder!BO438),0)</f>
        <v>0</v>
      </c>
      <c r="E438">
        <f>IF(Kinder!BP440=Antrag!$C$4,IF(Kinder!BP438=4.5,'Berechnung 4_5 _ x'!$E$31,Kinder!BP438),0)</f>
        <v>0</v>
      </c>
      <c r="F438">
        <f>IF(Kinder!BQ440=Antrag!$C$4,IF(Kinder!BQ438=4.5,'Berechnung 4_5 _ x'!$E$31,Kinder!BQ438),0)</f>
        <v>0</v>
      </c>
      <c r="G438">
        <f>IF(Kinder!BR440=Antrag!$C$4,IF(Kinder!BR438=4.5,'Berechnung 4_5 _ x'!$E$31,Kinder!BR438),0)</f>
        <v>0</v>
      </c>
      <c r="H438">
        <f>IF(Kinder!BS440=Antrag!$C$4,IF(Kinder!BS438=4.5,'Berechnung 4_5 _ x'!$E$31,Kinder!BS438),0)</f>
        <v>0</v>
      </c>
      <c r="I438">
        <f>IF(Kinder!BT440=Antrag!$C$4,IF(Kinder!BT438=4.5,'Berechnung 4_5 _ x'!$E$31,Kinder!BT438),0)</f>
        <v>0</v>
      </c>
      <c r="J438">
        <f>IF(Kinder!BU440=Antrag!$C$4,IF(Kinder!BU438=4.5,'Berechnung 4_5 _ x'!$E$31,Kinder!BU438),0)</f>
        <v>0</v>
      </c>
      <c r="K438">
        <f>IF(Kinder!BV440=Antrag!$C$4,IF(Kinder!BV438=4.5,'Berechnung 4_5 _ x'!$E$31,Kinder!BV438),0)</f>
        <v>0</v>
      </c>
      <c r="L438">
        <f>IF(Kinder!BW440=Antrag!$C$4,IF(Kinder!BW438=4.5,'Berechnung 4_5 _ x'!$E$31,Kinder!BW438),0)</f>
        <v>0</v>
      </c>
      <c r="M438" t="str">
        <f>IF(Kinder!S440='Berechnung Kommune'!L437,Kinder!S438,0)</f>
        <v/>
      </c>
      <c r="AL438">
        <f>IF(Kinder!BL440=Antrag!$C$4,IF(A438&gt;=4.5,IF('Berechnung 4_5 _ x'!D$5="Nein",4.5,IF(Kinder!AJ$903&lt;3,IF(MAX(Kinder!$AJ$903:AJ$903)&lt;3,4.5,Kinder!BL438),MIN('Berechnung 4_5 _ x'!$E$31:$F$32))),A438),0)</f>
        <v>0</v>
      </c>
      <c r="AM438">
        <f>IF(Kinder!BM440=Antrag!$C$4,IF(B438&gt;=4.5,IF('Berechnung 4_5 _ x'!E$5="Nein",4.5,IF(Kinder!AK$903&lt;3,IF(MAX(Kinder!$AJ$903:AK$903)&lt;3,4.5,Kinder!BM438),MIN('Berechnung 4_5 _ x'!$E$31:$F$32))),B438),0)</f>
        <v>0</v>
      </c>
      <c r="AN438">
        <f>IF(Kinder!BN440=Antrag!$C$4,IF(C438&gt;=4.5,IF('Berechnung 4_5 _ x'!F$5="Nein",4.5,IF(Kinder!AL$903&lt;3,IF(MAX(Kinder!$AJ$903:AL$903)&lt;3,4.5,Kinder!BN438),MIN('Berechnung 4_5 _ x'!$E$31:$F$32))),C438),0)</f>
        <v>0</v>
      </c>
      <c r="AO438">
        <f>IF(Kinder!BO440=Antrag!$C$4,IF(D438&gt;=4.5,IF('Berechnung 4_5 _ x'!G$5="Nein",4.5,IF(Kinder!AM$903&lt;3,IF(MAX(Kinder!$AJ$903:AM$903)&lt;3,4.5,Kinder!BO438),MIN('Berechnung 4_5 _ x'!$E$31:$F$32))),D438),0)</f>
        <v>0</v>
      </c>
      <c r="AP438">
        <f>IF(Kinder!BP440=Antrag!$C$4,IF(E438&gt;=4.5,IF('Berechnung 4_5 _ x'!H$5="Nein",4.5,IF(Kinder!AN$903&lt;3,IF(MAX(Kinder!$AJ$903:AN$903)&lt;3,4.5,Kinder!BP438),MIN('Berechnung 4_5 _ x'!$E$31:$F$32))),E438),0)</f>
        <v>0</v>
      </c>
      <c r="AQ438">
        <f>IF(Kinder!BQ440=Antrag!$C$4,IF(F438&gt;=4.5,IF('Berechnung 4_5 _ x'!I$5="Nein",4.5,IF(Kinder!AO$903&lt;3,IF(MAX(Kinder!$AJ$903:AO$903)&lt;3,4.5,Kinder!BQ438),MIN('Berechnung 4_5 _ x'!$E$31:$F$32))),F438),0)</f>
        <v>0</v>
      </c>
      <c r="AR438">
        <f>IF(Kinder!BR440=Antrag!$C$4,IF(G438&gt;=4.5,IF('Berechnung 4_5 _ x'!J$5="Nein",4.5,IF(Kinder!AP$903&lt;3,IF(MAX(Kinder!$AJ$903:AP$903)&lt;3,4.5,Kinder!BR438),MIN('Berechnung 4_5 _ x'!$E$31:$F$32))),G438),0)</f>
        <v>0</v>
      </c>
      <c r="AS438">
        <f>IF(Kinder!BS440=Antrag!$C$4,IF(H438&gt;=4.5,IF('Berechnung 4_5 _ x'!K$5="Nein",4.5,IF(Kinder!AQ$903&lt;3,IF(MAX(Kinder!$AJ$903:AQ$903)&lt;3,4.5,Kinder!BS438),MIN('Berechnung 4_5 _ x'!$E$31:$F$32))),H438),0)</f>
        <v>0</v>
      </c>
      <c r="AT438">
        <f>IF(Kinder!BT440=Antrag!$C$4,IF(I438&gt;=4.5,IF('Berechnung 4_5 _ x'!L$5="Nein",4.5,IF(Kinder!AR$903&lt;3,IF(MAX(Kinder!$AJ$903:AR$903)&lt;3,4.5,Kinder!BT438),MIN('Berechnung 4_5 _ x'!$E$31:$F$32))),I438),0)</f>
        <v>0</v>
      </c>
      <c r="AU438">
        <f>IF(Kinder!BU440=Antrag!$C$4,IF(J438&gt;=4.5,IF('Berechnung 4_5 _ x'!M$5="Nein",4.5,IF(Kinder!AS$903&lt;3,IF(MAX(Kinder!$AJ$903:AS$903)&lt;3,4.5,Kinder!BU438),MIN('Berechnung 4_5 _ x'!$E$31:$F$32))),J438),0)</f>
        <v>0</v>
      </c>
      <c r="AV438">
        <f>IF(Kinder!BV440=Antrag!$C$4,IF(K438&gt;=4.5,IF('Berechnung 4_5 _ x'!N$5="Nein",4.5,IF(Kinder!AT$903&lt;3,IF(MAX(Kinder!$AJ$903:AT$903)&lt;3,4.5,Kinder!BV438),MIN('Berechnung 4_5 _ x'!$E$31:$F$32))),K438),0)</f>
        <v>0</v>
      </c>
      <c r="AW438">
        <f>IF(Kinder!BW440=Antrag!$C$4,IF(L438&gt;=4.5,IF('Berechnung 4_5 _ x'!O$5="Nein",4.5,IF(Kinder!AU$903&lt;3,IF(MAX(Kinder!$AJ$903:AU$903)&lt;3,4.5,Kinder!BW438),MIN('Berechnung 4_5 _ x'!$E$31:$F$32))),L438),0)</f>
        <v>0</v>
      </c>
    </row>
    <row r="439" spans="1:49" x14ac:dyDescent="0.2">
      <c r="M439">
        <f>IF(Kinder!BL440=Antrag!$C$4,Kinder!BL439,0)</f>
        <v>0</v>
      </c>
      <c r="N439">
        <f>IF(Kinder!BM440=Antrag!$C$4,Kinder!BM439,0)</f>
        <v>0</v>
      </c>
      <c r="O439">
        <f>IF(Kinder!BN440=Antrag!$C$4,Kinder!BN439,0)</f>
        <v>0</v>
      </c>
      <c r="P439">
        <f>IF(Kinder!BO440=Antrag!$C$4,Kinder!BO439,0)</f>
        <v>0</v>
      </c>
      <c r="Q439">
        <f>IF(Kinder!BP440=Antrag!$C$4,Kinder!BP439,0)</f>
        <v>0</v>
      </c>
      <c r="R439">
        <f>IF(Kinder!BQ440=Antrag!$C$4,Kinder!BQ439,0)</f>
        <v>0</v>
      </c>
      <c r="S439">
        <f>IF(Kinder!BR440=Antrag!$C$4,Kinder!BR439,0)</f>
        <v>0</v>
      </c>
      <c r="T439">
        <f>IF(Kinder!BS440=Antrag!$C$4,Kinder!BS439,0)</f>
        <v>0</v>
      </c>
      <c r="U439">
        <f>IF(Kinder!BT440=Antrag!$C$4,Kinder!BT439,0)</f>
        <v>0</v>
      </c>
      <c r="V439">
        <f>IF(Kinder!BU440=Antrag!$C$4,Kinder!BU439,0)</f>
        <v>0</v>
      </c>
      <c r="W439">
        <f>IF(Kinder!BV440=Antrag!$C$4,Kinder!BV439,0)</f>
        <v>0</v>
      </c>
      <c r="X439">
        <f>IF(Kinder!BW440=Antrag!$C$4,Kinder!BW439,0)</f>
        <v>0</v>
      </c>
    </row>
    <row r="440" spans="1:49" x14ac:dyDescent="0.2">
      <c r="Y440">
        <f t="shared" ref="Y440:AJ440" si="145">MIN(A438,AL438)*M439</f>
        <v>0</v>
      </c>
      <c r="Z440">
        <f t="shared" si="145"/>
        <v>0</v>
      </c>
      <c r="AA440">
        <f t="shared" si="145"/>
        <v>0</v>
      </c>
      <c r="AB440">
        <f t="shared" si="145"/>
        <v>0</v>
      </c>
      <c r="AC440">
        <f t="shared" si="145"/>
        <v>0</v>
      </c>
      <c r="AD440">
        <f t="shared" si="145"/>
        <v>0</v>
      </c>
      <c r="AE440">
        <f t="shared" si="145"/>
        <v>0</v>
      </c>
      <c r="AF440">
        <f t="shared" si="145"/>
        <v>0</v>
      </c>
      <c r="AG440">
        <f t="shared" si="145"/>
        <v>0</v>
      </c>
      <c r="AH440">
        <f t="shared" si="145"/>
        <v>0</v>
      </c>
      <c r="AI440">
        <f t="shared" si="145"/>
        <v>0</v>
      </c>
      <c r="AJ440">
        <f t="shared" si="145"/>
        <v>0</v>
      </c>
      <c r="AK440">
        <f>SUM(Y440:AJ440)</f>
        <v>0</v>
      </c>
    </row>
    <row r="441" spans="1:49" x14ac:dyDescent="0.2">
      <c r="A441">
        <f>IF(Kinder!BL443=Antrag!$C$4,IF(Kinder!BL441=4.5,'Berechnung 4_5 _ x'!$E$31,Kinder!BL441),0)</f>
        <v>0</v>
      </c>
      <c r="B441">
        <f>IF(Kinder!BM443=Antrag!$C$4,IF(Kinder!BM441=4.5,'Berechnung 4_5 _ x'!$E$31,Kinder!BM441),0)</f>
        <v>0</v>
      </c>
      <c r="C441">
        <f>IF(Kinder!BN443=Antrag!$C$4,IF(Kinder!BN441=4.5,'Berechnung 4_5 _ x'!$E$31,Kinder!BN441),0)</f>
        <v>0</v>
      </c>
      <c r="D441">
        <f>IF(Kinder!BO443=Antrag!$C$4,IF(Kinder!BO441=4.5,'Berechnung 4_5 _ x'!$E$31,Kinder!BO441),0)</f>
        <v>0</v>
      </c>
      <c r="E441">
        <f>IF(Kinder!BP443=Antrag!$C$4,IF(Kinder!BP441=4.5,'Berechnung 4_5 _ x'!$E$31,Kinder!BP441),0)</f>
        <v>0</v>
      </c>
      <c r="F441">
        <f>IF(Kinder!BQ443=Antrag!$C$4,IF(Kinder!BQ441=4.5,'Berechnung 4_5 _ x'!$E$31,Kinder!BQ441),0)</f>
        <v>0</v>
      </c>
      <c r="G441">
        <f>IF(Kinder!BR443=Antrag!$C$4,IF(Kinder!BR441=4.5,'Berechnung 4_5 _ x'!$E$31,Kinder!BR441),0)</f>
        <v>0</v>
      </c>
      <c r="H441">
        <f>IF(Kinder!BS443=Antrag!$C$4,IF(Kinder!BS441=4.5,'Berechnung 4_5 _ x'!$E$31,Kinder!BS441),0)</f>
        <v>0</v>
      </c>
      <c r="I441">
        <f>IF(Kinder!BT443=Antrag!$C$4,IF(Kinder!BT441=4.5,'Berechnung 4_5 _ x'!$E$31,Kinder!BT441),0)</f>
        <v>0</v>
      </c>
      <c r="J441">
        <f>IF(Kinder!BU443=Antrag!$C$4,IF(Kinder!BU441=4.5,'Berechnung 4_5 _ x'!$E$31,Kinder!BU441),0)</f>
        <v>0</v>
      </c>
      <c r="K441">
        <f>IF(Kinder!BV443=Antrag!$C$4,IF(Kinder!BV441=4.5,'Berechnung 4_5 _ x'!$E$31,Kinder!BV441),0)</f>
        <v>0</v>
      </c>
      <c r="L441">
        <f>IF(Kinder!BW443=Antrag!$C$4,IF(Kinder!BW441=4.5,'Berechnung 4_5 _ x'!$E$31,Kinder!BW441),0)</f>
        <v>0</v>
      </c>
      <c r="M441" t="str">
        <f>IF(Kinder!S443='Berechnung Kommune'!L440,Kinder!S441,0)</f>
        <v/>
      </c>
      <c r="AL441">
        <f>IF(Kinder!BL443=Antrag!$C$4,IF(A441&gt;=4.5,IF('Berechnung 4_5 _ x'!D$5="Nein",4.5,IF(Kinder!AJ$903&lt;3,IF(MAX(Kinder!$AJ$903:AJ$903)&lt;3,4.5,Kinder!BL441),MIN('Berechnung 4_5 _ x'!$E$31:$F$32))),A441),0)</f>
        <v>0</v>
      </c>
      <c r="AM441">
        <f>IF(Kinder!BM443=Antrag!$C$4,IF(B441&gt;=4.5,IF('Berechnung 4_5 _ x'!E$5="Nein",4.5,IF(Kinder!AK$903&lt;3,IF(MAX(Kinder!$AJ$903:AK$903)&lt;3,4.5,Kinder!BM441),MIN('Berechnung 4_5 _ x'!$E$31:$F$32))),B441),0)</f>
        <v>0</v>
      </c>
      <c r="AN441">
        <f>IF(Kinder!BN443=Antrag!$C$4,IF(C441&gt;=4.5,IF('Berechnung 4_5 _ x'!F$5="Nein",4.5,IF(Kinder!AL$903&lt;3,IF(MAX(Kinder!$AJ$903:AL$903)&lt;3,4.5,Kinder!BN441),MIN('Berechnung 4_5 _ x'!$E$31:$F$32))),C441),0)</f>
        <v>0</v>
      </c>
      <c r="AO441">
        <f>IF(Kinder!BO443=Antrag!$C$4,IF(D441&gt;=4.5,IF('Berechnung 4_5 _ x'!G$5="Nein",4.5,IF(Kinder!AM$903&lt;3,IF(MAX(Kinder!$AJ$903:AM$903)&lt;3,4.5,Kinder!BO441),MIN('Berechnung 4_5 _ x'!$E$31:$F$32))),D441),0)</f>
        <v>0</v>
      </c>
      <c r="AP441">
        <f>IF(Kinder!BP443=Antrag!$C$4,IF(E441&gt;=4.5,IF('Berechnung 4_5 _ x'!H$5="Nein",4.5,IF(Kinder!AN$903&lt;3,IF(MAX(Kinder!$AJ$903:AN$903)&lt;3,4.5,Kinder!BP441),MIN('Berechnung 4_5 _ x'!$E$31:$F$32))),E441),0)</f>
        <v>0</v>
      </c>
      <c r="AQ441">
        <f>IF(Kinder!BQ443=Antrag!$C$4,IF(F441&gt;=4.5,IF('Berechnung 4_5 _ x'!I$5="Nein",4.5,IF(Kinder!AO$903&lt;3,IF(MAX(Kinder!$AJ$903:AO$903)&lt;3,4.5,Kinder!BQ441),MIN('Berechnung 4_5 _ x'!$E$31:$F$32))),F441),0)</f>
        <v>0</v>
      </c>
      <c r="AR441">
        <f>IF(Kinder!BR443=Antrag!$C$4,IF(G441&gt;=4.5,IF('Berechnung 4_5 _ x'!J$5="Nein",4.5,IF(Kinder!AP$903&lt;3,IF(MAX(Kinder!$AJ$903:AP$903)&lt;3,4.5,Kinder!BR441),MIN('Berechnung 4_5 _ x'!$E$31:$F$32))),G441),0)</f>
        <v>0</v>
      </c>
      <c r="AS441">
        <f>IF(Kinder!BS443=Antrag!$C$4,IF(H441&gt;=4.5,IF('Berechnung 4_5 _ x'!K$5="Nein",4.5,IF(Kinder!AQ$903&lt;3,IF(MAX(Kinder!$AJ$903:AQ$903)&lt;3,4.5,Kinder!BS441),MIN('Berechnung 4_5 _ x'!$E$31:$F$32))),H441),0)</f>
        <v>0</v>
      </c>
      <c r="AT441">
        <f>IF(Kinder!BT443=Antrag!$C$4,IF(I441&gt;=4.5,IF('Berechnung 4_5 _ x'!L$5="Nein",4.5,IF(Kinder!AR$903&lt;3,IF(MAX(Kinder!$AJ$903:AR$903)&lt;3,4.5,Kinder!BT441),MIN('Berechnung 4_5 _ x'!$E$31:$F$32))),I441),0)</f>
        <v>0</v>
      </c>
      <c r="AU441">
        <f>IF(Kinder!BU443=Antrag!$C$4,IF(J441&gt;=4.5,IF('Berechnung 4_5 _ x'!M$5="Nein",4.5,IF(Kinder!AS$903&lt;3,IF(MAX(Kinder!$AJ$903:AS$903)&lt;3,4.5,Kinder!BU441),MIN('Berechnung 4_5 _ x'!$E$31:$F$32))),J441),0)</f>
        <v>0</v>
      </c>
      <c r="AV441">
        <f>IF(Kinder!BV443=Antrag!$C$4,IF(K441&gt;=4.5,IF('Berechnung 4_5 _ x'!N$5="Nein",4.5,IF(Kinder!AT$903&lt;3,IF(MAX(Kinder!$AJ$903:AT$903)&lt;3,4.5,Kinder!BV441),MIN('Berechnung 4_5 _ x'!$E$31:$F$32))),K441),0)</f>
        <v>0</v>
      </c>
      <c r="AW441">
        <f>IF(Kinder!BW443=Antrag!$C$4,IF(L441&gt;=4.5,IF('Berechnung 4_5 _ x'!O$5="Nein",4.5,IF(Kinder!AU$903&lt;3,IF(MAX(Kinder!$AJ$903:AU$903)&lt;3,4.5,Kinder!BW441),MIN('Berechnung 4_5 _ x'!$E$31:$F$32))),L441),0)</f>
        <v>0</v>
      </c>
    </row>
    <row r="442" spans="1:49" x14ac:dyDescent="0.2">
      <c r="M442">
        <f>IF(Kinder!BL443=Antrag!$C$4,Kinder!BL442,0)</f>
        <v>0</v>
      </c>
      <c r="N442">
        <f>IF(Kinder!BM443=Antrag!$C$4,Kinder!BM442,0)</f>
        <v>0</v>
      </c>
      <c r="O442">
        <f>IF(Kinder!BN443=Antrag!$C$4,Kinder!BN442,0)</f>
        <v>0</v>
      </c>
      <c r="P442">
        <f>IF(Kinder!BO443=Antrag!$C$4,Kinder!BO442,0)</f>
        <v>0</v>
      </c>
      <c r="Q442">
        <f>IF(Kinder!BP443=Antrag!$C$4,Kinder!BP442,0)</f>
        <v>0</v>
      </c>
      <c r="R442">
        <f>IF(Kinder!BQ443=Antrag!$C$4,Kinder!BQ442,0)</f>
        <v>0</v>
      </c>
      <c r="S442">
        <f>IF(Kinder!BR443=Antrag!$C$4,Kinder!BR442,0)</f>
        <v>0</v>
      </c>
      <c r="T442">
        <f>IF(Kinder!BS443=Antrag!$C$4,Kinder!BS442,0)</f>
        <v>0</v>
      </c>
      <c r="U442">
        <f>IF(Kinder!BT443=Antrag!$C$4,Kinder!BT442,0)</f>
        <v>0</v>
      </c>
      <c r="V442">
        <f>IF(Kinder!BU443=Antrag!$C$4,Kinder!BU442,0)</f>
        <v>0</v>
      </c>
      <c r="W442">
        <f>IF(Kinder!BV443=Antrag!$C$4,Kinder!BV442,0)</f>
        <v>0</v>
      </c>
      <c r="X442">
        <f>IF(Kinder!BW443=Antrag!$C$4,Kinder!BW442,0)</f>
        <v>0</v>
      </c>
    </row>
    <row r="443" spans="1:49" x14ac:dyDescent="0.2">
      <c r="Y443">
        <f t="shared" ref="Y443:AJ443" si="146">MIN(A441,AL441)*M442</f>
        <v>0</v>
      </c>
      <c r="Z443">
        <f t="shared" si="146"/>
        <v>0</v>
      </c>
      <c r="AA443">
        <f t="shared" si="146"/>
        <v>0</v>
      </c>
      <c r="AB443">
        <f t="shared" si="146"/>
        <v>0</v>
      </c>
      <c r="AC443">
        <f t="shared" si="146"/>
        <v>0</v>
      </c>
      <c r="AD443">
        <f t="shared" si="146"/>
        <v>0</v>
      </c>
      <c r="AE443">
        <f t="shared" si="146"/>
        <v>0</v>
      </c>
      <c r="AF443">
        <f t="shared" si="146"/>
        <v>0</v>
      </c>
      <c r="AG443">
        <f t="shared" si="146"/>
        <v>0</v>
      </c>
      <c r="AH443">
        <f t="shared" si="146"/>
        <v>0</v>
      </c>
      <c r="AI443">
        <f t="shared" si="146"/>
        <v>0</v>
      </c>
      <c r="AJ443">
        <f t="shared" si="146"/>
        <v>0</v>
      </c>
      <c r="AK443">
        <f>SUM(Y443:AJ443)</f>
        <v>0</v>
      </c>
    </row>
    <row r="444" spans="1:49" x14ac:dyDescent="0.2">
      <c r="A444">
        <f>IF(Kinder!BL446=Antrag!$C$4,IF(Kinder!BL444=4.5,'Berechnung 4_5 _ x'!$E$31,Kinder!BL444),0)</f>
        <v>0</v>
      </c>
      <c r="B444">
        <f>IF(Kinder!BM446=Antrag!$C$4,IF(Kinder!BM444=4.5,'Berechnung 4_5 _ x'!$E$31,Kinder!BM444),0)</f>
        <v>0</v>
      </c>
      <c r="C444">
        <f>IF(Kinder!BN446=Antrag!$C$4,IF(Kinder!BN444=4.5,'Berechnung 4_5 _ x'!$E$31,Kinder!BN444),0)</f>
        <v>0</v>
      </c>
      <c r="D444">
        <f>IF(Kinder!BO446=Antrag!$C$4,IF(Kinder!BO444=4.5,'Berechnung 4_5 _ x'!$E$31,Kinder!BO444),0)</f>
        <v>0</v>
      </c>
      <c r="E444">
        <f>IF(Kinder!BP446=Antrag!$C$4,IF(Kinder!BP444=4.5,'Berechnung 4_5 _ x'!$E$31,Kinder!BP444),0)</f>
        <v>0</v>
      </c>
      <c r="F444">
        <f>IF(Kinder!BQ446=Antrag!$C$4,IF(Kinder!BQ444=4.5,'Berechnung 4_5 _ x'!$E$31,Kinder!BQ444),0)</f>
        <v>0</v>
      </c>
      <c r="G444">
        <f>IF(Kinder!BR446=Antrag!$C$4,IF(Kinder!BR444=4.5,'Berechnung 4_5 _ x'!$E$31,Kinder!BR444),0)</f>
        <v>0</v>
      </c>
      <c r="H444">
        <f>IF(Kinder!BS446=Antrag!$C$4,IF(Kinder!BS444=4.5,'Berechnung 4_5 _ x'!$E$31,Kinder!BS444),0)</f>
        <v>0</v>
      </c>
      <c r="I444">
        <f>IF(Kinder!BT446=Antrag!$C$4,IF(Kinder!BT444=4.5,'Berechnung 4_5 _ x'!$E$31,Kinder!BT444),0)</f>
        <v>0</v>
      </c>
      <c r="J444">
        <f>IF(Kinder!BU446=Antrag!$C$4,IF(Kinder!BU444=4.5,'Berechnung 4_5 _ x'!$E$31,Kinder!BU444),0)</f>
        <v>0</v>
      </c>
      <c r="K444">
        <f>IF(Kinder!BV446=Antrag!$C$4,IF(Kinder!BV444=4.5,'Berechnung 4_5 _ x'!$E$31,Kinder!BV444),0)</f>
        <v>0</v>
      </c>
      <c r="L444">
        <f>IF(Kinder!BW446=Antrag!$C$4,IF(Kinder!BW444=4.5,'Berechnung 4_5 _ x'!$E$31,Kinder!BW444),0)</f>
        <v>0</v>
      </c>
      <c r="M444" t="str">
        <f>IF(Kinder!S446='Berechnung Kommune'!L443,Kinder!S444,0)</f>
        <v/>
      </c>
      <c r="AL444">
        <f>IF(Kinder!BL446=Antrag!$C$4,IF(A444&gt;=4.5,IF('Berechnung 4_5 _ x'!D$5="Nein",4.5,IF(Kinder!AJ$903&lt;3,IF(MAX(Kinder!$AJ$903:AJ$903)&lt;3,4.5,Kinder!BL444),MIN('Berechnung 4_5 _ x'!$E$31:$F$32))),A444),0)</f>
        <v>0</v>
      </c>
      <c r="AM444">
        <f>IF(Kinder!BM446=Antrag!$C$4,IF(B444&gt;=4.5,IF('Berechnung 4_5 _ x'!E$5="Nein",4.5,IF(Kinder!AK$903&lt;3,IF(MAX(Kinder!$AJ$903:AK$903)&lt;3,4.5,Kinder!BM444),MIN('Berechnung 4_5 _ x'!$E$31:$F$32))),B444),0)</f>
        <v>0</v>
      </c>
      <c r="AN444">
        <f>IF(Kinder!BN446=Antrag!$C$4,IF(C444&gt;=4.5,IF('Berechnung 4_5 _ x'!F$5="Nein",4.5,IF(Kinder!AL$903&lt;3,IF(MAX(Kinder!$AJ$903:AL$903)&lt;3,4.5,Kinder!BN444),MIN('Berechnung 4_5 _ x'!$E$31:$F$32))),C444),0)</f>
        <v>0</v>
      </c>
      <c r="AO444">
        <f>IF(Kinder!BO446=Antrag!$C$4,IF(D444&gt;=4.5,IF('Berechnung 4_5 _ x'!G$5="Nein",4.5,IF(Kinder!AM$903&lt;3,IF(MAX(Kinder!$AJ$903:AM$903)&lt;3,4.5,Kinder!BO444),MIN('Berechnung 4_5 _ x'!$E$31:$F$32))),D444),0)</f>
        <v>0</v>
      </c>
      <c r="AP444">
        <f>IF(Kinder!BP446=Antrag!$C$4,IF(E444&gt;=4.5,IF('Berechnung 4_5 _ x'!H$5="Nein",4.5,IF(Kinder!AN$903&lt;3,IF(MAX(Kinder!$AJ$903:AN$903)&lt;3,4.5,Kinder!BP444),MIN('Berechnung 4_5 _ x'!$E$31:$F$32))),E444),0)</f>
        <v>0</v>
      </c>
      <c r="AQ444">
        <f>IF(Kinder!BQ446=Antrag!$C$4,IF(F444&gt;=4.5,IF('Berechnung 4_5 _ x'!I$5="Nein",4.5,IF(Kinder!AO$903&lt;3,IF(MAX(Kinder!$AJ$903:AO$903)&lt;3,4.5,Kinder!BQ444),MIN('Berechnung 4_5 _ x'!$E$31:$F$32))),F444),0)</f>
        <v>0</v>
      </c>
      <c r="AR444">
        <f>IF(Kinder!BR446=Antrag!$C$4,IF(G444&gt;=4.5,IF('Berechnung 4_5 _ x'!J$5="Nein",4.5,IF(Kinder!AP$903&lt;3,IF(MAX(Kinder!$AJ$903:AP$903)&lt;3,4.5,Kinder!BR444),MIN('Berechnung 4_5 _ x'!$E$31:$F$32))),G444),0)</f>
        <v>0</v>
      </c>
      <c r="AS444">
        <f>IF(Kinder!BS446=Antrag!$C$4,IF(H444&gt;=4.5,IF('Berechnung 4_5 _ x'!K$5="Nein",4.5,IF(Kinder!AQ$903&lt;3,IF(MAX(Kinder!$AJ$903:AQ$903)&lt;3,4.5,Kinder!BS444),MIN('Berechnung 4_5 _ x'!$E$31:$F$32))),H444),0)</f>
        <v>0</v>
      </c>
      <c r="AT444">
        <f>IF(Kinder!BT446=Antrag!$C$4,IF(I444&gt;=4.5,IF('Berechnung 4_5 _ x'!L$5="Nein",4.5,IF(Kinder!AR$903&lt;3,IF(MAX(Kinder!$AJ$903:AR$903)&lt;3,4.5,Kinder!BT444),MIN('Berechnung 4_5 _ x'!$E$31:$F$32))),I444),0)</f>
        <v>0</v>
      </c>
      <c r="AU444">
        <f>IF(Kinder!BU446=Antrag!$C$4,IF(J444&gt;=4.5,IF('Berechnung 4_5 _ x'!M$5="Nein",4.5,IF(Kinder!AS$903&lt;3,IF(MAX(Kinder!$AJ$903:AS$903)&lt;3,4.5,Kinder!BU444),MIN('Berechnung 4_5 _ x'!$E$31:$F$32))),J444),0)</f>
        <v>0</v>
      </c>
      <c r="AV444">
        <f>IF(Kinder!BV446=Antrag!$C$4,IF(K444&gt;=4.5,IF('Berechnung 4_5 _ x'!N$5="Nein",4.5,IF(Kinder!AT$903&lt;3,IF(MAX(Kinder!$AJ$903:AT$903)&lt;3,4.5,Kinder!BV444),MIN('Berechnung 4_5 _ x'!$E$31:$F$32))),K444),0)</f>
        <v>0</v>
      </c>
      <c r="AW444">
        <f>IF(Kinder!BW446=Antrag!$C$4,IF(L444&gt;=4.5,IF('Berechnung 4_5 _ x'!O$5="Nein",4.5,IF(Kinder!AU$903&lt;3,IF(MAX(Kinder!$AJ$903:AU$903)&lt;3,4.5,Kinder!BW444),MIN('Berechnung 4_5 _ x'!$E$31:$F$32))),L444),0)</f>
        <v>0</v>
      </c>
    </row>
    <row r="445" spans="1:49" x14ac:dyDescent="0.2">
      <c r="M445">
        <f>IF(Kinder!BL446=Antrag!$C$4,Kinder!BL445,0)</f>
        <v>0</v>
      </c>
      <c r="N445">
        <f>IF(Kinder!BM446=Antrag!$C$4,Kinder!BM445,0)</f>
        <v>0</v>
      </c>
      <c r="O445">
        <f>IF(Kinder!BN446=Antrag!$C$4,Kinder!BN445,0)</f>
        <v>0</v>
      </c>
      <c r="P445">
        <f>IF(Kinder!BO446=Antrag!$C$4,Kinder!BO445,0)</f>
        <v>0</v>
      </c>
      <c r="Q445">
        <f>IF(Kinder!BP446=Antrag!$C$4,Kinder!BP445,0)</f>
        <v>0</v>
      </c>
      <c r="R445">
        <f>IF(Kinder!BQ446=Antrag!$C$4,Kinder!BQ445,0)</f>
        <v>0</v>
      </c>
      <c r="S445">
        <f>IF(Kinder!BR446=Antrag!$C$4,Kinder!BR445,0)</f>
        <v>0</v>
      </c>
      <c r="T445">
        <f>IF(Kinder!BS446=Antrag!$C$4,Kinder!BS445,0)</f>
        <v>0</v>
      </c>
      <c r="U445">
        <f>IF(Kinder!BT446=Antrag!$C$4,Kinder!BT445,0)</f>
        <v>0</v>
      </c>
      <c r="V445">
        <f>IF(Kinder!BU446=Antrag!$C$4,Kinder!BU445,0)</f>
        <v>0</v>
      </c>
      <c r="W445">
        <f>IF(Kinder!BV446=Antrag!$C$4,Kinder!BV445,0)</f>
        <v>0</v>
      </c>
      <c r="X445">
        <f>IF(Kinder!BW446=Antrag!$C$4,Kinder!BW445,0)</f>
        <v>0</v>
      </c>
    </row>
    <row r="446" spans="1:49" x14ac:dyDescent="0.2">
      <c r="Y446">
        <f t="shared" ref="Y446:AJ446" si="147">MIN(A444,AL444)*M445</f>
        <v>0</v>
      </c>
      <c r="Z446">
        <f t="shared" si="147"/>
        <v>0</v>
      </c>
      <c r="AA446">
        <f t="shared" si="147"/>
        <v>0</v>
      </c>
      <c r="AB446">
        <f t="shared" si="147"/>
        <v>0</v>
      </c>
      <c r="AC446">
        <f t="shared" si="147"/>
        <v>0</v>
      </c>
      <c r="AD446">
        <f t="shared" si="147"/>
        <v>0</v>
      </c>
      <c r="AE446">
        <f t="shared" si="147"/>
        <v>0</v>
      </c>
      <c r="AF446">
        <f t="shared" si="147"/>
        <v>0</v>
      </c>
      <c r="AG446">
        <f t="shared" si="147"/>
        <v>0</v>
      </c>
      <c r="AH446">
        <f t="shared" si="147"/>
        <v>0</v>
      </c>
      <c r="AI446">
        <f t="shared" si="147"/>
        <v>0</v>
      </c>
      <c r="AJ446">
        <f t="shared" si="147"/>
        <v>0</v>
      </c>
      <c r="AK446">
        <f>SUM(Y446:AJ446)</f>
        <v>0</v>
      </c>
    </row>
    <row r="447" spans="1:49" x14ac:dyDescent="0.2">
      <c r="A447">
        <f>IF(Kinder!BL449=Antrag!$C$4,IF(Kinder!BL447=4.5,'Berechnung 4_5 _ x'!$E$31,Kinder!BL447),0)</f>
        <v>0</v>
      </c>
      <c r="B447">
        <f>IF(Kinder!BM449=Antrag!$C$4,IF(Kinder!BM447=4.5,'Berechnung 4_5 _ x'!$E$31,Kinder!BM447),0)</f>
        <v>0</v>
      </c>
      <c r="C447">
        <f>IF(Kinder!BN449=Antrag!$C$4,IF(Kinder!BN447=4.5,'Berechnung 4_5 _ x'!$E$31,Kinder!BN447),0)</f>
        <v>0</v>
      </c>
      <c r="D447">
        <f>IF(Kinder!BO449=Antrag!$C$4,IF(Kinder!BO447=4.5,'Berechnung 4_5 _ x'!$E$31,Kinder!BO447),0)</f>
        <v>0</v>
      </c>
      <c r="E447">
        <f>IF(Kinder!BP449=Antrag!$C$4,IF(Kinder!BP447=4.5,'Berechnung 4_5 _ x'!$E$31,Kinder!BP447),0)</f>
        <v>0</v>
      </c>
      <c r="F447">
        <f>IF(Kinder!BQ449=Antrag!$C$4,IF(Kinder!BQ447=4.5,'Berechnung 4_5 _ x'!$E$31,Kinder!BQ447),0)</f>
        <v>0</v>
      </c>
      <c r="G447">
        <f>IF(Kinder!BR449=Antrag!$C$4,IF(Kinder!BR447=4.5,'Berechnung 4_5 _ x'!$E$31,Kinder!BR447),0)</f>
        <v>0</v>
      </c>
      <c r="H447">
        <f>IF(Kinder!BS449=Antrag!$C$4,IF(Kinder!BS447=4.5,'Berechnung 4_5 _ x'!$E$31,Kinder!BS447),0)</f>
        <v>0</v>
      </c>
      <c r="I447">
        <f>IF(Kinder!BT449=Antrag!$C$4,IF(Kinder!BT447=4.5,'Berechnung 4_5 _ x'!$E$31,Kinder!BT447),0)</f>
        <v>0</v>
      </c>
      <c r="J447">
        <f>IF(Kinder!BU449=Antrag!$C$4,IF(Kinder!BU447=4.5,'Berechnung 4_5 _ x'!$E$31,Kinder!BU447),0)</f>
        <v>0</v>
      </c>
      <c r="K447">
        <f>IF(Kinder!BV449=Antrag!$C$4,IF(Kinder!BV447=4.5,'Berechnung 4_5 _ x'!$E$31,Kinder!BV447),0)</f>
        <v>0</v>
      </c>
      <c r="L447">
        <f>IF(Kinder!BW449=Antrag!$C$4,IF(Kinder!BW447=4.5,'Berechnung 4_5 _ x'!$E$31,Kinder!BW447),0)</f>
        <v>0</v>
      </c>
      <c r="M447" t="str">
        <f>IF(Kinder!S449='Berechnung Kommune'!L446,Kinder!S447,0)</f>
        <v/>
      </c>
      <c r="AL447">
        <f>IF(Kinder!BL449=Antrag!$C$4,IF(A447&gt;=4.5,IF('Berechnung 4_5 _ x'!D$5="Nein",4.5,IF(Kinder!AJ$903&lt;3,IF(MAX(Kinder!$AJ$903:AJ$903)&lt;3,4.5,Kinder!BL447),MIN('Berechnung 4_5 _ x'!$E$31:$F$32))),A447),0)</f>
        <v>0</v>
      </c>
      <c r="AM447">
        <f>IF(Kinder!BM449=Antrag!$C$4,IF(B447&gt;=4.5,IF('Berechnung 4_5 _ x'!E$5="Nein",4.5,IF(Kinder!AK$903&lt;3,IF(MAX(Kinder!$AJ$903:AK$903)&lt;3,4.5,Kinder!BM447),MIN('Berechnung 4_5 _ x'!$E$31:$F$32))),B447),0)</f>
        <v>0</v>
      </c>
      <c r="AN447">
        <f>IF(Kinder!BN449=Antrag!$C$4,IF(C447&gt;=4.5,IF('Berechnung 4_5 _ x'!F$5="Nein",4.5,IF(Kinder!AL$903&lt;3,IF(MAX(Kinder!$AJ$903:AL$903)&lt;3,4.5,Kinder!BN447),MIN('Berechnung 4_5 _ x'!$E$31:$F$32))),C447),0)</f>
        <v>0</v>
      </c>
      <c r="AO447">
        <f>IF(Kinder!BO449=Antrag!$C$4,IF(D447&gt;=4.5,IF('Berechnung 4_5 _ x'!G$5="Nein",4.5,IF(Kinder!AM$903&lt;3,IF(MAX(Kinder!$AJ$903:AM$903)&lt;3,4.5,Kinder!BO447),MIN('Berechnung 4_5 _ x'!$E$31:$F$32))),D447),0)</f>
        <v>0</v>
      </c>
      <c r="AP447">
        <f>IF(Kinder!BP449=Antrag!$C$4,IF(E447&gt;=4.5,IF('Berechnung 4_5 _ x'!H$5="Nein",4.5,IF(Kinder!AN$903&lt;3,IF(MAX(Kinder!$AJ$903:AN$903)&lt;3,4.5,Kinder!BP447),MIN('Berechnung 4_5 _ x'!$E$31:$F$32))),E447),0)</f>
        <v>0</v>
      </c>
      <c r="AQ447">
        <f>IF(Kinder!BQ449=Antrag!$C$4,IF(F447&gt;=4.5,IF('Berechnung 4_5 _ x'!I$5="Nein",4.5,IF(Kinder!AO$903&lt;3,IF(MAX(Kinder!$AJ$903:AO$903)&lt;3,4.5,Kinder!BQ447),MIN('Berechnung 4_5 _ x'!$E$31:$F$32))),F447),0)</f>
        <v>0</v>
      </c>
      <c r="AR447">
        <f>IF(Kinder!BR449=Antrag!$C$4,IF(G447&gt;=4.5,IF('Berechnung 4_5 _ x'!J$5="Nein",4.5,IF(Kinder!AP$903&lt;3,IF(MAX(Kinder!$AJ$903:AP$903)&lt;3,4.5,Kinder!BR447),MIN('Berechnung 4_5 _ x'!$E$31:$F$32))),G447),0)</f>
        <v>0</v>
      </c>
      <c r="AS447">
        <f>IF(Kinder!BS449=Antrag!$C$4,IF(H447&gt;=4.5,IF('Berechnung 4_5 _ x'!K$5="Nein",4.5,IF(Kinder!AQ$903&lt;3,IF(MAX(Kinder!$AJ$903:AQ$903)&lt;3,4.5,Kinder!BS447),MIN('Berechnung 4_5 _ x'!$E$31:$F$32))),H447),0)</f>
        <v>0</v>
      </c>
      <c r="AT447">
        <f>IF(Kinder!BT449=Antrag!$C$4,IF(I447&gt;=4.5,IF('Berechnung 4_5 _ x'!L$5="Nein",4.5,IF(Kinder!AR$903&lt;3,IF(MAX(Kinder!$AJ$903:AR$903)&lt;3,4.5,Kinder!BT447),MIN('Berechnung 4_5 _ x'!$E$31:$F$32))),I447),0)</f>
        <v>0</v>
      </c>
      <c r="AU447">
        <f>IF(Kinder!BU449=Antrag!$C$4,IF(J447&gt;=4.5,IF('Berechnung 4_5 _ x'!M$5="Nein",4.5,IF(Kinder!AS$903&lt;3,IF(MAX(Kinder!$AJ$903:AS$903)&lt;3,4.5,Kinder!BU447),MIN('Berechnung 4_5 _ x'!$E$31:$F$32))),J447),0)</f>
        <v>0</v>
      </c>
      <c r="AV447">
        <f>IF(Kinder!BV449=Antrag!$C$4,IF(K447&gt;=4.5,IF('Berechnung 4_5 _ x'!N$5="Nein",4.5,IF(Kinder!AT$903&lt;3,IF(MAX(Kinder!$AJ$903:AT$903)&lt;3,4.5,Kinder!BV447),MIN('Berechnung 4_5 _ x'!$E$31:$F$32))),K447),0)</f>
        <v>0</v>
      </c>
      <c r="AW447">
        <f>IF(Kinder!BW449=Antrag!$C$4,IF(L447&gt;=4.5,IF('Berechnung 4_5 _ x'!O$5="Nein",4.5,IF(Kinder!AU$903&lt;3,IF(MAX(Kinder!$AJ$903:AU$903)&lt;3,4.5,Kinder!BW447),MIN('Berechnung 4_5 _ x'!$E$31:$F$32))),L447),0)</f>
        <v>0</v>
      </c>
    </row>
    <row r="448" spans="1:49" x14ac:dyDescent="0.2">
      <c r="M448">
        <f>IF(Kinder!BL449=Antrag!$C$4,Kinder!BL448,0)</f>
        <v>0</v>
      </c>
      <c r="N448">
        <f>IF(Kinder!BM449=Antrag!$C$4,Kinder!BM448,0)</f>
        <v>0</v>
      </c>
      <c r="O448">
        <f>IF(Kinder!BN449=Antrag!$C$4,Kinder!BN448,0)</f>
        <v>0</v>
      </c>
      <c r="P448">
        <f>IF(Kinder!BO449=Antrag!$C$4,Kinder!BO448,0)</f>
        <v>0</v>
      </c>
      <c r="Q448">
        <f>IF(Kinder!BP449=Antrag!$C$4,Kinder!BP448,0)</f>
        <v>0</v>
      </c>
      <c r="R448">
        <f>IF(Kinder!BQ449=Antrag!$C$4,Kinder!BQ448,0)</f>
        <v>0</v>
      </c>
      <c r="S448">
        <f>IF(Kinder!BR449=Antrag!$C$4,Kinder!BR448,0)</f>
        <v>0</v>
      </c>
      <c r="T448">
        <f>IF(Kinder!BS449=Antrag!$C$4,Kinder!BS448,0)</f>
        <v>0</v>
      </c>
      <c r="U448">
        <f>IF(Kinder!BT449=Antrag!$C$4,Kinder!BT448,0)</f>
        <v>0</v>
      </c>
      <c r="V448">
        <f>IF(Kinder!BU449=Antrag!$C$4,Kinder!BU448,0)</f>
        <v>0</v>
      </c>
      <c r="W448">
        <f>IF(Kinder!BV449=Antrag!$C$4,Kinder!BV448,0)</f>
        <v>0</v>
      </c>
      <c r="X448">
        <f>IF(Kinder!BW449=Antrag!$C$4,Kinder!BW448,0)</f>
        <v>0</v>
      </c>
    </row>
    <row r="449" spans="1:49" x14ac:dyDescent="0.2">
      <c r="Y449">
        <f t="shared" ref="Y449:AJ449" si="148">MIN(A447,AL447)*M448</f>
        <v>0</v>
      </c>
      <c r="Z449">
        <f t="shared" si="148"/>
        <v>0</v>
      </c>
      <c r="AA449">
        <f t="shared" si="148"/>
        <v>0</v>
      </c>
      <c r="AB449">
        <f t="shared" si="148"/>
        <v>0</v>
      </c>
      <c r="AC449">
        <f t="shared" si="148"/>
        <v>0</v>
      </c>
      <c r="AD449">
        <f t="shared" si="148"/>
        <v>0</v>
      </c>
      <c r="AE449">
        <f t="shared" si="148"/>
        <v>0</v>
      </c>
      <c r="AF449">
        <f t="shared" si="148"/>
        <v>0</v>
      </c>
      <c r="AG449">
        <f t="shared" si="148"/>
        <v>0</v>
      </c>
      <c r="AH449">
        <f t="shared" si="148"/>
        <v>0</v>
      </c>
      <c r="AI449">
        <f t="shared" si="148"/>
        <v>0</v>
      </c>
      <c r="AJ449">
        <f t="shared" si="148"/>
        <v>0</v>
      </c>
      <c r="AK449">
        <f>SUM(Y449:AJ449)</f>
        <v>0</v>
      </c>
    </row>
    <row r="450" spans="1:49" x14ac:dyDescent="0.2">
      <c r="A450">
        <f>IF(Kinder!BL452=Antrag!$C$4,IF(Kinder!BL450=4.5,'Berechnung 4_5 _ x'!$E$31,Kinder!BL450),0)</f>
        <v>0</v>
      </c>
      <c r="B450">
        <f>IF(Kinder!BM452=Antrag!$C$4,IF(Kinder!BM450=4.5,'Berechnung 4_5 _ x'!$E$31,Kinder!BM450),0)</f>
        <v>0</v>
      </c>
      <c r="C450">
        <f>IF(Kinder!BN452=Antrag!$C$4,IF(Kinder!BN450=4.5,'Berechnung 4_5 _ x'!$E$31,Kinder!BN450),0)</f>
        <v>0</v>
      </c>
      <c r="D450">
        <f>IF(Kinder!BO452=Antrag!$C$4,IF(Kinder!BO450=4.5,'Berechnung 4_5 _ x'!$E$31,Kinder!BO450),0)</f>
        <v>0</v>
      </c>
      <c r="E450">
        <f>IF(Kinder!BP452=Antrag!$C$4,IF(Kinder!BP450=4.5,'Berechnung 4_5 _ x'!$E$31,Kinder!BP450),0)</f>
        <v>0</v>
      </c>
      <c r="F450">
        <f>IF(Kinder!BQ452=Antrag!$C$4,IF(Kinder!BQ450=4.5,'Berechnung 4_5 _ x'!$E$31,Kinder!BQ450),0)</f>
        <v>0</v>
      </c>
      <c r="G450">
        <f>IF(Kinder!BR452=Antrag!$C$4,IF(Kinder!BR450=4.5,'Berechnung 4_5 _ x'!$E$31,Kinder!BR450),0)</f>
        <v>0</v>
      </c>
      <c r="H450">
        <f>IF(Kinder!BS452=Antrag!$C$4,IF(Kinder!BS450=4.5,'Berechnung 4_5 _ x'!$E$31,Kinder!BS450),0)</f>
        <v>0</v>
      </c>
      <c r="I450">
        <f>IF(Kinder!BT452=Antrag!$C$4,IF(Kinder!BT450=4.5,'Berechnung 4_5 _ x'!$E$31,Kinder!BT450),0)</f>
        <v>0</v>
      </c>
      <c r="J450">
        <f>IF(Kinder!BU452=Antrag!$C$4,IF(Kinder!BU450=4.5,'Berechnung 4_5 _ x'!$E$31,Kinder!BU450),0)</f>
        <v>0</v>
      </c>
      <c r="K450">
        <f>IF(Kinder!BV452=Antrag!$C$4,IF(Kinder!BV450=4.5,'Berechnung 4_5 _ x'!$E$31,Kinder!BV450),0)</f>
        <v>0</v>
      </c>
      <c r="L450">
        <f>IF(Kinder!BW452=Antrag!$C$4,IF(Kinder!BW450=4.5,'Berechnung 4_5 _ x'!$E$31,Kinder!BW450),0)</f>
        <v>0</v>
      </c>
      <c r="M450" t="str">
        <f>IF(Kinder!S452='Berechnung Kommune'!L449,Kinder!S450,0)</f>
        <v/>
      </c>
      <c r="AL450">
        <f>IF(Kinder!BL452=Antrag!$C$4,IF(A450&gt;=4.5,IF('Berechnung 4_5 _ x'!D$5="Nein",4.5,IF(Kinder!AJ$903&lt;3,IF(MAX(Kinder!$AJ$903:AJ$903)&lt;3,4.5,Kinder!BL450),MIN('Berechnung 4_5 _ x'!$E$31:$F$32))),A450),0)</f>
        <v>0</v>
      </c>
      <c r="AM450">
        <f>IF(Kinder!BM452=Antrag!$C$4,IF(B450&gt;=4.5,IF('Berechnung 4_5 _ x'!E$5="Nein",4.5,IF(Kinder!AK$903&lt;3,IF(MAX(Kinder!$AJ$903:AK$903)&lt;3,4.5,Kinder!BM450),MIN('Berechnung 4_5 _ x'!$E$31:$F$32))),B450),0)</f>
        <v>0</v>
      </c>
      <c r="AN450">
        <f>IF(Kinder!BN452=Antrag!$C$4,IF(C450&gt;=4.5,IF('Berechnung 4_5 _ x'!F$5="Nein",4.5,IF(Kinder!AL$903&lt;3,IF(MAX(Kinder!$AJ$903:AL$903)&lt;3,4.5,Kinder!BN450),MIN('Berechnung 4_5 _ x'!$E$31:$F$32))),C450),0)</f>
        <v>0</v>
      </c>
      <c r="AO450">
        <f>IF(Kinder!BO452=Antrag!$C$4,IF(D450&gt;=4.5,IF('Berechnung 4_5 _ x'!G$5="Nein",4.5,IF(Kinder!AM$903&lt;3,IF(MAX(Kinder!$AJ$903:AM$903)&lt;3,4.5,Kinder!BO450),MIN('Berechnung 4_5 _ x'!$E$31:$F$32))),D450),0)</f>
        <v>0</v>
      </c>
      <c r="AP450">
        <f>IF(Kinder!BP452=Antrag!$C$4,IF(E450&gt;=4.5,IF('Berechnung 4_5 _ x'!H$5="Nein",4.5,IF(Kinder!AN$903&lt;3,IF(MAX(Kinder!$AJ$903:AN$903)&lt;3,4.5,Kinder!BP450),MIN('Berechnung 4_5 _ x'!$E$31:$F$32))),E450),0)</f>
        <v>0</v>
      </c>
      <c r="AQ450">
        <f>IF(Kinder!BQ452=Antrag!$C$4,IF(F450&gt;=4.5,IF('Berechnung 4_5 _ x'!I$5="Nein",4.5,IF(Kinder!AO$903&lt;3,IF(MAX(Kinder!$AJ$903:AO$903)&lt;3,4.5,Kinder!BQ450),MIN('Berechnung 4_5 _ x'!$E$31:$F$32))),F450),0)</f>
        <v>0</v>
      </c>
      <c r="AR450">
        <f>IF(Kinder!BR452=Antrag!$C$4,IF(G450&gt;=4.5,IF('Berechnung 4_5 _ x'!J$5="Nein",4.5,IF(Kinder!AP$903&lt;3,IF(MAX(Kinder!$AJ$903:AP$903)&lt;3,4.5,Kinder!BR450),MIN('Berechnung 4_5 _ x'!$E$31:$F$32))),G450),0)</f>
        <v>0</v>
      </c>
      <c r="AS450">
        <f>IF(Kinder!BS452=Antrag!$C$4,IF(H450&gt;=4.5,IF('Berechnung 4_5 _ x'!K$5="Nein",4.5,IF(Kinder!AQ$903&lt;3,IF(MAX(Kinder!$AJ$903:AQ$903)&lt;3,4.5,Kinder!BS450),MIN('Berechnung 4_5 _ x'!$E$31:$F$32))),H450),0)</f>
        <v>0</v>
      </c>
      <c r="AT450">
        <f>IF(Kinder!BT452=Antrag!$C$4,IF(I450&gt;=4.5,IF('Berechnung 4_5 _ x'!L$5="Nein",4.5,IF(Kinder!AR$903&lt;3,IF(MAX(Kinder!$AJ$903:AR$903)&lt;3,4.5,Kinder!BT450),MIN('Berechnung 4_5 _ x'!$E$31:$F$32))),I450),0)</f>
        <v>0</v>
      </c>
      <c r="AU450">
        <f>IF(Kinder!BU452=Antrag!$C$4,IF(J450&gt;=4.5,IF('Berechnung 4_5 _ x'!M$5="Nein",4.5,IF(Kinder!AS$903&lt;3,IF(MAX(Kinder!$AJ$903:AS$903)&lt;3,4.5,Kinder!BU450),MIN('Berechnung 4_5 _ x'!$E$31:$F$32))),J450),0)</f>
        <v>0</v>
      </c>
      <c r="AV450">
        <f>IF(Kinder!BV452=Antrag!$C$4,IF(K450&gt;=4.5,IF('Berechnung 4_5 _ x'!N$5="Nein",4.5,IF(Kinder!AT$903&lt;3,IF(MAX(Kinder!$AJ$903:AT$903)&lt;3,4.5,Kinder!BV450),MIN('Berechnung 4_5 _ x'!$E$31:$F$32))),K450),0)</f>
        <v>0</v>
      </c>
      <c r="AW450">
        <f>IF(Kinder!BW452=Antrag!$C$4,IF(L450&gt;=4.5,IF('Berechnung 4_5 _ x'!O$5="Nein",4.5,IF(Kinder!AU$903&lt;3,IF(MAX(Kinder!$AJ$903:AU$903)&lt;3,4.5,Kinder!BW450),MIN('Berechnung 4_5 _ x'!$E$31:$F$32))),L450),0)</f>
        <v>0</v>
      </c>
    </row>
    <row r="451" spans="1:49" x14ac:dyDescent="0.2">
      <c r="M451">
        <f>IF(Kinder!BL452=Antrag!$C$4,Kinder!BL451,0)</f>
        <v>0</v>
      </c>
      <c r="N451">
        <f>IF(Kinder!BM452=Antrag!$C$4,Kinder!BM451,0)</f>
        <v>0</v>
      </c>
      <c r="O451">
        <f>IF(Kinder!BN452=Antrag!$C$4,Kinder!BN451,0)</f>
        <v>0</v>
      </c>
      <c r="P451">
        <f>IF(Kinder!BO452=Antrag!$C$4,Kinder!BO451,0)</f>
        <v>0</v>
      </c>
      <c r="Q451">
        <f>IF(Kinder!BP452=Antrag!$C$4,Kinder!BP451,0)</f>
        <v>0</v>
      </c>
      <c r="R451">
        <f>IF(Kinder!BQ452=Antrag!$C$4,Kinder!BQ451,0)</f>
        <v>0</v>
      </c>
      <c r="S451">
        <f>IF(Kinder!BR452=Antrag!$C$4,Kinder!BR451,0)</f>
        <v>0</v>
      </c>
      <c r="T451">
        <f>IF(Kinder!BS452=Antrag!$C$4,Kinder!BS451,0)</f>
        <v>0</v>
      </c>
      <c r="U451">
        <f>IF(Kinder!BT452=Antrag!$C$4,Kinder!BT451,0)</f>
        <v>0</v>
      </c>
      <c r="V451">
        <f>IF(Kinder!BU452=Antrag!$C$4,Kinder!BU451,0)</f>
        <v>0</v>
      </c>
      <c r="W451">
        <f>IF(Kinder!BV452=Antrag!$C$4,Kinder!BV451,0)</f>
        <v>0</v>
      </c>
      <c r="X451">
        <f>IF(Kinder!BW452=Antrag!$C$4,Kinder!BW451,0)</f>
        <v>0</v>
      </c>
    </row>
    <row r="452" spans="1:49" x14ac:dyDescent="0.2">
      <c r="Y452">
        <f t="shared" ref="Y452:AJ452" si="149">MIN(A450,AL450)*M451</f>
        <v>0</v>
      </c>
      <c r="Z452">
        <f t="shared" si="149"/>
        <v>0</v>
      </c>
      <c r="AA452">
        <f t="shared" si="149"/>
        <v>0</v>
      </c>
      <c r="AB452">
        <f t="shared" si="149"/>
        <v>0</v>
      </c>
      <c r="AC452">
        <f t="shared" si="149"/>
        <v>0</v>
      </c>
      <c r="AD452">
        <f t="shared" si="149"/>
        <v>0</v>
      </c>
      <c r="AE452">
        <f t="shared" si="149"/>
        <v>0</v>
      </c>
      <c r="AF452">
        <f t="shared" si="149"/>
        <v>0</v>
      </c>
      <c r="AG452">
        <f t="shared" si="149"/>
        <v>0</v>
      </c>
      <c r="AH452">
        <f t="shared" si="149"/>
        <v>0</v>
      </c>
      <c r="AI452">
        <f t="shared" si="149"/>
        <v>0</v>
      </c>
      <c r="AJ452">
        <f t="shared" si="149"/>
        <v>0</v>
      </c>
      <c r="AK452">
        <f>SUM(Y452:AJ452)</f>
        <v>0</v>
      </c>
    </row>
    <row r="453" spans="1:49" x14ac:dyDescent="0.2">
      <c r="A453">
        <f>IF(Kinder!BL455=Antrag!$C$4,IF(Kinder!BL453=4.5,'Berechnung 4_5 _ x'!$E$31,Kinder!BL453),0)</f>
        <v>0</v>
      </c>
      <c r="B453">
        <f>IF(Kinder!BM455=Antrag!$C$4,IF(Kinder!BM453=4.5,'Berechnung 4_5 _ x'!$E$31,Kinder!BM453),0)</f>
        <v>0</v>
      </c>
      <c r="C453">
        <f>IF(Kinder!BN455=Antrag!$C$4,IF(Kinder!BN453=4.5,'Berechnung 4_5 _ x'!$E$31,Kinder!BN453),0)</f>
        <v>0</v>
      </c>
      <c r="D453">
        <f>IF(Kinder!BO455=Antrag!$C$4,IF(Kinder!BO453=4.5,'Berechnung 4_5 _ x'!$E$31,Kinder!BO453),0)</f>
        <v>0</v>
      </c>
      <c r="E453">
        <f>IF(Kinder!BP455=Antrag!$C$4,IF(Kinder!BP453=4.5,'Berechnung 4_5 _ x'!$E$31,Kinder!BP453),0)</f>
        <v>0</v>
      </c>
      <c r="F453">
        <f>IF(Kinder!BQ455=Antrag!$C$4,IF(Kinder!BQ453=4.5,'Berechnung 4_5 _ x'!$E$31,Kinder!BQ453),0)</f>
        <v>0</v>
      </c>
      <c r="G453">
        <f>IF(Kinder!BR455=Antrag!$C$4,IF(Kinder!BR453=4.5,'Berechnung 4_5 _ x'!$E$31,Kinder!BR453),0)</f>
        <v>0</v>
      </c>
      <c r="H453">
        <f>IF(Kinder!BS455=Antrag!$C$4,IF(Kinder!BS453=4.5,'Berechnung 4_5 _ x'!$E$31,Kinder!BS453),0)</f>
        <v>0</v>
      </c>
      <c r="I453">
        <f>IF(Kinder!BT455=Antrag!$C$4,IF(Kinder!BT453=4.5,'Berechnung 4_5 _ x'!$E$31,Kinder!BT453),0)</f>
        <v>0</v>
      </c>
      <c r="J453">
        <f>IF(Kinder!BU455=Antrag!$C$4,IF(Kinder!BU453=4.5,'Berechnung 4_5 _ x'!$E$31,Kinder!BU453),0)</f>
        <v>0</v>
      </c>
      <c r="K453">
        <f>IF(Kinder!BV455=Antrag!$C$4,IF(Kinder!BV453=4.5,'Berechnung 4_5 _ x'!$E$31,Kinder!BV453),0)</f>
        <v>0</v>
      </c>
      <c r="L453">
        <f>IF(Kinder!BW455=Antrag!$C$4,IF(Kinder!BW453=4.5,'Berechnung 4_5 _ x'!$E$31,Kinder!BW453),0)</f>
        <v>0</v>
      </c>
      <c r="M453" t="str">
        <f>IF(Kinder!S455='Berechnung Kommune'!L452,Kinder!S453,0)</f>
        <v/>
      </c>
      <c r="AL453">
        <f>IF(Kinder!BL455=Antrag!$C$4,IF(A453&gt;=4.5,IF('Berechnung 4_5 _ x'!D$5="Nein",4.5,IF(Kinder!AJ$903&lt;3,IF(MAX(Kinder!$AJ$903:AJ$903)&lt;3,4.5,Kinder!BL453),MIN('Berechnung 4_5 _ x'!$E$31:$F$32))),A453),0)</f>
        <v>0</v>
      </c>
      <c r="AM453">
        <f>IF(Kinder!BM455=Antrag!$C$4,IF(B453&gt;=4.5,IF('Berechnung 4_5 _ x'!E$5="Nein",4.5,IF(Kinder!AK$903&lt;3,IF(MAX(Kinder!$AJ$903:AK$903)&lt;3,4.5,Kinder!BM453),MIN('Berechnung 4_5 _ x'!$E$31:$F$32))),B453),0)</f>
        <v>0</v>
      </c>
      <c r="AN453">
        <f>IF(Kinder!BN455=Antrag!$C$4,IF(C453&gt;=4.5,IF('Berechnung 4_5 _ x'!F$5="Nein",4.5,IF(Kinder!AL$903&lt;3,IF(MAX(Kinder!$AJ$903:AL$903)&lt;3,4.5,Kinder!BN453),MIN('Berechnung 4_5 _ x'!$E$31:$F$32))),C453),0)</f>
        <v>0</v>
      </c>
      <c r="AO453">
        <f>IF(Kinder!BO455=Antrag!$C$4,IF(D453&gt;=4.5,IF('Berechnung 4_5 _ x'!G$5="Nein",4.5,IF(Kinder!AM$903&lt;3,IF(MAX(Kinder!$AJ$903:AM$903)&lt;3,4.5,Kinder!BO453),MIN('Berechnung 4_5 _ x'!$E$31:$F$32))),D453),0)</f>
        <v>0</v>
      </c>
      <c r="AP453">
        <f>IF(Kinder!BP455=Antrag!$C$4,IF(E453&gt;=4.5,IF('Berechnung 4_5 _ x'!H$5="Nein",4.5,IF(Kinder!AN$903&lt;3,IF(MAX(Kinder!$AJ$903:AN$903)&lt;3,4.5,Kinder!BP453),MIN('Berechnung 4_5 _ x'!$E$31:$F$32))),E453),0)</f>
        <v>0</v>
      </c>
      <c r="AQ453">
        <f>IF(Kinder!BQ455=Antrag!$C$4,IF(F453&gt;=4.5,IF('Berechnung 4_5 _ x'!I$5="Nein",4.5,IF(Kinder!AO$903&lt;3,IF(MAX(Kinder!$AJ$903:AO$903)&lt;3,4.5,Kinder!BQ453),MIN('Berechnung 4_5 _ x'!$E$31:$F$32))),F453),0)</f>
        <v>0</v>
      </c>
      <c r="AR453">
        <f>IF(Kinder!BR455=Antrag!$C$4,IF(G453&gt;=4.5,IF('Berechnung 4_5 _ x'!J$5="Nein",4.5,IF(Kinder!AP$903&lt;3,IF(MAX(Kinder!$AJ$903:AP$903)&lt;3,4.5,Kinder!BR453),MIN('Berechnung 4_5 _ x'!$E$31:$F$32))),G453),0)</f>
        <v>0</v>
      </c>
      <c r="AS453">
        <f>IF(Kinder!BS455=Antrag!$C$4,IF(H453&gt;=4.5,IF('Berechnung 4_5 _ x'!K$5="Nein",4.5,IF(Kinder!AQ$903&lt;3,IF(MAX(Kinder!$AJ$903:AQ$903)&lt;3,4.5,Kinder!BS453),MIN('Berechnung 4_5 _ x'!$E$31:$F$32))),H453),0)</f>
        <v>0</v>
      </c>
      <c r="AT453">
        <f>IF(Kinder!BT455=Antrag!$C$4,IF(I453&gt;=4.5,IF('Berechnung 4_5 _ x'!L$5="Nein",4.5,IF(Kinder!AR$903&lt;3,IF(MAX(Kinder!$AJ$903:AR$903)&lt;3,4.5,Kinder!BT453),MIN('Berechnung 4_5 _ x'!$E$31:$F$32))),I453),0)</f>
        <v>0</v>
      </c>
      <c r="AU453">
        <f>IF(Kinder!BU455=Antrag!$C$4,IF(J453&gt;=4.5,IF('Berechnung 4_5 _ x'!M$5="Nein",4.5,IF(Kinder!AS$903&lt;3,IF(MAX(Kinder!$AJ$903:AS$903)&lt;3,4.5,Kinder!BU453),MIN('Berechnung 4_5 _ x'!$E$31:$F$32))),J453),0)</f>
        <v>0</v>
      </c>
      <c r="AV453">
        <f>IF(Kinder!BV455=Antrag!$C$4,IF(K453&gt;=4.5,IF('Berechnung 4_5 _ x'!N$5="Nein",4.5,IF(Kinder!AT$903&lt;3,IF(MAX(Kinder!$AJ$903:AT$903)&lt;3,4.5,Kinder!BV453),MIN('Berechnung 4_5 _ x'!$E$31:$F$32))),K453),0)</f>
        <v>0</v>
      </c>
      <c r="AW453">
        <f>IF(Kinder!BW455=Antrag!$C$4,IF(L453&gt;=4.5,IF('Berechnung 4_5 _ x'!O$5="Nein",4.5,IF(Kinder!AU$903&lt;3,IF(MAX(Kinder!$AJ$903:AU$903)&lt;3,4.5,Kinder!BW453),MIN('Berechnung 4_5 _ x'!$E$31:$F$32))),L453),0)</f>
        <v>0</v>
      </c>
    </row>
    <row r="454" spans="1:49" x14ac:dyDescent="0.2">
      <c r="M454">
        <f>IF(Kinder!BL455=Antrag!$C$4,Kinder!BL454,0)</f>
        <v>0</v>
      </c>
      <c r="N454">
        <f>IF(Kinder!BM455=Antrag!$C$4,Kinder!BM454,0)</f>
        <v>0</v>
      </c>
      <c r="O454">
        <f>IF(Kinder!BN455=Antrag!$C$4,Kinder!BN454,0)</f>
        <v>0</v>
      </c>
      <c r="P454">
        <f>IF(Kinder!BO455=Antrag!$C$4,Kinder!BO454,0)</f>
        <v>0</v>
      </c>
      <c r="Q454">
        <f>IF(Kinder!BP455=Antrag!$C$4,Kinder!BP454,0)</f>
        <v>0</v>
      </c>
      <c r="R454">
        <f>IF(Kinder!BQ455=Antrag!$C$4,Kinder!BQ454,0)</f>
        <v>0</v>
      </c>
      <c r="S454">
        <f>IF(Kinder!BR455=Antrag!$C$4,Kinder!BR454,0)</f>
        <v>0</v>
      </c>
      <c r="T454">
        <f>IF(Kinder!BS455=Antrag!$C$4,Kinder!BS454,0)</f>
        <v>0</v>
      </c>
      <c r="U454">
        <f>IF(Kinder!BT455=Antrag!$C$4,Kinder!BT454,0)</f>
        <v>0</v>
      </c>
      <c r="V454">
        <f>IF(Kinder!BU455=Antrag!$C$4,Kinder!BU454,0)</f>
        <v>0</v>
      </c>
      <c r="W454">
        <f>IF(Kinder!BV455=Antrag!$C$4,Kinder!BV454,0)</f>
        <v>0</v>
      </c>
      <c r="X454">
        <f>IF(Kinder!BW455=Antrag!$C$4,Kinder!BW454,0)</f>
        <v>0</v>
      </c>
    </row>
    <row r="455" spans="1:49" x14ac:dyDescent="0.2">
      <c r="Y455">
        <f t="shared" ref="Y455:AJ455" si="150">MIN(A453,AL453)*M454</f>
        <v>0</v>
      </c>
      <c r="Z455">
        <f t="shared" si="150"/>
        <v>0</v>
      </c>
      <c r="AA455">
        <f t="shared" si="150"/>
        <v>0</v>
      </c>
      <c r="AB455">
        <f t="shared" si="150"/>
        <v>0</v>
      </c>
      <c r="AC455">
        <f t="shared" si="150"/>
        <v>0</v>
      </c>
      <c r="AD455">
        <f t="shared" si="150"/>
        <v>0</v>
      </c>
      <c r="AE455">
        <f t="shared" si="150"/>
        <v>0</v>
      </c>
      <c r="AF455">
        <f t="shared" si="150"/>
        <v>0</v>
      </c>
      <c r="AG455">
        <f t="shared" si="150"/>
        <v>0</v>
      </c>
      <c r="AH455">
        <f t="shared" si="150"/>
        <v>0</v>
      </c>
      <c r="AI455">
        <f t="shared" si="150"/>
        <v>0</v>
      </c>
      <c r="AJ455">
        <f t="shared" si="150"/>
        <v>0</v>
      </c>
      <c r="AK455">
        <f>SUM(Y455:AJ455)</f>
        <v>0</v>
      </c>
    </row>
    <row r="456" spans="1:49" x14ac:dyDescent="0.2">
      <c r="A456">
        <f>IF(Kinder!BL458=Antrag!$C$4,IF(Kinder!BL456=4.5,'Berechnung 4_5 _ x'!$E$31,Kinder!BL456),0)</f>
        <v>0</v>
      </c>
      <c r="B456">
        <f>IF(Kinder!BM458=Antrag!$C$4,IF(Kinder!BM456=4.5,'Berechnung 4_5 _ x'!$E$31,Kinder!BM456),0)</f>
        <v>0</v>
      </c>
      <c r="C456">
        <f>IF(Kinder!BN458=Antrag!$C$4,IF(Kinder!BN456=4.5,'Berechnung 4_5 _ x'!$E$31,Kinder!BN456),0)</f>
        <v>0</v>
      </c>
      <c r="D456">
        <f>IF(Kinder!BO458=Antrag!$C$4,IF(Kinder!BO456=4.5,'Berechnung 4_5 _ x'!$E$31,Kinder!BO456),0)</f>
        <v>0</v>
      </c>
      <c r="E456">
        <f>IF(Kinder!BP458=Antrag!$C$4,IF(Kinder!BP456=4.5,'Berechnung 4_5 _ x'!$E$31,Kinder!BP456),0)</f>
        <v>0</v>
      </c>
      <c r="F456">
        <f>IF(Kinder!BQ458=Antrag!$C$4,IF(Kinder!BQ456=4.5,'Berechnung 4_5 _ x'!$E$31,Kinder!BQ456),0)</f>
        <v>0</v>
      </c>
      <c r="G456">
        <f>IF(Kinder!BR458=Antrag!$C$4,IF(Kinder!BR456=4.5,'Berechnung 4_5 _ x'!$E$31,Kinder!BR456),0)</f>
        <v>0</v>
      </c>
      <c r="H456">
        <f>IF(Kinder!BS458=Antrag!$C$4,IF(Kinder!BS456=4.5,'Berechnung 4_5 _ x'!$E$31,Kinder!BS456),0)</f>
        <v>0</v>
      </c>
      <c r="I456">
        <f>IF(Kinder!BT458=Antrag!$C$4,IF(Kinder!BT456=4.5,'Berechnung 4_5 _ x'!$E$31,Kinder!BT456),0)</f>
        <v>0</v>
      </c>
      <c r="J456">
        <f>IF(Kinder!BU458=Antrag!$C$4,IF(Kinder!BU456=4.5,'Berechnung 4_5 _ x'!$E$31,Kinder!BU456),0)</f>
        <v>0</v>
      </c>
      <c r="K456">
        <f>IF(Kinder!BV458=Antrag!$C$4,IF(Kinder!BV456=4.5,'Berechnung 4_5 _ x'!$E$31,Kinder!BV456),0)</f>
        <v>0</v>
      </c>
      <c r="L456">
        <f>IF(Kinder!BW458=Antrag!$C$4,IF(Kinder!BW456=4.5,'Berechnung 4_5 _ x'!$E$31,Kinder!BW456),0)</f>
        <v>0</v>
      </c>
      <c r="M456" t="str">
        <f>IF(Kinder!S458='Berechnung Kommune'!L455,Kinder!S456,0)</f>
        <v/>
      </c>
      <c r="AL456">
        <f>IF(Kinder!BL458=Antrag!$C$4,IF(A456&gt;=4.5,IF('Berechnung 4_5 _ x'!D$5="Nein",4.5,IF(Kinder!AJ$903&lt;3,IF(MAX(Kinder!$AJ$903:AJ$903)&lt;3,4.5,Kinder!BL456),MIN('Berechnung 4_5 _ x'!$E$31:$F$32))),A456),0)</f>
        <v>0</v>
      </c>
      <c r="AM456">
        <f>IF(Kinder!BM458=Antrag!$C$4,IF(B456&gt;=4.5,IF('Berechnung 4_5 _ x'!E$5="Nein",4.5,IF(Kinder!AK$903&lt;3,IF(MAX(Kinder!$AJ$903:AK$903)&lt;3,4.5,Kinder!BM456),MIN('Berechnung 4_5 _ x'!$E$31:$F$32))),B456),0)</f>
        <v>0</v>
      </c>
      <c r="AN456">
        <f>IF(Kinder!BN458=Antrag!$C$4,IF(C456&gt;=4.5,IF('Berechnung 4_5 _ x'!F$5="Nein",4.5,IF(Kinder!AL$903&lt;3,IF(MAX(Kinder!$AJ$903:AL$903)&lt;3,4.5,Kinder!BN456),MIN('Berechnung 4_5 _ x'!$E$31:$F$32))),C456),0)</f>
        <v>0</v>
      </c>
      <c r="AO456">
        <f>IF(Kinder!BO458=Antrag!$C$4,IF(D456&gt;=4.5,IF('Berechnung 4_5 _ x'!G$5="Nein",4.5,IF(Kinder!AM$903&lt;3,IF(MAX(Kinder!$AJ$903:AM$903)&lt;3,4.5,Kinder!BO456),MIN('Berechnung 4_5 _ x'!$E$31:$F$32))),D456),0)</f>
        <v>0</v>
      </c>
      <c r="AP456">
        <f>IF(Kinder!BP458=Antrag!$C$4,IF(E456&gt;=4.5,IF('Berechnung 4_5 _ x'!H$5="Nein",4.5,IF(Kinder!AN$903&lt;3,IF(MAX(Kinder!$AJ$903:AN$903)&lt;3,4.5,Kinder!BP456),MIN('Berechnung 4_5 _ x'!$E$31:$F$32))),E456),0)</f>
        <v>0</v>
      </c>
      <c r="AQ456">
        <f>IF(Kinder!BQ458=Antrag!$C$4,IF(F456&gt;=4.5,IF('Berechnung 4_5 _ x'!I$5="Nein",4.5,IF(Kinder!AO$903&lt;3,IF(MAX(Kinder!$AJ$903:AO$903)&lt;3,4.5,Kinder!BQ456),MIN('Berechnung 4_5 _ x'!$E$31:$F$32))),F456),0)</f>
        <v>0</v>
      </c>
      <c r="AR456">
        <f>IF(Kinder!BR458=Antrag!$C$4,IF(G456&gt;=4.5,IF('Berechnung 4_5 _ x'!J$5="Nein",4.5,IF(Kinder!AP$903&lt;3,IF(MAX(Kinder!$AJ$903:AP$903)&lt;3,4.5,Kinder!BR456),MIN('Berechnung 4_5 _ x'!$E$31:$F$32))),G456),0)</f>
        <v>0</v>
      </c>
      <c r="AS456">
        <f>IF(Kinder!BS458=Antrag!$C$4,IF(H456&gt;=4.5,IF('Berechnung 4_5 _ x'!K$5="Nein",4.5,IF(Kinder!AQ$903&lt;3,IF(MAX(Kinder!$AJ$903:AQ$903)&lt;3,4.5,Kinder!BS456),MIN('Berechnung 4_5 _ x'!$E$31:$F$32))),H456),0)</f>
        <v>0</v>
      </c>
      <c r="AT456">
        <f>IF(Kinder!BT458=Antrag!$C$4,IF(I456&gt;=4.5,IF('Berechnung 4_5 _ x'!L$5="Nein",4.5,IF(Kinder!AR$903&lt;3,IF(MAX(Kinder!$AJ$903:AR$903)&lt;3,4.5,Kinder!BT456),MIN('Berechnung 4_5 _ x'!$E$31:$F$32))),I456),0)</f>
        <v>0</v>
      </c>
      <c r="AU456">
        <f>IF(Kinder!BU458=Antrag!$C$4,IF(J456&gt;=4.5,IF('Berechnung 4_5 _ x'!M$5="Nein",4.5,IF(Kinder!AS$903&lt;3,IF(MAX(Kinder!$AJ$903:AS$903)&lt;3,4.5,Kinder!BU456),MIN('Berechnung 4_5 _ x'!$E$31:$F$32))),J456),0)</f>
        <v>0</v>
      </c>
      <c r="AV456">
        <f>IF(Kinder!BV458=Antrag!$C$4,IF(K456&gt;=4.5,IF('Berechnung 4_5 _ x'!N$5="Nein",4.5,IF(Kinder!AT$903&lt;3,IF(MAX(Kinder!$AJ$903:AT$903)&lt;3,4.5,Kinder!BV456),MIN('Berechnung 4_5 _ x'!$E$31:$F$32))),K456),0)</f>
        <v>0</v>
      </c>
      <c r="AW456">
        <f>IF(Kinder!BW458=Antrag!$C$4,IF(L456&gt;=4.5,IF('Berechnung 4_5 _ x'!O$5="Nein",4.5,IF(Kinder!AU$903&lt;3,IF(MAX(Kinder!$AJ$903:AU$903)&lt;3,4.5,Kinder!BW456),MIN('Berechnung 4_5 _ x'!$E$31:$F$32))),L456),0)</f>
        <v>0</v>
      </c>
    </row>
    <row r="457" spans="1:49" x14ac:dyDescent="0.2">
      <c r="M457">
        <f>IF(Kinder!BL458=Antrag!$C$4,Kinder!BL457,0)</f>
        <v>0</v>
      </c>
      <c r="N457">
        <f>IF(Kinder!BM458=Antrag!$C$4,Kinder!BM457,0)</f>
        <v>0</v>
      </c>
      <c r="O457">
        <f>IF(Kinder!BN458=Antrag!$C$4,Kinder!BN457,0)</f>
        <v>0</v>
      </c>
      <c r="P457">
        <f>IF(Kinder!BO458=Antrag!$C$4,Kinder!BO457,0)</f>
        <v>0</v>
      </c>
      <c r="Q457">
        <f>IF(Kinder!BP458=Antrag!$C$4,Kinder!BP457,0)</f>
        <v>0</v>
      </c>
      <c r="R457">
        <f>IF(Kinder!BQ458=Antrag!$C$4,Kinder!BQ457,0)</f>
        <v>0</v>
      </c>
      <c r="S457">
        <f>IF(Kinder!BR458=Antrag!$C$4,Kinder!BR457,0)</f>
        <v>0</v>
      </c>
      <c r="T457">
        <f>IF(Kinder!BS458=Antrag!$C$4,Kinder!BS457,0)</f>
        <v>0</v>
      </c>
      <c r="U457">
        <f>IF(Kinder!BT458=Antrag!$C$4,Kinder!BT457,0)</f>
        <v>0</v>
      </c>
      <c r="V457">
        <f>IF(Kinder!BU458=Antrag!$C$4,Kinder!BU457,0)</f>
        <v>0</v>
      </c>
      <c r="W457">
        <f>IF(Kinder!BV458=Antrag!$C$4,Kinder!BV457,0)</f>
        <v>0</v>
      </c>
      <c r="X457">
        <f>IF(Kinder!BW458=Antrag!$C$4,Kinder!BW457,0)</f>
        <v>0</v>
      </c>
    </row>
    <row r="458" spans="1:49" x14ac:dyDescent="0.2">
      <c r="Y458">
        <f t="shared" ref="Y458:AJ458" si="151">MIN(A456,AL456)*M457</f>
        <v>0</v>
      </c>
      <c r="Z458">
        <f t="shared" si="151"/>
        <v>0</v>
      </c>
      <c r="AA458">
        <f t="shared" si="151"/>
        <v>0</v>
      </c>
      <c r="AB458">
        <f t="shared" si="151"/>
        <v>0</v>
      </c>
      <c r="AC458">
        <f t="shared" si="151"/>
        <v>0</v>
      </c>
      <c r="AD458">
        <f t="shared" si="151"/>
        <v>0</v>
      </c>
      <c r="AE458">
        <f t="shared" si="151"/>
        <v>0</v>
      </c>
      <c r="AF458">
        <f t="shared" si="151"/>
        <v>0</v>
      </c>
      <c r="AG458">
        <f t="shared" si="151"/>
        <v>0</v>
      </c>
      <c r="AH458">
        <f t="shared" si="151"/>
        <v>0</v>
      </c>
      <c r="AI458">
        <f t="shared" si="151"/>
        <v>0</v>
      </c>
      <c r="AJ458">
        <f t="shared" si="151"/>
        <v>0</v>
      </c>
      <c r="AK458">
        <f>SUM(Y458:AJ458)</f>
        <v>0</v>
      </c>
    </row>
    <row r="459" spans="1:49" x14ac:dyDescent="0.2">
      <c r="A459">
        <f>IF(Kinder!BL461=Antrag!$C$4,IF(Kinder!BL459=4.5,'Berechnung 4_5 _ x'!$E$31,Kinder!BL459),0)</f>
        <v>0</v>
      </c>
      <c r="B459">
        <f>IF(Kinder!BM461=Antrag!$C$4,IF(Kinder!BM459=4.5,'Berechnung 4_5 _ x'!$E$31,Kinder!BM459),0)</f>
        <v>0</v>
      </c>
      <c r="C459">
        <f>IF(Kinder!BN461=Antrag!$C$4,IF(Kinder!BN459=4.5,'Berechnung 4_5 _ x'!$E$31,Kinder!BN459),0)</f>
        <v>0</v>
      </c>
      <c r="D459">
        <f>IF(Kinder!BO461=Antrag!$C$4,IF(Kinder!BO459=4.5,'Berechnung 4_5 _ x'!$E$31,Kinder!BO459),0)</f>
        <v>0</v>
      </c>
      <c r="E459">
        <f>IF(Kinder!BP461=Antrag!$C$4,IF(Kinder!BP459=4.5,'Berechnung 4_5 _ x'!$E$31,Kinder!BP459),0)</f>
        <v>0</v>
      </c>
      <c r="F459">
        <f>IF(Kinder!BQ461=Antrag!$C$4,IF(Kinder!BQ459=4.5,'Berechnung 4_5 _ x'!$E$31,Kinder!BQ459),0)</f>
        <v>0</v>
      </c>
      <c r="G459">
        <f>IF(Kinder!BR461=Antrag!$C$4,IF(Kinder!BR459=4.5,'Berechnung 4_5 _ x'!$E$31,Kinder!BR459),0)</f>
        <v>0</v>
      </c>
      <c r="H459">
        <f>IF(Kinder!BS461=Antrag!$C$4,IF(Kinder!BS459=4.5,'Berechnung 4_5 _ x'!$E$31,Kinder!BS459),0)</f>
        <v>0</v>
      </c>
      <c r="I459">
        <f>IF(Kinder!BT461=Antrag!$C$4,IF(Kinder!BT459=4.5,'Berechnung 4_5 _ x'!$E$31,Kinder!BT459),0)</f>
        <v>0</v>
      </c>
      <c r="J459">
        <f>IF(Kinder!BU461=Antrag!$C$4,IF(Kinder!BU459=4.5,'Berechnung 4_5 _ x'!$E$31,Kinder!BU459),0)</f>
        <v>0</v>
      </c>
      <c r="K459">
        <f>IF(Kinder!BV461=Antrag!$C$4,IF(Kinder!BV459=4.5,'Berechnung 4_5 _ x'!$E$31,Kinder!BV459),0)</f>
        <v>0</v>
      </c>
      <c r="L459">
        <f>IF(Kinder!BW461=Antrag!$C$4,IF(Kinder!BW459=4.5,'Berechnung 4_5 _ x'!$E$31,Kinder!BW459),0)</f>
        <v>0</v>
      </c>
      <c r="M459" t="str">
        <f>IF(Kinder!S461='Berechnung Kommune'!L458,Kinder!S459,0)</f>
        <v/>
      </c>
      <c r="AL459">
        <f>IF(Kinder!BL461=Antrag!$C$4,IF(A459&gt;=4.5,IF('Berechnung 4_5 _ x'!D$5="Nein",4.5,IF(Kinder!AJ$903&lt;3,IF(MAX(Kinder!$AJ$903:AJ$903)&lt;3,4.5,Kinder!BL459),MIN('Berechnung 4_5 _ x'!$E$31:$F$32))),A459),0)</f>
        <v>0</v>
      </c>
      <c r="AM459">
        <f>IF(Kinder!BM461=Antrag!$C$4,IF(B459&gt;=4.5,IF('Berechnung 4_5 _ x'!E$5="Nein",4.5,IF(Kinder!AK$903&lt;3,IF(MAX(Kinder!$AJ$903:AK$903)&lt;3,4.5,Kinder!BM459),MIN('Berechnung 4_5 _ x'!$E$31:$F$32))),B459),0)</f>
        <v>0</v>
      </c>
      <c r="AN459">
        <f>IF(Kinder!BN461=Antrag!$C$4,IF(C459&gt;=4.5,IF('Berechnung 4_5 _ x'!F$5="Nein",4.5,IF(Kinder!AL$903&lt;3,IF(MAX(Kinder!$AJ$903:AL$903)&lt;3,4.5,Kinder!BN459),MIN('Berechnung 4_5 _ x'!$E$31:$F$32))),C459),0)</f>
        <v>0</v>
      </c>
      <c r="AO459">
        <f>IF(Kinder!BO461=Antrag!$C$4,IF(D459&gt;=4.5,IF('Berechnung 4_5 _ x'!G$5="Nein",4.5,IF(Kinder!AM$903&lt;3,IF(MAX(Kinder!$AJ$903:AM$903)&lt;3,4.5,Kinder!BO459),MIN('Berechnung 4_5 _ x'!$E$31:$F$32))),D459),0)</f>
        <v>0</v>
      </c>
      <c r="AP459">
        <f>IF(Kinder!BP461=Antrag!$C$4,IF(E459&gt;=4.5,IF('Berechnung 4_5 _ x'!H$5="Nein",4.5,IF(Kinder!AN$903&lt;3,IF(MAX(Kinder!$AJ$903:AN$903)&lt;3,4.5,Kinder!BP459),MIN('Berechnung 4_5 _ x'!$E$31:$F$32))),E459),0)</f>
        <v>0</v>
      </c>
      <c r="AQ459">
        <f>IF(Kinder!BQ461=Antrag!$C$4,IF(F459&gt;=4.5,IF('Berechnung 4_5 _ x'!I$5="Nein",4.5,IF(Kinder!AO$903&lt;3,IF(MAX(Kinder!$AJ$903:AO$903)&lt;3,4.5,Kinder!BQ459),MIN('Berechnung 4_5 _ x'!$E$31:$F$32))),F459),0)</f>
        <v>0</v>
      </c>
      <c r="AR459">
        <f>IF(Kinder!BR461=Antrag!$C$4,IF(G459&gt;=4.5,IF('Berechnung 4_5 _ x'!J$5="Nein",4.5,IF(Kinder!AP$903&lt;3,IF(MAX(Kinder!$AJ$903:AP$903)&lt;3,4.5,Kinder!BR459),MIN('Berechnung 4_5 _ x'!$E$31:$F$32))),G459),0)</f>
        <v>0</v>
      </c>
      <c r="AS459">
        <f>IF(Kinder!BS461=Antrag!$C$4,IF(H459&gt;=4.5,IF('Berechnung 4_5 _ x'!K$5="Nein",4.5,IF(Kinder!AQ$903&lt;3,IF(MAX(Kinder!$AJ$903:AQ$903)&lt;3,4.5,Kinder!BS459),MIN('Berechnung 4_5 _ x'!$E$31:$F$32))),H459),0)</f>
        <v>0</v>
      </c>
      <c r="AT459">
        <f>IF(Kinder!BT461=Antrag!$C$4,IF(I459&gt;=4.5,IF('Berechnung 4_5 _ x'!L$5="Nein",4.5,IF(Kinder!AR$903&lt;3,IF(MAX(Kinder!$AJ$903:AR$903)&lt;3,4.5,Kinder!BT459),MIN('Berechnung 4_5 _ x'!$E$31:$F$32))),I459),0)</f>
        <v>0</v>
      </c>
      <c r="AU459">
        <f>IF(Kinder!BU461=Antrag!$C$4,IF(J459&gt;=4.5,IF('Berechnung 4_5 _ x'!M$5="Nein",4.5,IF(Kinder!AS$903&lt;3,IF(MAX(Kinder!$AJ$903:AS$903)&lt;3,4.5,Kinder!BU459),MIN('Berechnung 4_5 _ x'!$E$31:$F$32))),J459),0)</f>
        <v>0</v>
      </c>
      <c r="AV459">
        <f>IF(Kinder!BV461=Antrag!$C$4,IF(K459&gt;=4.5,IF('Berechnung 4_5 _ x'!N$5="Nein",4.5,IF(Kinder!AT$903&lt;3,IF(MAX(Kinder!$AJ$903:AT$903)&lt;3,4.5,Kinder!BV459),MIN('Berechnung 4_5 _ x'!$E$31:$F$32))),K459),0)</f>
        <v>0</v>
      </c>
      <c r="AW459">
        <f>IF(Kinder!BW461=Antrag!$C$4,IF(L459&gt;=4.5,IF('Berechnung 4_5 _ x'!O$5="Nein",4.5,IF(Kinder!AU$903&lt;3,IF(MAX(Kinder!$AJ$903:AU$903)&lt;3,4.5,Kinder!BW459),MIN('Berechnung 4_5 _ x'!$E$31:$F$32))),L459),0)</f>
        <v>0</v>
      </c>
    </row>
    <row r="460" spans="1:49" x14ac:dyDescent="0.2">
      <c r="M460">
        <f>IF(Kinder!BL461=Antrag!$C$4,Kinder!BL460,0)</f>
        <v>0</v>
      </c>
      <c r="N460">
        <f>IF(Kinder!BM461=Antrag!$C$4,Kinder!BM460,0)</f>
        <v>0</v>
      </c>
      <c r="O460">
        <f>IF(Kinder!BN461=Antrag!$C$4,Kinder!BN460,0)</f>
        <v>0</v>
      </c>
      <c r="P460">
        <f>IF(Kinder!BO461=Antrag!$C$4,Kinder!BO460,0)</f>
        <v>0</v>
      </c>
      <c r="Q460">
        <f>IF(Kinder!BP461=Antrag!$C$4,Kinder!BP460,0)</f>
        <v>0</v>
      </c>
      <c r="R460">
        <f>IF(Kinder!BQ461=Antrag!$C$4,Kinder!BQ460,0)</f>
        <v>0</v>
      </c>
      <c r="S460">
        <f>IF(Kinder!BR461=Antrag!$C$4,Kinder!BR460,0)</f>
        <v>0</v>
      </c>
      <c r="T460">
        <f>IF(Kinder!BS461=Antrag!$C$4,Kinder!BS460,0)</f>
        <v>0</v>
      </c>
      <c r="U460">
        <f>IF(Kinder!BT461=Antrag!$C$4,Kinder!BT460,0)</f>
        <v>0</v>
      </c>
      <c r="V460">
        <f>IF(Kinder!BU461=Antrag!$C$4,Kinder!BU460,0)</f>
        <v>0</v>
      </c>
      <c r="W460">
        <f>IF(Kinder!BV461=Antrag!$C$4,Kinder!BV460,0)</f>
        <v>0</v>
      </c>
      <c r="X460">
        <f>IF(Kinder!BW461=Antrag!$C$4,Kinder!BW460,0)</f>
        <v>0</v>
      </c>
    </row>
    <row r="461" spans="1:49" x14ac:dyDescent="0.2">
      <c r="Y461">
        <f t="shared" ref="Y461:AJ461" si="152">MIN(A459,AL459)*M460</f>
        <v>0</v>
      </c>
      <c r="Z461">
        <f t="shared" si="152"/>
        <v>0</v>
      </c>
      <c r="AA461">
        <f t="shared" si="152"/>
        <v>0</v>
      </c>
      <c r="AB461">
        <f t="shared" si="152"/>
        <v>0</v>
      </c>
      <c r="AC461">
        <f t="shared" si="152"/>
        <v>0</v>
      </c>
      <c r="AD461">
        <f t="shared" si="152"/>
        <v>0</v>
      </c>
      <c r="AE461">
        <f t="shared" si="152"/>
        <v>0</v>
      </c>
      <c r="AF461">
        <f t="shared" si="152"/>
        <v>0</v>
      </c>
      <c r="AG461">
        <f t="shared" si="152"/>
        <v>0</v>
      </c>
      <c r="AH461">
        <f t="shared" si="152"/>
        <v>0</v>
      </c>
      <c r="AI461">
        <f t="shared" si="152"/>
        <v>0</v>
      </c>
      <c r="AJ461">
        <f t="shared" si="152"/>
        <v>0</v>
      </c>
      <c r="AK461">
        <f>SUM(Y461:AJ461)</f>
        <v>0</v>
      </c>
    </row>
    <row r="462" spans="1:49" x14ac:dyDescent="0.2">
      <c r="A462">
        <f>IF(Kinder!BL464=Antrag!$C$4,IF(Kinder!BL462=4.5,'Berechnung 4_5 _ x'!$E$31,Kinder!BL462),0)</f>
        <v>0</v>
      </c>
      <c r="B462">
        <f>IF(Kinder!BM464=Antrag!$C$4,IF(Kinder!BM462=4.5,'Berechnung 4_5 _ x'!$E$31,Kinder!BM462),0)</f>
        <v>0</v>
      </c>
      <c r="C462">
        <f>IF(Kinder!BN464=Antrag!$C$4,IF(Kinder!BN462=4.5,'Berechnung 4_5 _ x'!$E$31,Kinder!BN462),0)</f>
        <v>0</v>
      </c>
      <c r="D462">
        <f>IF(Kinder!BO464=Antrag!$C$4,IF(Kinder!BO462=4.5,'Berechnung 4_5 _ x'!$E$31,Kinder!BO462),0)</f>
        <v>0</v>
      </c>
      <c r="E462">
        <f>IF(Kinder!BP464=Antrag!$C$4,IF(Kinder!BP462=4.5,'Berechnung 4_5 _ x'!$E$31,Kinder!BP462),0)</f>
        <v>0</v>
      </c>
      <c r="F462">
        <f>IF(Kinder!BQ464=Antrag!$C$4,IF(Kinder!BQ462=4.5,'Berechnung 4_5 _ x'!$E$31,Kinder!BQ462),0)</f>
        <v>0</v>
      </c>
      <c r="G462">
        <f>IF(Kinder!BR464=Antrag!$C$4,IF(Kinder!BR462=4.5,'Berechnung 4_5 _ x'!$E$31,Kinder!BR462),0)</f>
        <v>0</v>
      </c>
      <c r="H462">
        <f>IF(Kinder!BS464=Antrag!$C$4,IF(Kinder!BS462=4.5,'Berechnung 4_5 _ x'!$E$31,Kinder!BS462),0)</f>
        <v>0</v>
      </c>
      <c r="I462">
        <f>IF(Kinder!BT464=Antrag!$C$4,IF(Kinder!BT462=4.5,'Berechnung 4_5 _ x'!$E$31,Kinder!BT462),0)</f>
        <v>0</v>
      </c>
      <c r="J462">
        <f>IF(Kinder!BU464=Antrag!$C$4,IF(Kinder!BU462=4.5,'Berechnung 4_5 _ x'!$E$31,Kinder!BU462),0)</f>
        <v>0</v>
      </c>
      <c r="K462">
        <f>IF(Kinder!BV464=Antrag!$C$4,IF(Kinder!BV462=4.5,'Berechnung 4_5 _ x'!$E$31,Kinder!BV462),0)</f>
        <v>0</v>
      </c>
      <c r="L462">
        <f>IF(Kinder!BW464=Antrag!$C$4,IF(Kinder!BW462=4.5,'Berechnung 4_5 _ x'!$E$31,Kinder!BW462),0)</f>
        <v>0</v>
      </c>
      <c r="M462" t="str">
        <f>IF(Kinder!S464='Berechnung Kommune'!L461,Kinder!S462,0)</f>
        <v/>
      </c>
      <c r="AL462">
        <f>IF(Kinder!BL464=Antrag!$C$4,IF(A462&gt;=4.5,IF('Berechnung 4_5 _ x'!D$5="Nein",4.5,IF(Kinder!AJ$903&lt;3,IF(MAX(Kinder!$AJ$903:AJ$903)&lt;3,4.5,Kinder!BL462),MIN('Berechnung 4_5 _ x'!$E$31:$F$32))),A462),0)</f>
        <v>0</v>
      </c>
      <c r="AM462">
        <f>IF(Kinder!BM464=Antrag!$C$4,IF(B462&gt;=4.5,IF('Berechnung 4_5 _ x'!E$5="Nein",4.5,IF(Kinder!AK$903&lt;3,IF(MAX(Kinder!$AJ$903:AK$903)&lt;3,4.5,Kinder!BM462),MIN('Berechnung 4_5 _ x'!$E$31:$F$32))),B462),0)</f>
        <v>0</v>
      </c>
      <c r="AN462">
        <f>IF(Kinder!BN464=Antrag!$C$4,IF(C462&gt;=4.5,IF('Berechnung 4_5 _ x'!F$5="Nein",4.5,IF(Kinder!AL$903&lt;3,IF(MAX(Kinder!$AJ$903:AL$903)&lt;3,4.5,Kinder!BN462),MIN('Berechnung 4_5 _ x'!$E$31:$F$32))),C462),0)</f>
        <v>0</v>
      </c>
      <c r="AO462">
        <f>IF(Kinder!BO464=Antrag!$C$4,IF(D462&gt;=4.5,IF('Berechnung 4_5 _ x'!G$5="Nein",4.5,IF(Kinder!AM$903&lt;3,IF(MAX(Kinder!$AJ$903:AM$903)&lt;3,4.5,Kinder!BO462),MIN('Berechnung 4_5 _ x'!$E$31:$F$32))),D462),0)</f>
        <v>0</v>
      </c>
      <c r="AP462">
        <f>IF(Kinder!BP464=Antrag!$C$4,IF(E462&gt;=4.5,IF('Berechnung 4_5 _ x'!H$5="Nein",4.5,IF(Kinder!AN$903&lt;3,IF(MAX(Kinder!$AJ$903:AN$903)&lt;3,4.5,Kinder!BP462),MIN('Berechnung 4_5 _ x'!$E$31:$F$32))),E462),0)</f>
        <v>0</v>
      </c>
      <c r="AQ462">
        <f>IF(Kinder!BQ464=Antrag!$C$4,IF(F462&gt;=4.5,IF('Berechnung 4_5 _ x'!I$5="Nein",4.5,IF(Kinder!AO$903&lt;3,IF(MAX(Kinder!$AJ$903:AO$903)&lt;3,4.5,Kinder!BQ462),MIN('Berechnung 4_5 _ x'!$E$31:$F$32))),F462),0)</f>
        <v>0</v>
      </c>
      <c r="AR462">
        <f>IF(Kinder!BR464=Antrag!$C$4,IF(G462&gt;=4.5,IF('Berechnung 4_5 _ x'!J$5="Nein",4.5,IF(Kinder!AP$903&lt;3,IF(MAX(Kinder!$AJ$903:AP$903)&lt;3,4.5,Kinder!BR462),MIN('Berechnung 4_5 _ x'!$E$31:$F$32))),G462),0)</f>
        <v>0</v>
      </c>
      <c r="AS462">
        <f>IF(Kinder!BS464=Antrag!$C$4,IF(H462&gt;=4.5,IF('Berechnung 4_5 _ x'!K$5="Nein",4.5,IF(Kinder!AQ$903&lt;3,IF(MAX(Kinder!$AJ$903:AQ$903)&lt;3,4.5,Kinder!BS462),MIN('Berechnung 4_5 _ x'!$E$31:$F$32))),H462),0)</f>
        <v>0</v>
      </c>
      <c r="AT462">
        <f>IF(Kinder!BT464=Antrag!$C$4,IF(I462&gt;=4.5,IF('Berechnung 4_5 _ x'!L$5="Nein",4.5,IF(Kinder!AR$903&lt;3,IF(MAX(Kinder!$AJ$903:AR$903)&lt;3,4.5,Kinder!BT462),MIN('Berechnung 4_5 _ x'!$E$31:$F$32))),I462),0)</f>
        <v>0</v>
      </c>
      <c r="AU462">
        <f>IF(Kinder!BU464=Antrag!$C$4,IF(J462&gt;=4.5,IF('Berechnung 4_5 _ x'!M$5="Nein",4.5,IF(Kinder!AS$903&lt;3,IF(MAX(Kinder!$AJ$903:AS$903)&lt;3,4.5,Kinder!BU462),MIN('Berechnung 4_5 _ x'!$E$31:$F$32))),J462),0)</f>
        <v>0</v>
      </c>
      <c r="AV462">
        <f>IF(Kinder!BV464=Antrag!$C$4,IF(K462&gt;=4.5,IF('Berechnung 4_5 _ x'!N$5="Nein",4.5,IF(Kinder!AT$903&lt;3,IF(MAX(Kinder!$AJ$903:AT$903)&lt;3,4.5,Kinder!BV462),MIN('Berechnung 4_5 _ x'!$E$31:$F$32))),K462),0)</f>
        <v>0</v>
      </c>
      <c r="AW462">
        <f>IF(Kinder!BW464=Antrag!$C$4,IF(L462&gt;=4.5,IF('Berechnung 4_5 _ x'!O$5="Nein",4.5,IF(Kinder!AU$903&lt;3,IF(MAX(Kinder!$AJ$903:AU$903)&lt;3,4.5,Kinder!BW462),MIN('Berechnung 4_5 _ x'!$E$31:$F$32))),L462),0)</f>
        <v>0</v>
      </c>
    </row>
    <row r="463" spans="1:49" x14ac:dyDescent="0.2">
      <c r="M463">
        <f>IF(Kinder!BL464=Antrag!$C$4,Kinder!BL463,0)</f>
        <v>0</v>
      </c>
      <c r="N463">
        <f>IF(Kinder!BM464=Antrag!$C$4,Kinder!BM463,0)</f>
        <v>0</v>
      </c>
      <c r="O463">
        <f>IF(Kinder!BN464=Antrag!$C$4,Kinder!BN463,0)</f>
        <v>0</v>
      </c>
      <c r="P463">
        <f>IF(Kinder!BO464=Antrag!$C$4,Kinder!BO463,0)</f>
        <v>0</v>
      </c>
      <c r="Q463">
        <f>IF(Kinder!BP464=Antrag!$C$4,Kinder!BP463,0)</f>
        <v>0</v>
      </c>
      <c r="R463">
        <f>IF(Kinder!BQ464=Antrag!$C$4,Kinder!BQ463,0)</f>
        <v>0</v>
      </c>
      <c r="S463">
        <f>IF(Kinder!BR464=Antrag!$C$4,Kinder!BR463,0)</f>
        <v>0</v>
      </c>
      <c r="T463">
        <f>IF(Kinder!BS464=Antrag!$C$4,Kinder!BS463,0)</f>
        <v>0</v>
      </c>
      <c r="U463">
        <f>IF(Kinder!BT464=Antrag!$C$4,Kinder!BT463,0)</f>
        <v>0</v>
      </c>
      <c r="V463">
        <f>IF(Kinder!BU464=Antrag!$C$4,Kinder!BU463,0)</f>
        <v>0</v>
      </c>
      <c r="W463">
        <f>IF(Kinder!BV464=Antrag!$C$4,Kinder!BV463,0)</f>
        <v>0</v>
      </c>
      <c r="X463">
        <f>IF(Kinder!BW464=Antrag!$C$4,Kinder!BW463,0)</f>
        <v>0</v>
      </c>
    </row>
    <row r="464" spans="1:49" x14ac:dyDescent="0.2">
      <c r="Y464">
        <f t="shared" ref="Y464:AJ464" si="153">MIN(A462,AL462)*M463</f>
        <v>0</v>
      </c>
      <c r="Z464">
        <f t="shared" si="153"/>
        <v>0</v>
      </c>
      <c r="AA464">
        <f t="shared" si="153"/>
        <v>0</v>
      </c>
      <c r="AB464">
        <f t="shared" si="153"/>
        <v>0</v>
      </c>
      <c r="AC464">
        <f t="shared" si="153"/>
        <v>0</v>
      </c>
      <c r="AD464">
        <f t="shared" si="153"/>
        <v>0</v>
      </c>
      <c r="AE464">
        <f t="shared" si="153"/>
        <v>0</v>
      </c>
      <c r="AF464">
        <f t="shared" si="153"/>
        <v>0</v>
      </c>
      <c r="AG464">
        <f t="shared" si="153"/>
        <v>0</v>
      </c>
      <c r="AH464">
        <f t="shared" si="153"/>
        <v>0</v>
      </c>
      <c r="AI464">
        <f t="shared" si="153"/>
        <v>0</v>
      </c>
      <c r="AJ464">
        <f t="shared" si="153"/>
        <v>0</v>
      </c>
      <c r="AK464">
        <f>SUM(Y464:AJ464)</f>
        <v>0</v>
      </c>
    </row>
    <row r="465" spans="1:49" x14ac:dyDescent="0.2">
      <c r="A465">
        <f>IF(Kinder!BL467=Antrag!$C$4,IF(Kinder!BL465=4.5,'Berechnung 4_5 _ x'!$E$31,Kinder!BL465),0)</f>
        <v>0</v>
      </c>
      <c r="B465">
        <f>IF(Kinder!BM467=Antrag!$C$4,IF(Kinder!BM465=4.5,'Berechnung 4_5 _ x'!$E$31,Kinder!BM465),0)</f>
        <v>0</v>
      </c>
      <c r="C465">
        <f>IF(Kinder!BN467=Antrag!$C$4,IF(Kinder!BN465=4.5,'Berechnung 4_5 _ x'!$E$31,Kinder!BN465),0)</f>
        <v>0</v>
      </c>
      <c r="D465">
        <f>IF(Kinder!BO467=Antrag!$C$4,IF(Kinder!BO465=4.5,'Berechnung 4_5 _ x'!$E$31,Kinder!BO465),0)</f>
        <v>0</v>
      </c>
      <c r="E465">
        <f>IF(Kinder!BP467=Antrag!$C$4,IF(Kinder!BP465=4.5,'Berechnung 4_5 _ x'!$E$31,Kinder!BP465),0)</f>
        <v>0</v>
      </c>
      <c r="F465">
        <f>IF(Kinder!BQ467=Antrag!$C$4,IF(Kinder!BQ465=4.5,'Berechnung 4_5 _ x'!$E$31,Kinder!BQ465),0)</f>
        <v>0</v>
      </c>
      <c r="G465">
        <f>IF(Kinder!BR467=Antrag!$C$4,IF(Kinder!BR465=4.5,'Berechnung 4_5 _ x'!$E$31,Kinder!BR465),0)</f>
        <v>0</v>
      </c>
      <c r="H465">
        <f>IF(Kinder!BS467=Antrag!$C$4,IF(Kinder!BS465=4.5,'Berechnung 4_5 _ x'!$E$31,Kinder!BS465),0)</f>
        <v>0</v>
      </c>
      <c r="I465">
        <f>IF(Kinder!BT467=Antrag!$C$4,IF(Kinder!BT465=4.5,'Berechnung 4_5 _ x'!$E$31,Kinder!BT465),0)</f>
        <v>0</v>
      </c>
      <c r="J465">
        <f>IF(Kinder!BU467=Antrag!$C$4,IF(Kinder!BU465=4.5,'Berechnung 4_5 _ x'!$E$31,Kinder!BU465),0)</f>
        <v>0</v>
      </c>
      <c r="K465">
        <f>IF(Kinder!BV467=Antrag!$C$4,IF(Kinder!BV465=4.5,'Berechnung 4_5 _ x'!$E$31,Kinder!BV465),0)</f>
        <v>0</v>
      </c>
      <c r="L465">
        <f>IF(Kinder!BW467=Antrag!$C$4,IF(Kinder!BW465=4.5,'Berechnung 4_5 _ x'!$E$31,Kinder!BW465),0)</f>
        <v>0</v>
      </c>
      <c r="M465" t="str">
        <f>IF(Kinder!S467='Berechnung Kommune'!L464,Kinder!S465,0)</f>
        <v/>
      </c>
      <c r="AL465">
        <f>IF(Kinder!BL467=Antrag!$C$4,IF(A465&gt;=4.5,IF('Berechnung 4_5 _ x'!D$5="Nein",4.5,IF(Kinder!AJ$903&lt;3,IF(MAX(Kinder!$AJ$903:AJ$903)&lt;3,4.5,Kinder!BL465),MIN('Berechnung 4_5 _ x'!$E$31:$F$32))),A465),0)</f>
        <v>0</v>
      </c>
      <c r="AM465">
        <f>IF(Kinder!BM467=Antrag!$C$4,IF(B465&gt;=4.5,IF('Berechnung 4_5 _ x'!E$5="Nein",4.5,IF(Kinder!AK$903&lt;3,IF(MAX(Kinder!$AJ$903:AK$903)&lt;3,4.5,Kinder!BM465),MIN('Berechnung 4_5 _ x'!$E$31:$F$32))),B465),0)</f>
        <v>0</v>
      </c>
      <c r="AN465">
        <f>IF(Kinder!BN467=Antrag!$C$4,IF(C465&gt;=4.5,IF('Berechnung 4_5 _ x'!F$5="Nein",4.5,IF(Kinder!AL$903&lt;3,IF(MAX(Kinder!$AJ$903:AL$903)&lt;3,4.5,Kinder!BN465),MIN('Berechnung 4_5 _ x'!$E$31:$F$32))),C465),0)</f>
        <v>0</v>
      </c>
      <c r="AO465">
        <f>IF(Kinder!BO467=Antrag!$C$4,IF(D465&gt;=4.5,IF('Berechnung 4_5 _ x'!G$5="Nein",4.5,IF(Kinder!AM$903&lt;3,IF(MAX(Kinder!$AJ$903:AM$903)&lt;3,4.5,Kinder!BO465),MIN('Berechnung 4_5 _ x'!$E$31:$F$32))),D465),0)</f>
        <v>0</v>
      </c>
      <c r="AP465">
        <f>IF(Kinder!BP467=Antrag!$C$4,IF(E465&gt;=4.5,IF('Berechnung 4_5 _ x'!H$5="Nein",4.5,IF(Kinder!AN$903&lt;3,IF(MAX(Kinder!$AJ$903:AN$903)&lt;3,4.5,Kinder!BP465),MIN('Berechnung 4_5 _ x'!$E$31:$F$32))),E465),0)</f>
        <v>0</v>
      </c>
      <c r="AQ465">
        <f>IF(Kinder!BQ467=Antrag!$C$4,IF(F465&gt;=4.5,IF('Berechnung 4_5 _ x'!I$5="Nein",4.5,IF(Kinder!AO$903&lt;3,IF(MAX(Kinder!$AJ$903:AO$903)&lt;3,4.5,Kinder!BQ465),MIN('Berechnung 4_5 _ x'!$E$31:$F$32))),F465),0)</f>
        <v>0</v>
      </c>
      <c r="AR465">
        <f>IF(Kinder!BR467=Antrag!$C$4,IF(G465&gt;=4.5,IF('Berechnung 4_5 _ x'!J$5="Nein",4.5,IF(Kinder!AP$903&lt;3,IF(MAX(Kinder!$AJ$903:AP$903)&lt;3,4.5,Kinder!BR465),MIN('Berechnung 4_5 _ x'!$E$31:$F$32))),G465),0)</f>
        <v>0</v>
      </c>
      <c r="AS465">
        <f>IF(Kinder!BS467=Antrag!$C$4,IF(H465&gt;=4.5,IF('Berechnung 4_5 _ x'!K$5="Nein",4.5,IF(Kinder!AQ$903&lt;3,IF(MAX(Kinder!$AJ$903:AQ$903)&lt;3,4.5,Kinder!BS465),MIN('Berechnung 4_5 _ x'!$E$31:$F$32))),H465),0)</f>
        <v>0</v>
      </c>
      <c r="AT465">
        <f>IF(Kinder!BT467=Antrag!$C$4,IF(I465&gt;=4.5,IF('Berechnung 4_5 _ x'!L$5="Nein",4.5,IF(Kinder!AR$903&lt;3,IF(MAX(Kinder!$AJ$903:AR$903)&lt;3,4.5,Kinder!BT465),MIN('Berechnung 4_5 _ x'!$E$31:$F$32))),I465),0)</f>
        <v>0</v>
      </c>
      <c r="AU465">
        <f>IF(Kinder!BU467=Antrag!$C$4,IF(J465&gt;=4.5,IF('Berechnung 4_5 _ x'!M$5="Nein",4.5,IF(Kinder!AS$903&lt;3,IF(MAX(Kinder!$AJ$903:AS$903)&lt;3,4.5,Kinder!BU465),MIN('Berechnung 4_5 _ x'!$E$31:$F$32))),J465),0)</f>
        <v>0</v>
      </c>
      <c r="AV465">
        <f>IF(Kinder!BV467=Antrag!$C$4,IF(K465&gt;=4.5,IF('Berechnung 4_5 _ x'!N$5="Nein",4.5,IF(Kinder!AT$903&lt;3,IF(MAX(Kinder!$AJ$903:AT$903)&lt;3,4.5,Kinder!BV465),MIN('Berechnung 4_5 _ x'!$E$31:$F$32))),K465),0)</f>
        <v>0</v>
      </c>
      <c r="AW465">
        <f>IF(Kinder!BW467=Antrag!$C$4,IF(L465&gt;=4.5,IF('Berechnung 4_5 _ x'!O$5="Nein",4.5,IF(Kinder!AU$903&lt;3,IF(MAX(Kinder!$AJ$903:AU$903)&lt;3,4.5,Kinder!BW465),MIN('Berechnung 4_5 _ x'!$E$31:$F$32))),L465),0)</f>
        <v>0</v>
      </c>
    </row>
    <row r="466" spans="1:49" x14ac:dyDescent="0.2">
      <c r="M466">
        <f>IF(Kinder!BL467=Antrag!$C$4,Kinder!BL466,0)</f>
        <v>0</v>
      </c>
      <c r="N466">
        <f>IF(Kinder!BM467=Antrag!$C$4,Kinder!BM466,0)</f>
        <v>0</v>
      </c>
      <c r="O466">
        <f>IF(Kinder!BN467=Antrag!$C$4,Kinder!BN466,0)</f>
        <v>0</v>
      </c>
      <c r="P466">
        <f>IF(Kinder!BO467=Antrag!$C$4,Kinder!BO466,0)</f>
        <v>0</v>
      </c>
      <c r="Q466">
        <f>IF(Kinder!BP467=Antrag!$C$4,Kinder!BP466,0)</f>
        <v>0</v>
      </c>
      <c r="R466">
        <f>IF(Kinder!BQ467=Antrag!$C$4,Kinder!BQ466,0)</f>
        <v>0</v>
      </c>
      <c r="S466">
        <f>IF(Kinder!BR467=Antrag!$C$4,Kinder!BR466,0)</f>
        <v>0</v>
      </c>
      <c r="T466">
        <f>IF(Kinder!BS467=Antrag!$C$4,Kinder!BS466,0)</f>
        <v>0</v>
      </c>
      <c r="U466">
        <f>IF(Kinder!BT467=Antrag!$C$4,Kinder!BT466,0)</f>
        <v>0</v>
      </c>
      <c r="V466">
        <f>IF(Kinder!BU467=Antrag!$C$4,Kinder!BU466,0)</f>
        <v>0</v>
      </c>
      <c r="W466">
        <f>IF(Kinder!BV467=Antrag!$C$4,Kinder!BV466,0)</f>
        <v>0</v>
      </c>
      <c r="X466">
        <f>IF(Kinder!BW467=Antrag!$C$4,Kinder!BW466,0)</f>
        <v>0</v>
      </c>
    </row>
    <row r="467" spans="1:49" x14ac:dyDescent="0.2">
      <c r="Y467">
        <f t="shared" ref="Y467:AJ467" si="154">MIN(A465,AL465)*M466</f>
        <v>0</v>
      </c>
      <c r="Z467">
        <f t="shared" si="154"/>
        <v>0</v>
      </c>
      <c r="AA467">
        <f t="shared" si="154"/>
        <v>0</v>
      </c>
      <c r="AB467">
        <f t="shared" si="154"/>
        <v>0</v>
      </c>
      <c r="AC467">
        <f t="shared" si="154"/>
        <v>0</v>
      </c>
      <c r="AD467">
        <f t="shared" si="154"/>
        <v>0</v>
      </c>
      <c r="AE467">
        <f t="shared" si="154"/>
        <v>0</v>
      </c>
      <c r="AF467">
        <f t="shared" si="154"/>
        <v>0</v>
      </c>
      <c r="AG467">
        <f t="shared" si="154"/>
        <v>0</v>
      </c>
      <c r="AH467">
        <f t="shared" si="154"/>
        <v>0</v>
      </c>
      <c r="AI467">
        <f t="shared" si="154"/>
        <v>0</v>
      </c>
      <c r="AJ467">
        <f t="shared" si="154"/>
        <v>0</v>
      </c>
      <c r="AK467">
        <f>SUM(Y467:AJ467)</f>
        <v>0</v>
      </c>
    </row>
    <row r="468" spans="1:49" x14ac:dyDescent="0.2">
      <c r="A468">
        <f>IF(Kinder!BL470=Antrag!$C$4,IF(Kinder!BL468=4.5,'Berechnung 4_5 _ x'!$E$31,Kinder!BL468),0)</f>
        <v>0</v>
      </c>
      <c r="B468">
        <f>IF(Kinder!BM470=Antrag!$C$4,IF(Kinder!BM468=4.5,'Berechnung 4_5 _ x'!$E$31,Kinder!BM468),0)</f>
        <v>0</v>
      </c>
      <c r="C468">
        <f>IF(Kinder!BN470=Antrag!$C$4,IF(Kinder!BN468=4.5,'Berechnung 4_5 _ x'!$E$31,Kinder!BN468),0)</f>
        <v>0</v>
      </c>
      <c r="D468">
        <f>IF(Kinder!BO470=Antrag!$C$4,IF(Kinder!BO468=4.5,'Berechnung 4_5 _ x'!$E$31,Kinder!BO468),0)</f>
        <v>0</v>
      </c>
      <c r="E468">
        <f>IF(Kinder!BP470=Antrag!$C$4,IF(Kinder!BP468=4.5,'Berechnung 4_5 _ x'!$E$31,Kinder!BP468),0)</f>
        <v>0</v>
      </c>
      <c r="F468">
        <f>IF(Kinder!BQ470=Antrag!$C$4,IF(Kinder!BQ468=4.5,'Berechnung 4_5 _ x'!$E$31,Kinder!BQ468),0)</f>
        <v>0</v>
      </c>
      <c r="G468">
        <f>IF(Kinder!BR470=Antrag!$C$4,IF(Kinder!BR468=4.5,'Berechnung 4_5 _ x'!$E$31,Kinder!BR468),0)</f>
        <v>0</v>
      </c>
      <c r="H468">
        <f>IF(Kinder!BS470=Antrag!$C$4,IF(Kinder!BS468=4.5,'Berechnung 4_5 _ x'!$E$31,Kinder!BS468),0)</f>
        <v>0</v>
      </c>
      <c r="I468">
        <f>IF(Kinder!BT470=Antrag!$C$4,IF(Kinder!BT468=4.5,'Berechnung 4_5 _ x'!$E$31,Kinder!BT468),0)</f>
        <v>0</v>
      </c>
      <c r="J468">
        <f>IF(Kinder!BU470=Antrag!$C$4,IF(Kinder!BU468=4.5,'Berechnung 4_5 _ x'!$E$31,Kinder!BU468),0)</f>
        <v>0</v>
      </c>
      <c r="K468">
        <f>IF(Kinder!BV470=Antrag!$C$4,IF(Kinder!BV468=4.5,'Berechnung 4_5 _ x'!$E$31,Kinder!BV468),0)</f>
        <v>0</v>
      </c>
      <c r="L468">
        <f>IF(Kinder!BW470=Antrag!$C$4,IF(Kinder!BW468=4.5,'Berechnung 4_5 _ x'!$E$31,Kinder!BW468),0)</f>
        <v>0</v>
      </c>
      <c r="M468" t="str">
        <f>IF(Kinder!S470='Berechnung Kommune'!L467,Kinder!S468,0)</f>
        <v/>
      </c>
      <c r="AL468">
        <f>IF(Kinder!BL470=Antrag!$C$4,IF(A468&gt;=4.5,IF('Berechnung 4_5 _ x'!D$5="Nein",4.5,IF(Kinder!AJ$903&lt;3,IF(MAX(Kinder!$AJ$903:AJ$903)&lt;3,4.5,Kinder!BL468),MIN('Berechnung 4_5 _ x'!$E$31:$F$32))),A468),0)</f>
        <v>0</v>
      </c>
      <c r="AM468">
        <f>IF(Kinder!BM470=Antrag!$C$4,IF(B468&gt;=4.5,IF('Berechnung 4_5 _ x'!E$5="Nein",4.5,IF(Kinder!AK$903&lt;3,IF(MAX(Kinder!$AJ$903:AK$903)&lt;3,4.5,Kinder!BM468),MIN('Berechnung 4_5 _ x'!$E$31:$F$32))),B468),0)</f>
        <v>0</v>
      </c>
      <c r="AN468">
        <f>IF(Kinder!BN470=Antrag!$C$4,IF(C468&gt;=4.5,IF('Berechnung 4_5 _ x'!F$5="Nein",4.5,IF(Kinder!AL$903&lt;3,IF(MAX(Kinder!$AJ$903:AL$903)&lt;3,4.5,Kinder!BN468),MIN('Berechnung 4_5 _ x'!$E$31:$F$32))),C468),0)</f>
        <v>0</v>
      </c>
      <c r="AO468">
        <f>IF(Kinder!BO470=Antrag!$C$4,IF(D468&gt;=4.5,IF('Berechnung 4_5 _ x'!G$5="Nein",4.5,IF(Kinder!AM$903&lt;3,IF(MAX(Kinder!$AJ$903:AM$903)&lt;3,4.5,Kinder!BO468),MIN('Berechnung 4_5 _ x'!$E$31:$F$32))),D468),0)</f>
        <v>0</v>
      </c>
      <c r="AP468">
        <f>IF(Kinder!BP470=Antrag!$C$4,IF(E468&gt;=4.5,IF('Berechnung 4_5 _ x'!H$5="Nein",4.5,IF(Kinder!AN$903&lt;3,IF(MAX(Kinder!$AJ$903:AN$903)&lt;3,4.5,Kinder!BP468),MIN('Berechnung 4_5 _ x'!$E$31:$F$32))),E468),0)</f>
        <v>0</v>
      </c>
      <c r="AQ468">
        <f>IF(Kinder!BQ470=Antrag!$C$4,IF(F468&gt;=4.5,IF('Berechnung 4_5 _ x'!I$5="Nein",4.5,IF(Kinder!AO$903&lt;3,IF(MAX(Kinder!$AJ$903:AO$903)&lt;3,4.5,Kinder!BQ468),MIN('Berechnung 4_5 _ x'!$E$31:$F$32))),F468),0)</f>
        <v>0</v>
      </c>
      <c r="AR468">
        <f>IF(Kinder!BR470=Antrag!$C$4,IF(G468&gt;=4.5,IF('Berechnung 4_5 _ x'!J$5="Nein",4.5,IF(Kinder!AP$903&lt;3,IF(MAX(Kinder!$AJ$903:AP$903)&lt;3,4.5,Kinder!BR468),MIN('Berechnung 4_5 _ x'!$E$31:$F$32))),G468),0)</f>
        <v>0</v>
      </c>
      <c r="AS468">
        <f>IF(Kinder!BS470=Antrag!$C$4,IF(H468&gt;=4.5,IF('Berechnung 4_5 _ x'!K$5="Nein",4.5,IF(Kinder!AQ$903&lt;3,IF(MAX(Kinder!$AJ$903:AQ$903)&lt;3,4.5,Kinder!BS468),MIN('Berechnung 4_5 _ x'!$E$31:$F$32))),H468),0)</f>
        <v>0</v>
      </c>
      <c r="AT468">
        <f>IF(Kinder!BT470=Antrag!$C$4,IF(I468&gt;=4.5,IF('Berechnung 4_5 _ x'!L$5="Nein",4.5,IF(Kinder!AR$903&lt;3,IF(MAX(Kinder!$AJ$903:AR$903)&lt;3,4.5,Kinder!BT468),MIN('Berechnung 4_5 _ x'!$E$31:$F$32))),I468),0)</f>
        <v>0</v>
      </c>
      <c r="AU468">
        <f>IF(Kinder!BU470=Antrag!$C$4,IF(J468&gt;=4.5,IF('Berechnung 4_5 _ x'!M$5="Nein",4.5,IF(Kinder!AS$903&lt;3,IF(MAX(Kinder!$AJ$903:AS$903)&lt;3,4.5,Kinder!BU468),MIN('Berechnung 4_5 _ x'!$E$31:$F$32))),J468),0)</f>
        <v>0</v>
      </c>
      <c r="AV468">
        <f>IF(Kinder!BV470=Antrag!$C$4,IF(K468&gt;=4.5,IF('Berechnung 4_5 _ x'!N$5="Nein",4.5,IF(Kinder!AT$903&lt;3,IF(MAX(Kinder!$AJ$903:AT$903)&lt;3,4.5,Kinder!BV468),MIN('Berechnung 4_5 _ x'!$E$31:$F$32))),K468),0)</f>
        <v>0</v>
      </c>
      <c r="AW468">
        <f>IF(Kinder!BW470=Antrag!$C$4,IF(L468&gt;=4.5,IF('Berechnung 4_5 _ x'!O$5="Nein",4.5,IF(Kinder!AU$903&lt;3,IF(MAX(Kinder!$AJ$903:AU$903)&lt;3,4.5,Kinder!BW468),MIN('Berechnung 4_5 _ x'!$E$31:$F$32))),L468),0)</f>
        <v>0</v>
      </c>
    </row>
    <row r="469" spans="1:49" x14ac:dyDescent="0.2">
      <c r="M469">
        <f>IF(Kinder!BL470=Antrag!$C$4,Kinder!BL469,0)</f>
        <v>0</v>
      </c>
      <c r="N469">
        <f>IF(Kinder!BM470=Antrag!$C$4,Kinder!BM469,0)</f>
        <v>0</v>
      </c>
      <c r="O469">
        <f>IF(Kinder!BN470=Antrag!$C$4,Kinder!BN469,0)</f>
        <v>0</v>
      </c>
      <c r="P469">
        <f>IF(Kinder!BO470=Antrag!$C$4,Kinder!BO469,0)</f>
        <v>0</v>
      </c>
      <c r="Q469">
        <f>IF(Kinder!BP470=Antrag!$C$4,Kinder!BP469,0)</f>
        <v>0</v>
      </c>
      <c r="R469">
        <f>IF(Kinder!BQ470=Antrag!$C$4,Kinder!BQ469,0)</f>
        <v>0</v>
      </c>
      <c r="S469">
        <f>IF(Kinder!BR470=Antrag!$C$4,Kinder!BR469,0)</f>
        <v>0</v>
      </c>
      <c r="T469">
        <f>IF(Kinder!BS470=Antrag!$C$4,Kinder!BS469,0)</f>
        <v>0</v>
      </c>
      <c r="U469">
        <f>IF(Kinder!BT470=Antrag!$C$4,Kinder!BT469,0)</f>
        <v>0</v>
      </c>
      <c r="V469">
        <f>IF(Kinder!BU470=Antrag!$C$4,Kinder!BU469,0)</f>
        <v>0</v>
      </c>
      <c r="W469">
        <f>IF(Kinder!BV470=Antrag!$C$4,Kinder!BV469,0)</f>
        <v>0</v>
      </c>
      <c r="X469">
        <f>IF(Kinder!BW470=Antrag!$C$4,Kinder!BW469,0)</f>
        <v>0</v>
      </c>
    </row>
    <row r="470" spans="1:49" x14ac:dyDescent="0.2">
      <c r="Y470">
        <f t="shared" ref="Y470:AJ470" si="155">MIN(A468,AL468)*M469</f>
        <v>0</v>
      </c>
      <c r="Z470">
        <f t="shared" si="155"/>
        <v>0</v>
      </c>
      <c r="AA470">
        <f t="shared" si="155"/>
        <v>0</v>
      </c>
      <c r="AB470">
        <f t="shared" si="155"/>
        <v>0</v>
      </c>
      <c r="AC470">
        <f t="shared" si="155"/>
        <v>0</v>
      </c>
      <c r="AD470">
        <f t="shared" si="155"/>
        <v>0</v>
      </c>
      <c r="AE470">
        <f t="shared" si="155"/>
        <v>0</v>
      </c>
      <c r="AF470">
        <f t="shared" si="155"/>
        <v>0</v>
      </c>
      <c r="AG470">
        <f t="shared" si="155"/>
        <v>0</v>
      </c>
      <c r="AH470">
        <f t="shared" si="155"/>
        <v>0</v>
      </c>
      <c r="AI470">
        <f t="shared" si="155"/>
        <v>0</v>
      </c>
      <c r="AJ470">
        <f t="shared" si="155"/>
        <v>0</v>
      </c>
      <c r="AK470">
        <f>SUM(Y470:AJ470)</f>
        <v>0</v>
      </c>
    </row>
    <row r="471" spans="1:49" x14ac:dyDescent="0.2">
      <c r="A471">
        <f>IF(Kinder!BL473=Antrag!$C$4,IF(Kinder!BL471=4.5,'Berechnung 4_5 _ x'!$E$31,Kinder!BL471),0)</f>
        <v>0</v>
      </c>
      <c r="B471">
        <f>IF(Kinder!BM473=Antrag!$C$4,IF(Kinder!BM471=4.5,'Berechnung 4_5 _ x'!$E$31,Kinder!BM471),0)</f>
        <v>0</v>
      </c>
      <c r="C471">
        <f>IF(Kinder!BN473=Antrag!$C$4,IF(Kinder!BN471=4.5,'Berechnung 4_5 _ x'!$E$31,Kinder!BN471),0)</f>
        <v>0</v>
      </c>
      <c r="D471">
        <f>IF(Kinder!BO473=Antrag!$C$4,IF(Kinder!BO471=4.5,'Berechnung 4_5 _ x'!$E$31,Kinder!BO471),0)</f>
        <v>0</v>
      </c>
      <c r="E471">
        <f>IF(Kinder!BP473=Antrag!$C$4,IF(Kinder!BP471=4.5,'Berechnung 4_5 _ x'!$E$31,Kinder!BP471),0)</f>
        <v>0</v>
      </c>
      <c r="F471">
        <f>IF(Kinder!BQ473=Antrag!$C$4,IF(Kinder!BQ471=4.5,'Berechnung 4_5 _ x'!$E$31,Kinder!BQ471),0)</f>
        <v>0</v>
      </c>
      <c r="G471">
        <f>IF(Kinder!BR473=Antrag!$C$4,IF(Kinder!BR471=4.5,'Berechnung 4_5 _ x'!$E$31,Kinder!BR471),0)</f>
        <v>0</v>
      </c>
      <c r="H471">
        <f>IF(Kinder!BS473=Antrag!$C$4,IF(Kinder!BS471=4.5,'Berechnung 4_5 _ x'!$E$31,Kinder!BS471),0)</f>
        <v>0</v>
      </c>
      <c r="I471">
        <f>IF(Kinder!BT473=Antrag!$C$4,IF(Kinder!BT471=4.5,'Berechnung 4_5 _ x'!$E$31,Kinder!BT471),0)</f>
        <v>0</v>
      </c>
      <c r="J471">
        <f>IF(Kinder!BU473=Antrag!$C$4,IF(Kinder!BU471=4.5,'Berechnung 4_5 _ x'!$E$31,Kinder!BU471),0)</f>
        <v>0</v>
      </c>
      <c r="K471">
        <f>IF(Kinder!BV473=Antrag!$C$4,IF(Kinder!BV471=4.5,'Berechnung 4_5 _ x'!$E$31,Kinder!BV471),0)</f>
        <v>0</v>
      </c>
      <c r="L471">
        <f>IF(Kinder!BW473=Antrag!$C$4,IF(Kinder!BW471=4.5,'Berechnung 4_5 _ x'!$E$31,Kinder!BW471),0)</f>
        <v>0</v>
      </c>
      <c r="M471" t="str">
        <f>IF(Kinder!S473='Berechnung Kommune'!L470,Kinder!S471,0)</f>
        <v/>
      </c>
      <c r="AL471">
        <f>IF(Kinder!BL473=Antrag!$C$4,IF(A471&gt;=4.5,IF('Berechnung 4_5 _ x'!D$5="Nein",4.5,IF(Kinder!AJ$903&lt;3,IF(MAX(Kinder!$AJ$903:AJ$903)&lt;3,4.5,Kinder!BL471),MIN('Berechnung 4_5 _ x'!$E$31:$F$32))),A471),0)</f>
        <v>0</v>
      </c>
      <c r="AM471">
        <f>IF(Kinder!BM473=Antrag!$C$4,IF(B471&gt;=4.5,IF('Berechnung 4_5 _ x'!E$5="Nein",4.5,IF(Kinder!AK$903&lt;3,IF(MAX(Kinder!$AJ$903:AK$903)&lt;3,4.5,Kinder!BM471),MIN('Berechnung 4_5 _ x'!$E$31:$F$32))),B471),0)</f>
        <v>0</v>
      </c>
      <c r="AN471">
        <f>IF(Kinder!BN473=Antrag!$C$4,IF(C471&gt;=4.5,IF('Berechnung 4_5 _ x'!F$5="Nein",4.5,IF(Kinder!AL$903&lt;3,IF(MAX(Kinder!$AJ$903:AL$903)&lt;3,4.5,Kinder!BN471),MIN('Berechnung 4_5 _ x'!$E$31:$F$32))),C471),0)</f>
        <v>0</v>
      </c>
      <c r="AO471">
        <f>IF(Kinder!BO473=Antrag!$C$4,IF(D471&gt;=4.5,IF('Berechnung 4_5 _ x'!G$5="Nein",4.5,IF(Kinder!AM$903&lt;3,IF(MAX(Kinder!$AJ$903:AM$903)&lt;3,4.5,Kinder!BO471),MIN('Berechnung 4_5 _ x'!$E$31:$F$32))),D471),0)</f>
        <v>0</v>
      </c>
      <c r="AP471">
        <f>IF(Kinder!BP473=Antrag!$C$4,IF(E471&gt;=4.5,IF('Berechnung 4_5 _ x'!H$5="Nein",4.5,IF(Kinder!AN$903&lt;3,IF(MAX(Kinder!$AJ$903:AN$903)&lt;3,4.5,Kinder!BP471),MIN('Berechnung 4_5 _ x'!$E$31:$F$32))),E471),0)</f>
        <v>0</v>
      </c>
      <c r="AQ471">
        <f>IF(Kinder!BQ473=Antrag!$C$4,IF(F471&gt;=4.5,IF('Berechnung 4_5 _ x'!I$5="Nein",4.5,IF(Kinder!AO$903&lt;3,IF(MAX(Kinder!$AJ$903:AO$903)&lt;3,4.5,Kinder!BQ471),MIN('Berechnung 4_5 _ x'!$E$31:$F$32))),F471),0)</f>
        <v>0</v>
      </c>
      <c r="AR471">
        <f>IF(Kinder!BR473=Antrag!$C$4,IF(G471&gt;=4.5,IF('Berechnung 4_5 _ x'!J$5="Nein",4.5,IF(Kinder!AP$903&lt;3,IF(MAX(Kinder!$AJ$903:AP$903)&lt;3,4.5,Kinder!BR471),MIN('Berechnung 4_5 _ x'!$E$31:$F$32))),G471),0)</f>
        <v>0</v>
      </c>
      <c r="AS471">
        <f>IF(Kinder!BS473=Antrag!$C$4,IF(H471&gt;=4.5,IF('Berechnung 4_5 _ x'!K$5="Nein",4.5,IF(Kinder!AQ$903&lt;3,IF(MAX(Kinder!$AJ$903:AQ$903)&lt;3,4.5,Kinder!BS471),MIN('Berechnung 4_5 _ x'!$E$31:$F$32))),H471),0)</f>
        <v>0</v>
      </c>
      <c r="AT471">
        <f>IF(Kinder!BT473=Antrag!$C$4,IF(I471&gt;=4.5,IF('Berechnung 4_5 _ x'!L$5="Nein",4.5,IF(Kinder!AR$903&lt;3,IF(MAX(Kinder!$AJ$903:AR$903)&lt;3,4.5,Kinder!BT471),MIN('Berechnung 4_5 _ x'!$E$31:$F$32))),I471),0)</f>
        <v>0</v>
      </c>
      <c r="AU471">
        <f>IF(Kinder!BU473=Antrag!$C$4,IF(J471&gt;=4.5,IF('Berechnung 4_5 _ x'!M$5="Nein",4.5,IF(Kinder!AS$903&lt;3,IF(MAX(Kinder!$AJ$903:AS$903)&lt;3,4.5,Kinder!BU471),MIN('Berechnung 4_5 _ x'!$E$31:$F$32))),J471),0)</f>
        <v>0</v>
      </c>
      <c r="AV471">
        <f>IF(Kinder!BV473=Antrag!$C$4,IF(K471&gt;=4.5,IF('Berechnung 4_5 _ x'!N$5="Nein",4.5,IF(Kinder!AT$903&lt;3,IF(MAX(Kinder!$AJ$903:AT$903)&lt;3,4.5,Kinder!BV471),MIN('Berechnung 4_5 _ x'!$E$31:$F$32))),K471),0)</f>
        <v>0</v>
      </c>
      <c r="AW471">
        <f>IF(Kinder!BW473=Antrag!$C$4,IF(L471&gt;=4.5,IF('Berechnung 4_5 _ x'!O$5="Nein",4.5,IF(Kinder!AU$903&lt;3,IF(MAX(Kinder!$AJ$903:AU$903)&lt;3,4.5,Kinder!BW471),MIN('Berechnung 4_5 _ x'!$E$31:$F$32))),L471),0)</f>
        <v>0</v>
      </c>
    </row>
    <row r="472" spans="1:49" x14ac:dyDescent="0.2">
      <c r="M472">
        <f>IF(Kinder!BL473=Antrag!$C$4,Kinder!BL472,0)</f>
        <v>0</v>
      </c>
      <c r="N472">
        <f>IF(Kinder!BM473=Antrag!$C$4,Kinder!BM472,0)</f>
        <v>0</v>
      </c>
      <c r="O472">
        <f>IF(Kinder!BN473=Antrag!$C$4,Kinder!BN472,0)</f>
        <v>0</v>
      </c>
      <c r="P472">
        <f>IF(Kinder!BO473=Antrag!$C$4,Kinder!BO472,0)</f>
        <v>0</v>
      </c>
      <c r="Q472">
        <f>IF(Kinder!BP473=Antrag!$C$4,Kinder!BP472,0)</f>
        <v>0</v>
      </c>
      <c r="R472">
        <f>IF(Kinder!BQ473=Antrag!$C$4,Kinder!BQ472,0)</f>
        <v>0</v>
      </c>
      <c r="S472">
        <f>IF(Kinder!BR473=Antrag!$C$4,Kinder!BR472,0)</f>
        <v>0</v>
      </c>
      <c r="T472">
        <f>IF(Kinder!BS473=Antrag!$C$4,Kinder!BS472,0)</f>
        <v>0</v>
      </c>
      <c r="U472">
        <f>IF(Kinder!BT473=Antrag!$C$4,Kinder!BT472,0)</f>
        <v>0</v>
      </c>
      <c r="V472">
        <f>IF(Kinder!BU473=Antrag!$C$4,Kinder!BU472,0)</f>
        <v>0</v>
      </c>
      <c r="W472">
        <f>IF(Kinder!BV473=Antrag!$C$4,Kinder!BV472,0)</f>
        <v>0</v>
      </c>
      <c r="X472">
        <f>IF(Kinder!BW473=Antrag!$C$4,Kinder!BW472,0)</f>
        <v>0</v>
      </c>
    </row>
    <row r="473" spans="1:49" x14ac:dyDescent="0.2">
      <c r="Y473">
        <f t="shared" ref="Y473:AJ473" si="156">MIN(A471,AL471)*M472</f>
        <v>0</v>
      </c>
      <c r="Z473">
        <f t="shared" si="156"/>
        <v>0</v>
      </c>
      <c r="AA473">
        <f t="shared" si="156"/>
        <v>0</v>
      </c>
      <c r="AB473">
        <f t="shared" si="156"/>
        <v>0</v>
      </c>
      <c r="AC473">
        <f t="shared" si="156"/>
        <v>0</v>
      </c>
      <c r="AD473">
        <f t="shared" si="156"/>
        <v>0</v>
      </c>
      <c r="AE473">
        <f t="shared" si="156"/>
        <v>0</v>
      </c>
      <c r="AF473">
        <f t="shared" si="156"/>
        <v>0</v>
      </c>
      <c r="AG473">
        <f t="shared" si="156"/>
        <v>0</v>
      </c>
      <c r="AH473">
        <f t="shared" si="156"/>
        <v>0</v>
      </c>
      <c r="AI473">
        <f t="shared" si="156"/>
        <v>0</v>
      </c>
      <c r="AJ473">
        <f t="shared" si="156"/>
        <v>0</v>
      </c>
      <c r="AK473">
        <f>SUM(Y473:AJ473)</f>
        <v>0</v>
      </c>
    </row>
    <row r="474" spans="1:49" x14ac:dyDescent="0.2">
      <c r="A474">
        <f>IF(Kinder!BL476=Antrag!$C$4,IF(Kinder!BL474=4.5,'Berechnung 4_5 _ x'!$E$31,Kinder!BL474),0)</f>
        <v>0</v>
      </c>
      <c r="B474">
        <f>IF(Kinder!BM476=Antrag!$C$4,IF(Kinder!BM474=4.5,'Berechnung 4_5 _ x'!$E$31,Kinder!BM474),0)</f>
        <v>0</v>
      </c>
      <c r="C474">
        <f>IF(Kinder!BN476=Antrag!$C$4,IF(Kinder!BN474=4.5,'Berechnung 4_5 _ x'!$E$31,Kinder!BN474),0)</f>
        <v>0</v>
      </c>
      <c r="D474">
        <f>IF(Kinder!BO476=Antrag!$C$4,IF(Kinder!BO474=4.5,'Berechnung 4_5 _ x'!$E$31,Kinder!BO474),0)</f>
        <v>0</v>
      </c>
      <c r="E474">
        <f>IF(Kinder!BP476=Antrag!$C$4,IF(Kinder!BP474=4.5,'Berechnung 4_5 _ x'!$E$31,Kinder!BP474),0)</f>
        <v>0</v>
      </c>
      <c r="F474">
        <f>IF(Kinder!BQ476=Antrag!$C$4,IF(Kinder!BQ474=4.5,'Berechnung 4_5 _ x'!$E$31,Kinder!BQ474),0)</f>
        <v>0</v>
      </c>
      <c r="G474">
        <f>IF(Kinder!BR476=Antrag!$C$4,IF(Kinder!BR474=4.5,'Berechnung 4_5 _ x'!$E$31,Kinder!BR474),0)</f>
        <v>0</v>
      </c>
      <c r="H474">
        <f>IF(Kinder!BS476=Antrag!$C$4,IF(Kinder!BS474=4.5,'Berechnung 4_5 _ x'!$E$31,Kinder!BS474),0)</f>
        <v>0</v>
      </c>
      <c r="I474">
        <f>IF(Kinder!BT476=Antrag!$C$4,IF(Kinder!BT474=4.5,'Berechnung 4_5 _ x'!$E$31,Kinder!BT474),0)</f>
        <v>0</v>
      </c>
      <c r="J474">
        <f>IF(Kinder!BU476=Antrag!$C$4,IF(Kinder!BU474=4.5,'Berechnung 4_5 _ x'!$E$31,Kinder!BU474),0)</f>
        <v>0</v>
      </c>
      <c r="K474">
        <f>IF(Kinder!BV476=Antrag!$C$4,IF(Kinder!BV474=4.5,'Berechnung 4_5 _ x'!$E$31,Kinder!BV474),0)</f>
        <v>0</v>
      </c>
      <c r="L474">
        <f>IF(Kinder!BW476=Antrag!$C$4,IF(Kinder!BW474=4.5,'Berechnung 4_5 _ x'!$E$31,Kinder!BW474),0)</f>
        <v>0</v>
      </c>
      <c r="M474" t="str">
        <f>IF(Kinder!S476='Berechnung Kommune'!L473,Kinder!S474,0)</f>
        <v/>
      </c>
      <c r="AL474">
        <f>IF(Kinder!BL476=Antrag!$C$4,IF(A474&gt;=4.5,IF('Berechnung 4_5 _ x'!D$5="Nein",4.5,IF(Kinder!AJ$903&lt;3,IF(MAX(Kinder!$AJ$903:AJ$903)&lt;3,4.5,Kinder!BL474),MIN('Berechnung 4_5 _ x'!$E$31:$F$32))),A474),0)</f>
        <v>0</v>
      </c>
      <c r="AM474">
        <f>IF(Kinder!BM476=Antrag!$C$4,IF(B474&gt;=4.5,IF('Berechnung 4_5 _ x'!E$5="Nein",4.5,IF(Kinder!AK$903&lt;3,IF(MAX(Kinder!$AJ$903:AK$903)&lt;3,4.5,Kinder!BM474),MIN('Berechnung 4_5 _ x'!$E$31:$F$32))),B474),0)</f>
        <v>0</v>
      </c>
      <c r="AN474">
        <f>IF(Kinder!BN476=Antrag!$C$4,IF(C474&gt;=4.5,IF('Berechnung 4_5 _ x'!F$5="Nein",4.5,IF(Kinder!AL$903&lt;3,IF(MAX(Kinder!$AJ$903:AL$903)&lt;3,4.5,Kinder!BN474),MIN('Berechnung 4_5 _ x'!$E$31:$F$32))),C474),0)</f>
        <v>0</v>
      </c>
      <c r="AO474">
        <f>IF(Kinder!BO476=Antrag!$C$4,IF(D474&gt;=4.5,IF('Berechnung 4_5 _ x'!G$5="Nein",4.5,IF(Kinder!AM$903&lt;3,IF(MAX(Kinder!$AJ$903:AM$903)&lt;3,4.5,Kinder!BO474),MIN('Berechnung 4_5 _ x'!$E$31:$F$32))),D474),0)</f>
        <v>0</v>
      </c>
      <c r="AP474">
        <f>IF(Kinder!BP476=Antrag!$C$4,IF(E474&gt;=4.5,IF('Berechnung 4_5 _ x'!H$5="Nein",4.5,IF(Kinder!AN$903&lt;3,IF(MAX(Kinder!$AJ$903:AN$903)&lt;3,4.5,Kinder!BP474),MIN('Berechnung 4_5 _ x'!$E$31:$F$32))),E474),0)</f>
        <v>0</v>
      </c>
      <c r="AQ474">
        <f>IF(Kinder!BQ476=Antrag!$C$4,IF(F474&gt;=4.5,IF('Berechnung 4_5 _ x'!I$5="Nein",4.5,IF(Kinder!AO$903&lt;3,IF(MAX(Kinder!$AJ$903:AO$903)&lt;3,4.5,Kinder!BQ474),MIN('Berechnung 4_5 _ x'!$E$31:$F$32))),F474),0)</f>
        <v>0</v>
      </c>
      <c r="AR474">
        <f>IF(Kinder!BR476=Antrag!$C$4,IF(G474&gt;=4.5,IF('Berechnung 4_5 _ x'!J$5="Nein",4.5,IF(Kinder!AP$903&lt;3,IF(MAX(Kinder!$AJ$903:AP$903)&lt;3,4.5,Kinder!BR474),MIN('Berechnung 4_5 _ x'!$E$31:$F$32))),G474),0)</f>
        <v>0</v>
      </c>
      <c r="AS474">
        <f>IF(Kinder!BS476=Antrag!$C$4,IF(H474&gt;=4.5,IF('Berechnung 4_5 _ x'!K$5="Nein",4.5,IF(Kinder!AQ$903&lt;3,IF(MAX(Kinder!$AJ$903:AQ$903)&lt;3,4.5,Kinder!BS474),MIN('Berechnung 4_5 _ x'!$E$31:$F$32))),H474),0)</f>
        <v>0</v>
      </c>
      <c r="AT474">
        <f>IF(Kinder!BT476=Antrag!$C$4,IF(I474&gt;=4.5,IF('Berechnung 4_5 _ x'!L$5="Nein",4.5,IF(Kinder!AR$903&lt;3,IF(MAX(Kinder!$AJ$903:AR$903)&lt;3,4.5,Kinder!BT474),MIN('Berechnung 4_5 _ x'!$E$31:$F$32))),I474),0)</f>
        <v>0</v>
      </c>
      <c r="AU474">
        <f>IF(Kinder!BU476=Antrag!$C$4,IF(J474&gt;=4.5,IF('Berechnung 4_5 _ x'!M$5="Nein",4.5,IF(Kinder!AS$903&lt;3,IF(MAX(Kinder!$AJ$903:AS$903)&lt;3,4.5,Kinder!BU474),MIN('Berechnung 4_5 _ x'!$E$31:$F$32))),J474),0)</f>
        <v>0</v>
      </c>
      <c r="AV474">
        <f>IF(Kinder!BV476=Antrag!$C$4,IF(K474&gt;=4.5,IF('Berechnung 4_5 _ x'!N$5="Nein",4.5,IF(Kinder!AT$903&lt;3,IF(MAX(Kinder!$AJ$903:AT$903)&lt;3,4.5,Kinder!BV474),MIN('Berechnung 4_5 _ x'!$E$31:$F$32))),K474),0)</f>
        <v>0</v>
      </c>
      <c r="AW474">
        <f>IF(Kinder!BW476=Antrag!$C$4,IF(L474&gt;=4.5,IF('Berechnung 4_5 _ x'!O$5="Nein",4.5,IF(Kinder!AU$903&lt;3,IF(MAX(Kinder!$AJ$903:AU$903)&lt;3,4.5,Kinder!BW474),MIN('Berechnung 4_5 _ x'!$E$31:$F$32))),L474),0)</f>
        <v>0</v>
      </c>
    </row>
    <row r="475" spans="1:49" x14ac:dyDescent="0.2">
      <c r="M475">
        <f>IF(Kinder!BL476=Antrag!$C$4,Kinder!BL475,0)</f>
        <v>0</v>
      </c>
      <c r="N475">
        <f>IF(Kinder!BM476=Antrag!$C$4,Kinder!BM475,0)</f>
        <v>0</v>
      </c>
      <c r="O475">
        <f>IF(Kinder!BN476=Antrag!$C$4,Kinder!BN475,0)</f>
        <v>0</v>
      </c>
      <c r="P475">
        <f>IF(Kinder!BO476=Antrag!$C$4,Kinder!BO475,0)</f>
        <v>0</v>
      </c>
      <c r="Q475">
        <f>IF(Kinder!BP476=Antrag!$C$4,Kinder!BP475,0)</f>
        <v>0</v>
      </c>
      <c r="R475">
        <f>IF(Kinder!BQ476=Antrag!$C$4,Kinder!BQ475,0)</f>
        <v>0</v>
      </c>
      <c r="S475">
        <f>IF(Kinder!BR476=Antrag!$C$4,Kinder!BR475,0)</f>
        <v>0</v>
      </c>
      <c r="T475">
        <f>IF(Kinder!BS476=Antrag!$C$4,Kinder!BS475,0)</f>
        <v>0</v>
      </c>
      <c r="U475">
        <f>IF(Kinder!BT476=Antrag!$C$4,Kinder!BT475,0)</f>
        <v>0</v>
      </c>
      <c r="V475">
        <f>IF(Kinder!BU476=Antrag!$C$4,Kinder!BU475,0)</f>
        <v>0</v>
      </c>
      <c r="W475">
        <f>IF(Kinder!BV476=Antrag!$C$4,Kinder!BV475,0)</f>
        <v>0</v>
      </c>
      <c r="X475">
        <f>IF(Kinder!BW476=Antrag!$C$4,Kinder!BW475,0)</f>
        <v>0</v>
      </c>
    </row>
    <row r="476" spans="1:49" x14ac:dyDescent="0.2">
      <c r="Y476">
        <f t="shared" ref="Y476:AJ476" si="157">MIN(A474,AL474)*M475</f>
        <v>0</v>
      </c>
      <c r="Z476">
        <f t="shared" si="157"/>
        <v>0</v>
      </c>
      <c r="AA476">
        <f t="shared" si="157"/>
        <v>0</v>
      </c>
      <c r="AB476">
        <f t="shared" si="157"/>
        <v>0</v>
      </c>
      <c r="AC476">
        <f t="shared" si="157"/>
        <v>0</v>
      </c>
      <c r="AD476">
        <f t="shared" si="157"/>
        <v>0</v>
      </c>
      <c r="AE476">
        <f t="shared" si="157"/>
        <v>0</v>
      </c>
      <c r="AF476">
        <f t="shared" si="157"/>
        <v>0</v>
      </c>
      <c r="AG476">
        <f t="shared" si="157"/>
        <v>0</v>
      </c>
      <c r="AH476">
        <f t="shared" si="157"/>
        <v>0</v>
      </c>
      <c r="AI476">
        <f t="shared" si="157"/>
        <v>0</v>
      </c>
      <c r="AJ476">
        <f t="shared" si="157"/>
        <v>0</v>
      </c>
      <c r="AK476">
        <f>SUM(Y476:AJ476)</f>
        <v>0</v>
      </c>
    </row>
    <row r="477" spans="1:49" x14ac:dyDescent="0.2">
      <c r="A477">
        <f>IF(Kinder!BL479=Antrag!$C$4,IF(Kinder!BL477=4.5,'Berechnung 4_5 _ x'!$E$31,Kinder!BL477),0)</f>
        <v>0</v>
      </c>
      <c r="B477">
        <f>IF(Kinder!BM479=Antrag!$C$4,IF(Kinder!BM477=4.5,'Berechnung 4_5 _ x'!$E$31,Kinder!BM477),0)</f>
        <v>0</v>
      </c>
      <c r="C477">
        <f>IF(Kinder!BN479=Antrag!$C$4,IF(Kinder!BN477=4.5,'Berechnung 4_5 _ x'!$E$31,Kinder!BN477),0)</f>
        <v>0</v>
      </c>
      <c r="D477">
        <f>IF(Kinder!BO479=Antrag!$C$4,IF(Kinder!BO477=4.5,'Berechnung 4_5 _ x'!$E$31,Kinder!BO477),0)</f>
        <v>0</v>
      </c>
      <c r="E477">
        <f>IF(Kinder!BP479=Antrag!$C$4,IF(Kinder!BP477=4.5,'Berechnung 4_5 _ x'!$E$31,Kinder!BP477),0)</f>
        <v>0</v>
      </c>
      <c r="F477">
        <f>IF(Kinder!BQ479=Antrag!$C$4,IF(Kinder!BQ477=4.5,'Berechnung 4_5 _ x'!$E$31,Kinder!BQ477),0)</f>
        <v>0</v>
      </c>
      <c r="G477">
        <f>IF(Kinder!BR479=Antrag!$C$4,IF(Kinder!BR477=4.5,'Berechnung 4_5 _ x'!$E$31,Kinder!BR477),0)</f>
        <v>0</v>
      </c>
      <c r="H477">
        <f>IF(Kinder!BS479=Antrag!$C$4,IF(Kinder!BS477=4.5,'Berechnung 4_5 _ x'!$E$31,Kinder!BS477),0)</f>
        <v>0</v>
      </c>
      <c r="I477">
        <f>IF(Kinder!BT479=Antrag!$C$4,IF(Kinder!BT477=4.5,'Berechnung 4_5 _ x'!$E$31,Kinder!BT477),0)</f>
        <v>0</v>
      </c>
      <c r="J477">
        <f>IF(Kinder!BU479=Antrag!$C$4,IF(Kinder!BU477=4.5,'Berechnung 4_5 _ x'!$E$31,Kinder!BU477),0)</f>
        <v>0</v>
      </c>
      <c r="K477">
        <f>IF(Kinder!BV479=Antrag!$C$4,IF(Kinder!BV477=4.5,'Berechnung 4_5 _ x'!$E$31,Kinder!BV477),0)</f>
        <v>0</v>
      </c>
      <c r="L477">
        <f>IF(Kinder!BW479=Antrag!$C$4,IF(Kinder!BW477=4.5,'Berechnung 4_5 _ x'!$E$31,Kinder!BW477),0)</f>
        <v>0</v>
      </c>
      <c r="M477" t="str">
        <f>IF(Kinder!S479='Berechnung Kommune'!L476,Kinder!S477,0)</f>
        <v/>
      </c>
      <c r="AL477">
        <f>IF(Kinder!BL479=Antrag!$C$4,IF(A477&gt;=4.5,IF('Berechnung 4_5 _ x'!D$5="Nein",4.5,IF(Kinder!AJ$903&lt;3,IF(MAX(Kinder!$AJ$903:AJ$903)&lt;3,4.5,Kinder!BL477),MIN('Berechnung 4_5 _ x'!$E$31:$F$32))),A477),0)</f>
        <v>0</v>
      </c>
      <c r="AM477">
        <f>IF(Kinder!BM479=Antrag!$C$4,IF(B477&gt;=4.5,IF('Berechnung 4_5 _ x'!E$5="Nein",4.5,IF(Kinder!AK$903&lt;3,IF(MAX(Kinder!$AJ$903:AK$903)&lt;3,4.5,Kinder!BM477),MIN('Berechnung 4_5 _ x'!$E$31:$F$32))),B477),0)</f>
        <v>0</v>
      </c>
      <c r="AN477">
        <f>IF(Kinder!BN479=Antrag!$C$4,IF(C477&gt;=4.5,IF('Berechnung 4_5 _ x'!F$5="Nein",4.5,IF(Kinder!AL$903&lt;3,IF(MAX(Kinder!$AJ$903:AL$903)&lt;3,4.5,Kinder!BN477),MIN('Berechnung 4_5 _ x'!$E$31:$F$32))),C477),0)</f>
        <v>0</v>
      </c>
      <c r="AO477">
        <f>IF(Kinder!BO479=Antrag!$C$4,IF(D477&gt;=4.5,IF('Berechnung 4_5 _ x'!G$5="Nein",4.5,IF(Kinder!AM$903&lt;3,IF(MAX(Kinder!$AJ$903:AM$903)&lt;3,4.5,Kinder!BO477),MIN('Berechnung 4_5 _ x'!$E$31:$F$32))),D477),0)</f>
        <v>0</v>
      </c>
      <c r="AP477">
        <f>IF(Kinder!BP479=Antrag!$C$4,IF(E477&gt;=4.5,IF('Berechnung 4_5 _ x'!H$5="Nein",4.5,IF(Kinder!AN$903&lt;3,IF(MAX(Kinder!$AJ$903:AN$903)&lt;3,4.5,Kinder!BP477),MIN('Berechnung 4_5 _ x'!$E$31:$F$32))),E477),0)</f>
        <v>0</v>
      </c>
      <c r="AQ477">
        <f>IF(Kinder!BQ479=Antrag!$C$4,IF(F477&gt;=4.5,IF('Berechnung 4_5 _ x'!I$5="Nein",4.5,IF(Kinder!AO$903&lt;3,IF(MAX(Kinder!$AJ$903:AO$903)&lt;3,4.5,Kinder!BQ477),MIN('Berechnung 4_5 _ x'!$E$31:$F$32))),F477),0)</f>
        <v>0</v>
      </c>
      <c r="AR477">
        <f>IF(Kinder!BR479=Antrag!$C$4,IF(G477&gt;=4.5,IF('Berechnung 4_5 _ x'!J$5="Nein",4.5,IF(Kinder!AP$903&lt;3,IF(MAX(Kinder!$AJ$903:AP$903)&lt;3,4.5,Kinder!BR477),MIN('Berechnung 4_5 _ x'!$E$31:$F$32))),G477),0)</f>
        <v>0</v>
      </c>
      <c r="AS477">
        <f>IF(Kinder!BS479=Antrag!$C$4,IF(H477&gt;=4.5,IF('Berechnung 4_5 _ x'!K$5="Nein",4.5,IF(Kinder!AQ$903&lt;3,IF(MAX(Kinder!$AJ$903:AQ$903)&lt;3,4.5,Kinder!BS477),MIN('Berechnung 4_5 _ x'!$E$31:$F$32))),H477),0)</f>
        <v>0</v>
      </c>
      <c r="AT477">
        <f>IF(Kinder!BT479=Antrag!$C$4,IF(I477&gt;=4.5,IF('Berechnung 4_5 _ x'!L$5="Nein",4.5,IF(Kinder!AR$903&lt;3,IF(MAX(Kinder!$AJ$903:AR$903)&lt;3,4.5,Kinder!BT477),MIN('Berechnung 4_5 _ x'!$E$31:$F$32))),I477),0)</f>
        <v>0</v>
      </c>
      <c r="AU477">
        <f>IF(Kinder!BU479=Antrag!$C$4,IF(J477&gt;=4.5,IF('Berechnung 4_5 _ x'!M$5="Nein",4.5,IF(Kinder!AS$903&lt;3,IF(MAX(Kinder!$AJ$903:AS$903)&lt;3,4.5,Kinder!BU477),MIN('Berechnung 4_5 _ x'!$E$31:$F$32))),J477),0)</f>
        <v>0</v>
      </c>
      <c r="AV477">
        <f>IF(Kinder!BV479=Antrag!$C$4,IF(K477&gt;=4.5,IF('Berechnung 4_5 _ x'!N$5="Nein",4.5,IF(Kinder!AT$903&lt;3,IF(MAX(Kinder!$AJ$903:AT$903)&lt;3,4.5,Kinder!BV477),MIN('Berechnung 4_5 _ x'!$E$31:$F$32))),K477),0)</f>
        <v>0</v>
      </c>
      <c r="AW477">
        <f>IF(Kinder!BW479=Antrag!$C$4,IF(L477&gt;=4.5,IF('Berechnung 4_5 _ x'!O$5="Nein",4.5,IF(Kinder!AU$903&lt;3,IF(MAX(Kinder!$AJ$903:AU$903)&lt;3,4.5,Kinder!BW477),MIN('Berechnung 4_5 _ x'!$E$31:$F$32))),L477),0)</f>
        <v>0</v>
      </c>
    </row>
    <row r="478" spans="1:49" x14ac:dyDescent="0.2">
      <c r="M478">
        <f>IF(Kinder!BL479=Antrag!$C$4,Kinder!BL478,0)</f>
        <v>0</v>
      </c>
      <c r="N478">
        <f>IF(Kinder!BM479=Antrag!$C$4,Kinder!BM478,0)</f>
        <v>0</v>
      </c>
      <c r="O478">
        <f>IF(Kinder!BN479=Antrag!$C$4,Kinder!BN478,0)</f>
        <v>0</v>
      </c>
      <c r="P478">
        <f>IF(Kinder!BO479=Antrag!$C$4,Kinder!BO478,0)</f>
        <v>0</v>
      </c>
      <c r="Q478">
        <f>IF(Kinder!BP479=Antrag!$C$4,Kinder!BP478,0)</f>
        <v>0</v>
      </c>
      <c r="R478">
        <f>IF(Kinder!BQ479=Antrag!$C$4,Kinder!BQ478,0)</f>
        <v>0</v>
      </c>
      <c r="S478">
        <f>IF(Kinder!BR479=Antrag!$C$4,Kinder!BR478,0)</f>
        <v>0</v>
      </c>
      <c r="T478">
        <f>IF(Kinder!BS479=Antrag!$C$4,Kinder!BS478,0)</f>
        <v>0</v>
      </c>
      <c r="U478">
        <f>IF(Kinder!BT479=Antrag!$C$4,Kinder!BT478,0)</f>
        <v>0</v>
      </c>
      <c r="V478">
        <f>IF(Kinder!BU479=Antrag!$C$4,Kinder!BU478,0)</f>
        <v>0</v>
      </c>
      <c r="W478">
        <f>IF(Kinder!BV479=Antrag!$C$4,Kinder!BV478,0)</f>
        <v>0</v>
      </c>
      <c r="X478">
        <f>IF(Kinder!BW479=Antrag!$C$4,Kinder!BW478,0)</f>
        <v>0</v>
      </c>
    </row>
    <row r="479" spans="1:49" x14ac:dyDescent="0.2">
      <c r="Y479">
        <f t="shared" ref="Y479:AJ479" si="158">MIN(A477,AL477)*M478</f>
        <v>0</v>
      </c>
      <c r="Z479">
        <f t="shared" si="158"/>
        <v>0</v>
      </c>
      <c r="AA479">
        <f t="shared" si="158"/>
        <v>0</v>
      </c>
      <c r="AB479">
        <f t="shared" si="158"/>
        <v>0</v>
      </c>
      <c r="AC479">
        <f t="shared" si="158"/>
        <v>0</v>
      </c>
      <c r="AD479">
        <f t="shared" si="158"/>
        <v>0</v>
      </c>
      <c r="AE479">
        <f t="shared" si="158"/>
        <v>0</v>
      </c>
      <c r="AF479">
        <f t="shared" si="158"/>
        <v>0</v>
      </c>
      <c r="AG479">
        <f t="shared" si="158"/>
        <v>0</v>
      </c>
      <c r="AH479">
        <f t="shared" si="158"/>
        <v>0</v>
      </c>
      <c r="AI479">
        <f t="shared" si="158"/>
        <v>0</v>
      </c>
      <c r="AJ479">
        <f t="shared" si="158"/>
        <v>0</v>
      </c>
      <c r="AK479">
        <f>SUM(Y479:AJ479)</f>
        <v>0</v>
      </c>
    </row>
    <row r="480" spans="1:49" x14ac:dyDescent="0.2">
      <c r="A480">
        <f>IF(Kinder!BL482=Antrag!$C$4,IF(Kinder!BL480=4.5,'Berechnung 4_5 _ x'!$E$31,Kinder!BL480),0)</f>
        <v>0</v>
      </c>
      <c r="B480">
        <f>IF(Kinder!BM482=Antrag!$C$4,IF(Kinder!BM480=4.5,'Berechnung 4_5 _ x'!$E$31,Kinder!BM480),0)</f>
        <v>0</v>
      </c>
      <c r="C480">
        <f>IF(Kinder!BN482=Antrag!$C$4,IF(Kinder!BN480=4.5,'Berechnung 4_5 _ x'!$E$31,Kinder!BN480),0)</f>
        <v>0</v>
      </c>
      <c r="D480">
        <f>IF(Kinder!BO482=Antrag!$C$4,IF(Kinder!BO480=4.5,'Berechnung 4_5 _ x'!$E$31,Kinder!BO480),0)</f>
        <v>0</v>
      </c>
      <c r="E480">
        <f>IF(Kinder!BP482=Antrag!$C$4,IF(Kinder!BP480=4.5,'Berechnung 4_5 _ x'!$E$31,Kinder!BP480),0)</f>
        <v>0</v>
      </c>
      <c r="F480">
        <f>IF(Kinder!BQ482=Antrag!$C$4,IF(Kinder!BQ480=4.5,'Berechnung 4_5 _ x'!$E$31,Kinder!BQ480),0)</f>
        <v>0</v>
      </c>
      <c r="G480">
        <f>IF(Kinder!BR482=Antrag!$C$4,IF(Kinder!BR480=4.5,'Berechnung 4_5 _ x'!$E$31,Kinder!BR480),0)</f>
        <v>0</v>
      </c>
      <c r="H480">
        <f>IF(Kinder!BS482=Antrag!$C$4,IF(Kinder!BS480=4.5,'Berechnung 4_5 _ x'!$E$31,Kinder!BS480),0)</f>
        <v>0</v>
      </c>
      <c r="I480">
        <f>IF(Kinder!BT482=Antrag!$C$4,IF(Kinder!BT480=4.5,'Berechnung 4_5 _ x'!$E$31,Kinder!BT480),0)</f>
        <v>0</v>
      </c>
      <c r="J480">
        <f>IF(Kinder!BU482=Antrag!$C$4,IF(Kinder!BU480=4.5,'Berechnung 4_5 _ x'!$E$31,Kinder!BU480),0)</f>
        <v>0</v>
      </c>
      <c r="K480">
        <f>IF(Kinder!BV482=Antrag!$C$4,IF(Kinder!BV480=4.5,'Berechnung 4_5 _ x'!$E$31,Kinder!BV480),0)</f>
        <v>0</v>
      </c>
      <c r="L480">
        <f>IF(Kinder!BW482=Antrag!$C$4,IF(Kinder!BW480=4.5,'Berechnung 4_5 _ x'!$E$31,Kinder!BW480),0)</f>
        <v>0</v>
      </c>
      <c r="M480" t="str">
        <f>IF(Kinder!S482='Berechnung Kommune'!L479,Kinder!S480,0)</f>
        <v/>
      </c>
      <c r="AL480">
        <f>IF(Kinder!BL482=Antrag!$C$4,IF(A480&gt;=4.5,IF('Berechnung 4_5 _ x'!D$5="Nein",4.5,IF(Kinder!AJ$903&lt;3,IF(MAX(Kinder!$AJ$903:AJ$903)&lt;3,4.5,Kinder!BL480),MIN('Berechnung 4_5 _ x'!$E$31:$F$32))),A480),0)</f>
        <v>0</v>
      </c>
      <c r="AM480">
        <f>IF(Kinder!BM482=Antrag!$C$4,IF(B480&gt;=4.5,IF('Berechnung 4_5 _ x'!E$5="Nein",4.5,IF(Kinder!AK$903&lt;3,IF(MAX(Kinder!$AJ$903:AK$903)&lt;3,4.5,Kinder!BM480),MIN('Berechnung 4_5 _ x'!$E$31:$F$32))),B480),0)</f>
        <v>0</v>
      </c>
      <c r="AN480">
        <f>IF(Kinder!BN482=Antrag!$C$4,IF(C480&gt;=4.5,IF('Berechnung 4_5 _ x'!F$5="Nein",4.5,IF(Kinder!AL$903&lt;3,IF(MAX(Kinder!$AJ$903:AL$903)&lt;3,4.5,Kinder!BN480),MIN('Berechnung 4_5 _ x'!$E$31:$F$32))),C480),0)</f>
        <v>0</v>
      </c>
      <c r="AO480">
        <f>IF(Kinder!BO482=Antrag!$C$4,IF(D480&gt;=4.5,IF('Berechnung 4_5 _ x'!G$5="Nein",4.5,IF(Kinder!AM$903&lt;3,IF(MAX(Kinder!$AJ$903:AM$903)&lt;3,4.5,Kinder!BO480),MIN('Berechnung 4_5 _ x'!$E$31:$F$32))),D480),0)</f>
        <v>0</v>
      </c>
      <c r="AP480">
        <f>IF(Kinder!BP482=Antrag!$C$4,IF(E480&gt;=4.5,IF('Berechnung 4_5 _ x'!H$5="Nein",4.5,IF(Kinder!AN$903&lt;3,IF(MAX(Kinder!$AJ$903:AN$903)&lt;3,4.5,Kinder!BP480),MIN('Berechnung 4_5 _ x'!$E$31:$F$32))),E480),0)</f>
        <v>0</v>
      </c>
      <c r="AQ480">
        <f>IF(Kinder!BQ482=Antrag!$C$4,IF(F480&gt;=4.5,IF('Berechnung 4_5 _ x'!I$5="Nein",4.5,IF(Kinder!AO$903&lt;3,IF(MAX(Kinder!$AJ$903:AO$903)&lt;3,4.5,Kinder!BQ480),MIN('Berechnung 4_5 _ x'!$E$31:$F$32))),F480),0)</f>
        <v>0</v>
      </c>
      <c r="AR480">
        <f>IF(Kinder!BR482=Antrag!$C$4,IF(G480&gt;=4.5,IF('Berechnung 4_5 _ x'!J$5="Nein",4.5,IF(Kinder!AP$903&lt;3,IF(MAX(Kinder!$AJ$903:AP$903)&lt;3,4.5,Kinder!BR480),MIN('Berechnung 4_5 _ x'!$E$31:$F$32))),G480),0)</f>
        <v>0</v>
      </c>
      <c r="AS480">
        <f>IF(Kinder!BS482=Antrag!$C$4,IF(H480&gt;=4.5,IF('Berechnung 4_5 _ x'!K$5="Nein",4.5,IF(Kinder!AQ$903&lt;3,IF(MAX(Kinder!$AJ$903:AQ$903)&lt;3,4.5,Kinder!BS480),MIN('Berechnung 4_5 _ x'!$E$31:$F$32))),H480),0)</f>
        <v>0</v>
      </c>
      <c r="AT480">
        <f>IF(Kinder!BT482=Antrag!$C$4,IF(I480&gt;=4.5,IF('Berechnung 4_5 _ x'!L$5="Nein",4.5,IF(Kinder!AR$903&lt;3,IF(MAX(Kinder!$AJ$903:AR$903)&lt;3,4.5,Kinder!BT480),MIN('Berechnung 4_5 _ x'!$E$31:$F$32))),I480),0)</f>
        <v>0</v>
      </c>
      <c r="AU480">
        <f>IF(Kinder!BU482=Antrag!$C$4,IF(J480&gt;=4.5,IF('Berechnung 4_5 _ x'!M$5="Nein",4.5,IF(Kinder!AS$903&lt;3,IF(MAX(Kinder!$AJ$903:AS$903)&lt;3,4.5,Kinder!BU480),MIN('Berechnung 4_5 _ x'!$E$31:$F$32))),J480),0)</f>
        <v>0</v>
      </c>
      <c r="AV480">
        <f>IF(Kinder!BV482=Antrag!$C$4,IF(K480&gt;=4.5,IF('Berechnung 4_5 _ x'!N$5="Nein",4.5,IF(Kinder!AT$903&lt;3,IF(MAX(Kinder!$AJ$903:AT$903)&lt;3,4.5,Kinder!BV480),MIN('Berechnung 4_5 _ x'!$E$31:$F$32))),K480),0)</f>
        <v>0</v>
      </c>
      <c r="AW480">
        <f>IF(Kinder!BW482=Antrag!$C$4,IF(L480&gt;=4.5,IF('Berechnung 4_5 _ x'!O$5="Nein",4.5,IF(Kinder!AU$903&lt;3,IF(MAX(Kinder!$AJ$903:AU$903)&lt;3,4.5,Kinder!BW480),MIN('Berechnung 4_5 _ x'!$E$31:$F$32))),L480),0)</f>
        <v>0</v>
      </c>
    </row>
    <row r="481" spans="1:49" x14ac:dyDescent="0.2">
      <c r="M481">
        <f>IF(Kinder!BL482=Antrag!$C$4,Kinder!BL481,0)</f>
        <v>0</v>
      </c>
      <c r="N481">
        <f>IF(Kinder!BM482=Antrag!$C$4,Kinder!BM481,0)</f>
        <v>0</v>
      </c>
      <c r="O481">
        <f>IF(Kinder!BN482=Antrag!$C$4,Kinder!BN481,0)</f>
        <v>0</v>
      </c>
      <c r="P481">
        <f>IF(Kinder!BO482=Antrag!$C$4,Kinder!BO481,0)</f>
        <v>0</v>
      </c>
      <c r="Q481">
        <f>IF(Kinder!BP482=Antrag!$C$4,Kinder!BP481,0)</f>
        <v>0</v>
      </c>
      <c r="R481">
        <f>IF(Kinder!BQ482=Antrag!$C$4,Kinder!BQ481,0)</f>
        <v>0</v>
      </c>
      <c r="S481">
        <f>IF(Kinder!BR482=Antrag!$C$4,Kinder!BR481,0)</f>
        <v>0</v>
      </c>
      <c r="T481">
        <f>IF(Kinder!BS482=Antrag!$C$4,Kinder!BS481,0)</f>
        <v>0</v>
      </c>
      <c r="U481">
        <f>IF(Kinder!BT482=Antrag!$C$4,Kinder!BT481,0)</f>
        <v>0</v>
      </c>
      <c r="V481">
        <f>IF(Kinder!BU482=Antrag!$C$4,Kinder!BU481,0)</f>
        <v>0</v>
      </c>
      <c r="W481">
        <f>IF(Kinder!BV482=Antrag!$C$4,Kinder!BV481,0)</f>
        <v>0</v>
      </c>
      <c r="X481">
        <f>IF(Kinder!BW482=Antrag!$C$4,Kinder!BW481,0)</f>
        <v>0</v>
      </c>
    </row>
    <row r="482" spans="1:49" x14ac:dyDescent="0.2">
      <c r="Y482">
        <f t="shared" ref="Y482:AJ482" si="159">MIN(A480,AL480)*M481</f>
        <v>0</v>
      </c>
      <c r="Z482">
        <f t="shared" si="159"/>
        <v>0</v>
      </c>
      <c r="AA482">
        <f t="shared" si="159"/>
        <v>0</v>
      </c>
      <c r="AB482">
        <f t="shared" si="159"/>
        <v>0</v>
      </c>
      <c r="AC482">
        <f t="shared" si="159"/>
        <v>0</v>
      </c>
      <c r="AD482">
        <f t="shared" si="159"/>
        <v>0</v>
      </c>
      <c r="AE482">
        <f t="shared" si="159"/>
        <v>0</v>
      </c>
      <c r="AF482">
        <f t="shared" si="159"/>
        <v>0</v>
      </c>
      <c r="AG482">
        <f t="shared" si="159"/>
        <v>0</v>
      </c>
      <c r="AH482">
        <f t="shared" si="159"/>
        <v>0</v>
      </c>
      <c r="AI482">
        <f t="shared" si="159"/>
        <v>0</v>
      </c>
      <c r="AJ482">
        <f t="shared" si="159"/>
        <v>0</v>
      </c>
      <c r="AK482">
        <f>SUM(Y482:AJ482)</f>
        <v>0</v>
      </c>
    </row>
    <row r="483" spans="1:49" x14ac:dyDescent="0.2">
      <c r="A483">
        <f>IF(Kinder!BL485=Antrag!$C$4,IF(Kinder!BL483=4.5,'Berechnung 4_5 _ x'!$E$31,Kinder!BL483),0)</f>
        <v>0</v>
      </c>
      <c r="B483">
        <f>IF(Kinder!BM485=Antrag!$C$4,IF(Kinder!BM483=4.5,'Berechnung 4_5 _ x'!$E$31,Kinder!BM483),0)</f>
        <v>0</v>
      </c>
      <c r="C483">
        <f>IF(Kinder!BN485=Antrag!$C$4,IF(Kinder!BN483=4.5,'Berechnung 4_5 _ x'!$E$31,Kinder!BN483),0)</f>
        <v>0</v>
      </c>
      <c r="D483">
        <f>IF(Kinder!BO485=Antrag!$C$4,IF(Kinder!BO483=4.5,'Berechnung 4_5 _ x'!$E$31,Kinder!BO483),0)</f>
        <v>0</v>
      </c>
      <c r="E483">
        <f>IF(Kinder!BP485=Antrag!$C$4,IF(Kinder!BP483=4.5,'Berechnung 4_5 _ x'!$E$31,Kinder!BP483),0)</f>
        <v>0</v>
      </c>
      <c r="F483">
        <f>IF(Kinder!BQ485=Antrag!$C$4,IF(Kinder!BQ483=4.5,'Berechnung 4_5 _ x'!$E$31,Kinder!BQ483),0)</f>
        <v>0</v>
      </c>
      <c r="G483">
        <f>IF(Kinder!BR485=Antrag!$C$4,IF(Kinder!BR483=4.5,'Berechnung 4_5 _ x'!$E$31,Kinder!BR483),0)</f>
        <v>0</v>
      </c>
      <c r="H483">
        <f>IF(Kinder!BS485=Antrag!$C$4,IF(Kinder!BS483=4.5,'Berechnung 4_5 _ x'!$E$31,Kinder!BS483),0)</f>
        <v>0</v>
      </c>
      <c r="I483">
        <f>IF(Kinder!BT485=Antrag!$C$4,IF(Kinder!BT483=4.5,'Berechnung 4_5 _ x'!$E$31,Kinder!BT483),0)</f>
        <v>0</v>
      </c>
      <c r="J483">
        <f>IF(Kinder!BU485=Antrag!$C$4,IF(Kinder!BU483=4.5,'Berechnung 4_5 _ x'!$E$31,Kinder!BU483),0)</f>
        <v>0</v>
      </c>
      <c r="K483">
        <f>IF(Kinder!BV485=Antrag!$C$4,IF(Kinder!BV483=4.5,'Berechnung 4_5 _ x'!$E$31,Kinder!BV483),0)</f>
        <v>0</v>
      </c>
      <c r="L483">
        <f>IF(Kinder!BW485=Antrag!$C$4,IF(Kinder!BW483=4.5,'Berechnung 4_5 _ x'!$E$31,Kinder!BW483),0)</f>
        <v>0</v>
      </c>
      <c r="M483" t="str">
        <f>IF(Kinder!S485='Berechnung Kommune'!L482,Kinder!S483,0)</f>
        <v/>
      </c>
      <c r="AL483">
        <f>IF(Kinder!BL485=Antrag!$C$4,IF(A483&gt;=4.5,IF('Berechnung 4_5 _ x'!D$5="Nein",4.5,IF(Kinder!AJ$903&lt;3,IF(MAX(Kinder!$AJ$903:AJ$903)&lt;3,4.5,Kinder!BL483),MIN('Berechnung 4_5 _ x'!$E$31:$F$32))),A483),0)</f>
        <v>0</v>
      </c>
      <c r="AM483">
        <f>IF(Kinder!BM485=Antrag!$C$4,IF(B483&gt;=4.5,IF('Berechnung 4_5 _ x'!E$5="Nein",4.5,IF(Kinder!AK$903&lt;3,IF(MAX(Kinder!$AJ$903:AK$903)&lt;3,4.5,Kinder!BM483),MIN('Berechnung 4_5 _ x'!$E$31:$F$32))),B483),0)</f>
        <v>0</v>
      </c>
      <c r="AN483">
        <f>IF(Kinder!BN485=Antrag!$C$4,IF(C483&gt;=4.5,IF('Berechnung 4_5 _ x'!F$5="Nein",4.5,IF(Kinder!AL$903&lt;3,IF(MAX(Kinder!$AJ$903:AL$903)&lt;3,4.5,Kinder!BN483),MIN('Berechnung 4_5 _ x'!$E$31:$F$32))),C483),0)</f>
        <v>0</v>
      </c>
      <c r="AO483">
        <f>IF(Kinder!BO485=Antrag!$C$4,IF(D483&gt;=4.5,IF('Berechnung 4_5 _ x'!G$5="Nein",4.5,IF(Kinder!AM$903&lt;3,IF(MAX(Kinder!$AJ$903:AM$903)&lt;3,4.5,Kinder!BO483),MIN('Berechnung 4_5 _ x'!$E$31:$F$32))),D483),0)</f>
        <v>0</v>
      </c>
      <c r="AP483">
        <f>IF(Kinder!BP485=Antrag!$C$4,IF(E483&gt;=4.5,IF('Berechnung 4_5 _ x'!H$5="Nein",4.5,IF(Kinder!AN$903&lt;3,IF(MAX(Kinder!$AJ$903:AN$903)&lt;3,4.5,Kinder!BP483),MIN('Berechnung 4_5 _ x'!$E$31:$F$32))),E483),0)</f>
        <v>0</v>
      </c>
      <c r="AQ483">
        <f>IF(Kinder!BQ485=Antrag!$C$4,IF(F483&gt;=4.5,IF('Berechnung 4_5 _ x'!I$5="Nein",4.5,IF(Kinder!AO$903&lt;3,IF(MAX(Kinder!$AJ$903:AO$903)&lt;3,4.5,Kinder!BQ483),MIN('Berechnung 4_5 _ x'!$E$31:$F$32))),F483),0)</f>
        <v>0</v>
      </c>
      <c r="AR483">
        <f>IF(Kinder!BR485=Antrag!$C$4,IF(G483&gt;=4.5,IF('Berechnung 4_5 _ x'!J$5="Nein",4.5,IF(Kinder!AP$903&lt;3,IF(MAX(Kinder!$AJ$903:AP$903)&lt;3,4.5,Kinder!BR483),MIN('Berechnung 4_5 _ x'!$E$31:$F$32))),G483),0)</f>
        <v>0</v>
      </c>
      <c r="AS483">
        <f>IF(Kinder!BS485=Antrag!$C$4,IF(H483&gt;=4.5,IF('Berechnung 4_5 _ x'!K$5="Nein",4.5,IF(Kinder!AQ$903&lt;3,IF(MAX(Kinder!$AJ$903:AQ$903)&lt;3,4.5,Kinder!BS483),MIN('Berechnung 4_5 _ x'!$E$31:$F$32))),H483),0)</f>
        <v>0</v>
      </c>
      <c r="AT483">
        <f>IF(Kinder!BT485=Antrag!$C$4,IF(I483&gt;=4.5,IF('Berechnung 4_5 _ x'!L$5="Nein",4.5,IF(Kinder!AR$903&lt;3,IF(MAX(Kinder!$AJ$903:AR$903)&lt;3,4.5,Kinder!BT483),MIN('Berechnung 4_5 _ x'!$E$31:$F$32))),I483),0)</f>
        <v>0</v>
      </c>
      <c r="AU483">
        <f>IF(Kinder!BU485=Antrag!$C$4,IF(J483&gt;=4.5,IF('Berechnung 4_5 _ x'!M$5="Nein",4.5,IF(Kinder!AS$903&lt;3,IF(MAX(Kinder!$AJ$903:AS$903)&lt;3,4.5,Kinder!BU483),MIN('Berechnung 4_5 _ x'!$E$31:$F$32))),J483),0)</f>
        <v>0</v>
      </c>
      <c r="AV483">
        <f>IF(Kinder!BV485=Antrag!$C$4,IF(K483&gt;=4.5,IF('Berechnung 4_5 _ x'!N$5="Nein",4.5,IF(Kinder!AT$903&lt;3,IF(MAX(Kinder!$AJ$903:AT$903)&lt;3,4.5,Kinder!BV483),MIN('Berechnung 4_5 _ x'!$E$31:$F$32))),K483),0)</f>
        <v>0</v>
      </c>
      <c r="AW483">
        <f>IF(Kinder!BW485=Antrag!$C$4,IF(L483&gt;=4.5,IF('Berechnung 4_5 _ x'!O$5="Nein",4.5,IF(Kinder!AU$903&lt;3,IF(MAX(Kinder!$AJ$903:AU$903)&lt;3,4.5,Kinder!BW483),MIN('Berechnung 4_5 _ x'!$E$31:$F$32))),L483),0)</f>
        <v>0</v>
      </c>
    </row>
    <row r="484" spans="1:49" x14ac:dyDescent="0.2">
      <c r="M484">
        <f>IF(Kinder!BL485=Antrag!$C$4,Kinder!BL484,0)</f>
        <v>0</v>
      </c>
      <c r="N484">
        <f>IF(Kinder!BM485=Antrag!$C$4,Kinder!BM484,0)</f>
        <v>0</v>
      </c>
      <c r="O484">
        <f>IF(Kinder!BN485=Antrag!$C$4,Kinder!BN484,0)</f>
        <v>0</v>
      </c>
      <c r="P484">
        <f>IF(Kinder!BO485=Antrag!$C$4,Kinder!BO484,0)</f>
        <v>0</v>
      </c>
      <c r="Q484">
        <f>IF(Kinder!BP485=Antrag!$C$4,Kinder!BP484,0)</f>
        <v>0</v>
      </c>
      <c r="R484">
        <f>IF(Kinder!BQ485=Antrag!$C$4,Kinder!BQ484,0)</f>
        <v>0</v>
      </c>
      <c r="S484">
        <f>IF(Kinder!BR485=Antrag!$C$4,Kinder!BR484,0)</f>
        <v>0</v>
      </c>
      <c r="T484">
        <f>IF(Kinder!BS485=Antrag!$C$4,Kinder!BS484,0)</f>
        <v>0</v>
      </c>
      <c r="U484">
        <f>IF(Kinder!BT485=Antrag!$C$4,Kinder!BT484,0)</f>
        <v>0</v>
      </c>
      <c r="V484">
        <f>IF(Kinder!BU485=Antrag!$C$4,Kinder!BU484,0)</f>
        <v>0</v>
      </c>
      <c r="W484">
        <f>IF(Kinder!BV485=Antrag!$C$4,Kinder!BV484,0)</f>
        <v>0</v>
      </c>
      <c r="X484">
        <f>IF(Kinder!BW485=Antrag!$C$4,Kinder!BW484,0)</f>
        <v>0</v>
      </c>
    </row>
    <row r="485" spans="1:49" x14ac:dyDescent="0.2">
      <c r="Y485">
        <f t="shared" ref="Y485:AJ485" si="160">MIN(A483,AL483)*M484</f>
        <v>0</v>
      </c>
      <c r="Z485">
        <f t="shared" si="160"/>
        <v>0</v>
      </c>
      <c r="AA485">
        <f t="shared" si="160"/>
        <v>0</v>
      </c>
      <c r="AB485">
        <f t="shared" si="160"/>
        <v>0</v>
      </c>
      <c r="AC485">
        <f t="shared" si="160"/>
        <v>0</v>
      </c>
      <c r="AD485">
        <f t="shared" si="160"/>
        <v>0</v>
      </c>
      <c r="AE485">
        <f t="shared" si="160"/>
        <v>0</v>
      </c>
      <c r="AF485">
        <f t="shared" si="160"/>
        <v>0</v>
      </c>
      <c r="AG485">
        <f t="shared" si="160"/>
        <v>0</v>
      </c>
      <c r="AH485">
        <f t="shared" si="160"/>
        <v>0</v>
      </c>
      <c r="AI485">
        <f t="shared" si="160"/>
        <v>0</v>
      </c>
      <c r="AJ485">
        <f t="shared" si="160"/>
        <v>0</v>
      </c>
      <c r="AK485">
        <f>SUM(Y485:AJ485)</f>
        <v>0</v>
      </c>
    </row>
    <row r="486" spans="1:49" x14ac:dyDescent="0.2">
      <c r="A486">
        <f>IF(Kinder!BL488=Antrag!$C$4,IF(Kinder!BL486=4.5,'Berechnung 4_5 _ x'!$E$31,Kinder!BL486),0)</f>
        <v>0</v>
      </c>
      <c r="B486">
        <f>IF(Kinder!BM488=Antrag!$C$4,IF(Kinder!BM486=4.5,'Berechnung 4_5 _ x'!$E$31,Kinder!BM486),0)</f>
        <v>0</v>
      </c>
      <c r="C486">
        <f>IF(Kinder!BN488=Antrag!$C$4,IF(Kinder!BN486=4.5,'Berechnung 4_5 _ x'!$E$31,Kinder!BN486),0)</f>
        <v>0</v>
      </c>
      <c r="D486">
        <f>IF(Kinder!BO488=Antrag!$C$4,IF(Kinder!BO486=4.5,'Berechnung 4_5 _ x'!$E$31,Kinder!BO486),0)</f>
        <v>0</v>
      </c>
      <c r="E486">
        <f>IF(Kinder!BP488=Antrag!$C$4,IF(Kinder!BP486=4.5,'Berechnung 4_5 _ x'!$E$31,Kinder!BP486),0)</f>
        <v>0</v>
      </c>
      <c r="F486">
        <f>IF(Kinder!BQ488=Antrag!$C$4,IF(Kinder!BQ486=4.5,'Berechnung 4_5 _ x'!$E$31,Kinder!BQ486),0)</f>
        <v>0</v>
      </c>
      <c r="G486">
        <f>IF(Kinder!BR488=Antrag!$C$4,IF(Kinder!BR486=4.5,'Berechnung 4_5 _ x'!$E$31,Kinder!BR486),0)</f>
        <v>0</v>
      </c>
      <c r="H486">
        <f>IF(Kinder!BS488=Antrag!$C$4,IF(Kinder!BS486=4.5,'Berechnung 4_5 _ x'!$E$31,Kinder!BS486),0)</f>
        <v>0</v>
      </c>
      <c r="I486">
        <f>IF(Kinder!BT488=Antrag!$C$4,IF(Kinder!BT486=4.5,'Berechnung 4_5 _ x'!$E$31,Kinder!BT486),0)</f>
        <v>0</v>
      </c>
      <c r="J486">
        <f>IF(Kinder!BU488=Antrag!$C$4,IF(Kinder!BU486=4.5,'Berechnung 4_5 _ x'!$E$31,Kinder!BU486),0)</f>
        <v>0</v>
      </c>
      <c r="K486">
        <f>IF(Kinder!BV488=Antrag!$C$4,IF(Kinder!BV486=4.5,'Berechnung 4_5 _ x'!$E$31,Kinder!BV486),0)</f>
        <v>0</v>
      </c>
      <c r="L486">
        <f>IF(Kinder!BW488=Antrag!$C$4,IF(Kinder!BW486=4.5,'Berechnung 4_5 _ x'!$E$31,Kinder!BW486),0)</f>
        <v>0</v>
      </c>
      <c r="M486" t="str">
        <f>IF(Kinder!S488='Berechnung Kommune'!L485,Kinder!S486,0)</f>
        <v/>
      </c>
      <c r="AL486">
        <f>IF(Kinder!BL488=Antrag!$C$4,IF(A486&gt;=4.5,IF('Berechnung 4_5 _ x'!D$5="Nein",4.5,IF(Kinder!AJ$903&lt;3,IF(MAX(Kinder!$AJ$903:AJ$903)&lt;3,4.5,Kinder!BL486),MIN('Berechnung 4_5 _ x'!$E$31:$F$32))),A486),0)</f>
        <v>0</v>
      </c>
      <c r="AM486">
        <f>IF(Kinder!BM488=Antrag!$C$4,IF(B486&gt;=4.5,IF('Berechnung 4_5 _ x'!E$5="Nein",4.5,IF(Kinder!AK$903&lt;3,IF(MAX(Kinder!$AJ$903:AK$903)&lt;3,4.5,Kinder!BM486),MIN('Berechnung 4_5 _ x'!$E$31:$F$32))),B486),0)</f>
        <v>0</v>
      </c>
      <c r="AN486">
        <f>IF(Kinder!BN488=Antrag!$C$4,IF(C486&gt;=4.5,IF('Berechnung 4_5 _ x'!F$5="Nein",4.5,IF(Kinder!AL$903&lt;3,IF(MAX(Kinder!$AJ$903:AL$903)&lt;3,4.5,Kinder!BN486),MIN('Berechnung 4_5 _ x'!$E$31:$F$32))),C486),0)</f>
        <v>0</v>
      </c>
      <c r="AO486">
        <f>IF(Kinder!BO488=Antrag!$C$4,IF(D486&gt;=4.5,IF('Berechnung 4_5 _ x'!G$5="Nein",4.5,IF(Kinder!AM$903&lt;3,IF(MAX(Kinder!$AJ$903:AM$903)&lt;3,4.5,Kinder!BO486),MIN('Berechnung 4_5 _ x'!$E$31:$F$32))),D486),0)</f>
        <v>0</v>
      </c>
      <c r="AP486">
        <f>IF(Kinder!BP488=Antrag!$C$4,IF(E486&gt;=4.5,IF('Berechnung 4_5 _ x'!H$5="Nein",4.5,IF(Kinder!AN$903&lt;3,IF(MAX(Kinder!$AJ$903:AN$903)&lt;3,4.5,Kinder!BP486),MIN('Berechnung 4_5 _ x'!$E$31:$F$32))),E486),0)</f>
        <v>0</v>
      </c>
      <c r="AQ486">
        <f>IF(Kinder!BQ488=Antrag!$C$4,IF(F486&gt;=4.5,IF('Berechnung 4_5 _ x'!I$5="Nein",4.5,IF(Kinder!AO$903&lt;3,IF(MAX(Kinder!$AJ$903:AO$903)&lt;3,4.5,Kinder!BQ486),MIN('Berechnung 4_5 _ x'!$E$31:$F$32))),F486),0)</f>
        <v>0</v>
      </c>
      <c r="AR486">
        <f>IF(Kinder!BR488=Antrag!$C$4,IF(G486&gt;=4.5,IF('Berechnung 4_5 _ x'!J$5="Nein",4.5,IF(Kinder!AP$903&lt;3,IF(MAX(Kinder!$AJ$903:AP$903)&lt;3,4.5,Kinder!BR486),MIN('Berechnung 4_5 _ x'!$E$31:$F$32))),G486),0)</f>
        <v>0</v>
      </c>
      <c r="AS486">
        <f>IF(Kinder!BS488=Antrag!$C$4,IF(H486&gt;=4.5,IF('Berechnung 4_5 _ x'!K$5="Nein",4.5,IF(Kinder!AQ$903&lt;3,IF(MAX(Kinder!$AJ$903:AQ$903)&lt;3,4.5,Kinder!BS486),MIN('Berechnung 4_5 _ x'!$E$31:$F$32))),H486),0)</f>
        <v>0</v>
      </c>
      <c r="AT486">
        <f>IF(Kinder!BT488=Antrag!$C$4,IF(I486&gt;=4.5,IF('Berechnung 4_5 _ x'!L$5="Nein",4.5,IF(Kinder!AR$903&lt;3,IF(MAX(Kinder!$AJ$903:AR$903)&lt;3,4.5,Kinder!BT486),MIN('Berechnung 4_5 _ x'!$E$31:$F$32))),I486),0)</f>
        <v>0</v>
      </c>
      <c r="AU486">
        <f>IF(Kinder!BU488=Antrag!$C$4,IF(J486&gt;=4.5,IF('Berechnung 4_5 _ x'!M$5="Nein",4.5,IF(Kinder!AS$903&lt;3,IF(MAX(Kinder!$AJ$903:AS$903)&lt;3,4.5,Kinder!BU486),MIN('Berechnung 4_5 _ x'!$E$31:$F$32))),J486),0)</f>
        <v>0</v>
      </c>
      <c r="AV486">
        <f>IF(Kinder!BV488=Antrag!$C$4,IF(K486&gt;=4.5,IF('Berechnung 4_5 _ x'!N$5="Nein",4.5,IF(Kinder!AT$903&lt;3,IF(MAX(Kinder!$AJ$903:AT$903)&lt;3,4.5,Kinder!BV486),MIN('Berechnung 4_5 _ x'!$E$31:$F$32))),K486),0)</f>
        <v>0</v>
      </c>
      <c r="AW486">
        <f>IF(Kinder!BW488=Antrag!$C$4,IF(L486&gt;=4.5,IF('Berechnung 4_5 _ x'!O$5="Nein",4.5,IF(Kinder!AU$903&lt;3,IF(MAX(Kinder!$AJ$903:AU$903)&lt;3,4.5,Kinder!BW486),MIN('Berechnung 4_5 _ x'!$E$31:$F$32))),L486),0)</f>
        <v>0</v>
      </c>
    </row>
    <row r="487" spans="1:49" x14ac:dyDescent="0.2">
      <c r="M487">
        <f>IF(Kinder!BL488=Antrag!$C$4,Kinder!BL487,0)</f>
        <v>0</v>
      </c>
      <c r="N487">
        <f>IF(Kinder!BM488=Antrag!$C$4,Kinder!BM487,0)</f>
        <v>0</v>
      </c>
      <c r="O487">
        <f>IF(Kinder!BN488=Antrag!$C$4,Kinder!BN487,0)</f>
        <v>0</v>
      </c>
      <c r="P487">
        <f>IF(Kinder!BO488=Antrag!$C$4,Kinder!BO487,0)</f>
        <v>0</v>
      </c>
      <c r="Q487">
        <f>IF(Kinder!BP488=Antrag!$C$4,Kinder!BP487,0)</f>
        <v>0</v>
      </c>
      <c r="R487">
        <f>IF(Kinder!BQ488=Antrag!$C$4,Kinder!BQ487,0)</f>
        <v>0</v>
      </c>
      <c r="S487">
        <f>IF(Kinder!BR488=Antrag!$C$4,Kinder!BR487,0)</f>
        <v>0</v>
      </c>
      <c r="T487">
        <f>IF(Kinder!BS488=Antrag!$C$4,Kinder!BS487,0)</f>
        <v>0</v>
      </c>
      <c r="U487">
        <f>IF(Kinder!BT488=Antrag!$C$4,Kinder!BT487,0)</f>
        <v>0</v>
      </c>
      <c r="V487">
        <f>IF(Kinder!BU488=Antrag!$C$4,Kinder!BU487,0)</f>
        <v>0</v>
      </c>
      <c r="W487">
        <f>IF(Kinder!BV488=Antrag!$C$4,Kinder!BV487,0)</f>
        <v>0</v>
      </c>
      <c r="X487">
        <f>IF(Kinder!BW488=Antrag!$C$4,Kinder!BW487,0)</f>
        <v>0</v>
      </c>
    </row>
    <row r="488" spans="1:49" x14ac:dyDescent="0.2">
      <c r="Y488">
        <f t="shared" ref="Y488:AJ488" si="161">MIN(A486,AL486)*M487</f>
        <v>0</v>
      </c>
      <c r="Z488">
        <f t="shared" si="161"/>
        <v>0</v>
      </c>
      <c r="AA488">
        <f t="shared" si="161"/>
        <v>0</v>
      </c>
      <c r="AB488">
        <f t="shared" si="161"/>
        <v>0</v>
      </c>
      <c r="AC488">
        <f t="shared" si="161"/>
        <v>0</v>
      </c>
      <c r="AD488">
        <f t="shared" si="161"/>
        <v>0</v>
      </c>
      <c r="AE488">
        <f t="shared" si="161"/>
        <v>0</v>
      </c>
      <c r="AF488">
        <f t="shared" si="161"/>
        <v>0</v>
      </c>
      <c r="AG488">
        <f t="shared" si="161"/>
        <v>0</v>
      </c>
      <c r="AH488">
        <f t="shared" si="161"/>
        <v>0</v>
      </c>
      <c r="AI488">
        <f t="shared" si="161"/>
        <v>0</v>
      </c>
      <c r="AJ488">
        <f t="shared" si="161"/>
        <v>0</v>
      </c>
      <c r="AK488">
        <f>SUM(Y488:AJ488)</f>
        <v>0</v>
      </c>
    </row>
    <row r="489" spans="1:49" x14ac:dyDescent="0.2">
      <c r="A489">
        <f>IF(Kinder!BL491=Antrag!$C$4,IF(Kinder!BL489=4.5,'Berechnung 4_5 _ x'!$E$31,Kinder!BL489),0)</f>
        <v>0</v>
      </c>
      <c r="B489">
        <f>IF(Kinder!BM491=Antrag!$C$4,IF(Kinder!BM489=4.5,'Berechnung 4_5 _ x'!$E$31,Kinder!BM489),0)</f>
        <v>0</v>
      </c>
      <c r="C489">
        <f>IF(Kinder!BN491=Antrag!$C$4,IF(Kinder!BN489=4.5,'Berechnung 4_5 _ x'!$E$31,Kinder!BN489),0)</f>
        <v>0</v>
      </c>
      <c r="D489">
        <f>IF(Kinder!BO491=Antrag!$C$4,IF(Kinder!BO489=4.5,'Berechnung 4_5 _ x'!$E$31,Kinder!BO489),0)</f>
        <v>0</v>
      </c>
      <c r="E489">
        <f>IF(Kinder!BP491=Antrag!$C$4,IF(Kinder!BP489=4.5,'Berechnung 4_5 _ x'!$E$31,Kinder!BP489),0)</f>
        <v>0</v>
      </c>
      <c r="F489">
        <f>IF(Kinder!BQ491=Antrag!$C$4,IF(Kinder!BQ489=4.5,'Berechnung 4_5 _ x'!$E$31,Kinder!BQ489),0)</f>
        <v>0</v>
      </c>
      <c r="G489">
        <f>IF(Kinder!BR491=Antrag!$C$4,IF(Kinder!BR489=4.5,'Berechnung 4_5 _ x'!$E$31,Kinder!BR489),0)</f>
        <v>0</v>
      </c>
      <c r="H489">
        <f>IF(Kinder!BS491=Antrag!$C$4,IF(Kinder!BS489=4.5,'Berechnung 4_5 _ x'!$E$31,Kinder!BS489),0)</f>
        <v>0</v>
      </c>
      <c r="I489">
        <f>IF(Kinder!BT491=Antrag!$C$4,IF(Kinder!BT489=4.5,'Berechnung 4_5 _ x'!$E$31,Kinder!BT489),0)</f>
        <v>0</v>
      </c>
      <c r="J489">
        <f>IF(Kinder!BU491=Antrag!$C$4,IF(Kinder!BU489=4.5,'Berechnung 4_5 _ x'!$E$31,Kinder!BU489),0)</f>
        <v>0</v>
      </c>
      <c r="K489">
        <f>IF(Kinder!BV491=Antrag!$C$4,IF(Kinder!BV489=4.5,'Berechnung 4_5 _ x'!$E$31,Kinder!BV489),0)</f>
        <v>0</v>
      </c>
      <c r="L489">
        <f>IF(Kinder!BW491=Antrag!$C$4,IF(Kinder!BW489=4.5,'Berechnung 4_5 _ x'!$E$31,Kinder!BW489),0)</f>
        <v>0</v>
      </c>
      <c r="M489" t="str">
        <f>IF(Kinder!S491='Berechnung Kommune'!L488,Kinder!S489,0)</f>
        <v/>
      </c>
      <c r="AL489">
        <f>IF(Kinder!BL491=Antrag!$C$4,IF(A489&gt;=4.5,IF('Berechnung 4_5 _ x'!D$5="Nein",4.5,IF(Kinder!AJ$903&lt;3,IF(MAX(Kinder!$AJ$903:AJ$903)&lt;3,4.5,Kinder!BL489),MIN('Berechnung 4_5 _ x'!$E$31:$F$32))),A489),0)</f>
        <v>0</v>
      </c>
      <c r="AM489">
        <f>IF(Kinder!BM491=Antrag!$C$4,IF(B489&gt;=4.5,IF('Berechnung 4_5 _ x'!E$5="Nein",4.5,IF(Kinder!AK$903&lt;3,IF(MAX(Kinder!$AJ$903:AK$903)&lt;3,4.5,Kinder!BM489),MIN('Berechnung 4_5 _ x'!$E$31:$F$32))),B489),0)</f>
        <v>0</v>
      </c>
      <c r="AN489">
        <f>IF(Kinder!BN491=Antrag!$C$4,IF(C489&gt;=4.5,IF('Berechnung 4_5 _ x'!F$5="Nein",4.5,IF(Kinder!AL$903&lt;3,IF(MAX(Kinder!$AJ$903:AL$903)&lt;3,4.5,Kinder!BN489),MIN('Berechnung 4_5 _ x'!$E$31:$F$32))),C489),0)</f>
        <v>0</v>
      </c>
      <c r="AO489">
        <f>IF(Kinder!BO491=Antrag!$C$4,IF(D489&gt;=4.5,IF('Berechnung 4_5 _ x'!G$5="Nein",4.5,IF(Kinder!AM$903&lt;3,IF(MAX(Kinder!$AJ$903:AM$903)&lt;3,4.5,Kinder!BO489),MIN('Berechnung 4_5 _ x'!$E$31:$F$32))),D489),0)</f>
        <v>0</v>
      </c>
      <c r="AP489">
        <f>IF(Kinder!BP491=Antrag!$C$4,IF(E489&gt;=4.5,IF('Berechnung 4_5 _ x'!H$5="Nein",4.5,IF(Kinder!AN$903&lt;3,IF(MAX(Kinder!$AJ$903:AN$903)&lt;3,4.5,Kinder!BP489),MIN('Berechnung 4_5 _ x'!$E$31:$F$32))),E489),0)</f>
        <v>0</v>
      </c>
      <c r="AQ489">
        <f>IF(Kinder!BQ491=Antrag!$C$4,IF(F489&gt;=4.5,IF('Berechnung 4_5 _ x'!I$5="Nein",4.5,IF(Kinder!AO$903&lt;3,IF(MAX(Kinder!$AJ$903:AO$903)&lt;3,4.5,Kinder!BQ489),MIN('Berechnung 4_5 _ x'!$E$31:$F$32))),F489),0)</f>
        <v>0</v>
      </c>
      <c r="AR489">
        <f>IF(Kinder!BR491=Antrag!$C$4,IF(G489&gt;=4.5,IF('Berechnung 4_5 _ x'!J$5="Nein",4.5,IF(Kinder!AP$903&lt;3,IF(MAX(Kinder!$AJ$903:AP$903)&lt;3,4.5,Kinder!BR489),MIN('Berechnung 4_5 _ x'!$E$31:$F$32))),G489),0)</f>
        <v>0</v>
      </c>
      <c r="AS489">
        <f>IF(Kinder!BS491=Antrag!$C$4,IF(H489&gt;=4.5,IF('Berechnung 4_5 _ x'!K$5="Nein",4.5,IF(Kinder!AQ$903&lt;3,IF(MAX(Kinder!$AJ$903:AQ$903)&lt;3,4.5,Kinder!BS489),MIN('Berechnung 4_5 _ x'!$E$31:$F$32))),H489),0)</f>
        <v>0</v>
      </c>
      <c r="AT489">
        <f>IF(Kinder!BT491=Antrag!$C$4,IF(I489&gt;=4.5,IF('Berechnung 4_5 _ x'!L$5="Nein",4.5,IF(Kinder!AR$903&lt;3,IF(MAX(Kinder!$AJ$903:AR$903)&lt;3,4.5,Kinder!BT489),MIN('Berechnung 4_5 _ x'!$E$31:$F$32))),I489),0)</f>
        <v>0</v>
      </c>
      <c r="AU489">
        <f>IF(Kinder!BU491=Antrag!$C$4,IF(J489&gt;=4.5,IF('Berechnung 4_5 _ x'!M$5="Nein",4.5,IF(Kinder!AS$903&lt;3,IF(MAX(Kinder!$AJ$903:AS$903)&lt;3,4.5,Kinder!BU489),MIN('Berechnung 4_5 _ x'!$E$31:$F$32))),J489),0)</f>
        <v>0</v>
      </c>
      <c r="AV489">
        <f>IF(Kinder!BV491=Antrag!$C$4,IF(K489&gt;=4.5,IF('Berechnung 4_5 _ x'!N$5="Nein",4.5,IF(Kinder!AT$903&lt;3,IF(MAX(Kinder!$AJ$903:AT$903)&lt;3,4.5,Kinder!BV489),MIN('Berechnung 4_5 _ x'!$E$31:$F$32))),K489),0)</f>
        <v>0</v>
      </c>
      <c r="AW489">
        <f>IF(Kinder!BW491=Antrag!$C$4,IF(L489&gt;=4.5,IF('Berechnung 4_5 _ x'!O$5="Nein",4.5,IF(Kinder!AU$903&lt;3,IF(MAX(Kinder!$AJ$903:AU$903)&lt;3,4.5,Kinder!BW489),MIN('Berechnung 4_5 _ x'!$E$31:$F$32))),L489),0)</f>
        <v>0</v>
      </c>
    </row>
    <row r="490" spans="1:49" x14ac:dyDescent="0.2">
      <c r="M490">
        <f>IF(Kinder!BL491=Antrag!$C$4,Kinder!BL490,0)</f>
        <v>0</v>
      </c>
      <c r="N490">
        <f>IF(Kinder!BM491=Antrag!$C$4,Kinder!BM490,0)</f>
        <v>0</v>
      </c>
      <c r="O490">
        <f>IF(Kinder!BN491=Antrag!$C$4,Kinder!BN490,0)</f>
        <v>0</v>
      </c>
      <c r="P490">
        <f>IF(Kinder!BO491=Antrag!$C$4,Kinder!BO490,0)</f>
        <v>0</v>
      </c>
      <c r="Q490">
        <f>IF(Kinder!BP491=Antrag!$C$4,Kinder!BP490,0)</f>
        <v>0</v>
      </c>
      <c r="R490">
        <f>IF(Kinder!BQ491=Antrag!$C$4,Kinder!BQ490,0)</f>
        <v>0</v>
      </c>
      <c r="S490">
        <f>IF(Kinder!BR491=Antrag!$C$4,Kinder!BR490,0)</f>
        <v>0</v>
      </c>
      <c r="T490">
        <f>IF(Kinder!BS491=Antrag!$C$4,Kinder!BS490,0)</f>
        <v>0</v>
      </c>
      <c r="U490">
        <f>IF(Kinder!BT491=Antrag!$C$4,Kinder!BT490,0)</f>
        <v>0</v>
      </c>
      <c r="V490">
        <f>IF(Kinder!BU491=Antrag!$C$4,Kinder!BU490,0)</f>
        <v>0</v>
      </c>
      <c r="W490">
        <f>IF(Kinder!BV491=Antrag!$C$4,Kinder!BV490,0)</f>
        <v>0</v>
      </c>
      <c r="X490">
        <f>IF(Kinder!BW491=Antrag!$C$4,Kinder!BW490,0)</f>
        <v>0</v>
      </c>
    </row>
    <row r="491" spans="1:49" x14ac:dyDescent="0.2">
      <c r="Y491">
        <f t="shared" ref="Y491:AJ491" si="162">MIN(A489,AL489)*M490</f>
        <v>0</v>
      </c>
      <c r="Z491">
        <f t="shared" si="162"/>
        <v>0</v>
      </c>
      <c r="AA491">
        <f t="shared" si="162"/>
        <v>0</v>
      </c>
      <c r="AB491">
        <f t="shared" si="162"/>
        <v>0</v>
      </c>
      <c r="AC491">
        <f t="shared" si="162"/>
        <v>0</v>
      </c>
      <c r="AD491">
        <f t="shared" si="162"/>
        <v>0</v>
      </c>
      <c r="AE491">
        <f t="shared" si="162"/>
        <v>0</v>
      </c>
      <c r="AF491">
        <f t="shared" si="162"/>
        <v>0</v>
      </c>
      <c r="AG491">
        <f t="shared" si="162"/>
        <v>0</v>
      </c>
      <c r="AH491">
        <f t="shared" si="162"/>
        <v>0</v>
      </c>
      <c r="AI491">
        <f t="shared" si="162"/>
        <v>0</v>
      </c>
      <c r="AJ491">
        <f t="shared" si="162"/>
        <v>0</v>
      </c>
      <c r="AK491">
        <f>SUM(Y491:AJ491)</f>
        <v>0</v>
      </c>
    </row>
    <row r="492" spans="1:49" x14ac:dyDescent="0.2">
      <c r="A492">
        <f>IF(Kinder!BL494=Antrag!$C$4,IF(Kinder!BL492=4.5,'Berechnung 4_5 _ x'!$E$31,Kinder!BL492),0)</f>
        <v>0</v>
      </c>
      <c r="B492">
        <f>IF(Kinder!BM494=Antrag!$C$4,IF(Kinder!BM492=4.5,'Berechnung 4_5 _ x'!$E$31,Kinder!BM492),0)</f>
        <v>0</v>
      </c>
      <c r="C492">
        <f>IF(Kinder!BN494=Antrag!$C$4,IF(Kinder!BN492=4.5,'Berechnung 4_5 _ x'!$E$31,Kinder!BN492),0)</f>
        <v>0</v>
      </c>
      <c r="D492">
        <f>IF(Kinder!BO494=Antrag!$C$4,IF(Kinder!BO492=4.5,'Berechnung 4_5 _ x'!$E$31,Kinder!BO492),0)</f>
        <v>0</v>
      </c>
      <c r="E492">
        <f>IF(Kinder!BP494=Antrag!$C$4,IF(Kinder!BP492=4.5,'Berechnung 4_5 _ x'!$E$31,Kinder!BP492),0)</f>
        <v>0</v>
      </c>
      <c r="F492">
        <f>IF(Kinder!BQ494=Antrag!$C$4,IF(Kinder!BQ492=4.5,'Berechnung 4_5 _ x'!$E$31,Kinder!BQ492),0)</f>
        <v>0</v>
      </c>
      <c r="G492">
        <f>IF(Kinder!BR494=Antrag!$C$4,IF(Kinder!BR492=4.5,'Berechnung 4_5 _ x'!$E$31,Kinder!BR492),0)</f>
        <v>0</v>
      </c>
      <c r="H492">
        <f>IF(Kinder!BS494=Antrag!$C$4,IF(Kinder!BS492=4.5,'Berechnung 4_5 _ x'!$E$31,Kinder!BS492),0)</f>
        <v>0</v>
      </c>
      <c r="I492">
        <f>IF(Kinder!BT494=Antrag!$C$4,IF(Kinder!BT492=4.5,'Berechnung 4_5 _ x'!$E$31,Kinder!BT492),0)</f>
        <v>0</v>
      </c>
      <c r="J492">
        <f>IF(Kinder!BU494=Antrag!$C$4,IF(Kinder!BU492=4.5,'Berechnung 4_5 _ x'!$E$31,Kinder!BU492),0)</f>
        <v>0</v>
      </c>
      <c r="K492">
        <f>IF(Kinder!BV494=Antrag!$C$4,IF(Kinder!BV492=4.5,'Berechnung 4_5 _ x'!$E$31,Kinder!BV492),0)</f>
        <v>0</v>
      </c>
      <c r="L492">
        <f>IF(Kinder!BW494=Antrag!$C$4,IF(Kinder!BW492=4.5,'Berechnung 4_5 _ x'!$E$31,Kinder!BW492),0)</f>
        <v>0</v>
      </c>
      <c r="M492" t="str">
        <f>IF(Kinder!S494='Berechnung Kommune'!L491,Kinder!S492,0)</f>
        <v/>
      </c>
      <c r="AL492">
        <f>IF(Kinder!BL494=Antrag!$C$4,IF(A492&gt;=4.5,IF('Berechnung 4_5 _ x'!D$5="Nein",4.5,IF(Kinder!AJ$903&lt;3,IF(MAX(Kinder!$AJ$903:AJ$903)&lt;3,4.5,Kinder!BL492),MIN('Berechnung 4_5 _ x'!$E$31:$F$32))),A492),0)</f>
        <v>0</v>
      </c>
      <c r="AM492">
        <f>IF(Kinder!BM494=Antrag!$C$4,IF(B492&gt;=4.5,IF('Berechnung 4_5 _ x'!E$5="Nein",4.5,IF(Kinder!AK$903&lt;3,IF(MAX(Kinder!$AJ$903:AK$903)&lt;3,4.5,Kinder!BM492),MIN('Berechnung 4_5 _ x'!$E$31:$F$32))),B492),0)</f>
        <v>0</v>
      </c>
      <c r="AN492">
        <f>IF(Kinder!BN494=Antrag!$C$4,IF(C492&gt;=4.5,IF('Berechnung 4_5 _ x'!F$5="Nein",4.5,IF(Kinder!AL$903&lt;3,IF(MAX(Kinder!$AJ$903:AL$903)&lt;3,4.5,Kinder!BN492),MIN('Berechnung 4_5 _ x'!$E$31:$F$32))),C492),0)</f>
        <v>0</v>
      </c>
      <c r="AO492">
        <f>IF(Kinder!BO494=Antrag!$C$4,IF(D492&gt;=4.5,IF('Berechnung 4_5 _ x'!G$5="Nein",4.5,IF(Kinder!AM$903&lt;3,IF(MAX(Kinder!$AJ$903:AM$903)&lt;3,4.5,Kinder!BO492),MIN('Berechnung 4_5 _ x'!$E$31:$F$32))),D492),0)</f>
        <v>0</v>
      </c>
      <c r="AP492">
        <f>IF(Kinder!BP494=Antrag!$C$4,IF(E492&gt;=4.5,IF('Berechnung 4_5 _ x'!H$5="Nein",4.5,IF(Kinder!AN$903&lt;3,IF(MAX(Kinder!$AJ$903:AN$903)&lt;3,4.5,Kinder!BP492),MIN('Berechnung 4_5 _ x'!$E$31:$F$32))),E492),0)</f>
        <v>0</v>
      </c>
      <c r="AQ492">
        <f>IF(Kinder!BQ494=Antrag!$C$4,IF(F492&gt;=4.5,IF('Berechnung 4_5 _ x'!I$5="Nein",4.5,IF(Kinder!AO$903&lt;3,IF(MAX(Kinder!$AJ$903:AO$903)&lt;3,4.5,Kinder!BQ492),MIN('Berechnung 4_5 _ x'!$E$31:$F$32))),F492),0)</f>
        <v>0</v>
      </c>
      <c r="AR492">
        <f>IF(Kinder!BR494=Antrag!$C$4,IF(G492&gt;=4.5,IF('Berechnung 4_5 _ x'!J$5="Nein",4.5,IF(Kinder!AP$903&lt;3,IF(MAX(Kinder!$AJ$903:AP$903)&lt;3,4.5,Kinder!BR492),MIN('Berechnung 4_5 _ x'!$E$31:$F$32))),G492),0)</f>
        <v>0</v>
      </c>
      <c r="AS492">
        <f>IF(Kinder!BS494=Antrag!$C$4,IF(H492&gt;=4.5,IF('Berechnung 4_5 _ x'!K$5="Nein",4.5,IF(Kinder!AQ$903&lt;3,IF(MAX(Kinder!$AJ$903:AQ$903)&lt;3,4.5,Kinder!BS492),MIN('Berechnung 4_5 _ x'!$E$31:$F$32))),H492),0)</f>
        <v>0</v>
      </c>
      <c r="AT492">
        <f>IF(Kinder!BT494=Antrag!$C$4,IF(I492&gt;=4.5,IF('Berechnung 4_5 _ x'!L$5="Nein",4.5,IF(Kinder!AR$903&lt;3,IF(MAX(Kinder!$AJ$903:AR$903)&lt;3,4.5,Kinder!BT492),MIN('Berechnung 4_5 _ x'!$E$31:$F$32))),I492),0)</f>
        <v>0</v>
      </c>
      <c r="AU492">
        <f>IF(Kinder!BU494=Antrag!$C$4,IF(J492&gt;=4.5,IF('Berechnung 4_5 _ x'!M$5="Nein",4.5,IF(Kinder!AS$903&lt;3,IF(MAX(Kinder!$AJ$903:AS$903)&lt;3,4.5,Kinder!BU492),MIN('Berechnung 4_5 _ x'!$E$31:$F$32))),J492),0)</f>
        <v>0</v>
      </c>
      <c r="AV492">
        <f>IF(Kinder!BV494=Antrag!$C$4,IF(K492&gt;=4.5,IF('Berechnung 4_5 _ x'!N$5="Nein",4.5,IF(Kinder!AT$903&lt;3,IF(MAX(Kinder!$AJ$903:AT$903)&lt;3,4.5,Kinder!BV492),MIN('Berechnung 4_5 _ x'!$E$31:$F$32))),K492),0)</f>
        <v>0</v>
      </c>
      <c r="AW492">
        <f>IF(Kinder!BW494=Antrag!$C$4,IF(L492&gt;=4.5,IF('Berechnung 4_5 _ x'!O$5="Nein",4.5,IF(Kinder!AU$903&lt;3,IF(MAX(Kinder!$AJ$903:AU$903)&lt;3,4.5,Kinder!BW492),MIN('Berechnung 4_5 _ x'!$E$31:$F$32))),L492),0)</f>
        <v>0</v>
      </c>
    </row>
    <row r="493" spans="1:49" x14ac:dyDescent="0.2">
      <c r="M493">
        <f>IF(Kinder!BL494=Antrag!$C$4,Kinder!BL493,0)</f>
        <v>0</v>
      </c>
      <c r="N493">
        <f>IF(Kinder!BM494=Antrag!$C$4,Kinder!BM493,0)</f>
        <v>0</v>
      </c>
      <c r="O493">
        <f>IF(Kinder!BN494=Antrag!$C$4,Kinder!BN493,0)</f>
        <v>0</v>
      </c>
      <c r="P493">
        <f>IF(Kinder!BO494=Antrag!$C$4,Kinder!BO493,0)</f>
        <v>0</v>
      </c>
      <c r="Q493">
        <f>IF(Kinder!BP494=Antrag!$C$4,Kinder!BP493,0)</f>
        <v>0</v>
      </c>
      <c r="R493">
        <f>IF(Kinder!BQ494=Antrag!$C$4,Kinder!BQ493,0)</f>
        <v>0</v>
      </c>
      <c r="S493">
        <f>IF(Kinder!BR494=Antrag!$C$4,Kinder!BR493,0)</f>
        <v>0</v>
      </c>
      <c r="T493">
        <f>IF(Kinder!BS494=Antrag!$C$4,Kinder!BS493,0)</f>
        <v>0</v>
      </c>
      <c r="U493">
        <f>IF(Kinder!BT494=Antrag!$C$4,Kinder!BT493,0)</f>
        <v>0</v>
      </c>
      <c r="V493">
        <f>IF(Kinder!BU494=Antrag!$C$4,Kinder!BU493,0)</f>
        <v>0</v>
      </c>
      <c r="W493">
        <f>IF(Kinder!BV494=Antrag!$C$4,Kinder!BV493,0)</f>
        <v>0</v>
      </c>
      <c r="X493">
        <f>IF(Kinder!BW494=Antrag!$C$4,Kinder!BW493,0)</f>
        <v>0</v>
      </c>
    </row>
    <row r="494" spans="1:49" x14ac:dyDescent="0.2">
      <c r="Y494">
        <f t="shared" ref="Y494:AJ494" si="163">MIN(A492,AL492)*M493</f>
        <v>0</v>
      </c>
      <c r="Z494">
        <f t="shared" si="163"/>
        <v>0</v>
      </c>
      <c r="AA494">
        <f t="shared" si="163"/>
        <v>0</v>
      </c>
      <c r="AB494">
        <f t="shared" si="163"/>
        <v>0</v>
      </c>
      <c r="AC494">
        <f t="shared" si="163"/>
        <v>0</v>
      </c>
      <c r="AD494">
        <f t="shared" si="163"/>
        <v>0</v>
      </c>
      <c r="AE494">
        <f t="shared" si="163"/>
        <v>0</v>
      </c>
      <c r="AF494">
        <f t="shared" si="163"/>
        <v>0</v>
      </c>
      <c r="AG494">
        <f t="shared" si="163"/>
        <v>0</v>
      </c>
      <c r="AH494">
        <f t="shared" si="163"/>
        <v>0</v>
      </c>
      <c r="AI494">
        <f t="shared" si="163"/>
        <v>0</v>
      </c>
      <c r="AJ494">
        <f t="shared" si="163"/>
        <v>0</v>
      </c>
      <c r="AK494">
        <f>SUM(Y494:AJ494)</f>
        <v>0</v>
      </c>
    </row>
    <row r="495" spans="1:49" x14ac:dyDescent="0.2">
      <c r="A495">
        <f>IF(Kinder!BL497=Antrag!$C$4,IF(Kinder!BL495=4.5,'Berechnung 4_5 _ x'!$E$31,Kinder!BL495),0)</f>
        <v>0</v>
      </c>
      <c r="B495">
        <f>IF(Kinder!BM497=Antrag!$C$4,IF(Kinder!BM495=4.5,'Berechnung 4_5 _ x'!$E$31,Kinder!BM495),0)</f>
        <v>0</v>
      </c>
      <c r="C495">
        <f>IF(Kinder!BN497=Antrag!$C$4,IF(Kinder!BN495=4.5,'Berechnung 4_5 _ x'!$E$31,Kinder!BN495),0)</f>
        <v>0</v>
      </c>
      <c r="D495">
        <f>IF(Kinder!BO497=Antrag!$C$4,IF(Kinder!BO495=4.5,'Berechnung 4_5 _ x'!$E$31,Kinder!BO495),0)</f>
        <v>0</v>
      </c>
      <c r="E495">
        <f>IF(Kinder!BP497=Antrag!$C$4,IF(Kinder!BP495=4.5,'Berechnung 4_5 _ x'!$E$31,Kinder!BP495),0)</f>
        <v>0</v>
      </c>
      <c r="F495">
        <f>IF(Kinder!BQ497=Antrag!$C$4,IF(Kinder!BQ495=4.5,'Berechnung 4_5 _ x'!$E$31,Kinder!BQ495),0)</f>
        <v>0</v>
      </c>
      <c r="G495">
        <f>IF(Kinder!BR497=Antrag!$C$4,IF(Kinder!BR495=4.5,'Berechnung 4_5 _ x'!$E$31,Kinder!BR495),0)</f>
        <v>0</v>
      </c>
      <c r="H495">
        <f>IF(Kinder!BS497=Antrag!$C$4,IF(Kinder!BS495=4.5,'Berechnung 4_5 _ x'!$E$31,Kinder!BS495),0)</f>
        <v>0</v>
      </c>
      <c r="I495">
        <f>IF(Kinder!BT497=Antrag!$C$4,IF(Kinder!BT495=4.5,'Berechnung 4_5 _ x'!$E$31,Kinder!BT495),0)</f>
        <v>0</v>
      </c>
      <c r="J495">
        <f>IF(Kinder!BU497=Antrag!$C$4,IF(Kinder!BU495=4.5,'Berechnung 4_5 _ x'!$E$31,Kinder!BU495),0)</f>
        <v>0</v>
      </c>
      <c r="K495">
        <f>IF(Kinder!BV497=Antrag!$C$4,IF(Kinder!BV495=4.5,'Berechnung 4_5 _ x'!$E$31,Kinder!BV495),0)</f>
        <v>0</v>
      </c>
      <c r="L495">
        <f>IF(Kinder!BW497=Antrag!$C$4,IF(Kinder!BW495=4.5,'Berechnung 4_5 _ x'!$E$31,Kinder!BW495),0)</f>
        <v>0</v>
      </c>
      <c r="M495" t="str">
        <f>IF(Kinder!S497='Berechnung Kommune'!L494,Kinder!S495,0)</f>
        <v/>
      </c>
      <c r="AL495">
        <f>IF(Kinder!BL497=Antrag!$C$4,IF(A495&gt;=4.5,IF('Berechnung 4_5 _ x'!D$5="Nein",4.5,IF(Kinder!AJ$903&lt;3,IF(MAX(Kinder!$AJ$903:AJ$903)&lt;3,4.5,Kinder!BL495),MIN('Berechnung 4_5 _ x'!$E$31:$F$32))),A495),0)</f>
        <v>0</v>
      </c>
      <c r="AM495">
        <f>IF(Kinder!BM497=Antrag!$C$4,IF(B495&gt;=4.5,IF('Berechnung 4_5 _ x'!E$5="Nein",4.5,IF(Kinder!AK$903&lt;3,IF(MAX(Kinder!$AJ$903:AK$903)&lt;3,4.5,Kinder!BM495),MIN('Berechnung 4_5 _ x'!$E$31:$F$32))),B495),0)</f>
        <v>0</v>
      </c>
      <c r="AN495">
        <f>IF(Kinder!BN497=Antrag!$C$4,IF(C495&gt;=4.5,IF('Berechnung 4_5 _ x'!F$5="Nein",4.5,IF(Kinder!AL$903&lt;3,IF(MAX(Kinder!$AJ$903:AL$903)&lt;3,4.5,Kinder!BN495),MIN('Berechnung 4_5 _ x'!$E$31:$F$32))),C495),0)</f>
        <v>0</v>
      </c>
      <c r="AO495">
        <f>IF(Kinder!BO497=Antrag!$C$4,IF(D495&gt;=4.5,IF('Berechnung 4_5 _ x'!G$5="Nein",4.5,IF(Kinder!AM$903&lt;3,IF(MAX(Kinder!$AJ$903:AM$903)&lt;3,4.5,Kinder!BO495),MIN('Berechnung 4_5 _ x'!$E$31:$F$32))),D495),0)</f>
        <v>0</v>
      </c>
      <c r="AP495">
        <f>IF(Kinder!BP497=Antrag!$C$4,IF(E495&gt;=4.5,IF('Berechnung 4_5 _ x'!H$5="Nein",4.5,IF(Kinder!AN$903&lt;3,IF(MAX(Kinder!$AJ$903:AN$903)&lt;3,4.5,Kinder!BP495),MIN('Berechnung 4_5 _ x'!$E$31:$F$32))),E495),0)</f>
        <v>0</v>
      </c>
      <c r="AQ495">
        <f>IF(Kinder!BQ497=Antrag!$C$4,IF(F495&gt;=4.5,IF('Berechnung 4_5 _ x'!I$5="Nein",4.5,IF(Kinder!AO$903&lt;3,IF(MAX(Kinder!$AJ$903:AO$903)&lt;3,4.5,Kinder!BQ495),MIN('Berechnung 4_5 _ x'!$E$31:$F$32))),F495),0)</f>
        <v>0</v>
      </c>
      <c r="AR495">
        <f>IF(Kinder!BR497=Antrag!$C$4,IF(G495&gt;=4.5,IF('Berechnung 4_5 _ x'!J$5="Nein",4.5,IF(Kinder!AP$903&lt;3,IF(MAX(Kinder!$AJ$903:AP$903)&lt;3,4.5,Kinder!BR495),MIN('Berechnung 4_5 _ x'!$E$31:$F$32))),G495),0)</f>
        <v>0</v>
      </c>
      <c r="AS495">
        <f>IF(Kinder!BS497=Antrag!$C$4,IF(H495&gt;=4.5,IF('Berechnung 4_5 _ x'!K$5="Nein",4.5,IF(Kinder!AQ$903&lt;3,IF(MAX(Kinder!$AJ$903:AQ$903)&lt;3,4.5,Kinder!BS495),MIN('Berechnung 4_5 _ x'!$E$31:$F$32))),H495),0)</f>
        <v>0</v>
      </c>
      <c r="AT495">
        <f>IF(Kinder!BT497=Antrag!$C$4,IF(I495&gt;=4.5,IF('Berechnung 4_5 _ x'!L$5="Nein",4.5,IF(Kinder!AR$903&lt;3,IF(MAX(Kinder!$AJ$903:AR$903)&lt;3,4.5,Kinder!BT495),MIN('Berechnung 4_5 _ x'!$E$31:$F$32))),I495),0)</f>
        <v>0</v>
      </c>
      <c r="AU495">
        <f>IF(Kinder!BU497=Antrag!$C$4,IF(J495&gt;=4.5,IF('Berechnung 4_5 _ x'!M$5="Nein",4.5,IF(Kinder!AS$903&lt;3,IF(MAX(Kinder!$AJ$903:AS$903)&lt;3,4.5,Kinder!BU495),MIN('Berechnung 4_5 _ x'!$E$31:$F$32))),J495),0)</f>
        <v>0</v>
      </c>
      <c r="AV495">
        <f>IF(Kinder!BV497=Antrag!$C$4,IF(K495&gt;=4.5,IF('Berechnung 4_5 _ x'!N$5="Nein",4.5,IF(Kinder!AT$903&lt;3,IF(MAX(Kinder!$AJ$903:AT$903)&lt;3,4.5,Kinder!BV495),MIN('Berechnung 4_5 _ x'!$E$31:$F$32))),K495),0)</f>
        <v>0</v>
      </c>
      <c r="AW495">
        <f>IF(Kinder!BW497=Antrag!$C$4,IF(L495&gt;=4.5,IF('Berechnung 4_5 _ x'!O$5="Nein",4.5,IF(Kinder!AU$903&lt;3,IF(MAX(Kinder!$AJ$903:AU$903)&lt;3,4.5,Kinder!BW495),MIN('Berechnung 4_5 _ x'!$E$31:$F$32))),L495),0)</f>
        <v>0</v>
      </c>
    </row>
    <row r="496" spans="1:49" x14ac:dyDescent="0.2">
      <c r="M496">
        <f>IF(Kinder!BL497=Antrag!$C$4,Kinder!BL496,0)</f>
        <v>0</v>
      </c>
      <c r="N496">
        <f>IF(Kinder!BM497=Antrag!$C$4,Kinder!BM496,0)</f>
        <v>0</v>
      </c>
      <c r="O496">
        <f>IF(Kinder!BN497=Antrag!$C$4,Kinder!BN496,0)</f>
        <v>0</v>
      </c>
      <c r="P496">
        <f>IF(Kinder!BO497=Antrag!$C$4,Kinder!BO496,0)</f>
        <v>0</v>
      </c>
      <c r="Q496">
        <f>IF(Kinder!BP497=Antrag!$C$4,Kinder!BP496,0)</f>
        <v>0</v>
      </c>
      <c r="R496">
        <f>IF(Kinder!BQ497=Antrag!$C$4,Kinder!BQ496,0)</f>
        <v>0</v>
      </c>
      <c r="S496">
        <f>IF(Kinder!BR497=Antrag!$C$4,Kinder!BR496,0)</f>
        <v>0</v>
      </c>
      <c r="T496">
        <f>IF(Kinder!BS497=Antrag!$C$4,Kinder!BS496,0)</f>
        <v>0</v>
      </c>
      <c r="U496">
        <f>IF(Kinder!BT497=Antrag!$C$4,Kinder!BT496,0)</f>
        <v>0</v>
      </c>
      <c r="V496">
        <f>IF(Kinder!BU497=Antrag!$C$4,Kinder!BU496,0)</f>
        <v>0</v>
      </c>
      <c r="W496">
        <f>IF(Kinder!BV497=Antrag!$C$4,Kinder!BV496,0)</f>
        <v>0</v>
      </c>
      <c r="X496">
        <f>IF(Kinder!BW497=Antrag!$C$4,Kinder!BW496,0)</f>
        <v>0</v>
      </c>
    </row>
    <row r="497" spans="1:49" x14ac:dyDescent="0.2">
      <c r="Y497">
        <f t="shared" ref="Y497:AJ497" si="164">MIN(A495,AL495)*M496</f>
        <v>0</v>
      </c>
      <c r="Z497">
        <f t="shared" si="164"/>
        <v>0</v>
      </c>
      <c r="AA497">
        <f t="shared" si="164"/>
        <v>0</v>
      </c>
      <c r="AB497">
        <f t="shared" si="164"/>
        <v>0</v>
      </c>
      <c r="AC497">
        <f t="shared" si="164"/>
        <v>0</v>
      </c>
      <c r="AD497">
        <f t="shared" si="164"/>
        <v>0</v>
      </c>
      <c r="AE497">
        <f t="shared" si="164"/>
        <v>0</v>
      </c>
      <c r="AF497">
        <f t="shared" si="164"/>
        <v>0</v>
      </c>
      <c r="AG497">
        <f t="shared" si="164"/>
        <v>0</v>
      </c>
      <c r="AH497">
        <f t="shared" si="164"/>
        <v>0</v>
      </c>
      <c r="AI497">
        <f t="shared" si="164"/>
        <v>0</v>
      </c>
      <c r="AJ497">
        <f t="shared" si="164"/>
        <v>0</v>
      </c>
      <c r="AK497">
        <f>SUM(Y497:AJ497)</f>
        <v>0</v>
      </c>
    </row>
    <row r="498" spans="1:49" x14ac:dyDescent="0.2">
      <c r="A498">
        <f>IF(Kinder!BL500=Antrag!$C$4,IF(Kinder!BL498=4.5,'Berechnung 4_5 _ x'!$E$31,Kinder!BL498),0)</f>
        <v>0</v>
      </c>
      <c r="B498">
        <f>IF(Kinder!BM500=Antrag!$C$4,IF(Kinder!BM498=4.5,'Berechnung 4_5 _ x'!$E$31,Kinder!BM498),0)</f>
        <v>0</v>
      </c>
      <c r="C498">
        <f>IF(Kinder!BN500=Antrag!$C$4,IF(Kinder!BN498=4.5,'Berechnung 4_5 _ x'!$E$31,Kinder!BN498),0)</f>
        <v>0</v>
      </c>
      <c r="D498">
        <f>IF(Kinder!BO500=Antrag!$C$4,IF(Kinder!BO498=4.5,'Berechnung 4_5 _ x'!$E$31,Kinder!BO498),0)</f>
        <v>0</v>
      </c>
      <c r="E498">
        <f>IF(Kinder!BP500=Antrag!$C$4,IF(Kinder!BP498=4.5,'Berechnung 4_5 _ x'!$E$31,Kinder!BP498),0)</f>
        <v>0</v>
      </c>
      <c r="F498">
        <f>IF(Kinder!BQ500=Antrag!$C$4,IF(Kinder!BQ498=4.5,'Berechnung 4_5 _ x'!$E$31,Kinder!BQ498),0)</f>
        <v>0</v>
      </c>
      <c r="G498">
        <f>IF(Kinder!BR500=Antrag!$C$4,IF(Kinder!BR498=4.5,'Berechnung 4_5 _ x'!$E$31,Kinder!BR498),0)</f>
        <v>0</v>
      </c>
      <c r="H498">
        <f>IF(Kinder!BS500=Antrag!$C$4,IF(Kinder!BS498=4.5,'Berechnung 4_5 _ x'!$E$31,Kinder!BS498),0)</f>
        <v>0</v>
      </c>
      <c r="I498">
        <f>IF(Kinder!BT500=Antrag!$C$4,IF(Kinder!BT498=4.5,'Berechnung 4_5 _ x'!$E$31,Kinder!BT498),0)</f>
        <v>0</v>
      </c>
      <c r="J498">
        <f>IF(Kinder!BU500=Antrag!$C$4,IF(Kinder!BU498=4.5,'Berechnung 4_5 _ x'!$E$31,Kinder!BU498),0)</f>
        <v>0</v>
      </c>
      <c r="K498">
        <f>IF(Kinder!BV500=Antrag!$C$4,IF(Kinder!BV498=4.5,'Berechnung 4_5 _ x'!$E$31,Kinder!BV498),0)</f>
        <v>0</v>
      </c>
      <c r="L498">
        <f>IF(Kinder!BW500=Antrag!$C$4,IF(Kinder!BW498=4.5,'Berechnung 4_5 _ x'!$E$31,Kinder!BW498),0)</f>
        <v>0</v>
      </c>
      <c r="M498" t="str">
        <f>IF(Kinder!S500='Berechnung Kommune'!L497,Kinder!S498,0)</f>
        <v/>
      </c>
      <c r="AL498">
        <f>IF(Kinder!BL500=Antrag!$C$4,IF(A498&gt;=4.5,IF('Berechnung 4_5 _ x'!D$5="Nein",4.5,IF(Kinder!AJ$903&lt;3,IF(MAX(Kinder!$AJ$903:AJ$903)&lt;3,4.5,Kinder!BL498),MIN('Berechnung 4_5 _ x'!$E$31:$F$32))),A498),0)</f>
        <v>0</v>
      </c>
      <c r="AM498">
        <f>IF(Kinder!BM500=Antrag!$C$4,IF(B498&gt;=4.5,IF('Berechnung 4_5 _ x'!E$5="Nein",4.5,IF(Kinder!AK$903&lt;3,IF(MAX(Kinder!$AJ$903:AK$903)&lt;3,4.5,Kinder!BM498),MIN('Berechnung 4_5 _ x'!$E$31:$F$32))),B498),0)</f>
        <v>0</v>
      </c>
      <c r="AN498">
        <f>IF(Kinder!BN500=Antrag!$C$4,IF(C498&gt;=4.5,IF('Berechnung 4_5 _ x'!F$5="Nein",4.5,IF(Kinder!AL$903&lt;3,IF(MAX(Kinder!$AJ$903:AL$903)&lt;3,4.5,Kinder!BN498),MIN('Berechnung 4_5 _ x'!$E$31:$F$32))),C498),0)</f>
        <v>0</v>
      </c>
      <c r="AO498">
        <f>IF(Kinder!BO500=Antrag!$C$4,IF(D498&gt;=4.5,IF('Berechnung 4_5 _ x'!G$5="Nein",4.5,IF(Kinder!AM$903&lt;3,IF(MAX(Kinder!$AJ$903:AM$903)&lt;3,4.5,Kinder!BO498),MIN('Berechnung 4_5 _ x'!$E$31:$F$32))),D498),0)</f>
        <v>0</v>
      </c>
      <c r="AP498">
        <f>IF(Kinder!BP500=Antrag!$C$4,IF(E498&gt;=4.5,IF('Berechnung 4_5 _ x'!H$5="Nein",4.5,IF(Kinder!AN$903&lt;3,IF(MAX(Kinder!$AJ$903:AN$903)&lt;3,4.5,Kinder!BP498),MIN('Berechnung 4_5 _ x'!$E$31:$F$32))),E498),0)</f>
        <v>0</v>
      </c>
      <c r="AQ498">
        <f>IF(Kinder!BQ500=Antrag!$C$4,IF(F498&gt;=4.5,IF('Berechnung 4_5 _ x'!I$5="Nein",4.5,IF(Kinder!AO$903&lt;3,IF(MAX(Kinder!$AJ$903:AO$903)&lt;3,4.5,Kinder!BQ498),MIN('Berechnung 4_5 _ x'!$E$31:$F$32))),F498),0)</f>
        <v>0</v>
      </c>
      <c r="AR498">
        <f>IF(Kinder!BR500=Antrag!$C$4,IF(G498&gt;=4.5,IF('Berechnung 4_5 _ x'!J$5="Nein",4.5,IF(Kinder!AP$903&lt;3,IF(MAX(Kinder!$AJ$903:AP$903)&lt;3,4.5,Kinder!BR498),MIN('Berechnung 4_5 _ x'!$E$31:$F$32))),G498),0)</f>
        <v>0</v>
      </c>
      <c r="AS498">
        <f>IF(Kinder!BS500=Antrag!$C$4,IF(H498&gt;=4.5,IF('Berechnung 4_5 _ x'!K$5="Nein",4.5,IF(Kinder!AQ$903&lt;3,IF(MAX(Kinder!$AJ$903:AQ$903)&lt;3,4.5,Kinder!BS498),MIN('Berechnung 4_5 _ x'!$E$31:$F$32))),H498),0)</f>
        <v>0</v>
      </c>
      <c r="AT498">
        <f>IF(Kinder!BT500=Antrag!$C$4,IF(I498&gt;=4.5,IF('Berechnung 4_5 _ x'!L$5="Nein",4.5,IF(Kinder!AR$903&lt;3,IF(MAX(Kinder!$AJ$903:AR$903)&lt;3,4.5,Kinder!BT498),MIN('Berechnung 4_5 _ x'!$E$31:$F$32))),I498),0)</f>
        <v>0</v>
      </c>
      <c r="AU498">
        <f>IF(Kinder!BU500=Antrag!$C$4,IF(J498&gt;=4.5,IF('Berechnung 4_5 _ x'!M$5="Nein",4.5,IF(Kinder!AS$903&lt;3,IF(MAX(Kinder!$AJ$903:AS$903)&lt;3,4.5,Kinder!BU498),MIN('Berechnung 4_5 _ x'!$E$31:$F$32))),J498),0)</f>
        <v>0</v>
      </c>
      <c r="AV498">
        <f>IF(Kinder!BV500=Antrag!$C$4,IF(K498&gt;=4.5,IF('Berechnung 4_5 _ x'!N$5="Nein",4.5,IF(Kinder!AT$903&lt;3,IF(MAX(Kinder!$AJ$903:AT$903)&lt;3,4.5,Kinder!BV498),MIN('Berechnung 4_5 _ x'!$E$31:$F$32))),K498),0)</f>
        <v>0</v>
      </c>
      <c r="AW498">
        <f>IF(Kinder!BW500=Antrag!$C$4,IF(L498&gt;=4.5,IF('Berechnung 4_5 _ x'!O$5="Nein",4.5,IF(Kinder!AU$903&lt;3,IF(MAX(Kinder!$AJ$903:AU$903)&lt;3,4.5,Kinder!BW498),MIN('Berechnung 4_5 _ x'!$E$31:$F$32))),L498),0)</f>
        <v>0</v>
      </c>
    </row>
    <row r="499" spans="1:49" x14ac:dyDescent="0.2">
      <c r="M499">
        <f>IF(Kinder!BL500=Antrag!$C$4,Kinder!BL499,0)</f>
        <v>0</v>
      </c>
      <c r="N499">
        <f>IF(Kinder!BM500=Antrag!$C$4,Kinder!BM499,0)</f>
        <v>0</v>
      </c>
      <c r="O499">
        <f>IF(Kinder!BN500=Antrag!$C$4,Kinder!BN499,0)</f>
        <v>0</v>
      </c>
      <c r="P499">
        <f>IF(Kinder!BO500=Antrag!$C$4,Kinder!BO499,0)</f>
        <v>0</v>
      </c>
      <c r="Q499">
        <f>IF(Kinder!BP500=Antrag!$C$4,Kinder!BP499,0)</f>
        <v>0</v>
      </c>
      <c r="R499">
        <f>IF(Kinder!BQ500=Antrag!$C$4,Kinder!BQ499,0)</f>
        <v>0</v>
      </c>
      <c r="S499">
        <f>IF(Kinder!BR500=Antrag!$C$4,Kinder!BR499,0)</f>
        <v>0</v>
      </c>
      <c r="T499">
        <f>IF(Kinder!BS500=Antrag!$C$4,Kinder!BS499,0)</f>
        <v>0</v>
      </c>
      <c r="U499">
        <f>IF(Kinder!BT500=Antrag!$C$4,Kinder!BT499,0)</f>
        <v>0</v>
      </c>
      <c r="V499">
        <f>IF(Kinder!BU500=Antrag!$C$4,Kinder!BU499,0)</f>
        <v>0</v>
      </c>
      <c r="W499">
        <f>IF(Kinder!BV500=Antrag!$C$4,Kinder!BV499,0)</f>
        <v>0</v>
      </c>
      <c r="X499">
        <f>IF(Kinder!BW500=Antrag!$C$4,Kinder!BW499,0)</f>
        <v>0</v>
      </c>
    </row>
    <row r="500" spans="1:49" x14ac:dyDescent="0.2">
      <c r="Y500">
        <f t="shared" ref="Y500:AJ500" si="165">MIN(A498,AL498)*M499</f>
        <v>0</v>
      </c>
      <c r="Z500">
        <f t="shared" si="165"/>
        <v>0</v>
      </c>
      <c r="AA500">
        <f t="shared" si="165"/>
        <v>0</v>
      </c>
      <c r="AB500">
        <f t="shared" si="165"/>
        <v>0</v>
      </c>
      <c r="AC500">
        <f t="shared" si="165"/>
        <v>0</v>
      </c>
      <c r="AD500">
        <f t="shared" si="165"/>
        <v>0</v>
      </c>
      <c r="AE500">
        <f t="shared" si="165"/>
        <v>0</v>
      </c>
      <c r="AF500">
        <f t="shared" si="165"/>
        <v>0</v>
      </c>
      <c r="AG500">
        <f t="shared" si="165"/>
        <v>0</v>
      </c>
      <c r="AH500">
        <f t="shared" si="165"/>
        <v>0</v>
      </c>
      <c r="AI500">
        <f t="shared" si="165"/>
        <v>0</v>
      </c>
      <c r="AJ500">
        <f t="shared" si="165"/>
        <v>0</v>
      </c>
      <c r="AK500">
        <f>SUM(Y500:AJ500)</f>
        <v>0</v>
      </c>
    </row>
    <row r="501" spans="1:49" x14ac:dyDescent="0.2">
      <c r="A501">
        <f>IF(Kinder!BL503=Antrag!$C$4,IF(Kinder!BL501=4.5,'Berechnung 4_5 _ x'!$E$31,Kinder!BL501),0)</f>
        <v>0</v>
      </c>
      <c r="B501">
        <f>IF(Kinder!BM503=Antrag!$C$4,IF(Kinder!BM501=4.5,'Berechnung 4_5 _ x'!$E$31,Kinder!BM501),0)</f>
        <v>0</v>
      </c>
      <c r="C501">
        <f>IF(Kinder!BN503=Antrag!$C$4,IF(Kinder!BN501=4.5,'Berechnung 4_5 _ x'!$E$31,Kinder!BN501),0)</f>
        <v>0</v>
      </c>
      <c r="D501">
        <f>IF(Kinder!BO503=Antrag!$C$4,IF(Kinder!BO501=4.5,'Berechnung 4_5 _ x'!$E$31,Kinder!BO501),0)</f>
        <v>0</v>
      </c>
      <c r="E501">
        <f>IF(Kinder!BP503=Antrag!$C$4,IF(Kinder!BP501=4.5,'Berechnung 4_5 _ x'!$E$31,Kinder!BP501),0)</f>
        <v>0</v>
      </c>
      <c r="F501">
        <f>IF(Kinder!BQ503=Antrag!$C$4,IF(Kinder!BQ501=4.5,'Berechnung 4_5 _ x'!$E$31,Kinder!BQ501),0)</f>
        <v>0</v>
      </c>
      <c r="G501">
        <f>IF(Kinder!BR503=Antrag!$C$4,IF(Kinder!BR501=4.5,'Berechnung 4_5 _ x'!$E$31,Kinder!BR501),0)</f>
        <v>0</v>
      </c>
      <c r="H501">
        <f>IF(Kinder!BS503=Antrag!$C$4,IF(Kinder!BS501=4.5,'Berechnung 4_5 _ x'!$E$31,Kinder!BS501),0)</f>
        <v>0</v>
      </c>
      <c r="I501">
        <f>IF(Kinder!BT503=Antrag!$C$4,IF(Kinder!BT501=4.5,'Berechnung 4_5 _ x'!$E$31,Kinder!BT501),0)</f>
        <v>0</v>
      </c>
      <c r="J501">
        <f>IF(Kinder!BU503=Antrag!$C$4,IF(Kinder!BU501=4.5,'Berechnung 4_5 _ x'!$E$31,Kinder!BU501),0)</f>
        <v>0</v>
      </c>
      <c r="K501">
        <f>IF(Kinder!BV503=Antrag!$C$4,IF(Kinder!BV501=4.5,'Berechnung 4_5 _ x'!$E$31,Kinder!BV501),0)</f>
        <v>0</v>
      </c>
      <c r="L501">
        <f>IF(Kinder!BW503=Antrag!$C$4,IF(Kinder!BW501=4.5,'Berechnung 4_5 _ x'!$E$31,Kinder!BW501),0)</f>
        <v>0</v>
      </c>
      <c r="M501" t="str">
        <f>IF(Kinder!S503='Berechnung Kommune'!L500,Kinder!S501,0)</f>
        <v/>
      </c>
      <c r="AL501">
        <f>IF(Kinder!BL503=Antrag!$C$4,IF(A501&gt;=4.5,IF('Berechnung 4_5 _ x'!D$5="Nein",4.5,IF(Kinder!AJ$903&lt;3,IF(MAX(Kinder!$AJ$903:AJ$903)&lt;3,4.5,Kinder!BL501),MIN('Berechnung 4_5 _ x'!$E$31:$F$32))),A501),0)</f>
        <v>0</v>
      </c>
      <c r="AM501">
        <f>IF(Kinder!BM503=Antrag!$C$4,IF(B501&gt;=4.5,IF('Berechnung 4_5 _ x'!E$5="Nein",4.5,IF(Kinder!AK$903&lt;3,IF(MAX(Kinder!$AJ$903:AK$903)&lt;3,4.5,Kinder!BM501),MIN('Berechnung 4_5 _ x'!$E$31:$F$32))),B501),0)</f>
        <v>0</v>
      </c>
      <c r="AN501">
        <f>IF(Kinder!BN503=Antrag!$C$4,IF(C501&gt;=4.5,IF('Berechnung 4_5 _ x'!F$5="Nein",4.5,IF(Kinder!AL$903&lt;3,IF(MAX(Kinder!$AJ$903:AL$903)&lt;3,4.5,Kinder!BN501),MIN('Berechnung 4_5 _ x'!$E$31:$F$32))),C501),0)</f>
        <v>0</v>
      </c>
      <c r="AO501">
        <f>IF(Kinder!BO503=Antrag!$C$4,IF(D501&gt;=4.5,IF('Berechnung 4_5 _ x'!G$5="Nein",4.5,IF(Kinder!AM$903&lt;3,IF(MAX(Kinder!$AJ$903:AM$903)&lt;3,4.5,Kinder!BO501),MIN('Berechnung 4_5 _ x'!$E$31:$F$32))),D501),0)</f>
        <v>0</v>
      </c>
      <c r="AP501">
        <f>IF(Kinder!BP503=Antrag!$C$4,IF(E501&gt;=4.5,IF('Berechnung 4_5 _ x'!H$5="Nein",4.5,IF(Kinder!AN$903&lt;3,IF(MAX(Kinder!$AJ$903:AN$903)&lt;3,4.5,Kinder!BP501),MIN('Berechnung 4_5 _ x'!$E$31:$F$32))),E501),0)</f>
        <v>0</v>
      </c>
      <c r="AQ501">
        <f>IF(Kinder!BQ503=Antrag!$C$4,IF(F501&gt;=4.5,IF('Berechnung 4_5 _ x'!I$5="Nein",4.5,IF(Kinder!AO$903&lt;3,IF(MAX(Kinder!$AJ$903:AO$903)&lt;3,4.5,Kinder!BQ501),MIN('Berechnung 4_5 _ x'!$E$31:$F$32))),F501),0)</f>
        <v>0</v>
      </c>
      <c r="AR501">
        <f>IF(Kinder!BR503=Antrag!$C$4,IF(G501&gt;=4.5,IF('Berechnung 4_5 _ x'!J$5="Nein",4.5,IF(Kinder!AP$903&lt;3,IF(MAX(Kinder!$AJ$903:AP$903)&lt;3,4.5,Kinder!BR501),MIN('Berechnung 4_5 _ x'!$E$31:$F$32))),G501),0)</f>
        <v>0</v>
      </c>
      <c r="AS501">
        <f>IF(Kinder!BS503=Antrag!$C$4,IF(H501&gt;=4.5,IF('Berechnung 4_5 _ x'!K$5="Nein",4.5,IF(Kinder!AQ$903&lt;3,IF(MAX(Kinder!$AJ$903:AQ$903)&lt;3,4.5,Kinder!BS501),MIN('Berechnung 4_5 _ x'!$E$31:$F$32))),H501),0)</f>
        <v>0</v>
      </c>
      <c r="AT501">
        <f>IF(Kinder!BT503=Antrag!$C$4,IF(I501&gt;=4.5,IF('Berechnung 4_5 _ x'!L$5="Nein",4.5,IF(Kinder!AR$903&lt;3,IF(MAX(Kinder!$AJ$903:AR$903)&lt;3,4.5,Kinder!BT501),MIN('Berechnung 4_5 _ x'!$E$31:$F$32))),I501),0)</f>
        <v>0</v>
      </c>
      <c r="AU501">
        <f>IF(Kinder!BU503=Antrag!$C$4,IF(J501&gt;=4.5,IF('Berechnung 4_5 _ x'!M$5="Nein",4.5,IF(Kinder!AS$903&lt;3,IF(MAX(Kinder!$AJ$903:AS$903)&lt;3,4.5,Kinder!BU501),MIN('Berechnung 4_5 _ x'!$E$31:$F$32))),J501),0)</f>
        <v>0</v>
      </c>
      <c r="AV501">
        <f>IF(Kinder!BV503=Antrag!$C$4,IF(K501&gt;=4.5,IF('Berechnung 4_5 _ x'!N$5="Nein",4.5,IF(Kinder!AT$903&lt;3,IF(MAX(Kinder!$AJ$903:AT$903)&lt;3,4.5,Kinder!BV501),MIN('Berechnung 4_5 _ x'!$E$31:$F$32))),K501),0)</f>
        <v>0</v>
      </c>
      <c r="AW501">
        <f>IF(Kinder!BW503=Antrag!$C$4,IF(L501&gt;=4.5,IF('Berechnung 4_5 _ x'!O$5="Nein",4.5,IF(Kinder!AU$903&lt;3,IF(MAX(Kinder!$AJ$903:AU$903)&lt;3,4.5,Kinder!BW501),MIN('Berechnung 4_5 _ x'!$E$31:$F$32))),L501),0)</f>
        <v>0</v>
      </c>
    </row>
    <row r="502" spans="1:49" x14ac:dyDescent="0.2">
      <c r="M502">
        <f>IF(Kinder!BL503=Antrag!$C$4,Kinder!BL502,0)</f>
        <v>0</v>
      </c>
      <c r="N502">
        <f>IF(Kinder!BM503=Antrag!$C$4,Kinder!BM502,0)</f>
        <v>0</v>
      </c>
      <c r="O502">
        <f>IF(Kinder!BN503=Antrag!$C$4,Kinder!BN502,0)</f>
        <v>0</v>
      </c>
      <c r="P502">
        <f>IF(Kinder!BO503=Antrag!$C$4,Kinder!BO502,0)</f>
        <v>0</v>
      </c>
      <c r="Q502">
        <f>IF(Kinder!BP503=Antrag!$C$4,Kinder!BP502,0)</f>
        <v>0</v>
      </c>
      <c r="R502">
        <f>IF(Kinder!BQ503=Antrag!$C$4,Kinder!BQ502,0)</f>
        <v>0</v>
      </c>
      <c r="S502">
        <f>IF(Kinder!BR503=Antrag!$C$4,Kinder!BR502,0)</f>
        <v>0</v>
      </c>
      <c r="T502">
        <f>IF(Kinder!BS503=Antrag!$C$4,Kinder!BS502,0)</f>
        <v>0</v>
      </c>
      <c r="U502">
        <f>IF(Kinder!BT503=Antrag!$C$4,Kinder!BT502,0)</f>
        <v>0</v>
      </c>
      <c r="V502">
        <f>IF(Kinder!BU503=Antrag!$C$4,Kinder!BU502,0)</f>
        <v>0</v>
      </c>
      <c r="W502">
        <f>IF(Kinder!BV503=Antrag!$C$4,Kinder!BV502,0)</f>
        <v>0</v>
      </c>
      <c r="X502">
        <f>IF(Kinder!BW503=Antrag!$C$4,Kinder!BW502,0)</f>
        <v>0</v>
      </c>
    </row>
    <row r="503" spans="1:49" x14ac:dyDescent="0.2">
      <c r="Y503">
        <f t="shared" ref="Y503:AJ503" si="166">MIN(A501,AL501)*M502</f>
        <v>0</v>
      </c>
      <c r="Z503">
        <f t="shared" si="166"/>
        <v>0</v>
      </c>
      <c r="AA503">
        <f t="shared" si="166"/>
        <v>0</v>
      </c>
      <c r="AB503">
        <f t="shared" si="166"/>
        <v>0</v>
      </c>
      <c r="AC503">
        <f t="shared" si="166"/>
        <v>0</v>
      </c>
      <c r="AD503">
        <f t="shared" si="166"/>
        <v>0</v>
      </c>
      <c r="AE503">
        <f t="shared" si="166"/>
        <v>0</v>
      </c>
      <c r="AF503">
        <f t="shared" si="166"/>
        <v>0</v>
      </c>
      <c r="AG503">
        <f t="shared" si="166"/>
        <v>0</v>
      </c>
      <c r="AH503">
        <f t="shared" si="166"/>
        <v>0</v>
      </c>
      <c r="AI503">
        <f t="shared" si="166"/>
        <v>0</v>
      </c>
      <c r="AJ503">
        <f t="shared" si="166"/>
        <v>0</v>
      </c>
      <c r="AK503">
        <f>SUM(Y503:AJ503)</f>
        <v>0</v>
      </c>
    </row>
    <row r="504" spans="1:49" x14ac:dyDescent="0.2">
      <c r="A504">
        <f>IF(Kinder!BL506=Antrag!$C$4,IF(Kinder!BL504=4.5,'Berechnung 4_5 _ x'!$E$31,Kinder!BL504),0)</f>
        <v>0</v>
      </c>
      <c r="B504">
        <f>IF(Kinder!BM506=Antrag!$C$4,IF(Kinder!BM504=4.5,'Berechnung 4_5 _ x'!$E$31,Kinder!BM504),0)</f>
        <v>0</v>
      </c>
      <c r="C504">
        <f>IF(Kinder!BN506=Antrag!$C$4,IF(Kinder!BN504=4.5,'Berechnung 4_5 _ x'!$E$31,Kinder!BN504),0)</f>
        <v>0</v>
      </c>
      <c r="D504">
        <f>IF(Kinder!BO506=Antrag!$C$4,IF(Kinder!BO504=4.5,'Berechnung 4_5 _ x'!$E$31,Kinder!BO504),0)</f>
        <v>0</v>
      </c>
      <c r="E504">
        <f>IF(Kinder!BP506=Antrag!$C$4,IF(Kinder!BP504=4.5,'Berechnung 4_5 _ x'!$E$31,Kinder!BP504),0)</f>
        <v>0</v>
      </c>
      <c r="F504">
        <f>IF(Kinder!BQ506=Antrag!$C$4,IF(Kinder!BQ504=4.5,'Berechnung 4_5 _ x'!$E$31,Kinder!BQ504),0)</f>
        <v>0</v>
      </c>
      <c r="G504">
        <f>IF(Kinder!BR506=Antrag!$C$4,IF(Kinder!BR504=4.5,'Berechnung 4_5 _ x'!$E$31,Kinder!BR504),0)</f>
        <v>0</v>
      </c>
      <c r="H504">
        <f>IF(Kinder!BS506=Antrag!$C$4,IF(Kinder!BS504=4.5,'Berechnung 4_5 _ x'!$E$31,Kinder!BS504),0)</f>
        <v>0</v>
      </c>
      <c r="I504">
        <f>IF(Kinder!BT506=Antrag!$C$4,IF(Kinder!BT504=4.5,'Berechnung 4_5 _ x'!$E$31,Kinder!BT504),0)</f>
        <v>0</v>
      </c>
      <c r="J504">
        <f>IF(Kinder!BU506=Antrag!$C$4,IF(Kinder!BU504=4.5,'Berechnung 4_5 _ x'!$E$31,Kinder!BU504),0)</f>
        <v>0</v>
      </c>
      <c r="K504">
        <f>IF(Kinder!BV506=Antrag!$C$4,IF(Kinder!BV504=4.5,'Berechnung 4_5 _ x'!$E$31,Kinder!BV504),0)</f>
        <v>0</v>
      </c>
      <c r="L504">
        <f>IF(Kinder!BW506=Antrag!$C$4,IF(Kinder!BW504=4.5,'Berechnung 4_5 _ x'!$E$31,Kinder!BW504),0)</f>
        <v>0</v>
      </c>
      <c r="M504" t="str">
        <f>IF(Kinder!S506='Berechnung Kommune'!L503,Kinder!S504,0)</f>
        <v/>
      </c>
      <c r="AL504">
        <f>IF(Kinder!BL506=Antrag!$C$4,IF(A504&gt;=4.5,IF('Berechnung 4_5 _ x'!D$5="Nein",4.5,IF(Kinder!AJ$903&lt;3,IF(MAX(Kinder!$AJ$903:AJ$903)&lt;3,4.5,Kinder!BL504),MIN('Berechnung 4_5 _ x'!$E$31:$F$32))),A504),0)</f>
        <v>0</v>
      </c>
      <c r="AM504">
        <f>IF(Kinder!BM506=Antrag!$C$4,IF(B504&gt;=4.5,IF('Berechnung 4_5 _ x'!E$5="Nein",4.5,IF(Kinder!AK$903&lt;3,IF(MAX(Kinder!$AJ$903:AK$903)&lt;3,4.5,Kinder!BM504),MIN('Berechnung 4_5 _ x'!$E$31:$F$32))),B504),0)</f>
        <v>0</v>
      </c>
      <c r="AN504">
        <f>IF(Kinder!BN506=Antrag!$C$4,IF(C504&gt;=4.5,IF('Berechnung 4_5 _ x'!F$5="Nein",4.5,IF(Kinder!AL$903&lt;3,IF(MAX(Kinder!$AJ$903:AL$903)&lt;3,4.5,Kinder!BN504),MIN('Berechnung 4_5 _ x'!$E$31:$F$32))),C504),0)</f>
        <v>0</v>
      </c>
      <c r="AO504">
        <f>IF(Kinder!BO506=Antrag!$C$4,IF(D504&gt;=4.5,IF('Berechnung 4_5 _ x'!G$5="Nein",4.5,IF(Kinder!AM$903&lt;3,IF(MAX(Kinder!$AJ$903:AM$903)&lt;3,4.5,Kinder!BO504),MIN('Berechnung 4_5 _ x'!$E$31:$F$32))),D504),0)</f>
        <v>0</v>
      </c>
      <c r="AP504">
        <f>IF(Kinder!BP506=Antrag!$C$4,IF(E504&gt;=4.5,IF('Berechnung 4_5 _ x'!H$5="Nein",4.5,IF(Kinder!AN$903&lt;3,IF(MAX(Kinder!$AJ$903:AN$903)&lt;3,4.5,Kinder!BP504),MIN('Berechnung 4_5 _ x'!$E$31:$F$32))),E504),0)</f>
        <v>0</v>
      </c>
      <c r="AQ504">
        <f>IF(Kinder!BQ506=Antrag!$C$4,IF(F504&gt;=4.5,IF('Berechnung 4_5 _ x'!I$5="Nein",4.5,IF(Kinder!AO$903&lt;3,IF(MAX(Kinder!$AJ$903:AO$903)&lt;3,4.5,Kinder!BQ504),MIN('Berechnung 4_5 _ x'!$E$31:$F$32))),F504),0)</f>
        <v>0</v>
      </c>
      <c r="AR504">
        <f>IF(Kinder!BR506=Antrag!$C$4,IF(G504&gt;=4.5,IF('Berechnung 4_5 _ x'!J$5="Nein",4.5,IF(Kinder!AP$903&lt;3,IF(MAX(Kinder!$AJ$903:AP$903)&lt;3,4.5,Kinder!BR504),MIN('Berechnung 4_5 _ x'!$E$31:$F$32))),G504),0)</f>
        <v>0</v>
      </c>
      <c r="AS504">
        <f>IF(Kinder!BS506=Antrag!$C$4,IF(H504&gt;=4.5,IF('Berechnung 4_5 _ x'!K$5="Nein",4.5,IF(Kinder!AQ$903&lt;3,IF(MAX(Kinder!$AJ$903:AQ$903)&lt;3,4.5,Kinder!BS504),MIN('Berechnung 4_5 _ x'!$E$31:$F$32))),H504),0)</f>
        <v>0</v>
      </c>
      <c r="AT504">
        <f>IF(Kinder!BT506=Antrag!$C$4,IF(I504&gt;=4.5,IF('Berechnung 4_5 _ x'!L$5="Nein",4.5,IF(Kinder!AR$903&lt;3,IF(MAX(Kinder!$AJ$903:AR$903)&lt;3,4.5,Kinder!BT504),MIN('Berechnung 4_5 _ x'!$E$31:$F$32))),I504),0)</f>
        <v>0</v>
      </c>
      <c r="AU504">
        <f>IF(Kinder!BU506=Antrag!$C$4,IF(J504&gt;=4.5,IF('Berechnung 4_5 _ x'!M$5="Nein",4.5,IF(Kinder!AS$903&lt;3,IF(MAX(Kinder!$AJ$903:AS$903)&lt;3,4.5,Kinder!BU504),MIN('Berechnung 4_5 _ x'!$E$31:$F$32))),J504),0)</f>
        <v>0</v>
      </c>
      <c r="AV504">
        <f>IF(Kinder!BV506=Antrag!$C$4,IF(K504&gt;=4.5,IF('Berechnung 4_5 _ x'!N$5="Nein",4.5,IF(Kinder!AT$903&lt;3,IF(MAX(Kinder!$AJ$903:AT$903)&lt;3,4.5,Kinder!BV504),MIN('Berechnung 4_5 _ x'!$E$31:$F$32))),K504),0)</f>
        <v>0</v>
      </c>
      <c r="AW504">
        <f>IF(Kinder!BW506=Antrag!$C$4,IF(L504&gt;=4.5,IF('Berechnung 4_5 _ x'!O$5="Nein",4.5,IF(Kinder!AU$903&lt;3,IF(MAX(Kinder!$AJ$903:AU$903)&lt;3,4.5,Kinder!BW504),MIN('Berechnung 4_5 _ x'!$E$31:$F$32))),L504),0)</f>
        <v>0</v>
      </c>
    </row>
    <row r="505" spans="1:49" x14ac:dyDescent="0.2">
      <c r="M505">
        <f>IF(Kinder!BL506=Antrag!$C$4,Kinder!BL505,0)</f>
        <v>0</v>
      </c>
      <c r="N505">
        <f>IF(Kinder!BM506=Antrag!$C$4,Kinder!BM505,0)</f>
        <v>0</v>
      </c>
      <c r="O505">
        <f>IF(Kinder!BN506=Antrag!$C$4,Kinder!BN505,0)</f>
        <v>0</v>
      </c>
      <c r="P505">
        <f>IF(Kinder!BO506=Antrag!$C$4,Kinder!BO505,0)</f>
        <v>0</v>
      </c>
      <c r="Q505">
        <f>IF(Kinder!BP506=Antrag!$C$4,Kinder!BP505,0)</f>
        <v>0</v>
      </c>
      <c r="R505">
        <f>IF(Kinder!BQ506=Antrag!$C$4,Kinder!BQ505,0)</f>
        <v>0</v>
      </c>
      <c r="S505">
        <f>IF(Kinder!BR506=Antrag!$C$4,Kinder!BR505,0)</f>
        <v>0</v>
      </c>
      <c r="T505">
        <f>IF(Kinder!BS506=Antrag!$C$4,Kinder!BS505,0)</f>
        <v>0</v>
      </c>
      <c r="U505">
        <f>IF(Kinder!BT506=Antrag!$C$4,Kinder!BT505,0)</f>
        <v>0</v>
      </c>
      <c r="V505">
        <f>IF(Kinder!BU506=Antrag!$C$4,Kinder!BU505,0)</f>
        <v>0</v>
      </c>
      <c r="W505">
        <f>IF(Kinder!BV506=Antrag!$C$4,Kinder!BV505,0)</f>
        <v>0</v>
      </c>
      <c r="X505">
        <f>IF(Kinder!BW506=Antrag!$C$4,Kinder!BW505,0)</f>
        <v>0</v>
      </c>
    </row>
    <row r="506" spans="1:49" x14ac:dyDescent="0.2">
      <c r="Y506">
        <f t="shared" ref="Y506:AJ506" si="167">MIN(A504,AL504)*M505</f>
        <v>0</v>
      </c>
      <c r="Z506">
        <f t="shared" si="167"/>
        <v>0</v>
      </c>
      <c r="AA506">
        <f t="shared" si="167"/>
        <v>0</v>
      </c>
      <c r="AB506">
        <f t="shared" si="167"/>
        <v>0</v>
      </c>
      <c r="AC506">
        <f t="shared" si="167"/>
        <v>0</v>
      </c>
      <c r="AD506">
        <f t="shared" si="167"/>
        <v>0</v>
      </c>
      <c r="AE506">
        <f t="shared" si="167"/>
        <v>0</v>
      </c>
      <c r="AF506">
        <f t="shared" si="167"/>
        <v>0</v>
      </c>
      <c r="AG506">
        <f t="shared" si="167"/>
        <v>0</v>
      </c>
      <c r="AH506">
        <f t="shared" si="167"/>
        <v>0</v>
      </c>
      <c r="AI506">
        <f t="shared" si="167"/>
        <v>0</v>
      </c>
      <c r="AJ506">
        <f t="shared" si="167"/>
        <v>0</v>
      </c>
      <c r="AK506">
        <f>SUM(Y506:AJ506)</f>
        <v>0</v>
      </c>
    </row>
    <row r="507" spans="1:49" x14ac:dyDescent="0.2">
      <c r="A507">
        <f>IF(Kinder!BL509=Antrag!$C$4,IF(Kinder!BL507=4.5,'Berechnung 4_5 _ x'!$E$31,Kinder!BL507),0)</f>
        <v>0</v>
      </c>
      <c r="B507">
        <f>IF(Kinder!BM509=Antrag!$C$4,IF(Kinder!BM507=4.5,'Berechnung 4_5 _ x'!$E$31,Kinder!BM507),0)</f>
        <v>0</v>
      </c>
      <c r="C507">
        <f>IF(Kinder!BN509=Antrag!$C$4,IF(Kinder!BN507=4.5,'Berechnung 4_5 _ x'!$E$31,Kinder!BN507),0)</f>
        <v>0</v>
      </c>
      <c r="D507">
        <f>IF(Kinder!BO509=Antrag!$C$4,IF(Kinder!BO507=4.5,'Berechnung 4_5 _ x'!$E$31,Kinder!BO507),0)</f>
        <v>0</v>
      </c>
      <c r="E507">
        <f>IF(Kinder!BP509=Antrag!$C$4,IF(Kinder!BP507=4.5,'Berechnung 4_5 _ x'!$E$31,Kinder!BP507),0)</f>
        <v>0</v>
      </c>
      <c r="F507">
        <f>IF(Kinder!BQ509=Antrag!$C$4,IF(Kinder!BQ507=4.5,'Berechnung 4_5 _ x'!$E$31,Kinder!BQ507),0)</f>
        <v>0</v>
      </c>
      <c r="G507">
        <f>IF(Kinder!BR509=Antrag!$C$4,IF(Kinder!BR507=4.5,'Berechnung 4_5 _ x'!$E$31,Kinder!BR507),0)</f>
        <v>0</v>
      </c>
      <c r="H507">
        <f>IF(Kinder!BS509=Antrag!$C$4,IF(Kinder!BS507=4.5,'Berechnung 4_5 _ x'!$E$31,Kinder!BS507),0)</f>
        <v>0</v>
      </c>
      <c r="I507">
        <f>IF(Kinder!BT509=Antrag!$C$4,IF(Kinder!BT507=4.5,'Berechnung 4_5 _ x'!$E$31,Kinder!BT507),0)</f>
        <v>0</v>
      </c>
      <c r="J507">
        <f>IF(Kinder!BU509=Antrag!$C$4,IF(Kinder!BU507=4.5,'Berechnung 4_5 _ x'!$E$31,Kinder!BU507),0)</f>
        <v>0</v>
      </c>
      <c r="K507">
        <f>IF(Kinder!BV509=Antrag!$C$4,IF(Kinder!BV507=4.5,'Berechnung 4_5 _ x'!$E$31,Kinder!BV507),0)</f>
        <v>0</v>
      </c>
      <c r="L507">
        <f>IF(Kinder!BW509=Antrag!$C$4,IF(Kinder!BW507=4.5,'Berechnung 4_5 _ x'!$E$31,Kinder!BW507),0)</f>
        <v>0</v>
      </c>
      <c r="M507" t="str">
        <f>IF(Kinder!S509='Berechnung Kommune'!L506,Kinder!S507,0)</f>
        <v/>
      </c>
      <c r="AL507">
        <f>IF(Kinder!BL509=Antrag!$C$4,IF(A507&gt;=4.5,IF('Berechnung 4_5 _ x'!D$5="Nein",4.5,IF(Kinder!AJ$903&lt;3,IF(MAX(Kinder!$AJ$903:AJ$903)&lt;3,4.5,Kinder!BL507),MIN('Berechnung 4_5 _ x'!$E$31:$F$32))),A507),0)</f>
        <v>0</v>
      </c>
      <c r="AM507">
        <f>IF(Kinder!BM509=Antrag!$C$4,IF(B507&gt;=4.5,IF('Berechnung 4_5 _ x'!E$5="Nein",4.5,IF(Kinder!AK$903&lt;3,IF(MAX(Kinder!$AJ$903:AK$903)&lt;3,4.5,Kinder!BM507),MIN('Berechnung 4_5 _ x'!$E$31:$F$32))),B507),0)</f>
        <v>0</v>
      </c>
      <c r="AN507">
        <f>IF(Kinder!BN509=Antrag!$C$4,IF(C507&gt;=4.5,IF('Berechnung 4_5 _ x'!F$5="Nein",4.5,IF(Kinder!AL$903&lt;3,IF(MAX(Kinder!$AJ$903:AL$903)&lt;3,4.5,Kinder!BN507),MIN('Berechnung 4_5 _ x'!$E$31:$F$32))),C507),0)</f>
        <v>0</v>
      </c>
      <c r="AO507">
        <f>IF(Kinder!BO509=Antrag!$C$4,IF(D507&gt;=4.5,IF('Berechnung 4_5 _ x'!G$5="Nein",4.5,IF(Kinder!AM$903&lt;3,IF(MAX(Kinder!$AJ$903:AM$903)&lt;3,4.5,Kinder!BO507),MIN('Berechnung 4_5 _ x'!$E$31:$F$32))),D507),0)</f>
        <v>0</v>
      </c>
      <c r="AP507">
        <f>IF(Kinder!BP509=Antrag!$C$4,IF(E507&gt;=4.5,IF('Berechnung 4_5 _ x'!H$5="Nein",4.5,IF(Kinder!AN$903&lt;3,IF(MAX(Kinder!$AJ$903:AN$903)&lt;3,4.5,Kinder!BP507),MIN('Berechnung 4_5 _ x'!$E$31:$F$32))),E507),0)</f>
        <v>0</v>
      </c>
      <c r="AQ507">
        <f>IF(Kinder!BQ509=Antrag!$C$4,IF(F507&gt;=4.5,IF('Berechnung 4_5 _ x'!I$5="Nein",4.5,IF(Kinder!AO$903&lt;3,IF(MAX(Kinder!$AJ$903:AO$903)&lt;3,4.5,Kinder!BQ507),MIN('Berechnung 4_5 _ x'!$E$31:$F$32))),F507),0)</f>
        <v>0</v>
      </c>
      <c r="AR507">
        <f>IF(Kinder!BR509=Antrag!$C$4,IF(G507&gt;=4.5,IF('Berechnung 4_5 _ x'!J$5="Nein",4.5,IF(Kinder!AP$903&lt;3,IF(MAX(Kinder!$AJ$903:AP$903)&lt;3,4.5,Kinder!BR507),MIN('Berechnung 4_5 _ x'!$E$31:$F$32))),G507),0)</f>
        <v>0</v>
      </c>
      <c r="AS507">
        <f>IF(Kinder!BS509=Antrag!$C$4,IF(H507&gt;=4.5,IF('Berechnung 4_5 _ x'!K$5="Nein",4.5,IF(Kinder!AQ$903&lt;3,IF(MAX(Kinder!$AJ$903:AQ$903)&lt;3,4.5,Kinder!BS507),MIN('Berechnung 4_5 _ x'!$E$31:$F$32))),H507),0)</f>
        <v>0</v>
      </c>
      <c r="AT507">
        <f>IF(Kinder!BT509=Antrag!$C$4,IF(I507&gt;=4.5,IF('Berechnung 4_5 _ x'!L$5="Nein",4.5,IF(Kinder!AR$903&lt;3,IF(MAX(Kinder!$AJ$903:AR$903)&lt;3,4.5,Kinder!BT507),MIN('Berechnung 4_5 _ x'!$E$31:$F$32))),I507),0)</f>
        <v>0</v>
      </c>
      <c r="AU507">
        <f>IF(Kinder!BU509=Antrag!$C$4,IF(J507&gt;=4.5,IF('Berechnung 4_5 _ x'!M$5="Nein",4.5,IF(Kinder!AS$903&lt;3,IF(MAX(Kinder!$AJ$903:AS$903)&lt;3,4.5,Kinder!BU507),MIN('Berechnung 4_5 _ x'!$E$31:$F$32))),J507),0)</f>
        <v>0</v>
      </c>
      <c r="AV507">
        <f>IF(Kinder!BV509=Antrag!$C$4,IF(K507&gt;=4.5,IF('Berechnung 4_5 _ x'!N$5="Nein",4.5,IF(Kinder!AT$903&lt;3,IF(MAX(Kinder!$AJ$903:AT$903)&lt;3,4.5,Kinder!BV507),MIN('Berechnung 4_5 _ x'!$E$31:$F$32))),K507),0)</f>
        <v>0</v>
      </c>
      <c r="AW507">
        <f>IF(Kinder!BW509=Antrag!$C$4,IF(L507&gt;=4.5,IF('Berechnung 4_5 _ x'!O$5="Nein",4.5,IF(Kinder!AU$903&lt;3,IF(MAX(Kinder!$AJ$903:AU$903)&lt;3,4.5,Kinder!BW507),MIN('Berechnung 4_5 _ x'!$E$31:$F$32))),L507),0)</f>
        <v>0</v>
      </c>
    </row>
    <row r="508" spans="1:49" x14ac:dyDescent="0.2">
      <c r="M508">
        <f>IF(Kinder!BL509=Antrag!$C$4,Kinder!BL508,0)</f>
        <v>0</v>
      </c>
      <c r="N508">
        <f>IF(Kinder!BM509=Antrag!$C$4,Kinder!BM508,0)</f>
        <v>0</v>
      </c>
      <c r="O508">
        <f>IF(Kinder!BN509=Antrag!$C$4,Kinder!BN508,0)</f>
        <v>0</v>
      </c>
      <c r="P508">
        <f>IF(Kinder!BO509=Antrag!$C$4,Kinder!BO508,0)</f>
        <v>0</v>
      </c>
      <c r="Q508">
        <f>IF(Kinder!BP509=Antrag!$C$4,Kinder!BP508,0)</f>
        <v>0</v>
      </c>
      <c r="R508">
        <f>IF(Kinder!BQ509=Antrag!$C$4,Kinder!BQ508,0)</f>
        <v>0</v>
      </c>
      <c r="S508">
        <f>IF(Kinder!BR509=Antrag!$C$4,Kinder!BR508,0)</f>
        <v>0</v>
      </c>
      <c r="T508">
        <f>IF(Kinder!BS509=Antrag!$C$4,Kinder!BS508,0)</f>
        <v>0</v>
      </c>
      <c r="U508">
        <f>IF(Kinder!BT509=Antrag!$C$4,Kinder!BT508,0)</f>
        <v>0</v>
      </c>
      <c r="V508">
        <f>IF(Kinder!BU509=Antrag!$C$4,Kinder!BU508,0)</f>
        <v>0</v>
      </c>
      <c r="W508">
        <f>IF(Kinder!BV509=Antrag!$C$4,Kinder!BV508,0)</f>
        <v>0</v>
      </c>
      <c r="X508">
        <f>IF(Kinder!BW509=Antrag!$C$4,Kinder!BW508,0)</f>
        <v>0</v>
      </c>
    </row>
    <row r="509" spans="1:49" x14ac:dyDescent="0.2">
      <c r="Y509">
        <f t="shared" ref="Y509:AJ509" si="168">MIN(A507,AL507)*M508</f>
        <v>0</v>
      </c>
      <c r="Z509">
        <f t="shared" si="168"/>
        <v>0</v>
      </c>
      <c r="AA509">
        <f t="shared" si="168"/>
        <v>0</v>
      </c>
      <c r="AB509">
        <f t="shared" si="168"/>
        <v>0</v>
      </c>
      <c r="AC509">
        <f t="shared" si="168"/>
        <v>0</v>
      </c>
      <c r="AD509">
        <f t="shared" si="168"/>
        <v>0</v>
      </c>
      <c r="AE509">
        <f t="shared" si="168"/>
        <v>0</v>
      </c>
      <c r="AF509">
        <f t="shared" si="168"/>
        <v>0</v>
      </c>
      <c r="AG509">
        <f t="shared" si="168"/>
        <v>0</v>
      </c>
      <c r="AH509">
        <f t="shared" si="168"/>
        <v>0</v>
      </c>
      <c r="AI509">
        <f t="shared" si="168"/>
        <v>0</v>
      </c>
      <c r="AJ509">
        <f t="shared" si="168"/>
        <v>0</v>
      </c>
      <c r="AK509">
        <f>SUM(Y509:AJ509)</f>
        <v>0</v>
      </c>
    </row>
    <row r="510" spans="1:49" x14ac:dyDescent="0.2">
      <c r="A510">
        <f>IF(Kinder!BL512=Antrag!$C$4,IF(Kinder!BL510=4.5,'Berechnung 4_5 _ x'!$E$31,Kinder!BL510),0)</f>
        <v>0</v>
      </c>
      <c r="B510">
        <f>IF(Kinder!BM512=Antrag!$C$4,IF(Kinder!BM510=4.5,'Berechnung 4_5 _ x'!$E$31,Kinder!BM510),0)</f>
        <v>0</v>
      </c>
      <c r="C510">
        <f>IF(Kinder!BN512=Antrag!$C$4,IF(Kinder!BN510=4.5,'Berechnung 4_5 _ x'!$E$31,Kinder!BN510),0)</f>
        <v>0</v>
      </c>
      <c r="D510">
        <f>IF(Kinder!BO512=Antrag!$C$4,IF(Kinder!BO510=4.5,'Berechnung 4_5 _ x'!$E$31,Kinder!BO510),0)</f>
        <v>0</v>
      </c>
      <c r="E510">
        <f>IF(Kinder!BP512=Antrag!$C$4,IF(Kinder!BP510=4.5,'Berechnung 4_5 _ x'!$E$31,Kinder!BP510),0)</f>
        <v>0</v>
      </c>
      <c r="F510">
        <f>IF(Kinder!BQ512=Antrag!$C$4,IF(Kinder!BQ510=4.5,'Berechnung 4_5 _ x'!$E$31,Kinder!BQ510),0)</f>
        <v>0</v>
      </c>
      <c r="G510">
        <f>IF(Kinder!BR512=Antrag!$C$4,IF(Kinder!BR510=4.5,'Berechnung 4_5 _ x'!$E$31,Kinder!BR510),0)</f>
        <v>0</v>
      </c>
      <c r="H510">
        <f>IF(Kinder!BS512=Antrag!$C$4,IF(Kinder!BS510=4.5,'Berechnung 4_5 _ x'!$E$31,Kinder!BS510),0)</f>
        <v>0</v>
      </c>
      <c r="I510">
        <f>IF(Kinder!BT512=Antrag!$C$4,IF(Kinder!BT510=4.5,'Berechnung 4_5 _ x'!$E$31,Kinder!BT510),0)</f>
        <v>0</v>
      </c>
      <c r="J510">
        <f>IF(Kinder!BU512=Antrag!$C$4,IF(Kinder!BU510=4.5,'Berechnung 4_5 _ x'!$E$31,Kinder!BU510),0)</f>
        <v>0</v>
      </c>
      <c r="K510">
        <f>IF(Kinder!BV512=Antrag!$C$4,IF(Kinder!BV510=4.5,'Berechnung 4_5 _ x'!$E$31,Kinder!BV510),0)</f>
        <v>0</v>
      </c>
      <c r="L510">
        <f>IF(Kinder!BW512=Antrag!$C$4,IF(Kinder!BW510=4.5,'Berechnung 4_5 _ x'!$E$31,Kinder!BW510),0)</f>
        <v>0</v>
      </c>
      <c r="M510" t="str">
        <f>IF(Kinder!S512='Berechnung Kommune'!L509,Kinder!S510,0)</f>
        <v/>
      </c>
      <c r="AL510">
        <f>IF(Kinder!BL512=Antrag!$C$4,IF(A510&gt;=4.5,IF('Berechnung 4_5 _ x'!D$5="Nein",4.5,IF(Kinder!AJ$903&lt;3,IF(MAX(Kinder!$AJ$903:AJ$903)&lt;3,4.5,Kinder!BL510),MIN('Berechnung 4_5 _ x'!$E$31:$F$32))),A510),0)</f>
        <v>0</v>
      </c>
      <c r="AM510">
        <f>IF(Kinder!BM512=Antrag!$C$4,IF(B510&gt;=4.5,IF('Berechnung 4_5 _ x'!E$5="Nein",4.5,IF(Kinder!AK$903&lt;3,IF(MAX(Kinder!$AJ$903:AK$903)&lt;3,4.5,Kinder!BM510),MIN('Berechnung 4_5 _ x'!$E$31:$F$32))),B510),0)</f>
        <v>0</v>
      </c>
      <c r="AN510">
        <f>IF(Kinder!BN512=Antrag!$C$4,IF(C510&gt;=4.5,IF('Berechnung 4_5 _ x'!F$5="Nein",4.5,IF(Kinder!AL$903&lt;3,IF(MAX(Kinder!$AJ$903:AL$903)&lt;3,4.5,Kinder!BN510),MIN('Berechnung 4_5 _ x'!$E$31:$F$32))),C510),0)</f>
        <v>0</v>
      </c>
      <c r="AO510">
        <f>IF(Kinder!BO512=Antrag!$C$4,IF(D510&gt;=4.5,IF('Berechnung 4_5 _ x'!G$5="Nein",4.5,IF(Kinder!AM$903&lt;3,IF(MAX(Kinder!$AJ$903:AM$903)&lt;3,4.5,Kinder!BO510),MIN('Berechnung 4_5 _ x'!$E$31:$F$32))),D510),0)</f>
        <v>0</v>
      </c>
      <c r="AP510">
        <f>IF(Kinder!BP512=Antrag!$C$4,IF(E510&gt;=4.5,IF('Berechnung 4_5 _ x'!H$5="Nein",4.5,IF(Kinder!AN$903&lt;3,IF(MAX(Kinder!$AJ$903:AN$903)&lt;3,4.5,Kinder!BP510),MIN('Berechnung 4_5 _ x'!$E$31:$F$32))),E510),0)</f>
        <v>0</v>
      </c>
      <c r="AQ510">
        <f>IF(Kinder!BQ512=Antrag!$C$4,IF(F510&gt;=4.5,IF('Berechnung 4_5 _ x'!I$5="Nein",4.5,IF(Kinder!AO$903&lt;3,IF(MAX(Kinder!$AJ$903:AO$903)&lt;3,4.5,Kinder!BQ510),MIN('Berechnung 4_5 _ x'!$E$31:$F$32))),F510),0)</f>
        <v>0</v>
      </c>
      <c r="AR510">
        <f>IF(Kinder!BR512=Antrag!$C$4,IF(G510&gt;=4.5,IF('Berechnung 4_5 _ x'!J$5="Nein",4.5,IF(Kinder!AP$903&lt;3,IF(MAX(Kinder!$AJ$903:AP$903)&lt;3,4.5,Kinder!BR510),MIN('Berechnung 4_5 _ x'!$E$31:$F$32))),G510),0)</f>
        <v>0</v>
      </c>
      <c r="AS510">
        <f>IF(Kinder!BS512=Antrag!$C$4,IF(H510&gt;=4.5,IF('Berechnung 4_5 _ x'!K$5="Nein",4.5,IF(Kinder!AQ$903&lt;3,IF(MAX(Kinder!$AJ$903:AQ$903)&lt;3,4.5,Kinder!BS510),MIN('Berechnung 4_5 _ x'!$E$31:$F$32))),H510),0)</f>
        <v>0</v>
      </c>
      <c r="AT510">
        <f>IF(Kinder!BT512=Antrag!$C$4,IF(I510&gt;=4.5,IF('Berechnung 4_5 _ x'!L$5="Nein",4.5,IF(Kinder!AR$903&lt;3,IF(MAX(Kinder!$AJ$903:AR$903)&lt;3,4.5,Kinder!BT510),MIN('Berechnung 4_5 _ x'!$E$31:$F$32))),I510),0)</f>
        <v>0</v>
      </c>
      <c r="AU510">
        <f>IF(Kinder!BU512=Antrag!$C$4,IF(J510&gt;=4.5,IF('Berechnung 4_5 _ x'!M$5="Nein",4.5,IF(Kinder!AS$903&lt;3,IF(MAX(Kinder!$AJ$903:AS$903)&lt;3,4.5,Kinder!BU510),MIN('Berechnung 4_5 _ x'!$E$31:$F$32))),J510),0)</f>
        <v>0</v>
      </c>
      <c r="AV510">
        <f>IF(Kinder!BV512=Antrag!$C$4,IF(K510&gt;=4.5,IF('Berechnung 4_5 _ x'!N$5="Nein",4.5,IF(Kinder!AT$903&lt;3,IF(MAX(Kinder!$AJ$903:AT$903)&lt;3,4.5,Kinder!BV510),MIN('Berechnung 4_5 _ x'!$E$31:$F$32))),K510),0)</f>
        <v>0</v>
      </c>
      <c r="AW510">
        <f>IF(Kinder!BW512=Antrag!$C$4,IF(L510&gt;=4.5,IF('Berechnung 4_5 _ x'!O$5="Nein",4.5,IF(Kinder!AU$903&lt;3,IF(MAX(Kinder!$AJ$903:AU$903)&lt;3,4.5,Kinder!BW510),MIN('Berechnung 4_5 _ x'!$E$31:$F$32))),L510),0)</f>
        <v>0</v>
      </c>
    </row>
    <row r="511" spans="1:49" x14ac:dyDescent="0.2">
      <c r="M511">
        <f>IF(Kinder!BL512=Antrag!$C$4,Kinder!BL511,0)</f>
        <v>0</v>
      </c>
      <c r="N511">
        <f>IF(Kinder!BM512=Antrag!$C$4,Kinder!BM511,0)</f>
        <v>0</v>
      </c>
      <c r="O511">
        <f>IF(Kinder!BN512=Antrag!$C$4,Kinder!BN511,0)</f>
        <v>0</v>
      </c>
      <c r="P511">
        <f>IF(Kinder!BO512=Antrag!$C$4,Kinder!BO511,0)</f>
        <v>0</v>
      </c>
      <c r="Q511">
        <f>IF(Kinder!BP512=Antrag!$C$4,Kinder!BP511,0)</f>
        <v>0</v>
      </c>
      <c r="R511">
        <f>IF(Kinder!BQ512=Antrag!$C$4,Kinder!BQ511,0)</f>
        <v>0</v>
      </c>
      <c r="S511">
        <f>IF(Kinder!BR512=Antrag!$C$4,Kinder!BR511,0)</f>
        <v>0</v>
      </c>
      <c r="T511">
        <f>IF(Kinder!BS512=Antrag!$C$4,Kinder!BS511,0)</f>
        <v>0</v>
      </c>
      <c r="U511">
        <f>IF(Kinder!BT512=Antrag!$C$4,Kinder!BT511,0)</f>
        <v>0</v>
      </c>
      <c r="V511">
        <f>IF(Kinder!BU512=Antrag!$C$4,Kinder!BU511,0)</f>
        <v>0</v>
      </c>
      <c r="W511">
        <f>IF(Kinder!BV512=Antrag!$C$4,Kinder!BV511,0)</f>
        <v>0</v>
      </c>
      <c r="X511">
        <f>IF(Kinder!BW512=Antrag!$C$4,Kinder!BW511,0)</f>
        <v>0</v>
      </c>
    </row>
    <row r="512" spans="1:49" x14ac:dyDescent="0.2">
      <c r="Y512">
        <f t="shared" ref="Y512:AJ512" si="169">MIN(A510,AL510)*M511</f>
        <v>0</v>
      </c>
      <c r="Z512">
        <f t="shared" si="169"/>
        <v>0</v>
      </c>
      <c r="AA512">
        <f t="shared" si="169"/>
        <v>0</v>
      </c>
      <c r="AB512">
        <f t="shared" si="169"/>
        <v>0</v>
      </c>
      <c r="AC512">
        <f t="shared" si="169"/>
        <v>0</v>
      </c>
      <c r="AD512">
        <f t="shared" si="169"/>
        <v>0</v>
      </c>
      <c r="AE512">
        <f t="shared" si="169"/>
        <v>0</v>
      </c>
      <c r="AF512">
        <f t="shared" si="169"/>
        <v>0</v>
      </c>
      <c r="AG512">
        <f t="shared" si="169"/>
        <v>0</v>
      </c>
      <c r="AH512">
        <f t="shared" si="169"/>
        <v>0</v>
      </c>
      <c r="AI512">
        <f t="shared" si="169"/>
        <v>0</v>
      </c>
      <c r="AJ512">
        <f t="shared" si="169"/>
        <v>0</v>
      </c>
      <c r="AK512">
        <f>SUM(Y512:AJ512)</f>
        <v>0</v>
      </c>
    </row>
    <row r="513" spans="1:49" x14ac:dyDescent="0.2">
      <c r="A513">
        <f>IF(Kinder!BL515=Antrag!$C$4,IF(Kinder!BL513=4.5,'Berechnung 4_5 _ x'!$E$31,Kinder!BL513),0)</f>
        <v>0</v>
      </c>
      <c r="B513">
        <f>IF(Kinder!BM515=Antrag!$C$4,IF(Kinder!BM513=4.5,'Berechnung 4_5 _ x'!$E$31,Kinder!BM513),0)</f>
        <v>0</v>
      </c>
      <c r="C513">
        <f>IF(Kinder!BN515=Antrag!$C$4,IF(Kinder!BN513=4.5,'Berechnung 4_5 _ x'!$E$31,Kinder!BN513),0)</f>
        <v>0</v>
      </c>
      <c r="D513">
        <f>IF(Kinder!BO515=Antrag!$C$4,IF(Kinder!BO513=4.5,'Berechnung 4_5 _ x'!$E$31,Kinder!BO513),0)</f>
        <v>0</v>
      </c>
      <c r="E513">
        <f>IF(Kinder!BP515=Antrag!$C$4,IF(Kinder!BP513=4.5,'Berechnung 4_5 _ x'!$E$31,Kinder!BP513),0)</f>
        <v>0</v>
      </c>
      <c r="F513">
        <f>IF(Kinder!BQ515=Antrag!$C$4,IF(Kinder!BQ513=4.5,'Berechnung 4_5 _ x'!$E$31,Kinder!BQ513),0)</f>
        <v>0</v>
      </c>
      <c r="G513">
        <f>IF(Kinder!BR515=Antrag!$C$4,IF(Kinder!BR513=4.5,'Berechnung 4_5 _ x'!$E$31,Kinder!BR513),0)</f>
        <v>0</v>
      </c>
      <c r="H513">
        <f>IF(Kinder!BS515=Antrag!$C$4,IF(Kinder!BS513=4.5,'Berechnung 4_5 _ x'!$E$31,Kinder!BS513),0)</f>
        <v>0</v>
      </c>
      <c r="I513">
        <f>IF(Kinder!BT515=Antrag!$C$4,IF(Kinder!BT513=4.5,'Berechnung 4_5 _ x'!$E$31,Kinder!BT513),0)</f>
        <v>0</v>
      </c>
      <c r="J513">
        <f>IF(Kinder!BU515=Antrag!$C$4,IF(Kinder!BU513=4.5,'Berechnung 4_5 _ x'!$E$31,Kinder!BU513),0)</f>
        <v>0</v>
      </c>
      <c r="K513">
        <f>IF(Kinder!BV515=Antrag!$C$4,IF(Kinder!BV513=4.5,'Berechnung 4_5 _ x'!$E$31,Kinder!BV513),0)</f>
        <v>0</v>
      </c>
      <c r="L513">
        <f>IF(Kinder!BW515=Antrag!$C$4,IF(Kinder!BW513=4.5,'Berechnung 4_5 _ x'!$E$31,Kinder!BW513),0)</f>
        <v>0</v>
      </c>
      <c r="M513" t="str">
        <f>IF(Kinder!S515='Berechnung Kommune'!L512,Kinder!S513,0)</f>
        <v/>
      </c>
      <c r="AL513">
        <f>IF(Kinder!BL515=Antrag!$C$4,IF(A513&gt;=4.5,IF('Berechnung 4_5 _ x'!D$5="Nein",4.5,IF(Kinder!AJ$903&lt;3,IF(MAX(Kinder!$AJ$903:AJ$903)&lt;3,4.5,Kinder!BL513),MIN('Berechnung 4_5 _ x'!$E$31:$F$32))),A513),0)</f>
        <v>0</v>
      </c>
      <c r="AM513">
        <f>IF(Kinder!BM515=Antrag!$C$4,IF(B513&gt;=4.5,IF('Berechnung 4_5 _ x'!E$5="Nein",4.5,IF(Kinder!AK$903&lt;3,IF(MAX(Kinder!$AJ$903:AK$903)&lt;3,4.5,Kinder!BM513),MIN('Berechnung 4_5 _ x'!$E$31:$F$32))),B513),0)</f>
        <v>0</v>
      </c>
      <c r="AN513">
        <f>IF(Kinder!BN515=Antrag!$C$4,IF(C513&gt;=4.5,IF('Berechnung 4_5 _ x'!F$5="Nein",4.5,IF(Kinder!AL$903&lt;3,IF(MAX(Kinder!$AJ$903:AL$903)&lt;3,4.5,Kinder!BN513),MIN('Berechnung 4_5 _ x'!$E$31:$F$32))),C513),0)</f>
        <v>0</v>
      </c>
      <c r="AO513">
        <f>IF(Kinder!BO515=Antrag!$C$4,IF(D513&gt;=4.5,IF('Berechnung 4_5 _ x'!G$5="Nein",4.5,IF(Kinder!AM$903&lt;3,IF(MAX(Kinder!$AJ$903:AM$903)&lt;3,4.5,Kinder!BO513),MIN('Berechnung 4_5 _ x'!$E$31:$F$32))),D513),0)</f>
        <v>0</v>
      </c>
      <c r="AP513">
        <f>IF(Kinder!BP515=Antrag!$C$4,IF(E513&gt;=4.5,IF('Berechnung 4_5 _ x'!H$5="Nein",4.5,IF(Kinder!AN$903&lt;3,IF(MAX(Kinder!$AJ$903:AN$903)&lt;3,4.5,Kinder!BP513),MIN('Berechnung 4_5 _ x'!$E$31:$F$32))),E513),0)</f>
        <v>0</v>
      </c>
      <c r="AQ513">
        <f>IF(Kinder!BQ515=Antrag!$C$4,IF(F513&gt;=4.5,IF('Berechnung 4_5 _ x'!I$5="Nein",4.5,IF(Kinder!AO$903&lt;3,IF(MAX(Kinder!$AJ$903:AO$903)&lt;3,4.5,Kinder!BQ513),MIN('Berechnung 4_5 _ x'!$E$31:$F$32))),F513),0)</f>
        <v>0</v>
      </c>
      <c r="AR513">
        <f>IF(Kinder!BR515=Antrag!$C$4,IF(G513&gt;=4.5,IF('Berechnung 4_5 _ x'!J$5="Nein",4.5,IF(Kinder!AP$903&lt;3,IF(MAX(Kinder!$AJ$903:AP$903)&lt;3,4.5,Kinder!BR513),MIN('Berechnung 4_5 _ x'!$E$31:$F$32))),G513),0)</f>
        <v>0</v>
      </c>
      <c r="AS513">
        <f>IF(Kinder!BS515=Antrag!$C$4,IF(H513&gt;=4.5,IF('Berechnung 4_5 _ x'!K$5="Nein",4.5,IF(Kinder!AQ$903&lt;3,IF(MAX(Kinder!$AJ$903:AQ$903)&lt;3,4.5,Kinder!BS513),MIN('Berechnung 4_5 _ x'!$E$31:$F$32))),H513),0)</f>
        <v>0</v>
      </c>
      <c r="AT513">
        <f>IF(Kinder!BT515=Antrag!$C$4,IF(I513&gt;=4.5,IF('Berechnung 4_5 _ x'!L$5="Nein",4.5,IF(Kinder!AR$903&lt;3,IF(MAX(Kinder!$AJ$903:AR$903)&lt;3,4.5,Kinder!BT513),MIN('Berechnung 4_5 _ x'!$E$31:$F$32))),I513),0)</f>
        <v>0</v>
      </c>
      <c r="AU513">
        <f>IF(Kinder!BU515=Antrag!$C$4,IF(J513&gt;=4.5,IF('Berechnung 4_5 _ x'!M$5="Nein",4.5,IF(Kinder!AS$903&lt;3,IF(MAX(Kinder!$AJ$903:AS$903)&lt;3,4.5,Kinder!BU513),MIN('Berechnung 4_5 _ x'!$E$31:$F$32))),J513),0)</f>
        <v>0</v>
      </c>
      <c r="AV513">
        <f>IF(Kinder!BV515=Antrag!$C$4,IF(K513&gt;=4.5,IF('Berechnung 4_5 _ x'!N$5="Nein",4.5,IF(Kinder!AT$903&lt;3,IF(MAX(Kinder!$AJ$903:AT$903)&lt;3,4.5,Kinder!BV513),MIN('Berechnung 4_5 _ x'!$E$31:$F$32))),K513),0)</f>
        <v>0</v>
      </c>
      <c r="AW513">
        <f>IF(Kinder!BW515=Antrag!$C$4,IF(L513&gt;=4.5,IF('Berechnung 4_5 _ x'!O$5="Nein",4.5,IF(Kinder!AU$903&lt;3,IF(MAX(Kinder!$AJ$903:AU$903)&lt;3,4.5,Kinder!BW513),MIN('Berechnung 4_5 _ x'!$E$31:$F$32))),L513),0)</f>
        <v>0</v>
      </c>
    </row>
    <row r="514" spans="1:49" x14ac:dyDescent="0.2">
      <c r="M514">
        <f>IF(Kinder!BL515=Antrag!$C$4,Kinder!BL514,0)</f>
        <v>0</v>
      </c>
      <c r="N514">
        <f>IF(Kinder!BM515=Antrag!$C$4,Kinder!BM514,0)</f>
        <v>0</v>
      </c>
      <c r="O514">
        <f>IF(Kinder!BN515=Antrag!$C$4,Kinder!BN514,0)</f>
        <v>0</v>
      </c>
      <c r="P514">
        <f>IF(Kinder!BO515=Antrag!$C$4,Kinder!BO514,0)</f>
        <v>0</v>
      </c>
      <c r="Q514">
        <f>IF(Kinder!BP515=Antrag!$C$4,Kinder!BP514,0)</f>
        <v>0</v>
      </c>
      <c r="R514">
        <f>IF(Kinder!BQ515=Antrag!$C$4,Kinder!BQ514,0)</f>
        <v>0</v>
      </c>
      <c r="S514">
        <f>IF(Kinder!BR515=Antrag!$C$4,Kinder!BR514,0)</f>
        <v>0</v>
      </c>
      <c r="T514">
        <f>IF(Kinder!BS515=Antrag!$C$4,Kinder!BS514,0)</f>
        <v>0</v>
      </c>
      <c r="U514">
        <f>IF(Kinder!BT515=Antrag!$C$4,Kinder!BT514,0)</f>
        <v>0</v>
      </c>
      <c r="V514">
        <f>IF(Kinder!BU515=Antrag!$C$4,Kinder!BU514,0)</f>
        <v>0</v>
      </c>
      <c r="W514">
        <f>IF(Kinder!BV515=Antrag!$C$4,Kinder!BV514,0)</f>
        <v>0</v>
      </c>
      <c r="X514">
        <f>IF(Kinder!BW515=Antrag!$C$4,Kinder!BW514,0)</f>
        <v>0</v>
      </c>
    </row>
    <row r="515" spans="1:49" x14ac:dyDescent="0.2">
      <c r="Y515">
        <f t="shared" ref="Y515:AJ515" si="170">MIN(A513,AL513)*M514</f>
        <v>0</v>
      </c>
      <c r="Z515">
        <f t="shared" si="170"/>
        <v>0</v>
      </c>
      <c r="AA515">
        <f t="shared" si="170"/>
        <v>0</v>
      </c>
      <c r="AB515">
        <f t="shared" si="170"/>
        <v>0</v>
      </c>
      <c r="AC515">
        <f t="shared" si="170"/>
        <v>0</v>
      </c>
      <c r="AD515">
        <f t="shared" si="170"/>
        <v>0</v>
      </c>
      <c r="AE515">
        <f t="shared" si="170"/>
        <v>0</v>
      </c>
      <c r="AF515">
        <f t="shared" si="170"/>
        <v>0</v>
      </c>
      <c r="AG515">
        <f t="shared" si="170"/>
        <v>0</v>
      </c>
      <c r="AH515">
        <f t="shared" si="170"/>
        <v>0</v>
      </c>
      <c r="AI515">
        <f t="shared" si="170"/>
        <v>0</v>
      </c>
      <c r="AJ515">
        <f t="shared" si="170"/>
        <v>0</v>
      </c>
      <c r="AK515">
        <f>SUM(Y515:AJ515)</f>
        <v>0</v>
      </c>
    </row>
    <row r="516" spans="1:49" x14ac:dyDescent="0.2">
      <c r="A516">
        <f>IF(Kinder!BL518=Antrag!$C$4,IF(Kinder!BL516=4.5,'Berechnung 4_5 _ x'!$E$31,Kinder!BL516),0)</f>
        <v>0</v>
      </c>
      <c r="B516">
        <f>IF(Kinder!BM518=Antrag!$C$4,IF(Kinder!BM516=4.5,'Berechnung 4_5 _ x'!$E$31,Kinder!BM516),0)</f>
        <v>0</v>
      </c>
      <c r="C516">
        <f>IF(Kinder!BN518=Antrag!$C$4,IF(Kinder!BN516=4.5,'Berechnung 4_5 _ x'!$E$31,Kinder!BN516),0)</f>
        <v>0</v>
      </c>
      <c r="D516">
        <f>IF(Kinder!BO518=Antrag!$C$4,IF(Kinder!BO516=4.5,'Berechnung 4_5 _ x'!$E$31,Kinder!BO516),0)</f>
        <v>0</v>
      </c>
      <c r="E516">
        <f>IF(Kinder!BP518=Antrag!$C$4,IF(Kinder!BP516=4.5,'Berechnung 4_5 _ x'!$E$31,Kinder!BP516),0)</f>
        <v>0</v>
      </c>
      <c r="F516">
        <f>IF(Kinder!BQ518=Antrag!$C$4,IF(Kinder!BQ516=4.5,'Berechnung 4_5 _ x'!$E$31,Kinder!BQ516),0)</f>
        <v>0</v>
      </c>
      <c r="G516">
        <f>IF(Kinder!BR518=Antrag!$C$4,IF(Kinder!BR516=4.5,'Berechnung 4_5 _ x'!$E$31,Kinder!BR516),0)</f>
        <v>0</v>
      </c>
      <c r="H516">
        <f>IF(Kinder!BS518=Antrag!$C$4,IF(Kinder!BS516=4.5,'Berechnung 4_5 _ x'!$E$31,Kinder!BS516),0)</f>
        <v>0</v>
      </c>
      <c r="I516">
        <f>IF(Kinder!BT518=Antrag!$C$4,IF(Kinder!BT516=4.5,'Berechnung 4_5 _ x'!$E$31,Kinder!BT516),0)</f>
        <v>0</v>
      </c>
      <c r="J516">
        <f>IF(Kinder!BU518=Antrag!$C$4,IF(Kinder!BU516=4.5,'Berechnung 4_5 _ x'!$E$31,Kinder!BU516),0)</f>
        <v>0</v>
      </c>
      <c r="K516">
        <f>IF(Kinder!BV518=Antrag!$C$4,IF(Kinder!BV516=4.5,'Berechnung 4_5 _ x'!$E$31,Kinder!BV516),0)</f>
        <v>0</v>
      </c>
      <c r="L516">
        <f>IF(Kinder!BW518=Antrag!$C$4,IF(Kinder!BW516=4.5,'Berechnung 4_5 _ x'!$E$31,Kinder!BW516),0)</f>
        <v>0</v>
      </c>
      <c r="M516" t="str">
        <f>IF(Kinder!S518='Berechnung Kommune'!L515,Kinder!S516,0)</f>
        <v/>
      </c>
      <c r="AL516">
        <f>IF(Kinder!BL518=Antrag!$C$4,IF(A516&gt;=4.5,IF('Berechnung 4_5 _ x'!D$5="Nein",4.5,IF(Kinder!AJ$903&lt;3,IF(MAX(Kinder!$AJ$903:AJ$903)&lt;3,4.5,Kinder!BL516),MIN('Berechnung 4_5 _ x'!$E$31:$F$32))),A516),0)</f>
        <v>0</v>
      </c>
      <c r="AM516">
        <f>IF(Kinder!BM518=Antrag!$C$4,IF(B516&gt;=4.5,IF('Berechnung 4_5 _ x'!E$5="Nein",4.5,IF(Kinder!AK$903&lt;3,IF(MAX(Kinder!$AJ$903:AK$903)&lt;3,4.5,Kinder!BM516),MIN('Berechnung 4_5 _ x'!$E$31:$F$32))),B516),0)</f>
        <v>0</v>
      </c>
      <c r="AN516">
        <f>IF(Kinder!BN518=Antrag!$C$4,IF(C516&gt;=4.5,IF('Berechnung 4_5 _ x'!F$5="Nein",4.5,IF(Kinder!AL$903&lt;3,IF(MAX(Kinder!$AJ$903:AL$903)&lt;3,4.5,Kinder!BN516),MIN('Berechnung 4_5 _ x'!$E$31:$F$32))),C516),0)</f>
        <v>0</v>
      </c>
      <c r="AO516">
        <f>IF(Kinder!BO518=Antrag!$C$4,IF(D516&gt;=4.5,IF('Berechnung 4_5 _ x'!G$5="Nein",4.5,IF(Kinder!AM$903&lt;3,IF(MAX(Kinder!$AJ$903:AM$903)&lt;3,4.5,Kinder!BO516),MIN('Berechnung 4_5 _ x'!$E$31:$F$32))),D516),0)</f>
        <v>0</v>
      </c>
      <c r="AP516">
        <f>IF(Kinder!BP518=Antrag!$C$4,IF(E516&gt;=4.5,IF('Berechnung 4_5 _ x'!H$5="Nein",4.5,IF(Kinder!AN$903&lt;3,IF(MAX(Kinder!$AJ$903:AN$903)&lt;3,4.5,Kinder!BP516),MIN('Berechnung 4_5 _ x'!$E$31:$F$32))),E516),0)</f>
        <v>0</v>
      </c>
      <c r="AQ516">
        <f>IF(Kinder!BQ518=Antrag!$C$4,IF(F516&gt;=4.5,IF('Berechnung 4_5 _ x'!I$5="Nein",4.5,IF(Kinder!AO$903&lt;3,IF(MAX(Kinder!$AJ$903:AO$903)&lt;3,4.5,Kinder!BQ516),MIN('Berechnung 4_5 _ x'!$E$31:$F$32))),F516),0)</f>
        <v>0</v>
      </c>
      <c r="AR516">
        <f>IF(Kinder!BR518=Antrag!$C$4,IF(G516&gt;=4.5,IF('Berechnung 4_5 _ x'!J$5="Nein",4.5,IF(Kinder!AP$903&lt;3,IF(MAX(Kinder!$AJ$903:AP$903)&lt;3,4.5,Kinder!BR516),MIN('Berechnung 4_5 _ x'!$E$31:$F$32))),G516),0)</f>
        <v>0</v>
      </c>
      <c r="AS516">
        <f>IF(Kinder!BS518=Antrag!$C$4,IF(H516&gt;=4.5,IF('Berechnung 4_5 _ x'!K$5="Nein",4.5,IF(Kinder!AQ$903&lt;3,IF(MAX(Kinder!$AJ$903:AQ$903)&lt;3,4.5,Kinder!BS516),MIN('Berechnung 4_5 _ x'!$E$31:$F$32))),H516),0)</f>
        <v>0</v>
      </c>
      <c r="AT516">
        <f>IF(Kinder!BT518=Antrag!$C$4,IF(I516&gt;=4.5,IF('Berechnung 4_5 _ x'!L$5="Nein",4.5,IF(Kinder!AR$903&lt;3,IF(MAX(Kinder!$AJ$903:AR$903)&lt;3,4.5,Kinder!BT516),MIN('Berechnung 4_5 _ x'!$E$31:$F$32))),I516),0)</f>
        <v>0</v>
      </c>
      <c r="AU516">
        <f>IF(Kinder!BU518=Antrag!$C$4,IF(J516&gt;=4.5,IF('Berechnung 4_5 _ x'!M$5="Nein",4.5,IF(Kinder!AS$903&lt;3,IF(MAX(Kinder!$AJ$903:AS$903)&lt;3,4.5,Kinder!BU516),MIN('Berechnung 4_5 _ x'!$E$31:$F$32))),J516),0)</f>
        <v>0</v>
      </c>
      <c r="AV516">
        <f>IF(Kinder!BV518=Antrag!$C$4,IF(K516&gt;=4.5,IF('Berechnung 4_5 _ x'!N$5="Nein",4.5,IF(Kinder!AT$903&lt;3,IF(MAX(Kinder!$AJ$903:AT$903)&lt;3,4.5,Kinder!BV516),MIN('Berechnung 4_5 _ x'!$E$31:$F$32))),K516),0)</f>
        <v>0</v>
      </c>
      <c r="AW516">
        <f>IF(Kinder!BW518=Antrag!$C$4,IF(L516&gt;=4.5,IF('Berechnung 4_5 _ x'!O$5="Nein",4.5,IF(Kinder!AU$903&lt;3,IF(MAX(Kinder!$AJ$903:AU$903)&lt;3,4.5,Kinder!BW516),MIN('Berechnung 4_5 _ x'!$E$31:$F$32))),L516),0)</f>
        <v>0</v>
      </c>
    </row>
    <row r="517" spans="1:49" x14ac:dyDescent="0.2">
      <c r="M517">
        <f>IF(Kinder!BL518=Antrag!$C$4,Kinder!BL517,0)</f>
        <v>0</v>
      </c>
      <c r="N517">
        <f>IF(Kinder!BM518=Antrag!$C$4,Kinder!BM517,0)</f>
        <v>0</v>
      </c>
      <c r="O517">
        <f>IF(Kinder!BN518=Antrag!$C$4,Kinder!BN517,0)</f>
        <v>0</v>
      </c>
      <c r="P517">
        <f>IF(Kinder!BO518=Antrag!$C$4,Kinder!BO517,0)</f>
        <v>0</v>
      </c>
      <c r="Q517">
        <f>IF(Kinder!BP518=Antrag!$C$4,Kinder!BP517,0)</f>
        <v>0</v>
      </c>
      <c r="R517">
        <f>IF(Kinder!BQ518=Antrag!$C$4,Kinder!BQ517,0)</f>
        <v>0</v>
      </c>
      <c r="S517">
        <f>IF(Kinder!BR518=Antrag!$C$4,Kinder!BR517,0)</f>
        <v>0</v>
      </c>
      <c r="T517">
        <f>IF(Kinder!BS518=Antrag!$C$4,Kinder!BS517,0)</f>
        <v>0</v>
      </c>
      <c r="U517">
        <f>IF(Kinder!BT518=Antrag!$C$4,Kinder!BT517,0)</f>
        <v>0</v>
      </c>
      <c r="V517">
        <f>IF(Kinder!BU518=Antrag!$C$4,Kinder!BU517,0)</f>
        <v>0</v>
      </c>
      <c r="W517">
        <f>IF(Kinder!BV518=Antrag!$C$4,Kinder!BV517,0)</f>
        <v>0</v>
      </c>
      <c r="X517">
        <f>IF(Kinder!BW518=Antrag!$C$4,Kinder!BW517,0)</f>
        <v>0</v>
      </c>
    </row>
    <row r="518" spans="1:49" x14ac:dyDescent="0.2">
      <c r="Y518">
        <f t="shared" ref="Y518:AJ518" si="171">MIN(A516,AL516)*M517</f>
        <v>0</v>
      </c>
      <c r="Z518">
        <f t="shared" si="171"/>
        <v>0</v>
      </c>
      <c r="AA518">
        <f t="shared" si="171"/>
        <v>0</v>
      </c>
      <c r="AB518">
        <f t="shared" si="171"/>
        <v>0</v>
      </c>
      <c r="AC518">
        <f t="shared" si="171"/>
        <v>0</v>
      </c>
      <c r="AD518">
        <f t="shared" si="171"/>
        <v>0</v>
      </c>
      <c r="AE518">
        <f t="shared" si="171"/>
        <v>0</v>
      </c>
      <c r="AF518">
        <f t="shared" si="171"/>
        <v>0</v>
      </c>
      <c r="AG518">
        <f t="shared" si="171"/>
        <v>0</v>
      </c>
      <c r="AH518">
        <f t="shared" si="171"/>
        <v>0</v>
      </c>
      <c r="AI518">
        <f t="shared" si="171"/>
        <v>0</v>
      </c>
      <c r="AJ518">
        <f t="shared" si="171"/>
        <v>0</v>
      </c>
      <c r="AK518">
        <f>SUM(Y518:AJ518)</f>
        <v>0</v>
      </c>
    </row>
    <row r="519" spans="1:49" x14ac:dyDescent="0.2">
      <c r="A519">
        <f>IF(Kinder!BL521=Antrag!$C$4,IF(Kinder!BL519=4.5,'Berechnung 4_5 _ x'!$E$31,Kinder!BL519),0)</f>
        <v>0</v>
      </c>
      <c r="B519">
        <f>IF(Kinder!BM521=Antrag!$C$4,IF(Kinder!BM519=4.5,'Berechnung 4_5 _ x'!$E$31,Kinder!BM519),0)</f>
        <v>0</v>
      </c>
      <c r="C519">
        <f>IF(Kinder!BN521=Antrag!$C$4,IF(Kinder!BN519=4.5,'Berechnung 4_5 _ x'!$E$31,Kinder!BN519),0)</f>
        <v>0</v>
      </c>
      <c r="D519">
        <f>IF(Kinder!BO521=Antrag!$C$4,IF(Kinder!BO519=4.5,'Berechnung 4_5 _ x'!$E$31,Kinder!BO519),0)</f>
        <v>0</v>
      </c>
      <c r="E519">
        <f>IF(Kinder!BP521=Antrag!$C$4,IF(Kinder!BP519=4.5,'Berechnung 4_5 _ x'!$E$31,Kinder!BP519),0)</f>
        <v>0</v>
      </c>
      <c r="F519">
        <f>IF(Kinder!BQ521=Antrag!$C$4,IF(Kinder!BQ519=4.5,'Berechnung 4_5 _ x'!$E$31,Kinder!BQ519),0)</f>
        <v>0</v>
      </c>
      <c r="G519">
        <f>IF(Kinder!BR521=Antrag!$C$4,IF(Kinder!BR519=4.5,'Berechnung 4_5 _ x'!$E$31,Kinder!BR519),0)</f>
        <v>0</v>
      </c>
      <c r="H519">
        <f>IF(Kinder!BS521=Antrag!$C$4,IF(Kinder!BS519=4.5,'Berechnung 4_5 _ x'!$E$31,Kinder!BS519),0)</f>
        <v>0</v>
      </c>
      <c r="I519">
        <f>IF(Kinder!BT521=Antrag!$C$4,IF(Kinder!BT519=4.5,'Berechnung 4_5 _ x'!$E$31,Kinder!BT519),0)</f>
        <v>0</v>
      </c>
      <c r="J519">
        <f>IF(Kinder!BU521=Antrag!$C$4,IF(Kinder!BU519=4.5,'Berechnung 4_5 _ x'!$E$31,Kinder!BU519),0)</f>
        <v>0</v>
      </c>
      <c r="K519">
        <f>IF(Kinder!BV521=Antrag!$C$4,IF(Kinder!BV519=4.5,'Berechnung 4_5 _ x'!$E$31,Kinder!BV519),0)</f>
        <v>0</v>
      </c>
      <c r="L519">
        <f>IF(Kinder!BW521=Antrag!$C$4,IF(Kinder!BW519=4.5,'Berechnung 4_5 _ x'!$E$31,Kinder!BW519),0)</f>
        <v>0</v>
      </c>
      <c r="M519" t="str">
        <f>IF(Kinder!S521='Berechnung Kommune'!L518,Kinder!S519,0)</f>
        <v/>
      </c>
      <c r="AL519">
        <f>IF(Kinder!BL521=Antrag!$C$4,IF(A519&gt;=4.5,IF('Berechnung 4_5 _ x'!D$5="Nein",4.5,IF(Kinder!AJ$903&lt;3,IF(MAX(Kinder!$AJ$903:AJ$903)&lt;3,4.5,Kinder!BL519),MIN('Berechnung 4_5 _ x'!$E$31:$F$32))),A519),0)</f>
        <v>0</v>
      </c>
      <c r="AM519">
        <f>IF(Kinder!BM521=Antrag!$C$4,IF(B519&gt;=4.5,IF('Berechnung 4_5 _ x'!E$5="Nein",4.5,IF(Kinder!AK$903&lt;3,IF(MAX(Kinder!$AJ$903:AK$903)&lt;3,4.5,Kinder!BM519),MIN('Berechnung 4_5 _ x'!$E$31:$F$32))),B519),0)</f>
        <v>0</v>
      </c>
      <c r="AN519">
        <f>IF(Kinder!BN521=Antrag!$C$4,IF(C519&gt;=4.5,IF('Berechnung 4_5 _ x'!F$5="Nein",4.5,IF(Kinder!AL$903&lt;3,IF(MAX(Kinder!$AJ$903:AL$903)&lt;3,4.5,Kinder!BN519),MIN('Berechnung 4_5 _ x'!$E$31:$F$32))),C519),0)</f>
        <v>0</v>
      </c>
      <c r="AO519">
        <f>IF(Kinder!BO521=Antrag!$C$4,IF(D519&gt;=4.5,IF('Berechnung 4_5 _ x'!G$5="Nein",4.5,IF(Kinder!AM$903&lt;3,IF(MAX(Kinder!$AJ$903:AM$903)&lt;3,4.5,Kinder!BO519),MIN('Berechnung 4_5 _ x'!$E$31:$F$32))),D519),0)</f>
        <v>0</v>
      </c>
      <c r="AP519">
        <f>IF(Kinder!BP521=Antrag!$C$4,IF(E519&gt;=4.5,IF('Berechnung 4_5 _ x'!H$5="Nein",4.5,IF(Kinder!AN$903&lt;3,IF(MAX(Kinder!$AJ$903:AN$903)&lt;3,4.5,Kinder!BP519),MIN('Berechnung 4_5 _ x'!$E$31:$F$32))),E519),0)</f>
        <v>0</v>
      </c>
      <c r="AQ519">
        <f>IF(Kinder!BQ521=Antrag!$C$4,IF(F519&gt;=4.5,IF('Berechnung 4_5 _ x'!I$5="Nein",4.5,IF(Kinder!AO$903&lt;3,IF(MAX(Kinder!$AJ$903:AO$903)&lt;3,4.5,Kinder!BQ519),MIN('Berechnung 4_5 _ x'!$E$31:$F$32))),F519),0)</f>
        <v>0</v>
      </c>
      <c r="AR519">
        <f>IF(Kinder!BR521=Antrag!$C$4,IF(G519&gt;=4.5,IF('Berechnung 4_5 _ x'!J$5="Nein",4.5,IF(Kinder!AP$903&lt;3,IF(MAX(Kinder!$AJ$903:AP$903)&lt;3,4.5,Kinder!BR519),MIN('Berechnung 4_5 _ x'!$E$31:$F$32))),G519),0)</f>
        <v>0</v>
      </c>
      <c r="AS519">
        <f>IF(Kinder!BS521=Antrag!$C$4,IF(H519&gt;=4.5,IF('Berechnung 4_5 _ x'!K$5="Nein",4.5,IF(Kinder!AQ$903&lt;3,IF(MAX(Kinder!$AJ$903:AQ$903)&lt;3,4.5,Kinder!BS519),MIN('Berechnung 4_5 _ x'!$E$31:$F$32))),H519),0)</f>
        <v>0</v>
      </c>
      <c r="AT519">
        <f>IF(Kinder!BT521=Antrag!$C$4,IF(I519&gt;=4.5,IF('Berechnung 4_5 _ x'!L$5="Nein",4.5,IF(Kinder!AR$903&lt;3,IF(MAX(Kinder!$AJ$903:AR$903)&lt;3,4.5,Kinder!BT519),MIN('Berechnung 4_5 _ x'!$E$31:$F$32))),I519),0)</f>
        <v>0</v>
      </c>
      <c r="AU519">
        <f>IF(Kinder!BU521=Antrag!$C$4,IF(J519&gt;=4.5,IF('Berechnung 4_5 _ x'!M$5="Nein",4.5,IF(Kinder!AS$903&lt;3,IF(MAX(Kinder!$AJ$903:AS$903)&lt;3,4.5,Kinder!BU519),MIN('Berechnung 4_5 _ x'!$E$31:$F$32))),J519),0)</f>
        <v>0</v>
      </c>
      <c r="AV519">
        <f>IF(Kinder!BV521=Antrag!$C$4,IF(K519&gt;=4.5,IF('Berechnung 4_5 _ x'!N$5="Nein",4.5,IF(Kinder!AT$903&lt;3,IF(MAX(Kinder!$AJ$903:AT$903)&lt;3,4.5,Kinder!BV519),MIN('Berechnung 4_5 _ x'!$E$31:$F$32))),K519),0)</f>
        <v>0</v>
      </c>
      <c r="AW519">
        <f>IF(Kinder!BW521=Antrag!$C$4,IF(L519&gt;=4.5,IF('Berechnung 4_5 _ x'!O$5="Nein",4.5,IF(Kinder!AU$903&lt;3,IF(MAX(Kinder!$AJ$903:AU$903)&lt;3,4.5,Kinder!BW519),MIN('Berechnung 4_5 _ x'!$E$31:$F$32))),L519),0)</f>
        <v>0</v>
      </c>
    </row>
    <row r="520" spans="1:49" x14ac:dyDescent="0.2">
      <c r="M520">
        <f>IF(Kinder!BL521=Antrag!$C$4,Kinder!BL520,0)</f>
        <v>0</v>
      </c>
      <c r="N520">
        <f>IF(Kinder!BM521=Antrag!$C$4,Kinder!BM520,0)</f>
        <v>0</v>
      </c>
      <c r="O520">
        <f>IF(Kinder!BN521=Antrag!$C$4,Kinder!BN520,0)</f>
        <v>0</v>
      </c>
      <c r="P520">
        <f>IF(Kinder!BO521=Antrag!$C$4,Kinder!BO520,0)</f>
        <v>0</v>
      </c>
      <c r="Q520">
        <f>IF(Kinder!BP521=Antrag!$C$4,Kinder!BP520,0)</f>
        <v>0</v>
      </c>
      <c r="R520">
        <f>IF(Kinder!BQ521=Antrag!$C$4,Kinder!BQ520,0)</f>
        <v>0</v>
      </c>
      <c r="S520">
        <f>IF(Kinder!BR521=Antrag!$C$4,Kinder!BR520,0)</f>
        <v>0</v>
      </c>
      <c r="T520">
        <f>IF(Kinder!BS521=Antrag!$C$4,Kinder!BS520,0)</f>
        <v>0</v>
      </c>
      <c r="U520">
        <f>IF(Kinder!BT521=Antrag!$C$4,Kinder!BT520,0)</f>
        <v>0</v>
      </c>
      <c r="V520">
        <f>IF(Kinder!BU521=Antrag!$C$4,Kinder!BU520,0)</f>
        <v>0</v>
      </c>
      <c r="W520">
        <f>IF(Kinder!BV521=Antrag!$C$4,Kinder!BV520,0)</f>
        <v>0</v>
      </c>
      <c r="X520">
        <f>IF(Kinder!BW521=Antrag!$C$4,Kinder!BW520,0)</f>
        <v>0</v>
      </c>
    </row>
    <row r="521" spans="1:49" x14ac:dyDescent="0.2">
      <c r="Y521">
        <f t="shared" ref="Y521:AJ521" si="172">MIN(A519,AL519)*M520</f>
        <v>0</v>
      </c>
      <c r="Z521">
        <f t="shared" si="172"/>
        <v>0</v>
      </c>
      <c r="AA521">
        <f t="shared" si="172"/>
        <v>0</v>
      </c>
      <c r="AB521">
        <f t="shared" si="172"/>
        <v>0</v>
      </c>
      <c r="AC521">
        <f t="shared" si="172"/>
        <v>0</v>
      </c>
      <c r="AD521">
        <f t="shared" si="172"/>
        <v>0</v>
      </c>
      <c r="AE521">
        <f t="shared" si="172"/>
        <v>0</v>
      </c>
      <c r="AF521">
        <f t="shared" si="172"/>
        <v>0</v>
      </c>
      <c r="AG521">
        <f t="shared" si="172"/>
        <v>0</v>
      </c>
      <c r="AH521">
        <f t="shared" si="172"/>
        <v>0</v>
      </c>
      <c r="AI521">
        <f t="shared" si="172"/>
        <v>0</v>
      </c>
      <c r="AJ521">
        <f t="shared" si="172"/>
        <v>0</v>
      </c>
      <c r="AK521">
        <f>SUM(Y521:AJ521)</f>
        <v>0</v>
      </c>
    </row>
    <row r="522" spans="1:49" x14ac:dyDescent="0.2">
      <c r="A522">
        <f>IF(Kinder!BL524=Antrag!$C$4,IF(Kinder!BL522=4.5,'Berechnung 4_5 _ x'!$E$31,Kinder!BL522),0)</f>
        <v>0</v>
      </c>
      <c r="B522">
        <f>IF(Kinder!BM524=Antrag!$C$4,IF(Kinder!BM522=4.5,'Berechnung 4_5 _ x'!$E$31,Kinder!BM522),0)</f>
        <v>0</v>
      </c>
      <c r="C522">
        <f>IF(Kinder!BN524=Antrag!$C$4,IF(Kinder!BN522=4.5,'Berechnung 4_5 _ x'!$E$31,Kinder!BN522),0)</f>
        <v>0</v>
      </c>
      <c r="D522">
        <f>IF(Kinder!BO524=Antrag!$C$4,IF(Kinder!BO522=4.5,'Berechnung 4_5 _ x'!$E$31,Kinder!BO522),0)</f>
        <v>0</v>
      </c>
      <c r="E522">
        <f>IF(Kinder!BP524=Antrag!$C$4,IF(Kinder!BP522=4.5,'Berechnung 4_5 _ x'!$E$31,Kinder!BP522),0)</f>
        <v>0</v>
      </c>
      <c r="F522">
        <f>IF(Kinder!BQ524=Antrag!$C$4,IF(Kinder!BQ522=4.5,'Berechnung 4_5 _ x'!$E$31,Kinder!BQ522),0)</f>
        <v>0</v>
      </c>
      <c r="G522">
        <f>IF(Kinder!BR524=Antrag!$C$4,IF(Kinder!BR522=4.5,'Berechnung 4_5 _ x'!$E$31,Kinder!BR522),0)</f>
        <v>0</v>
      </c>
      <c r="H522">
        <f>IF(Kinder!BS524=Antrag!$C$4,IF(Kinder!BS522=4.5,'Berechnung 4_5 _ x'!$E$31,Kinder!BS522),0)</f>
        <v>0</v>
      </c>
      <c r="I522">
        <f>IF(Kinder!BT524=Antrag!$C$4,IF(Kinder!BT522=4.5,'Berechnung 4_5 _ x'!$E$31,Kinder!BT522),0)</f>
        <v>0</v>
      </c>
      <c r="J522">
        <f>IF(Kinder!BU524=Antrag!$C$4,IF(Kinder!BU522=4.5,'Berechnung 4_5 _ x'!$E$31,Kinder!BU522),0)</f>
        <v>0</v>
      </c>
      <c r="K522">
        <f>IF(Kinder!BV524=Antrag!$C$4,IF(Kinder!BV522=4.5,'Berechnung 4_5 _ x'!$E$31,Kinder!BV522),0)</f>
        <v>0</v>
      </c>
      <c r="L522">
        <f>IF(Kinder!BW524=Antrag!$C$4,IF(Kinder!BW522=4.5,'Berechnung 4_5 _ x'!$E$31,Kinder!BW522),0)</f>
        <v>0</v>
      </c>
      <c r="M522" t="str">
        <f>IF(Kinder!S524='Berechnung Kommune'!L521,Kinder!S522,0)</f>
        <v/>
      </c>
      <c r="AL522">
        <f>IF(Kinder!BL524=Antrag!$C$4,IF(A522&gt;=4.5,IF('Berechnung 4_5 _ x'!D$5="Nein",4.5,IF(Kinder!AJ$903&lt;3,IF(MAX(Kinder!$AJ$903:AJ$903)&lt;3,4.5,Kinder!BL522),MIN('Berechnung 4_5 _ x'!$E$31:$F$32))),A522),0)</f>
        <v>0</v>
      </c>
      <c r="AM522">
        <f>IF(Kinder!BM524=Antrag!$C$4,IF(B522&gt;=4.5,IF('Berechnung 4_5 _ x'!E$5="Nein",4.5,IF(Kinder!AK$903&lt;3,IF(MAX(Kinder!$AJ$903:AK$903)&lt;3,4.5,Kinder!BM522),MIN('Berechnung 4_5 _ x'!$E$31:$F$32))),B522),0)</f>
        <v>0</v>
      </c>
      <c r="AN522">
        <f>IF(Kinder!BN524=Antrag!$C$4,IF(C522&gt;=4.5,IF('Berechnung 4_5 _ x'!F$5="Nein",4.5,IF(Kinder!AL$903&lt;3,IF(MAX(Kinder!$AJ$903:AL$903)&lt;3,4.5,Kinder!BN522),MIN('Berechnung 4_5 _ x'!$E$31:$F$32))),C522),0)</f>
        <v>0</v>
      </c>
      <c r="AO522">
        <f>IF(Kinder!BO524=Antrag!$C$4,IF(D522&gt;=4.5,IF('Berechnung 4_5 _ x'!G$5="Nein",4.5,IF(Kinder!AM$903&lt;3,IF(MAX(Kinder!$AJ$903:AM$903)&lt;3,4.5,Kinder!BO522),MIN('Berechnung 4_5 _ x'!$E$31:$F$32))),D522),0)</f>
        <v>0</v>
      </c>
      <c r="AP522">
        <f>IF(Kinder!BP524=Antrag!$C$4,IF(E522&gt;=4.5,IF('Berechnung 4_5 _ x'!H$5="Nein",4.5,IF(Kinder!AN$903&lt;3,IF(MAX(Kinder!$AJ$903:AN$903)&lt;3,4.5,Kinder!BP522),MIN('Berechnung 4_5 _ x'!$E$31:$F$32))),E522),0)</f>
        <v>0</v>
      </c>
      <c r="AQ522">
        <f>IF(Kinder!BQ524=Antrag!$C$4,IF(F522&gt;=4.5,IF('Berechnung 4_5 _ x'!I$5="Nein",4.5,IF(Kinder!AO$903&lt;3,IF(MAX(Kinder!$AJ$903:AO$903)&lt;3,4.5,Kinder!BQ522),MIN('Berechnung 4_5 _ x'!$E$31:$F$32))),F522),0)</f>
        <v>0</v>
      </c>
      <c r="AR522">
        <f>IF(Kinder!BR524=Antrag!$C$4,IF(G522&gt;=4.5,IF('Berechnung 4_5 _ x'!J$5="Nein",4.5,IF(Kinder!AP$903&lt;3,IF(MAX(Kinder!$AJ$903:AP$903)&lt;3,4.5,Kinder!BR522),MIN('Berechnung 4_5 _ x'!$E$31:$F$32))),G522),0)</f>
        <v>0</v>
      </c>
      <c r="AS522">
        <f>IF(Kinder!BS524=Antrag!$C$4,IF(H522&gt;=4.5,IF('Berechnung 4_5 _ x'!K$5="Nein",4.5,IF(Kinder!AQ$903&lt;3,IF(MAX(Kinder!$AJ$903:AQ$903)&lt;3,4.5,Kinder!BS522),MIN('Berechnung 4_5 _ x'!$E$31:$F$32))),H522),0)</f>
        <v>0</v>
      </c>
      <c r="AT522">
        <f>IF(Kinder!BT524=Antrag!$C$4,IF(I522&gt;=4.5,IF('Berechnung 4_5 _ x'!L$5="Nein",4.5,IF(Kinder!AR$903&lt;3,IF(MAX(Kinder!$AJ$903:AR$903)&lt;3,4.5,Kinder!BT522),MIN('Berechnung 4_5 _ x'!$E$31:$F$32))),I522),0)</f>
        <v>0</v>
      </c>
      <c r="AU522">
        <f>IF(Kinder!BU524=Antrag!$C$4,IF(J522&gt;=4.5,IF('Berechnung 4_5 _ x'!M$5="Nein",4.5,IF(Kinder!AS$903&lt;3,IF(MAX(Kinder!$AJ$903:AS$903)&lt;3,4.5,Kinder!BU522),MIN('Berechnung 4_5 _ x'!$E$31:$F$32))),J522),0)</f>
        <v>0</v>
      </c>
      <c r="AV522">
        <f>IF(Kinder!BV524=Antrag!$C$4,IF(K522&gt;=4.5,IF('Berechnung 4_5 _ x'!N$5="Nein",4.5,IF(Kinder!AT$903&lt;3,IF(MAX(Kinder!$AJ$903:AT$903)&lt;3,4.5,Kinder!BV522),MIN('Berechnung 4_5 _ x'!$E$31:$F$32))),K522),0)</f>
        <v>0</v>
      </c>
      <c r="AW522">
        <f>IF(Kinder!BW524=Antrag!$C$4,IF(L522&gt;=4.5,IF('Berechnung 4_5 _ x'!O$5="Nein",4.5,IF(Kinder!AU$903&lt;3,IF(MAX(Kinder!$AJ$903:AU$903)&lt;3,4.5,Kinder!BW522),MIN('Berechnung 4_5 _ x'!$E$31:$F$32))),L522),0)</f>
        <v>0</v>
      </c>
    </row>
    <row r="523" spans="1:49" x14ac:dyDescent="0.2">
      <c r="M523">
        <f>IF(Kinder!BL524=Antrag!$C$4,Kinder!BL523,0)</f>
        <v>0</v>
      </c>
      <c r="N523">
        <f>IF(Kinder!BM524=Antrag!$C$4,Kinder!BM523,0)</f>
        <v>0</v>
      </c>
      <c r="O523">
        <f>IF(Kinder!BN524=Antrag!$C$4,Kinder!BN523,0)</f>
        <v>0</v>
      </c>
      <c r="P523">
        <f>IF(Kinder!BO524=Antrag!$C$4,Kinder!BO523,0)</f>
        <v>0</v>
      </c>
      <c r="Q523">
        <f>IF(Kinder!BP524=Antrag!$C$4,Kinder!BP523,0)</f>
        <v>0</v>
      </c>
      <c r="R523">
        <f>IF(Kinder!BQ524=Antrag!$C$4,Kinder!BQ523,0)</f>
        <v>0</v>
      </c>
      <c r="S523">
        <f>IF(Kinder!BR524=Antrag!$C$4,Kinder!BR523,0)</f>
        <v>0</v>
      </c>
      <c r="T523">
        <f>IF(Kinder!BS524=Antrag!$C$4,Kinder!BS523,0)</f>
        <v>0</v>
      </c>
      <c r="U523">
        <f>IF(Kinder!BT524=Antrag!$C$4,Kinder!BT523,0)</f>
        <v>0</v>
      </c>
      <c r="V523">
        <f>IF(Kinder!BU524=Antrag!$C$4,Kinder!BU523,0)</f>
        <v>0</v>
      </c>
      <c r="W523">
        <f>IF(Kinder!BV524=Antrag!$C$4,Kinder!BV523,0)</f>
        <v>0</v>
      </c>
      <c r="X523">
        <f>IF(Kinder!BW524=Antrag!$C$4,Kinder!BW523,0)</f>
        <v>0</v>
      </c>
    </row>
    <row r="524" spans="1:49" x14ac:dyDescent="0.2">
      <c r="Y524">
        <f t="shared" ref="Y524:AJ524" si="173">MIN(A522,AL522)*M523</f>
        <v>0</v>
      </c>
      <c r="Z524">
        <f t="shared" si="173"/>
        <v>0</v>
      </c>
      <c r="AA524">
        <f t="shared" si="173"/>
        <v>0</v>
      </c>
      <c r="AB524">
        <f t="shared" si="173"/>
        <v>0</v>
      </c>
      <c r="AC524">
        <f t="shared" si="173"/>
        <v>0</v>
      </c>
      <c r="AD524">
        <f t="shared" si="173"/>
        <v>0</v>
      </c>
      <c r="AE524">
        <f t="shared" si="173"/>
        <v>0</v>
      </c>
      <c r="AF524">
        <f t="shared" si="173"/>
        <v>0</v>
      </c>
      <c r="AG524">
        <f t="shared" si="173"/>
        <v>0</v>
      </c>
      <c r="AH524">
        <f t="shared" si="173"/>
        <v>0</v>
      </c>
      <c r="AI524">
        <f t="shared" si="173"/>
        <v>0</v>
      </c>
      <c r="AJ524">
        <f t="shared" si="173"/>
        <v>0</v>
      </c>
      <c r="AK524">
        <f>SUM(Y524:AJ524)</f>
        <v>0</v>
      </c>
    </row>
    <row r="525" spans="1:49" x14ac:dyDescent="0.2">
      <c r="A525">
        <f>IF(Kinder!BL527=Antrag!$C$4,IF(Kinder!BL525=4.5,'Berechnung 4_5 _ x'!$E$31,Kinder!BL525),0)</f>
        <v>0</v>
      </c>
      <c r="B525">
        <f>IF(Kinder!BM527=Antrag!$C$4,IF(Kinder!BM525=4.5,'Berechnung 4_5 _ x'!$E$31,Kinder!BM525),0)</f>
        <v>0</v>
      </c>
      <c r="C525">
        <f>IF(Kinder!BN527=Antrag!$C$4,IF(Kinder!BN525=4.5,'Berechnung 4_5 _ x'!$E$31,Kinder!BN525),0)</f>
        <v>0</v>
      </c>
      <c r="D525">
        <f>IF(Kinder!BO527=Antrag!$C$4,IF(Kinder!BO525=4.5,'Berechnung 4_5 _ x'!$E$31,Kinder!BO525),0)</f>
        <v>0</v>
      </c>
      <c r="E525">
        <f>IF(Kinder!BP527=Antrag!$C$4,IF(Kinder!BP525=4.5,'Berechnung 4_5 _ x'!$E$31,Kinder!BP525),0)</f>
        <v>0</v>
      </c>
      <c r="F525">
        <f>IF(Kinder!BQ527=Antrag!$C$4,IF(Kinder!BQ525=4.5,'Berechnung 4_5 _ x'!$E$31,Kinder!BQ525),0)</f>
        <v>0</v>
      </c>
      <c r="G525">
        <f>IF(Kinder!BR527=Antrag!$C$4,IF(Kinder!BR525=4.5,'Berechnung 4_5 _ x'!$E$31,Kinder!BR525),0)</f>
        <v>0</v>
      </c>
      <c r="H525">
        <f>IF(Kinder!BS527=Antrag!$C$4,IF(Kinder!BS525=4.5,'Berechnung 4_5 _ x'!$E$31,Kinder!BS525),0)</f>
        <v>0</v>
      </c>
      <c r="I525">
        <f>IF(Kinder!BT527=Antrag!$C$4,IF(Kinder!BT525=4.5,'Berechnung 4_5 _ x'!$E$31,Kinder!BT525),0)</f>
        <v>0</v>
      </c>
      <c r="J525">
        <f>IF(Kinder!BU527=Antrag!$C$4,IF(Kinder!BU525=4.5,'Berechnung 4_5 _ x'!$E$31,Kinder!BU525),0)</f>
        <v>0</v>
      </c>
      <c r="K525">
        <f>IF(Kinder!BV527=Antrag!$C$4,IF(Kinder!BV525=4.5,'Berechnung 4_5 _ x'!$E$31,Kinder!BV525),0)</f>
        <v>0</v>
      </c>
      <c r="L525">
        <f>IF(Kinder!BW527=Antrag!$C$4,IF(Kinder!BW525=4.5,'Berechnung 4_5 _ x'!$E$31,Kinder!BW525),0)</f>
        <v>0</v>
      </c>
      <c r="M525" t="str">
        <f>IF(Kinder!S527='Berechnung Kommune'!L524,Kinder!S525,0)</f>
        <v/>
      </c>
      <c r="AL525">
        <f>IF(Kinder!BL527=Antrag!$C$4,IF(A525&gt;=4.5,IF('Berechnung 4_5 _ x'!D$5="Nein",4.5,IF(Kinder!AJ$903&lt;3,IF(MAX(Kinder!$AJ$903:AJ$903)&lt;3,4.5,Kinder!BL525),MIN('Berechnung 4_5 _ x'!$E$31:$F$32))),A525),0)</f>
        <v>0</v>
      </c>
      <c r="AM525">
        <f>IF(Kinder!BM527=Antrag!$C$4,IF(B525&gt;=4.5,IF('Berechnung 4_5 _ x'!E$5="Nein",4.5,IF(Kinder!AK$903&lt;3,IF(MAX(Kinder!$AJ$903:AK$903)&lt;3,4.5,Kinder!BM525),MIN('Berechnung 4_5 _ x'!$E$31:$F$32))),B525),0)</f>
        <v>0</v>
      </c>
      <c r="AN525">
        <f>IF(Kinder!BN527=Antrag!$C$4,IF(C525&gt;=4.5,IF('Berechnung 4_5 _ x'!F$5="Nein",4.5,IF(Kinder!AL$903&lt;3,IF(MAX(Kinder!$AJ$903:AL$903)&lt;3,4.5,Kinder!BN525),MIN('Berechnung 4_5 _ x'!$E$31:$F$32))),C525),0)</f>
        <v>0</v>
      </c>
      <c r="AO525">
        <f>IF(Kinder!BO527=Antrag!$C$4,IF(D525&gt;=4.5,IF('Berechnung 4_5 _ x'!G$5="Nein",4.5,IF(Kinder!AM$903&lt;3,IF(MAX(Kinder!$AJ$903:AM$903)&lt;3,4.5,Kinder!BO525),MIN('Berechnung 4_5 _ x'!$E$31:$F$32))),D525),0)</f>
        <v>0</v>
      </c>
      <c r="AP525">
        <f>IF(Kinder!BP527=Antrag!$C$4,IF(E525&gt;=4.5,IF('Berechnung 4_5 _ x'!H$5="Nein",4.5,IF(Kinder!AN$903&lt;3,IF(MAX(Kinder!$AJ$903:AN$903)&lt;3,4.5,Kinder!BP525),MIN('Berechnung 4_5 _ x'!$E$31:$F$32))),E525),0)</f>
        <v>0</v>
      </c>
      <c r="AQ525">
        <f>IF(Kinder!BQ527=Antrag!$C$4,IF(F525&gt;=4.5,IF('Berechnung 4_5 _ x'!I$5="Nein",4.5,IF(Kinder!AO$903&lt;3,IF(MAX(Kinder!$AJ$903:AO$903)&lt;3,4.5,Kinder!BQ525),MIN('Berechnung 4_5 _ x'!$E$31:$F$32))),F525),0)</f>
        <v>0</v>
      </c>
      <c r="AR525">
        <f>IF(Kinder!BR527=Antrag!$C$4,IF(G525&gt;=4.5,IF('Berechnung 4_5 _ x'!J$5="Nein",4.5,IF(Kinder!AP$903&lt;3,IF(MAX(Kinder!$AJ$903:AP$903)&lt;3,4.5,Kinder!BR525),MIN('Berechnung 4_5 _ x'!$E$31:$F$32))),G525),0)</f>
        <v>0</v>
      </c>
      <c r="AS525">
        <f>IF(Kinder!BS527=Antrag!$C$4,IF(H525&gt;=4.5,IF('Berechnung 4_5 _ x'!K$5="Nein",4.5,IF(Kinder!AQ$903&lt;3,IF(MAX(Kinder!$AJ$903:AQ$903)&lt;3,4.5,Kinder!BS525),MIN('Berechnung 4_5 _ x'!$E$31:$F$32))),H525),0)</f>
        <v>0</v>
      </c>
      <c r="AT525">
        <f>IF(Kinder!BT527=Antrag!$C$4,IF(I525&gt;=4.5,IF('Berechnung 4_5 _ x'!L$5="Nein",4.5,IF(Kinder!AR$903&lt;3,IF(MAX(Kinder!$AJ$903:AR$903)&lt;3,4.5,Kinder!BT525),MIN('Berechnung 4_5 _ x'!$E$31:$F$32))),I525),0)</f>
        <v>0</v>
      </c>
      <c r="AU525">
        <f>IF(Kinder!BU527=Antrag!$C$4,IF(J525&gt;=4.5,IF('Berechnung 4_5 _ x'!M$5="Nein",4.5,IF(Kinder!AS$903&lt;3,IF(MAX(Kinder!$AJ$903:AS$903)&lt;3,4.5,Kinder!BU525),MIN('Berechnung 4_5 _ x'!$E$31:$F$32))),J525),0)</f>
        <v>0</v>
      </c>
      <c r="AV525">
        <f>IF(Kinder!BV527=Antrag!$C$4,IF(K525&gt;=4.5,IF('Berechnung 4_5 _ x'!N$5="Nein",4.5,IF(Kinder!AT$903&lt;3,IF(MAX(Kinder!$AJ$903:AT$903)&lt;3,4.5,Kinder!BV525),MIN('Berechnung 4_5 _ x'!$E$31:$F$32))),K525),0)</f>
        <v>0</v>
      </c>
      <c r="AW525">
        <f>IF(Kinder!BW527=Antrag!$C$4,IF(L525&gt;=4.5,IF('Berechnung 4_5 _ x'!O$5="Nein",4.5,IF(Kinder!AU$903&lt;3,IF(MAX(Kinder!$AJ$903:AU$903)&lt;3,4.5,Kinder!BW525),MIN('Berechnung 4_5 _ x'!$E$31:$F$32))),L525),0)</f>
        <v>0</v>
      </c>
    </row>
    <row r="526" spans="1:49" x14ac:dyDescent="0.2">
      <c r="M526">
        <f>IF(Kinder!BL527=Antrag!$C$4,Kinder!BL526,0)</f>
        <v>0</v>
      </c>
      <c r="N526">
        <f>IF(Kinder!BM527=Antrag!$C$4,Kinder!BM526,0)</f>
        <v>0</v>
      </c>
      <c r="O526">
        <f>IF(Kinder!BN527=Antrag!$C$4,Kinder!BN526,0)</f>
        <v>0</v>
      </c>
      <c r="P526">
        <f>IF(Kinder!BO527=Antrag!$C$4,Kinder!BO526,0)</f>
        <v>0</v>
      </c>
      <c r="Q526">
        <f>IF(Kinder!BP527=Antrag!$C$4,Kinder!BP526,0)</f>
        <v>0</v>
      </c>
      <c r="R526">
        <f>IF(Kinder!BQ527=Antrag!$C$4,Kinder!BQ526,0)</f>
        <v>0</v>
      </c>
      <c r="S526">
        <f>IF(Kinder!BR527=Antrag!$C$4,Kinder!BR526,0)</f>
        <v>0</v>
      </c>
      <c r="T526">
        <f>IF(Kinder!BS527=Antrag!$C$4,Kinder!BS526,0)</f>
        <v>0</v>
      </c>
      <c r="U526">
        <f>IF(Kinder!BT527=Antrag!$C$4,Kinder!BT526,0)</f>
        <v>0</v>
      </c>
      <c r="V526">
        <f>IF(Kinder!BU527=Antrag!$C$4,Kinder!BU526,0)</f>
        <v>0</v>
      </c>
      <c r="W526">
        <f>IF(Kinder!BV527=Antrag!$C$4,Kinder!BV526,0)</f>
        <v>0</v>
      </c>
      <c r="X526">
        <f>IF(Kinder!BW527=Antrag!$C$4,Kinder!BW526,0)</f>
        <v>0</v>
      </c>
    </row>
    <row r="527" spans="1:49" x14ac:dyDescent="0.2">
      <c r="Y527">
        <f t="shared" ref="Y527:AJ527" si="174">MIN(A525,AL525)*M526</f>
        <v>0</v>
      </c>
      <c r="Z527">
        <f t="shared" si="174"/>
        <v>0</v>
      </c>
      <c r="AA527">
        <f t="shared" si="174"/>
        <v>0</v>
      </c>
      <c r="AB527">
        <f t="shared" si="174"/>
        <v>0</v>
      </c>
      <c r="AC527">
        <f t="shared" si="174"/>
        <v>0</v>
      </c>
      <c r="AD527">
        <f t="shared" si="174"/>
        <v>0</v>
      </c>
      <c r="AE527">
        <f t="shared" si="174"/>
        <v>0</v>
      </c>
      <c r="AF527">
        <f t="shared" si="174"/>
        <v>0</v>
      </c>
      <c r="AG527">
        <f t="shared" si="174"/>
        <v>0</v>
      </c>
      <c r="AH527">
        <f t="shared" si="174"/>
        <v>0</v>
      </c>
      <c r="AI527">
        <f t="shared" si="174"/>
        <v>0</v>
      </c>
      <c r="AJ527">
        <f t="shared" si="174"/>
        <v>0</v>
      </c>
      <c r="AK527">
        <f>SUM(Y527:AJ527)</f>
        <v>0</v>
      </c>
    </row>
    <row r="528" spans="1:49" x14ac:dyDescent="0.2">
      <c r="A528">
        <f>IF(Kinder!BL530=Antrag!$C$4,IF(Kinder!BL528=4.5,'Berechnung 4_5 _ x'!$E$31,Kinder!BL528),0)</f>
        <v>0</v>
      </c>
      <c r="B528">
        <f>IF(Kinder!BM530=Antrag!$C$4,IF(Kinder!BM528=4.5,'Berechnung 4_5 _ x'!$E$31,Kinder!BM528),0)</f>
        <v>0</v>
      </c>
      <c r="C528">
        <f>IF(Kinder!BN530=Antrag!$C$4,IF(Kinder!BN528=4.5,'Berechnung 4_5 _ x'!$E$31,Kinder!BN528),0)</f>
        <v>0</v>
      </c>
      <c r="D528">
        <f>IF(Kinder!BO530=Antrag!$C$4,IF(Kinder!BO528=4.5,'Berechnung 4_5 _ x'!$E$31,Kinder!BO528),0)</f>
        <v>0</v>
      </c>
      <c r="E528">
        <f>IF(Kinder!BP530=Antrag!$C$4,IF(Kinder!BP528=4.5,'Berechnung 4_5 _ x'!$E$31,Kinder!BP528),0)</f>
        <v>0</v>
      </c>
      <c r="F528">
        <f>IF(Kinder!BQ530=Antrag!$C$4,IF(Kinder!BQ528=4.5,'Berechnung 4_5 _ x'!$E$31,Kinder!BQ528),0)</f>
        <v>0</v>
      </c>
      <c r="G528">
        <f>IF(Kinder!BR530=Antrag!$C$4,IF(Kinder!BR528=4.5,'Berechnung 4_5 _ x'!$E$31,Kinder!BR528),0)</f>
        <v>0</v>
      </c>
      <c r="H528">
        <f>IF(Kinder!BS530=Antrag!$C$4,IF(Kinder!BS528=4.5,'Berechnung 4_5 _ x'!$E$31,Kinder!BS528),0)</f>
        <v>0</v>
      </c>
      <c r="I528">
        <f>IF(Kinder!BT530=Antrag!$C$4,IF(Kinder!BT528=4.5,'Berechnung 4_5 _ x'!$E$31,Kinder!BT528),0)</f>
        <v>0</v>
      </c>
      <c r="J528">
        <f>IF(Kinder!BU530=Antrag!$C$4,IF(Kinder!BU528=4.5,'Berechnung 4_5 _ x'!$E$31,Kinder!BU528),0)</f>
        <v>0</v>
      </c>
      <c r="K528">
        <f>IF(Kinder!BV530=Antrag!$C$4,IF(Kinder!BV528=4.5,'Berechnung 4_5 _ x'!$E$31,Kinder!BV528),0)</f>
        <v>0</v>
      </c>
      <c r="L528">
        <f>IF(Kinder!BW530=Antrag!$C$4,IF(Kinder!BW528=4.5,'Berechnung 4_5 _ x'!$E$31,Kinder!BW528),0)</f>
        <v>0</v>
      </c>
      <c r="M528" t="str">
        <f>IF(Kinder!S530='Berechnung Kommune'!L527,Kinder!S528,0)</f>
        <v/>
      </c>
      <c r="AL528">
        <f>IF(Kinder!BL530=Antrag!$C$4,IF(A528&gt;=4.5,IF('Berechnung 4_5 _ x'!D$5="Nein",4.5,IF(Kinder!AJ$903&lt;3,IF(MAX(Kinder!$AJ$903:AJ$903)&lt;3,4.5,Kinder!BL528),MIN('Berechnung 4_5 _ x'!$E$31:$F$32))),A528),0)</f>
        <v>0</v>
      </c>
      <c r="AM528">
        <f>IF(Kinder!BM530=Antrag!$C$4,IF(B528&gt;=4.5,IF('Berechnung 4_5 _ x'!E$5="Nein",4.5,IF(Kinder!AK$903&lt;3,IF(MAX(Kinder!$AJ$903:AK$903)&lt;3,4.5,Kinder!BM528),MIN('Berechnung 4_5 _ x'!$E$31:$F$32))),B528),0)</f>
        <v>0</v>
      </c>
      <c r="AN528">
        <f>IF(Kinder!BN530=Antrag!$C$4,IF(C528&gt;=4.5,IF('Berechnung 4_5 _ x'!F$5="Nein",4.5,IF(Kinder!AL$903&lt;3,IF(MAX(Kinder!$AJ$903:AL$903)&lt;3,4.5,Kinder!BN528),MIN('Berechnung 4_5 _ x'!$E$31:$F$32))),C528),0)</f>
        <v>0</v>
      </c>
      <c r="AO528">
        <f>IF(Kinder!BO530=Antrag!$C$4,IF(D528&gt;=4.5,IF('Berechnung 4_5 _ x'!G$5="Nein",4.5,IF(Kinder!AM$903&lt;3,IF(MAX(Kinder!$AJ$903:AM$903)&lt;3,4.5,Kinder!BO528),MIN('Berechnung 4_5 _ x'!$E$31:$F$32))),D528),0)</f>
        <v>0</v>
      </c>
      <c r="AP528">
        <f>IF(Kinder!BP530=Antrag!$C$4,IF(E528&gt;=4.5,IF('Berechnung 4_5 _ x'!H$5="Nein",4.5,IF(Kinder!AN$903&lt;3,IF(MAX(Kinder!$AJ$903:AN$903)&lt;3,4.5,Kinder!BP528),MIN('Berechnung 4_5 _ x'!$E$31:$F$32))),E528),0)</f>
        <v>0</v>
      </c>
      <c r="AQ528">
        <f>IF(Kinder!BQ530=Antrag!$C$4,IF(F528&gt;=4.5,IF('Berechnung 4_5 _ x'!I$5="Nein",4.5,IF(Kinder!AO$903&lt;3,IF(MAX(Kinder!$AJ$903:AO$903)&lt;3,4.5,Kinder!BQ528),MIN('Berechnung 4_5 _ x'!$E$31:$F$32))),F528),0)</f>
        <v>0</v>
      </c>
      <c r="AR528">
        <f>IF(Kinder!BR530=Antrag!$C$4,IF(G528&gt;=4.5,IF('Berechnung 4_5 _ x'!J$5="Nein",4.5,IF(Kinder!AP$903&lt;3,IF(MAX(Kinder!$AJ$903:AP$903)&lt;3,4.5,Kinder!BR528),MIN('Berechnung 4_5 _ x'!$E$31:$F$32))),G528),0)</f>
        <v>0</v>
      </c>
      <c r="AS528">
        <f>IF(Kinder!BS530=Antrag!$C$4,IF(H528&gt;=4.5,IF('Berechnung 4_5 _ x'!K$5="Nein",4.5,IF(Kinder!AQ$903&lt;3,IF(MAX(Kinder!$AJ$903:AQ$903)&lt;3,4.5,Kinder!BS528),MIN('Berechnung 4_5 _ x'!$E$31:$F$32))),H528),0)</f>
        <v>0</v>
      </c>
      <c r="AT528">
        <f>IF(Kinder!BT530=Antrag!$C$4,IF(I528&gt;=4.5,IF('Berechnung 4_5 _ x'!L$5="Nein",4.5,IF(Kinder!AR$903&lt;3,IF(MAX(Kinder!$AJ$903:AR$903)&lt;3,4.5,Kinder!BT528),MIN('Berechnung 4_5 _ x'!$E$31:$F$32))),I528),0)</f>
        <v>0</v>
      </c>
      <c r="AU528">
        <f>IF(Kinder!BU530=Antrag!$C$4,IF(J528&gt;=4.5,IF('Berechnung 4_5 _ x'!M$5="Nein",4.5,IF(Kinder!AS$903&lt;3,IF(MAX(Kinder!$AJ$903:AS$903)&lt;3,4.5,Kinder!BU528),MIN('Berechnung 4_5 _ x'!$E$31:$F$32))),J528),0)</f>
        <v>0</v>
      </c>
      <c r="AV528">
        <f>IF(Kinder!BV530=Antrag!$C$4,IF(K528&gt;=4.5,IF('Berechnung 4_5 _ x'!N$5="Nein",4.5,IF(Kinder!AT$903&lt;3,IF(MAX(Kinder!$AJ$903:AT$903)&lt;3,4.5,Kinder!BV528),MIN('Berechnung 4_5 _ x'!$E$31:$F$32))),K528),0)</f>
        <v>0</v>
      </c>
      <c r="AW528">
        <f>IF(Kinder!BW530=Antrag!$C$4,IF(L528&gt;=4.5,IF('Berechnung 4_5 _ x'!O$5="Nein",4.5,IF(Kinder!AU$903&lt;3,IF(MAX(Kinder!$AJ$903:AU$903)&lt;3,4.5,Kinder!BW528),MIN('Berechnung 4_5 _ x'!$E$31:$F$32))),L528),0)</f>
        <v>0</v>
      </c>
    </row>
    <row r="529" spans="1:49" x14ac:dyDescent="0.2">
      <c r="M529">
        <f>IF(Kinder!BL530=Antrag!$C$4,Kinder!BL529,0)</f>
        <v>0</v>
      </c>
      <c r="N529">
        <f>IF(Kinder!BM530=Antrag!$C$4,Kinder!BM529,0)</f>
        <v>0</v>
      </c>
      <c r="O529">
        <f>IF(Kinder!BN530=Antrag!$C$4,Kinder!BN529,0)</f>
        <v>0</v>
      </c>
      <c r="P529">
        <f>IF(Kinder!BO530=Antrag!$C$4,Kinder!BO529,0)</f>
        <v>0</v>
      </c>
      <c r="Q529">
        <f>IF(Kinder!BP530=Antrag!$C$4,Kinder!BP529,0)</f>
        <v>0</v>
      </c>
      <c r="R529">
        <f>IF(Kinder!BQ530=Antrag!$C$4,Kinder!BQ529,0)</f>
        <v>0</v>
      </c>
      <c r="S529">
        <f>IF(Kinder!BR530=Antrag!$C$4,Kinder!BR529,0)</f>
        <v>0</v>
      </c>
      <c r="T529">
        <f>IF(Kinder!BS530=Antrag!$C$4,Kinder!BS529,0)</f>
        <v>0</v>
      </c>
      <c r="U529">
        <f>IF(Kinder!BT530=Antrag!$C$4,Kinder!BT529,0)</f>
        <v>0</v>
      </c>
      <c r="V529">
        <f>IF(Kinder!BU530=Antrag!$C$4,Kinder!BU529,0)</f>
        <v>0</v>
      </c>
      <c r="W529">
        <f>IF(Kinder!BV530=Antrag!$C$4,Kinder!BV529,0)</f>
        <v>0</v>
      </c>
      <c r="X529">
        <f>IF(Kinder!BW530=Antrag!$C$4,Kinder!BW529,0)</f>
        <v>0</v>
      </c>
    </row>
    <row r="530" spans="1:49" x14ac:dyDescent="0.2">
      <c r="Y530">
        <f t="shared" ref="Y530:AJ530" si="175">MIN(A528,AL528)*M529</f>
        <v>0</v>
      </c>
      <c r="Z530">
        <f t="shared" si="175"/>
        <v>0</v>
      </c>
      <c r="AA530">
        <f t="shared" si="175"/>
        <v>0</v>
      </c>
      <c r="AB530">
        <f t="shared" si="175"/>
        <v>0</v>
      </c>
      <c r="AC530">
        <f t="shared" si="175"/>
        <v>0</v>
      </c>
      <c r="AD530">
        <f t="shared" si="175"/>
        <v>0</v>
      </c>
      <c r="AE530">
        <f t="shared" si="175"/>
        <v>0</v>
      </c>
      <c r="AF530">
        <f t="shared" si="175"/>
        <v>0</v>
      </c>
      <c r="AG530">
        <f t="shared" si="175"/>
        <v>0</v>
      </c>
      <c r="AH530">
        <f t="shared" si="175"/>
        <v>0</v>
      </c>
      <c r="AI530">
        <f t="shared" si="175"/>
        <v>0</v>
      </c>
      <c r="AJ530">
        <f t="shared" si="175"/>
        <v>0</v>
      </c>
      <c r="AK530">
        <f>SUM(Y530:AJ530)</f>
        <v>0</v>
      </c>
    </row>
    <row r="531" spans="1:49" x14ac:dyDescent="0.2">
      <c r="A531">
        <f>IF(Kinder!BL533=Antrag!$C$4,IF(Kinder!BL531=4.5,'Berechnung 4_5 _ x'!$E$31,Kinder!BL531),0)</f>
        <v>0</v>
      </c>
      <c r="B531">
        <f>IF(Kinder!BM533=Antrag!$C$4,IF(Kinder!BM531=4.5,'Berechnung 4_5 _ x'!$E$31,Kinder!BM531),0)</f>
        <v>0</v>
      </c>
      <c r="C531">
        <f>IF(Kinder!BN533=Antrag!$C$4,IF(Kinder!BN531=4.5,'Berechnung 4_5 _ x'!$E$31,Kinder!BN531),0)</f>
        <v>0</v>
      </c>
      <c r="D531">
        <f>IF(Kinder!BO533=Antrag!$C$4,IF(Kinder!BO531=4.5,'Berechnung 4_5 _ x'!$E$31,Kinder!BO531),0)</f>
        <v>0</v>
      </c>
      <c r="E531">
        <f>IF(Kinder!BP533=Antrag!$C$4,IF(Kinder!BP531=4.5,'Berechnung 4_5 _ x'!$E$31,Kinder!BP531),0)</f>
        <v>0</v>
      </c>
      <c r="F531">
        <f>IF(Kinder!BQ533=Antrag!$C$4,IF(Kinder!BQ531=4.5,'Berechnung 4_5 _ x'!$E$31,Kinder!BQ531),0)</f>
        <v>0</v>
      </c>
      <c r="G531">
        <f>IF(Kinder!BR533=Antrag!$C$4,IF(Kinder!BR531=4.5,'Berechnung 4_5 _ x'!$E$31,Kinder!BR531),0)</f>
        <v>0</v>
      </c>
      <c r="H531">
        <f>IF(Kinder!BS533=Antrag!$C$4,IF(Kinder!BS531=4.5,'Berechnung 4_5 _ x'!$E$31,Kinder!BS531),0)</f>
        <v>0</v>
      </c>
      <c r="I531">
        <f>IF(Kinder!BT533=Antrag!$C$4,IF(Kinder!BT531=4.5,'Berechnung 4_5 _ x'!$E$31,Kinder!BT531),0)</f>
        <v>0</v>
      </c>
      <c r="J531">
        <f>IF(Kinder!BU533=Antrag!$C$4,IF(Kinder!BU531=4.5,'Berechnung 4_5 _ x'!$E$31,Kinder!BU531),0)</f>
        <v>0</v>
      </c>
      <c r="K531">
        <f>IF(Kinder!BV533=Antrag!$C$4,IF(Kinder!BV531=4.5,'Berechnung 4_5 _ x'!$E$31,Kinder!BV531),0)</f>
        <v>0</v>
      </c>
      <c r="L531">
        <f>IF(Kinder!BW533=Antrag!$C$4,IF(Kinder!BW531=4.5,'Berechnung 4_5 _ x'!$E$31,Kinder!BW531),0)</f>
        <v>0</v>
      </c>
      <c r="M531" t="str">
        <f>IF(Kinder!S533='Berechnung Kommune'!L530,Kinder!S531,0)</f>
        <v/>
      </c>
      <c r="AL531">
        <f>IF(Kinder!BL533=Antrag!$C$4,IF(A531&gt;=4.5,IF('Berechnung 4_5 _ x'!D$5="Nein",4.5,IF(Kinder!AJ$903&lt;3,IF(MAX(Kinder!$AJ$903:AJ$903)&lt;3,4.5,Kinder!BL531),MIN('Berechnung 4_5 _ x'!$E$31:$F$32))),A531),0)</f>
        <v>0</v>
      </c>
      <c r="AM531">
        <f>IF(Kinder!BM533=Antrag!$C$4,IF(B531&gt;=4.5,IF('Berechnung 4_5 _ x'!E$5="Nein",4.5,IF(Kinder!AK$903&lt;3,IF(MAX(Kinder!$AJ$903:AK$903)&lt;3,4.5,Kinder!BM531),MIN('Berechnung 4_5 _ x'!$E$31:$F$32))),B531),0)</f>
        <v>0</v>
      </c>
      <c r="AN531">
        <f>IF(Kinder!BN533=Antrag!$C$4,IF(C531&gt;=4.5,IF('Berechnung 4_5 _ x'!F$5="Nein",4.5,IF(Kinder!AL$903&lt;3,IF(MAX(Kinder!$AJ$903:AL$903)&lt;3,4.5,Kinder!BN531),MIN('Berechnung 4_5 _ x'!$E$31:$F$32))),C531),0)</f>
        <v>0</v>
      </c>
      <c r="AO531">
        <f>IF(Kinder!BO533=Antrag!$C$4,IF(D531&gt;=4.5,IF('Berechnung 4_5 _ x'!G$5="Nein",4.5,IF(Kinder!AM$903&lt;3,IF(MAX(Kinder!$AJ$903:AM$903)&lt;3,4.5,Kinder!BO531),MIN('Berechnung 4_5 _ x'!$E$31:$F$32))),D531),0)</f>
        <v>0</v>
      </c>
      <c r="AP531">
        <f>IF(Kinder!BP533=Antrag!$C$4,IF(E531&gt;=4.5,IF('Berechnung 4_5 _ x'!H$5="Nein",4.5,IF(Kinder!AN$903&lt;3,IF(MAX(Kinder!$AJ$903:AN$903)&lt;3,4.5,Kinder!BP531),MIN('Berechnung 4_5 _ x'!$E$31:$F$32))),E531),0)</f>
        <v>0</v>
      </c>
      <c r="AQ531">
        <f>IF(Kinder!BQ533=Antrag!$C$4,IF(F531&gt;=4.5,IF('Berechnung 4_5 _ x'!I$5="Nein",4.5,IF(Kinder!AO$903&lt;3,IF(MAX(Kinder!$AJ$903:AO$903)&lt;3,4.5,Kinder!BQ531),MIN('Berechnung 4_5 _ x'!$E$31:$F$32))),F531),0)</f>
        <v>0</v>
      </c>
      <c r="AR531">
        <f>IF(Kinder!BR533=Antrag!$C$4,IF(G531&gt;=4.5,IF('Berechnung 4_5 _ x'!J$5="Nein",4.5,IF(Kinder!AP$903&lt;3,IF(MAX(Kinder!$AJ$903:AP$903)&lt;3,4.5,Kinder!BR531),MIN('Berechnung 4_5 _ x'!$E$31:$F$32))),G531),0)</f>
        <v>0</v>
      </c>
      <c r="AS531">
        <f>IF(Kinder!BS533=Antrag!$C$4,IF(H531&gt;=4.5,IF('Berechnung 4_5 _ x'!K$5="Nein",4.5,IF(Kinder!AQ$903&lt;3,IF(MAX(Kinder!$AJ$903:AQ$903)&lt;3,4.5,Kinder!BS531),MIN('Berechnung 4_5 _ x'!$E$31:$F$32))),H531),0)</f>
        <v>0</v>
      </c>
      <c r="AT531">
        <f>IF(Kinder!BT533=Antrag!$C$4,IF(I531&gt;=4.5,IF('Berechnung 4_5 _ x'!L$5="Nein",4.5,IF(Kinder!AR$903&lt;3,IF(MAX(Kinder!$AJ$903:AR$903)&lt;3,4.5,Kinder!BT531),MIN('Berechnung 4_5 _ x'!$E$31:$F$32))),I531),0)</f>
        <v>0</v>
      </c>
      <c r="AU531">
        <f>IF(Kinder!BU533=Antrag!$C$4,IF(J531&gt;=4.5,IF('Berechnung 4_5 _ x'!M$5="Nein",4.5,IF(Kinder!AS$903&lt;3,IF(MAX(Kinder!$AJ$903:AS$903)&lt;3,4.5,Kinder!BU531),MIN('Berechnung 4_5 _ x'!$E$31:$F$32))),J531),0)</f>
        <v>0</v>
      </c>
      <c r="AV531">
        <f>IF(Kinder!BV533=Antrag!$C$4,IF(K531&gt;=4.5,IF('Berechnung 4_5 _ x'!N$5="Nein",4.5,IF(Kinder!AT$903&lt;3,IF(MAX(Kinder!$AJ$903:AT$903)&lt;3,4.5,Kinder!BV531),MIN('Berechnung 4_5 _ x'!$E$31:$F$32))),K531),0)</f>
        <v>0</v>
      </c>
      <c r="AW531">
        <f>IF(Kinder!BW533=Antrag!$C$4,IF(L531&gt;=4.5,IF('Berechnung 4_5 _ x'!O$5="Nein",4.5,IF(Kinder!AU$903&lt;3,IF(MAX(Kinder!$AJ$903:AU$903)&lt;3,4.5,Kinder!BW531),MIN('Berechnung 4_5 _ x'!$E$31:$F$32))),L531),0)</f>
        <v>0</v>
      </c>
    </row>
    <row r="532" spans="1:49" x14ac:dyDescent="0.2">
      <c r="M532">
        <f>IF(Kinder!BL533=Antrag!$C$4,Kinder!BL532,0)</f>
        <v>0</v>
      </c>
      <c r="N532">
        <f>IF(Kinder!BM533=Antrag!$C$4,Kinder!BM532,0)</f>
        <v>0</v>
      </c>
      <c r="O532">
        <f>IF(Kinder!BN533=Antrag!$C$4,Kinder!BN532,0)</f>
        <v>0</v>
      </c>
      <c r="P532">
        <f>IF(Kinder!BO533=Antrag!$C$4,Kinder!BO532,0)</f>
        <v>0</v>
      </c>
      <c r="Q532">
        <f>IF(Kinder!BP533=Antrag!$C$4,Kinder!BP532,0)</f>
        <v>0</v>
      </c>
      <c r="R532">
        <f>IF(Kinder!BQ533=Antrag!$C$4,Kinder!BQ532,0)</f>
        <v>0</v>
      </c>
      <c r="S532">
        <f>IF(Kinder!BR533=Antrag!$C$4,Kinder!BR532,0)</f>
        <v>0</v>
      </c>
      <c r="T532">
        <f>IF(Kinder!BS533=Antrag!$C$4,Kinder!BS532,0)</f>
        <v>0</v>
      </c>
      <c r="U532">
        <f>IF(Kinder!BT533=Antrag!$C$4,Kinder!BT532,0)</f>
        <v>0</v>
      </c>
      <c r="V532">
        <f>IF(Kinder!BU533=Antrag!$C$4,Kinder!BU532,0)</f>
        <v>0</v>
      </c>
      <c r="W532">
        <f>IF(Kinder!BV533=Antrag!$C$4,Kinder!BV532,0)</f>
        <v>0</v>
      </c>
      <c r="X532">
        <f>IF(Kinder!BW533=Antrag!$C$4,Kinder!BW532,0)</f>
        <v>0</v>
      </c>
    </row>
    <row r="533" spans="1:49" x14ac:dyDescent="0.2">
      <c r="Y533">
        <f t="shared" ref="Y533:AJ533" si="176">MIN(A531,AL531)*M532</f>
        <v>0</v>
      </c>
      <c r="Z533">
        <f t="shared" si="176"/>
        <v>0</v>
      </c>
      <c r="AA533">
        <f t="shared" si="176"/>
        <v>0</v>
      </c>
      <c r="AB533">
        <f t="shared" si="176"/>
        <v>0</v>
      </c>
      <c r="AC533">
        <f t="shared" si="176"/>
        <v>0</v>
      </c>
      <c r="AD533">
        <f t="shared" si="176"/>
        <v>0</v>
      </c>
      <c r="AE533">
        <f t="shared" si="176"/>
        <v>0</v>
      </c>
      <c r="AF533">
        <f t="shared" si="176"/>
        <v>0</v>
      </c>
      <c r="AG533">
        <f t="shared" si="176"/>
        <v>0</v>
      </c>
      <c r="AH533">
        <f t="shared" si="176"/>
        <v>0</v>
      </c>
      <c r="AI533">
        <f t="shared" si="176"/>
        <v>0</v>
      </c>
      <c r="AJ533">
        <f t="shared" si="176"/>
        <v>0</v>
      </c>
      <c r="AK533">
        <f>SUM(Y533:AJ533)</f>
        <v>0</v>
      </c>
    </row>
    <row r="534" spans="1:49" x14ac:dyDescent="0.2">
      <c r="A534">
        <f>IF(Kinder!BL536=Antrag!$C$4,IF(Kinder!BL534=4.5,'Berechnung 4_5 _ x'!$E$31,Kinder!BL534),0)</f>
        <v>0</v>
      </c>
      <c r="B534">
        <f>IF(Kinder!BM536=Antrag!$C$4,IF(Kinder!BM534=4.5,'Berechnung 4_5 _ x'!$E$31,Kinder!BM534),0)</f>
        <v>0</v>
      </c>
      <c r="C534">
        <f>IF(Kinder!BN536=Antrag!$C$4,IF(Kinder!BN534=4.5,'Berechnung 4_5 _ x'!$E$31,Kinder!BN534),0)</f>
        <v>0</v>
      </c>
      <c r="D534">
        <f>IF(Kinder!BO536=Antrag!$C$4,IF(Kinder!BO534=4.5,'Berechnung 4_5 _ x'!$E$31,Kinder!BO534),0)</f>
        <v>0</v>
      </c>
      <c r="E534">
        <f>IF(Kinder!BP536=Antrag!$C$4,IF(Kinder!BP534=4.5,'Berechnung 4_5 _ x'!$E$31,Kinder!BP534),0)</f>
        <v>0</v>
      </c>
      <c r="F534">
        <f>IF(Kinder!BQ536=Antrag!$C$4,IF(Kinder!BQ534=4.5,'Berechnung 4_5 _ x'!$E$31,Kinder!BQ534),0)</f>
        <v>0</v>
      </c>
      <c r="G534">
        <f>IF(Kinder!BR536=Antrag!$C$4,IF(Kinder!BR534=4.5,'Berechnung 4_5 _ x'!$E$31,Kinder!BR534),0)</f>
        <v>0</v>
      </c>
      <c r="H534">
        <f>IF(Kinder!BS536=Antrag!$C$4,IF(Kinder!BS534=4.5,'Berechnung 4_5 _ x'!$E$31,Kinder!BS534),0)</f>
        <v>0</v>
      </c>
      <c r="I534">
        <f>IF(Kinder!BT536=Antrag!$C$4,IF(Kinder!BT534=4.5,'Berechnung 4_5 _ x'!$E$31,Kinder!BT534),0)</f>
        <v>0</v>
      </c>
      <c r="J534">
        <f>IF(Kinder!BU536=Antrag!$C$4,IF(Kinder!BU534=4.5,'Berechnung 4_5 _ x'!$E$31,Kinder!BU534),0)</f>
        <v>0</v>
      </c>
      <c r="K534">
        <f>IF(Kinder!BV536=Antrag!$C$4,IF(Kinder!BV534=4.5,'Berechnung 4_5 _ x'!$E$31,Kinder!BV534),0)</f>
        <v>0</v>
      </c>
      <c r="L534">
        <f>IF(Kinder!BW536=Antrag!$C$4,IF(Kinder!BW534=4.5,'Berechnung 4_5 _ x'!$E$31,Kinder!BW534),0)</f>
        <v>0</v>
      </c>
      <c r="M534" t="str">
        <f>IF(Kinder!S536='Berechnung Kommune'!L533,Kinder!S534,0)</f>
        <v/>
      </c>
      <c r="AL534">
        <f>IF(Kinder!BL536=Antrag!$C$4,IF(A534&gt;=4.5,IF('Berechnung 4_5 _ x'!D$5="Nein",4.5,IF(Kinder!AJ$903&lt;3,IF(MAX(Kinder!$AJ$903:AJ$903)&lt;3,4.5,Kinder!BL534),MIN('Berechnung 4_5 _ x'!$E$31:$F$32))),A534),0)</f>
        <v>0</v>
      </c>
      <c r="AM534">
        <f>IF(Kinder!BM536=Antrag!$C$4,IF(B534&gt;=4.5,IF('Berechnung 4_5 _ x'!E$5="Nein",4.5,IF(Kinder!AK$903&lt;3,IF(MAX(Kinder!$AJ$903:AK$903)&lt;3,4.5,Kinder!BM534),MIN('Berechnung 4_5 _ x'!$E$31:$F$32))),B534),0)</f>
        <v>0</v>
      </c>
      <c r="AN534">
        <f>IF(Kinder!BN536=Antrag!$C$4,IF(C534&gt;=4.5,IF('Berechnung 4_5 _ x'!F$5="Nein",4.5,IF(Kinder!AL$903&lt;3,IF(MAX(Kinder!$AJ$903:AL$903)&lt;3,4.5,Kinder!BN534),MIN('Berechnung 4_5 _ x'!$E$31:$F$32))),C534),0)</f>
        <v>0</v>
      </c>
      <c r="AO534">
        <f>IF(Kinder!BO536=Antrag!$C$4,IF(D534&gt;=4.5,IF('Berechnung 4_5 _ x'!G$5="Nein",4.5,IF(Kinder!AM$903&lt;3,IF(MAX(Kinder!$AJ$903:AM$903)&lt;3,4.5,Kinder!BO534),MIN('Berechnung 4_5 _ x'!$E$31:$F$32))),D534),0)</f>
        <v>0</v>
      </c>
      <c r="AP534">
        <f>IF(Kinder!BP536=Antrag!$C$4,IF(E534&gt;=4.5,IF('Berechnung 4_5 _ x'!H$5="Nein",4.5,IF(Kinder!AN$903&lt;3,IF(MAX(Kinder!$AJ$903:AN$903)&lt;3,4.5,Kinder!BP534),MIN('Berechnung 4_5 _ x'!$E$31:$F$32))),E534),0)</f>
        <v>0</v>
      </c>
      <c r="AQ534">
        <f>IF(Kinder!BQ536=Antrag!$C$4,IF(F534&gt;=4.5,IF('Berechnung 4_5 _ x'!I$5="Nein",4.5,IF(Kinder!AO$903&lt;3,IF(MAX(Kinder!$AJ$903:AO$903)&lt;3,4.5,Kinder!BQ534),MIN('Berechnung 4_5 _ x'!$E$31:$F$32))),F534),0)</f>
        <v>0</v>
      </c>
      <c r="AR534">
        <f>IF(Kinder!BR536=Antrag!$C$4,IF(G534&gt;=4.5,IF('Berechnung 4_5 _ x'!J$5="Nein",4.5,IF(Kinder!AP$903&lt;3,IF(MAX(Kinder!$AJ$903:AP$903)&lt;3,4.5,Kinder!BR534),MIN('Berechnung 4_5 _ x'!$E$31:$F$32))),G534),0)</f>
        <v>0</v>
      </c>
      <c r="AS534">
        <f>IF(Kinder!BS536=Antrag!$C$4,IF(H534&gt;=4.5,IF('Berechnung 4_5 _ x'!K$5="Nein",4.5,IF(Kinder!AQ$903&lt;3,IF(MAX(Kinder!$AJ$903:AQ$903)&lt;3,4.5,Kinder!BS534),MIN('Berechnung 4_5 _ x'!$E$31:$F$32))),H534),0)</f>
        <v>0</v>
      </c>
      <c r="AT534">
        <f>IF(Kinder!BT536=Antrag!$C$4,IF(I534&gt;=4.5,IF('Berechnung 4_5 _ x'!L$5="Nein",4.5,IF(Kinder!AR$903&lt;3,IF(MAX(Kinder!$AJ$903:AR$903)&lt;3,4.5,Kinder!BT534),MIN('Berechnung 4_5 _ x'!$E$31:$F$32))),I534),0)</f>
        <v>0</v>
      </c>
      <c r="AU534">
        <f>IF(Kinder!BU536=Antrag!$C$4,IF(J534&gt;=4.5,IF('Berechnung 4_5 _ x'!M$5="Nein",4.5,IF(Kinder!AS$903&lt;3,IF(MAX(Kinder!$AJ$903:AS$903)&lt;3,4.5,Kinder!BU534),MIN('Berechnung 4_5 _ x'!$E$31:$F$32))),J534),0)</f>
        <v>0</v>
      </c>
      <c r="AV534">
        <f>IF(Kinder!BV536=Antrag!$C$4,IF(K534&gt;=4.5,IF('Berechnung 4_5 _ x'!N$5="Nein",4.5,IF(Kinder!AT$903&lt;3,IF(MAX(Kinder!$AJ$903:AT$903)&lt;3,4.5,Kinder!BV534),MIN('Berechnung 4_5 _ x'!$E$31:$F$32))),K534),0)</f>
        <v>0</v>
      </c>
      <c r="AW534">
        <f>IF(Kinder!BW536=Antrag!$C$4,IF(L534&gt;=4.5,IF('Berechnung 4_5 _ x'!O$5="Nein",4.5,IF(Kinder!AU$903&lt;3,IF(MAX(Kinder!$AJ$903:AU$903)&lt;3,4.5,Kinder!BW534),MIN('Berechnung 4_5 _ x'!$E$31:$F$32))),L534),0)</f>
        <v>0</v>
      </c>
    </row>
    <row r="535" spans="1:49" x14ac:dyDescent="0.2">
      <c r="M535">
        <f>IF(Kinder!BL536=Antrag!$C$4,Kinder!BL535,0)</f>
        <v>0</v>
      </c>
      <c r="N535">
        <f>IF(Kinder!BM536=Antrag!$C$4,Kinder!BM535,0)</f>
        <v>0</v>
      </c>
      <c r="O535">
        <f>IF(Kinder!BN536=Antrag!$C$4,Kinder!BN535,0)</f>
        <v>0</v>
      </c>
      <c r="P535">
        <f>IF(Kinder!BO536=Antrag!$C$4,Kinder!BO535,0)</f>
        <v>0</v>
      </c>
      <c r="Q535">
        <f>IF(Kinder!BP536=Antrag!$C$4,Kinder!BP535,0)</f>
        <v>0</v>
      </c>
      <c r="R535">
        <f>IF(Kinder!BQ536=Antrag!$C$4,Kinder!BQ535,0)</f>
        <v>0</v>
      </c>
      <c r="S535">
        <f>IF(Kinder!BR536=Antrag!$C$4,Kinder!BR535,0)</f>
        <v>0</v>
      </c>
      <c r="T535">
        <f>IF(Kinder!BS536=Antrag!$C$4,Kinder!BS535,0)</f>
        <v>0</v>
      </c>
      <c r="U535">
        <f>IF(Kinder!BT536=Antrag!$C$4,Kinder!BT535,0)</f>
        <v>0</v>
      </c>
      <c r="V535">
        <f>IF(Kinder!BU536=Antrag!$C$4,Kinder!BU535,0)</f>
        <v>0</v>
      </c>
      <c r="W535">
        <f>IF(Kinder!BV536=Antrag!$C$4,Kinder!BV535,0)</f>
        <v>0</v>
      </c>
      <c r="X535">
        <f>IF(Kinder!BW536=Antrag!$C$4,Kinder!BW535,0)</f>
        <v>0</v>
      </c>
    </row>
    <row r="536" spans="1:49" x14ac:dyDescent="0.2">
      <c r="Y536">
        <f t="shared" ref="Y536:AJ536" si="177">MIN(A534,AL534)*M535</f>
        <v>0</v>
      </c>
      <c r="Z536">
        <f t="shared" si="177"/>
        <v>0</v>
      </c>
      <c r="AA536">
        <f t="shared" si="177"/>
        <v>0</v>
      </c>
      <c r="AB536">
        <f t="shared" si="177"/>
        <v>0</v>
      </c>
      <c r="AC536">
        <f t="shared" si="177"/>
        <v>0</v>
      </c>
      <c r="AD536">
        <f t="shared" si="177"/>
        <v>0</v>
      </c>
      <c r="AE536">
        <f t="shared" si="177"/>
        <v>0</v>
      </c>
      <c r="AF536">
        <f t="shared" si="177"/>
        <v>0</v>
      </c>
      <c r="AG536">
        <f t="shared" si="177"/>
        <v>0</v>
      </c>
      <c r="AH536">
        <f t="shared" si="177"/>
        <v>0</v>
      </c>
      <c r="AI536">
        <f t="shared" si="177"/>
        <v>0</v>
      </c>
      <c r="AJ536">
        <f t="shared" si="177"/>
        <v>0</v>
      </c>
      <c r="AK536">
        <f>SUM(Y536:AJ536)</f>
        <v>0</v>
      </c>
    </row>
    <row r="537" spans="1:49" x14ac:dyDescent="0.2">
      <c r="A537">
        <f>IF(Kinder!BL539=Antrag!$C$4,IF(Kinder!BL537=4.5,'Berechnung 4_5 _ x'!$E$31,Kinder!BL537),0)</f>
        <v>0</v>
      </c>
      <c r="B537">
        <f>IF(Kinder!BM539=Antrag!$C$4,IF(Kinder!BM537=4.5,'Berechnung 4_5 _ x'!$E$31,Kinder!BM537),0)</f>
        <v>0</v>
      </c>
      <c r="C537">
        <f>IF(Kinder!BN539=Antrag!$C$4,IF(Kinder!BN537=4.5,'Berechnung 4_5 _ x'!$E$31,Kinder!BN537),0)</f>
        <v>0</v>
      </c>
      <c r="D537">
        <f>IF(Kinder!BO539=Antrag!$C$4,IF(Kinder!BO537=4.5,'Berechnung 4_5 _ x'!$E$31,Kinder!BO537),0)</f>
        <v>0</v>
      </c>
      <c r="E537">
        <f>IF(Kinder!BP539=Antrag!$C$4,IF(Kinder!BP537=4.5,'Berechnung 4_5 _ x'!$E$31,Kinder!BP537),0)</f>
        <v>0</v>
      </c>
      <c r="F537">
        <f>IF(Kinder!BQ539=Antrag!$C$4,IF(Kinder!BQ537=4.5,'Berechnung 4_5 _ x'!$E$31,Kinder!BQ537),0)</f>
        <v>0</v>
      </c>
      <c r="G537">
        <f>IF(Kinder!BR539=Antrag!$C$4,IF(Kinder!BR537=4.5,'Berechnung 4_5 _ x'!$E$31,Kinder!BR537),0)</f>
        <v>0</v>
      </c>
      <c r="H537">
        <f>IF(Kinder!BS539=Antrag!$C$4,IF(Kinder!BS537=4.5,'Berechnung 4_5 _ x'!$E$31,Kinder!BS537),0)</f>
        <v>0</v>
      </c>
      <c r="I537">
        <f>IF(Kinder!BT539=Antrag!$C$4,IF(Kinder!BT537=4.5,'Berechnung 4_5 _ x'!$E$31,Kinder!BT537),0)</f>
        <v>0</v>
      </c>
      <c r="J537">
        <f>IF(Kinder!BU539=Antrag!$C$4,IF(Kinder!BU537=4.5,'Berechnung 4_5 _ x'!$E$31,Kinder!BU537),0)</f>
        <v>0</v>
      </c>
      <c r="K537">
        <f>IF(Kinder!BV539=Antrag!$C$4,IF(Kinder!BV537=4.5,'Berechnung 4_5 _ x'!$E$31,Kinder!BV537),0)</f>
        <v>0</v>
      </c>
      <c r="L537">
        <f>IF(Kinder!BW539=Antrag!$C$4,IF(Kinder!BW537=4.5,'Berechnung 4_5 _ x'!$E$31,Kinder!BW537),0)</f>
        <v>0</v>
      </c>
      <c r="M537" t="str">
        <f>IF(Kinder!S539='Berechnung Kommune'!L536,Kinder!S537,0)</f>
        <v/>
      </c>
      <c r="AL537">
        <f>IF(Kinder!BL539=Antrag!$C$4,IF(A537&gt;=4.5,IF('Berechnung 4_5 _ x'!D$5="Nein",4.5,IF(Kinder!AJ$903&lt;3,IF(MAX(Kinder!$AJ$903:AJ$903)&lt;3,4.5,Kinder!BL537),MIN('Berechnung 4_5 _ x'!$E$31:$F$32))),A537),0)</f>
        <v>0</v>
      </c>
      <c r="AM537">
        <f>IF(Kinder!BM539=Antrag!$C$4,IF(B537&gt;=4.5,IF('Berechnung 4_5 _ x'!E$5="Nein",4.5,IF(Kinder!AK$903&lt;3,IF(MAX(Kinder!$AJ$903:AK$903)&lt;3,4.5,Kinder!BM537),MIN('Berechnung 4_5 _ x'!$E$31:$F$32))),B537),0)</f>
        <v>0</v>
      </c>
      <c r="AN537">
        <f>IF(Kinder!BN539=Antrag!$C$4,IF(C537&gt;=4.5,IF('Berechnung 4_5 _ x'!F$5="Nein",4.5,IF(Kinder!AL$903&lt;3,IF(MAX(Kinder!$AJ$903:AL$903)&lt;3,4.5,Kinder!BN537),MIN('Berechnung 4_5 _ x'!$E$31:$F$32))),C537),0)</f>
        <v>0</v>
      </c>
      <c r="AO537">
        <f>IF(Kinder!BO539=Antrag!$C$4,IF(D537&gt;=4.5,IF('Berechnung 4_5 _ x'!G$5="Nein",4.5,IF(Kinder!AM$903&lt;3,IF(MAX(Kinder!$AJ$903:AM$903)&lt;3,4.5,Kinder!BO537),MIN('Berechnung 4_5 _ x'!$E$31:$F$32))),D537),0)</f>
        <v>0</v>
      </c>
      <c r="AP537">
        <f>IF(Kinder!BP539=Antrag!$C$4,IF(E537&gt;=4.5,IF('Berechnung 4_5 _ x'!H$5="Nein",4.5,IF(Kinder!AN$903&lt;3,IF(MAX(Kinder!$AJ$903:AN$903)&lt;3,4.5,Kinder!BP537),MIN('Berechnung 4_5 _ x'!$E$31:$F$32))),E537),0)</f>
        <v>0</v>
      </c>
      <c r="AQ537">
        <f>IF(Kinder!BQ539=Antrag!$C$4,IF(F537&gt;=4.5,IF('Berechnung 4_5 _ x'!I$5="Nein",4.5,IF(Kinder!AO$903&lt;3,IF(MAX(Kinder!$AJ$903:AO$903)&lt;3,4.5,Kinder!BQ537),MIN('Berechnung 4_5 _ x'!$E$31:$F$32))),F537),0)</f>
        <v>0</v>
      </c>
      <c r="AR537">
        <f>IF(Kinder!BR539=Antrag!$C$4,IF(G537&gt;=4.5,IF('Berechnung 4_5 _ x'!J$5="Nein",4.5,IF(Kinder!AP$903&lt;3,IF(MAX(Kinder!$AJ$903:AP$903)&lt;3,4.5,Kinder!BR537),MIN('Berechnung 4_5 _ x'!$E$31:$F$32))),G537),0)</f>
        <v>0</v>
      </c>
      <c r="AS537">
        <f>IF(Kinder!BS539=Antrag!$C$4,IF(H537&gt;=4.5,IF('Berechnung 4_5 _ x'!K$5="Nein",4.5,IF(Kinder!AQ$903&lt;3,IF(MAX(Kinder!$AJ$903:AQ$903)&lt;3,4.5,Kinder!BS537),MIN('Berechnung 4_5 _ x'!$E$31:$F$32))),H537),0)</f>
        <v>0</v>
      </c>
      <c r="AT537">
        <f>IF(Kinder!BT539=Antrag!$C$4,IF(I537&gt;=4.5,IF('Berechnung 4_5 _ x'!L$5="Nein",4.5,IF(Kinder!AR$903&lt;3,IF(MAX(Kinder!$AJ$903:AR$903)&lt;3,4.5,Kinder!BT537),MIN('Berechnung 4_5 _ x'!$E$31:$F$32))),I537),0)</f>
        <v>0</v>
      </c>
      <c r="AU537">
        <f>IF(Kinder!BU539=Antrag!$C$4,IF(J537&gt;=4.5,IF('Berechnung 4_5 _ x'!M$5="Nein",4.5,IF(Kinder!AS$903&lt;3,IF(MAX(Kinder!$AJ$903:AS$903)&lt;3,4.5,Kinder!BU537),MIN('Berechnung 4_5 _ x'!$E$31:$F$32))),J537),0)</f>
        <v>0</v>
      </c>
      <c r="AV537">
        <f>IF(Kinder!BV539=Antrag!$C$4,IF(K537&gt;=4.5,IF('Berechnung 4_5 _ x'!N$5="Nein",4.5,IF(Kinder!AT$903&lt;3,IF(MAX(Kinder!$AJ$903:AT$903)&lt;3,4.5,Kinder!BV537),MIN('Berechnung 4_5 _ x'!$E$31:$F$32))),K537),0)</f>
        <v>0</v>
      </c>
      <c r="AW537">
        <f>IF(Kinder!BW539=Antrag!$C$4,IF(L537&gt;=4.5,IF('Berechnung 4_5 _ x'!O$5="Nein",4.5,IF(Kinder!AU$903&lt;3,IF(MAX(Kinder!$AJ$903:AU$903)&lt;3,4.5,Kinder!BW537),MIN('Berechnung 4_5 _ x'!$E$31:$F$32))),L537),0)</f>
        <v>0</v>
      </c>
    </row>
    <row r="538" spans="1:49" x14ac:dyDescent="0.2">
      <c r="M538">
        <f>IF(Kinder!BL539=Antrag!$C$4,Kinder!BL538,0)</f>
        <v>0</v>
      </c>
      <c r="N538">
        <f>IF(Kinder!BM539=Antrag!$C$4,Kinder!BM538,0)</f>
        <v>0</v>
      </c>
      <c r="O538">
        <f>IF(Kinder!BN539=Antrag!$C$4,Kinder!BN538,0)</f>
        <v>0</v>
      </c>
      <c r="P538">
        <f>IF(Kinder!BO539=Antrag!$C$4,Kinder!BO538,0)</f>
        <v>0</v>
      </c>
      <c r="Q538">
        <f>IF(Kinder!BP539=Antrag!$C$4,Kinder!BP538,0)</f>
        <v>0</v>
      </c>
      <c r="R538">
        <f>IF(Kinder!BQ539=Antrag!$C$4,Kinder!BQ538,0)</f>
        <v>0</v>
      </c>
      <c r="S538">
        <f>IF(Kinder!BR539=Antrag!$C$4,Kinder!BR538,0)</f>
        <v>0</v>
      </c>
      <c r="T538">
        <f>IF(Kinder!BS539=Antrag!$C$4,Kinder!BS538,0)</f>
        <v>0</v>
      </c>
      <c r="U538">
        <f>IF(Kinder!BT539=Antrag!$C$4,Kinder!BT538,0)</f>
        <v>0</v>
      </c>
      <c r="V538">
        <f>IF(Kinder!BU539=Antrag!$C$4,Kinder!BU538,0)</f>
        <v>0</v>
      </c>
      <c r="W538">
        <f>IF(Kinder!BV539=Antrag!$C$4,Kinder!BV538,0)</f>
        <v>0</v>
      </c>
      <c r="X538">
        <f>IF(Kinder!BW539=Antrag!$C$4,Kinder!BW538,0)</f>
        <v>0</v>
      </c>
    </row>
    <row r="539" spans="1:49" x14ac:dyDescent="0.2">
      <c r="Y539">
        <f t="shared" ref="Y539:AJ539" si="178">MIN(A537,AL537)*M538</f>
        <v>0</v>
      </c>
      <c r="Z539">
        <f t="shared" si="178"/>
        <v>0</v>
      </c>
      <c r="AA539">
        <f t="shared" si="178"/>
        <v>0</v>
      </c>
      <c r="AB539">
        <f t="shared" si="178"/>
        <v>0</v>
      </c>
      <c r="AC539">
        <f t="shared" si="178"/>
        <v>0</v>
      </c>
      <c r="AD539">
        <f t="shared" si="178"/>
        <v>0</v>
      </c>
      <c r="AE539">
        <f t="shared" si="178"/>
        <v>0</v>
      </c>
      <c r="AF539">
        <f t="shared" si="178"/>
        <v>0</v>
      </c>
      <c r="AG539">
        <f t="shared" si="178"/>
        <v>0</v>
      </c>
      <c r="AH539">
        <f t="shared" si="178"/>
        <v>0</v>
      </c>
      <c r="AI539">
        <f t="shared" si="178"/>
        <v>0</v>
      </c>
      <c r="AJ539">
        <f t="shared" si="178"/>
        <v>0</v>
      </c>
      <c r="AK539">
        <f>SUM(Y539:AJ539)</f>
        <v>0</v>
      </c>
    </row>
    <row r="540" spans="1:49" x14ac:dyDescent="0.2">
      <c r="A540">
        <f>IF(Kinder!BL542=Antrag!$C$4,IF(Kinder!BL540=4.5,'Berechnung 4_5 _ x'!$E$31,Kinder!BL540),0)</f>
        <v>0</v>
      </c>
      <c r="B540">
        <f>IF(Kinder!BM542=Antrag!$C$4,IF(Kinder!BM540=4.5,'Berechnung 4_5 _ x'!$E$31,Kinder!BM540),0)</f>
        <v>0</v>
      </c>
      <c r="C540">
        <f>IF(Kinder!BN542=Antrag!$C$4,IF(Kinder!BN540=4.5,'Berechnung 4_5 _ x'!$E$31,Kinder!BN540),0)</f>
        <v>0</v>
      </c>
      <c r="D540">
        <f>IF(Kinder!BO542=Antrag!$C$4,IF(Kinder!BO540=4.5,'Berechnung 4_5 _ x'!$E$31,Kinder!BO540),0)</f>
        <v>0</v>
      </c>
      <c r="E540">
        <f>IF(Kinder!BP542=Antrag!$C$4,IF(Kinder!BP540=4.5,'Berechnung 4_5 _ x'!$E$31,Kinder!BP540),0)</f>
        <v>0</v>
      </c>
      <c r="F540">
        <f>IF(Kinder!BQ542=Antrag!$C$4,IF(Kinder!BQ540=4.5,'Berechnung 4_5 _ x'!$E$31,Kinder!BQ540),0)</f>
        <v>0</v>
      </c>
      <c r="G540">
        <f>IF(Kinder!BR542=Antrag!$C$4,IF(Kinder!BR540=4.5,'Berechnung 4_5 _ x'!$E$31,Kinder!BR540),0)</f>
        <v>0</v>
      </c>
      <c r="H540">
        <f>IF(Kinder!BS542=Antrag!$C$4,IF(Kinder!BS540=4.5,'Berechnung 4_5 _ x'!$E$31,Kinder!BS540),0)</f>
        <v>0</v>
      </c>
      <c r="I540">
        <f>IF(Kinder!BT542=Antrag!$C$4,IF(Kinder!BT540=4.5,'Berechnung 4_5 _ x'!$E$31,Kinder!BT540),0)</f>
        <v>0</v>
      </c>
      <c r="J540">
        <f>IF(Kinder!BU542=Antrag!$C$4,IF(Kinder!BU540=4.5,'Berechnung 4_5 _ x'!$E$31,Kinder!BU540),0)</f>
        <v>0</v>
      </c>
      <c r="K540">
        <f>IF(Kinder!BV542=Antrag!$C$4,IF(Kinder!BV540=4.5,'Berechnung 4_5 _ x'!$E$31,Kinder!BV540),0)</f>
        <v>0</v>
      </c>
      <c r="L540">
        <f>IF(Kinder!BW542=Antrag!$C$4,IF(Kinder!BW540=4.5,'Berechnung 4_5 _ x'!$E$31,Kinder!BW540),0)</f>
        <v>0</v>
      </c>
      <c r="M540" t="str">
        <f>IF(Kinder!S542='Berechnung Kommune'!L539,Kinder!S540,0)</f>
        <v/>
      </c>
      <c r="AL540">
        <f>IF(Kinder!BL542=Antrag!$C$4,IF(A540&gt;=4.5,IF('Berechnung 4_5 _ x'!D$5="Nein",4.5,IF(Kinder!AJ$903&lt;3,IF(MAX(Kinder!$AJ$903:AJ$903)&lt;3,4.5,Kinder!BL540),MIN('Berechnung 4_5 _ x'!$E$31:$F$32))),A540),0)</f>
        <v>0</v>
      </c>
      <c r="AM540">
        <f>IF(Kinder!BM542=Antrag!$C$4,IF(B540&gt;=4.5,IF('Berechnung 4_5 _ x'!E$5="Nein",4.5,IF(Kinder!AK$903&lt;3,IF(MAX(Kinder!$AJ$903:AK$903)&lt;3,4.5,Kinder!BM540),MIN('Berechnung 4_5 _ x'!$E$31:$F$32))),B540),0)</f>
        <v>0</v>
      </c>
      <c r="AN540">
        <f>IF(Kinder!BN542=Antrag!$C$4,IF(C540&gt;=4.5,IF('Berechnung 4_5 _ x'!F$5="Nein",4.5,IF(Kinder!AL$903&lt;3,IF(MAX(Kinder!$AJ$903:AL$903)&lt;3,4.5,Kinder!BN540),MIN('Berechnung 4_5 _ x'!$E$31:$F$32))),C540),0)</f>
        <v>0</v>
      </c>
      <c r="AO540">
        <f>IF(Kinder!BO542=Antrag!$C$4,IF(D540&gt;=4.5,IF('Berechnung 4_5 _ x'!G$5="Nein",4.5,IF(Kinder!AM$903&lt;3,IF(MAX(Kinder!$AJ$903:AM$903)&lt;3,4.5,Kinder!BO540),MIN('Berechnung 4_5 _ x'!$E$31:$F$32))),D540),0)</f>
        <v>0</v>
      </c>
      <c r="AP540">
        <f>IF(Kinder!BP542=Antrag!$C$4,IF(E540&gt;=4.5,IF('Berechnung 4_5 _ x'!H$5="Nein",4.5,IF(Kinder!AN$903&lt;3,IF(MAX(Kinder!$AJ$903:AN$903)&lt;3,4.5,Kinder!BP540),MIN('Berechnung 4_5 _ x'!$E$31:$F$32))),E540),0)</f>
        <v>0</v>
      </c>
      <c r="AQ540">
        <f>IF(Kinder!BQ542=Antrag!$C$4,IF(F540&gt;=4.5,IF('Berechnung 4_5 _ x'!I$5="Nein",4.5,IF(Kinder!AO$903&lt;3,IF(MAX(Kinder!$AJ$903:AO$903)&lt;3,4.5,Kinder!BQ540),MIN('Berechnung 4_5 _ x'!$E$31:$F$32))),F540),0)</f>
        <v>0</v>
      </c>
      <c r="AR540">
        <f>IF(Kinder!BR542=Antrag!$C$4,IF(G540&gt;=4.5,IF('Berechnung 4_5 _ x'!J$5="Nein",4.5,IF(Kinder!AP$903&lt;3,IF(MAX(Kinder!$AJ$903:AP$903)&lt;3,4.5,Kinder!BR540),MIN('Berechnung 4_5 _ x'!$E$31:$F$32))),G540),0)</f>
        <v>0</v>
      </c>
      <c r="AS540">
        <f>IF(Kinder!BS542=Antrag!$C$4,IF(H540&gt;=4.5,IF('Berechnung 4_5 _ x'!K$5="Nein",4.5,IF(Kinder!AQ$903&lt;3,IF(MAX(Kinder!$AJ$903:AQ$903)&lt;3,4.5,Kinder!BS540),MIN('Berechnung 4_5 _ x'!$E$31:$F$32))),H540),0)</f>
        <v>0</v>
      </c>
      <c r="AT540">
        <f>IF(Kinder!BT542=Antrag!$C$4,IF(I540&gt;=4.5,IF('Berechnung 4_5 _ x'!L$5="Nein",4.5,IF(Kinder!AR$903&lt;3,IF(MAX(Kinder!$AJ$903:AR$903)&lt;3,4.5,Kinder!BT540),MIN('Berechnung 4_5 _ x'!$E$31:$F$32))),I540),0)</f>
        <v>0</v>
      </c>
      <c r="AU540">
        <f>IF(Kinder!BU542=Antrag!$C$4,IF(J540&gt;=4.5,IF('Berechnung 4_5 _ x'!M$5="Nein",4.5,IF(Kinder!AS$903&lt;3,IF(MAX(Kinder!$AJ$903:AS$903)&lt;3,4.5,Kinder!BU540),MIN('Berechnung 4_5 _ x'!$E$31:$F$32))),J540),0)</f>
        <v>0</v>
      </c>
      <c r="AV540">
        <f>IF(Kinder!BV542=Antrag!$C$4,IF(K540&gt;=4.5,IF('Berechnung 4_5 _ x'!N$5="Nein",4.5,IF(Kinder!AT$903&lt;3,IF(MAX(Kinder!$AJ$903:AT$903)&lt;3,4.5,Kinder!BV540),MIN('Berechnung 4_5 _ x'!$E$31:$F$32))),K540),0)</f>
        <v>0</v>
      </c>
      <c r="AW540">
        <f>IF(Kinder!BW542=Antrag!$C$4,IF(L540&gt;=4.5,IF('Berechnung 4_5 _ x'!O$5="Nein",4.5,IF(Kinder!AU$903&lt;3,IF(MAX(Kinder!$AJ$903:AU$903)&lt;3,4.5,Kinder!BW540),MIN('Berechnung 4_5 _ x'!$E$31:$F$32))),L540),0)</f>
        <v>0</v>
      </c>
    </row>
    <row r="541" spans="1:49" x14ac:dyDescent="0.2">
      <c r="M541">
        <f>IF(Kinder!BL542=Antrag!$C$4,Kinder!BL541,0)</f>
        <v>0</v>
      </c>
      <c r="N541">
        <f>IF(Kinder!BM542=Antrag!$C$4,Kinder!BM541,0)</f>
        <v>0</v>
      </c>
      <c r="O541">
        <f>IF(Kinder!BN542=Antrag!$C$4,Kinder!BN541,0)</f>
        <v>0</v>
      </c>
      <c r="P541">
        <f>IF(Kinder!BO542=Antrag!$C$4,Kinder!BO541,0)</f>
        <v>0</v>
      </c>
      <c r="Q541">
        <f>IF(Kinder!BP542=Antrag!$C$4,Kinder!BP541,0)</f>
        <v>0</v>
      </c>
      <c r="R541">
        <f>IF(Kinder!BQ542=Antrag!$C$4,Kinder!BQ541,0)</f>
        <v>0</v>
      </c>
      <c r="S541">
        <f>IF(Kinder!BR542=Antrag!$C$4,Kinder!BR541,0)</f>
        <v>0</v>
      </c>
      <c r="T541">
        <f>IF(Kinder!BS542=Antrag!$C$4,Kinder!BS541,0)</f>
        <v>0</v>
      </c>
      <c r="U541">
        <f>IF(Kinder!BT542=Antrag!$C$4,Kinder!BT541,0)</f>
        <v>0</v>
      </c>
      <c r="V541">
        <f>IF(Kinder!BU542=Antrag!$C$4,Kinder!BU541,0)</f>
        <v>0</v>
      </c>
      <c r="W541">
        <f>IF(Kinder!BV542=Antrag!$C$4,Kinder!BV541,0)</f>
        <v>0</v>
      </c>
      <c r="X541">
        <f>IF(Kinder!BW542=Antrag!$C$4,Kinder!BW541,0)</f>
        <v>0</v>
      </c>
    </row>
    <row r="542" spans="1:49" x14ac:dyDescent="0.2">
      <c r="Y542">
        <f t="shared" ref="Y542:AJ542" si="179">MIN(A540,AL540)*M541</f>
        <v>0</v>
      </c>
      <c r="Z542">
        <f t="shared" si="179"/>
        <v>0</v>
      </c>
      <c r="AA542">
        <f t="shared" si="179"/>
        <v>0</v>
      </c>
      <c r="AB542">
        <f t="shared" si="179"/>
        <v>0</v>
      </c>
      <c r="AC542">
        <f t="shared" si="179"/>
        <v>0</v>
      </c>
      <c r="AD542">
        <f t="shared" si="179"/>
        <v>0</v>
      </c>
      <c r="AE542">
        <f t="shared" si="179"/>
        <v>0</v>
      </c>
      <c r="AF542">
        <f t="shared" si="179"/>
        <v>0</v>
      </c>
      <c r="AG542">
        <f t="shared" si="179"/>
        <v>0</v>
      </c>
      <c r="AH542">
        <f t="shared" si="179"/>
        <v>0</v>
      </c>
      <c r="AI542">
        <f t="shared" si="179"/>
        <v>0</v>
      </c>
      <c r="AJ542">
        <f t="shared" si="179"/>
        <v>0</v>
      </c>
      <c r="AK542">
        <f>SUM(Y542:AJ542)</f>
        <v>0</v>
      </c>
    </row>
    <row r="543" spans="1:49" x14ac:dyDescent="0.2">
      <c r="A543">
        <f>IF(Kinder!BL545=Antrag!$C$4,IF(Kinder!BL543=4.5,'Berechnung 4_5 _ x'!$E$31,Kinder!BL543),0)</f>
        <v>0</v>
      </c>
      <c r="B543">
        <f>IF(Kinder!BM545=Antrag!$C$4,IF(Kinder!BM543=4.5,'Berechnung 4_5 _ x'!$E$31,Kinder!BM543),0)</f>
        <v>0</v>
      </c>
      <c r="C543">
        <f>IF(Kinder!BN545=Antrag!$C$4,IF(Kinder!BN543=4.5,'Berechnung 4_5 _ x'!$E$31,Kinder!BN543),0)</f>
        <v>0</v>
      </c>
      <c r="D543">
        <f>IF(Kinder!BO545=Antrag!$C$4,IF(Kinder!BO543=4.5,'Berechnung 4_5 _ x'!$E$31,Kinder!BO543),0)</f>
        <v>0</v>
      </c>
      <c r="E543">
        <f>IF(Kinder!BP545=Antrag!$C$4,IF(Kinder!BP543=4.5,'Berechnung 4_5 _ x'!$E$31,Kinder!BP543),0)</f>
        <v>0</v>
      </c>
      <c r="F543">
        <f>IF(Kinder!BQ545=Antrag!$C$4,IF(Kinder!BQ543=4.5,'Berechnung 4_5 _ x'!$E$31,Kinder!BQ543),0)</f>
        <v>0</v>
      </c>
      <c r="G543">
        <f>IF(Kinder!BR545=Antrag!$C$4,IF(Kinder!BR543=4.5,'Berechnung 4_5 _ x'!$E$31,Kinder!BR543),0)</f>
        <v>0</v>
      </c>
      <c r="H543">
        <f>IF(Kinder!BS545=Antrag!$C$4,IF(Kinder!BS543=4.5,'Berechnung 4_5 _ x'!$E$31,Kinder!BS543),0)</f>
        <v>0</v>
      </c>
      <c r="I543">
        <f>IF(Kinder!BT545=Antrag!$C$4,IF(Kinder!BT543=4.5,'Berechnung 4_5 _ x'!$E$31,Kinder!BT543),0)</f>
        <v>0</v>
      </c>
      <c r="J543">
        <f>IF(Kinder!BU545=Antrag!$C$4,IF(Kinder!BU543=4.5,'Berechnung 4_5 _ x'!$E$31,Kinder!BU543),0)</f>
        <v>0</v>
      </c>
      <c r="K543">
        <f>IF(Kinder!BV545=Antrag!$C$4,IF(Kinder!BV543=4.5,'Berechnung 4_5 _ x'!$E$31,Kinder!BV543),0)</f>
        <v>0</v>
      </c>
      <c r="L543">
        <f>IF(Kinder!BW545=Antrag!$C$4,IF(Kinder!BW543=4.5,'Berechnung 4_5 _ x'!$E$31,Kinder!BW543),0)</f>
        <v>0</v>
      </c>
      <c r="M543" t="str">
        <f>IF(Kinder!S545='Berechnung Kommune'!L542,Kinder!S543,0)</f>
        <v/>
      </c>
      <c r="AL543">
        <f>IF(Kinder!BL545=Antrag!$C$4,IF(A543&gt;=4.5,IF('Berechnung 4_5 _ x'!D$5="Nein",4.5,IF(Kinder!AJ$903&lt;3,IF(MAX(Kinder!$AJ$903:AJ$903)&lt;3,4.5,Kinder!BL543),MIN('Berechnung 4_5 _ x'!$E$31:$F$32))),A543),0)</f>
        <v>0</v>
      </c>
      <c r="AM543">
        <f>IF(Kinder!BM545=Antrag!$C$4,IF(B543&gt;=4.5,IF('Berechnung 4_5 _ x'!E$5="Nein",4.5,IF(Kinder!AK$903&lt;3,IF(MAX(Kinder!$AJ$903:AK$903)&lt;3,4.5,Kinder!BM543),MIN('Berechnung 4_5 _ x'!$E$31:$F$32))),B543),0)</f>
        <v>0</v>
      </c>
      <c r="AN543">
        <f>IF(Kinder!BN545=Antrag!$C$4,IF(C543&gt;=4.5,IF('Berechnung 4_5 _ x'!F$5="Nein",4.5,IF(Kinder!AL$903&lt;3,IF(MAX(Kinder!$AJ$903:AL$903)&lt;3,4.5,Kinder!BN543),MIN('Berechnung 4_5 _ x'!$E$31:$F$32))),C543),0)</f>
        <v>0</v>
      </c>
      <c r="AO543">
        <f>IF(Kinder!BO545=Antrag!$C$4,IF(D543&gt;=4.5,IF('Berechnung 4_5 _ x'!G$5="Nein",4.5,IF(Kinder!AM$903&lt;3,IF(MAX(Kinder!$AJ$903:AM$903)&lt;3,4.5,Kinder!BO543),MIN('Berechnung 4_5 _ x'!$E$31:$F$32))),D543),0)</f>
        <v>0</v>
      </c>
      <c r="AP543">
        <f>IF(Kinder!BP545=Antrag!$C$4,IF(E543&gt;=4.5,IF('Berechnung 4_5 _ x'!H$5="Nein",4.5,IF(Kinder!AN$903&lt;3,IF(MAX(Kinder!$AJ$903:AN$903)&lt;3,4.5,Kinder!BP543),MIN('Berechnung 4_5 _ x'!$E$31:$F$32))),E543),0)</f>
        <v>0</v>
      </c>
      <c r="AQ543">
        <f>IF(Kinder!BQ545=Antrag!$C$4,IF(F543&gt;=4.5,IF('Berechnung 4_5 _ x'!I$5="Nein",4.5,IF(Kinder!AO$903&lt;3,IF(MAX(Kinder!$AJ$903:AO$903)&lt;3,4.5,Kinder!BQ543),MIN('Berechnung 4_5 _ x'!$E$31:$F$32))),F543),0)</f>
        <v>0</v>
      </c>
      <c r="AR543">
        <f>IF(Kinder!BR545=Antrag!$C$4,IF(G543&gt;=4.5,IF('Berechnung 4_5 _ x'!J$5="Nein",4.5,IF(Kinder!AP$903&lt;3,IF(MAX(Kinder!$AJ$903:AP$903)&lt;3,4.5,Kinder!BR543),MIN('Berechnung 4_5 _ x'!$E$31:$F$32))),G543),0)</f>
        <v>0</v>
      </c>
      <c r="AS543">
        <f>IF(Kinder!BS545=Antrag!$C$4,IF(H543&gt;=4.5,IF('Berechnung 4_5 _ x'!K$5="Nein",4.5,IF(Kinder!AQ$903&lt;3,IF(MAX(Kinder!$AJ$903:AQ$903)&lt;3,4.5,Kinder!BS543),MIN('Berechnung 4_5 _ x'!$E$31:$F$32))),H543),0)</f>
        <v>0</v>
      </c>
      <c r="AT543">
        <f>IF(Kinder!BT545=Antrag!$C$4,IF(I543&gt;=4.5,IF('Berechnung 4_5 _ x'!L$5="Nein",4.5,IF(Kinder!AR$903&lt;3,IF(MAX(Kinder!$AJ$903:AR$903)&lt;3,4.5,Kinder!BT543),MIN('Berechnung 4_5 _ x'!$E$31:$F$32))),I543),0)</f>
        <v>0</v>
      </c>
      <c r="AU543">
        <f>IF(Kinder!BU545=Antrag!$C$4,IF(J543&gt;=4.5,IF('Berechnung 4_5 _ x'!M$5="Nein",4.5,IF(Kinder!AS$903&lt;3,IF(MAX(Kinder!$AJ$903:AS$903)&lt;3,4.5,Kinder!BU543),MIN('Berechnung 4_5 _ x'!$E$31:$F$32))),J543),0)</f>
        <v>0</v>
      </c>
      <c r="AV543">
        <f>IF(Kinder!BV545=Antrag!$C$4,IF(K543&gt;=4.5,IF('Berechnung 4_5 _ x'!N$5="Nein",4.5,IF(Kinder!AT$903&lt;3,IF(MAX(Kinder!$AJ$903:AT$903)&lt;3,4.5,Kinder!BV543),MIN('Berechnung 4_5 _ x'!$E$31:$F$32))),K543),0)</f>
        <v>0</v>
      </c>
      <c r="AW543">
        <f>IF(Kinder!BW545=Antrag!$C$4,IF(L543&gt;=4.5,IF('Berechnung 4_5 _ x'!O$5="Nein",4.5,IF(Kinder!AU$903&lt;3,IF(MAX(Kinder!$AJ$903:AU$903)&lt;3,4.5,Kinder!BW543),MIN('Berechnung 4_5 _ x'!$E$31:$F$32))),L543),0)</f>
        <v>0</v>
      </c>
    </row>
    <row r="544" spans="1:49" x14ac:dyDescent="0.2">
      <c r="M544">
        <f>IF(Kinder!BL545=Antrag!$C$4,Kinder!BL544,0)</f>
        <v>0</v>
      </c>
      <c r="N544">
        <f>IF(Kinder!BM545=Antrag!$C$4,Kinder!BM544,0)</f>
        <v>0</v>
      </c>
      <c r="O544">
        <f>IF(Kinder!BN545=Antrag!$C$4,Kinder!BN544,0)</f>
        <v>0</v>
      </c>
      <c r="P544">
        <f>IF(Kinder!BO545=Antrag!$C$4,Kinder!BO544,0)</f>
        <v>0</v>
      </c>
      <c r="Q544">
        <f>IF(Kinder!BP545=Antrag!$C$4,Kinder!BP544,0)</f>
        <v>0</v>
      </c>
      <c r="R544">
        <f>IF(Kinder!BQ545=Antrag!$C$4,Kinder!BQ544,0)</f>
        <v>0</v>
      </c>
      <c r="S544">
        <f>IF(Kinder!BR545=Antrag!$C$4,Kinder!BR544,0)</f>
        <v>0</v>
      </c>
      <c r="T544">
        <f>IF(Kinder!BS545=Antrag!$C$4,Kinder!BS544,0)</f>
        <v>0</v>
      </c>
      <c r="U544">
        <f>IF(Kinder!BT545=Antrag!$C$4,Kinder!BT544,0)</f>
        <v>0</v>
      </c>
      <c r="V544">
        <f>IF(Kinder!BU545=Antrag!$C$4,Kinder!BU544,0)</f>
        <v>0</v>
      </c>
      <c r="W544">
        <f>IF(Kinder!BV545=Antrag!$C$4,Kinder!BV544,0)</f>
        <v>0</v>
      </c>
      <c r="X544">
        <f>IF(Kinder!BW545=Antrag!$C$4,Kinder!BW544,0)</f>
        <v>0</v>
      </c>
    </row>
    <row r="545" spans="1:49" x14ac:dyDescent="0.2">
      <c r="Y545">
        <f t="shared" ref="Y545:AJ545" si="180">MIN(A543,AL543)*M544</f>
        <v>0</v>
      </c>
      <c r="Z545">
        <f t="shared" si="180"/>
        <v>0</v>
      </c>
      <c r="AA545">
        <f t="shared" si="180"/>
        <v>0</v>
      </c>
      <c r="AB545">
        <f t="shared" si="180"/>
        <v>0</v>
      </c>
      <c r="AC545">
        <f t="shared" si="180"/>
        <v>0</v>
      </c>
      <c r="AD545">
        <f t="shared" si="180"/>
        <v>0</v>
      </c>
      <c r="AE545">
        <f t="shared" si="180"/>
        <v>0</v>
      </c>
      <c r="AF545">
        <f t="shared" si="180"/>
        <v>0</v>
      </c>
      <c r="AG545">
        <f t="shared" si="180"/>
        <v>0</v>
      </c>
      <c r="AH545">
        <f t="shared" si="180"/>
        <v>0</v>
      </c>
      <c r="AI545">
        <f t="shared" si="180"/>
        <v>0</v>
      </c>
      <c r="AJ545">
        <f t="shared" si="180"/>
        <v>0</v>
      </c>
      <c r="AK545">
        <f>SUM(Y545:AJ545)</f>
        <v>0</v>
      </c>
    </row>
    <row r="546" spans="1:49" x14ac:dyDescent="0.2">
      <c r="A546">
        <f>IF(Kinder!BL548=Antrag!$C$4,IF(Kinder!BL546=4.5,'Berechnung 4_5 _ x'!$E$31,Kinder!BL546),0)</f>
        <v>0</v>
      </c>
      <c r="B546">
        <f>IF(Kinder!BM548=Antrag!$C$4,IF(Kinder!BM546=4.5,'Berechnung 4_5 _ x'!$E$31,Kinder!BM546),0)</f>
        <v>0</v>
      </c>
      <c r="C546">
        <f>IF(Kinder!BN548=Antrag!$C$4,IF(Kinder!BN546=4.5,'Berechnung 4_5 _ x'!$E$31,Kinder!BN546),0)</f>
        <v>0</v>
      </c>
      <c r="D546">
        <f>IF(Kinder!BO548=Antrag!$C$4,IF(Kinder!BO546=4.5,'Berechnung 4_5 _ x'!$E$31,Kinder!BO546),0)</f>
        <v>0</v>
      </c>
      <c r="E546">
        <f>IF(Kinder!BP548=Antrag!$C$4,IF(Kinder!BP546=4.5,'Berechnung 4_5 _ x'!$E$31,Kinder!BP546),0)</f>
        <v>0</v>
      </c>
      <c r="F546">
        <f>IF(Kinder!BQ548=Antrag!$C$4,IF(Kinder!BQ546=4.5,'Berechnung 4_5 _ x'!$E$31,Kinder!BQ546),0)</f>
        <v>0</v>
      </c>
      <c r="G546">
        <f>IF(Kinder!BR548=Antrag!$C$4,IF(Kinder!BR546=4.5,'Berechnung 4_5 _ x'!$E$31,Kinder!BR546),0)</f>
        <v>0</v>
      </c>
      <c r="H546">
        <f>IF(Kinder!BS548=Antrag!$C$4,IF(Kinder!BS546=4.5,'Berechnung 4_5 _ x'!$E$31,Kinder!BS546),0)</f>
        <v>0</v>
      </c>
      <c r="I546">
        <f>IF(Kinder!BT548=Antrag!$C$4,IF(Kinder!BT546=4.5,'Berechnung 4_5 _ x'!$E$31,Kinder!BT546),0)</f>
        <v>0</v>
      </c>
      <c r="J546">
        <f>IF(Kinder!BU548=Antrag!$C$4,IF(Kinder!BU546=4.5,'Berechnung 4_5 _ x'!$E$31,Kinder!BU546),0)</f>
        <v>0</v>
      </c>
      <c r="K546">
        <f>IF(Kinder!BV548=Antrag!$C$4,IF(Kinder!BV546=4.5,'Berechnung 4_5 _ x'!$E$31,Kinder!BV546),0)</f>
        <v>0</v>
      </c>
      <c r="L546">
        <f>IF(Kinder!BW548=Antrag!$C$4,IF(Kinder!BW546=4.5,'Berechnung 4_5 _ x'!$E$31,Kinder!BW546),0)</f>
        <v>0</v>
      </c>
      <c r="M546" t="str">
        <f>IF(Kinder!S548='Berechnung Kommune'!L545,Kinder!S546,0)</f>
        <v/>
      </c>
      <c r="AL546">
        <f>IF(Kinder!BL548=Antrag!$C$4,IF(A546&gt;=4.5,IF('Berechnung 4_5 _ x'!D$5="Nein",4.5,IF(Kinder!AJ$903&lt;3,IF(MAX(Kinder!$AJ$903:AJ$903)&lt;3,4.5,Kinder!BL546),MIN('Berechnung 4_5 _ x'!$E$31:$F$32))),A546),0)</f>
        <v>0</v>
      </c>
      <c r="AM546">
        <f>IF(Kinder!BM548=Antrag!$C$4,IF(B546&gt;=4.5,IF('Berechnung 4_5 _ x'!E$5="Nein",4.5,IF(Kinder!AK$903&lt;3,IF(MAX(Kinder!$AJ$903:AK$903)&lt;3,4.5,Kinder!BM546),MIN('Berechnung 4_5 _ x'!$E$31:$F$32))),B546),0)</f>
        <v>0</v>
      </c>
      <c r="AN546">
        <f>IF(Kinder!BN548=Antrag!$C$4,IF(C546&gt;=4.5,IF('Berechnung 4_5 _ x'!F$5="Nein",4.5,IF(Kinder!AL$903&lt;3,IF(MAX(Kinder!$AJ$903:AL$903)&lt;3,4.5,Kinder!BN546),MIN('Berechnung 4_5 _ x'!$E$31:$F$32))),C546),0)</f>
        <v>0</v>
      </c>
      <c r="AO546">
        <f>IF(Kinder!BO548=Antrag!$C$4,IF(D546&gt;=4.5,IF('Berechnung 4_5 _ x'!G$5="Nein",4.5,IF(Kinder!AM$903&lt;3,IF(MAX(Kinder!$AJ$903:AM$903)&lt;3,4.5,Kinder!BO546),MIN('Berechnung 4_5 _ x'!$E$31:$F$32))),D546),0)</f>
        <v>0</v>
      </c>
      <c r="AP546">
        <f>IF(Kinder!BP548=Antrag!$C$4,IF(E546&gt;=4.5,IF('Berechnung 4_5 _ x'!H$5="Nein",4.5,IF(Kinder!AN$903&lt;3,IF(MAX(Kinder!$AJ$903:AN$903)&lt;3,4.5,Kinder!BP546),MIN('Berechnung 4_5 _ x'!$E$31:$F$32))),E546),0)</f>
        <v>0</v>
      </c>
      <c r="AQ546">
        <f>IF(Kinder!BQ548=Antrag!$C$4,IF(F546&gt;=4.5,IF('Berechnung 4_5 _ x'!I$5="Nein",4.5,IF(Kinder!AO$903&lt;3,IF(MAX(Kinder!$AJ$903:AO$903)&lt;3,4.5,Kinder!BQ546),MIN('Berechnung 4_5 _ x'!$E$31:$F$32))),F546),0)</f>
        <v>0</v>
      </c>
      <c r="AR546">
        <f>IF(Kinder!BR548=Antrag!$C$4,IF(G546&gt;=4.5,IF('Berechnung 4_5 _ x'!J$5="Nein",4.5,IF(Kinder!AP$903&lt;3,IF(MAX(Kinder!$AJ$903:AP$903)&lt;3,4.5,Kinder!BR546),MIN('Berechnung 4_5 _ x'!$E$31:$F$32))),G546),0)</f>
        <v>0</v>
      </c>
      <c r="AS546">
        <f>IF(Kinder!BS548=Antrag!$C$4,IF(H546&gt;=4.5,IF('Berechnung 4_5 _ x'!K$5="Nein",4.5,IF(Kinder!AQ$903&lt;3,IF(MAX(Kinder!$AJ$903:AQ$903)&lt;3,4.5,Kinder!BS546),MIN('Berechnung 4_5 _ x'!$E$31:$F$32))),H546),0)</f>
        <v>0</v>
      </c>
      <c r="AT546">
        <f>IF(Kinder!BT548=Antrag!$C$4,IF(I546&gt;=4.5,IF('Berechnung 4_5 _ x'!L$5="Nein",4.5,IF(Kinder!AR$903&lt;3,IF(MAX(Kinder!$AJ$903:AR$903)&lt;3,4.5,Kinder!BT546),MIN('Berechnung 4_5 _ x'!$E$31:$F$32))),I546),0)</f>
        <v>0</v>
      </c>
      <c r="AU546">
        <f>IF(Kinder!BU548=Antrag!$C$4,IF(J546&gt;=4.5,IF('Berechnung 4_5 _ x'!M$5="Nein",4.5,IF(Kinder!AS$903&lt;3,IF(MAX(Kinder!$AJ$903:AS$903)&lt;3,4.5,Kinder!BU546),MIN('Berechnung 4_5 _ x'!$E$31:$F$32))),J546),0)</f>
        <v>0</v>
      </c>
      <c r="AV546">
        <f>IF(Kinder!BV548=Antrag!$C$4,IF(K546&gt;=4.5,IF('Berechnung 4_5 _ x'!N$5="Nein",4.5,IF(Kinder!AT$903&lt;3,IF(MAX(Kinder!$AJ$903:AT$903)&lt;3,4.5,Kinder!BV546),MIN('Berechnung 4_5 _ x'!$E$31:$F$32))),K546),0)</f>
        <v>0</v>
      </c>
      <c r="AW546">
        <f>IF(Kinder!BW548=Antrag!$C$4,IF(L546&gt;=4.5,IF('Berechnung 4_5 _ x'!O$5="Nein",4.5,IF(Kinder!AU$903&lt;3,IF(MAX(Kinder!$AJ$903:AU$903)&lt;3,4.5,Kinder!BW546),MIN('Berechnung 4_5 _ x'!$E$31:$F$32))),L546),0)</f>
        <v>0</v>
      </c>
    </row>
    <row r="547" spans="1:49" x14ac:dyDescent="0.2">
      <c r="M547">
        <f>IF(Kinder!BL548=Antrag!$C$4,Kinder!BL547,0)</f>
        <v>0</v>
      </c>
      <c r="N547">
        <f>IF(Kinder!BM548=Antrag!$C$4,Kinder!BM547,0)</f>
        <v>0</v>
      </c>
      <c r="O547">
        <f>IF(Kinder!BN548=Antrag!$C$4,Kinder!BN547,0)</f>
        <v>0</v>
      </c>
      <c r="P547">
        <f>IF(Kinder!BO548=Antrag!$C$4,Kinder!BO547,0)</f>
        <v>0</v>
      </c>
      <c r="Q547">
        <f>IF(Kinder!BP548=Antrag!$C$4,Kinder!BP547,0)</f>
        <v>0</v>
      </c>
      <c r="R547">
        <f>IF(Kinder!BQ548=Antrag!$C$4,Kinder!BQ547,0)</f>
        <v>0</v>
      </c>
      <c r="S547">
        <f>IF(Kinder!BR548=Antrag!$C$4,Kinder!BR547,0)</f>
        <v>0</v>
      </c>
      <c r="T547">
        <f>IF(Kinder!BS548=Antrag!$C$4,Kinder!BS547,0)</f>
        <v>0</v>
      </c>
      <c r="U547">
        <f>IF(Kinder!BT548=Antrag!$C$4,Kinder!BT547,0)</f>
        <v>0</v>
      </c>
      <c r="V547">
        <f>IF(Kinder!BU548=Antrag!$C$4,Kinder!BU547,0)</f>
        <v>0</v>
      </c>
      <c r="W547">
        <f>IF(Kinder!BV548=Antrag!$C$4,Kinder!BV547,0)</f>
        <v>0</v>
      </c>
      <c r="X547">
        <f>IF(Kinder!BW548=Antrag!$C$4,Kinder!BW547,0)</f>
        <v>0</v>
      </c>
    </row>
    <row r="548" spans="1:49" x14ac:dyDescent="0.2">
      <c r="Y548">
        <f t="shared" ref="Y548:AJ548" si="181">MIN(A546,AL546)*M547</f>
        <v>0</v>
      </c>
      <c r="Z548">
        <f t="shared" si="181"/>
        <v>0</v>
      </c>
      <c r="AA548">
        <f t="shared" si="181"/>
        <v>0</v>
      </c>
      <c r="AB548">
        <f t="shared" si="181"/>
        <v>0</v>
      </c>
      <c r="AC548">
        <f t="shared" si="181"/>
        <v>0</v>
      </c>
      <c r="AD548">
        <f t="shared" si="181"/>
        <v>0</v>
      </c>
      <c r="AE548">
        <f t="shared" si="181"/>
        <v>0</v>
      </c>
      <c r="AF548">
        <f t="shared" si="181"/>
        <v>0</v>
      </c>
      <c r="AG548">
        <f t="shared" si="181"/>
        <v>0</v>
      </c>
      <c r="AH548">
        <f t="shared" si="181"/>
        <v>0</v>
      </c>
      <c r="AI548">
        <f t="shared" si="181"/>
        <v>0</v>
      </c>
      <c r="AJ548">
        <f t="shared" si="181"/>
        <v>0</v>
      </c>
      <c r="AK548">
        <f>SUM(Y548:AJ548)</f>
        <v>0</v>
      </c>
    </row>
    <row r="549" spans="1:49" x14ac:dyDescent="0.2">
      <c r="A549">
        <f>IF(Kinder!BL551=Antrag!$C$4,IF(Kinder!BL549=4.5,'Berechnung 4_5 _ x'!$E$31,Kinder!BL549),0)</f>
        <v>0</v>
      </c>
      <c r="B549">
        <f>IF(Kinder!BM551=Antrag!$C$4,IF(Kinder!BM549=4.5,'Berechnung 4_5 _ x'!$E$31,Kinder!BM549),0)</f>
        <v>0</v>
      </c>
      <c r="C549">
        <f>IF(Kinder!BN551=Antrag!$C$4,IF(Kinder!BN549=4.5,'Berechnung 4_5 _ x'!$E$31,Kinder!BN549),0)</f>
        <v>0</v>
      </c>
      <c r="D549">
        <f>IF(Kinder!BO551=Antrag!$C$4,IF(Kinder!BO549=4.5,'Berechnung 4_5 _ x'!$E$31,Kinder!BO549),0)</f>
        <v>0</v>
      </c>
      <c r="E549">
        <f>IF(Kinder!BP551=Antrag!$C$4,IF(Kinder!BP549=4.5,'Berechnung 4_5 _ x'!$E$31,Kinder!BP549),0)</f>
        <v>0</v>
      </c>
      <c r="F549">
        <f>IF(Kinder!BQ551=Antrag!$C$4,IF(Kinder!BQ549=4.5,'Berechnung 4_5 _ x'!$E$31,Kinder!BQ549),0)</f>
        <v>0</v>
      </c>
      <c r="G549">
        <f>IF(Kinder!BR551=Antrag!$C$4,IF(Kinder!BR549=4.5,'Berechnung 4_5 _ x'!$E$31,Kinder!BR549),0)</f>
        <v>0</v>
      </c>
      <c r="H549">
        <f>IF(Kinder!BS551=Antrag!$C$4,IF(Kinder!BS549=4.5,'Berechnung 4_5 _ x'!$E$31,Kinder!BS549),0)</f>
        <v>0</v>
      </c>
      <c r="I549">
        <f>IF(Kinder!BT551=Antrag!$C$4,IF(Kinder!BT549=4.5,'Berechnung 4_5 _ x'!$E$31,Kinder!BT549),0)</f>
        <v>0</v>
      </c>
      <c r="J549">
        <f>IF(Kinder!BU551=Antrag!$C$4,IF(Kinder!BU549=4.5,'Berechnung 4_5 _ x'!$E$31,Kinder!BU549),0)</f>
        <v>0</v>
      </c>
      <c r="K549">
        <f>IF(Kinder!BV551=Antrag!$C$4,IF(Kinder!BV549=4.5,'Berechnung 4_5 _ x'!$E$31,Kinder!BV549),0)</f>
        <v>0</v>
      </c>
      <c r="L549">
        <f>IF(Kinder!BW551=Antrag!$C$4,IF(Kinder!BW549=4.5,'Berechnung 4_5 _ x'!$E$31,Kinder!BW549),0)</f>
        <v>0</v>
      </c>
      <c r="M549" t="str">
        <f>IF(Kinder!S551='Berechnung Kommune'!L548,Kinder!S549,0)</f>
        <v/>
      </c>
      <c r="AL549">
        <f>IF(Kinder!BL551=Antrag!$C$4,IF(A549&gt;=4.5,IF('Berechnung 4_5 _ x'!D$5="Nein",4.5,IF(Kinder!AJ$903&lt;3,IF(MAX(Kinder!$AJ$903:AJ$903)&lt;3,4.5,Kinder!BL549),MIN('Berechnung 4_5 _ x'!$E$31:$F$32))),A549),0)</f>
        <v>0</v>
      </c>
      <c r="AM549">
        <f>IF(Kinder!BM551=Antrag!$C$4,IF(B549&gt;=4.5,IF('Berechnung 4_5 _ x'!E$5="Nein",4.5,IF(Kinder!AK$903&lt;3,IF(MAX(Kinder!$AJ$903:AK$903)&lt;3,4.5,Kinder!BM549),MIN('Berechnung 4_5 _ x'!$E$31:$F$32))),B549),0)</f>
        <v>0</v>
      </c>
      <c r="AN549">
        <f>IF(Kinder!BN551=Antrag!$C$4,IF(C549&gt;=4.5,IF('Berechnung 4_5 _ x'!F$5="Nein",4.5,IF(Kinder!AL$903&lt;3,IF(MAX(Kinder!$AJ$903:AL$903)&lt;3,4.5,Kinder!BN549),MIN('Berechnung 4_5 _ x'!$E$31:$F$32))),C549),0)</f>
        <v>0</v>
      </c>
      <c r="AO549">
        <f>IF(Kinder!BO551=Antrag!$C$4,IF(D549&gt;=4.5,IF('Berechnung 4_5 _ x'!G$5="Nein",4.5,IF(Kinder!AM$903&lt;3,IF(MAX(Kinder!$AJ$903:AM$903)&lt;3,4.5,Kinder!BO549),MIN('Berechnung 4_5 _ x'!$E$31:$F$32))),D549),0)</f>
        <v>0</v>
      </c>
      <c r="AP549">
        <f>IF(Kinder!BP551=Antrag!$C$4,IF(E549&gt;=4.5,IF('Berechnung 4_5 _ x'!H$5="Nein",4.5,IF(Kinder!AN$903&lt;3,IF(MAX(Kinder!$AJ$903:AN$903)&lt;3,4.5,Kinder!BP549),MIN('Berechnung 4_5 _ x'!$E$31:$F$32))),E549),0)</f>
        <v>0</v>
      </c>
      <c r="AQ549">
        <f>IF(Kinder!BQ551=Antrag!$C$4,IF(F549&gt;=4.5,IF('Berechnung 4_5 _ x'!I$5="Nein",4.5,IF(Kinder!AO$903&lt;3,IF(MAX(Kinder!$AJ$903:AO$903)&lt;3,4.5,Kinder!BQ549),MIN('Berechnung 4_5 _ x'!$E$31:$F$32))),F549),0)</f>
        <v>0</v>
      </c>
      <c r="AR549">
        <f>IF(Kinder!BR551=Antrag!$C$4,IF(G549&gt;=4.5,IF('Berechnung 4_5 _ x'!J$5="Nein",4.5,IF(Kinder!AP$903&lt;3,IF(MAX(Kinder!$AJ$903:AP$903)&lt;3,4.5,Kinder!BR549),MIN('Berechnung 4_5 _ x'!$E$31:$F$32))),G549),0)</f>
        <v>0</v>
      </c>
      <c r="AS549">
        <f>IF(Kinder!BS551=Antrag!$C$4,IF(H549&gt;=4.5,IF('Berechnung 4_5 _ x'!K$5="Nein",4.5,IF(Kinder!AQ$903&lt;3,IF(MAX(Kinder!$AJ$903:AQ$903)&lt;3,4.5,Kinder!BS549),MIN('Berechnung 4_5 _ x'!$E$31:$F$32))),H549),0)</f>
        <v>0</v>
      </c>
      <c r="AT549">
        <f>IF(Kinder!BT551=Antrag!$C$4,IF(I549&gt;=4.5,IF('Berechnung 4_5 _ x'!L$5="Nein",4.5,IF(Kinder!AR$903&lt;3,IF(MAX(Kinder!$AJ$903:AR$903)&lt;3,4.5,Kinder!BT549),MIN('Berechnung 4_5 _ x'!$E$31:$F$32))),I549),0)</f>
        <v>0</v>
      </c>
      <c r="AU549">
        <f>IF(Kinder!BU551=Antrag!$C$4,IF(J549&gt;=4.5,IF('Berechnung 4_5 _ x'!M$5="Nein",4.5,IF(Kinder!AS$903&lt;3,IF(MAX(Kinder!$AJ$903:AS$903)&lt;3,4.5,Kinder!BU549),MIN('Berechnung 4_5 _ x'!$E$31:$F$32))),J549),0)</f>
        <v>0</v>
      </c>
      <c r="AV549">
        <f>IF(Kinder!BV551=Antrag!$C$4,IF(K549&gt;=4.5,IF('Berechnung 4_5 _ x'!N$5="Nein",4.5,IF(Kinder!AT$903&lt;3,IF(MAX(Kinder!$AJ$903:AT$903)&lt;3,4.5,Kinder!BV549),MIN('Berechnung 4_5 _ x'!$E$31:$F$32))),K549),0)</f>
        <v>0</v>
      </c>
      <c r="AW549">
        <f>IF(Kinder!BW551=Antrag!$C$4,IF(L549&gt;=4.5,IF('Berechnung 4_5 _ x'!O$5="Nein",4.5,IF(Kinder!AU$903&lt;3,IF(MAX(Kinder!$AJ$903:AU$903)&lt;3,4.5,Kinder!BW549),MIN('Berechnung 4_5 _ x'!$E$31:$F$32))),L549),0)</f>
        <v>0</v>
      </c>
    </row>
    <row r="550" spans="1:49" x14ac:dyDescent="0.2">
      <c r="M550">
        <f>IF(Kinder!BL551=Antrag!$C$4,Kinder!BL550,0)</f>
        <v>0</v>
      </c>
      <c r="N550">
        <f>IF(Kinder!BM551=Antrag!$C$4,Kinder!BM550,0)</f>
        <v>0</v>
      </c>
      <c r="O550">
        <f>IF(Kinder!BN551=Antrag!$C$4,Kinder!BN550,0)</f>
        <v>0</v>
      </c>
      <c r="P550">
        <f>IF(Kinder!BO551=Antrag!$C$4,Kinder!BO550,0)</f>
        <v>0</v>
      </c>
      <c r="Q550">
        <f>IF(Kinder!BP551=Antrag!$C$4,Kinder!BP550,0)</f>
        <v>0</v>
      </c>
      <c r="R550">
        <f>IF(Kinder!BQ551=Antrag!$C$4,Kinder!BQ550,0)</f>
        <v>0</v>
      </c>
      <c r="S550">
        <f>IF(Kinder!BR551=Antrag!$C$4,Kinder!BR550,0)</f>
        <v>0</v>
      </c>
      <c r="T550">
        <f>IF(Kinder!BS551=Antrag!$C$4,Kinder!BS550,0)</f>
        <v>0</v>
      </c>
      <c r="U550">
        <f>IF(Kinder!BT551=Antrag!$C$4,Kinder!BT550,0)</f>
        <v>0</v>
      </c>
      <c r="V550">
        <f>IF(Kinder!BU551=Antrag!$C$4,Kinder!BU550,0)</f>
        <v>0</v>
      </c>
      <c r="W550">
        <f>IF(Kinder!BV551=Antrag!$C$4,Kinder!BV550,0)</f>
        <v>0</v>
      </c>
      <c r="X550">
        <f>IF(Kinder!BW551=Antrag!$C$4,Kinder!BW550,0)</f>
        <v>0</v>
      </c>
    </row>
    <row r="551" spans="1:49" x14ac:dyDescent="0.2">
      <c r="Y551">
        <f t="shared" ref="Y551:AJ551" si="182">MIN(A549,AL549)*M550</f>
        <v>0</v>
      </c>
      <c r="Z551">
        <f t="shared" si="182"/>
        <v>0</v>
      </c>
      <c r="AA551">
        <f t="shared" si="182"/>
        <v>0</v>
      </c>
      <c r="AB551">
        <f t="shared" si="182"/>
        <v>0</v>
      </c>
      <c r="AC551">
        <f t="shared" si="182"/>
        <v>0</v>
      </c>
      <c r="AD551">
        <f t="shared" si="182"/>
        <v>0</v>
      </c>
      <c r="AE551">
        <f t="shared" si="182"/>
        <v>0</v>
      </c>
      <c r="AF551">
        <f t="shared" si="182"/>
        <v>0</v>
      </c>
      <c r="AG551">
        <f t="shared" si="182"/>
        <v>0</v>
      </c>
      <c r="AH551">
        <f t="shared" si="182"/>
        <v>0</v>
      </c>
      <c r="AI551">
        <f t="shared" si="182"/>
        <v>0</v>
      </c>
      <c r="AJ551">
        <f t="shared" si="182"/>
        <v>0</v>
      </c>
      <c r="AK551">
        <f>SUM(Y551:AJ551)</f>
        <v>0</v>
      </c>
    </row>
    <row r="552" spans="1:49" x14ac:dyDescent="0.2">
      <c r="A552">
        <f>IF(Kinder!BL554=Antrag!$C$4,IF(Kinder!BL552=4.5,'Berechnung 4_5 _ x'!$E$31,Kinder!BL552),0)</f>
        <v>0</v>
      </c>
      <c r="B552">
        <f>IF(Kinder!BM554=Antrag!$C$4,IF(Kinder!BM552=4.5,'Berechnung 4_5 _ x'!$E$31,Kinder!BM552),0)</f>
        <v>0</v>
      </c>
      <c r="C552">
        <f>IF(Kinder!BN554=Antrag!$C$4,IF(Kinder!BN552=4.5,'Berechnung 4_5 _ x'!$E$31,Kinder!BN552),0)</f>
        <v>0</v>
      </c>
      <c r="D552">
        <f>IF(Kinder!BO554=Antrag!$C$4,IF(Kinder!BO552=4.5,'Berechnung 4_5 _ x'!$E$31,Kinder!BO552),0)</f>
        <v>0</v>
      </c>
      <c r="E552">
        <f>IF(Kinder!BP554=Antrag!$C$4,IF(Kinder!BP552=4.5,'Berechnung 4_5 _ x'!$E$31,Kinder!BP552),0)</f>
        <v>0</v>
      </c>
      <c r="F552">
        <f>IF(Kinder!BQ554=Antrag!$C$4,IF(Kinder!BQ552=4.5,'Berechnung 4_5 _ x'!$E$31,Kinder!BQ552),0)</f>
        <v>0</v>
      </c>
      <c r="G552">
        <f>IF(Kinder!BR554=Antrag!$C$4,IF(Kinder!BR552=4.5,'Berechnung 4_5 _ x'!$E$31,Kinder!BR552),0)</f>
        <v>0</v>
      </c>
      <c r="H552">
        <f>IF(Kinder!BS554=Antrag!$C$4,IF(Kinder!BS552=4.5,'Berechnung 4_5 _ x'!$E$31,Kinder!BS552),0)</f>
        <v>0</v>
      </c>
      <c r="I552">
        <f>IF(Kinder!BT554=Antrag!$C$4,IF(Kinder!BT552=4.5,'Berechnung 4_5 _ x'!$E$31,Kinder!BT552),0)</f>
        <v>0</v>
      </c>
      <c r="J552">
        <f>IF(Kinder!BU554=Antrag!$C$4,IF(Kinder!BU552=4.5,'Berechnung 4_5 _ x'!$E$31,Kinder!BU552),0)</f>
        <v>0</v>
      </c>
      <c r="K552">
        <f>IF(Kinder!BV554=Antrag!$C$4,IF(Kinder!BV552=4.5,'Berechnung 4_5 _ x'!$E$31,Kinder!BV552),0)</f>
        <v>0</v>
      </c>
      <c r="L552">
        <f>IF(Kinder!BW554=Antrag!$C$4,IF(Kinder!BW552=4.5,'Berechnung 4_5 _ x'!$E$31,Kinder!BW552),0)</f>
        <v>0</v>
      </c>
      <c r="M552" t="str">
        <f>IF(Kinder!S554='Berechnung Kommune'!L551,Kinder!S552,0)</f>
        <v/>
      </c>
      <c r="AL552">
        <f>IF(Kinder!BL554=Antrag!$C$4,IF(A552&gt;=4.5,IF('Berechnung 4_5 _ x'!D$5="Nein",4.5,IF(Kinder!AJ$903&lt;3,IF(MAX(Kinder!$AJ$903:AJ$903)&lt;3,4.5,Kinder!BL552),MIN('Berechnung 4_5 _ x'!$E$31:$F$32))),A552),0)</f>
        <v>0</v>
      </c>
      <c r="AM552">
        <f>IF(Kinder!BM554=Antrag!$C$4,IF(B552&gt;=4.5,IF('Berechnung 4_5 _ x'!E$5="Nein",4.5,IF(Kinder!AK$903&lt;3,IF(MAX(Kinder!$AJ$903:AK$903)&lt;3,4.5,Kinder!BM552),MIN('Berechnung 4_5 _ x'!$E$31:$F$32))),B552),0)</f>
        <v>0</v>
      </c>
      <c r="AN552">
        <f>IF(Kinder!BN554=Antrag!$C$4,IF(C552&gt;=4.5,IF('Berechnung 4_5 _ x'!F$5="Nein",4.5,IF(Kinder!AL$903&lt;3,IF(MAX(Kinder!$AJ$903:AL$903)&lt;3,4.5,Kinder!BN552),MIN('Berechnung 4_5 _ x'!$E$31:$F$32))),C552),0)</f>
        <v>0</v>
      </c>
      <c r="AO552">
        <f>IF(Kinder!BO554=Antrag!$C$4,IF(D552&gt;=4.5,IF('Berechnung 4_5 _ x'!G$5="Nein",4.5,IF(Kinder!AM$903&lt;3,IF(MAX(Kinder!$AJ$903:AM$903)&lt;3,4.5,Kinder!BO552),MIN('Berechnung 4_5 _ x'!$E$31:$F$32))),D552),0)</f>
        <v>0</v>
      </c>
      <c r="AP552">
        <f>IF(Kinder!BP554=Antrag!$C$4,IF(E552&gt;=4.5,IF('Berechnung 4_5 _ x'!H$5="Nein",4.5,IF(Kinder!AN$903&lt;3,IF(MAX(Kinder!$AJ$903:AN$903)&lt;3,4.5,Kinder!BP552),MIN('Berechnung 4_5 _ x'!$E$31:$F$32))),E552),0)</f>
        <v>0</v>
      </c>
      <c r="AQ552">
        <f>IF(Kinder!BQ554=Antrag!$C$4,IF(F552&gt;=4.5,IF('Berechnung 4_5 _ x'!I$5="Nein",4.5,IF(Kinder!AO$903&lt;3,IF(MAX(Kinder!$AJ$903:AO$903)&lt;3,4.5,Kinder!BQ552),MIN('Berechnung 4_5 _ x'!$E$31:$F$32))),F552),0)</f>
        <v>0</v>
      </c>
      <c r="AR552">
        <f>IF(Kinder!BR554=Antrag!$C$4,IF(G552&gt;=4.5,IF('Berechnung 4_5 _ x'!J$5="Nein",4.5,IF(Kinder!AP$903&lt;3,IF(MAX(Kinder!$AJ$903:AP$903)&lt;3,4.5,Kinder!BR552),MIN('Berechnung 4_5 _ x'!$E$31:$F$32))),G552),0)</f>
        <v>0</v>
      </c>
      <c r="AS552">
        <f>IF(Kinder!BS554=Antrag!$C$4,IF(H552&gt;=4.5,IF('Berechnung 4_5 _ x'!K$5="Nein",4.5,IF(Kinder!AQ$903&lt;3,IF(MAX(Kinder!$AJ$903:AQ$903)&lt;3,4.5,Kinder!BS552),MIN('Berechnung 4_5 _ x'!$E$31:$F$32))),H552),0)</f>
        <v>0</v>
      </c>
      <c r="AT552">
        <f>IF(Kinder!BT554=Antrag!$C$4,IF(I552&gt;=4.5,IF('Berechnung 4_5 _ x'!L$5="Nein",4.5,IF(Kinder!AR$903&lt;3,IF(MAX(Kinder!$AJ$903:AR$903)&lt;3,4.5,Kinder!BT552),MIN('Berechnung 4_5 _ x'!$E$31:$F$32))),I552),0)</f>
        <v>0</v>
      </c>
      <c r="AU552">
        <f>IF(Kinder!BU554=Antrag!$C$4,IF(J552&gt;=4.5,IF('Berechnung 4_5 _ x'!M$5="Nein",4.5,IF(Kinder!AS$903&lt;3,IF(MAX(Kinder!$AJ$903:AS$903)&lt;3,4.5,Kinder!BU552),MIN('Berechnung 4_5 _ x'!$E$31:$F$32))),J552),0)</f>
        <v>0</v>
      </c>
      <c r="AV552">
        <f>IF(Kinder!BV554=Antrag!$C$4,IF(K552&gt;=4.5,IF('Berechnung 4_5 _ x'!N$5="Nein",4.5,IF(Kinder!AT$903&lt;3,IF(MAX(Kinder!$AJ$903:AT$903)&lt;3,4.5,Kinder!BV552),MIN('Berechnung 4_5 _ x'!$E$31:$F$32))),K552),0)</f>
        <v>0</v>
      </c>
      <c r="AW552">
        <f>IF(Kinder!BW554=Antrag!$C$4,IF(L552&gt;=4.5,IF('Berechnung 4_5 _ x'!O$5="Nein",4.5,IF(Kinder!AU$903&lt;3,IF(MAX(Kinder!$AJ$903:AU$903)&lt;3,4.5,Kinder!BW552),MIN('Berechnung 4_5 _ x'!$E$31:$F$32))),L552),0)</f>
        <v>0</v>
      </c>
    </row>
    <row r="553" spans="1:49" x14ac:dyDescent="0.2">
      <c r="M553">
        <f>IF(Kinder!BL554=Antrag!$C$4,Kinder!BL553,0)</f>
        <v>0</v>
      </c>
      <c r="N553">
        <f>IF(Kinder!BM554=Antrag!$C$4,Kinder!BM553,0)</f>
        <v>0</v>
      </c>
      <c r="O553">
        <f>IF(Kinder!BN554=Antrag!$C$4,Kinder!BN553,0)</f>
        <v>0</v>
      </c>
      <c r="P553">
        <f>IF(Kinder!BO554=Antrag!$C$4,Kinder!BO553,0)</f>
        <v>0</v>
      </c>
      <c r="Q553">
        <f>IF(Kinder!BP554=Antrag!$C$4,Kinder!BP553,0)</f>
        <v>0</v>
      </c>
      <c r="R553">
        <f>IF(Kinder!BQ554=Antrag!$C$4,Kinder!BQ553,0)</f>
        <v>0</v>
      </c>
      <c r="S553">
        <f>IF(Kinder!BR554=Antrag!$C$4,Kinder!BR553,0)</f>
        <v>0</v>
      </c>
      <c r="T553">
        <f>IF(Kinder!BS554=Antrag!$C$4,Kinder!BS553,0)</f>
        <v>0</v>
      </c>
      <c r="U553">
        <f>IF(Kinder!BT554=Antrag!$C$4,Kinder!BT553,0)</f>
        <v>0</v>
      </c>
      <c r="V553">
        <f>IF(Kinder!BU554=Antrag!$C$4,Kinder!BU553,0)</f>
        <v>0</v>
      </c>
      <c r="W553">
        <f>IF(Kinder!BV554=Antrag!$C$4,Kinder!BV553,0)</f>
        <v>0</v>
      </c>
      <c r="X553">
        <f>IF(Kinder!BW554=Antrag!$C$4,Kinder!BW553,0)</f>
        <v>0</v>
      </c>
    </row>
    <row r="554" spans="1:49" x14ac:dyDescent="0.2">
      <c r="Y554">
        <f t="shared" ref="Y554:AJ554" si="183">MIN(A552,AL552)*M553</f>
        <v>0</v>
      </c>
      <c r="Z554">
        <f t="shared" si="183"/>
        <v>0</v>
      </c>
      <c r="AA554">
        <f t="shared" si="183"/>
        <v>0</v>
      </c>
      <c r="AB554">
        <f t="shared" si="183"/>
        <v>0</v>
      </c>
      <c r="AC554">
        <f t="shared" si="183"/>
        <v>0</v>
      </c>
      <c r="AD554">
        <f t="shared" si="183"/>
        <v>0</v>
      </c>
      <c r="AE554">
        <f t="shared" si="183"/>
        <v>0</v>
      </c>
      <c r="AF554">
        <f t="shared" si="183"/>
        <v>0</v>
      </c>
      <c r="AG554">
        <f t="shared" si="183"/>
        <v>0</v>
      </c>
      <c r="AH554">
        <f t="shared" si="183"/>
        <v>0</v>
      </c>
      <c r="AI554">
        <f t="shared" si="183"/>
        <v>0</v>
      </c>
      <c r="AJ554">
        <f t="shared" si="183"/>
        <v>0</v>
      </c>
      <c r="AK554">
        <f>SUM(Y554:AJ554)</f>
        <v>0</v>
      </c>
    </row>
    <row r="555" spans="1:49" x14ac:dyDescent="0.2">
      <c r="A555">
        <f>IF(Kinder!BL557=Antrag!$C$4,IF(Kinder!BL555=4.5,'Berechnung 4_5 _ x'!$E$31,Kinder!BL555),0)</f>
        <v>0</v>
      </c>
      <c r="B555">
        <f>IF(Kinder!BM557=Antrag!$C$4,IF(Kinder!BM555=4.5,'Berechnung 4_5 _ x'!$E$31,Kinder!BM555),0)</f>
        <v>0</v>
      </c>
      <c r="C555">
        <f>IF(Kinder!BN557=Antrag!$C$4,IF(Kinder!BN555=4.5,'Berechnung 4_5 _ x'!$E$31,Kinder!BN555),0)</f>
        <v>0</v>
      </c>
      <c r="D555">
        <f>IF(Kinder!BO557=Antrag!$C$4,IF(Kinder!BO555=4.5,'Berechnung 4_5 _ x'!$E$31,Kinder!BO555),0)</f>
        <v>0</v>
      </c>
      <c r="E555">
        <f>IF(Kinder!BP557=Antrag!$C$4,IF(Kinder!BP555=4.5,'Berechnung 4_5 _ x'!$E$31,Kinder!BP555),0)</f>
        <v>0</v>
      </c>
      <c r="F555">
        <f>IF(Kinder!BQ557=Antrag!$C$4,IF(Kinder!BQ555=4.5,'Berechnung 4_5 _ x'!$E$31,Kinder!BQ555),0)</f>
        <v>0</v>
      </c>
      <c r="G555">
        <f>IF(Kinder!BR557=Antrag!$C$4,IF(Kinder!BR555=4.5,'Berechnung 4_5 _ x'!$E$31,Kinder!BR555),0)</f>
        <v>0</v>
      </c>
      <c r="H555">
        <f>IF(Kinder!BS557=Antrag!$C$4,IF(Kinder!BS555=4.5,'Berechnung 4_5 _ x'!$E$31,Kinder!BS555),0)</f>
        <v>0</v>
      </c>
      <c r="I555">
        <f>IF(Kinder!BT557=Antrag!$C$4,IF(Kinder!BT555=4.5,'Berechnung 4_5 _ x'!$E$31,Kinder!BT555),0)</f>
        <v>0</v>
      </c>
      <c r="J555">
        <f>IF(Kinder!BU557=Antrag!$C$4,IF(Kinder!BU555=4.5,'Berechnung 4_5 _ x'!$E$31,Kinder!BU555),0)</f>
        <v>0</v>
      </c>
      <c r="K555">
        <f>IF(Kinder!BV557=Antrag!$C$4,IF(Kinder!BV555=4.5,'Berechnung 4_5 _ x'!$E$31,Kinder!BV555),0)</f>
        <v>0</v>
      </c>
      <c r="L555">
        <f>IF(Kinder!BW557=Antrag!$C$4,IF(Kinder!BW555=4.5,'Berechnung 4_5 _ x'!$E$31,Kinder!BW555),0)</f>
        <v>0</v>
      </c>
      <c r="M555" t="str">
        <f>IF(Kinder!S557='Berechnung Kommune'!L554,Kinder!S555,0)</f>
        <v/>
      </c>
      <c r="AL555">
        <f>IF(Kinder!BL557=Antrag!$C$4,IF(A555&gt;=4.5,IF('Berechnung 4_5 _ x'!D$5="Nein",4.5,IF(Kinder!AJ$903&lt;3,IF(MAX(Kinder!$AJ$903:AJ$903)&lt;3,4.5,Kinder!BL555),MIN('Berechnung 4_5 _ x'!$E$31:$F$32))),A555),0)</f>
        <v>0</v>
      </c>
      <c r="AM555">
        <f>IF(Kinder!BM557=Antrag!$C$4,IF(B555&gt;=4.5,IF('Berechnung 4_5 _ x'!E$5="Nein",4.5,IF(Kinder!AK$903&lt;3,IF(MAX(Kinder!$AJ$903:AK$903)&lt;3,4.5,Kinder!BM555),MIN('Berechnung 4_5 _ x'!$E$31:$F$32))),B555),0)</f>
        <v>0</v>
      </c>
      <c r="AN555">
        <f>IF(Kinder!BN557=Antrag!$C$4,IF(C555&gt;=4.5,IF('Berechnung 4_5 _ x'!F$5="Nein",4.5,IF(Kinder!AL$903&lt;3,IF(MAX(Kinder!$AJ$903:AL$903)&lt;3,4.5,Kinder!BN555),MIN('Berechnung 4_5 _ x'!$E$31:$F$32))),C555),0)</f>
        <v>0</v>
      </c>
      <c r="AO555">
        <f>IF(Kinder!BO557=Antrag!$C$4,IF(D555&gt;=4.5,IF('Berechnung 4_5 _ x'!G$5="Nein",4.5,IF(Kinder!AM$903&lt;3,IF(MAX(Kinder!$AJ$903:AM$903)&lt;3,4.5,Kinder!BO555),MIN('Berechnung 4_5 _ x'!$E$31:$F$32))),D555),0)</f>
        <v>0</v>
      </c>
      <c r="AP555">
        <f>IF(Kinder!BP557=Antrag!$C$4,IF(E555&gt;=4.5,IF('Berechnung 4_5 _ x'!H$5="Nein",4.5,IF(Kinder!AN$903&lt;3,IF(MAX(Kinder!$AJ$903:AN$903)&lt;3,4.5,Kinder!BP555),MIN('Berechnung 4_5 _ x'!$E$31:$F$32))),E555),0)</f>
        <v>0</v>
      </c>
      <c r="AQ555">
        <f>IF(Kinder!BQ557=Antrag!$C$4,IF(F555&gt;=4.5,IF('Berechnung 4_5 _ x'!I$5="Nein",4.5,IF(Kinder!AO$903&lt;3,IF(MAX(Kinder!$AJ$903:AO$903)&lt;3,4.5,Kinder!BQ555),MIN('Berechnung 4_5 _ x'!$E$31:$F$32))),F555),0)</f>
        <v>0</v>
      </c>
      <c r="AR555">
        <f>IF(Kinder!BR557=Antrag!$C$4,IF(G555&gt;=4.5,IF('Berechnung 4_5 _ x'!J$5="Nein",4.5,IF(Kinder!AP$903&lt;3,IF(MAX(Kinder!$AJ$903:AP$903)&lt;3,4.5,Kinder!BR555),MIN('Berechnung 4_5 _ x'!$E$31:$F$32))),G555),0)</f>
        <v>0</v>
      </c>
      <c r="AS555">
        <f>IF(Kinder!BS557=Antrag!$C$4,IF(H555&gt;=4.5,IF('Berechnung 4_5 _ x'!K$5="Nein",4.5,IF(Kinder!AQ$903&lt;3,IF(MAX(Kinder!$AJ$903:AQ$903)&lt;3,4.5,Kinder!BS555),MIN('Berechnung 4_5 _ x'!$E$31:$F$32))),H555),0)</f>
        <v>0</v>
      </c>
      <c r="AT555">
        <f>IF(Kinder!BT557=Antrag!$C$4,IF(I555&gt;=4.5,IF('Berechnung 4_5 _ x'!L$5="Nein",4.5,IF(Kinder!AR$903&lt;3,IF(MAX(Kinder!$AJ$903:AR$903)&lt;3,4.5,Kinder!BT555),MIN('Berechnung 4_5 _ x'!$E$31:$F$32))),I555),0)</f>
        <v>0</v>
      </c>
      <c r="AU555">
        <f>IF(Kinder!BU557=Antrag!$C$4,IF(J555&gt;=4.5,IF('Berechnung 4_5 _ x'!M$5="Nein",4.5,IF(Kinder!AS$903&lt;3,IF(MAX(Kinder!$AJ$903:AS$903)&lt;3,4.5,Kinder!BU555),MIN('Berechnung 4_5 _ x'!$E$31:$F$32))),J555),0)</f>
        <v>0</v>
      </c>
      <c r="AV555">
        <f>IF(Kinder!BV557=Antrag!$C$4,IF(K555&gt;=4.5,IF('Berechnung 4_5 _ x'!N$5="Nein",4.5,IF(Kinder!AT$903&lt;3,IF(MAX(Kinder!$AJ$903:AT$903)&lt;3,4.5,Kinder!BV555),MIN('Berechnung 4_5 _ x'!$E$31:$F$32))),K555),0)</f>
        <v>0</v>
      </c>
      <c r="AW555">
        <f>IF(Kinder!BW557=Antrag!$C$4,IF(L555&gt;=4.5,IF('Berechnung 4_5 _ x'!O$5="Nein",4.5,IF(Kinder!AU$903&lt;3,IF(MAX(Kinder!$AJ$903:AU$903)&lt;3,4.5,Kinder!BW555),MIN('Berechnung 4_5 _ x'!$E$31:$F$32))),L555),0)</f>
        <v>0</v>
      </c>
    </row>
    <row r="556" spans="1:49" x14ac:dyDescent="0.2">
      <c r="M556">
        <f>IF(Kinder!BL557=Antrag!$C$4,Kinder!BL556,0)</f>
        <v>0</v>
      </c>
      <c r="N556">
        <f>IF(Kinder!BM557=Antrag!$C$4,Kinder!BM556,0)</f>
        <v>0</v>
      </c>
      <c r="O556">
        <f>IF(Kinder!BN557=Antrag!$C$4,Kinder!BN556,0)</f>
        <v>0</v>
      </c>
      <c r="P556">
        <f>IF(Kinder!BO557=Antrag!$C$4,Kinder!BO556,0)</f>
        <v>0</v>
      </c>
      <c r="Q556">
        <f>IF(Kinder!BP557=Antrag!$C$4,Kinder!BP556,0)</f>
        <v>0</v>
      </c>
      <c r="R556">
        <f>IF(Kinder!BQ557=Antrag!$C$4,Kinder!BQ556,0)</f>
        <v>0</v>
      </c>
      <c r="S556">
        <f>IF(Kinder!BR557=Antrag!$C$4,Kinder!BR556,0)</f>
        <v>0</v>
      </c>
      <c r="T556">
        <f>IF(Kinder!BS557=Antrag!$C$4,Kinder!BS556,0)</f>
        <v>0</v>
      </c>
      <c r="U556">
        <f>IF(Kinder!BT557=Antrag!$C$4,Kinder!BT556,0)</f>
        <v>0</v>
      </c>
      <c r="V556">
        <f>IF(Kinder!BU557=Antrag!$C$4,Kinder!BU556,0)</f>
        <v>0</v>
      </c>
      <c r="W556">
        <f>IF(Kinder!BV557=Antrag!$C$4,Kinder!BV556,0)</f>
        <v>0</v>
      </c>
      <c r="X556">
        <f>IF(Kinder!BW557=Antrag!$C$4,Kinder!BW556,0)</f>
        <v>0</v>
      </c>
    </row>
    <row r="557" spans="1:49" x14ac:dyDescent="0.2">
      <c r="Y557">
        <f t="shared" ref="Y557:AJ557" si="184">MIN(A555,AL555)*M556</f>
        <v>0</v>
      </c>
      <c r="Z557">
        <f t="shared" si="184"/>
        <v>0</v>
      </c>
      <c r="AA557">
        <f t="shared" si="184"/>
        <v>0</v>
      </c>
      <c r="AB557">
        <f t="shared" si="184"/>
        <v>0</v>
      </c>
      <c r="AC557">
        <f t="shared" si="184"/>
        <v>0</v>
      </c>
      <c r="AD557">
        <f t="shared" si="184"/>
        <v>0</v>
      </c>
      <c r="AE557">
        <f t="shared" si="184"/>
        <v>0</v>
      </c>
      <c r="AF557">
        <f t="shared" si="184"/>
        <v>0</v>
      </c>
      <c r="AG557">
        <f t="shared" si="184"/>
        <v>0</v>
      </c>
      <c r="AH557">
        <f t="shared" si="184"/>
        <v>0</v>
      </c>
      <c r="AI557">
        <f t="shared" si="184"/>
        <v>0</v>
      </c>
      <c r="AJ557">
        <f t="shared" si="184"/>
        <v>0</v>
      </c>
      <c r="AK557">
        <f>SUM(Y557:AJ557)</f>
        <v>0</v>
      </c>
    </row>
    <row r="558" spans="1:49" x14ac:dyDescent="0.2">
      <c r="A558">
        <f>IF(Kinder!BL560=Antrag!$C$4,IF(Kinder!BL558=4.5,'Berechnung 4_5 _ x'!$E$31,Kinder!BL558),0)</f>
        <v>0</v>
      </c>
      <c r="B558">
        <f>IF(Kinder!BM560=Antrag!$C$4,IF(Kinder!BM558=4.5,'Berechnung 4_5 _ x'!$E$31,Kinder!BM558),0)</f>
        <v>0</v>
      </c>
      <c r="C558">
        <f>IF(Kinder!BN560=Antrag!$C$4,IF(Kinder!BN558=4.5,'Berechnung 4_5 _ x'!$E$31,Kinder!BN558),0)</f>
        <v>0</v>
      </c>
      <c r="D558">
        <f>IF(Kinder!BO560=Antrag!$C$4,IF(Kinder!BO558=4.5,'Berechnung 4_5 _ x'!$E$31,Kinder!BO558),0)</f>
        <v>0</v>
      </c>
      <c r="E558">
        <f>IF(Kinder!BP560=Antrag!$C$4,IF(Kinder!BP558=4.5,'Berechnung 4_5 _ x'!$E$31,Kinder!BP558),0)</f>
        <v>0</v>
      </c>
      <c r="F558">
        <f>IF(Kinder!BQ560=Antrag!$C$4,IF(Kinder!BQ558=4.5,'Berechnung 4_5 _ x'!$E$31,Kinder!BQ558),0)</f>
        <v>0</v>
      </c>
      <c r="G558">
        <f>IF(Kinder!BR560=Antrag!$C$4,IF(Kinder!BR558=4.5,'Berechnung 4_5 _ x'!$E$31,Kinder!BR558),0)</f>
        <v>0</v>
      </c>
      <c r="H558">
        <f>IF(Kinder!BS560=Antrag!$C$4,IF(Kinder!BS558=4.5,'Berechnung 4_5 _ x'!$E$31,Kinder!BS558),0)</f>
        <v>0</v>
      </c>
      <c r="I558">
        <f>IF(Kinder!BT560=Antrag!$C$4,IF(Kinder!BT558=4.5,'Berechnung 4_5 _ x'!$E$31,Kinder!BT558),0)</f>
        <v>0</v>
      </c>
      <c r="J558">
        <f>IF(Kinder!BU560=Antrag!$C$4,IF(Kinder!BU558=4.5,'Berechnung 4_5 _ x'!$E$31,Kinder!BU558),0)</f>
        <v>0</v>
      </c>
      <c r="K558">
        <f>IF(Kinder!BV560=Antrag!$C$4,IF(Kinder!BV558=4.5,'Berechnung 4_5 _ x'!$E$31,Kinder!BV558),0)</f>
        <v>0</v>
      </c>
      <c r="L558">
        <f>IF(Kinder!BW560=Antrag!$C$4,IF(Kinder!BW558=4.5,'Berechnung 4_5 _ x'!$E$31,Kinder!BW558),0)</f>
        <v>0</v>
      </c>
      <c r="M558" t="str">
        <f>IF(Kinder!S560='Berechnung Kommune'!L557,Kinder!S558,0)</f>
        <v/>
      </c>
      <c r="AL558">
        <f>IF(Kinder!BL560=Antrag!$C$4,IF(A558&gt;=4.5,IF('Berechnung 4_5 _ x'!D$5="Nein",4.5,IF(Kinder!AJ$903&lt;3,IF(MAX(Kinder!$AJ$903:AJ$903)&lt;3,4.5,Kinder!BL558),MIN('Berechnung 4_5 _ x'!$E$31:$F$32))),A558),0)</f>
        <v>0</v>
      </c>
      <c r="AM558">
        <f>IF(Kinder!BM560=Antrag!$C$4,IF(B558&gt;=4.5,IF('Berechnung 4_5 _ x'!E$5="Nein",4.5,IF(Kinder!AK$903&lt;3,IF(MAX(Kinder!$AJ$903:AK$903)&lt;3,4.5,Kinder!BM558),MIN('Berechnung 4_5 _ x'!$E$31:$F$32))),B558),0)</f>
        <v>0</v>
      </c>
      <c r="AN558">
        <f>IF(Kinder!BN560=Antrag!$C$4,IF(C558&gt;=4.5,IF('Berechnung 4_5 _ x'!F$5="Nein",4.5,IF(Kinder!AL$903&lt;3,IF(MAX(Kinder!$AJ$903:AL$903)&lt;3,4.5,Kinder!BN558),MIN('Berechnung 4_5 _ x'!$E$31:$F$32))),C558),0)</f>
        <v>0</v>
      </c>
      <c r="AO558">
        <f>IF(Kinder!BO560=Antrag!$C$4,IF(D558&gt;=4.5,IF('Berechnung 4_5 _ x'!G$5="Nein",4.5,IF(Kinder!AM$903&lt;3,IF(MAX(Kinder!$AJ$903:AM$903)&lt;3,4.5,Kinder!BO558),MIN('Berechnung 4_5 _ x'!$E$31:$F$32))),D558),0)</f>
        <v>0</v>
      </c>
      <c r="AP558">
        <f>IF(Kinder!BP560=Antrag!$C$4,IF(E558&gt;=4.5,IF('Berechnung 4_5 _ x'!H$5="Nein",4.5,IF(Kinder!AN$903&lt;3,IF(MAX(Kinder!$AJ$903:AN$903)&lt;3,4.5,Kinder!BP558),MIN('Berechnung 4_5 _ x'!$E$31:$F$32))),E558),0)</f>
        <v>0</v>
      </c>
      <c r="AQ558">
        <f>IF(Kinder!BQ560=Antrag!$C$4,IF(F558&gt;=4.5,IF('Berechnung 4_5 _ x'!I$5="Nein",4.5,IF(Kinder!AO$903&lt;3,IF(MAX(Kinder!$AJ$903:AO$903)&lt;3,4.5,Kinder!BQ558),MIN('Berechnung 4_5 _ x'!$E$31:$F$32))),F558),0)</f>
        <v>0</v>
      </c>
      <c r="AR558">
        <f>IF(Kinder!BR560=Antrag!$C$4,IF(G558&gt;=4.5,IF('Berechnung 4_5 _ x'!J$5="Nein",4.5,IF(Kinder!AP$903&lt;3,IF(MAX(Kinder!$AJ$903:AP$903)&lt;3,4.5,Kinder!BR558),MIN('Berechnung 4_5 _ x'!$E$31:$F$32))),G558),0)</f>
        <v>0</v>
      </c>
      <c r="AS558">
        <f>IF(Kinder!BS560=Antrag!$C$4,IF(H558&gt;=4.5,IF('Berechnung 4_5 _ x'!K$5="Nein",4.5,IF(Kinder!AQ$903&lt;3,IF(MAX(Kinder!$AJ$903:AQ$903)&lt;3,4.5,Kinder!BS558),MIN('Berechnung 4_5 _ x'!$E$31:$F$32))),H558),0)</f>
        <v>0</v>
      </c>
      <c r="AT558">
        <f>IF(Kinder!BT560=Antrag!$C$4,IF(I558&gt;=4.5,IF('Berechnung 4_5 _ x'!L$5="Nein",4.5,IF(Kinder!AR$903&lt;3,IF(MAX(Kinder!$AJ$903:AR$903)&lt;3,4.5,Kinder!BT558),MIN('Berechnung 4_5 _ x'!$E$31:$F$32))),I558),0)</f>
        <v>0</v>
      </c>
      <c r="AU558">
        <f>IF(Kinder!BU560=Antrag!$C$4,IF(J558&gt;=4.5,IF('Berechnung 4_5 _ x'!M$5="Nein",4.5,IF(Kinder!AS$903&lt;3,IF(MAX(Kinder!$AJ$903:AS$903)&lt;3,4.5,Kinder!BU558),MIN('Berechnung 4_5 _ x'!$E$31:$F$32))),J558),0)</f>
        <v>0</v>
      </c>
      <c r="AV558">
        <f>IF(Kinder!BV560=Antrag!$C$4,IF(K558&gt;=4.5,IF('Berechnung 4_5 _ x'!N$5="Nein",4.5,IF(Kinder!AT$903&lt;3,IF(MAX(Kinder!$AJ$903:AT$903)&lt;3,4.5,Kinder!BV558),MIN('Berechnung 4_5 _ x'!$E$31:$F$32))),K558),0)</f>
        <v>0</v>
      </c>
      <c r="AW558">
        <f>IF(Kinder!BW560=Antrag!$C$4,IF(L558&gt;=4.5,IF('Berechnung 4_5 _ x'!O$5="Nein",4.5,IF(Kinder!AU$903&lt;3,IF(MAX(Kinder!$AJ$903:AU$903)&lt;3,4.5,Kinder!BW558),MIN('Berechnung 4_5 _ x'!$E$31:$F$32))),L558),0)</f>
        <v>0</v>
      </c>
    </row>
    <row r="559" spans="1:49" x14ac:dyDescent="0.2">
      <c r="M559">
        <f>IF(Kinder!BL560=Antrag!$C$4,Kinder!BL559,0)</f>
        <v>0</v>
      </c>
      <c r="N559">
        <f>IF(Kinder!BM560=Antrag!$C$4,Kinder!BM559,0)</f>
        <v>0</v>
      </c>
      <c r="O559">
        <f>IF(Kinder!BN560=Antrag!$C$4,Kinder!BN559,0)</f>
        <v>0</v>
      </c>
      <c r="P559">
        <f>IF(Kinder!BO560=Antrag!$C$4,Kinder!BO559,0)</f>
        <v>0</v>
      </c>
      <c r="Q559">
        <f>IF(Kinder!BP560=Antrag!$C$4,Kinder!BP559,0)</f>
        <v>0</v>
      </c>
      <c r="R559">
        <f>IF(Kinder!BQ560=Antrag!$C$4,Kinder!BQ559,0)</f>
        <v>0</v>
      </c>
      <c r="S559">
        <f>IF(Kinder!BR560=Antrag!$C$4,Kinder!BR559,0)</f>
        <v>0</v>
      </c>
      <c r="T559">
        <f>IF(Kinder!BS560=Antrag!$C$4,Kinder!BS559,0)</f>
        <v>0</v>
      </c>
      <c r="U559">
        <f>IF(Kinder!BT560=Antrag!$C$4,Kinder!BT559,0)</f>
        <v>0</v>
      </c>
      <c r="V559">
        <f>IF(Kinder!BU560=Antrag!$C$4,Kinder!BU559,0)</f>
        <v>0</v>
      </c>
      <c r="W559">
        <f>IF(Kinder!BV560=Antrag!$C$4,Kinder!BV559,0)</f>
        <v>0</v>
      </c>
      <c r="X559">
        <f>IF(Kinder!BW560=Antrag!$C$4,Kinder!BW559,0)</f>
        <v>0</v>
      </c>
    </row>
    <row r="560" spans="1:49" x14ac:dyDescent="0.2">
      <c r="Y560">
        <f t="shared" ref="Y560:AJ560" si="185">MIN(A558,AL558)*M559</f>
        <v>0</v>
      </c>
      <c r="Z560">
        <f t="shared" si="185"/>
        <v>0</v>
      </c>
      <c r="AA560">
        <f t="shared" si="185"/>
        <v>0</v>
      </c>
      <c r="AB560">
        <f t="shared" si="185"/>
        <v>0</v>
      </c>
      <c r="AC560">
        <f t="shared" si="185"/>
        <v>0</v>
      </c>
      <c r="AD560">
        <f t="shared" si="185"/>
        <v>0</v>
      </c>
      <c r="AE560">
        <f t="shared" si="185"/>
        <v>0</v>
      </c>
      <c r="AF560">
        <f t="shared" si="185"/>
        <v>0</v>
      </c>
      <c r="AG560">
        <f t="shared" si="185"/>
        <v>0</v>
      </c>
      <c r="AH560">
        <f t="shared" si="185"/>
        <v>0</v>
      </c>
      <c r="AI560">
        <f t="shared" si="185"/>
        <v>0</v>
      </c>
      <c r="AJ560">
        <f t="shared" si="185"/>
        <v>0</v>
      </c>
      <c r="AK560">
        <f>SUM(Y560:AJ560)</f>
        <v>0</v>
      </c>
    </row>
    <row r="561" spans="1:49" x14ac:dyDescent="0.2">
      <c r="A561">
        <f>IF(Kinder!BL563=Antrag!$C$4,IF(Kinder!BL561=4.5,'Berechnung 4_5 _ x'!$E$31,Kinder!BL561),0)</f>
        <v>0</v>
      </c>
      <c r="B561">
        <f>IF(Kinder!BM563=Antrag!$C$4,IF(Kinder!BM561=4.5,'Berechnung 4_5 _ x'!$E$31,Kinder!BM561),0)</f>
        <v>0</v>
      </c>
      <c r="C561">
        <f>IF(Kinder!BN563=Antrag!$C$4,IF(Kinder!BN561=4.5,'Berechnung 4_5 _ x'!$E$31,Kinder!BN561),0)</f>
        <v>0</v>
      </c>
      <c r="D561">
        <f>IF(Kinder!BO563=Antrag!$C$4,IF(Kinder!BO561=4.5,'Berechnung 4_5 _ x'!$E$31,Kinder!BO561),0)</f>
        <v>0</v>
      </c>
      <c r="E561">
        <f>IF(Kinder!BP563=Antrag!$C$4,IF(Kinder!BP561=4.5,'Berechnung 4_5 _ x'!$E$31,Kinder!BP561),0)</f>
        <v>0</v>
      </c>
      <c r="F561">
        <f>IF(Kinder!BQ563=Antrag!$C$4,IF(Kinder!BQ561=4.5,'Berechnung 4_5 _ x'!$E$31,Kinder!BQ561),0)</f>
        <v>0</v>
      </c>
      <c r="G561">
        <f>IF(Kinder!BR563=Antrag!$C$4,IF(Kinder!BR561=4.5,'Berechnung 4_5 _ x'!$E$31,Kinder!BR561),0)</f>
        <v>0</v>
      </c>
      <c r="H561">
        <f>IF(Kinder!BS563=Antrag!$C$4,IF(Kinder!BS561=4.5,'Berechnung 4_5 _ x'!$E$31,Kinder!BS561),0)</f>
        <v>0</v>
      </c>
      <c r="I561">
        <f>IF(Kinder!BT563=Antrag!$C$4,IF(Kinder!BT561=4.5,'Berechnung 4_5 _ x'!$E$31,Kinder!BT561),0)</f>
        <v>0</v>
      </c>
      <c r="J561">
        <f>IF(Kinder!BU563=Antrag!$C$4,IF(Kinder!BU561=4.5,'Berechnung 4_5 _ x'!$E$31,Kinder!BU561),0)</f>
        <v>0</v>
      </c>
      <c r="K561">
        <f>IF(Kinder!BV563=Antrag!$C$4,IF(Kinder!BV561=4.5,'Berechnung 4_5 _ x'!$E$31,Kinder!BV561),0)</f>
        <v>0</v>
      </c>
      <c r="L561">
        <f>IF(Kinder!BW563=Antrag!$C$4,IF(Kinder!BW561=4.5,'Berechnung 4_5 _ x'!$E$31,Kinder!BW561),0)</f>
        <v>0</v>
      </c>
      <c r="M561" t="str">
        <f>IF(Kinder!S563='Berechnung Kommune'!L560,Kinder!S561,0)</f>
        <v/>
      </c>
      <c r="AL561">
        <f>IF(Kinder!BL563=Antrag!$C$4,IF(A561&gt;=4.5,IF('Berechnung 4_5 _ x'!D$5="Nein",4.5,IF(Kinder!AJ$903&lt;3,IF(MAX(Kinder!$AJ$903:AJ$903)&lt;3,4.5,Kinder!BL561),MIN('Berechnung 4_5 _ x'!$E$31:$F$32))),A561),0)</f>
        <v>0</v>
      </c>
      <c r="AM561">
        <f>IF(Kinder!BM563=Antrag!$C$4,IF(B561&gt;=4.5,IF('Berechnung 4_5 _ x'!E$5="Nein",4.5,IF(Kinder!AK$903&lt;3,IF(MAX(Kinder!$AJ$903:AK$903)&lt;3,4.5,Kinder!BM561),MIN('Berechnung 4_5 _ x'!$E$31:$F$32))),B561),0)</f>
        <v>0</v>
      </c>
      <c r="AN561">
        <f>IF(Kinder!BN563=Antrag!$C$4,IF(C561&gt;=4.5,IF('Berechnung 4_5 _ x'!F$5="Nein",4.5,IF(Kinder!AL$903&lt;3,IF(MAX(Kinder!$AJ$903:AL$903)&lt;3,4.5,Kinder!BN561),MIN('Berechnung 4_5 _ x'!$E$31:$F$32))),C561),0)</f>
        <v>0</v>
      </c>
      <c r="AO561">
        <f>IF(Kinder!BO563=Antrag!$C$4,IF(D561&gt;=4.5,IF('Berechnung 4_5 _ x'!G$5="Nein",4.5,IF(Kinder!AM$903&lt;3,IF(MAX(Kinder!$AJ$903:AM$903)&lt;3,4.5,Kinder!BO561),MIN('Berechnung 4_5 _ x'!$E$31:$F$32))),D561),0)</f>
        <v>0</v>
      </c>
      <c r="AP561">
        <f>IF(Kinder!BP563=Antrag!$C$4,IF(E561&gt;=4.5,IF('Berechnung 4_5 _ x'!H$5="Nein",4.5,IF(Kinder!AN$903&lt;3,IF(MAX(Kinder!$AJ$903:AN$903)&lt;3,4.5,Kinder!BP561),MIN('Berechnung 4_5 _ x'!$E$31:$F$32))),E561),0)</f>
        <v>0</v>
      </c>
      <c r="AQ561">
        <f>IF(Kinder!BQ563=Antrag!$C$4,IF(F561&gt;=4.5,IF('Berechnung 4_5 _ x'!I$5="Nein",4.5,IF(Kinder!AO$903&lt;3,IF(MAX(Kinder!$AJ$903:AO$903)&lt;3,4.5,Kinder!BQ561),MIN('Berechnung 4_5 _ x'!$E$31:$F$32))),F561),0)</f>
        <v>0</v>
      </c>
      <c r="AR561">
        <f>IF(Kinder!BR563=Antrag!$C$4,IF(G561&gt;=4.5,IF('Berechnung 4_5 _ x'!J$5="Nein",4.5,IF(Kinder!AP$903&lt;3,IF(MAX(Kinder!$AJ$903:AP$903)&lt;3,4.5,Kinder!BR561),MIN('Berechnung 4_5 _ x'!$E$31:$F$32))),G561),0)</f>
        <v>0</v>
      </c>
      <c r="AS561">
        <f>IF(Kinder!BS563=Antrag!$C$4,IF(H561&gt;=4.5,IF('Berechnung 4_5 _ x'!K$5="Nein",4.5,IF(Kinder!AQ$903&lt;3,IF(MAX(Kinder!$AJ$903:AQ$903)&lt;3,4.5,Kinder!BS561),MIN('Berechnung 4_5 _ x'!$E$31:$F$32))),H561),0)</f>
        <v>0</v>
      </c>
      <c r="AT561">
        <f>IF(Kinder!BT563=Antrag!$C$4,IF(I561&gt;=4.5,IF('Berechnung 4_5 _ x'!L$5="Nein",4.5,IF(Kinder!AR$903&lt;3,IF(MAX(Kinder!$AJ$903:AR$903)&lt;3,4.5,Kinder!BT561),MIN('Berechnung 4_5 _ x'!$E$31:$F$32))),I561),0)</f>
        <v>0</v>
      </c>
      <c r="AU561">
        <f>IF(Kinder!BU563=Antrag!$C$4,IF(J561&gt;=4.5,IF('Berechnung 4_5 _ x'!M$5="Nein",4.5,IF(Kinder!AS$903&lt;3,IF(MAX(Kinder!$AJ$903:AS$903)&lt;3,4.5,Kinder!BU561),MIN('Berechnung 4_5 _ x'!$E$31:$F$32))),J561),0)</f>
        <v>0</v>
      </c>
      <c r="AV561">
        <f>IF(Kinder!BV563=Antrag!$C$4,IF(K561&gt;=4.5,IF('Berechnung 4_5 _ x'!N$5="Nein",4.5,IF(Kinder!AT$903&lt;3,IF(MAX(Kinder!$AJ$903:AT$903)&lt;3,4.5,Kinder!BV561),MIN('Berechnung 4_5 _ x'!$E$31:$F$32))),K561),0)</f>
        <v>0</v>
      </c>
      <c r="AW561">
        <f>IF(Kinder!BW563=Antrag!$C$4,IF(L561&gt;=4.5,IF('Berechnung 4_5 _ x'!O$5="Nein",4.5,IF(Kinder!AU$903&lt;3,IF(MAX(Kinder!$AJ$903:AU$903)&lt;3,4.5,Kinder!BW561),MIN('Berechnung 4_5 _ x'!$E$31:$F$32))),L561),0)</f>
        <v>0</v>
      </c>
    </row>
    <row r="562" spans="1:49" x14ac:dyDescent="0.2">
      <c r="M562">
        <f>IF(Kinder!BL563=Antrag!$C$4,Kinder!BL562,0)</f>
        <v>0</v>
      </c>
      <c r="N562">
        <f>IF(Kinder!BM563=Antrag!$C$4,Kinder!BM562,0)</f>
        <v>0</v>
      </c>
      <c r="O562">
        <f>IF(Kinder!BN563=Antrag!$C$4,Kinder!BN562,0)</f>
        <v>0</v>
      </c>
      <c r="P562">
        <f>IF(Kinder!BO563=Antrag!$C$4,Kinder!BO562,0)</f>
        <v>0</v>
      </c>
      <c r="Q562">
        <f>IF(Kinder!BP563=Antrag!$C$4,Kinder!BP562,0)</f>
        <v>0</v>
      </c>
      <c r="R562">
        <f>IF(Kinder!BQ563=Antrag!$C$4,Kinder!BQ562,0)</f>
        <v>0</v>
      </c>
      <c r="S562">
        <f>IF(Kinder!BR563=Antrag!$C$4,Kinder!BR562,0)</f>
        <v>0</v>
      </c>
      <c r="T562">
        <f>IF(Kinder!BS563=Antrag!$C$4,Kinder!BS562,0)</f>
        <v>0</v>
      </c>
      <c r="U562">
        <f>IF(Kinder!BT563=Antrag!$C$4,Kinder!BT562,0)</f>
        <v>0</v>
      </c>
      <c r="V562">
        <f>IF(Kinder!BU563=Antrag!$C$4,Kinder!BU562,0)</f>
        <v>0</v>
      </c>
      <c r="W562">
        <f>IF(Kinder!BV563=Antrag!$C$4,Kinder!BV562,0)</f>
        <v>0</v>
      </c>
      <c r="X562">
        <f>IF(Kinder!BW563=Antrag!$C$4,Kinder!BW562,0)</f>
        <v>0</v>
      </c>
    </row>
    <row r="563" spans="1:49" x14ac:dyDescent="0.2">
      <c r="Y563">
        <f t="shared" ref="Y563:AJ563" si="186">MIN(A561,AL561)*M562</f>
        <v>0</v>
      </c>
      <c r="Z563">
        <f t="shared" si="186"/>
        <v>0</v>
      </c>
      <c r="AA563">
        <f t="shared" si="186"/>
        <v>0</v>
      </c>
      <c r="AB563">
        <f t="shared" si="186"/>
        <v>0</v>
      </c>
      <c r="AC563">
        <f t="shared" si="186"/>
        <v>0</v>
      </c>
      <c r="AD563">
        <f t="shared" si="186"/>
        <v>0</v>
      </c>
      <c r="AE563">
        <f t="shared" si="186"/>
        <v>0</v>
      </c>
      <c r="AF563">
        <f t="shared" si="186"/>
        <v>0</v>
      </c>
      <c r="AG563">
        <f t="shared" si="186"/>
        <v>0</v>
      </c>
      <c r="AH563">
        <f t="shared" si="186"/>
        <v>0</v>
      </c>
      <c r="AI563">
        <f t="shared" si="186"/>
        <v>0</v>
      </c>
      <c r="AJ563">
        <f t="shared" si="186"/>
        <v>0</v>
      </c>
      <c r="AK563">
        <f>SUM(Y563:AJ563)</f>
        <v>0</v>
      </c>
    </row>
    <row r="564" spans="1:49" x14ac:dyDescent="0.2">
      <c r="A564">
        <f>IF(Kinder!BL566=Antrag!$C$4,IF(Kinder!BL564=4.5,'Berechnung 4_5 _ x'!$E$31,Kinder!BL564),0)</f>
        <v>0</v>
      </c>
      <c r="B564">
        <f>IF(Kinder!BM566=Antrag!$C$4,IF(Kinder!BM564=4.5,'Berechnung 4_5 _ x'!$E$31,Kinder!BM564),0)</f>
        <v>0</v>
      </c>
      <c r="C564">
        <f>IF(Kinder!BN566=Antrag!$C$4,IF(Kinder!BN564=4.5,'Berechnung 4_5 _ x'!$E$31,Kinder!BN564),0)</f>
        <v>0</v>
      </c>
      <c r="D564">
        <f>IF(Kinder!BO566=Antrag!$C$4,IF(Kinder!BO564=4.5,'Berechnung 4_5 _ x'!$E$31,Kinder!BO564),0)</f>
        <v>0</v>
      </c>
      <c r="E564">
        <f>IF(Kinder!BP566=Antrag!$C$4,IF(Kinder!BP564=4.5,'Berechnung 4_5 _ x'!$E$31,Kinder!BP564),0)</f>
        <v>0</v>
      </c>
      <c r="F564">
        <f>IF(Kinder!BQ566=Antrag!$C$4,IF(Kinder!BQ564=4.5,'Berechnung 4_5 _ x'!$E$31,Kinder!BQ564),0)</f>
        <v>0</v>
      </c>
      <c r="G564">
        <f>IF(Kinder!BR566=Antrag!$C$4,IF(Kinder!BR564=4.5,'Berechnung 4_5 _ x'!$E$31,Kinder!BR564),0)</f>
        <v>0</v>
      </c>
      <c r="H564">
        <f>IF(Kinder!BS566=Antrag!$C$4,IF(Kinder!BS564=4.5,'Berechnung 4_5 _ x'!$E$31,Kinder!BS564),0)</f>
        <v>0</v>
      </c>
      <c r="I564">
        <f>IF(Kinder!BT566=Antrag!$C$4,IF(Kinder!BT564=4.5,'Berechnung 4_5 _ x'!$E$31,Kinder!BT564),0)</f>
        <v>0</v>
      </c>
      <c r="J564">
        <f>IF(Kinder!BU566=Antrag!$C$4,IF(Kinder!BU564=4.5,'Berechnung 4_5 _ x'!$E$31,Kinder!BU564),0)</f>
        <v>0</v>
      </c>
      <c r="K564">
        <f>IF(Kinder!BV566=Antrag!$C$4,IF(Kinder!BV564=4.5,'Berechnung 4_5 _ x'!$E$31,Kinder!BV564),0)</f>
        <v>0</v>
      </c>
      <c r="L564">
        <f>IF(Kinder!BW566=Antrag!$C$4,IF(Kinder!BW564=4.5,'Berechnung 4_5 _ x'!$E$31,Kinder!BW564),0)</f>
        <v>0</v>
      </c>
      <c r="M564" t="str">
        <f>IF(Kinder!S566='Berechnung Kommune'!L563,Kinder!S564,0)</f>
        <v/>
      </c>
      <c r="AL564">
        <f>IF(Kinder!BL566=Antrag!$C$4,IF(A564&gt;=4.5,IF('Berechnung 4_5 _ x'!D$5="Nein",4.5,IF(Kinder!AJ$903&lt;3,IF(MAX(Kinder!$AJ$903:AJ$903)&lt;3,4.5,Kinder!BL564),MIN('Berechnung 4_5 _ x'!$E$31:$F$32))),A564),0)</f>
        <v>0</v>
      </c>
      <c r="AM564">
        <f>IF(Kinder!BM566=Antrag!$C$4,IF(B564&gt;=4.5,IF('Berechnung 4_5 _ x'!E$5="Nein",4.5,IF(Kinder!AK$903&lt;3,IF(MAX(Kinder!$AJ$903:AK$903)&lt;3,4.5,Kinder!BM564),MIN('Berechnung 4_5 _ x'!$E$31:$F$32))),B564),0)</f>
        <v>0</v>
      </c>
      <c r="AN564">
        <f>IF(Kinder!BN566=Antrag!$C$4,IF(C564&gt;=4.5,IF('Berechnung 4_5 _ x'!F$5="Nein",4.5,IF(Kinder!AL$903&lt;3,IF(MAX(Kinder!$AJ$903:AL$903)&lt;3,4.5,Kinder!BN564),MIN('Berechnung 4_5 _ x'!$E$31:$F$32))),C564),0)</f>
        <v>0</v>
      </c>
      <c r="AO564">
        <f>IF(Kinder!BO566=Antrag!$C$4,IF(D564&gt;=4.5,IF('Berechnung 4_5 _ x'!G$5="Nein",4.5,IF(Kinder!AM$903&lt;3,IF(MAX(Kinder!$AJ$903:AM$903)&lt;3,4.5,Kinder!BO564),MIN('Berechnung 4_5 _ x'!$E$31:$F$32))),D564),0)</f>
        <v>0</v>
      </c>
      <c r="AP564">
        <f>IF(Kinder!BP566=Antrag!$C$4,IF(E564&gt;=4.5,IF('Berechnung 4_5 _ x'!H$5="Nein",4.5,IF(Kinder!AN$903&lt;3,IF(MAX(Kinder!$AJ$903:AN$903)&lt;3,4.5,Kinder!BP564),MIN('Berechnung 4_5 _ x'!$E$31:$F$32))),E564),0)</f>
        <v>0</v>
      </c>
      <c r="AQ564">
        <f>IF(Kinder!BQ566=Antrag!$C$4,IF(F564&gt;=4.5,IF('Berechnung 4_5 _ x'!I$5="Nein",4.5,IF(Kinder!AO$903&lt;3,IF(MAX(Kinder!$AJ$903:AO$903)&lt;3,4.5,Kinder!BQ564),MIN('Berechnung 4_5 _ x'!$E$31:$F$32))),F564),0)</f>
        <v>0</v>
      </c>
      <c r="AR564">
        <f>IF(Kinder!BR566=Antrag!$C$4,IF(G564&gt;=4.5,IF('Berechnung 4_5 _ x'!J$5="Nein",4.5,IF(Kinder!AP$903&lt;3,IF(MAX(Kinder!$AJ$903:AP$903)&lt;3,4.5,Kinder!BR564),MIN('Berechnung 4_5 _ x'!$E$31:$F$32))),G564),0)</f>
        <v>0</v>
      </c>
      <c r="AS564">
        <f>IF(Kinder!BS566=Antrag!$C$4,IF(H564&gt;=4.5,IF('Berechnung 4_5 _ x'!K$5="Nein",4.5,IF(Kinder!AQ$903&lt;3,IF(MAX(Kinder!$AJ$903:AQ$903)&lt;3,4.5,Kinder!BS564),MIN('Berechnung 4_5 _ x'!$E$31:$F$32))),H564),0)</f>
        <v>0</v>
      </c>
      <c r="AT564">
        <f>IF(Kinder!BT566=Antrag!$C$4,IF(I564&gt;=4.5,IF('Berechnung 4_5 _ x'!L$5="Nein",4.5,IF(Kinder!AR$903&lt;3,IF(MAX(Kinder!$AJ$903:AR$903)&lt;3,4.5,Kinder!BT564),MIN('Berechnung 4_5 _ x'!$E$31:$F$32))),I564),0)</f>
        <v>0</v>
      </c>
      <c r="AU564">
        <f>IF(Kinder!BU566=Antrag!$C$4,IF(J564&gt;=4.5,IF('Berechnung 4_5 _ x'!M$5="Nein",4.5,IF(Kinder!AS$903&lt;3,IF(MAX(Kinder!$AJ$903:AS$903)&lt;3,4.5,Kinder!BU564),MIN('Berechnung 4_5 _ x'!$E$31:$F$32))),J564),0)</f>
        <v>0</v>
      </c>
      <c r="AV564">
        <f>IF(Kinder!BV566=Antrag!$C$4,IF(K564&gt;=4.5,IF('Berechnung 4_5 _ x'!N$5="Nein",4.5,IF(Kinder!AT$903&lt;3,IF(MAX(Kinder!$AJ$903:AT$903)&lt;3,4.5,Kinder!BV564),MIN('Berechnung 4_5 _ x'!$E$31:$F$32))),K564),0)</f>
        <v>0</v>
      </c>
      <c r="AW564">
        <f>IF(Kinder!BW566=Antrag!$C$4,IF(L564&gt;=4.5,IF('Berechnung 4_5 _ x'!O$5="Nein",4.5,IF(Kinder!AU$903&lt;3,IF(MAX(Kinder!$AJ$903:AU$903)&lt;3,4.5,Kinder!BW564),MIN('Berechnung 4_5 _ x'!$E$31:$F$32))),L564),0)</f>
        <v>0</v>
      </c>
    </row>
    <row r="565" spans="1:49" x14ac:dyDescent="0.2">
      <c r="M565">
        <f>IF(Kinder!BL566=Antrag!$C$4,Kinder!BL565,0)</f>
        <v>0</v>
      </c>
      <c r="N565">
        <f>IF(Kinder!BM566=Antrag!$C$4,Kinder!BM565,0)</f>
        <v>0</v>
      </c>
      <c r="O565">
        <f>IF(Kinder!BN566=Antrag!$C$4,Kinder!BN565,0)</f>
        <v>0</v>
      </c>
      <c r="P565">
        <f>IF(Kinder!BO566=Antrag!$C$4,Kinder!BO565,0)</f>
        <v>0</v>
      </c>
      <c r="Q565">
        <f>IF(Kinder!BP566=Antrag!$C$4,Kinder!BP565,0)</f>
        <v>0</v>
      </c>
      <c r="R565">
        <f>IF(Kinder!BQ566=Antrag!$C$4,Kinder!BQ565,0)</f>
        <v>0</v>
      </c>
      <c r="S565">
        <f>IF(Kinder!BR566=Antrag!$C$4,Kinder!BR565,0)</f>
        <v>0</v>
      </c>
      <c r="T565">
        <f>IF(Kinder!BS566=Antrag!$C$4,Kinder!BS565,0)</f>
        <v>0</v>
      </c>
      <c r="U565">
        <f>IF(Kinder!BT566=Antrag!$C$4,Kinder!BT565,0)</f>
        <v>0</v>
      </c>
      <c r="V565">
        <f>IF(Kinder!BU566=Antrag!$C$4,Kinder!BU565,0)</f>
        <v>0</v>
      </c>
      <c r="W565">
        <f>IF(Kinder!BV566=Antrag!$C$4,Kinder!BV565,0)</f>
        <v>0</v>
      </c>
      <c r="X565">
        <f>IF(Kinder!BW566=Antrag!$C$4,Kinder!BW565,0)</f>
        <v>0</v>
      </c>
    </row>
    <row r="566" spans="1:49" x14ac:dyDescent="0.2">
      <c r="Y566">
        <f t="shared" ref="Y566:AJ566" si="187">MIN(A564,AL564)*M565</f>
        <v>0</v>
      </c>
      <c r="Z566">
        <f t="shared" si="187"/>
        <v>0</v>
      </c>
      <c r="AA566">
        <f t="shared" si="187"/>
        <v>0</v>
      </c>
      <c r="AB566">
        <f t="shared" si="187"/>
        <v>0</v>
      </c>
      <c r="AC566">
        <f t="shared" si="187"/>
        <v>0</v>
      </c>
      <c r="AD566">
        <f t="shared" si="187"/>
        <v>0</v>
      </c>
      <c r="AE566">
        <f t="shared" si="187"/>
        <v>0</v>
      </c>
      <c r="AF566">
        <f t="shared" si="187"/>
        <v>0</v>
      </c>
      <c r="AG566">
        <f t="shared" si="187"/>
        <v>0</v>
      </c>
      <c r="AH566">
        <f t="shared" si="187"/>
        <v>0</v>
      </c>
      <c r="AI566">
        <f t="shared" si="187"/>
        <v>0</v>
      </c>
      <c r="AJ566">
        <f t="shared" si="187"/>
        <v>0</v>
      </c>
      <c r="AK566">
        <f>SUM(Y566:AJ566)</f>
        <v>0</v>
      </c>
    </row>
    <row r="567" spans="1:49" x14ac:dyDescent="0.2">
      <c r="A567">
        <f>IF(Kinder!BL569=Antrag!$C$4,IF(Kinder!BL567=4.5,'Berechnung 4_5 _ x'!$E$31,Kinder!BL567),0)</f>
        <v>0</v>
      </c>
      <c r="B567">
        <f>IF(Kinder!BM569=Antrag!$C$4,IF(Kinder!BM567=4.5,'Berechnung 4_5 _ x'!$E$31,Kinder!BM567),0)</f>
        <v>0</v>
      </c>
      <c r="C567">
        <f>IF(Kinder!BN569=Antrag!$C$4,IF(Kinder!BN567=4.5,'Berechnung 4_5 _ x'!$E$31,Kinder!BN567),0)</f>
        <v>0</v>
      </c>
      <c r="D567">
        <f>IF(Kinder!BO569=Antrag!$C$4,IF(Kinder!BO567=4.5,'Berechnung 4_5 _ x'!$E$31,Kinder!BO567),0)</f>
        <v>0</v>
      </c>
      <c r="E567">
        <f>IF(Kinder!BP569=Antrag!$C$4,IF(Kinder!BP567=4.5,'Berechnung 4_5 _ x'!$E$31,Kinder!BP567),0)</f>
        <v>0</v>
      </c>
      <c r="F567">
        <f>IF(Kinder!BQ569=Antrag!$C$4,IF(Kinder!BQ567=4.5,'Berechnung 4_5 _ x'!$E$31,Kinder!BQ567),0)</f>
        <v>0</v>
      </c>
      <c r="G567">
        <f>IF(Kinder!BR569=Antrag!$C$4,IF(Kinder!BR567=4.5,'Berechnung 4_5 _ x'!$E$31,Kinder!BR567),0)</f>
        <v>0</v>
      </c>
      <c r="H567">
        <f>IF(Kinder!BS569=Antrag!$C$4,IF(Kinder!BS567=4.5,'Berechnung 4_5 _ x'!$E$31,Kinder!BS567),0)</f>
        <v>0</v>
      </c>
      <c r="I567">
        <f>IF(Kinder!BT569=Antrag!$C$4,IF(Kinder!BT567=4.5,'Berechnung 4_5 _ x'!$E$31,Kinder!BT567),0)</f>
        <v>0</v>
      </c>
      <c r="J567">
        <f>IF(Kinder!BU569=Antrag!$C$4,IF(Kinder!BU567=4.5,'Berechnung 4_5 _ x'!$E$31,Kinder!BU567),0)</f>
        <v>0</v>
      </c>
      <c r="K567">
        <f>IF(Kinder!BV569=Antrag!$C$4,IF(Kinder!BV567=4.5,'Berechnung 4_5 _ x'!$E$31,Kinder!BV567),0)</f>
        <v>0</v>
      </c>
      <c r="L567">
        <f>IF(Kinder!BW569=Antrag!$C$4,IF(Kinder!BW567=4.5,'Berechnung 4_5 _ x'!$E$31,Kinder!BW567),0)</f>
        <v>0</v>
      </c>
      <c r="M567" t="str">
        <f>IF(Kinder!S569='Berechnung Kommune'!L566,Kinder!S567,0)</f>
        <v/>
      </c>
      <c r="AL567">
        <f>IF(Kinder!BL569=Antrag!$C$4,IF(A567&gt;=4.5,IF('Berechnung 4_5 _ x'!D$5="Nein",4.5,IF(Kinder!AJ$903&lt;3,IF(MAX(Kinder!$AJ$903:AJ$903)&lt;3,4.5,Kinder!BL567),MIN('Berechnung 4_5 _ x'!$E$31:$F$32))),A567),0)</f>
        <v>0</v>
      </c>
      <c r="AM567">
        <f>IF(Kinder!BM569=Antrag!$C$4,IF(B567&gt;=4.5,IF('Berechnung 4_5 _ x'!E$5="Nein",4.5,IF(Kinder!AK$903&lt;3,IF(MAX(Kinder!$AJ$903:AK$903)&lt;3,4.5,Kinder!BM567),MIN('Berechnung 4_5 _ x'!$E$31:$F$32))),B567),0)</f>
        <v>0</v>
      </c>
      <c r="AN567">
        <f>IF(Kinder!BN569=Antrag!$C$4,IF(C567&gt;=4.5,IF('Berechnung 4_5 _ x'!F$5="Nein",4.5,IF(Kinder!AL$903&lt;3,IF(MAX(Kinder!$AJ$903:AL$903)&lt;3,4.5,Kinder!BN567),MIN('Berechnung 4_5 _ x'!$E$31:$F$32))),C567),0)</f>
        <v>0</v>
      </c>
      <c r="AO567">
        <f>IF(Kinder!BO569=Antrag!$C$4,IF(D567&gt;=4.5,IF('Berechnung 4_5 _ x'!G$5="Nein",4.5,IF(Kinder!AM$903&lt;3,IF(MAX(Kinder!$AJ$903:AM$903)&lt;3,4.5,Kinder!BO567),MIN('Berechnung 4_5 _ x'!$E$31:$F$32))),D567),0)</f>
        <v>0</v>
      </c>
      <c r="AP567">
        <f>IF(Kinder!BP569=Antrag!$C$4,IF(E567&gt;=4.5,IF('Berechnung 4_5 _ x'!H$5="Nein",4.5,IF(Kinder!AN$903&lt;3,IF(MAX(Kinder!$AJ$903:AN$903)&lt;3,4.5,Kinder!BP567),MIN('Berechnung 4_5 _ x'!$E$31:$F$32))),E567),0)</f>
        <v>0</v>
      </c>
      <c r="AQ567">
        <f>IF(Kinder!BQ569=Antrag!$C$4,IF(F567&gt;=4.5,IF('Berechnung 4_5 _ x'!I$5="Nein",4.5,IF(Kinder!AO$903&lt;3,IF(MAX(Kinder!$AJ$903:AO$903)&lt;3,4.5,Kinder!BQ567),MIN('Berechnung 4_5 _ x'!$E$31:$F$32))),F567),0)</f>
        <v>0</v>
      </c>
      <c r="AR567">
        <f>IF(Kinder!BR569=Antrag!$C$4,IF(G567&gt;=4.5,IF('Berechnung 4_5 _ x'!J$5="Nein",4.5,IF(Kinder!AP$903&lt;3,IF(MAX(Kinder!$AJ$903:AP$903)&lt;3,4.5,Kinder!BR567),MIN('Berechnung 4_5 _ x'!$E$31:$F$32))),G567),0)</f>
        <v>0</v>
      </c>
      <c r="AS567">
        <f>IF(Kinder!BS569=Antrag!$C$4,IF(H567&gt;=4.5,IF('Berechnung 4_5 _ x'!K$5="Nein",4.5,IF(Kinder!AQ$903&lt;3,IF(MAX(Kinder!$AJ$903:AQ$903)&lt;3,4.5,Kinder!BS567),MIN('Berechnung 4_5 _ x'!$E$31:$F$32))),H567),0)</f>
        <v>0</v>
      </c>
      <c r="AT567">
        <f>IF(Kinder!BT569=Antrag!$C$4,IF(I567&gt;=4.5,IF('Berechnung 4_5 _ x'!L$5="Nein",4.5,IF(Kinder!AR$903&lt;3,IF(MAX(Kinder!$AJ$903:AR$903)&lt;3,4.5,Kinder!BT567),MIN('Berechnung 4_5 _ x'!$E$31:$F$32))),I567),0)</f>
        <v>0</v>
      </c>
      <c r="AU567">
        <f>IF(Kinder!BU569=Antrag!$C$4,IF(J567&gt;=4.5,IF('Berechnung 4_5 _ x'!M$5="Nein",4.5,IF(Kinder!AS$903&lt;3,IF(MAX(Kinder!$AJ$903:AS$903)&lt;3,4.5,Kinder!BU567),MIN('Berechnung 4_5 _ x'!$E$31:$F$32))),J567),0)</f>
        <v>0</v>
      </c>
      <c r="AV567">
        <f>IF(Kinder!BV569=Antrag!$C$4,IF(K567&gt;=4.5,IF('Berechnung 4_5 _ x'!N$5="Nein",4.5,IF(Kinder!AT$903&lt;3,IF(MAX(Kinder!$AJ$903:AT$903)&lt;3,4.5,Kinder!BV567),MIN('Berechnung 4_5 _ x'!$E$31:$F$32))),K567),0)</f>
        <v>0</v>
      </c>
      <c r="AW567">
        <f>IF(Kinder!BW569=Antrag!$C$4,IF(L567&gt;=4.5,IF('Berechnung 4_5 _ x'!O$5="Nein",4.5,IF(Kinder!AU$903&lt;3,IF(MAX(Kinder!$AJ$903:AU$903)&lt;3,4.5,Kinder!BW567),MIN('Berechnung 4_5 _ x'!$E$31:$F$32))),L567),0)</f>
        <v>0</v>
      </c>
    </row>
    <row r="568" spans="1:49" x14ac:dyDescent="0.2">
      <c r="M568">
        <f>IF(Kinder!BL569=Antrag!$C$4,Kinder!BL568,0)</f>
        <v>0</v>
      </c>
      <c r="N568">
        <f>IF(Kinder!BM569=Antrag!$C$4,Kinder!BM568,0)</f>
        <v>0</v>
      </c>
      <c r="O568">
        <f>IF(Kinder!BN569=Antrag!$C$4,Kinder!BN568,0)</f>
        <v>0</v>
      </c>
      <c r="P568">
        <f>IF(Kinder!BO569=Antrag!$C$4,Kinder!BO568,0)</f>
        <v>0</v>
      </c>
      <c r="Q568">
        <f>IF(Kinder!BP569=Antrag!$C$4,Kinder!BP568,0)</f>
        <v>0</v>
      </c>
      <c r="R568">
        <f>IF(Kinder!BQ569=Antrag!$C$4,Kinder!BQ568,0)</f>
        <v>0</v>
      </c>
      <c r="S568">
        <f>IF(Kinder!BR569=Antrag!$C$4,Kinder!BR568,0)</f>
        <v>0</v>
      </c>
      <c r="T568">
        <f>IF(Kinder!BS569=Antrag!$C$4,Kinder!BS568,0)</f>
        <v>0</v>
      </c>
      <c r="U568">
        <f>IF(Kinder!BT569=Antrag!$C$4,Kinder!BT568,0)</f>
        <v>0</v>
      </c>
      <c r="V568">
        <f>IF(Kinder!BU569=Antrag!$C$4,Kinder!BU568,0)</f>
        <v>0</v>
      </c>
      <c r="W568">
        <f>IF(Kinder!BV569=Antrag!$C$4,Kinder!BV568,0)</f>
        <v>0</v>
      </c>
      <c r="X568">
        <f>IF(Kinder!BW569=Antrag!$C$4,Kinder!BW568,0)</f>
        <v>0</v>
      </c>
    </row>
    <row r="569" spans="1:49" x14ac:dyDescent="0.2">
      <c r="Y569">
        <f t="shared" ref="Y569:AJ569" si="188">MIN(A567,AL567)*M568</f>
        <v>0</v>
      </c>
      <c r="Z569">
        <f t="shared" si="188"/>
        <v>0</v>
      </c>
      <c r="AA569">
        <f t="shared" si="188"/>
        <v>0</v>
      </c>
      <c r="AB569">
        <f t="shared" si="188"/>
        <v>0</v>
      </c>
      <c r="AC569">
        <f t="shared" si="188"/>
        <v>0</v>
      </c>
      <c r="AD569">
        <f t="shared" si="188"/>
        <v>0</v>
      </c>
      <c r="AE569">
        <f t="shared" si="188"/>
        <v>0</v>
      </c>
      <c r="AF569">
        <f t="shared" si="188"/>
        <v>0</v>
      </c>
      <c r="AG569">
        <f t="shared" si="188"/>
        <v>0</v>
      </c>
      <c r="AH569">
        <f t="shared" si="188"/>
        <v>0</v>
      </c>
      <c r="AI569">
        <f t="shared" si="188"/>
        <v>0</v>
      </c>
      <c r="AJ569">
        <f t="shared" si="188"/>
        <v>0</v>
      </c>
      <c r="AK569">
        <f>SUM(Y569:AJ569)</f>
        <v>0</v>
      </c>
    </row>
    <row r="570" spans="1:49" x14ac:dyDescent="0.2">
      <c r="A570">
        <f>IF(Kinder!BL572=Antrag!$C$4,IF(Kinder!BL570=4.5,'Berechnung 4_5 _ x'!$E$31,Kinder!BL570),0)</f>
        <v>0</v>
      </c>
      <c r="B570">
        <f>IF(Kinder!BM572=Antrag!$C$4,IF(Kinder!BM570=4.5,'Berechnung 4_5 _ x'!$E$31,Kinder!BM570),0)</f>
        <v>0</v>
      </c>
      <c r="C570">
        <f>IF(Kinder!BN572=Antrag!$C$4,IF(Kinder!BN570=4.5,'Berechnung 4_5 _ x'!$E$31,Kinder!BN570),0)</f>
        <v>0</v>
      </c>
      <c r="D570">
        <f>IF(Kinder!BO572=Antrag!$C$4,IF(Kinder!BO570=4.5,'Berechnung 4_5 _ x'!$E$31,Kinder!BO570),0)</f>
        <v>0</v>
      </c>
      <c r="E570">
        <f>IF(Kinder!BP572=Antrag!$C$4,IF(Kinder!BP570=4.5,'Berechnung 4_5 _ x'!$E$31,Kinder!BP570),0)</f>
        <v>0</v>
      </c>
      <c r="F570">
        <f>IF(Kinder!BQ572=Antrag!$C$4,IF(Kinder!BQ570=4.5,'Berechnung 4_5 _ x'!$E$31,Kinder!BQ570),0)</f>
        <v>0</v>
      </c>
      <c r="G570">
        <f>IF(Kinder!BR572=Antrag!$C$4,IF(Kinder!BR570=4.5,'Berechnung 4_5 _ x'!$E$31,Kinder!BR570),0)</f>
        <v>0</v>
      </c>
      <c r="H570">
        <f>IF(Kinder!BS572=Antrag!$C$4,IF(Kinder!BS570=4.5,'Berechnung 4_5 _ x'!$E$31,Kinder!BS570),0)</f>
        <v>0</v>
      </c>
      <c r="I570">
        <f>IF(Kinder!BT572=Antrag!$C$4,IF(Kinder!BT570=4.5,'Berechnung 4_5 _ x'!$E$31,Kinder!BT570),0)</f>
        <v>0</v>
      </c>
      <c r="J570">
        <f>IF(Kinder!BU572=Antrag!$C$4,IF(Kinder!BU570=4.5,'Berechnung 4_5 _ x'!$E$31,Kinder!BU570),0)</f>
        <v>0</v>
      </c>
      <c r="K570">
        <f>IF(Kinder!BV572=Antrag!$C$4,IF(Kinder!BV570=4.5,'Berechnung 4_5 _ x'!$E$31,Kinder!BV570),0)</f>
        <v>0</v>
      </c>
      <c r="L570">
        <f>IF(Kinder!BW572=Antrag!$C$4,IF(Kinder!BW570=4.5,'Berechnung 4_5 _ x'!$E$31,Kinder!BW570),0)</f>
        <v>0</v>
      </c>
      <c r="M570" t="str">
        <f>IF(Kinder!S572='Berechnung Kommune'!L569,Kinder!S570,0)</f>
        <v/>
      </c>
      <c r="AL570">
        <f>IF(Kinder!BL572=Antrag!$C$4,IF(A570&gt;=4.5,IF('Berechnung 4_5 _ x'!D$5="Nein",4.5,IF(Kinder!AJ$903&lt;3,IF(MAX(Kinder!$AJ$903:AJ$903)&lt;3,4.5,Kinder!BL570),MIN('Berechnung 4_5 _ x'!$E$31:$F$32))),A570),0)</f>
        <v>0</v>
      </c>
      <c r="AM570">
        <f>IF(Kinder!BM572=Antrag!$C$4,IF(B570&gt;=4.5,IF('Berechnung 4_5 _ x'!E$5="Nein",4.5,IF(Kinder!AK$903&lt;3,IF(MAX(Kinder!$AJ$903:AK$903)&lt;3,4.5,Kinder!BM570),MIN('Berechnung 4_5 _ x'!$E$31:$F$32))),B570),0)</f>
        <v>0</v>
      </c>
      <c r="AN570">
        <f>IF(Kinder!BN572=Antrag!$C$4,IF(C570&gt;=4.5,IF('Berechnung 4_5 _ x'!F$5="Nein",4.5,IF(Kinder!AL$903&lt;3,IF(MAX(Kinder!$AJ$903:AL$903)&lt;3,4.5,Kinder!BN570),MIN('Berechnung 4_5 _ x'!$E$31:$F$32))),C570),0)</f>
        <v>0</v>
      </c>
      <c r="AO570">
        <f>IF(Kinder!BO572=Antrag!$C$4,IF(D570&gt;=4.5,IF('Berechnung 4_5 _ x'!G$5="Nein",4.5,IF(Kinder!AM$903&lt;3,IF(MAX(Kinder!$AJ$903:AM$903)&lt;3,4.5,Kinder!BO570),MIN('Berechnung 4_5 _ x'!$E$31:$F$32))),D570),0)</f>
        <v>0</v>
      </c>
      <c r="AP570">
        <f>IF(Kinder!BP572=Antrag!$C$4,IF(E570&gt;=4.5,IF('Berechnung 4_5 _ x'!H$5="Nein",4.5,IF(Kinder!AN$903&lt;3,IF(MAX(Kinder!$AJ$903:AN$903)&lt;3,4.5,Kinder!BP570),MIN('Berechnung 4_5 _ x'!$E$31:$F$32))),E570),0)</f>
        <v>0</v>
      </c>
      <c r="AQ570">
        <f>IF(Kinder!BQ572=Antrag!$C$4,IF(F570&gt;=4.5,IF('Berechnung 4_5 _ x'!I$5="Nein",4.5,IF(Kinder!AO$903&lt;3,IF(MAX(Kinder!$AJ$903:AO$903)&lt;3,4.5,Kinder!BQ570),MIN('Berechnung 4_5 _ x'!$E$31:$F$32))),F570),0)</f>
        <v>0</v>
      </c>
      <c r="AR570">
        <f>IF(Kinder!BR572=Antrag!$C$4,IF(G570&gt;=4.5,IF('Berechnung 4_5 _ x'!J$5="Nein",4.5,IF(Kinder!AP$903&lt;3,IF(MAX(Kinder!$AJ$903:AP$903)&lt;3,4.5,Kinder!BR570),MIN('Berechnung 4_5 _ x'!$E$31:$F$32))),G570),0)</f>
        <v>0</v>
      </c>
      <c r="AS570">
        <f>IF(Kinder!BS572=Antrag!$C$4,IF(H570&gt;=4.5,IF('Berechnung 4_5 _ x'!K$5="Nein",4.5,IF(Kinder!AQ$903&lt;3,IF(MAX(Kinder!$AJ$903:AQ$903)&lt;3,4.5,Kinder!BS570),MIN('Berechnung 4_5 _ x'!$E$31:$F$32))),H570),0)</f>
        <v>0</v>
      </c>
      <c r="AT570">
        <f>IF(Kinder!BT572=Antrag!$C$4,IF(I570&gt;=4.5,IF('Berechnung 4_5 _ x'!L$5="Nein",4.5,IF(Kinder!AR$903&lt;3,IF(MAX(Kinder!$AJ$903:AR$903)&lt;3,4.5,Kinder!BT570),MIN('Berechnung 4_5 _ x'!$E$31:$F$32))),I570),0)</f>
        <v>0</v>
      </c>
      <c r="AU570">
        <f>IF(Kinder!BU572=Antrag!$C$4,IF(J570&gt;=4.5,IF('Berechnung 4_5 _ x'!M$5="Nein",4.5,IF(Kinder!AS$903&lt;3,IF(MAX(Kinder!$AJ$903:AS$903)&lt;3,4.5,Kinder!BU570),MIN('Berechnung 4_5 _ x'!$E$31:$F$32))),J570),0)</f>
        <v>0</v>
      </c>
      <c r="AV570">
        <f>IF(Kinder!BV572=Antrag!$C$4,IF(K570&gt;=4.5,IF('Berechnung 4_5 _ x'!N$5="Nein",4.5,IF(Kinder!AT$903&lt;3,IF(MAX(Kinder!$AJ$903:AT$903)&lt;3,4.5,Kinder!BV570),MIN('Berechnung 4_5 _ x'!$E$31:$F$32))),K570),0)</f>
        <v>0</v>
      </c>
      <c r="AW570">
        <f>IF(Kinder!BW572=Antrag!$C$4,IF(L570&gt;=4.5,IF('Berechnung 4_5 _ x'!O$5="Nein",4.5,IF(Kinder!AU$903&lt;3,IF(MAX(Kinder!$AJ$903:AU$903)&lt;3,4.5,Kinder!BW570),MIN('Berechnung 4_5 _ x'!$E$31:$F$32))),L570),0)</f>
        <v>0</v>
      </c>
    </row>
    <row r="571" spans="1:49" x14ac:dyDescent="0.2">
      <c r="M571">
        <f>IF(Kinder!BL572=Antrag!$C$4,Kinder!BL571,0)</f>
        <v>0</v>
      </c>
      <c r="N571">
        <f>IF(Kinder!BM572=Antrag!$C$4,Kinder!BM571,0)</f>
        <v>0</v>
      </c>
      <c r="O571">
        <f>IF(Kinder!BN572=Antrag!$C$4,Kinder!BN571,0)</f>
        <v>0</v>
      </c>
      <c r="P571">
        <f>IF(Kinder!BO572=Antrag!$C$4,Kinder!BO571,0)</f>
        <v>0</v>
      </c>
      <c r="Q571">
        <f>IF(Kinder!BP572=Antrag!$C$4,Kinder!BP571,0)</f>
        <v>0</v>
      </c>
      <c r="R571">
        <f>IF(Kinder!BQ572=Antrag!$C$4,Kinder!BQ571,0)</f>
        <v>0</v>
      </c>
      <c r="S571">
        <f>IF(Kinder!BR572=Antrag!$C$4,Kinder!BR571,0)</f>
        <v>0</v>
      </c>
      <c r="T571">
        <f>IF(Kinder!BS572=Antrag!$C$4,Kinder!BS571,0)</f>
        <v>0</v>
      </c>
      <c r="U571">
        <f>IF(Kinder!BT572=Antrag!$C$4,Kinder!BT571,0)</f>
        <v>0</v>
      </c>
      <c r="V571">
        <f>IF(Kinder!BU572=Antrag!$C$4,Kinder!BU571,0)</f>
        <v>0</v>
      </c>
      <c r="W571">
        <f>IF(Kinder!BV572=Antrag!$C$4,Kinder!BV571,0)</f>
        <v>0</v>
      </c>
      <c r="X571">
        <f>IF(Kinder!BW572=Antrag!$C$4,Kinder!BW571,0)</f>
        <v>0</v>
      </c>
    </row>
    <row r="572" spans="1:49" x14ac:dyDescent="0.2">
      <c r="Y572">
        <f t="shared" ref="Y572:AJ572" si="189">MIN(A570,AL570)*M571</f>
        <v>0</v>
      </c>
      <c r="Z572">
        <f t="shared" si="189"/>
        <v>0</v>
      </c>
      <c r="AA572">
        <f t="shared" si="189"/>
        <v>0</v>
      </c>
      <c r="AB572">
        <f t="shared" si="189"/>
        <v>0</v>
      </c>
      <c r="AC572">
        <f t="shared" si="189"/>
        <v>0</v>
      </c>
      <c r="AD572">
        <f t="shared" si="189"/>
        <v>0</v>
      </c>
      <c r="AE572">
        <f t="shared" si="189"/>
        <v>0</v>
      </c>
      <c r="AF572">
        <f t="shared" si="189"/>
        <v>0</v>
      </c>
      <c r="AG572">
        <f t="shared" si="189"/>
        <v>0</v>
      </c>
      <c r="AH572">
        <f t="shared" si="189"/>
        <v>0</v>
      </c>
      <c r="AI572">
        <f t="shared" si="189"/>
        <v>0</v>
      </c>
      <c r="AJ572">
        <f t="shared" si="189"/>
        <v>0</v>
      </c>
      <c r="AK572">
        <f>SUM(Y572:AJ572)</f>
        <v>0</v>
      </c>
    </row>
    <row r="573" spans="1:49" x14ac:dyDescent="0.2">
      <c r="A573">
        <f>IF(Kinder!BL575=Antrag!$C$4,IF(Kinder!BL573=4.5,'Berechnung 4_5 _ x'!$E$31,Kinder!BL573),0)</f>
        <v>0</v>
      </c>
      <c r="B573">
        <f>IF(Kinder!BM575=Antrag!$C$4,IF(Kinder!BM573=4.5,'Berechnung 4_5 _ x'!$E$31,Kinder!BM573),0)</f>
        <v>0</v>
      </c>
      <c r="C573">
        <f>IF(Kinder!BN575=Antrag!$C$4,IF(Kinder!BN573=4.5,'Berechnung 4_5 _ x'!$E$31,Kinder!BN573),0)</f>
        <v>0</v>
      </c>
      <c r="D573">
        <f>IF(Kinder!BO575=Antrag!$C$4,IF(Kinder!BO573=4.5,'Berechnung 4_5 _ x'!$E$31,Kinder!BO573),0)</f>
        <v>0</v>
      </c>
      <c r="E573">
        <f>IF(Kinder!BP575=Antrag!$C$4,IF(Kinder!BP573=4.5,'Berechnung 4_5 _ x'!$E$31,Kinder!BP573),0)</f>
        <v>0</v>
      </c>
      <c r="F573">
        <f>IF(Kinder!BQ575=Antrag!$C$4,IF(Kinder!BQ573=4.5,'Berechnung 4_5 _ x'!$E$31,Kinder!BQ573),0)</f>
        <v>0</v>
      </c>
      <c r="G573">
        <f>IF(Kinder!BR575=Antrag!$C$4,IF(Kinder!BR573=4.5,'Berechnung 4_5 _ x'!$E$31,Kinder!BR573),0)</f>
        <v>0</v>
      </c>
      <c r="H573">
        <f>IF(Kinder!BS575=Antrag!$C$4,IF(Kinder!BS573=4.5,'Berechnung 4_5 _ x'!$E$31,Kinder!BS573),0)</f>
        <v>0</v>
      </c>
      <c r="I573">
        <f>IF(Kinder!BT575=Antrag!$C$4,IF(Kinder!BT573=4.5,'Berechnung 4_5 _ x'!$E$31,Kinder!BT573),0)</f>
        <v>0</v>
      </c>
      <c r="J573">
        <f>IF(Kinder!BU575=Antrag!$C$4,IF(Kinder!BU573=4.5,'Berechnung 4_5 _ x'!$E$31,Kinder!BU573),0)</f>
        <v>0</v>
      </c>
      <c r="K573">
        <f>IF(Kinder!BV575=Antrag!$C$4,IF(Kinder!BV573=4.5,'Berechnung 4_5 _ x'!$E$31,Kinder!BV573),0)</f>
        <v>0</v>
      </c>
      <c r="L573">
        <f>IF(Kinder!BW575=Antrag!$C$4,IF(Kinder!BW573=4.5,'Berechnung 4_5 _ x'!$E$31,Kinder!BW573),0)</f>
        <v>0</v>
      </c>
      <c r="M573" t="str">
        <f>IF(Kinder!S575='Berechnung Kommune'!L572,Kinder!S573,0)</f>
        <v/>
      </c>
      <c r="AL573">
        <f>IF(Kinder!BL575=Antrag!$C$4,IF(A573&gt;=4.5,IF('Berechnung 4_5 _ x'!D$5="Nein",4.5,IF(Kinder!AJ$903&lt;3,IF(MAX(Kinder!$AJ$903:AJ$903)&lt;3,4.5,Kinder!BL573),MIN('Berechnung 4_5 _ x'!$E$31:$F$32))),A573),0)</f>
        <v>0</v>
      </c>
      <c r="AM573">
        <f>IF(Kinder!BM575=Antrag!$C$4,IF(B573&gt;=4.5,IF('Berechnung 4_5 _ x'!E$5="Nein",4.5,IF(Kinder!AK$903&lt;3,IF(MAX(Kinder!$AJ$903:AK$903)&lt;3,4.5,Kinder!BM573),MIN('Berechnung 4_5 _ x'!$E$31:$F$32))),B573),0)</f>
        <v>0</v>
      </c>
      <c r="AN573">
        <f>IF(Kinder!BN575=Antrag!$C$4,IF(C573&gt;=4.5,IF('Berechnung 4_5 _ x'!F$5="Nein",4.5,IF(Kinder!AL$903&lt;3,IF(MAX(Kinder!$AJ$903:AL$903)&lt;3,4.5,Kinder!BN573),MIN('Berechnung 4_5 _ x'!$E$31:$F$32))),C573),0)</f>
        <v>0</v>
      </c>
      <c r="AO573">
        <f>IF(Kinder!BO575=Antrag!$C$4,IF(D573&gt;=4.5,IF('Berechnung 4_5 _ x'!G$5="Nein",4.5,IF(Kinder!AM$903&lt;3,IF(MAX(Kinder!$AJ$903:AM$903)&lt;3,4.5,Kinder!BO573),MIN('Berechnung 4_5 _ x'!$E$31:$F$32))),D573),0)</f>
        <v>0</v>
      </c>
      <c r="AP573">
        <f>IF(Kinder!BP575=Antrag!$C$4,IF(E573&gt;=4.5,IF('Berechnung 4_5 _ x'!H$5="Nein",4.5,IF(Kinder!AN$903&lt;3,IF(MAX(Kinder!$AJ$903:AN$903)&lt;3,4.5,Kinder!BP573),MIN('Berechnung 4_5 _ x'!$E$31:$F$32))),E573),0)</f>
        <v>0</v>
      </c>
      <c r="AQ573">
        <f>IF(Kinder!BQ575=Antrag!$C$4,IF(F573&gt;=4.5,IF('Berechnung 4_5 _ x'!I$5="Nein",4.5,IF(Kinder!AO$903&lt;3,IF(MAX(Kinder!$AJ$903:AO$903)&lt;3,4.5,Kinder!BQ573),MIN('Berechnung 4_5 _ x'!$E$31:$F$32))),F573),0)</f>
        <v>0</v>
      </c>
      <c r="AR573">
        <f>IF(Kinder!BR575=Antrag!$C$4,IF(G573&gt;=4.5,IF('Berechnung 4_5 _ x'!J$5="Nein",4.5,IF(Kinder!AP$903&lt;3,IF(MAX(Kinder!$AJ$903:AP$903)&lt;3,4.5,Kinder!BR573),MIN('Berechnung 4_5 _ x'!$E$31:$F$32))),G573),0)</f>
        <v>0</v>
      </c>
      <c r="AS573">
        <f>IF(Kinder!BS575=Antrag!$C$4,IF(H573&gt;=4.5,IF('Berechnung 4_5 _ x'!K$5="Nein",4.5,IF(Kinder!AQ$903&lt;3,IF(MAX(Kinder!$AJ$903:AQ$903)&lt;3,4.5,Kinder!BS573),MIN('Berechnung 4_5 _ x'!$E$31:$F$32))),H573),0)</f>
        <v>0</v>
      </c>
      <c r="AT573">
        <f>IF(Kinder!BT575=Antrag!$C$4,IF(I573&gt;=4.5,IF('Berechnung 4_5 _ x'!L$5="Nein",4.5,IF(Kinder!AR$903&lt;3,IF(MAX(Kinder!$AJ$903:AR$903)&lt;3,4.5,Kinder!BT573),MIN('Berechnung 4_5 _ x'!$E$31:$F$32))),I573),0)</f>
        <v>0</v>
      </c>
      <c r="AU573">
        <f>IF(Kinder!BU575=Antrag!$C$4,IF(J573&gt;=4.5,IF('Berechnung 4_5 _ x'!M$5="Nein",4.5,IF(Kinder!AS$903&lt;3,IF(MAX(Kinder!$AJ$903:AS$903)&lt;3,4.5,Kinder!BU573),MIN('Berechnung 4_5 _ x'!$E$31:$F$32))),J573),0)</f>
        <v>0</v>
      </c>
      <c r="AV573">
        <f>IF(Kinder!BV575=Antrag!$C$4,IF(K573&gt;=4.5,IF('Berechnung 4_5 _ x'!N$5="Nein",4.5,IF(Kinder!AT$903&lt;3,IF(MAX(Kinder!$AJ$903:AT$903)&lt;3,4.5,Kinder!BV573),MIN('Berechnung 4_5 _ x'!$E$31:$F$32))),K573),0)</f>
        <v>0</v>
      </c>
      <c r="AW573">
        <f>IF(Kinder!BW575=Antrag!$C$4,IF(L573&gt;=4.5,IF('Berechnung 4_5 _ x'!O$5="Nein",4.5,IF(Kinder!AU$903&lt;3,IF(MAX(Kinder!$AJ$903:AU$903)&lt;3,4.5,Kinder!BW573),MIN('Berechnung 4_5 _ x'!$E$31:$F$32))),L573),0)</f>
        <v>0</v>
      </c>
    </row>
    <row r="574" spans="1:49" x14ac:dyDescent="0.2">
      <c r="M574">
        <f>IF(Kinder!BL575=Antrag!$C$4,Kinder!BL574,0)</f>
        <v>0</v>
      </c>
      <c r="N574">
        <f>IF(Kinder!BM575=Antrag!$C$4,Kinder!BM574,0)</f>
        <v>0</v>
      </c>
      <c r="O574">
        <f>IF(Kinder!BN575=Antrag!$C$4,Kinder!BN574,0)</f>
        <v>0</v>
      </c>
      <c r="P574">
        <f>IF(Kinder!BO575=Antrag!$C$4,Kinder!BO574,0)</f>
        <v>0</v>
      </c>
      <c r="Q574">
        <f>IF(Kinder!BP575=Antrag!$C$4,Kinder!BP574,0)</f>
        <v>0</v>
      </c>
      <c r="R574">
        <f>IF(Kinder!BQ575=Antrag!$C$4,Kinder!BQ574,0)</f>
        <v>0</v>
      </c>
      <c r="S574">
        <f>IF(Kinder!BR575=Antrag!$C$4,Kinder!BR574,0)</f>
        <v>0</v>
      </c>
      <c r="T574">
        <f>IF(Kinder!BS575=Antrag!$C$4,Kinder!BS574,0)</f>
        <v>0</v>
      </c>
      <c r="U574">
        <f>IF(Kinder!BT575=Antrag!$C$4,Kinder!BT574,0)</f>
        <v>0</v>
      </c>
      <c r="V574">
        <f>IF(Kinder!BU575=Antrag!$C$4,Kinder!BU574,0)</f>
        <v>0</v>
      </c>
      <c r="W574">
        <f>IF(Kinder!BV575=Antrag!$C$4,Kinder!BV574,0)</f>
        <v>0</v>
      </c>
      <c r="X574">
        <f>IF(Kinder!BW575=Antrag!$C$4,Kinder!BW574,0)</f>
        <v>0</v>
      </c>
    </row>
    <row r="575" spans="1:49" x14ac:dyDescent="0.2">
      <c r="Y575">
        <f t="shared" ref="Y575:AJ575" si="190">MIN(A573,AL573)*M574</f>
        <v>0</v>
      </c>
      <c r="Z575">
        <f t="shared" si="190"/>
        <v>0</v>
      </c>
      <c r="AA575">
        <f t="shared" si="190"/>
        <v>0</v>
      </c>
      <c r="AB575">
        <f t="shared" si="190"/>
        <v>0</v>
      </c>
      <c r="AC575">
        <f t="shared" si="190"/>
        <v>0</v>
      </c>
      <c r="AD575">
        <f t="shared" si="190"/>
        <v>0</v>
      </c>
      <c r="AE575">
        <f t="shared" si="190"/>
        <v>0</v>
      </c>
      <c r="AF575">
        <f t="shared" si="190"/>
        <v>0</v>
      </c>
      <c r="AG575">
        <f t="shared" si="190"/>
        <v>0</v>
      </c>
      <c r="AH575">
        <f t="shared" si="190"/>
        <v>0</v>
      </c>
      <c r="AI575">
        <f t="shared" si="190"/>
        <v>0</v>
      </c>
      <c r="AJ575">
        <f t="shared" si="190"/>
        <v>0</v>
      </c>
      <c r="AK575">
        <f>SUM(Y575:AJ575)</f>
        <v>0</v>
      </c>
    </row>
    <row r="576" spans="1:49" x14ac:dyDescent="0.2">
      <c r="A576">
        <f>IF(Kinder!BL578=Antrag!$C$4,IF(Kinder!BL576=4.5,'Berechnung 4_5 _ x'!$E$31,Kinder!BL576),0)</f>
        <v>0</v>
      </c>
      <c r="B576">
        <f>IF(Kinder!BM578=Antrag!$C$4,IF(Kinder!BM576=4.5,'Berechnung 4_5 _ x'!$E$31,Kinder!BM576),0)</f>
        <v>0</v>
      </c>
      <c r="C576">
        <f>IF(Kinder!BN578=Antrag!$C$4,IF(Kinder!BN576=4.5,'Berechnung 4_5 _ x'!$E$31,Kinder!BN576),0)</f>
        <v>0</v>
      </c>
      <c r="D576">
        <f>IF(Kinder!BO578=Antrag!$C$4,IF(Kinder!BO576=4.5,'Berechnung 4_5 _ x'!$E$31,Kinder!BO576),0)</f>
        <v>0</v>
      </c>
      <c r="E576">
        <f>IF(Kinder!BP578=Antrag!$C$4,IF(Kinder!BP576=4.5,'Berechnung 4_5 _ x'!$E$31,Kinder!BP576),0)</f>
        <v>0</v>
      </c>
      <c r="F576">
        <f>IF(Kinder!BQ578=Antrag!$C$4,IF(Kinder!BQ576=4.5,'Berechnung 4_5 _ x'!$E$31,Kinder!BQ576),0)</f>
        <v>0</v>
      </c>
      <c r="G576">
        <f>IF(Kinder!BR578=Antrag!$C$4,IF(Kinder!BR576=4.5,'Berechnung 4_5 _ x'!$E$31,Kinder!BR576),0)</f>
        <v>0</v>
      </c>
      <c r="H576">
        <f>IF(Kinder!BS578=Antrag!$C$4,IF(Kinder!BS576=4.5,'Berechnung 4_5 _ x'!$E$31,Kinder!BS576),0)</f>
        <v>0</v>
      </c>
      <c r="I576">
        <f>IF(Kinder!BT578=Antrag!$C$4,IF(Kinder!BT576=4.5,'Berechnung 4_5 _ x'!$E$31,Kinder!BT576),0)</f>
        <v>0</v>
      </c>
      <c r="J576">
        <f>IF(Kinder!BU578=Antrag!$C$4,IF(Kinder!BU576=4.5,'Berechnung 4_5 _ x'!$E$31,Kinder!BU576),0)</f>
        <v>0</v>
      </c>
      <c r="K576">
        <f>IF(Kinder!BV578=Antrag!$C$4,IF(Kinder!BV576=4.5,'Berechnung 4_5 _ x'!$E$31,Kinder!BV576),0)</f>
        <v>0</v>
      </c>
      <c r="L576">
        <f>IF(Kinder!BW578=Antrag!$C$4,IF(Kinder!BW576=4.5,'Berechnung 4_5 _ x'!$E$31,Kinder!BW576),0)</f>
        <v>0</v>
      </c>
      <c r="M576" t="str">
        <f>IF(Kinder!S578='Berechnung Kommune'!L575,Kinder!S576,0)</f>
        <v/>
      </c>
      <c r="AL576">
        <f>IF(Kinder!BL578=Antrag!$C$4,IF(A576&gt;=4.5,IF('Berechnung 4_5 _ x'!D$5="Nein",4.5,IF(Kinder!AJ$903&lt;3,IF(MAX(Kinder!$AJ$903:AJ$903)&lt;3,4.5,Kinder!BL576),MIN('Berechnung 4_5 _ x'!$E$31:$F$32))),A576),0)</f>
        <v>0</v>
      </c>
      <c r="AM576">
        <f>IF(Kinder!BM578=Antrag!$C$4,IF(B576&gt;=4.5,IF('Berechnung 4_5 _ x'!E$5="Nein",4.5,IF(Kinder!AK$903&lt;3,IF(MAX(Kinder!$AJ$903:AK$903)&lt;3,4.5,Kinder!BM576),MIN('Berechnung 4_5 _ x'!$E$31:$F$32))),B576),0)</f>
        <v>0</v>
      </c>
      <c r="AN576">
        <f>IF(Kinder!BN578=Antrag!$C$4,IF(C576&gt;=4.5,IF('Berechnung 4_5 _ x'!F$5="Nein",4.5,IF(Kinder!AL$903&lt;3,IF(MAX(Kinder!$AJ$903:AL$903)&lt;3,4.5,Kinder!BN576),MIN('Berechnung 4_5 _ x'!$E$31:$F$32))),C576),0)</f>
        <v>0</v>
      </c>
      <c r="AO576">
        <f>IF(Kinder!BO578=Antrag!$C$4,IF(D576&gt;=4.5,IF('Berechnung 4_5 _ x'!G$5="Nein",4.5,IF(Kinder!AM$903&lt;3,IF(MAX(Kinder!$AJ$903:AM$903)&lt;3,4.5,Kinder!BO576),MIN('Berechnung 4_5 _ x'!$E$31:$F$32))),D576),0)</f>
        <v>0</v>
      </c>
      <c r="AP576">
        <f>IF(Kinder!BP578=Antrag!$C$4,IF(E576&gt;=4.5,IF('Berechnung 4_5 _ x'!H$5="Nein",4.5,IF(Kinder!AN$903&lt;3,IF(MAX(Kinder!$AJ$903:AN$903)&lt;3,4.5,Kinder!BP576),MIN('Berechnung 4_5 _ x'!$E$31:$F$32))),E576),0)</f>
        <v>0</v>
      </c>
      <c r="AQ576">
        <f>IF(Kinder!BQ578=Antrag!$C$4,IF(F576&gt;=4.5,IF('Berechnung 4_5 _ x'!I$5="Nein",4.5,IF(Kinder!AO$903&lt;3,IF(MAX(Kinder!$AJ$903:AO$903)&lt;3,4.5,Kinder!BQ576),MIN('Berechnung 4_5 _ x'!$E$31:$F$32))),F576),0)</f>
        <v>0</v>
      </c>
      <c r="AR576">
        <f>IF(Kinder!BR578=Antrag!$C$4,IF(G576&gt;=4.5,IF('Berechnung 4_5 _ x'!J$5="Nein",4.5,IF(Kinder!AP$903&lt;3,IF(MAX(Kinder!$AJ$903:AP$903)&lt;3,4.5,Kinder!BR576),MIN('Berechnung 4_5 _ x'!$E$31:$F$32))),G576),0)</f>
        <v>0</v>
      </c>
      <c r="AS576">
        <f>IF(Kinder!BS578=Antrag!$C$4,IF(H576&gt;=4.5,IF('Berechnung 4_5 _ x'!K$5="Nein",4.5,IF(Kinder!AQ$903&lt;3,IF(MAX(Kinder!$AJ$903:AQ$903)&lt;3,4.5,Kinder!BS576),MIN('Berechnung 4_5 _ x'!$E$31:$F$32))),H576),0)</f>
        <v>0</v>
      </c>
      <c r="AT576">
        <f>IF(Kinder!BT578=Antrag!$C$4,IF(I576&gt;=4.5,IF('Berechnung 4_5 _ x'!L$5="Nein",4.5,IF(Kinder!AR$903&lt;3,IF(MAX(Kinder!$AJ$903:AR$903)&lt;3,4.5,Kinder!BT576),MIN('Berechnung 4_5 _ x'!$E$31:$F$32))),I576),0)</f>
        <v>0</v>
      </c>
      <c r="AU576">
        <f>IF(Kinder!BU578=Antrag!$C$4,IF(J576&gt;=4.5,IF('Berechnung 4_5 _ x'!M$5="Nein",4.5,IF(Kinder!AS$903&lt;3,IF(MAX(Kinder!$AJ$903:AS$903)&lt;3,4.5,Kinder!BU576),MIN('Berechnung 4_5 _ x'!$E$31:$F$32))),J576),0)</f>
        <v>0</v>
      </c>
      <c r="AV576">
        <f>IF(Kinder!BV578=Antrag!$C$4,IF(K576&gt;=4.5,IF('Berechnung 4_5 _ x'!N$5="Nein",4.5,IF(Kinder!AT$903&lt;3,IF(MAX(Kinder!$AJ$903:AT$903)&lt;3,4.5,Kinder!BV576),MIN('Berechnung 4_5 _ x'!$E$31:$F$32))),K576),0)</f>
        <v>0</v>
      </c>
      <c r="AW576">
        <f>IF(Kinder!BW578=Antrag!$C$4,IF(L576&gt;=4.5,IF('Berechnung 4_5 _ x'!O$5="Nein",4.5,IF(Kinder!AU$903&lt;3,IF(MAX(Kinder!$AJ$903:AU$903)&lt;3,4.5,Kinder!BW576),MIN('Berechnung 4_5 _ x'!$E$31:$F$32))),L576),0)</f>
        <v>0</v>
      </c>
    </row>
    <row r="577" spans="1:49" x14ac:dyDescent="0.2">
      <c r="M577">
        <f>IF(Kinder!BL578=Antrag!$C$4,Kinder!BL577,0)</f>
        <v>0</v>
      </c>
      <c r="N577">
        <f>IF(Kinder!BM578=Antrag!$C$4,Kinder!BM577,0)</f>
        <v>0</v>
      </c>
      <c r="O577">
        <f>IF(Kinder!BN578=Antrag!$C$4,Kinder!BN577,0)</f>
        <v>0</v>
      </c>
      <c r="P577">
        <f>IF(Kinder!BO578=Antrag!$C$4,Kinder!BO577,0)</f>
        <v>0</v>
      </c>
      <c r="Q577">
        <f>IF(Kinder!BP578=Antrag!$C$4,Kinder!BP577,0)</f>
        <v>0</v>
      </c>
      <c r="R577">
        <f>IF(Kinder!BQ578=Antrag!$C$4,Kinder!BQ577,0)</f>
        <v>0</v>
      </c>
      <c r="S577">
        <f>IF(Kinder!BR578=Antrag!$C$4,Kinder!BR577,0)</f>
        <v>0</v>
      </c>
      <c r="T577">
        <f>IF(Kinder!BS578=Antrag!$C$4,Kinder!BS577,0)</f>
        <v>0</v>
      </c>
      <c r="U577">
        <f>IF(Kinder!BT578=Antrag!$C$4,Kinder!BT577,0)</f>
        <v>0</v>
      </c>
      <c r="V577">
        <f>IF(Kinder!BU578=Antrag!$C$4,Kinder!BU577,0)</f>
        <v>0</v>
      </c>
      <c r="W577">
        <f>IF(Kinder!BV578=Antrag!$C$4,Kinder!BV577,0)</f>
        <v>0</v>
      </c>
      <c r="X577">
        <f>IF(Kinder!BW578=Antrag!$C$4,Kinder!BW577,0)</f>
        <v>0</v>
      </c>
    </row>
    <row r="578" spans="1:49" x14ac:dyDescent="0.2">
      <c r="Y578">
        <f t="shared" ref="Y578:AJ578" si="191">MIN(A576,AL576)*M577</f>
        <v>0</v>
      </c>
      <c r="Z578">
        <f t="shared" si="191"/>
        <v>0</v>
      </c>
      <c r="AA578">
        <f t="shared" si="191"/>
        <v>0</v>
      </c>
      <c r="AB578">
        <f t="shared" si="191"/>
        <v>0</v>
      </c>
      <c r="AC578">
        <f t="shared" si="191"/>
        <v>0</v>
      </c>
      <c r="AD578">
        <f t="shared" si="191"/>
        <v>0</v>
      </c>
      <c r="AE578">
        <f t="shared" si="191"/>
        <v>0</v>
      </c>
      <c r="AF578">
        <f t="shared" si="191"/>
        <v>0</v>
      </c>
      <c r="AG578">
        <f t="shared" si="191"/>
        <v>0</v>
      </c>
      <c r="AH578">
        <f t="shared" si="191"/>
        <v>0</v>
      </c>
      <c r="AI578">
        <f t="shared" si="191"/>
        <v>0</v>
      </c>
      <c r="AJ578">
        <f t="shared" si="191"/>
        <v>0</v>
      </c>
      <c r="AK578">
        <f>SUM(Y578:AJ578)</f>
        <v>0</v>
      </c>
    </row>
    <row r="579" spans="1:49" x14ac:dyDescent="0.2">
      <c r="A579">
        <f>IF(Kinder!BL581=Antrag!$C$4,IF(Kinder!BL579=4.5,'Berechnung 4_5 _ x'!$E$31,Kinder!BL579),0)</f>
        <v>0</v>
      </c>
      <c r="B579">
        <f>IF(Kinder!BM581=Antrag!$C$4,IF(Kinder!BM579=4.5,'Berechnung 4_5 _ x'!$E$31,Kinder!BM579),0)</f>
        <v>0</v>
      </c>
      <c r="C579">
        <f>IF(Kinder!BN581=Antrag!$C$4,IF(Kinder!BN579=4.5,'Berechnung 4_5 _ x'!$E$31,Kinder!BN579),0)</f>
        <v>0</v>
      </c>
      <c r="D579">
        <f>IF(Kinder!BO581=Antrag!$C$4,IF(Kinder!BO579=4.5,'Berechnung 4_5 _ x'!$E$31,Kinder!BO579),0)</f>
        <v>0</v>
      </c>
      <c r="E579">
        <f>IF(Kinder!BP581=Antrag!$C$4,IF(Kinder!BP579=4.5,'Berechnung 4_5 _ x'!$E$31,Kinder!BP579),0)</f>
        <v>0</v>
      </c>
      <c r="F579">
        <f>IF(Kinder!BQ581=Antrag!$C$4,IF(Kinder!BQ579=4.5,'Berechnung 4_5 _ x'!$E$31,Kinder!BQ579),0)</f>
        <v>0</v>
      </c>
      <c r="G579">
        <f>IF(Kinder!BR581=Antrag!$C$4,IF(Kinder!BR579=4.5,'Berechnung 4_5 _ x'!$E$31,Kinder!BR579),0)</f>
        <v>0</v>
      </c>
      <c r="H579">
        <f>IF(Kinder!BS581=Antrag!$C$4,IF(Kinder!BS579=4.5,'Berechnung 4_5 _ x'!$E$31,Kinder!BS579),0)</f>
        <v>0</v>
      </c>
      <c r="I579">
        <f>IF(Kinder!BT581=Antrag!$C$4,IF(Kinder!BT579=4.5,'Berechnung 4_5 _ x'!$E$31,Kinder!BT579),0)</f>
        <v>0</v>
      </c>
      <c r="J579">
        <f>IF(Kinder!BU581=Antrag!$C$4,IF(Kinder!BU579=4.5,'Berechnung 4_5 _ x'!$E$31,Kinder!BU579),0)</f>
        <v>0</v>
      </c>
      <c r="K579">
        <f>IF(Kinder!BV581=Antrag!$C$4,IF(Kinder!BV579=4.5,'Berechnung 4_5 _ x'!$E$31,Kinder!BV579),0)</f>
        <v>0</v>
      </c>
      <c r="L579">
        <f>IF(Kinder!BW581=Antrag!$C$4,IF(Kinder!BW579=4.5,'Berechnung 4_5 _ x'!$E$31,Kinder!BW579),0)</f>
        <v>0</v>
      </c>
      <c r="M579" t="str">
        <f>IF(Kinder!S581='Berechnung Kommune'!L578,Kinder!S579,0)</f>
        <v/>
      </c>
      <c r="AL579">
        <f>IF(Kinder!BL581=Antrag!$C$4,IF(A579&gt;=4.5,IF('Berechnung 4_5 _ x'!D$5="Nein",4.5,IF(Kinder!AJ$903&lt;3,IF(MAX(Kinder!$AJ$903:AJ$903)&lt;3,4.5,Kinder!BL579),MIN('Berechnung 4_5 _ x'!$E$31:$F$32))),A579),0)</f>
        <v>0</v>
      </c>
      <c r="AM579">
        <f>IF(Kinder!BM581=Antrag!$C$4,IF(B579&gt;=4.5,IF('Berechnung 4_5 _ x'!E$5="Nein",4.5,IF(Kinder!AK$903&lt;3,IF(MAX(Kinder!$AJ$903:AK$903)&lt;3,4.5,Kinder!BM579),MIN('Berechnung 4_5 _ x'!$E$31:$F$32))),B579),0)</f>
        <v>0</v>
      </c>
      <c r="AN579">
        <f>IF(Kinder!BN581=Antrag!$C$4,IF(C579&gt;=4.5,IF('Berechnung 4_5 _ x'!F$5="Nein",4.5,IF(Kinder!AL$903&lt;3,IF(MAX(Kinder!$AJ$903:AL$903)&lt;3,4.5,Kinder!BN579),MIN('Berechnung 4_5 _ x'!$E$31:$F$32))),C579),0)</f>
        <v>0</v>
      </c>
      <c r="AO579">
        <f>IF(Kinder!BO581=Antrag!$C$4,IF(D579&gt;=4.5,IF('Berechnung 4_5 _ x'!G$5="Nein",4.5,IF(Kinder!AM$903&lt;3,IF(MAX(Kinder!$AJ$903:AM$903)&lt;3,4.5,Kinder!BO579),MIN('Berechnung 4_5 _ x'!$E$31:$F$32))),D579),0)</f>
        <v>0</v>
      </c>
      <c r="AP579">
        <f>IF(Kinder!BP581=Antrag!$C$4,IF(E579&gt;=4.5,IF('Berechnung 4_5 _ x'!H$5="Nein",4.5,IF(Kinder!AN$903&lt;3,IF(MAX(Kinder!$AJ$903:AN$903)&lt;3,4.5,Kinder!BP579),MIN('Berechnung 4_5 _ x'!$E$31:$F$32))),E579),0)</f>
        <v>0</v>
      </c>
      <c r="AQ579">
        <f>IF(Kinder!BQ581=Antrag!$C$4,IF(F579&gt;=4.5,IF('Berechnung 4_5 _ x'!I$5="Nein",4.5,IF(Kinder!AO$903&lt;3,IF(MAX(Kinder!$AJ$903:AO$903)&lt;3,4.5,Kinder!BQ579),MIN('Berechnung 4_5 _ x'!$E$31:$F$32))),F579),0)</f>
        <v>0</v>
      </c>
      <c r="AR579">
        <f>IF(Kinder!BR581=Antrag!$C$4,IF(G579&gt;=4.5,IF('Berechnung 4_5 _ x'!J$5="Nein",4.5,IF(Kinder!AP$903&lt;3,IF(MAX(Kinder!$AJ$903:AP$903)&lt;3,4.5,Kinder!BR579),MIN('Berechnung 4_5 _ x'!$E$31:$F$32))),G579),0)</f>
        <v>0</v>
      </c>
      <c r="AS579">
        <f>IF(Kinder!BS581=Antrag!$C$4,IF(H579&gt;=4.5,IF('Berechnung 4_5 _ x'!K$5="Nein",4.5,IF(Kinder!AQ$903&lt;3,IF(MAX(Kinder!$AJ$903:AQ$903)&lt;3,4.5,Kinder!BS579),MIN('Berechnung 4_5 _ x'!$E$31:$F$32))),H579),0)</f>
        <v>0</v>
      </c>
      <c r="AT579">
        <f>IF(Kinder!BT581=Antrag!$C$4,IF(I579&gt;=4.5,IF('Berechnung 4_5 _ x'!L$5="Nein",4.5,IF(Kinder!AR$903&lt;3,IF(MAX(Kinder!$AJ$903:AR$903)&lt;3,4.5,Kinder!BT579),MIN('Berechnung 4_5 _ x'!$E$31:$F$32))),I579),0)</f>
        <v>0</v>
      </c>
      <c r="AU579">
        <f>IF(Kinder!BU581=Antrag!$C$4,IF(J579&gt;=4.5,IF('Berechnung 4_5 _ x'!M$5="Nein",4.5,IF(Kinder!AS$903&lt;3,IF(MAX(Kinder!$AJ$903:AS$903)&lt;3,4.5,Kinder!BU579),MIN('Berechnung 4_5 _ x'!$E$31:$F$32))),J579),0)</f>
        <v>0</v>
      </c>
      <c r="AV579">
        <f>IF(Kinder!BV581=Antrag!$C$4,IF(K579&gt;=4.5,IF('Berechnung 4_5 _ x'!N$5="Nein",4.5,IF(Kinder!AT$903&lt;3,IF(MAX(Kinder!$AJ$903:AT$903)&lt;3,4.5,Kinder!BV579),MIN('Berechnung 4_5 _ x'!$E$31:$F$32))),K579),0)</f>
        <v>0</v>
      </c>
      <c r="AW579">
        <f>IF(Kinder!BW581=Antrag!$C$4,IF(L579&gt;=4.5,IF('Berechnung 4_5 _ x'!O$5="Nein",4.5,IF(Kinder!AU$903&lt;3,IF(MAX(Kinder!$AJ$903:AU$903)&lt;3,4.5,Kinder!BW579),MIN('Berechnung 4_5 _ x'!$E$31:$F$32))),L579),0)</f>
        <v>0</v>
      </c>
    </row>
    <row r="580" spans="1:49" x14ac:dyDescent="0.2">
      <c r="M580">
        <f>IF(Kinder!BL581=Antrag!$C$4,Kinder!BL580,0)</f>
        <v>0</v>
      </c>
      <c r="N580">
        <f>IF(Kinder!BM581=Antrag!$C$4,Kinder!BM580,0)</f>
        <v>0</v>
      </c>
      <c r="O580">
        <f>IF(Kinder!BN581=Antrag!$C$4,Kinder!BN580,0)</f>
        <v>0</v>
      </c>
      <c r="P580">
        <f>IF(Kinder!BO581=Antrag!$C$4,Kinder!BO580,0)</f>
        <v>0</v>
      </c>
      <c r="Q580">
        <f>IF(Kinder!BP581=Antrag!$C$4,Kinder!BP580,0)</f>
        <v>0</v>
      </c>
      <c r="R580">
        <f>IF(Kinder!BQ581=Antrag!$C$4,Kinder!BQ580,0)</f>
        <v>0</v>
      </c>
      <c r="S580">
        <f>IF(Kinder!BR581=Antrag!$C$4,Kinder!BR580,0)</f>
        <v>0</v>
      </c>
      <c r="T580">
        <f>IF(Kinder!BS581=Antrag!$C$4,Kinder!BS580,0)</f>
        <v>0</v>
      </c>
      <c r="U580">
        <f>IF(Kinder!BT581=Antrag!$C$4,Kinder!BT580,0)</f>
        <v>0</v>
      </c>
      <c r="V580">
        <f>IF(Kinder!BU581=Antrag!$C$4,Kinder!BU580,0)</f>
        <v>0</v>
      </c>
      <c r="W580">
        <f>IF(Kinder!BV581=Antrag!$C$4,Kinder!BV580,0)</f>
        <v>0</v>
      </c>
      <c r="X580">
        <f>IF(Kinder!BW581=Antrag!$C$4,Kinder!BW580,0)</f>
        <v>0</v>
      </c>
    </row>
    <row r="581" spans="1:49" x14ac:dyDescent="0.2">
      <c r="Y581">
        <f t="shared" ref="Y581:AJ581" si="192">MIN(A579,AL579)*M580</f>
        <v>0</v>
      </c>
      <c r="Z581">
        <f t="shared" si="192"/>
        <v>0</v>
      </c>
      <c r="AA581">
        <f t="shared" si="192"/>
        <v>0</v>
      </c>
      <c r="AB581">
        <f t="shared" si="192"/>
        <v>0</v>
      </c>
      <c r="AC581">
        <f t="shared" si="192"/>
        <v>0</v>
      </c>
      <c r="AD581">
        <f t="shared" si="192"/>
        <v>0</v>
      </c>
      <c r="AE581">
        <f t="shared" si="192"/>
        <v>0</v>
      </c>
      <c r="AF581">
        <f t="shared" si="192"/>
        <v>0</v>
      </c>
      <c r="AG581">
        <f t="shared" si="192"/>
        <v>0</v>
      </c>
      <c r="AH581">
        <f t="shared" si="192"/>
        <v>0</v>
      </c>
      <c r="AI581">
        <f t="shared" si="192"/>
        <v>0</v>
      </c>
      <c r="AJ581">
        <f t="shared" si="192"/>
        <v>0</v>
      </c>
      <c r="AK581">
        <f>SUM(Y581:AJ581)</f>
        <v>0</v>
      </c>
    </row>
    <row r="582" spans="1:49" x14ac:dyDescent="0.2">
      <c r="A582">
        <f>IF(Kinder!BL584=Antrag!$C$4,IF(Kinder!BL582=4.5,'Berechnung 4_5 _ x'!$E$31,Kinder!BL582),0)</f>
        <v>0</v>
      </c>
      <c r="B582">
        <f>IF(Kinder!BM584=Antrag!$C$4,IF(Kinder!BM582=4.5,'Berechnung 4_5 _ x'!$E$31,Kinder!BM582),0)</f>
        <v>0</v>
      </c>
      <c r="C582">
        <f>IF(Kinder!BN584=Antrag!$C$4,IF(Kinder!BN582=4.5,'Berechnung 4_5 _ x'!$E$31,Kinder!BN582),0)</f>
        <v>0</v>
      </c>
      <c r="D582">
        <f>IF(Kinder!BO584=Antrag!$C$4,IF(Kinder!BO582=4.5,'Berechnung 4_5 _ x'!$E$31,Kinder!BO582),0)</f>
        <v>0</v>
      </c>
      <c r="E582">
        <f>IF(Kinder!BP584=Antrag!$C$4,IF(Kinder!BP582=4.5,'Berechnung 4_5 _ x'!$E$31,Kinder!BP582),0)</f>
        <v>0</v>
      </c>
      <c r="F582">
        <f>IF(Kinder!BQ584=Antrag!$C$4,IF(Kinder!BQ582=4.5,'Berechnung 4_5 _ x'!$E$31,Kinder!BQ582),0)</f>
        <v>0</v>
      </c>
      <c r="G582">
        <f>IF(Kinder!BR584=Antrag!$C$4,IF(Kinder!BR582=4.5,'Berechnung 4_5 _ x'!$E$31,Kinder!BR582),0)</f>
        <v>0</v>
      </c>
      <c r="H582">
        <f>IF(Kinder!BS584=Antrag!$C$4,IF(Kinder!BS582=4.5,'Berechnung 4_5 _ x'!$E$31,Kinder!BS582),0)</f>
        <v>0</v>
      </c>
      <c r="I582">
        <f>IF(Kinder!BT584=Antrag!$C$4,IF(Kinder!BT582=4.5,'Berechnung 4_5 _ x'!$E$31,Kinder!BT582),0)</f>
        <v>0</v>
      </c>
      <c r="J582">
        <f>IF(Kinder!BU584=Antrag!$C$4,IF(Kinder!BU582=4.5,'Berechnung 4_5 _ x'!$E$31,Kinder!BU582),0)</f>
        <v>0</v>
      </c>
      <c r="K582">
        <f>IF(Kinder!BV584=Antrag!$C$4,IF(Kinder!BV582=4.5,'Berechnung 4_5 _ x'!$E$31,Kinder!BV582),0)</f>
        <v>0</v>
      </c>
      <c r="L582">
        <f>IF(Kinder!BW584=Antrag!$C$4,IF(Kinder!BW582=4.5,'Berechnung 4_5 _ x'!$E$31,Kinder!BW582),0)</f>
        <v>0</v>
      </c>
      <c r="M582" t="str">
        <f>IF(Kinder!S584='Berechnung Kommune'!L581,Kinder!S582,0)</f>
        <v/>
      </c>
      <c r="AL582">
        <f>IF(Kinder!BL584=Antrag!$C$4,IF(A582&gt;=4.5,IF('Berechnung 4_5 _ x'!D$5="Nein",4.5,IF(Kinder!AJ$903&lt;3,IF(MAX(Kinder!$AJ$903:AJ$903)&lt;3,4.5,Kinder!BL582),MIN('Berechnung 4_5 _ x'!$E$31:$F$32))),A582),0)</f>
        <v>0</v>
      </c>
      <c r="AM582">
        <f>IF(Kinder!BM584=Antrag!$C$4,IF(B582&gt;=4.5,IF('Berechnung 4_5 _ x'!E$5="Nein",4.5,IF(Kinder!AK$903&lt;3,IF(MAX(Kinder!$AJ$903:AK$903)&lt;3,4.5,Kinder!BM582),MIN('Berechnung 4_5 _ x'!$E$31:$F$32))),B582),0)</f>
        <v>0</v>
      </c>
      <c r="AN582">
        <f>IF(Kinder!BN584=Antrag!$C$4,IF(C582&gt;=4.5,IF('Berechnung 4_5 _ x'!F$5="Nein",4.5,IF(Kinder!AL$903&lt;3,IF(MAX(Kinder!$AJ$903:AL$903)&lt;3,4.5,Kinder!BN582),MIN('Berechnung 4_5 _ x'!$E$31:$F$32))),C582),0)</f>
        <v>0</v>
      </c>
      <c r="AO582">
        <f>IF(Kinder!BO584=Antrag!$C$4,IF(D582&gt;=4.5,IF('Berechnung 4_5 _ x'!G$5="Nein",4.5,IF(Kinder!AM$903&lt;3,IF(MAX(Kinder!$AJ$903:AM$903)&lt;3,4.5,Kinder!BO582),MIN('Berechnung 4_5 _ x'!$E$31:$F$32))),D582),0)</f>
        <v>0</v>
      </c>
      <c r="AP582">
        <f>IF(Kinder!BP584=Antrag!$C$4,IF(E582&gt;=4.5,IF('Berechnung 4_5 _ x'!H$5="Nein",4.5,IF(Kinder!AN$903&lt;3,IF(MAX(Kinder!$AJ$903:AN$903)&lt;3,4.5,Kinder!BP582),MIN('Berechnung 4_5 _ x'!$E$31:$F$32))),E582),0)</f>
        <v>0</v>
      </c>
      <c r="AQ582">
        <f>IF(Kinder!BQ584=Antrag!$C$4,IF(F582&gt;=4.5,IF('Berechnung 4_5 _ x'!I$5="Nein",4.5,IF(Kinder!AO$903&lt;3,IF(MAX(Kinder!$AJ$903:AO$903)&lt;3,4.5,Kinder!BQ582),MIN('Berechnung 4_5 _ x'!$E$31:$F$32))),F582),0)</f>
        <v>0</v>
      </c>
      <c r="AR582">
        <f>IF(Kinder!BR584=Antrag!$C$4,IF(G582&gt;=4.5,IF('Berechnung 4_5 _ x'!J$5="Nein",4.5,IF(Kinder!AP$903&lt;3,IF(MAX(Kinder!$AJ$903:AP$903)&lt;3,4.5,Kinder!BR582),MIN('Berechnung 4_5 _ x'!$E$31:$F$32))),G582),0)</f>
        <v>0</v>
      </c>
      <c r="AS582">
        <f>IF(Kinder!BS584=Antrag!$C$4,IF(H582&gt;=4.5,IF('Berechnung 4_5 _ x'!K$5="Nein",4.5,IF(Kinder!AQ$903&lt;3,IF(MAX(Kinder!$AJ$903:AQ$903)&lt;3,4.5,Kinder!BS582),MIN('Berechnung 4_5 _ x'!$E$31:$F$32))),H582),0)</f>
        <v>0</v>
      </c>
      <c r="AT582">
        <f>IF(Kinder!BT584=Antrag!$C$4,IF(I582&gt;=4.5,IF('Berechnung 4_5 _ x'!L$5="Nein",4.5,IF(Kinder!AR$903&lt;3,IF(MAX(Kinder!$AJ$903:AR$903)&lt;3,4.5,Kinder!BT582),MIN('Berechnung 4_5 _ x'!$E$31:$F$32))),I582),0)</f>
        <v>0</v>
      </c>
      <c r="AU582">
        <f>IF(Kinder!BU584=Antrag!$C$4,IF(J582&gt;=4.5,IF('Berechnung 4_5 _ x'!M$5="Nein",4.5,IF(Kinder!AS$903&lt;3,IF(MAX(Kinder!$AJ$903:AS$903)&lt;3,4.5,Kinder!BU582),MIN('Berechnung 4_5 _ x'!$E$31:$F$32))),J582),0)</f>
        <v>0</v>
      </c>
      <c r="AV582">
        <f>IF(Kinder!BV584=Antrag!$C$4,IF(K582&gt;=4.5,IF('Berechnung 4_5 _ x'!N$5="Nein",4.5,IF(Kinder!AT$903&lt;3,IF(MAX(Kinder!$AJ$903:AT$903)&lt;3,4.5,Kinder!BV582),MIN('Berechnung 4_5 _ x'!$E$31:$F$32))),K582),0)</f>
        <v>0</v>
      </c>
      <c r="AW582">
        <f>IF(Kinder!BW584=Antrag!$C$4,IF(L582&gt;=4.5,IF('Berechnung 4_5 _ x'!O$5="Nein",4.5,IF(Kinder!AU$903&lt;3,IF(MAX(Kinder!$AJ$903:AU$903)&lt;3,4.5,Kinder!BW582),MIN('Berechnung 4_5 _ x'!$E$31:$F$32))),L582),0)</f>
        <v>0</v>
      </c>
    </row>
    <row r="583" spans="1:49" x14ac:dyDescent="0.2">
      <c r="M583">
        <f>IF(Kinder!BL584=Antrag!$C$4,Kinder!BL583,0)</f>
        <v>0</v>
      </c>
      <c r="N583">
        <f>IF(Kinder!BM584=Antrag!$C$4,Kinder!BM583,0)</f>
        <v>0</v>
      </c>
      <c r="O583">
        <f>IF(Kinder!BN584=Antrag!$C$4,Kinder!BN583,0)</f>
        <v>0</v>
      </c>
      <c r="P583">
        <f>IF(Kinder!BO584=Antrag!$C$4,Kinder!BO583,0)</f>
        <v>0</v>
      </c>
      <c r="Q583">
        <f>IF(Kinder!BP584=Antrag!$C$4,Kinder!BP583,0)</f>
        <v>0</v>
      </c>
      <c r="R583">
        <f>IF(Kinder!BQ584=Antrag!$C$4,Kinder!BQ583,0)</f>
        <v>0</v>
      </c>
      <c r="S583">
        <f>IF(Kinder!BR584=Antrag!$C$4,Kinder!BR583,0)</f>
        <v>0</v>
      </c>
      <c r="T583">
        <f>IF(Kinder!BS584=Antrag!$C$4,Kinder!BS583,0)</f>
        <v>0</v>
      </c>
      <c r="U583">
        <f>IF(Kinder!BT584=Antrag!$C$4,Kinder!BT583,0)</f>
        <v>0</v>
      </c>
      <c r="V583">
        <f>IF(Kinder!BU584=Antrag!$C$4,Kinder!BU583,0)</f>
        <v>0</v>
      </c>
      <c r="W583">
        <f>IF(Kinder!BV584=Antrag!$C$4,Kinder!BV583,0)</f>
        <v>0</v>
      </c>
      <c r="X583">
        <f>IF(Kinder!BW584=Antrag!$C$4,Kinder!BW583,0)</f>
        <v>0</v>
      </c>
    </row>
    <row r="584" spans="1:49" x14ac:dyDescent="0.2">
      <c r="Y584">
        <f t="shared" ref="Y584:AJ584" si="193">MIN(A582,AL582)*M583</f>
        <v>0</v>
      </c>
      <c r="Z584">
        <f t="shared" si="193"/>
        <v>0</v>
      </c>
      <c r="AA584">
        <f t="shared" si="193"/>
        <v>0</v>
      </c>
      <c r="AB584">
        <f t="shared" si="193"/>
        <v>0</v>
      </c>
      <c r="AC584">
        <f t="shared" si="193"/>
        <v>0</v>
      </c>
      <c r="AD584">
        <f t="shared" si="193"/>
        <v>0</v>
      </c>
      <c r="AE584">
        <f t="shared" si="193"/>
        <v>0</v>
      </c>
      <c r="AF584">
        <f t="shared" si="193"/>
        <v>0</v>
      </c>
      <c r="AG584">
        <f t="shared" si="193"/>
        <v>0</v>
      </c>
      <c r="AH584">
        <f t="shared" si="193"/>
        <v>0</v>
      </c>
      <c r="AI584">
        <f t="shared" si="193"/>
        <v>0</v>
      </c>
      <c r="AJ584">
        <f t="shared" si="193"/>
        <v>0</v>
      </c>
      <c r="AK584">
        <f>SUM(Y584:AJ584)</f>
        <v>0</v>
      </c>
    </row>
    <row r="585" spans="1:49" x14ac:dyDescent="0.2">
      <c r="A585">
        <f>IF(Kinder!BL587=Antrag!$C$4,IF(Kinder!BL585=4.5,'Berechnung 4_5 _ x'!$E$31,Kinder!BL585),0)</f>
        <v>0</v>
      </c>
      <c r="B585">
        <f>IF(Kinder!BM587=Antrag!$C$4,IF(Kinder!BM585=4.5,'Berechnung 4_5 _ x'!$E$31,Kinder!BM585),0)</f>
        <v>0</v>
      </c>
      <c r="C585">
        <f>IF(Kinder!BN587=Antrag!$C$4,IF(Kinder!BN585=4.5,'Berechnung 4_5 _ x'!$E$31,Kinder!BN585),0)</f>
        <v>0</v>
      </c>
      <c r="D585">
        <f>IF(Kinder!BO587=Antrag!$C$4,IF(Kinder!BO585=4.5,'Berechnung 4_5 _ x'!$E$31,Kinder!BO585),0)</f>
        <v>0</v>
      </c>
      <c r="E585">
        <f>IF(Kinder!BP587=Antrag!$C$4,IF(Kinder!BP585=4.5,'Berechnung 4_5 _ x'!$E$31,Kinder!BP585),0)</f>
        <v>0</v>
      </c>
      <c r="F585">
        <f>IF(Kinder!BQ587=Antrag!$C$4,IF(Kinder!BQ585=4.5,'Berechnung 4_5 _ x'!$E$31,Kinder!BQ585),0)</f>
        <v>0</v>
      </c>
      <c r="G585">
        <f>IF(Kinder!BR587=Antrag!$C$4,IF(Kinder!BR585=4.5,'Berechnung 4_5 _ x'!$E$31,Kinder!BR585),0)</f>
        <v>0</v>
      </c>
      <c r="H585">
        <f>IF(Kinder!BS587=Antrag!$C$4,IF(Kinder!BS585=4.5,'Berechnung 4_5 _ x'!$E$31,Kinder!BS585),0)</f>
        <v>0</v>
      </c>
      <c r="I585">
        <f>IF(Kinder!BT587=Antrag!$C$4,IF(Kinder!BT585=4.5,'Berechnung 4_5 _ x'!$E$31,Kinder!BT585),0)</f>
        <v>0</v>
      </c>
      <c r="J585">
        <f>IF(Kinder!BU587=Antrag!$C$4,IF(Kinder!BU585=4.5,'Berechnung 4_5 _ x'!$E$31,Kinder!BU585),0)</f>
        <v>0</v>
      </c>
      <c r="K585">
        <f>IF(Kinder!BV587=Antrag!$C$4,IF(Kinder!BV585=4.5,'Berechnung 4_5 _ x'!$E$31,Kinder!BV585),0)</f>
        <v>0</v>
      </c>
      <c r="L585">
        <f>IF(Kinder!BW587=Antrag!$C$4,IF(Kinder!BW585=4.5,'Berechnung 4_5 _ x'!$E$31,Kinder!BW585),0)</f>
        <v>0</v>
      </c>
      <c r="M585" t="str">
        <f>IF(Kinder!S587='Berechnung Kommune'!L584,Kinder!S585,0)</f>
        <v/>
      </c>
      <c r="AL585">
        <f>IF(Kinder!BL587=Antrag!$C$4,IF(A585&gt;=4.5,IF('Berechnung 4_5 _ x'!D$5="Nein",4.5,IF(Kinder!AJ$903&lt;3,IF(MAX(Kinder!$AJ$903:AJ$903)&lt;3,4.5,Kinder!BL585),MIN('Berechnung 4_5 _ x'!$E$31:$F$32))),A585),0)</f>
        <v>0</v>
      </c>
      <c r="AM585">
        <f>IF(Kinder!BM587=Antrag!$C$4,IF(B585&gt;=4.5,IF('Berechnung 4_5 _ x'!E$5="Nein",4.5,IF(Kinder!AK$903&lt;3,IF(MAX(Kinder!$AJ$903:AK$903)&lt;3,4.5,Kinder!BM585),MIN('Berechnung 4_5 _ x'!$E$31:$F$32))),B585),0)</f>
        <v>0</v>
      </c>
      <c r="AN585">
        <f>IF(Kinder!BN587=Antrag!$C$4,IF(C585&gt;=4.5,IF('Berechnung 4_5 _ x'!F$5="Nein",4.5,IF(Kinder!AL$903&lt;3,IF(MAX(Kinder!$AJ$903:AL$903)&lt;3,4.5,Kinder!BN585),MIN('Berechnung 4_5 _ x'!$E$31:$F$32))),C585),0)</f>
        <v>0</v>
      </c>
      <c r="AO585">
        <f>IF(Kinder!BO587=Antrag!$C$4,IF(D585&gt;=4.5,IF('Berechnung 4_5 _ x'!G$5="Nein",4.5,IF(Kinder!AM$903&lt;3,IF(MAX(Kinder!$AJ$903:AM$903)&lt;3,4.5,Kinder!BO585),MIN('Berechnung 4_5 _ x'!$E$31:$F$32))),D585),0)</f>
        <v>0</v>
      </c>
      <c r="AP585">
        <f>IF(Kinder!BP587=Antrag!$C$4,IF(E585&gt;=4.5,IF('Berechnung 4_5 _ x'!H$5="Nein",4.5,IF(Kinder!AN$903&lt;3,IF(MAX(Kinder!$AJ$903:AN$903)&lt;3,4.5,Kinder!BP585),MIN('Berechnung 4_5 _ x'!$E$31:$F$32))),E585),0)</f>
        <v>0</v>
      </c>
      <c r="AQ585">
        <f>IF(Kinder!BQ587=Antrag!$C$4,IF(F585&gt;=4.5,IF('Berechnung 4_5 _ x'!I$5="Nein",4.5,IF(Kinder!AO$903&lt;3,IF(MAX(Kinder!$AJ$903:AO$903)&lt;3,4.5,Kinder!BQ585),MIN('Berechnung 4_5 _ x'!$E$31:$F$32))),F585),0)</f>
        <v>0</v>
      </c>
      <c r="AR585">
        <f>IF(Kinder!BR587=Antrag!$C$4,IF(G585&gt;=4.5,IF('Berechnung 4_5 _ x'!J$5="Nein",4.5,IF(Kinder!AP$903&lt;3,IF(MAX(Kinder!$AJ$903:AP$903)&lt;3,4.5,Kinder!BR585),MIN('Berechnung 4_5 _ x'!$E$31:$F$32))),G585),0)</f>
        <v>0</v>
      </c>
      <c r="AS585">
        <f>IF(Kinder!BS587=Antrag!$C$4,IF(H585&gt;=4.5,IF('Berechnung 4_5 _ x'!K$5="Nein",4.5,IF(Kinder!AQ$903&lt;3,IF(MAX(Kinder!$AJ$903:AQ$903)&lt;3,4.5,Kinder!BS585),MIN('Berechnung 4_5 _ x'!$E$31:$F$32))),H585),0)</f>
        <v>0</v>
      </c>
      <c r="AT585">
        <f>IF(Kinder!BT587=Antrag!$C$4,IF(I585&gt;=4.5,IF('Berechnung 4_5 _ x'!L$5="Nein",4.5,IF(Kinder!AR$903&lt;3,IF(MAX(Kinder!$AJ$903:AR$903)&lt;3,4.5,Kinder!BT585),MIN('Berechnung 4_5 _ x'!$E$31:$F$32))),I585),0)</f>
        <v>0</v>
      </c>
      <c r="AU585">
        <f>IF(Kinder!BU587=Antrag!$C$4,IF(J585&gt;=4.5,IF('Berechnung 4_5 _ x'!M$5="Nein",4.5,IF(Kinder!AS$903&lt;3,IF(MAX(Kinder!$AJ$903:AS$903)&lt;3,4.5,Kinder!BU585),MIN('Berechnung 4_5 _ x'!$E$31:$F$32))),J585),0)</f>
        <v>0</v>
      </c>
      <c r="AV585">
        <f>IF(Kinder!BV587=Antrag!$C$4,IF(K585&gt;=4.5,IF('Berechnung 4_5 _ x'!N$5="Nein",4.5,IF(Kinder!AT$903&lt;3,IF(MAX(Kinder!$AJ$903:AT$903)&lt;3,4.5,Kinder!BV585),MIN('Berechnung 4_5 _ x'!$E$31:$F$32))),K585),0)</f>
        <v>0</v>
      </c>
      <c r="AW585">
        <f>IF(Kinder!BW587=Antrag!$C$4,IF(L585&gt;=4.5,IF('Berechnung 4_5 _ x'!O$5="Nein",4.5,IF(Kinder!AU$903&lt;3,IF(MAX(Kinder!$AJ$903:AU$903)&lt;3,4.5,Kinder!BW585),MIN('Berechnung 4_5 _ x'!$E$31:$F$32))),L585),0)</f>
        <v>0</v>
      </c>
    </row>
    <row r="586" spans="1:49" x14ac:dyDescent="0.2">
      <c r="M586">
        <f>IF(Kinder!BL587=Antrag!$C$4,Kinder!BL586,0)</f>
        <v>0</v>
      </c>
      <c r="N586">
        <f>IF(Kinder!BM587=Antrag!$C$4,Kinder!BM586,0)</f>
        <v>0</v>
      </c>
      <c r="O586">
        <f>IF(Kinder!BN587=Antrag!$C$4,Kinder!BN586,0)</f>
        <v>0</v>
      </c>
      <c r="P586">
        <f>IF(Kinder!BO587=Antrag!$C$4,Kinder!BO586,0)</f>
        <v>0</v>
      </c>
      <c r="Q586">
        <f>IF(Kinder!BP587=Antrag!$C$4,Kinder!BP586,0)</f>
        <v>0</v>
      </c>
      <c r="R586">
        <f>IF(Kinder!BQ587=Antrag!$C$4,Kinder!BQ586,0)</f>
        <v>0</v>
      </c>
      <c r="S586">
        <f>IF(Kinder!BR587=Antrag!$C$4,Kinder!BR586,0)</f>
        <v>0</v>
      </c>
      <c r="T586">
        <f>IF(Kinder!BS587=Antrag!$C$4,Kinder!BS586,0)</f>
        <v>0</v>
      </c>
      <c r="U586">
        <f>IF(Kinder!BT587=Antrag!$C$4,Kinder!BT586,0)</f>
        <v>0</v>
      </c>
      <c r="V586">
        <f>IF(Kinder!BU587=Antrag!$C$4,Kinder!BU586,0)</f>
        <v>0</v>
      </c>
      <c r="W586">
        <f>IF(Kinder!BV587=Antrag!$C$4,Kinder!BV586,0)</f>
        <v>0</v>
      </c>
      <c r="X586">
        <f>IF(Kinder!BW587=Antrag!$C$4,Kinder!BW586,0)</f>
        <v>0</v>
      </c>
    </row>
    <row r="587" spans="1:49" x14ac:dyDescent="0.2">
      <c r="Y587">
        <f t="shared" ref="Y587:AJ587" si="194">MIN(A585,AL585)*M586</f>
        <v>0</v>
      </c>
      <c r="Z587">
        <f t="shared" si="194"/>
        <v>0</v>
      </c>
      <c r="AA587">
        <f t="shared" si="194"/>
        <v>0</v>
      </c>
      <c r="AB587">
        <f t="shared" si="194"/>
        <v>0</v>
      </c>
      <c r="AC587">
        <f t="shared" si="194"/>
        <v>0</v>
      </c>
      <c r="AD587">
        <f t="shared" si="194"/>
        <v>0</v>
      </c>
      <c r="AE587">
        <f t="shared" si="194"/>
        <v>0</v>
      </c>
      <c r="AF587">
        <f t="shared" si="194"/>
        <v>0</v>
      </c>
      <c r="AG587">
        <f t="shared" si="194"/>
        <v>0</v>
      </c>
      <c r="AH587">
        <f t="shared" si="194"/>
        <v>0</v>
      </c>
      <c r="AI587">
        <f t="shared" si="194"/>
        <v>0</v>
      </c>
      <c r="AJ587">
        <f t="shared" si="194"/>
        <v>0</v>
      </c>
      <c r="AK587">
        <f>SUM(Y587:AJ587)</f>
        <v>0</v>
      </c>
    </row>
    <row r="588" spans="1:49" x14ac:dyDescent="0.2">
      <c r="A588">
        <f>IF(Kinder!BL590=Antrag!$C$4,IF(Kinder!BL588=4.5,'Berechnung 4_5 _ x'!$E$31,Kinder!BL588),0)</f>
        <v>0</v>
      </c>
      <c r="B588">
        <f>IF(Kinder!BM590=Antrag!$C$4,IF(Kinder!BM588=4.5,'Berechnung 4_5 _ x'!$E$31,Kinder!BM588),0)</f>
        <v>0</v>
      </c>
      <c r="C588">
        <f>IF(Kinder!BN590=Antrag!$C$4,IF(Kinder!BN588=4.5,'Berechnung 4_5 _ x'!$E$31,Kinder!BN588),0)</f>
        <v>0</v>
      </c>
      <c r="D588">
        <f>IF(Kinder!BO590=Antrag!$C$4,IF(Kinder!BO588=4.5,'Berechnung 4_5 _ x'!$E$31,Kinder!BO588),0)</f>
        <v>0</v>
      </c>
      <c r="E588">
        <f>IF(Kinder!BP590=Antrag!$C$4,IF(Kinder!BP588=4.5,'Berechnung 4_5 _ x'!$E$31,Kinder!BP588),0)</f>
        <v>0</v>
      </c>
      <c r="F588">
        <f>IF(Kinder!BQ590=Antrag!$C$4,IF(Kinder!BQ588=4.5,'Berechnung 4_5 _ x'!$E$31,Kinder!BQ588),0)</f>
        <v>0</v>
      </c>
      <c r="G588">
        <f>IF(Kinder!BR590=Antrag!$C$4,IF(Kinder!BR588=4.5,'Berechnung 4_5 _ x'!$E$31,Kinder!BR588),0)</f>
        <v>0</v>
      </c>
      <c r="H588">
        <f>IF(Kinder!BS590=Antrag!$C$4,IF(Kinder!BS588=4.5,'Berechnung 4_5 _ x'!$E$31,Kinder!BS588),0)</f>
        <v>0</v>
      </c>
      <c r="I588">
        <f>IF(Kinder!BT590=Antrag!$C$4,IF(Kinder!BT588=4.5,'Berechnung 4_5 _ x'!$E$31,Kinder!BT588),0)</f>
        <v>0</v>
      </c>
      <c r="J588">
        <f>IF(Kinder!BU590=Antrag!$C$4,IF(Kinder!BU588=4.5,'Berechnung 4_5 _ x'!$E$31,Kinder!BU588),0)</f>
        <v>0</v>
      </c>
      <c r="K588">
        <f>IF(Kinder!BV590=Antrag!$C$4,IF(Kinder!BV588=4.5,'Berechnung 4_5 _ x'!$E$31,Kinder!BV588),0)</f>
        <v>0</v>
      </c>
      <c r="L588">
        <f>IF(Kinder!BW590=Antrag!$C$4,IF(Kinder!BW588=4.5,'Berechnung 4_5 _ x'!$E$31,Kinder!BW588),0)</f>
        <v>0</v>
      </c>
      <c r="M588" t="str">
        <f>IF(Kinder!S590='Berechnung Kommune'!L587,Kinder!S588,0)</f>
        <v/>
      </c>
      <c r="AL588">
        <f>IF(Kinder!BL590=Antrag!$C$4,IF(A588&gt;=4.5,IF('Berechnung 4_5 _ x'!D$5="Nein",4.5,IF(Kinder!AJ$903&lt;3,IF(MAX(Kinder!$AJ$903:AJ$903)&lt;3,4.5,Kinder!BL588),MIN('Berechnung 4_5 _ x'!$E$31:$F$32))),A588),0)</f>
        <v>0</v>
      </c>
      <c r="AM588">
        <f>IF(Kinder!BM590=Antrag!$C$4,IF(B588&gt;=4.5,IF('Berechnung 4_5 _ x'!E$5="Nein",4.5,IF(Kinder!AK$903&lt;3,IF(MAX(Kinder!$AJ$903:AK$903)&lt;3,4.5,Kinder!BM588),MIN('Berechnung 4_5 _ x'!$E$31:$F$32))),B588),0)</f>
        <v>0</v>
      </c>
      <c r="AN588">
        <f>IF(Kinder!BN590=Antrag!$C$4,IF(C588&gt;=4.5,IF('Berechnung 4_5 _ x'!F$5="Nein",4.5,IF(Kinder!AL$903&lt;3,IF(MAX(Kinder!$AJ$903:AL$903)&lt;3,4.5,Kinder!BN588),MIN('Berechnung 4_5 _ x'!$E$31:$F$32))),C588),0)</f>
        <v>0</v>
      </c>
      <c r="AO588">
        <f>IF(Kinder!BO590=Antrag!$C$4,IF(D588&gt;=4.5,IF('Berechnung 4_5 _ x'!G$5="Nein",4.5,IF(Kinder!AM$903&lt;3,IF(MAX(Kinder!$AJ$903:AM$903)&lt;3,4.5,Kinder!BO588),MIN('Berechnung 4_5 _ x'!$E$31:$F$32))),D588),0)</f>
        <v>0</v>
      </c>
      <c r="AP588">
        <f>IF(Kinder!BP590=Antrag!$C$4,IF(E588&gt;=4.5,IF('Berechnung 4_5 _ x'!H$5="Nein",4.5,IF(Kinder!AN$903&lt;3,IF(MAX(Kinder!$AJ$903:AN$903)&lt;3,4.5,Kinder!BP588),MIN('Berechnung 4_5 _ x'!$E$31:$F$32))),E588),0)</f>
        <v>0</v>
      </c>
      <c r="AQ588">
        <f>IF(Kinder!BQ590=Antrag!$C$4,IF(F588&gt;=4.5,IF('Berechnung 4_5 _ x'!I$5="Nein",4.5,IF(Kinder!AO$903&lt;3,IF(MAX(Kinder!$AJ$903:AO$903)&lt;3,4.5,Kinder!BQ588),MIN('Berechnung 4_5 _ x'!$E$31:$F$32))),F588),0)</f>
        <v>0</v>
      </c>
      <c r="AR588">
        <f>IF(Kinder!BR590=Antrag!$C$4,IF(G588&gt;=4.5,IF('Berechnung 4_5 _ x'!J$5="Nein",4.5,IF(Kinder!AP$903&lt;3,IF(MAX(Kinder!$AJ$903:AP$903)&lt;3,4.5,Kinder!BR588),MIN('Berechnung 4_5 _ x'!$E$31:$F$32))),G588),0)</f>
        <v>0</v>
      </c>
      <c r="AS588">
        <f>IF(Kinder!BS590=Antrag!$C$4,IF(H588&gt;=4.5,IF('Berechnung 4_5 _ x'!K$5="Nein",4.5,IF(Kinder!AQ$903&lt;3,IF(MAX(Kinder!$AJ$903:AQ$903)&lt;3,4.5,Kinder!BS588),MIN('Berechnung 4_5 _ x'!$E$31:$F$32))),H588),0)</f>
        <v>0</v>
      </c>
      <c r="AT588">
        <f>IF(Kinder!BT590=Antrag!$C$4,IF(I588&gt;=4.5,IF('Berechnung 4_5 _ x'!L$5="Nein",4.5,IF(Kinder!AR$903&lt;3,IF(MAX(Kinder!$AJ$903:AR$903)&lt;3,4.5,Kinder!BT588),MIN('Berechnung 4_5 _ x'!$E$31:$F$32))),I588),0)</f>
        <v>0</v>
      </c>
      <c r="AU588">
        <f>IF(Kinder!BU590=Antrag!$C$4,IF(J588&gt;=4.5,IF('Berechnung 4_5 _ x'!M$5="Nein",4.5,IF(Kinder!AS$903&lt;3,IF(MAX(Kinder!$AJ$903:AS$903)&lt;3,4.5,Kinder!BU588),MIN('Berechnung 4_5 _ x'!$E$31:$F$32))),J588),0)</f>
        <v>0</v>
      </c>
      <c r="AV588">
        <f>IF(Kinder!BV590=Antrag!$C$4,IF(K588&gt;=4.5,IF('Berechnung 4_5 _ x'!N$5="Nein",4.5,IF(Kinder!AT$903&lt;3,IF(MAX(Kinder!$AJ$903:AT$903)&lt;3,4.5,Kinder!BV588),MIN('Berechnung 4_5 _ x'!$E$31:$F$32))),K588),0)</f>
        <v>0</v>
      </c>
      <c r="AW588">
        <f>IF(Kinder!BW590=Antrag!$C$4,IF(L588&gt;=4.5,IF('Berechnung 4_5 _ x'!O$5="Nein",4.5,IF(Kinder!AU$903&lt;3,IF(MAX(Kinder!$AJ$903:AU$903)&lt;3,4.5,Kinder!BW588),MIN('Berechnung 4_5 _ x'!$E$31:$F$32))),L588),0)</f>
        <v>0</v>
      </c>
    </row>
    <row r="589" spans="1:49" x14ac:dyDescent="0.2">
      <c r="M589">
        <f>IF(Kinder!BL590=Antrag!$C$4,Kinder!BL589,0)</f>
        <v>0</v>
      </c>
      <c r="N589">
        <f>IF(Kinder!BM590=Antrag!$C$4,Kinder!BM589,0)</f>
        <v>0</v>
      </c>
      <c r="O589">
        <f>IF(Kinder!BN590=Antrag!$C$4,Kinder!BN589,0)</f>
        <v>0</v>
      </c>
      <c r="P589">
        <f>IF(Kinder!BO590=Antrag!$C$4,Kinder!BO589,0)</f>
        <v>0</v>
      </c>
      <c r="Q589">
        <f>IF(Kinder!BP590=Antrag!$C$4,Kinder!BP589,0)</f>
        <v>0</v>
      </c>
      <c r="R589">
        <f>IF(Kinder!BQ590=Antrag!$C$4,Kinder!BQ589,0)</f>
        <v>0</v>
      </c>
      <c r="S589">
        <f>IF(Kinder!BR590=Antrag!$C$4,Kinder!BR589,0)</f>
        <v>0</v>
      </c>
      <c r="T589">
        <f>IF(Kinder!BS590=Antrag!$C$4,Kinder!BS589,0)</f>
        <v>0</v>
      </c>
      <c r="U589">
        <f>IF(Kinder!BT590=Antrag!$C$4,Kinder!BT589,0)</f>
        <v>0</v>
      </c>
      <c r="V589">
        <f>IF(Kinder!BU590=Antrag!$C$4,Kinder!BU589,0)</f>
        <v>0</v>
      </c>
      <c r="W589">
        <f>IF(Kinder!BV590=Antrag!$C$4,Kinder!BV589,0)</f>
        <v>0</v>
      </c>
      <c r="X589">
        <f>IF(Kinder!BW590=Antrag!$C$4,Kinder!BW589,0)</f>
        <v>0</v>
      </c>
    </row>
    <row r="590" spans="1:49" x14ac:dyDescent="0.2">
      <c r="Y590">
        <f t="shared" ref="Y590:AJ590" si="195">MIN(A588,AL588)*M589</f>
        <v>0</v>
      </c>
      <c r="Z590">
        <f t="shared" si="195"/>
        <v>0</v>
      </c>
      <c r="AA590">
        <f t="shared" si="195"/>
        <v>0</v>
      </c>
      <c r="AB590">
        <f t="shared" si="195"/>
        <v>0</v>
      </c>
      <c r="AC590">
        <f t="shared" si="195"/>
        <v>0</v>
      </c>
      <c r="AD590">
        <f t="shared" si="195"/>
        <v>0</v>
      </c>
      <c r="AE590">
        <f t="shared" si="195"/>
        <v>0</v>
      </c>
      <c r="AF590">
        <f t="shared" si="195"/>
        <v>0</v>
      </c>
      <c r="AG590">
        <f t="shared" si="195"/>
        <v>0</v>
      </c>
      <c r="AH590">
        <f t="shared" si="195"/>
        <v>0</v>
      </c>
      <c r="AI590">
        <f t="shared" si="195"/>
        <v>0</v>
      </c>
      <c r="AJ590">
        <f t="shared" si="195"/>
        <v>0</v>
      </c>
      <c r="AK590">
        <f>SUM(Y590:AJ590)</f>
        <v>0</v>
      </c>
    </row>
    <row r="591" spans="1:49" x14ac:dyDescent="0.2">
      <c r="A591">
        <f>IF(Kinder!BL593=Antrag!$C$4,IF(Kinder!BL591=4.5,'Berechnung 4_5 _ x'!$E$31,Kinder!BL591),0)</f>
        <v>0</v>
      </c>
      <c r="B591">
        <f>IF(Kinder!BM593=Antrag!$C$4,IF(Kinder!BM591=4.5,'Berechnung 4_5 _ x'!$E$31,Kinder!BM591),0)</f>
        <v>0</v>
      </c>
      <c r="C591">
        <f>IF(Kinder!BN593=Antrag!$C$4,IF(Kinder!BN591=4.5,'Berechnung 4_5 _ x'!$E$31,Kinder!BN591),0)</f>
        <v>0</v>
      </c>
      <c r="D591">
        <f>IF(Kinder!BO593=Antrag!$C$4,IF(Kinder!BO591=4.5,'Berechnung 4_5 _ x'!$E$31,Kinder!BO591),0)</f>
        <v>0</v>
      </c>
      <c r="E591">
        <f>IF(Kinder!BP593=Antrag!$C$4,IF(Kinder!BP591=4.5,'Berechnung 4_5 _ x'!$E$31,Kinder!BP591),0)</f>
        <v>0</v>
      </c>
      <c r="F591">
        <f>IF(Kinder!BQ593=Antrag!$C$4,IF(Kinder!BQ591=4.5,'Berechnung 4_5 _ x'!$E$31,Kinder!BQ591),0)</f>
        <v>0</v>
      </c>
      <c r="G591">
        <f>IF(Kinder!BR593=Antrag!$C$4,IF(Kinder!BR591=4.5,'Berechnung 4_5 _ x'!$E$31,Kinder!BR591),0)</f>
        <v>0</v>
      </c>
      <c r="H591">
        <f>IF(Kinder!BS593=Antrag!$C$4,IF(Kinder!BS591=4.5,'Berechnung 4_5 _ x'!$E$31,Kinder!BS591),0)</f>
        <v>0</v>
      </c>
      <c r="I591">
        <f>IF(Kinder!BT593=Antrag!$C$4,IF(Kinder!BT591=4.5,'Berechnung 4_5 _ x'!$E$31,Kinder!BT591),0)</f>
        <v>0</v>
      </c>
      <c r="J591">
        <f>IF(Kinder!BU593=Antrag!$C$4,IF(Kinder!BU591=4.5,'Berechnung 4_5 _ x'!$E$31,Kinder!BU591),0)</f>
        <v>0</v>
      </c>
      <c r="K591">
        <f>IF(Kinder!BV593=Antrag!$C$4,IF(Kinder!BV591=4.5,'Berechnung 4_5 _ x'!$E$31,Kinder!BV591),0)</f>
        <v>0</v>
      </c>
      <c r="L591">
        <f>IF(Kinder!BW593=Antrag!$C$4,IF(Kinder!BW591=4.5,'Berechnung 4_5 _ x'!$E$31,Kinder!BW591),0)</f>
        <v>0</v>
      </c>
      <c r="M591" t="str">
        <f>IF(Kinder!S593='Berechnung Kommune'!L590,Kinder!S591,0)</f>
        <v/>
      </c>
      <c r="AL591">
        <f>IF(Kinder!BL593=Antrag!$C$4,IF(A591&gt;=4.5,IF('Berechnung 4_5 _ x'!D$5="Nein",4.5,IF(Kinder!AJ$903&lt;3,IF(MAX(Kinder!$AJ$903:AJ$903)&lt;3,4.5,Kinder!BL591),MIN('Berechnung 4_5 _ x'!$E$31:$F$32))),A591),0)</f>
        <v>0</v>
      </c>
      <c r="AM591">
        <f>IF(Kinder!BM593=Antrag!$C$4,IF(B591&gt;=4.5,IF('Berechnung 4_5 _ x'!E$5="Nein",4.5,IF(Kinder!AK$903&lt;3,IF(MAX(Kinder!$AJ$903:AK$903)&lt;3,4.5,Kinder!BM591),MIN('Berechnung 4_5 _ x'!$E$31:$F$32))),B591),0)</f>
        <v>0</v>
      </c>
      <c r="AN591">
        <f>IF(Kinder!BN593=Antrag!$C$4,IF(C591&gt;=4.5,IF('Berechnung 4_5 _ x'!F$5="Nein",4.5,IF(Kinder!AL$903&lt;3,IF(MAX(Kinder!$AJ$903:AL$903)&lt;3,4.5,Kinder!BN591),MIN('Berechnung 4_5 _ x'!$E$31:$F$32))),C591),0)</f>
        <v>0</v>
      </c>
      <c r="AO591">
        <f>IF(Kinder!BO593=Antrag!$C$4,IF(D591&gt;=4.5,IF('Berechnung 4_5 _ x'!G$5="Nein",4.5,IF(Kinder!AM$903&lt;3,IF(MAX(Kinder!$AJ$903:AM$903)&lt;3,4.5,Kinder!BO591),MIN('Berechnung 4_5 _ x'!$E$31:$F$32))),D591),0)</f>
        <v>0</v>
      </c>
      <c r="AP591">
        <f>IF(Kinder!BP593=Antrag!$C$4,IF(E591&gt;=4.5,IF('Berechnung 4_5 _ x'!H$5="Nein",4.5,IF(Kinder!AN$903&lt;3,IF(MAX(Kinder!$AJ$903:AN$903)&lt;3,4.5,Kinder!BP591),MIN('Berechnung 4_5 _ x'!$E$31:$F$32))),E591),0)</f>
        <v>0</v>
      </c>
      <c r="AQ591">
        <f>IF(Kinder!BQ593=Antrag!$C$4,IF(F591&gt;=4.5,IF('Berechnung 4_5 _ x'!I$5="Nein",4.5,IF(Kinder!AO$903&lt;3,IF(MAX(Kinder!$AJ$903:AO$903)&lt;3,4.5,Kinder!BQ591),MIN('Berechnung 4_5 _ x'!$E$31:$F$32))),F591),0)</f>
        <v>0</v>
      </c>
      <c r="AR591">
        <f>IF(Kinder!BR593=Antrag!$C$4,IF(G591&gt;=4.5,IF('Berechnung 4_5 _ x'!J$5="Nein",4.5,IF(Kinder!AP$903&lt;3,IF(MAX(Kinder!$AJ$903:AP$903)&lt;3,4.5,Kinder!BR591),MIN('Berechnung 4_5 _ x'!$E$31:$F$32))),G591),0)</f>
        <v>0</v>
      </c>
      <c r="AS591">
        <f>IF(Kinder!BS593=Antrag!$C$4,IF(H591&gt;=4.5,IF('Berechnung 4_5 _ x'!K$5="Nein",4.5,IF(Kinder!AQ$903&lt;3,IF(MAX(Kinder!$AJ$903:AQ$903)&lt;3,4.5,Kinder!BS591),MIN('Berechnung 4_5 _ x'!$E$31:$F$32))),H591),0)</f>
        <v>0</v>
      </c>
      <c r="AT591">
        <f>IF(Kinder!BT593=Antrag!$C$4,IF(I591&gt;=4.5,IF('Berechnung 4_5 _ x'!L$5="Nein",4.5,IF(Kinder!AR$903&lt;3,IF(MAX(Kinder!$AJ$903:AR$903)&lt;3,4.5,Kinder!BT591),MIN('Berechnung 4_5 _ x'!$E$31:$F$32))),I591),0)</f>
        <v>0</v>
      </c>
      <c r="AU591">
        <f>IF(Kinder!BU593=Antrag!$C$4,IF(J591&gt;=4.5,IF('Berechnung 4_5 _ x'!M$5="Nein",4.5,IF(Kinder!AS$903&lt;3,IF(MAX(Kinder!$AJ$903:AS$903)&lt;3,4.5,Kinder!BU591),MIN('Berechnung 4_5 _ x'!$E$31:$F$32))),J591),0)</f>
        <v>0</v>
      </c>
      <c r="AV591">
        <f>IF(Kinder!BV593=Antrag!$C$4,IF(K591&gt;=4.5,IF('Berechnung 4_5 _ x'!N$5="Nein",4.5,IF(Kinder!AT$903&lt;3,IF(MAX(Kinder!$AJ$903:AT$903)&lt;3,4.5,Kinder!BV591),MIN('Berechnung 4_5 _ x'!$E$31:$F$32))),K591),0)</f>
        <v>0</v>
      </c>
      <c r="AW591">
        <f>IF(Kinder!BW593=Antrag!$C$4,IF(L591&gt;=4.5,IF('Berechnung 4_5 _ x'!O$5="Nein",4.5,IF(Kinder!AU$903&lt;3,IF(MAX(Kinder!$AJ$903:AU$903)&lt;3,4.5,Kinder!BW591),MIN('Berechnung 4_5 _ x'!$E$31:$F$32))),L591),0)</f>
        <v>0</v>
      </c>
    </row>
    <row r="592" spans="1:49" x14ac:dyDescent="0.2">
      <c r="M592">
        <f>IF(Kinder!BL593=Antrag!$C$4,Kinder!BL592,0)</f>
        <v>0</v>
      </c>
      <c r="N592">
        <f>IF(Kinder!BM593=Antrag!$C$4,Kinder!BM592,0)</f>
        <v>0</v>
      </c>
      <c r="O592">
        <f>IF(Kinder!BN593=Antrag!$C$4,Kinder!BN592,0)</f>
        <v>0</v>
      </c>
      <c r="P592">
        <f>IF(Kinder!BO593=Antrag!$C$4,Kinder!BO592,0)</f>
        <v>0</v>
      </c>
      <c r="Q592">
        <f>IF(Kinder!BP593=Antrag!$C$4,Kinder!BP592,0)</f>
        <v>0</v>
      </c>
      <c r="R592">
        <f>IF(Kinder!BQ593=Antrag!$C$4,Kinder!BQ592,0)</f>
        <v>0</v>
      </c>
      <c r="S592">
        <f>IF(Kinder!BR593=Antrag!$C$4,Kinder!BR592,0)</f>
        <v>0</v>
      </c>
      <c r="T592">
        <f>IF(Kinder!BS593=Antrag!$C$4,Kinder!BS592,0)</f>
        <v>0</v>
      </c>
      <c r="U592">
        <f>IF(Kinder!BT593=Antrag!$C$4,Kinder!BT592,0)</f>
        <v>0</v>
      </c>
      <c r="V592">
        <f>IF(Kinder!BU593=Antrag!$C$4,Kinder!BU592,0)</f>
        <v>0</v>
      </c>
      <c r="W592">
        <f>IF(Kinder!BV593=Antrag!$C$4,Kinder!BV592,0)</f>
        <v>0</v>
      </c>
      <c r="X592">
        <f>IF(Kinder!BW593=Antrag!$C$4,Kinder!BW592,0)</f>
        <v>0</v>
      </c>
    </row>
    <row r="593" spans="1:49" x14ac:dyDescent="0.2">
      <c r="Y593">
        <f t="shared" ref="Y593:AJ593" si="196">MIN(A591,AL591)*M592</f>
        <v>0</v>
      </c>
      <c r="Z593">
        <f t="shared" si="196"/>
        <v>0</v>
      </c>
      <c r="AA593">
        <f t="shared" si="196"/>
        <v>0</v>
      </c>
      <c r="AB593">
        <f t="shared" si="196"/>
        <v>0</v>
      </c>
      <c r="AC593">
        <f t="shared" si="196"/>
        <v>0</v>
      </c>
      <c r="AD593">
        <f t="shared" si="196"/>
        <v>0</v>
      </c>
      <c r="AE593">
        <f t="shared" si="196"/>
        <v>0</v>
      </c>
      <c r="AF593">
        <f t="shared" si="196"/>
        <v>0</v>
      </c>
      <c r="AG593">
        <f t="shared" si="196"/>
        <v>0</v>
      </c>
      <c r="AH593">
        <f t="shared" si="196"/>
        <v>0</v>
      </c>
      <c r="AI593">
        <f t="shared" si="196"/>
        <v>0</v>
      </c>
      <c r="AJ593">
        <f t="shared" si="196"/>
        <v>0</v>
      </c>
      <c r="AK593">
        <f>SUM(Y593:AJ593)</f>
        <v>0</v>
      </c>
    </row>
    <row r="594" spans="1:49" x14ac:dyDescent="0.2">
      <c r="A594">
        <f>IF(Kinder!BL596=Antrag!$C$4,IF(Kinder!BL594=4.5,'Berechnung 4_5 _ x'!$E$31,Kinder!BL594),0)</f>
        <v>0</v>
      </c>
      <c r="B594">
        <f>IF(Kinder!BM596=Antrag!$C$4,IF(Kinder!BM594=4.5,'Berechnung 4_5 _ x'!$E$31,Kinder!BM594),0)</f>
        <v>0</v>
      </c>
      <c r="C594">
        <f>IF(Kinder!BN596=Antrag!$C$4,IF(Kinder!BN594=4.5,'Berechnung 4_5 _ x'!$E$31,Kinder!BN594),0)</f>
        <v>0</v>
      </c>
      <c r="D594">
        <f>IF(Kinder!BO596=Antrag!$C$4,IF(Kinder!BO594=4.5,'Berechnung 4_5 _ x'!$E$31,Kinder!BO594),0)</f>
        <v>0</v>
      </c>
      <c r="E594">
        <f>IF(Kinder!BP596=Antrag!$C$4,IF(Kinder!BP594=4.5,'Berechnung 4_5 _ x'!$E$31,Kinder!BP594),0)</f>
        <v>0</v>
      </c>
      <c r="F594">
        <f>IF(Kinder!BQ596=Antrag!$C$4,IF(Kinder!BQ594=4.5,'Berechnung 4_5 _ x'!$E$31,Kinder!BQ594),0)</f>
        <v>0</v>
      </c>
      <c r="G594">
        <f>IF(Kinder!BR596=Antrag!$C$4,IF(Kinder!BR594=4.5,'Berechnung 4_5 _ x'!$E$31,Kinder!BR594),0)</f>
        <v>0</v>
      </c>
      <c r="H594">
        <f>IF(Kinder!BS596=Antrag!$C$4,IF(Kinder!BS594=4.5,'Berechnung 4_5 _ x'!$E$31,Kinder!BS594),0)</f>
        <v>0</v>
      </c>
      <c r="I594">
        <f>IF(Kinder!BT596=Antrag!$C$4,IF(Kinder!BT594=4.5,'Berechnung 4_5 _ x'!$E$31,Kinder!BT594),0)</f>
        <v>0</v>
      </c>
      <c r="J594">
        <f>IF(Kinder!BU596=Antrag!$C$4,IF(Kinder!BU594=4.5,'Berechnung 4_5 _ x'!$E$31,Kinder!BU594),0)</f>
        <v>0</v>
      </c>
      <c r="K594">
        <f>IF(Kinder!BV596=Antrag!$C$4,IF(Kinder!BV594=4.5,'Berechnung 4_5 _ x'!$E$31,Kinder!BV594),0)</f>
        <v>0</v>
      </c>
      <c r="L594">
        <f>IF(Kinder!BW596=Antrag!$C$4,IF(Kinder!BW594=4.5,'Berechnung 4_5 _ x'!$E$31,Kinder!BW594),0)</f>
        <v>0</v>
      </c>
      <c r="M594" t="str">
        <f>IF(Kinder!S596='Berechnung Kommune'!L593,Kinder!S594,0)</f>
        <v/>
      </c>
      <c r="AL594">
        <f>IF(Kinder!BL596=Antrag!$C$4,IF(A594&gt;=4.5,IF('Berechnung 4_5 _ x'!D$5="Nein",4.5,IF(Kinder!AJ$903&lt;3,IF(MAX(Kinder!$AJ$903:AJ$903)&lt;3,4.5,Kinder!BL594),MIN('Berechnung 4_5 _ x'!$E$31:$F$32))),A594),0)</f>
        <v>0</v>
      </c>
      <c r="AM594">
        <f>IF(Kinder!BM596=Antrag!$C$4,IF(B594&gt;=4.5,IF('Berechnung 4_5 _ x'!E$5="Nein",4.5,IF(Kinder!AK$903&lt;3,IF(MAX(Kinder!$AJ$903:AK$903)&lt;3,4.5,Kinder!BM594),MIN('Berechnung 4_5 _ x'!$E$31:$F$32))),B594),0)</f>
        <v>0</v>
      </c>
      <c r="AN594">
        <f>IF(Kinder!BN596=Antrag!$C$4,IF(C594&gt;=4.5,IF('Berechnung 4_5 _ x'!F$5="Nein",4.5,IF(Kinder!AL$903&lt;3,IF(MAX(Kinder!$AJ$903:AL$903)&lt;3,4.5,Kinder!BN594),MIN('Berechnung 4_5 _ x'!$E$31:$F$32))),C594),0)</f>
        <v>0</v>
      </c>
      <c r="AO594">
        <f>IF(Kinder!BO596=Antrag!$C$4,IF(D594&gt;=4.5,IF('Berechnung 4_5 _ x'!G$5="Nein",4.5,IF(Kinder!AM$903&lt;3,IF(MAX(Kinder!$AJ$903:AM$903)&lt;3,4.5,Kinder!BO594),MIN('Berechnung 4_5 _ x'!$E$31:$F$32))),D594),0)</f>
        <v>0</v>
      </c>
      <c r="AP594">
        <f>IF(Kinder!BP596=Antrag!$C$4,IF(E594&gt;=4.5,IF('Berechnung 4_5 _ x'!H$5="Nein",4.5,IF(Kinder!AN$903&lt;3,IF(MAX(Kinder!$AJ$903:AN$903)&lt;3,4.5,Kinder!BP594),MIN('Berechnung 4_5 _ x'!$E$31:$F$32))),E594),0)</f>
        <v>0</v>
      </c>
      <c r="AQ594">
        <f>IF(Kinder!BQ596=Antrag!$C$4,IF(F594&gt;=4.5,IF('Berechnung 4_5 _ x'!I$5="Nein",4.5,IF(Kinder!AO$903&lt;3,IF(MAX(Kinder!$AJ$903:AO$903)&lt;3,4.5,Kinder!BQ594),MIN('Berechnung 4_5 _ x'!$E$31:$F$32))),F594),0)</f>
        <v>0</v>
      </c>
      <c r="AR594">
        <f>IF(Kinder!BR596=Antrag!$C$4,IF(G594&gt;=4.5,IF('Berechnung 4_5 _ x'!J$5="Nein",4.5,IF(Kinder!AP$903&lt;3,IF(MAX(Kinder!$AJ$903:AP$903)&lt;3,4.5,Kinder!BR594),MIN('Berechnung 4_5 _ x'!$E$31:$F$32))),G594),0)</f>
        <v>0</v>
      </c>
      <c r="AS594">
        <f>IF(Kinder!BS596=Antrag!$C$4,IF(H594&gt;=4.5,IF('Berechnung 4_5 _ x'!K$5="Nein",4.5,IF(Kinder!AQ$903&lt;3,IF(MAX(Kinder!$AJ$903:AQ$903)&lt;3,4.5,Kinder!BS594),MIN('Berechnung 4_5 _ x'!$E$31:$F$32))),H594),0)</f>
        <v>0</v>
      </c>
      <c r="AT594">
        <f>IF(Kinder!BT596=Antrag!$C$4,IF(I594&gt;=4.5,IF('Berechnung 4_5 _ x'!L$5="Nein",4.5,IF(Kinder!AR$903&lt;3,IF(MAX(Kinder!$AJ$903:AR$903)&lt;3,4.5,Kinder!BT594),MIN('Berechnung 4_5 _ x'!$E$31:$F$32))),I594),0)</f>
        <v>0</v>
      </c>
      <c r="AU594">
        <f>IF(Kinder!BU596=Antrag!$C$4,IF(J594&gt;=4.5,IF('Berechnung 4_5 _ x'!M$5="Nein",4.5,IF(Kinder!AS$903&lt;3,IF(MAX(Kinder!$AJ$903:AS$903)&lt;3,4.5,Kinder!BU594),MIN('Berechnung 4_5 _ x'!$E$31:$F$32))),J594),0)</f>
        <v>0</v>
      </c>
      <c r="AV594">
        <f>IF(Kinder!BV596=Antrag!$C$4,IF(K594&gt;=4.5,IF('Berechnung 4_5 _ x'!N$5="Nein",4.5,IF(Kinder!AT$903&lt;3,IF(MAX(Kinder!$AJ$903:AT$903)&lt;3,4.5,Kinder!BV594),MIN('Berechnung 4_5 _ x'!$E$31:$F$32))),K594),0)</f>
        <v>0</v>
      </c>
      <c r="AW594">
        <f>IF(Kinder!BW596=Antrag!$C$4,IF(L594&gt;=4.5,IF('Berechnung 4_5 _ x'!O$5="Nein",4.5,IF(Kinder!AU$903&lt;3,IF(MAX(Kinder!$AJ$903:AU$903)&lt;3,4.5,Kinder!BW594),MIN('Berechnung 4_5 _ x'!$E$31:$F$32))),L594),0)</f>
        <v>0</v>
      </c>
    </row>
    <row r="595" spans="1:49" x14ac:dyDescent="0.2">
      <c r="M595">
        <f>IF(Kinder!BL596=Antrag!$C$4,Kinder!BL595,0)</f>
        <v>0</v>
      </c>
      <c r="N595">
        <f>IF(Kinder!BM596=Antrag!$C$4,Kinder!BM595,0)</f>
        <v>0</v>
      </c>
      <c r="O595">
        <f>IF(Kinder!BN596=Antrag!$C$4,Kinder!BN595,0)</f>
        <v>0</v>
      </c>
      <c r="P595">
        <f>IF(Kinder!BO596=Antrag!$C$4,Kinder!BO595,0)</f>
        <v>0</v>
      </c>
      <c r="Q595">
        <f>IF(Kinder!BP596=Antrag!$C$4,Kinder!BP595,0)</f>
        <v>0</v>
      </c>
      <c r="R595">
        <f>IF(Kinder!BQ596=Antrag!$C$4,Kinder!BQ595,0)</f>
        <v>0</v>
      </c>
      <c r="S595">
        <f>IF(Kinder!BR596=Antrag!$C$4,Kinder!BR595,0)</f>
        <v>0</v>
      </c>
      <c r="T595">
        <f>IF(Kinder!BS596=Antrag!$C$4,Kinder!BS595,0)</f>
        <v>0</v>
      </c>
      <c r="U595">
        <f>IF(Kinder!BT596=Antrag!$C$4,Kinder!BT595,0)</f>
        <v>0</v>
      </c>
      <c r="V595">
        <f>IF(Kinder!BU596=Antrag!$C$4,Kinder!BU595,0)</f>
        <v>0</v>
      </c>
      <c r="W595">
        <f>IF(Kinder!BV596=Antrag!$C$4,Kinder!BV595,0)</f>
        <v>0</v>
      </c>
      <c r="X595">
        <f>IF(Kinder!BW596=Antrag!$C$4,Kinder!BW595,0)</f>
        <v>0</v>
      </c>
    </row>
    <row r="596" spans="1:49" x14ac:dyDescent="0.2">
      <c r="Y596">
        <f t="shared" ref="Y596:AJ596" si="197">MIN(A594,AL594)*M595</f>
        <v>0</v>
      </c>
      <c r="Z596">
        <f t="shared" si="197"/>
        <v>0</v>
      </c>
      <c r="AA596">
        <f t="shared" si="197"/>
        <v>0</v>
      </c>
      <c r="AB596">
        <f t="shared" si="197"/>
        <v>0</v>
      </c>
      <c r="AC596">
        <f t="shared" si="197"/>
        <v>0</v>
      </c>
      <c r="AD596">
        <f t="shared" si="197"/>
        <v>0</v>
      </c>
      <c r="AE596">
        <f t="shared" si="197"/>
        <v>0</v>
      </c>
      <c r="AF596">
        <f t="shared" si="197"/>
        <v>0</v>
      </c>
      <c r="AG596">
        <f t="shared" si="197"/>
        <v>0</v>
      </c>
      <c r="AH596">
        <f t="shared" si="197"/>
        <v>0</v>
      </c>
      <c r="AI596">
        <f t="shared" si="197"/>
        <v>0</v>
      </c>
      <c r="AJ596">
        <f t="shared" si="197"/>
        <v>0</v>
      </c>
      <c r="AK596">
        <f>SUM(Y596:AJ596)</f>
        <v>0</v>
      </c>
    </row>
    <row r="597" spans="1:49" x14ac:dyDescent="0.2">
      <c r="A597">
        <f>IF(Kinder!BL599=Antrag!$C$4,IF(Kinder!BL597=4.5,'Berechnung 4_5 _ x'!$E$31,Kinder!BL597),0)</f>
        <v>0</v>
      </c>
      <c r="B597">
        <f>IF(Kinder!BM599=Antrag!$C$4,IF(Kinder!BM597=4.5,'Berechnung 4_5 _ x'!$E$31,Kinder!BM597),0)</f>
        <v>0</v>
      </c>
      <c r="C597">
        <f>IF(Kinder!BN599=Antrag!$C$4,IF(Kinder!BN597=4.5,'Berechnung 4_5 _ x'!$E$31,Kinder!BN597),0)</f>
        <v>0</v>
      </c>
      <c r="D597">
        <f>IF(Kinder!BO599=Antrag!$C$4,IF(Kinder!BO597=4.5,'Berechnung 4_5 _ x'!$E$31,Kinder!BO597),0)</f>
        <v>0</v>
      </c>
      <c r="E597">
        <f>IF(Kinder!BP599=Antrag!$C$4,IF(Kinder!BP597=4.5,'Berechnung 4_5 _ x'!$E$31,Kinder!BP597),0)</f>
        <v>0</v>
      </c>
      <c r="F597">
        <f>IF(Kinder!BQ599=Antrag!$C$4,IF(Kinder!BQ597=4.5,'Berechnung 4_5 _ x'!$E$31,Kinder!BQ597),0)</f>
        <v>0</v>
      </c>
      <c r="G597">
        <f>IF(Kinder!BR599=Antrag!$C$4,IF(Kinder!BR597=4.5,'Berechnung 4_5 _ x'!$E$31,Kinder!BR597),0)</f>
        <v>0</v>
      </c>
      <c r="H597">
        <f>IF(Kinder!BS599=Antrag!$C$4,IF(Kinder!BS597=4.5,'Berechnung 4_5 _ x'!$E$31,Kinder!BS597),0)</f>
        <v>0</v>
      </c>
      <c r="I597">
        <f>IF(Kinder!BT599=Antrag!$C$4,IF(Kinder!BT597=4.5,'Berechnung 4_5 _ x'!$E$31,Kinder!BT597),0)</f>
        <v>0</v>
      </c>
      <c r="J597">
        <f>IF(Kinder!BU599=Antrag!$C$4,IF(Kinder!BU597=4.5,'Berechnung 4_5 _ x'!$E$31,Kinder!BU597),0)</f>
        <v>0</v>
      </c>
      <c r="K597">
        <f>IF(Kinder!BV599=Antrag!$C$4,IF(Kinder!BV597=4.5,'Berechnung 4_5 _ x'!$E$31,Kinder!BV597),0)</f>
        <v>0</v>
      </c>
      <c r="L597">
        <f>IF(Kinder!BW599=Antrag!$C$4,IF(Kinder!BW597=4.5,'Berechnung 4_5 _ x'!$E$31,Kinder!BW597),0)</f>
        <v>0</v>
      </c>
      <c r="M597" t="str">
        <f>IF(Kinder!S599='Berechnung Kommune'!L596,Kinder!S597,0)</f>
        <v/>
      </c>
      <c r="AL597">
        <f>IF(Kinder!BL599=Antrag!$C$4,IF(A597&gt;=4.5,IF('Berechnung 4_5 _ x'!D$5="Nein",4.5,IF(Kinder!AJ$903&lt;3,IF(MAX(Kinder!$AJ$903:AJ$903)&lt;3,4.5,Kinder!BL597),MIN('Berechnung 4_5 _ x'!$E$31:$F$32))),A597),0)</f>
        <v>0</v>
      </c>
      <c r="AM597">
        <f>IF(Kinder!BM599=Antrag!$C$4,IF(B597&gt;=4.5,IF('Berechnung 4_5 _ x'!E$5="Nein",4.5,IF(Kinder!AK$903&lt;3,IF(MAX(Kinder!$AJ$903:AK$903)&lt;3,4.5,Kinder!BM597),MIN('Berechnung 4_5 _ x'!$E$31:$F$32))),B597),0)</f>
        <v>0</v>
      </c>
      <c r="AN597">
        <f>IF(Kinder!BN599=Antrag!$C$4,IF(C597&gt;=4.5,IF('Berechnung 4_5 _ x'!F$5="Nein",4.5,IF(Kinder!AL$903&lt;3,IF(MAX(Kinder!$AJ$903:AL$903)&lt;3,4.5,Kinder!BN597),MIN('Berechnung 4_5 _ x'!$E$31:$F$32))),C597),0)</f>
        <v>0</v>
      </c>
      <c r="AO597">
        <f>IF(Kinder!BO599=Antrag!$C$4,IF(D597&gt;=4.5,IF('Berechnung 4_5 _ x'!G$5="Nein",4.5,IF(Kinder!AM$903&lt;3,IF(MAX(Kinder!$AJ$903:AM$903)&lt;3,4.5,Kinder!BO597),MIN('Berechnung 4_5 _ x'!$E$31:$F$32))),D597),0)</f>
        <v>0</v>
      </c>
      <c r="AP597">
        <f>IF(Kinder!BP599=Antrag!$C$4,IF(E597&gt;=4.5,IF('Berechnung 4_5 _ x'!H$5="Nein",4.5,IF(Kinder!AN$903&lt;3,IF(MAX(Kinder!$AJ$903:AN$903)&lt;3,4.5,Kinder!BP597),MIN('Berechnung 4_5 _ x'!$E$31:$F$32))),E597),0)</f>
        <v>0</v>
      </c>
      <c r="AQ597">
        <f>IF(Kinder!BQ599=Antrag!$C$4,IF(F597&gt;=4.5,IF('Berechnung 4_5 _ x'!I$5="Nein",4.5,IF(Kinder!AO$903&lt;3,IF(MAX(Kinder!$AJ$903:AO$903)&lt;3,4.5,Kinder!BQ597),MIN('Berechnung 4_5 _ x'!$E$31:$F$32))),F597),0)</f>
        <v>0</v>
      </c>
      <c r="AR597">
        <f>IF(Kinder!BR599=Antrag!$C$4,IF(G597&gt;=4.5,IF('Berechnung 4_5 _ x'!J$5="Nein",4.5,IF(Kinder!AP$903&lt;3,IF(MAX(Kinder!$AJ$903:AP$903)&lt;3,4.5,Kinder!BR597),MIN('Berechnung 4_5 _ x'!$E$31:$F$32))),G597),0)</f>
        <v>0</v>
      </c>
      <c r="AS597">
        <f>IF(Kinder!BS599=Antrag!$C$4,IF(H597&gt;=4.5,IF('Berechnung 4_5 _ x'!K$5="Nein",4.5,IF(Kinder!AQ$903&lt;3,IF(MAX(Kinder!$AJ$903:AQ$903)&lt;3,4.5,Kinder!BS597),MIN('Berechnung 4_5 _ x'!$E$31:$F$32))),H597),0)</f>
        <v>0</v>
      </c>
      <c r="AT597">
        <f>IF(Kinder!BT599=Antrag!$C$4,IF(I597&gt;=4.5,IF('Berechnung 4_5 _ x'!L$5="Nein",4.5,IF(Kinder!AR$903&lt;3,IF(MAX(Kinder!$AJ$903:AR$903)&lt;3,4.5,Kinder!BT597),MIN('Berechnung 4_5 _ x'!$E$31:$F$32))),I597),0)</f>
        <v>0</v>
      </c>
      <c r="AU597">
        <f>IF(Kinder!BU599=Antrag!$C$4,IF(J597&gt;=4.5,IF('Berechnung 4_5 _ x'!M$5="Nein",4.5,IF(Kinder!AS$903&lt;3,IF(MAX(Kinder!$AJ$903:AS$903)&lt;3,4.5,Kinder!BU597),MIN('Berechnung 4_5 _ x'!$E$31:$F$32))),J597),0)</f>
        <v>0</v>
      </c>
      <c r="AV597">
        <f>IF(Kinder!BV599=Antrag!$C$4,IF(K597&gt;=4.5,IF('Berechnung 4_5 _ x'!N$5="Nein",4.5,IF(Kinder!AT$903&lt;3,IF(MAX(Kinder!$AJ$903:AT$903)&lt;3,4.5,Kinder!BV597),MIN('Berechnung 4_5 _ x'!$E$31:$F$32))),K597),0)</f>
        <v>0</v>
      </c>
      <c r="AW597">
        <f>IF(Kinder!BW599=Antrag!$C$4,IF(L597&gt;=4.5,IF('Berechnung 4_5 _ x'!O$5="Nein",4.5,IF(Kinder!AU$903&lt;3,IF(MAX(Kinder!$AJ$903:AU$903)&lt;3,4.5,Kinder!BW597),MIN('Berechnung 4_5 _ x'!$E$31:$F$32))),L597),0)</f>
        <v>0</v>
      </c>
    </row>
    <row r="598" spans="1:49" x14ac:dyDescent="0.2">
      <c r="M598">
        <f>IF(Kinder!BL599=Antrag!$C$4,Kinder!BL598,0)</f>
        <v>0</v>
      </c>
      <c r="N598">
        <f>IF(Kinder!BM599=Antrag!$C$4,Kinder!BM598,0)</f>
        <v>0</v>
      </c>
      <c r="O598">
        <f>IF(Kinder!BN599=Antrag!$C$4,Kinder!BN598,0)</f>
        <v>0</v>
      </c>
      <c r="P598">
        <f>IF(Kinder!BO599=Antrag!$C$4,Kinder!BO598,0)</f>
        <v>0</v>
      </c>
      <c r="Q598">
        <f>IF(Kinder!BP599=Antrag!$C$4,Kinder!BP598,0)</f>
        <v>0</v>
      </c>
      <c r="R598">
        <f>IF(Kinder!BQ599=Antrag!$C$4,Kinder!BQ598,0)</f>
        <v>0</v>
      </c>
      <c r="S598">
        <f>IF(Kinder!BR599=Antrag!$C$4,Kinder!BR598,0)</f>
        <v>0</v>
      </c>
      <c r="T598">
        <f>IF(Kinder!BS599=Antrag!$C$4,Kinder!BS598,0)</f>
        <v>0</v>
      </c>
      <c r="U598">
        <f>IF(Kinder!BT599=Antrag!$C$4,Kinder!BT598,0)</f>
        <v>0</v>
      </c>
      <c r="V598">
        <f>IF(Kinder!BU599=Antrag!$C$4,Kinder!BU598,0)</f>
        <v>0</v>
      </c>
      <c r="W598">
        <f>IF(Kinder!BV599=Antrag!$C$4,Kinder!BV598,0)</f>
        <v>0</v>
      </c>
      <c r="X598">
        <f>IF(Kinder!BW599=Antrag!$C$4,Kinder!BW598,0)</f>
        <v>0</v>
      </c>
    </row>
    <row r="599" spans="1:49" x14ac:dyDescent="0.2">
      <c r="Y599">
        <f t="shared" ref="Y599:AJ599" si="198">MIN(A597,AL597)*M598</f>
        <v>0</v>
      </c>
      <c r="Z599">
        <f t="shared" si="198"/>
        <v>0</v>
      </c>
      <c r="AA599">
        <f t="shared" si="198"/>
        <v>0</v>
      </c>
      <c r="AB599">
        <f t="shared" si="198"/>
        <v>0</v>
      </c>
      <c r="AC599">
        <f t="shared" si="198"/>
        <v>0</v>
      </c>
      <c r="AD599">
        <f t="shared" si="198"/>
        <v>0</v>
      </c>
      <c r="AE599">
        <f t="shared" si="198"/>
        <v>0</v>
      </c>
      <c r="AF599">
        <f t="shared" si="198"/>
        <v>0</v>
      </c>
      <c r="AG599">
        <f t="shared" si="198"/>
        <v>0</v>
      </c>
      <c r="AH599">
        <f t="shared" si="198"/>
        <v>0</v>
      </c>
      <c r="AI599">
        <f t="shared" si="198"/>
        <v>0</v>
      </c>
      <c r="AJ599">
        <f t="shared" si="198"/>
        <v>0</v>
      </c>
      <c r="AK599">
        <f>SUM(Y599:AJ599)</f>
        <v>0</v>
      </c>
    </row>
    <row r="600" spans="1:49" x14ac:dyDescent="0.2">
      <c r="A600">
        <f>IF(Kinder!BL602=Antrag!$C$4,IF(Kinder!BL600=4.5,'Berechnung 4_5 _ x'!$E$31,Kinder!BL600),0)</f>
        <v>0</v>
      </c>
      <c r="B600">
        <f>IF(Kinder!BM602=Antrag!$C$4,IF(Kinder!BM600=4.5,'Berechnung 4_5 _ x'!$E$31,Kinder!BM600),0)</f>
        <v>0</v>
      </c>
      <c r="C600">
        <f>IF(Kinder!BN602=Antrag!$C$4,IF(Kinder!BN600=4.5,'Berechnung 4_5 _ x'!$E$31,Kinder!BN600),0)</f>
        <v>0</v>
      </c>
      <c r="D600">
        <f>IF(Kinder!BO602=Antrag!$C$4,IF(Kinder!BO600=4.5,'Berechnung 4_5 _ x'!$E$31,Kinder!BO600),0)</f>
        <v>0</v>
      </c>
      <c r="E600">
        <f>IF(Kinder!BP602=Antrag!$C$4,IF(Kinder!BP600=4.5,'Berechnung 4_5 _ x'!$E$31,Kinder!BP600),0)</f>
        <v>0</v>
      </c>
      <c r="F600">
        <f>IF(Kinder!BQ602=Antrag!$C$4,IF(Kinder!BQ600=4.5,'Berechnung 4_5 _ x'!$E$31,Kinder!BQ600),0)</f>
        <v>0</v>
      </c>
      <c r="G600">
        <f>IF(Kinder!BR602=Antrag!$C$4,IF(Kinder!BR600=4.5,'Berechnung 4_5 _ x'!$E$31,Kinder!BR600),0)</f>
        <v>0</v>
      </c>
      <c r="H600">
        <f>IF(Kinder!BS602=Antrag!$C$4,IF(Kinder!BS600=4.5,'Berechnung 4_5 _ x'!$E$31,Kinder!BS600),0)</f>
        <v>0</v>
      </c>
      <c r="I600">
        <f>IF(Kinder!BT602=Antrag!$C$4,IF(Kinder!BT600=4.5,'Berechnung 4_5 _ x'!$E$31,Kinder!BT600),0)</f>
        <v>0</v>
      </c>
      <c r="J600">
        <f>IF(Kinder!BU602=Antrag!$C$4,IF(Kinder!BU600=4.5,'Berechnung 4_5 _ x'!$E$31,Kinder!BU600),0)</f>
        <v>0</v>
      </c>
      <c r="K600">
        <f>IF(Kinder!BV602=Antrag!$C$4,IF(Kinder!BV600=4.5,'Berechnung 4_5 _ x'!$E$31,Kinder!BV600),0)</f>
        <v>0</v>
      </c>
      <c r="L600">
        <f>IF(Kinder!BW602=Antrag!$C$4,IF(Kinder!BW600=4.5,'Berechnung 4_5 _ x'!$E$31,Kinder!BW600),0)</f>
        <v>0</v>
      </c>
      <c r="M600" t="str">
        <f>IF(Kinder!S602='Berechnung Kommune'!L599,Kinder!S600,0)</f>
        <v/>
      </c>
      <c r="AL600">
        <f>IF(Kinder!BL602=Antrag!$C$4,IF(A600&gt;=4.5,IF('Berechnung 4_5 _ x'!D$5="Nein",4.5,IF(Kinder!AJ$903&lt;3,IF(MAX(Kinder!$AJ$903:AJ$903)&lt;3,4.5,Kinder!BL600),MIN('Berechnung 4_5 _ x'!$E$31:$F$32))),A600),0)</f>
        <v>0</v>
      </c>
      <c r="AM600">
        <f>IF(Kinder!BM602=Antrag!$C$4,IF(B600&gt;=4.5,IF('Berechnung 4_5 _ x'!E$5="Nein",4.5,IF(Kinder!AK$903&lt;3,IF(MAX(Kinder!$AJ$903:AK$903)&lt;3,4.5,Kinder!BM600),MIN('Berechnung 4_5 _ x'!$E$31:$F$32))),B600),0)</f>
        <v>0</v>
      </c>
      <c r="AN600">
        <f>IF(Kinder!BN602=Antrag!$C$4,IF(C600&gt;=4.5,IF('Berechnung 4_5 _ x'!F$5="Nein",4.5,IF(Kinder!AL$903&lt;3,IF(MAX(Kinder!$AJ$903:AL$903)&lt;3,4.5,Kinder!BN600),MIN('Berechnung 4_5 _ x'!$E$31:$F$32))),C600),0)</f>
        <v>0</v>
      </c>
      <c r="AO600">
        <f>IF(Kinder!BO602=Antrag!$C$4,IF(D600&gt;=4.5,IF('Berechnung 4_5 _ x'!G$5="Nein",4.5,IF(Kinder!AM$903&lt;3,IF(MAX(Kinder!$AJ$903:AM$903)&lt;3,4.5,Kinder!BO600),MIN('Berechnung 4_5 _ x'!$E$31:$F$32))),D600),0)</f>
        <v>0</v>
      </c>
      <c r="AP600">
        <f>IF(Kinder!BP602=Antrag!$C$4,IF(E600&gt;=4.5,IF('Berechnung 4_5 _ x'!H$5="Nein",4.5,IF(Kinder!AN$903&lt;3,IF(MAX(Kinder!$AJ$903:AN$903)&lt;3,4.5,Kinder!BP600),MIN('Berechnung 4_5 _ x'!$E$31:$F$32))),E600),0)</f>
        <v>0</v>
      </c>
      <c r="AQ600">
        <f>IF(Kinder!BQ602=Antrag!$C$4,IF(F600&gt;=4.5,IF('Berechnung 4_5 _ x'!I$5="Nein",4.5,IF(Kinder!AO$903&lt;3,IF(MAX(Kinder!$AJ$903:AO$903)&lt;3,4.5,Kinder!BQ600),MIN('Berechnung 4_5 _ x'!$E$31:$F$32))),F600),0)</f>
        <v>0</v>
      </c>
      <c r="AR600">
        <f>IF(Kinder!BR602=Antrag!$C$4,IF(G600&gt;=4.5,IF('Berechnung 4_5 _ x'!J$5="Nein",4.5,IF(Kinder!AP$903&lt;3,IF(MAX(Kinder!$AJ$903:AP$903)&lt;3,4.5,Kinder!BR600),MIN('Berechnung 4_5 _ x'!$E$31:$F$32))),G600),0)</f>
        <v>0</v>
      </c>
      <c r="AS600">
        <f>IF(Kinder!BS602=Antrag!$C$4,IF(H600&gt;=4.5,IF('Berechnung 4_5 _ x'!K$5="Nein",4.5,IF(Kinder!AQ$903&lt;3,IF(MAX(Kinder!$AJ$903:AQ$903)&lt;3,4.5,Kinder!BS600),MIN('Berechnung 4_5 _ x'!$E$31:$F$32))),H600),0)</f>
        <v>0</v>
      </c>
      <c r="AT600">
        <f>IF(Kinder!BT602=Antrag!$C$4,IF(I600&gt;=4.5,IF('Berechnung 4_5 _ x'!L$5="Nein",4.5,IF(Kinder!AR$903&lt;3,IF(MAX(Kinder!$AJ$903:AR$903)&lt;3,4.5,Kinder!BT600),MIN('Berechnung 4_5 _ x'!$E$31:$F$32))),I600),0)</f>
        <v>0</v>
      </c>
      <c r="AU600">
        <f>IF(Kinder!BU602=Antrag!$C$4,IF(J600&gt;=4.5,IF('Berechnung 4_5 _ x'!M$5="Nein",4.5,IF(Kinder!AS$903&lt;3,IF(MAX(Kinder!$AJ$903:AS$903)&lt;3,4.5,Kinder!BU600),MIN('Berechnung 4_5 _ x'!$E$31:$F$32))),J600),0)</f>
        <v>0</v>
      </c>
      <c r="AV600">
        <f>IF(Kinder!BV602=Antrag!$C$4,IF(K600&gt;=4.5,IF('Berechnung 4_5 _ x'!N$5="Nein",4.5,IF(Kinder!AT$903&lt;3,IF(MAX(Kinder!$AJ$903:AT$903)&lt;3,4.5,Kinder!BV600),MIN('Berechnung 4_5 _ x'!$E$31:$F$32))),K600),0)</f>
        <v>0</v>
      </c>
      <c r="AW600">
        <f>IF(Kinder!BW602=Antrag!$C$4,IF(L600&gt;=4.5,IF('Berechnung 4_5 _ x'!O$5="Nein",4.5,IF(Kinder!AU$903&lt;3,IF(MAX(Kinder!$AJ$903:AU$903)&lt;3,4.5,Kinder!BW600),MIN('Berechnung 4_5 _ x'!$E$31:$F$32))),L600),0)</f>
        <v>0</v>
      </c>
    </row>
    <row r="601" spans="1:49" x14ac:dyDescent="0.2">
      <c r="M601">
        <f>IF(Kinder!BL602=Antrag!$C$4,Kinder!BL601,0)</f>
        <v>0</v>
      </c>
      <c r="N601">
        <f>IF(Kinder!BM602=Antrag!$C$4,Kinder!BM601,0)</f>
        <v>0</v>
      </c>
      <c r="O601">
        <f>IF(Kinder!BN602=Antrag!$C$4,Kinder!BN601,0)</f>
        <v>0</v>
      </c>
      <c r="P601">
        <f>IF(Kinder!BO602=Antrag!$C$4,Kinder!BO601,0)</f>
        <v>0</v>
      </c>
      <c r="Q601">
        <f>IF(Kinder!BP602=Antrag!$C$4,Kinder!BP601,0)</f>
        <v>0</v>
      </c>
      <c r="R601">
        <f>IF(Kinder!BQ602=Antrag!$C$4,Kinder!BQ601,0)</f>
        <v>0</v>
      </c>
      <c r="S601">
        <f>IF(Kinder!BR602=Antrag!$C$4,Kinder!BR601,0)</f>
        <v>0</v>
      </c>
      <c r="T601">
        <f>IF(Kinder!BS602=Antrag!$C$4,Kinder!BS601,0)</f>
        <v>0</v>
      </c>
      <c r="U601">
        <f>IF(Kinder!BT602=Antrag!$C$4,Kinder!BT601,0)</f>
        <v>0</v>
      </c>
      <c r="V601">
        <f>IF(Kinder!BU602=Antrag!$C$4,Kinder!BU601,0)</f>
        <v>0</v>
      </c>
      <c r="W601">
        <f>IF(Kinder!BV602=Antrag!$C$4,Kinder!BV601,0)</f>
        <v>0</v>
      </c>
      <c r="X601">
        <f>IF(Kinder!BW602=Antrag!$C$4,Kinder!BW601,0)</f>
        <v>0</v>
      </c>
    </row>
    <row r="602" spans="1:49" x14ac:dyDescent="0.2">
      <c r="Y602">
        <f t="shared" ref="Y602:AJ602" si="199">MIN(A600,AL600)*M601</f>
        <v>0</v>
      </c>
      <c r="Z602">
        <f t="shared" si="199"/>
        <v>0</v>
      </c>
      <c r="AA602">
        <f t="shared" si="199"/>
        <v>0</v>
      </c>
      <c r="AB602">
        <f t="shared" si="199"/>
        <v>0</v>
      </c>
      <c r="AC602">
        <f t="shared" si="199"/>
        <v>0</v>
      </c>
      <c r="AD602">
        <f t="shared" si="199"/>
        <v>0</v>
      </c>
      <c r="AE602">
        <f t="shared" si="199"/>
        <v>0</v>
      </c>
      <c r="AF602">
        <f t="shared" si="199"/>
        <v>0</v>
      </c>
      <c r="AG602">
        <f t="shared" si="199"/>
        <v>0</v>
      </c>
      <c r="AH602">
        <f t="shared" si="199"/>
        <v>0</v>
      </c>
      <c r="AI602">
        <f t="shared" si="199"/>
        <v>0</v>
      </c>
      <c r="AJ602">
        <f t="shared" si="199"/>
        <v>0</v>
      </c>
      <c r="AK602">
        <f>SUM(Y602:AJ602)</f>
        <v>0</v>
      </c>
    </row>
    <row r="603" spans="1:49" x14ac:dyDescent="0.2">
      <c r="A603">
        <f>IF(Kinder!BL605=Antrag!$C$4,IF(Kinder!BL603=4.5,'Berechnung 4_5 _ x'!$E$31,Kinder!BL603),0)</f>
        <v>0</v>
      </c>
      <c r="B603">
        <f>IF(Kinder!BM605=Antrag!$C$4,IF(Kinder!BM603=4.5,'Berechnung 4_5 _ x'!$E$31,Kinder!BM603),0)</f>
        <v>0</v>
      </c>
      <c r="C603">
        <f>IF(Kinder!BN605=Antrag!$C$4,IF(Kinder!BN603=4.5,'Berechnung 4_5 _ x'!$E$31,Kinder!BN603),0)</f>
        <v>0</v>
      </c>
      <c r="D603">
        <f>IF(Kinder!BO605=Antrag!$C$4,IF(Kinder!BO603=4.5,'Berechnung 4_5 _ x'!$E$31,Kinder!BO603),0)</f>
        <v>0</v>
      </c>
      <c r="E603">
        <f>IF(Kinder!BP605=Antrag!$C$4,IF(Kinder!BP603=4.5,'Berechnung 4_5 _ x'!$E$31,Kinder!BP603),0)</f>
        <v>0</v>
      </c>
      <c r="F603">
        <f>IF(Kinder!BQ605=Antrag!$C$4,IF(Kinder!BQ603=4.5,'Berechnung 4_5 _ x'!$E$31,Kinder!BQ603),0)</f>
        <v>0</v>
      </c>
      <c r="G603">
        <f>IF(Kinder!BR605=Antrag!$C$4,IF(Kinder!BR603=4.5,'Berechnung 4_5 _ x'!$E$31,Kinder!BR603),0)</f>
        <v>0</v>
      </c>
      <c r="H603">
        <f>IF(Kinder!BS605=Antrag!$C$4,IF(Kinder!BS603=4.5,'Berechnung 4_5 _ x'!$E$31,Kinder!BS603),0)</f>
        <v>0</v>
      </c>
      <c r="I603">
        <f>IF(Kinder!BT605=Antrag!$C$4,IF(Kinder!BT603=4.5,'Berechnung 4_5 _ x'!$E$31,Kinder!BT603),0)</f>
        <v>0</v>
      </c>
      <c r="J603">
        <f>IF(Kinder!BU605=Antrag!$C$4,IF(Kinder!BU603=4.5,'Berechnung 4_5 _ x'!$E$31,Kinder!BU603),0)</f>
        <v>0</v>
      </c>
      <c r="K603">
        <f>IF(Kinder!BV605=Antrag!$C$4,IF(Kinder!BV603=4.5,'Berechnung 4_5 _ x'!$E$31,Kinder!BV603),0)</f>
        <v>0</v>
      </c>
      <c r="L603">
        <f>IF(Kinder!BW605=Antrag!$C$4,IF(Kinder!BW603=4.5,'Berechnung 4_5 _ x'!$E$31,Kinder!BW603),0)</f>
        <v>0</v>
      </c>
      <c r="M603" t="str">
        <f>IF(Kinder!S605='Berechnung Kommune'!L602,Kinder!S603,0)</f>
        <v/>
      </c>
      <c r="AL603">
        <f>IF(Kinder!BL605=Antrag!$C$4,IF(A603&gt;=4.5,IF('Berechnung 4_5 _ x'!D$5="Nein",4.5,IF(Kinder!AJ$903&lt;3,IF(MAX(Kinder!$AJ$903:AJ$903)&lt;3,4.5,Kinder!BL603),MIN('Berechnung 4_5 _ x'!$E$31:$F$32))),A603),0)</f>
        <v>0</v>
      </c>
      <c r="AM603">
        <f>IF(Kinder!BM605=Antrag!$C$4,IF(B603&gt;=4.5,IF('Berechnung 4_5 _ x'!E$5="Nein",4.5,IF(Kinder!AK$903&lt;3,IF(MAX(Kinder!$AJ$903:AK$903)&lt;3,4.5,Kinder!BM603),MIN('Berechnung 4_5 _ x'!$E$31:$F$32))),B603),0)</f>
        <v>0</v>
      </c>
      <c r="AN603">
        <f>IF(Kinder!BN605=Antrag!$C$4,IF(C603&gt;=4.5,IF('Berechnung 4_5 _ x'!F$5="Nein",4.5,IF(Kinder!AL$903&lt;3,IF(MAX(Kinder!$AJ$903:AL$903)&lt;3,4.5,Kinder!BN603),MIN('Berechnung 4_5 _ x'!$E$31:$F$32))),C603),0)</f>
        <v>0</v>
      </c>
      <c r="AO603">
        <f>IF(Kinder!BO605=Antrag!$C$4,IF(D603&gt;=4.5,IF('Berechnung 4_5 _ x'!G$5="Nein",4.5,IF(Kinder!AM$903&lt;3,IF(MAX(Kinder!$AJ$903:AM$903)&lt;3,4.5,Kinder!BO603),MIN('Berechnung 4_5 _ x'!$E$31:$F$32))),D603),0)</f>
        <v>0</v>
      </c>
      <c r="AP603">
        <f>IF(Kinder!BP605=Antrag!$C$4,IF(E603&gt;=4.5,IF('Berechnung 4_5 _ x'!H$5="Nein",4.5,IF(Kinder!AN$903&lt;3,IF(MAX(Kinder!$AJ$903:AN$903)&lt;3,4.5,Kinder!BP603),MIN('Berechnung 4_5 _ x'!$E$31:$F$32))),E603),0)</f>
        <v>0</v>
      </c>
      <c r="AQ603">
        <f>IF(Kinder!BQ605=Antrag!$C$4,IF(F603&gt;=4.5,IF('Berechnung 4_5 _ x'!I$5="Nein",4.5,IF(Kinder!AO$903&lt;3,IF(MAX(Kinder!$AJ$903:AO$903)&lt;3,4.5,Kinder!BQ603),MIN('Berechnung 4_5 _ x'!$E$31:$F$32))),F603),0)</f>
        <v>0</v>
      </c>
      <c r="AR603">
        <f>IF(Kinder!BR605=Antrag!$C$4,IF(G603&gt;=4.5,IF('Berechnung 4_5 _ x'!J$5="Nein",4.5,IF(Kinder!AP$903&lt;3,IF(MAX(Kinder!$AJ$903:AP$903)&lt;3,4.5,Kinder!BR603),MIN('Berechnung 4_5 _ x'!$E$31:$F$32))),G603),0)</f>
        <v>0</v>
      </c>
      <c r="AS603">
        <f>IF(Kinder!BS605=Antrag!$C$4,IF(H603&gt;=4.5,IF('Berechnung 4_5 _ x'!K$5="Nein",4.5,IF(Kinder!AQ$903&lt;3,IF(MAX(Kinder!$AJ$903:AQ$903)&lt;3,4.5,Kinder!BS603),MIN('Berechnung 4_5 _ x'!$E$31:$F$32))),H603),0)</f>
        <v>0</v>
      </c>
      <c r="AT603">
        <f>IF(Kinder!BT605=Antrag!$C$4,IF(I603&gt;=4.5,IF('Berechnung 4_5 _ x'!L$5="Nein",4.5,IF(Kinder!AR$903&lt;3,IF(MAX(Kinder!$AJ$903:AR$903)&lt;3,4.5,Kinder!BT603),MIN('Berechnung 4_5 _ x'!$E$31:$F$32))),I603),0)</f>
        <v>0</v>
      </c>
      <c r="AU603">
        <f>IF(Kinder!BU605=Antrag!$C$4,IF(J603&gt;=4.5,IF('Berechnung 4_5 _ x'!M$5="Nein",4.5,IF(Kinder!AS$903&lt;3,IF(MAX(Kinder!$AJ$903:AS$903)&lt;3,4.5,Kinder!BU603),MIN('Berechnung 4_5 _ x'!$E$31:$F$32))),J603),0)</f>
        <v>0</v>
      </c>
      <c r="AV603">
        <f>IF(Kinder!BV605=Antrag!$C$4,IF(K603&gt;=4.5,IF('Berechnung 4_5 _ x'!N$5="Nein",4.5,IF(Kinder!AT$903&lt;3,IF(MAX(Kinder!$AJ$903:AT$903)&lt;3,4.5,Kinder!BV603),MIN('Berechnung 4_5 _ x'!$E$31:$F$32))),K603),0)</f>
        <v>0</v>
      </c>
      <c r="AW603">
        <f>IF(Kinder!BW605=Antrag!$C$4,IF(L603&gt;=4.5,IF('Berechnung 4_5 _ x'!O$5="Nein",4.5,IF(Kinder!AU$903&lt;3,IF(MAX(Kinder!$AJ$903:AU$903)&lt;3,4.5,Kinder!BW603),MIN('Berechnung 4_5 _ x'!$E$31:$F$32))),L603),0)</f>
        <v>0</v>
      </c>
    </row>
    <row r="604" spans="1:49" x14ac:dyDescent="0.2">
      <c r="M604">
        <f>IF(Kinder!BL605=Antrag!$C$4,Kinder!BL604,0)</f>
        <v>0</v>
      </c>
      <c r="N604">
        <f>IF(Kinder!BM605=Antrag!$C$4,Kinder!BM604,0)</f>
        <v>0</v>
      </c>
      <c r="O604">
        <f>IF(Kinder!BN605=Antrag!$C$4,Kinder!BN604,0)</f>
        <v>0</v>
      </c>
      <c r="P604">
        <f>IF(Kinder!BO605=Antrag!$C$4,Kinder!BO604,0)</f>
        <v>0</v>
      </c>
      <c r="Q604">
        <f>IF(Kinder!BP605=Antrag!$C$4,Kinder!BP604,0)</f>
        <v>0</v>
      </c>
      <c r="R604">
        <f>IF(Kinder!BQ605=Antrag!$C$4,Kinder!BQ604,0)</f>
        <v>0</v>
      </c>
      <c r="S604">
        <f>IF(Kinder!BR605=Antrag!$C$4,Kinder!BR604,0)</f>
        <v>0</v>
      </c>
      <c r="T604">
        <f>IF(Kinder!BS605=Antrag!$C$4,Kinder!BS604,0)</f>
        <v>0</v>
      </c>
      <c r="U604">
        <f>IF(Kinder!BT605=Antrag!$C$4,Kinder!BT604,0)</f>
        <v>0</v>
      </c>
      <c r="V604">
        <f>IF(Kinder!BU605=Antrag!$C$4,Kinder!BU604,0)</f>
        <v>0</v>
      </c>
      <c r="W604">
        <f>IF(Kinder!BV605=Antrag!$C$4,Kinder!BV604,0)</f>
        <v>0</v>
      </c>
      <c r="X604">
        <f>IF(Kinder!BW605=Antrag!$C$4,Kinder!BW604,0)</f>
        <v>0</v>
      </c>
    </row>
    <row r="605" spans="1:49" x14ac:dyDescent="0.2">
      <c r="Y605">
        <f t="shared" ref="Y605:AJ605" si="200">MIN(A603,AL603)*M604</f>
        <v>0</v>
      </c>
      <c r="Z605">
        <f t="shared" si="200"/>
        <v>0</v>
      </c>
      <c r="AA605">
        <f t="shared" si="200"/>
        <v>0</v>
      </c>
      <c r="AB605">
        <f t="shared" si="200"/>
        <v>0</v>
      </c>
      <c r="AC605">
        <f t="shared" si="200"/>
        <v>0</v>
      </c>
      <c r="AD605">
        <f t="shared" si="200"/>
        <v>0</v>
      </c>
      <c r="AE605">
        <f t="shared" si="200"/>
        <v>0</v>
      </c>
      <c r="AF605">
        <f t="shared" si="200"/>
        <v>0</v>
      </c>
      <c r="AG605">
        <f t="shared" si="200"/>
        <v>0</v>
      </c>
      <c r="AH605">
        <f t="shared" si="200"/>
        <v>0</v>
      </c>
      <c r="AI605">
        <f t="shared" si="200"/>
        <v>0</v>
      </c>
      <c r="AJ605">
        <f t="shared" si="200"/>
        <v>0</v>
      </c>
      <c r="AK605">
        <f>SUM(Y605:AJ605)</f>
        <v>0</v>
      </c>
    </row>
    <row r="606" spans="1:49" x14ac:dyDescent="0.2">
      <c r="A606">
        <f>IF(Kinder!BL608=Antrag!$C$4,IF(Kinder!BL606=4.5,'Berechnung 4_5 _ x'!$E$31,Kinder!BL606),0)</f>
        <v>0</v>
      </c>
      <c r="B606">
        <f>IF(Kinder!BM608=Antrag!$C$4,IF(Kinder!BM606=4.5,'Berechnung 4_5 _ x'!$E$31,Kinder!BM606),0)</f>
        <v>0</v>
      </c>
      <c r="C606">
        <f>IF(Kinder!BN608=Antrag!$C$4,IF(Kinder!BN606=4.5,'Berechnung 4_5 _ x'!$E$31,Kinder!BN606),0)</f>
        <v>0</v>
      </c>
      <c r="D606">
        <f>IF(Kinder!BO608=Antrag!$C$4,IF(Kinder!BO606=4.5,'Berechnung 4_5 _ x'!$E$31,Kinder!BO606),0)</f>
        <v>0</v>
      </c>
      <c r="E606">
        <f>IF(Kinder!BP608=Antrag!$C$4,IF(Kinder!BP606=4.5,'Berechnung 4_5 _ x'!$E$31,Kinder!BP606),0)</f>
        <v>0</v>
      </c>
      <c r="F606">
        <f>IF(Kinder!BQ608=Antrag!$C$4,IF(Kinder!BQ606=4.5,'Berechnung 4_5 _ x'!$E$31,Kinder!BQ606),0)</f>
        <v>0</v>
      </c>
      <c r="G606">
        <f>IF(Kinder!BR608=Antrag!$C$4,IF(Kinder!BR606=4.5,'Berechnung 4_5 _ x'!$E$31,Kinder!BR606),0)</f>
        <v>0</v>
      </c>
      <c r="H606">
        <f>IF(Kinder!BS608=Antrag!$C$4,IF(Kinder!BS606=4.5,'Berechnung 4_5 _ x'!$E$31,Kinder!BS606),0)</f>
        <v>0</v>
      </c>
      <c r="I606">
        <f>IF(Kinder!BT608=Antrag!$C$4,IF(Kinder!BT606=4.5,'Berechnung 4_5 _ x'!$E$31,Kinder!BT606),0)</f>
        <v>0</v>
      </c>
      <c r="J606">
        <f>IF(Kinder!BU608=Antrag!$C$4,IF(Kinder!BU606=4.5,'Berechnung 4_5 _ x'!$E$31,Kinder!BU606),0)</f>
        <v>0</v>
      </c>
      <c r="K606">
        <f>IF(Kinder!BV608=Antrag!$C$4,IF(Kinder!BV606=4.5,'Berechnung 4_5 _ x'!$E$31,Kinder!BV606),0)</f>
        <v>0</v>
      </c>
      <c r="L606">
        <f>IF(Kinder!BW608=Antrag!$C$4,IF(Kinder!BW606=4.5,'Berechnung 4_5 _ x'!$E$31,Kinder!BW606),0)</f>
        <v>0</v>
      </c>
      <c r="M606" t="str">
        <f>IF(Kinder!S608='Berechnung Kommune'!L605,Kinder!S606,0)</f>
        <v/>
      </c>
      <c r="AL606">
        <f>IF(Kinder!BL608=Antrag!$C$4,IF(A606&gt;=4.5,IF('Berechnung 4_5 _ x'!D$5="Nein",4.5,IF(Kinder!AJ$903&lt;3,IF(MAX(Kinder!$AJ$903:AJ$903)&lt;3,4.5,Kinder!BL606),MIN('Berechnung 4_5 _ x'!$E$31:$F$32))),A606),0)</f>
        <v>0</v>
      </c>
      <c r="AM606">
        <f>IF(Kinder!BM608=Antrag!$C$4,IF(B606&gt;=4.5,IF('Berechnung 4_5 _ x'!E$5="Nein",4.5,IF(Kinder!AK$903&lt;3,IF(MAX(Kinder!$AJ$903:AK$903)&lt;3,4.5,Kinder!BM606),MIN('Berechnung 4_5 _ x'!$E$31:$F$32))),B606),0)</f>
        <v>0</v>
      </c>
      <c r="AN606">
        <f>IF(Kinder!BN608=Antrag!$C$4,IF(C606&gt;=4.5,IF('Berechnung 4_5 _ x'!F$5="Nein",4.5,IF(Kinder!AL$903&lt;3,IF(MAX(Kinder!$AJ$903:AL$903)&lt;3,4.5,Kinder!BN606),MIN('Berechnung 4_5 _ x'!$E$31:$F$32))),C606),0)</f>
        <v>0</v>
      </c>
      <c r="AO606">
        <f>IF(Kinder!BO608=Antrag!$C$4,IF(D606&gt;=4.5,IF('Berechnung 4_5 _ x'!G$5="Nein",4.5,IF(Kinder!AM$903&lt;3,IF(MAX(Kinder!$AJ$903:AM$903)&lt;3,4.5,Kinder!BO606),MIN('Berechnung 4_5 _ x'!$E$31:$F$32))),D606),0)</f>
        <v>0</v>
      </c>
      <c r="AP606">
        <f>IF(Kinder!BP608=Antrag!$C$4,IF(E606&gt;=4.5,IF('Berechnung 4_5 _ x'!H$5="Nein",4.5,IF(Kinder!AN$903&lt;3,IF(MAX(Kinder!$AJ$903:AN$903)&lt;3,4.5,Kinder!BP606),MIN('Berechnung 4_5 _ x'!$E$31:$F$32))),E606),0)</f>
        <v>0</v>
      </c>
      <c r="AQ606">
        <f>IF(Kinder!BQ608=Antrag!$C$4,IF(F606&gt;=4.5,IF('Berechnung 4_5 _ x'!I$5="Nein",4.5,IF(Kinder!AO$903&lt;3,IF(MAX(Kinder!$AJ$903:AO$903)&lt;3,4.5,Kinder!BQ606),MIN('Berechnung 4_5 _ x'!$E$31:$F$32))),F606),0)</f>
        <v>0</v>
      </c>
      <c r="AR606">
        <f>IF(Kinder!BR608=Antrag!$C$4,IF(G606&gt;=4.5,IF('Berechnung 4_5 _ x'!J$5="Nein",4.5,IF(Kinder!AP$903&lt;3,IF(MAX(Kinder!$AJ$903:AP$903)&lt;3,4.5,Kinder!BR606),MIN('Berechnung 4_5 _ x'!$E$31:$F$32))),G606),0)</f>
        <v>0</v>
      </c>
      <c r="AS606">
        <f>IF(Kinder!BS608=Antrag!$C$4,IF(H606&gt;=4.5,IF('Berechnung 4_5 _ x'!K$5="Nein",4.5,IF(Kinder!AQ$903&lt;3,IF(MAX(Kinder!$AJ$903:AQ$903)&lt;3,4.5,Kinder!BS606),MIN('Berechnung 4_5 _ x'!$E$31:$F$32))),H606),0)</f>
        <v>0</v>
      </c>
      <c r="AT606">
        <f>IF(Kinder!BT608=Antrag!$C$4,IF(I606&gt;=4.5,IF('Berechnung 4_5 _ x'!L$5="Nein",4.5,IF(Kinder!AR$903&lt;3,IF(MAX(Kinder!$AJ$903:AR$903)&lt;3,4.5,Kinder!BT606),MIN('Berechnung 4_5 _ x'!$E$31:$F$32))),I606),0)</f>
        <v>0</v>
      </c>
      <c r="AU606">
        <f>IF(Kinder!BU608=Antrag!$C$4,IF(J606&gt;=4.5,IF('Berechnung 4_5 _ x'!M$5="Nein",4.5,IF(Kinder!AS$903&lt;3,IF(MAX(Kinder!$AJ$903:AS$903)&lt;3,4.5,Kinder!BU606),MIN('Berechnung 4_5 _ x'!$E$31:$F$32))),J606),0)</f>
        <v>0</v>
      </c>
      <c r="AV606">
        <f>IF(Kinder!BV608=Antrag!$C$4,IF(K606&gt;=4.5,IF('Berechnung 4_5 _ x'!N$5="Nein",4.5,IF(Kinder!AT$903&lt;3,IF(MAX(Kinder!$AJ$903:AT$903)&lt;3,4.5,Kinder!BV606),MIN('Berechnung 4_5 _ x'!$E$31:$F$32))),K606),0)</f>
        <v>0</v>
      </c>
      <c r="AW606">
        <f>IF(Kinder!BW608=Antrag!$C$4,IF(L606&gt;=4.5,IF('Berechnung 4_5 _ x'!O$5="Nein",4.5,IF(Kinder!AU$903&lt;3,IF(MAX(Kinder!$AJ$903:AU$903)&lt;3,4.5,Kinder!BW606),MIN('Berechnung 4_5 _ x'!$E$31:$F$32))),L606),0)</f>
        <v>0</v>
      </c>
    </row>
    <row r="607" spans="1:49" x14ac:dyDescent="0.2">
      <c r="M607">
        <f>IF(Kinder!BL608=Antrag!$C$4,Kinder!BL607,0)</f>
        <v>0</v>
      </c>
      <c r="N607">
        <f>IF(Kinder!BM608=Antrag!$C$4,Kinder!BM607,0)</f>
        <v>0</v>
      </c>
      <c r="O607">
        <f>IF(Kinder!BN608=Antrag!$C$4,Kinder!BN607,0)</f>
        <v>0</v>
      </c>
      <c r="P607">
        <f>IF(Kinder!BO608=Antrag!$C$4,Kinder!BO607,0)</f>
        <v>0</v>
      </c>
      <c r="Q607">
        <f>IF(Kinder!BP608=Antrag!$C$4,Kinder!BP607,0)</f>
        <v>0</v>
      </c>
      <c r="R607">
        <f>IF(Kinder!BQ608=Antrag!$C$4,Kinder!BQ607,0)</f>
        <v>0</v>
      </c>
      <c r="S607">
        <f>IF(Kinder!BR608=Antrag!$C$4,Kinder!BR607,0)</f>
        <v>0</v>
      </c>
      <c r="T607">
        <f>IF(Kinder!BS608=Antrag!$C$4,Kinder!BS607,0)</f>
        <v>0</v>
      </c>
      <c r="U607">
        <f>IF(Kinder!BT608=Antrag!$C$4,Kinder!BT607,0)</f>
        <v>0</v>
      </c>
      <c r="V607">
        <f>IF(Kinder!BU608=Antrag!$C$4,Kinder!BU607,0)</f>
        <v>0</v>
      </c>
      <c r="W607">
        <f>IF(Kinder!BV608=Antrag!$C$4,Kinder!BV607,0)</f>
        <v>0</v>
      </c>
      <c r="X607">
        <f>IF(Kinder!BW608=Antrag!$C$4,Kinder!BW607,0)</f>
        <v>0</v>
      </c>
    </row>
    <row r="608" spans="1:49" x14ac:dyDescent="0.2">
      <c r="Y608">
        <f t="shared" ref="Y608:AJ608" si="201">MIN(A606,AL606)*M607</f>
        <v>0</v>
      </c>
      <c r="Z608">
        <f t="shared" si="201"/>
        <v>0</v>
      </c>
      <c r="AA608">
        <f t="shared" si="201"/>
        <v>0</v>
      </c>
      <c r="AB608">
        <f t="shared" si="201"/>
        <v>0</v>
      </c>
      <c r="AC608">
        <f t="shared" si="201"/>
        <v>0</v>
      </c>
      <c r="AD608">
        <f t="shared" si="201"/>
        <v>0</v>
      </c>
      <c r="AE608">
        <f t="shared" si="201"/>
        <v>0</v>
      </c>
      <c r="AF608">
        <f t="shared" si="201"/>
        <v>0</v>
      </c>
      <c r="AG608">
        <f t="shared" si="201"/>
        <v>0</v>
      </c>
      <c r="AH608">
        <f t="shared" si="201"/>
        <v>0</v>
      </c>
      <c r="AI608">
        <f t="shared" si="201"/>
        <v>0</v>
      </c>
      <c r="AJ608">
        <f t="shared" si="201"/>
        <v>0</v>
      </c>
      <c r="AK608">
        <f>SUM(Y608:AJ608)</f>
        <v>0</v>
      </c>
    </row>
    <row r="609" spans="1:49" x14ac:dyDescent="0.2">
      <c r="A609">
        <f>IF(Kinder!BL611=Antrag!$C$4,IF(Kinder!BL609=4.5,'Berechnung 4_5 _ x'!$E$31,Kinder!BL609),0)</f>
        <v>0</v>
      </c>
      <c r="B609">
        <f>IF(Kinder!BM611=Antrag!$C$4,IF(Kinder!BM609=4.5,'Berechnung 4_5 _ x'!$E$31,Kinder!BM609),0)</f>
        <v>0</v>
      </c>
      <c r="C609">
        <f>IF(Kinder!BN611=Antrag!$C$4,IF(Kinder!BN609=4.5,'Berechnung 4_5 _ x'!$E$31,Kinder!BN609),0)</f>
        <v>0</v>
      </c>
      <c r="D609">
        <f>IF(Kinder!BO611=Antrag!$C$4,IF(Kinder!BO609=4.5,'Berechnung 4_5 _ x'!$E$31,Kinder!BO609),0)</f>
        <v>0</v>
      </c>
      <c r="E609">
        <f>IF(Kinder!BP611=Antrag!$C$4,IF(Kinder!BP609=4.5,'Berechnung 4_5 _ x'!$E$31,Kinder!BP609),0)</f>
        <v>0</v>
      </c>
      <c r="F609">
        <f>IF(Kinder!BQ611=Antrag!$C$4,IF(Kinder!BQ609=4.5,'Berechnung 4_5 _ x'!$E$31,Kinder!BQ609),0)</f>
        <v>0</v>
      </c>
      <c r="G609">
        <f>IF(Kinder!BR611=Antrag!$C$4,IF(Kinder!BR609=4.5,'Berechnung 4_5 _ x'!$E$31,Kinder!BR609),0)</f>
        <v>0</v>
      </c>
      <c r="H609">
        <f>IF(Kinder!BS611=Antrag!$C$4,IF(Kinder!BS609=4.5,'Berechnung 4_5 _ x'!$E$31,Kinder!BS609),0)</f>
        <v>0</v>
      </c>
      <c r="I609">
        <f>IF(Kinder!BT611=Antrag!$C$4,IF(Kinder!BT609=4.5,'Berechnung 4_5 _ x'!$E$31,Kinder!BT609),0)</f>
        <v>0</v>
      </c>
      <c r="J609">
        <f>IF(Kinder!BU611=Antrag!$C$4,IF(Kinder!BU609=4.5,'Berechnung 4_5 _ x'!$E$31,Kinder!BU609),0)</f>
        <v>0</v>
      </c>
      <c r="K609">
        <f>IF(Kinder!BV611=Antrag!$C$4,IF(Kinder!BV609=4.5,'Berechnung 4_5 _ x'!$E$31,Kinder!BV609),0)</f>
        <v>0</v>
      </c>
      <c r="L609">
        <f>IF(Kinder!BW611=Antrag!$C$4,IF(Kinder!BW609=4.5,'Berechnung 4_5 _ x'!$E$31,Kinder!BW609),0)</f>
        <v>0</v>
      </c>
      <c r="M609" t="str">
        <f>IF(Kinder!S611='Berechnung Kommune'!L608,Kinder!S609,0)</f>
        <v/>
      </c>
      <c r="AL609">
        <f>IF(Kinder!BL611=Antrag!$C$4,IF(A609&gt;=4.5,IF('Berechnung 4_5 _ x'!D$5="Nein",4.5,IF(Kinder!AJ$903&lt;3,IF(MAX(Kinder!$AJ$903:AJ$903)&lt;3,4.5,Kinder!BL609),MIN('Berechnung 4_5 _ x'!$E$31:$F$32))),A609),0)</f>
        <v>0</v>
      </c>
      <c r="AM609">
        <f>IF(Kinder!BM611=Antrag!$C$4,IF(B609&gt;=4.5,IF('Berechnung 4_5 _ x'!E$5="Nein",4.5,IF(Kinder!AK$903&lt;3,IF(MAX(Kinder!$AJ$903:AK$903)&lt;3,4.5,Kinder!BM609),MIN('Berechnung 4_5 _ x'!$E$31:$F$32))),B609),0)</f>
        <v>0</v>
      </c>
      <c r="AN609">
        <f>IF(Kinder!BN611=Antrag!$C$4,IF(C609&gt;=4.5,IF('Berechnung 4_5 _ x'!F$5="Nein",4.5,IF(Kinder!AL$903&lt;3,IF(MAX(Kinder!$AJ$903:AL$903)&lt;3,4.5,Kinder!BN609),MIN('Berechnung 4_5 _ x'!$E$31:$F$32))),C609),0)</f>
        <v>0</v>
      </c>
      <c r="AO609">
        <f>IF(Kinder!BO611=Antrag!$C$4,IF(D609&gt;=4.5,IF('Berechnung 4_5 _ x'!G$5="Nein",4.5,IF(Kinder!AM$903&lt;3,IF(MAX(Kinder!$AJ$903:AM$903)&lt;3,4.5,Kinder!BO609),MIN('Berechnung 4_5 _ x'!$E$31:$F$32))),D609),0)</f>
        <v>0</v>
      </c>
      <c r="AP609">
        <f>IF(Kinder!BP611=Antrag!$C$4,IF(E609&gt;=4.5,IF('Berechnung 4_5 _ x'!H$5="Nein",4.5,IF(Kinder!AN$903&lt;3,IF(MAX(Kinder!$AJ$903:AN$903)&lt;3,4.5,Kinder!BP609),MIN('Berechnung 4_5 _ x'!$E$31:$F$32))),E609),0)</f>
        <v>0</v>
      </c>
      <c r="AQ609">
        <f>IF(Kinder!BQ611=Antrag!$C$4,IF(F609&gt;=4.5,IF('Berechnung 4_5 _ x'!I$5="Nein",4.5,IF(Kinder!AO$903&lt;3,IF(MAX(Kinder!$AJ$903:AO$903)&lt;3,4.5,Kinder!BQ609),MIN('Berechnung 4_5 _ x'!$E$31:$F$32))),F609),0)</f>
        <v>0</v>
      </c>
      <c r="AR609">
        <f>IF(Kinder!BR611=Antrag!$C$4,IF(G609&gt;=4.5,IF('Berechnung 4_5 _ x'!J$5="Nein",4.5,IF(Kinder!AP$903&lt;3,IF(MAX(Kinder!$AJ$903:AP$903)&lt;3,4.5,Kinder!BR609),MIN('Berechnung 4_5 _ x'!$E$31:$F$32))),G609),0)</f>
        <v>0</v>
      </c>
      <c r="AS609">
        <f>IF(Kinder!BS611=Antrag!$C$4,IF(H609&gt;=4.5,IF('Berechnung 4_5 _ x'!K$5="Nein",4.5,IF(Kinder!AQ$903&lt;3,IF(MAX(Kinder!$AJ$903:AQ$903)&lt;3,4.5,Kinder!BS609),MIN('Berechnung 4_5 _ x'!$E$31:$F$32))),H609),0)</f>
        <v>0</v>
      </c>
      <c r="AT609">
        <f>IF(Kinder!BT611=Antrag!$C$4,IF(I609&gt;=4.5,IF('Berechnung 4_5 _ x'!L$5="Nein",4.5,IF(Kinder!AR$903&lt;3,IF(MAX(Kinder!$AJ$903:AR$903)&lt;3,4.5,Kinder!BT609),MIN('Berechnung 4_5 _ x'!$E$31:$F$32))),I609),0)</f>
        <v>0</v>
      </c>
      <c r="AU609">
        <f>IF(Kinder!BU611=Antrag!$C$4,IF(J609&gt;=4.5,IF('Berechnung 4_5 _ x'!M$5="Nein",4.5,IF(Kinder!AS$903&lt;3,IF(MAX(Kinder!$AJ$903:AS$903)&lt;3,4.5,Kinder!BU609),MIN('Berechnung 4_5 _ x'!$E$31:$F$32))),J609),0)</f>
        <v>0</v>
      </c>
      <c r="AV609">
        <f>IF(Kinder!BV611=Antrag!$C$4,IF(K609&gt;=4.5,IF('Berechnung 4_5 _ x'!N$5="Nein",4.5,IF(Kinder!AT$903&lt;3,IF(MAX(Kinder!$AJ$903:AT$903)&lt;3,4.5,Kinder!BV609),MIN('Berechnung 4_5 _ x'!$E$31:$F$32))),K609),0)</f>
        <v>0</v>
      </c>
      <c r="AW609">
        <f>IF(Kinder!BW611=Antrag!$C$4,IF(L609&gt;=4.5,IF('Berechnung 4_5 _ x'!O$5="Nein",4.5,IF(Kinder!AU$903&lt;3,IF(MAX(Kinder!$AJ$903:AU$903)&lt;3,4.5,Kinder!BW609),MIN('Berechnung 4_5 _ x'!$E$31:$F$32))),L609),0)</f>
        <v>0</v>
      </c>
    </row>
    <row r="610" spans="1:49" x14ac:dyDescent="0.2">
      <c r="M610">
        <f>IF(Kinder!BL611=Antrag!$C$4,Kinder!BL610,0)</f>
        <v>0</v>
      </c>
      <c r="N610">
        <f>IF(Kinder!BM611=Antrag!$C$4,Kinder!BM610,0)</f>
        <v>0</v>
      </c>
      <c r="O610">
        <f>IF(Kinder!BN611=Antrag!$C$4,Kinder!BN610,0)</f>
        <v>0</v>
      </c>
      <c r="P610">
        <f>IF(Kinder!BO611=Antrag!$C$4,Kinder!BO610,0)</f>
        <v>0</v>
      </c>
      <c r="Q610">
        <f>IF(Kinder!BP611=Antrag!$C$4,Kinder!BP610,0)</f>
        <v>0</v>
      </c>
      <c r="R610">
        <f>IF(Kinder!BQ611=Antrag!$C$4,Kinder!BQ610,0)</f>
        <v>0</v>
      </c>
      <c r="S610">
        <f>IF(Kinder!BR611=Antrag!$C$4,Kinder!BR610,0)</f>
        <v>0</v>
      </c>
      <c r="T610">
        <f>IF(Kinder!BS611=Antrag!$C$4,Kinder!BS610,0)</f>
        <v>0</v>
      </c>
      <c r="U610">
        <f>IF(Kinder!BT611=Antrag!$C$4,Kinder!BT610,0)</f>
        <v>0</v>
      </c>
      <c r="V610">
        <f>IF(Kinder!BU611=Antrag!$C$4,Kinder!BU610,0)</f>
        <v>0</v>
      </c>
      <c r="W610">
        <f>IF(Kinder!BV611=Antrag!$C$4,Kinder!BV610,0)</f>
        <v>0</v>
      </c>
      <c r="X610">
        <f>IF(Kinder!BW611=Antrag!$C$4,Kinder!BW610,0)</f>
        <v>0</v>
      </c>
    </row>
    <row r="611" spans="1:49" x14ac:dyDescent="0.2">
      <c r="Y611">
        <f t="shared" ref="Y611:AJ611" si="202">MIN(A609,AL609)*M610</f>
        <v>0</v>
      </c>
      <c r="Z611">
        <f t="shared" si="202"/>
        <v>0</v>
      </c>
      <c r="AA611">
        <f t="shared" si="202"/>
        <v>0</v>
      </c>
      <c r="AB611">
        <f t="shared" si="202"/>
        <v>0</v>
      </c>
      <c r="AC611">
        <f t="shared" si="202"/>
        <v>0</v>
      </c>
      <c r="AD611">
        <f t="shared" si="202"/>
        <v>0</v>
      </c>
      <c r="AE611">
        <f t="shared" si="202"/>
        <v>0</v>
      </c>
      <c r="AF611">
        <f t="shared" si="202"/>
        <v>0</v>
      </c>
      <c r="AG611">
        <f t="shared" si="202"/>
        <v>0</v>
      </c>
      <c r="AH611">
        <f t="shared" si="202"/>
        <v>0</v>
      </c>
      <c r="AI611">
        <f t="shared" si="202"/>
        <v>0</v>
      </c>
      <c r="AJ611">
        <f t="shared" si="202"/>
        <v>0</v>
      </c>
      <c r="AK611">
        <f>SUM(Y611:AJ611)</f>
        <v>0</v>
      </c>
    </row>
    <row r="612" spans="1:49" x14ac:dyDescent="0.2">
      <c r="A612">
        <f>IF(Kinder!BL614=Antrag!$C$4,IF(Kinder!BL612=4.5,'Berechnung 4_5 _ x'!$E$31,Kinder!BL612),0)</f>
        <v>0</v>
      </c>
      <c r="B612">
        <f>IF(Kinder!BM614=Antrag!$C$4,IF(Kinder!BM612=4.5,'Berechnung 4_5 _ x'!$E$31,Kinder!BM612),0)</f>
        <v>0</v>
      </c>
      <c r="C612">
        <f>IF(Kinder!BN614=Antrag!$C$4,IF(Kinder!BN612=4.5,'Berechnung 4_5 _ x'!$E$31,Kinder!BN612),0)</f>
        <v>0</v>
      </c>
      <c r="D612">
        <f>IF(Kinder!BO614=Antrag!$C$4,IF(Kinder!BO612=4.5,'Berechnung 4_5 _ x'!$E$31,Kinder!BO612),0)</f>
        <v>0</v>
      </c>
      <c r="E612">
        <f>IF(Kinder!BP614=Antrag!$C$4,IF(Kinder!BP612=4.5,'Berechnung 4_5 _ x'!$E$31,Kinder!BP612),0)</f>
        <v>0</v>
      </c>
      <c r="F612">
        <f>IF(Kinder!BQ614=Antrag!$C$4,IF(Kinder!BQ612=4.5,'Berechnung 4_5 _ x'!$E$31,Kinder!BQ612),0)</f>
        <v>0</v>
      </c>
      <c r="G612">
        <f>IF(Kinder!BR614=Antrag!$C$4,IF(Kinder!BR612=4.5,'Berechnung 4_5 _ x'!$E$31,Kinder!BR612),0)</f>
        <v>0</v>
      </c>
      <c r="H612">
        <f>IF(Kinder!BS614=Antrag!$C$4,IF(Kinder!BS612=4.5,'Berechnung 4_5 _ x'!$E$31,Kinder!BS612),0)</f>
        <v>0</v>
      </c>
      <c r="I612">
        <f>IF(Kinder!BT614=Antrag!$C$4,IF(Kinder!BT612=4.5,'Berechnung 4_5 _ x'!$E$31,Kinder!BT612),0)</f>
        <v>0</v>
      </c>
      <c r="J612">
        <f>IF(Kinder!BU614=Antrag!$C$4,IF(Kinder!BU612=4.5,'Berechnung 4_5 _ x'!$E$31,Kinder!BU612),0)</f>
        <v>0</v>
      </c>
      <c r="K612">
        <f>IF(Kinder!BV614=Antrag!$C$4,IF(Kinder!BV612=4.5,'Berechnung 4_5 _ x'!$E$31,Kinder!BV612),0)</f>
        <v>0</v>
      </c>
      <c r="L612">
        <f>IF(Kinder!BW614=Antrag!$C$4,IF(Kinder!BW612=4.5,'Berechnung 4_5 _ x'!$E$31,Kinder!BW612),0)</f>
        <v>0</v>
      </c>
      <c r="M612" t="str">
        <f>IF(Kinder!S614='Berechnung Kommune'!L611,Kinder!S612,0)</f>
        <v/>
      </c>
      <c r="AL612">
        <f>IF(Kinder!BL614=Antrag!$C$4,IF(A612&gt;=4.5,IF('Berechnung 4_5 _ x'!D$5="Nein",4.5,IF(Kinder!AJ$903&lt;3,IF(MAX(Kinder!$AJ$903:AJ$903)&lt;3,4.5,Kinder!BL612),MIN('Berechnung 4_5 _ x'!$E$31:$F$32))),A612),0)</f>
        <v>0</v>
      </c>
      <c r="AM612">
        <f>IF(Kinder!BM614=Antrag!$C$4,IF(B612&gt;=4.5,IF('Berechnung 4_5 _ x'!E$5="Nein",4.5,IF(Kinder!AK$903&lt;3,IF(MAX(Kinder!$AJ$903:AK$903)&lt;3,4.5,Kinder!BM612),MIN('Berechnung 4_5 _ x'!$E$31:$F$32))),B612),0)</f>
        <v>0</v>
      </c>
      <c r="AN612">
        <f>IF(Kinder!BN614=Antrag!$C$4,IF(C612&gt;=4.5,IF('Berechnung 4_5 _ x'!F$5="Nein",4.5,IF(Kinder!AL$903&lt;3,IF(MAX(Kinder!$AJ$903:AL$903)&lt;3,4.5,Kinder!BN612),MIN('Berechnung 4_5 _ x'!$E$31:$F$32))),C612),0)</f>
        <v>0</v>
      </c>
      <c r="AO612">
        <f>IF(Kinder!BO614=Antrag!$C$4,IF(D612&gt;=4.5,IF('Berechnung 4_5 _ x'!G$5="Nein",4.5,IF(Kinder!AM$903&lt;3,IF(MAX(Kinder!$AJ$903:AM$903)&lt;3,4.5,Kinder!BO612),MIN('Berechnung 4_5 _ x'!$E$31:$F$32))),D612),0)</f>
        <v>0</v>
      </c>
      <c r="AP612">
        <f>IF(Kinder!BP614=Antrag!$C$4,IF(E612&gt;=4.5,IF('Berechnung 4_5 _ x'!H$5="Nein",4.5,IF(Kinder!AN$903&lt;3,IF(MAX(Kinder!$AJ$903:AN$903)&lt;3,4.5,Kinder!BP612),MIN('Berechnung 4_5 _ x'!$E$31:$F$32))),E612),0)</f>
        <v>0</v>
      </c>
      <c r="AQ612">
        <f>IF(Kinder!BQ614=Antrag!$C$4,IF(F612&gt;=4.5,IF('Berechnung 4_5 _ x'!I$5="Nein",4.5,IF(Kinder!AO$903&lt;3,IF(MAX(Kinder!$AJ$903:AO$903)&lt;3,4.5,Kinder!BQ612),MIN('Berechnung 4_5 _ x'!$E$31:$F$32))),F612),0)</f>
        <v>0</v>
      </c>
      <c r="AR612">
        <f>IF(Kinder!BR614=Antrag!$C$4,IF(G612&gt;=4.5,IF('Berechnung 4_5 _ x'!J$5="Nein",4.5,IF(Kinder!AP$903&lt;3,IF(MAX(Kinder!$AJ$903:AP$903)&lt;3,4.5,Kinder!BR612),MIN('Berechnung 4_5 _ x'!$E$31:$F$32))),G612),0)</f>
        <v>0</v>
      </c>
      <c r="AS612">
        <f>IF(Kinder!BS614=Antrag!$C$4,IF(H612&gt;=4.5,IF('Berechnung 4_5 _ x'!K$5="Nein",4.5,IF(Kinder!AQ$903&lt;3,IF(MAX(Kinder!$AJ$903:AQ$903)&lt;3,4.5,Kinder!BS612),MIN('Berechnung 4_5 _ x'!$E$31:$F$32))),H612),0)</f>
        <v>0</v>
      </c>
      <c r="AT612">
        <f>IF(Kinder!BT614=Antrag!$C$4,IF(I612&gt;=4.5,IF('Berechnung 4_5 _ x'!L$5="Nein",4.5,IF(Kinder!AR$903&lt;3,IF(MAX(Kinder!$AJ$903:AR$903)&lt;3,4.5,Kinder!BT612),MIN('Berechnung 4_5 _ x'!$E$31:$F$32))),I612),0)</f>
        <v>0</v>
      </c>
      <c r="AU612">
        <f>IF(Kinder!BU614=Antrag!$C$4,IF(J612&gt;=4.5,IF('Berechnung 4_5 _ x'!M$5="Nein",4.5,IF(Kinder!AS$903&lt;3,IF(MAX(Kinder!$AJ$903:AS$903)&lt;3,4.5,Kinder!BU612),MIN('Berechnung 4_5 _ x'!$E$31:$F$32))),J612),0)</f>
        <v>0</v>
      </c>
      <c r="AV612">
        <f>IF(Kinder!BV614=Antrag!$C$4,IF(K612&gt;=4.5,IF('Berechnung 4_5 _ x'!N$5="Nein",4.5,IF(Kinder!AT$903&lt;3,IF(MAX(Kinder!$AJ$903:AT$903)&lt;3,4.5,Kinder!BV612),MIN('Berechnung 4_5 _ x'!$E$31:$F$32))),K612),0)</f>
        <v>0</v>
      </c>
      <c r="AW612">
        <f>IF(Kinder!BW614=Antrag!$C$4,IF(L612&gt;=4.5,IF('Berechnung 4_5 _ x'!O$5="Nein",4.5,IF(Kinder!AU$903&lt;3,IF(MAX(Kinder!$AJ$903:AU$903)&lt;3,4.5,Kinder!BW612),MIN('Berechnung 4_5 _ x'!$E$31:$F$32))),L612),0)</f>
        <v>0</v>
      </c>
    </row>
    <row r="613" spans="1:49" x14ac:dyDescent="0.2">
      <c r="M613">
        <f>IF(Kinder!BL614=Antrag!$C$4,Kinder!BL613,0)</f>
        <v>0</v>
      </c>
      <c r="N613">
        <f>IF(Kinder!BM614=Antrag!$C$4,Kinder!BM613,0)</f>
        <v>0</v>
      </c>
      <c r="O613">
        <f>IF(Kinder!BN614=Antrag!$C$4,Kinder!BN613,0)</f>
        <v>0</v>
      </c>
      <c r="P613">
        <f>IF(Kinder!BO614=Antrag!$C$4,Kinder!BO613,0)</f>
        <v>0</v>
      </c>
      <c r="Q613">
        <f>IF(Kinder!BP614=Antrag!$C$4,Kinder!BP613,0)</f>
        <v>0</v>
      </c>
      <c r="R613">
        <f>IF(Kinder!BQ614=Antrag!$C$4,Kinder!BQ613,0)</f>
        <v>0</v>
      </c>
      <c r="S613">
        <f>IF(Kinder!BR614=Antrag!$C$4,Kinder!BR613,0)</f>
        <v>0</v>
      </c>
      <c r="T613">
        <f>IF(Kinder!BS614=Antrag!$C$4,Kinder!BS613,0)</f>
        <v>0</v>
      </c>
      <c r="U613">
        <f>IF(Kinder!BT614=Antrag!$C$4,Kinder!BT613,0)</f>
        <v>0</v>
      </c>
      <c r="V613">
        <f>IF(Kinder!BU614=Antrag!$C$4,Kinder!BU613,0)</f>
        <v>0</v>
      </c>
      <c r="W613">
        <f>IF(Kinder!BV614=Antrag!$C$4,Kinder!BV613,0)</f>
        <v>0</v>
      </c>
      <c r="X613">
        <f>IF(Kinder!BW614=Antrag!$C$4,Kinder!BW613,0)</f>
        <v>0</v>
      </c>
    </row>
    <row r="614" spans="1:49" x14ac:dyDescent="0.2">
      <c r="Y614">
        <f t="shared" ref="Y614:AJ614" si="203">MIN(A612,AL612)*M613</f>
        <v>0</v>
      </c>
      <c r="Z614">
        <f t="shared" si="203"/>
        <v>0</v>
      </c>
      <c r="AA614">
        <f t="shared" si="203"/>
        <v>0</v>
      </c>
      <c r="AB614">
        <f t="shared" si="203"/>
        <v>0</v>
      </c>
      <c r="AC614">
        <f t="shared" si="203"/>
        <v>0</v>
      </c>
      <c r="AD614">
        <f t="shared" si="203"/>
        <v>0</v>
      </c>
      <c r="AE614">
        <f t="shared" si="203"/>
        <v>0</v>
      </c>
      <c r="AF614">
        <f t="shared" si="203"/>
        <v>0</v>
      </c>
      <c r="AG614">
        <f t="shared" si="203"/>
        <v>0</v>
      </c>
      <c r="AH614">
        <f t="shared" si="203"/>
        <v>0</v>
      </c>
      <c r="AI614">
        <f t="shared" si="203"/>
        <v>0</v>
      </c>
      <c r="AJ614">
        <f t="shared" si="203"/>
        <v>0</v>
      </c>
      <c r="AK614">
        <f>SUM(Y614:AJ614)</f>
        <v>0</v>
      </c>
    </row>
    <row r="615" spans="1:49" x14ac:dyDescent="0.2">
      <c r="A615">
        <f>IF(Kinder!BL617=Antrag!$C$4,IF(Kinder!BL615=4.5,'Berechnung 4_5 _ x'!$E$31,Kinder!BL615),0)</f>
        <v>0</v>
      </c>
      <c r="B615">
        <f>IF(Kinder!BM617=Antrag!$C$4,IF(Kinder!BM615=4.5,'Berechnung 4_5 _ x'!$E$31,Kinder!BM615),0)</f>
        <v>0</v>
      </c>
      <c r="C615">
        <f>IF(Kinder!BN617=Antrag!$C$4,IF(Kinder!BN615=4.5,'Berechnung 4_5 _ x'!$E$31,Kinder!BN615),0)</f>
        <v>0</v>
      </c>
      <c r="D615">
        <f>IF(Kinder!BO617=Antrag!$C$4,IF(Kinder!BO615=4.5,'Berechnung 4_5 _ x'!$E$31,Kinder!BO615),0)</f>
        <v>0</v>
      </c>
      <c r="E615">
        <f>IF(Kinder!BP617=Antrag!$C$4,IF(Kinder!BP615=4.5,'Berechnung 4_5 _ x'!$E$31,Kinder!BP615),0)</f>
        <v>0</v>
      </c>
      <c r="F615">
        <f>IF(Kinder!BQ617=Antrag!$C$4,IF(Kinder!BQ615=4.5,'Berechnung 4_5 _ x'!$E$31,Kinder!BQ615),0)</f>
        <v>0</v>
      </c>
      <c r="G615">
        <f>IF(Kinder!BR617=Antrag!$C$4,IF(Kinder!BR615=4.5,'Berechnung 4_5 _ x'!$E$31,Kinder!BR615),0)</f>
        <v>0</v>
      </c>
      <c r="H615">
        <f>IF(Kinder!BS617=Antrag!$C$4,IF(Kinder!BS615=4.5,'Berechnung 4_5 _ x'!$E$31,Kinder!BS615),0)</f>
        <v>0</v>
      </c>
      <c r="I615">
        <f>IF(Kinder!BT617=Antrag!$C$4,IF(Kinder!BT615=4.5,'Berechnung 4_5 _ x'!$E$31,Kinder!BT615),0)</f>
        <v>0</v>
      </c>
      <c r="J615">
        <f>IF(Kinder!BU617=Antrag!$C$4,IF(Kinder!BU615=4.5,'Berechnung 4_5 _ x'!$E$31,Kinder!BU615),0)</f>
        <v>0</v>
      </c>
      <c r="K615">
        <f>IF(Kinder!BV617=Antrag!$C$4,IF(Kinder!BV615=4.5,'Berechnung 4_5 _ x'!$E$31,Kinder!BV615),0)</f>
        <v>0</v>
      </c>
      <c r="L615">
        <f>IF(Kinder!BW617=Antrag!$C$4,IF(Kinder!BW615=4.5,'Berechnung 4_5 _ x'!$E$31,Kinder!BW615),0)</f>
        <v>0</v>
      </c>
      <c r="M615" t="str">
        <f>IF(Kinder!S617='Berechnung Kommune'!L614,Kinder!S615,0)</f>
        <v/>
      </c>
      <c r="AL615">
        <f>IF(Kinder!BL617=Antrag!$C$4,IF(A615&gt;=4.5,IF('Berechnung 4_5 _ x'!D$5="Nein",4.5,IF(Kinder!AJ$903&lt;3,IF(MAX(Kinder!$AJ$903:AJ$903)&lt;3,4.5,Kinder!BL615),MIN('Berechnung 4_5 _ x'!$E$31:$F$32))),A615),0)</f>
        <v>0</v>
      </c>
      <c r="AM615">
        <f>IF(Kinder!BM617=Antrag!$C$4,IF(B615&gt;=4.5,IF('Berechnung 4_5 _ x'!E$5="Nein",4.5,IF(Kinder!AK$903&lt;3,IF(MAX(Kinder!$AJ$903:AK$903)&lt;3,4.5,Kinder!BM615),MIN('Berechnung 4_5 _ x'!$E$31:$F$32))),B615),0)</f>
        <v>0</v>
      </c>
      <c r="AN615">
        <f>IF(Kinder!BN617=Antrag!$C$4,IF(C615&gt;=4.5,IF('Berechnung 4_5 _ x'!F$5="Nein",4.5,IF(Kinder!AL$903&lt;3,IF(MAX(Kinder!$AJ$903:AL$903)&lt;3,4.5,Kinder!BN615),MIN('Berechnung 4_5 _ x'!$E$31:$F$32))),C615),0)</f>
        <v>0</v>
      </c>
      <c r="AO615">
        <f>IF(Kinder!BO617=Antrag!$C$4,IF(D615&gt;=4.5,IF('Berechnung 4_5 _ x'!G$5="Nein",4.5,IF(Kinder!AM$903&lt;3,IF(MAX(Kinder!$AJ$903:AM$903)&lt;3,4.5,Kinder!BO615),MIN('Berechnung 4_5 _ x'!$E$31:$F$32))),D615),0)</f>
        <v>0</v>
      </c>
      <c r="AP615">
        <f>IF(Kinder!BP617=Antrag!$C$4,IF(E615&gt;=4.5,IF('Berechnung 4_5 _ x'!H$5="Nein",4.5,IF(Kinder!AN$903&lt;3,IF(MAX(Kinder!$AJ$903:AN$903)&lt;3,4.5,Kinder!BP615),MIN('Berechnung 4_5 _ x'!$E$31:$F$32))),E615),0)</f>
        <v>0</v>
      </c>
      <c r="AQ615">
        <f>IF(Kinder!BQ617=Antrag!$C$4,IF(F615&gt;=4.5,IF('Berechnung 4_5 _ x'!I$5="Nein",4.5,IF(Kinder!AO$903&lt;3,IF(MAX(Kinder!$AJ$903:AO$903)&lt;3,4.5,Kinder!BQ615),MIN('Berechnung 4_5 _ x'!$E$31:$F$32))),F615),0)</f>
        <v>0</v>
      </c>
      <c r="AR615">
        <f>IF(Kinder!BR617=Antrag!$C$4,IF(G615&gt;=4.5,IF('Berechnung 4_5 _ x'!J$5="Nein",4.5,IF(Kinder!AP$903&lt;3,IF(MAX(Kinder!$AJ$903:AP$903)&lt;3,4.5,Kinder!BR615),MIN('Berechnung 4_5 _ x'!$E$31:$F$32))),G615),0)</f>
        <v>0</v>
      </c>
      <c r="AS615">
        <f>IF(Kinder!BS617=Antrag!$C$4,IF(H615&gt;=4.5,IF('Berechnung 4_5 _ x'!K$5="Nein",4.5,IF(Kinder!AQ$903&lt;3,IF(MAX(Kinder!$AJ$903:AQ$903)&lt;3,4.5,Kinder!BS615),MIN('Berechnung 4_5 _ x'!$E$31:$F$32))),H615),0)</f>
        <v>0</v>
      </c>
      <c r="AT615">
        <f>IF(Kinder!BT617=Antrag!$C$4,IF(I615&gt;=4.5,IF('Berechnung 4_5 _ x'!L$5="Nein",4.5,IF(Kinder!AR$903&lt;3,IF(MAX(Kinder!$AJ$903:AR$903)&lt;3,4.5,Kinder!BT615),MIN('Berechnung 4_5 _ x'!$E$31:$F$32))),I615),0)</f>
        <v>0</v>
      </c>
      <c r="AU615">
        <f>IF(Kinder!BU617=Antrag!$C$4,IF(J615&gt;=4.5,IF('Berechnung 4_5 _ x'!M$5="Nein",4.5,IF(Kinder!AS$903&lt;3,IF(MAX(Kinder!$AJ$903:AS$903)&lt;3,4.5,Kinder!BU615),MIN('Berechnung 4_5 _ x'!$E$31:$F$32))),J615),0)</f>
        <v>0</v>
      </c>
      <c r="AV615">
        <f>IF(Kinder!BV617=Antrag!$C$4,IF(K615&gt;=4.5,IF('Berechnung 4_5 _ x'!N$5="Nein",4.5,IF(Kinder!AT$903&lt;3,IF(MAX(Kinder!$AJ$903:AT$903)&lt;3,4.5,Kinder!BV615),MIN('Berechnung 4_5 _ x'!$E$31:$F$32))),K615),0)</f>
        <v>0</v>
      </c>
      <c r="AW615">
        <f>IF(Kinder!BW617=Antrag!$C$4,IF(L615&gt;=4.5,IF('Berechnung 4_5 _ x'!O$5="Nein",4.5,IF(Kinder!AU$903&lt;3,IF(MAX(Kinder!$AJ$903:AU$903)&lt;3,4.5,Kinder!BW615),MIN('Berechnung 4_5 _ x'!$E$31:$F$32))),L615),0)</f>
        <v>0</v>
      </c>
    </row>
    <row r="616" spans="1:49" x14ac:dyDescent="0.2">
      <c r="M616">
        <f>IF(Kinder!BL617=Antrag!$C$4,Kinder!BL616,0)</f>
        <v>0</v>
      </c>
      <c r="N616">
        <f>IF(Kinder!BM617=Antrag!$C$4,Kinder!BM616,0)</f>
        <v>0</v>
      </c>
      <c r="O616">
        <f>IF(Kinder!BN617=Antrag!$C$4,Kinder!BN616,0)</f>
        <v>0</v>
      </c>
      <c r="P616">
        <f>IF(Kinder!BO617=Antrag!$C$4,Kinder!BO616,0)</f>
        <v>0</v>
      </c>
      <c r="Q616">
        <f>IF(Kinder!BP617=Antrag!$C$4,Kinder!BP616,0)</f>
        <v>0</v>
      </c>
      <c r="R616">
        <f>IF(Kinder!BQ617=Antrag!$C$4,Kinder!BQ616,0)</f>
        <v>0</v>
      </c>
      <c r="S616">
        <f>IF(Kinder!BR617=Antrag!$C$4,Kinder!BR616,0)</f>
        <v>0</v>
      </c>
      <c r="T616">
        <f>IF(Kinder!BS617=Antrag!$C$4,Kinder!BS616,0)</f>
        <v>0</v>
      </c>
      <c r="U616">
        <f>IF(Kinder!BT617=Antrag!$C$4,Kinder!BT616,0)</f>
        <v>0</v>
      </c>
      <c r="V616">
        <f>IF(Kinder!BU617=Antrag!$C$4,Kinder!BU616,0)</f>
        <v>0</v>
      </c>
      <c r="W616">
        <f>IF(Kinder!BV617=Antrag!$C$4,Kinder!BV616,0)</f>
        <v>0</v>
      </c>
      <c r="X616">
        <f>IF(Kinder!BW617=Antrag!$C$4,Kinder!BW616,0)</f>
        <v>0</v>
      </c>
    </row>
    <row r="617" spans="1:49" x14ac:dyDescent="0.2">
      <c r="Y617">
        <f t="shared" ref="Y617:AJ617" si="204">MIN(A615,AL615)*M616</f>
        <v>0</v>
      </c>
      <c r="Z617">
        <f t="shared" si="204"/>
        <v>0</v>
      </c>
      <c r="AA617">
        <f t="shared" si="204"/>
        <v>0</v>
      </c>
      <c r="AB617">
        <f t="shared" si="204"/>
        <v>0</v>
      </c>
      <c r="AC617">
        <f t="shared" si="204"/>
        <v>0</v>
      </c>
      <c r="AD617">
        <f t="shared" si="204"/>
        <v>0</v>
      </c>
      <c r="AE617">
        <f t="shared" si="204"/>
        <v>0</v>
      </c>
      <c r="AF617">
        <f t="shared" si="204"/>
        <v>0</v>
      </c>
      <c r="AG617">
        <f t="shared" si="204"/>
        <v>0</v>
      </c>
      <c r="AH617">
        <f t="shared" si="204"/>
        <v>0</v>
      </c>
      <c r="AI617">
        <f t="shared" si="204"/>
        <v>0</v>
      </c>
      <c r="AJ617">
        <f t="shared" si="204"/>
        <v>0</v>
      </c>
      <c r="AK617">
        <f>SUM(Y617:AJ617)</f>
        <v>0</v>
      </c>
    </row>
    <row r="618" spans="1:49" x14ac:dyDescent="0.2">
      <c r="A618">
        <f>IF(Kinder!BL620=Antrag!$C$4,IF(Kinder!BL618=4.5,'Berechnung 4_5 _ x'!$E$31,Kinder!BL618),0)</f>
        <v>0</v>
      </c>
      <c r="B618">
        <f>IF(Kinder!BM620=Antrag!$C$4,IF(Kinder!BM618=4.5,'Berechnung 4_5 _ x'!$E$31,Kinder!BM618),0)</f>
        <v>0</v>
      </c>
      <c r="C618">
        <f>IF(Kinder!BN620=Antrag!$C$4,IF(Kinder!BN618=4.5,'Berechnung 4_5 _ x'!$E$31,Kinder!BN618),0)</f>
        <v>0</v>
      </c>
      <c r="D618">
        <f>IF(Kinder!BO620=Antrag!$C$4,IF(Kinder!BO618=4.5,'Berechnung 4_5 _ x'!$E$31,Kinder!BO618),0)</f>
        <v>0</v>
      </c>
      <c r="E618">
        <f>IF(Kinder!BP620=Antrag!$C$4,IF(Kinder!BP618=4.5,'Berechnung 4_5 _ x'!$E$31,Kinder!BP618),0)</f>
        <v>0</v>
      </c>
      <c r="F618">
        <f>IF(Kinder!BQ620=Antrag!$C$4,IF(Kinder!BQ618=4.5,'Berechnung 4_5 _ x'!$E$31,Kinder!BQ618),0)</f>
        <v>0</v>
      </c>
      <c r="G618">
        <f>IF(Kinder!BR620=Antrag!$C$4,IF(Kinder!BR618=4.5,'Berechnung 4_5 _ x'!$E$31,Kinder!BR618),0)</f>
        <v>0</v>
      </c>
      <c r="H618">
        <f>IF(Kinder!BS620=Antrag!$C$4,IF(Kinder!BS618=4.5,'Berechnung 4_5 _ x'!$E$31,Kinder!BS618),0)</f>
        <v>0</v>
      </c>
      <c r="I618">
        <f>IF(Kinder!BT620=Antrag!$C$4,IF(Kinder!BT618=4.5,'Berechnung 4_5 _ x'!$E$31,Kinder!BT618),0)</f>
        <v>0</v>
      </c>
      <c r="J618">
        <f>IF(Kinder!BU620=Antrag!$C$4,IF(Kinder!BU618=4.5,'Berechnung 4_5 _ x'!$E$31,Kinder!BU618),0)</f>
        <v>0</v>
      </c>
      <c r="K618">
        <f>IF(Kinder!BV620=Antrag!$C$4,IF(Kinder!BV618=4.5,'Berechnung 4_5 _ x'!$E$31,Kinder!BV618),0)</f>
        <v>0</v>
      </c>
      <c r="L618">
        <f>IF(Kinder!BW620=Antrag!$C$4,IF(Kinder!BW618=4.5,'Berechnung 4_5 _ x'!$E$31,Kinder!BW618),0)</f>
        <v>0</v>
      </c>
      <c r="M618" t="str">
        <f>IF(Kinder!S620='Berechnung Kommune'!L617,Kinder!S618,0)</f>
        <v/>
      </c>
      <c r="AL618">
        <f>IF(Kinder!BL620=Antrag!$C$4,IF(A618&gt;=4.5,IF('Berechnung 4_5 _ x'!D$5="Nein",4.5,IF(Kinder!AJ$903&lt;3,IF(MAX(Kinder!$AJ$903:AJ$903)&lt;3,4.5,Kinder!BL618),MIN('Berechnung 4_5 _ x'!$E$31:$F$32))),A618),0)</f>
        <v>0</v>
      </c>
      <c r="AM618">
        <f>IF(Kinder!BM620=Antrag!$C$4,IF(B618&gt;=4.5,IF('Berechnung 4_5 _ x'!E$5="Nein",4.5,IF(Kinder!AK$903&lt;3,IF(MAX(Kinder!$AJ$903:AK$903)&lt;3,4.5,Kinder!BM618),MIN('Berechnung 4_5 _ x'!$E$31:$F$32))),B618),0)</f>
        <v>0</v>
      </c>
      <c r="AN618">
        <f>IF(Kinder!BN620=Antrag!$C$4,IF(C618&gt;=4.5,IF('Berechnung 4_5 _ x'!F$5="Nein",4.5,IF(Kinder!AL$903&lt;3,IF(MAX(Kinder!$AJ$903:AL$903)&lt;3,4.5,Kinder!BN618),MIN('Berechnung 4_5 _ x'!$E$31:$F$32))),C618),0)</f>
        <v>0</v>
      </c>
      <c r="AO618">
        <f>IF(Kinder!BO620=Antrag!$C$4,IF(D618&gt;=4.5,IF('Berechnung 4_5 _ x'!G$5="Nein",4.5,IF(Kinder!AM$903&lt;3,IF(MAX(Kinder!$AJ$903:AM$903)&lt;3,4.5,Kinder!BO618),MIN('Berechnung 4_5 _ x'!$E$31:$F$32))),D618),0)</f>
        <v>0</v>
      </c>
      <c r="AP618">
        <f>IF(Kinder!BP620=Antrag!$C$4,IF(E618&gt;=4.5,IF('Berechnung 4_5 _ x'!H$5="Nein",4.5,IF(Kinder!AN$903&lt;3,IF(MAX(Kinder!$AJ$903:AN$903)&lt;3,4.5,Kinder!BP618),MIN('Berechnung 4_5 _ x'!$E$31:$F$32))),E618),0)</f>
        <v>0</v>
      </c>
      <c r="AQ618">
        <f>IF(Kinder!BQ620=Antrag!$C$4,IF(F618&gt;=4.5,IF('Berechnung 4_5 _ x'!I$5="Nein",4.5,IF(Kinder!AO$903&lt;3,IF(MAX(Kinder!$AJ$903:AO$903)&lt;3,4.5,Kinder!BQ618),MIN('Berechnung 4_5 _ x'!$E$31:$F$32))),F618),0)</f>
        <v>0</v>
      </c>
      <c r="AR618">
        <f>IF(Kinder!BR620=Antrag!$C$4,IF(G618&gt;=4.5,IF('Berechnung 4_5 _ x'!J$5="Nein",4.5,IF(Kinder!AP$903&lt;3,IF(MAX(Kinder!$AJ$903:AP$903)&lt;3,4.5,Kinder!BR618),MIN('Berechnung 4_5 _ x'!$E$31:$F$32))),G618),0)</f>
        <v>0</v>
      </c>
      <c r="AS618">
        <f>IF(Kinder!BS620=Antrag!$C$4,IF(H618&gt;=4.5,IF('Berechnung 4_5 _ x'!K$5="Nein",4.5,IF(Kinder!AQ$903&lt;3,IF(MAX(Kinder!$AJ$903:AQ$903)&lt;3,4.5,Kinder!BS618),MIN('Berechnung 4_5 _ x'!$E$31:$F$32))),H618),0)</f>
        <v>0</v>
      </c>
      <c r="AT618">
        <f>IF(Kinder!BT620=Antrag!$C$4,IF(I618&gt;=4.5,IF('Berechnung 4_5 _ x'!L$5="Nein",4.5,IF(Kinder!AR$903&lt;3,IF(MAX(Kinder!$AJ$903:AR$903)&lt;3,4.5,Kinder!BT618),MIN('Berechnung 4_5 _ x'!$E$31:$F$32))),I618),0)</f>
        <v>0</v>
      </c>
      <c r="AU618">
        <f>IF(Kinder!BU620=Antrag!$C$4,IF(J618&gt;=4.5,IF('Berechnung 4_5 _ x'!M$5="Nein",4.5,IF(Kinder!AS$903&lt;3,IF(MAX(Kinder!$AJ$903:AS$903)&lt;3,4.5,Kinder!BU618),MIN('Berechnung 4_5 _ x'!$E$31:$F$32))),J618),0)</f>
        <v>0</v>
      </c>
      <c r="AV618">
        <f>IF(Kinder!BV620=Antrag!$C$4,IF(K618&gt;=4.5,IF('Berechnung 4_5 _ x'!N$5="Nein",4.5,IF(Kinder!AT$903&lt;3,IF(MAX(Kinder!$AJ$903:AT$903)&lt;3,4.5,Kinder!BV618),MIN('Berechnung 4_5 _ x'!$E$31:$F$32))),K618),0)</f>
        <v>0</v>
      </c>
      <c r="AW618">
        <f>IF(Kinder!BW620=Antrag!$C$4,IF(L618&gt;=4.5,IF('Berechnung 4_5 _ x'!O$5="Nein",4.5,IF(Kinder!AU$903&lt;3,IF(MAX(Kinder!$AJ$903:AU$903)&lt;3,4.5,Kinder!BW618),MIN('Berechnung 4_5 _ x'!$E$31:$F$32))),L618),0)</f>
        <v>0</v>
      </c>
    </row>
    <row r="619" spans="1:49" x14ac:dyDescent="0.2">
      <c r="M619">
        <f>IF(Kinder!BL620=Antrag!$C$4,Kinder!BL619,0)</f>
        <v>0</v>
      </c>
      <c r="N619">
        <f>IF(Kinder!BM620=Antrag!$C$4,Kinder!BM619,0)</f>
        <v>0</v>
      </c>
      <c r="O619">
        <f>IF(Kinder!BN620=Antrag!$C$4,Kinder!BN619,0)</f>
        <v>0</v>
      </c>
      <c r="P619">
        <f>IF(Kinder!BO620=Antrag!$C$4,Kinder!BO619,0)</f>
        <v>0</v>
      </c>
      <c r="Q619">
        <f>IF(Kinder!BP620=Antrag!$C$4,Kinder!BP619,0)</f>
        <v>0</v>
      </c>
      <c r="R619">
        <f>IF(Kinder!BQ620=Antrag!$C$4,Kinder!BQ619,0)</f>
        <v>0</v>
      </c>
      <c r="S619">
        <f>IF(Kinder!BR620=Antrag!$C$4,Kinder!BR619,0)</f>
        <v>0</v>
      </c>
      <c r="T619">
        <f>IF(Kinder!BS620=Antrag!$C$4,Kinder!BS619,0)</f>
        <v>0</v>
      </c>
      <c r="U619">
        <f>IF(Kinder!BT620=Antrag!$C$4,Kinder!BT619,0)</f>
        <v>0</v>
      </c>
      <c r="V619">
        <f>IF(Kinder!BU620=Antrag!$C$4,Kinder!BU619,0)</f>
        <v>0</v>
      </c>
      <c r="W619">
        <f>IF(Kinder!BV620=Antrag!$C$4,Kinder!BV619,0)</f>
        <v>0</v>
      </c>
      <c r="X619">
        <f>IF(Kinder!BW620=Antrag!$C$4,Kinder!BW619,0)</f>
        <v>0</v>
      </c>
    </row>
    <row r="620" spans="1:49" x14ac:dyDescent="0.2">
      <c r="Y620">
        <f t="shared" ref="Y620:AJ620" si="205">MIN(A618,AL618)*M619</f>
        <v>0</v>
      </c>
      <c r="Z620">
        <f t="shared" si="205"/>
        <v>0</v>
      </c>
      <c r="AA620">
        <f t="shared" si="205"/>
        <v>0</v>
      </c>
      <c r="AB620">
        <f t="shared" si="205"/>
        <v>0</v>
      </c>
      <c r="AC620">
        <f t="shared" si="205"/>
        <v>0</v>
      </c>
      <c r="AD620">
        <f t="shared" si="205"/>
        <v>0</v>
      </c>
      <c r="AE620">
        <f t="shared" si="205"/>
        <v>0</v>
      </c>
      <c r="AF620">
        <f t="shared" si="205"/>
        <v>0</v>
      </c>
      <c r="AG620">
        <f t="shared" si="205"/>
        <v>0</v>
      </c>
      <c r="AH620">
        <f t="shared" si="205"/>
        <v>0</v>
      </c>
      <c r="AI620">
        <f t="shared" si="205"/>
        <v>0</v>
      </c>
      <c r="AJ620">
        <f t="shared" si="205"/>
        <v>0</v>
      </c>
      <c r="AK620">
        <f>SUM(Y620:AJ620)</f>
        <v>0</v>
      </c>
    </row>
    <row r="621" spans="1:49" x14ac:dyDescent="0.2">
      <c r="A621">
        <f>IF(Kinder!BL623=Antrag!$C$4,IF(Kinder!BL621=4.5,'Berechnung 4_5 _ x'!$E$31,Kinder!BL621),0)</f>
        <v>0</v>
      </c>
      <c r="B621">
        <f>IF(Kinder!BM623=Antrag!$C$4,IF(Kinder!BM621=4.5,'Berechnung 4_5 _ x'!$E$31,Kinder!BM621),0)</f>
        <v>0</v>
      </c>
      <c r="C621">
        <f>IF(Kinder!BN623=Antrag!$C$4,IF(Kinder!BN621=4.5,'Berechnung 4_5 _ x'!$E$31,Kinder!BN621),0)</f>
        <v>0</v>
      </c>
      <c r="D621">
        <f>IF(Kinder!BO623=Antrag!$C$4,IF(Kinder!BO621=4.5,'Berechnung 4_5 _ x'!$E$31,Kinder!BO621),0)</f>
        <v>0</v>
      </c>
      <c r="E621">
        <f>IF(Kinder!BP623=Antrag!$C$4,IF(Kinder!BP621=4.5,'Berechnung 4_5 _ x'!$E$31,Kinder!BP621),0)</f>
        <v>0</v>
      </c>
      <c r="F621">
        <f>IF(Kinder!BQ623=Antrag!$C$4,IF(Kinder!BQ621=4.5,'Berechnung 4_5 _ x'!$E$31,Kinder!BQ621),0)</f>
        <v>0</v>
      </c>
      <c r="G621">
        <f>IF(Kinder!BR623=Antrag!$C$4,IF(Kinder!BR621=4.5,'Berechnung 4_5 _ x'!$E$31,Kinder!BR621),0)</f>
        <v>0</v>
      </c>
      <c r="H621">
        <f>IF(Kinder!BS623=Antrag!$C$4,IF(Kinder!BS621=4.5,'Berechnung 4_5 _ x'!$E$31,Kinder!BS621),0)</f>
        <v>0</v>
      </c>
      <c r="I621">
        <f>IF(Kinder!BT623=Antrag!$C$4,IF(Kinder!BT621=4.5,'Berechnung 4_5 _ x'!$E$31,Kinder!BT621),0)</f>
        <v>0</v>
      </c>
      <c r="J621">
        <f>IF(Kinder!BU623=Antrag!$C$4,IF(Kinder!BU621=4.5,'Berechnung 4_5 _ x'!$E$31,Kinder!BU621),0)</f>
        <v>0</v>
      </c>
      <c r="K621">
        <f>IF(Kinder!BV623=Antrag!$C$4,IF(Kinder!BV621=4.5,'Berechnung 4_5 _ x'!$E$31,Kinder!BV621),0)</f>
        <v>0</v>
      </c>
      <c r="L621">
        <f>IF(Kinder!BW623=Antrag!$C$4,IF(Kinder!BW621=4.5,'Berechnung 4_5 _ x'!$E$31,Kinder!BW621),0)</f>
        <v>0</v>
      </c>
      <c r="M621" t="str">
        <f>IF(Kinder!S623='Berechnung Kommune'!L620,Kinder!S621,0)</f>
        <v/>
      </c>
      <c r="AL621">
        <f>IF(Kinder!BL623=Antrag!$C$4,IF(A621&gt;=4.5,IF('Berechnung 4_5 _ x'!D$5="Nein",4.5,IF(Kinder!AJ$903&lt;3,IF(MAX(Kinder!$AJ$903:AJ$903)&lt;3,4.5,Kinder!BL621),MIN('Berechnung 4_5 _ x'!$E$31:$F$32))),A621),0)</f>
        <v>0</v>
      </c>
      <c r="AM621">
        <f>IF(Kinder!BM623=Antrag!$C$4,IF(B621&gt;=4.5,IF('Berechnung 4_5 _ x'!E$5="Nein",4.5,IF(Kinder!AK$903&lt;3,IF(MAX(Kinder!$AJ$903:AK$903)&lt;3,4.5,Kinder!BM621),MIN('Berechnung 4_5 _ x'!$E$31:$F$32))),B621),0)</f>
        <v>0</v>
      </c>
      <c r="AN621">
        <f>IF(Kinder!BN623=Antrag!$C$4,IF(C621&gt;=4.5,IF('Berechnung 4_5 _ x'!F$5="Nein",4.5,IF(Kinder!AL$903&lt;3,IF(MAX(Kinder!$AJ$903:AL$903)&lt;3,4.5,Kinder!BN621),MIN('Berechnung 4_5 _ x'!$E$31:$F$32))),C621),0)</f>
        <v>0</v>
      </c>
      <c r="AO621">
        <f>IF(Kinder!BO623=Antrag!$C$4,IF(D621&gt;=4.5,IF('Berechnung 4_5 _ x'!G$5="Nein",4.5,IF(Kinder!AM$903&lt;3,IF(MAX(Kinder!$AJ$903:AM$903)&lt;3,4.5,Kinder!BO621),MIN('Berechnung 4_5 _ x'!$E$31:$F$32))),D621),0)</f>
        <v>0</v>
      </c>
      <c r="AP621">
        <f>IF(Kinder!BP623=Antrag!$C$4,IF(E621&gt;=4.5,IF('Berechnung 4_5 _ x'!H$5="Nein",4.5,IF(Kinder!AN$903&lt;3,IF(MAX(Kinder!$AJ$903:AN$903)&lt;3,4.5,Kinder!BP621),MIN('Berechnung 4_5 _ x'!$E$31:$F$32))),E621),0)</f>
        <v>0</v>
      </c>
      <c r="AQ621">
        <f>IF(Kinder!BQ623=Antrag!$C$4,IF(F621&gt;=4.5,IF('Berechnung 4_5 _ x'!I$5="Nein",4.5,IF(Kinder!AO$903&lt;3,IF(MAX(Kinder!$AJ$903:AO$903)&lt;3,4.5,Kinder!BQ621),MIN('Berechnung 4_5 _ x'!$E$31:$F$32))),F621),0)</f>
        <v>0</v>
      </c>
      <c r="AR621">
        <f>IF(Kinder!BR623=Antrag!$C$4,IF(G621&gt;=4.5,IF('Berechnung 4_5 _ x'!J$5="Nein",4.5,IF(Kinder!AP$903&lt;3,IF(MAX(Kinder!$AJ$903:AP$903)&lt;3,4.5,Kinder!BR621),MIN('Berechnung 4_5 _ x'!$E$31:$F$32))),G621),0)</f>
        <v>0</v>
      </c>
      <c r="AS621">
        <f>IF(Kinder!BS623=Antrag!$C$4,IF(H621&gt;=4.5,IF('Berechnung 4_5 _ x'!K$5="Nein",4.5,IF(Kinder!AQ$903&lt;3,IF(MAX(Kinder!$AJ$903:AQ$903)&lt;3,4.5,Kinder!BS621),MIN('Berechnung 4_5 _ x'!$E$31:$F$32))),H621),0)</f>
        <v>0</v>
      </c>
      <c r="AT621">
        <f>IF(Kinder!BT623=Antrag!$C$4,IF(I621&gt;=4.5,IF('Berechnung 4_5 _ x'!L$5="Nein",4.5,IF(Kinder!AR$903&lt;3,IF(MAX(Kinder!$AJ$903:AR$903)&lt;3,4.5,Kinder!BT621),MIN('Berechnung 4_5 _ x'!$E$31:$F$32))),I621),0)</f>
        <v>0</v>
      </c>
      <c r="AU621">
        <f>IF(Kinder!BU623=Antrag!$C$4,IF(J621&gt;=4.5,IF('Berechnung 4_5 _ x'!M$5="Nein",4.5,IF(Kinder!AS$903&lt;3,IF(MAX(Kinder!$AJ$903:AS$903)&lt;3,4.5,Kinder!BU621),MIN('Berechnung 4_5 _ x'!$E$31:$F$32))),J621),0)</f>
        <v>0</v>
      </c>
      <c r="AV621">
        <f>IF(Kinder!BV623=Antrag!$C$4,IF(K621&gt;=4.5,IF('Berechnung 4_5 _ x'!N$5="Nein",4.5,IF(Kinder!AT$903&lt;3,IF(MAX(Kinder!$AJ$903:AT$903)&lt;3,4.5,Kinder!BV621),MIN('Berechnung 4_5 _ x'!$E$31:$F$32))),K621),0)</f>
        <v>0</v>
      </c>
      <c r="AW621">
        <f>IF(Kinder!BW623=Antrag!$C$4,IF(L621&gt;=4.5,IF('Berechnung 4_5 _ x'!O$5="Nein",4.5,IF(Kinder!AU$903&lt;3,IF(MAX(Kinder!$AJ$903:AU$903)&lt;3,4.5,Kinder!BW621),MIN('Berechnung 4_5 _ x'!$E$31:$F$32))),L621),0)</f>
        <v>0</v>
      </c>
    </row>
    <row r="622" spans="1:49" x14ac:dyDescent="0.2">
      <c r="M622">
        <f>IF(Kinder!BL623=Antrag!$C$4,Kinder!BL622,0)</f>
        <v>0</v>
      </c>
      <c r="N622">
        <f>IF(Kinder!BM623=Antrag!$C$4,Kinder!BM622,0)</f>
        <v>0</v>
      </c>
      <c r="O622">
        <f>IF(Kinder!BN623=Antrag!$C$4,Kinder!BN622,0)</f>
        <v>0</v>
      </c>
      <c r="P622">
        <f>IF(Kinder!BO623=Antrag!$C$4,Kinder!BO622,0)</f>
        <v>0</v>
      </c>
      <c r="Q622">
        <f>IF(Kinder!BP623=Antrag!$C$4,Kinder!BP622,0)</f>
        <v>0</v>
      </c>
      <c r="R622">
        <f>IF(Kinder!BQ623=Antrag!$C$4,Kinder!BQ622,0)</f>
        <v>0</v>
      </c>
      <c r="S622">
        <f>IF(Kinder!BR623=Antrag!$C$4,Kinder!BR622,0)</f>
        <v>0</v>
      </c>
      <c r="T622">
        <f>IF(Kinder!BS623=Antrag!$C$4,Kinder!BS622,0)</f>
        <v>0</v>
      </c>
      <c r="U622">
        <f>IF(Kinder!BT623=Antrag!$C$4,Kinder!BT622,0)</f>
        <v>0</v>
      </c>
      <c r="V622">
        <f>IF(Kinder!BU623=Antrag!$C$4,Kinder!BU622,0)</f>
        <v>0</v>
      </c>
      <c r="W622">
        <f>IF(Kinder!BV623=Antrag!$C$4,Kinder!BV622,0)</f>
        <v>0</v>
      </c>
      <c r="X622">
        <f>IF(Kinder!BW623=Antrag!$C$4,Kinder!BW622,0)</f>
        <v>0</v>
      </c>
    </row>
    <row r="623" spans="1:49" x14ac:dyDescent="0.2">
      <c r="Y623">
        <f t="shared" ref="Y623:AJ623" si="206">MIN(A621,AL621)*M622</f>
        <v>0</v>
      </c>
      <c r="Z623">
        <f t="shared" si="206"/>
        <v>0</v>
      </c>
      <c r="AA623">
        <f t="shared" si="206"/>
        <v>0</v>
      </c>
      <c r="AB623">
        <f t="shared" si="206"/>
        <v>0</v>
      </c>
      <c r="AC623">
        <f t="shared" si="206"/>
        <v>0</v>
      </c>
      <c r="AD623">
        <f t="shared" si="206"/>
        <v>0</v>
      </c>
      <c r="AE623">
        <f t="shared" si="206"/>
        <v>0</v>
      </c>
      <c r="AF623">
        <f t="shared" si="206"/>
        <v>0</v>
      </c>
      <c r="AG623">
        <f t="shared" si="206"/>
        <v>0</v>
      </c>
      <c r="AH623">
        <f t="shared" si="206"/>
        <v>0</v>
      </c>
      <c r="AI623">
        <f t="shared" si="206"/>
        <v>0</v>
      </c>
      <c r="AJ623">
        <f t="shared" si="206"/>
        <v>0</v>
      </c>
      <c r="AK623">
        <f>SUM(Y623:AJ623)</f>
        <v>0</v>
      </c>
    </row>
    <row r="624" spans="1:49" x14ac:dyDescent="0.2">
      <c r="A624">
        <f>IF(Kinder!BL626=Antrag!$C$4,IF(Kinder!BL624=4.5,'Berechnung 4_5 _ x'!$E$31,Kinder!BL624),0)</f>
        <v>0</v>
      </c>
      <c r="B624">
        <f>IF(Kinder!BM626=Antrag!$C$4,IF(Kinder!BM624=4.5,'Berechnung 4_5 _ x'!$E$31,Kinder!BM624),0)</f>
        <v>0</v>
      </c>
      <c r="C624">
        <f>IF(Kinder!BN626=Antrag!$C$4,IF(Kinder!BN624=4.5,'Berechnung 4_5 _ x'!$E$31,Kinder!BN624),0)</f>
        <v>0</v>
      </c>
      <c r="D624">
        <f>IF(Kinder!BO626=Antrag!$C$4,IF(Kinder!BO624=4.5,'Berechnung 4_5 _ x'!$E$31,Kinder!BO624),0)</f>
        <v>0</v>
      </c>
      <c r="E624">
        <f>IF(Kinder!BP626=Antrag!$C$4,IF(Kinder!BP624=4.5,'Berechnung 4_5 _ x'!$E$31,Kinder!BP624),0)</f>
        <v>0</v>
      </c>
      <c r="F624">
        <f>IF(Kinder!BQ626=Antrag!$C$4,IF(Kinder!BQ624=4.5,'Berechnung 4_5 _ x'!$E$31,Kinder!BQ624),0)</f>
        <v>0</v>
      </c>
      <c r="G624">
        <f>IF(Kinder!BR626=Antrag!$C$4,IF(Kinder!BR624=4.5,'Berechnung 4_5 _ x'!$E$31,Kinder!BR624),0)</f>
        <v>0</v>
      </c>
      <c r="H624">
        <f>IF(Kinder!BS626=Antrag!$C$4,IF(Kinder!BS624=4.5,'Berechnung 4_5 _ x'!$E$31,Kinder!BS624),0)</f>
        <v>0</v>
      </c>
      <c r="I624">
        <f>IF(Kinder!BT626=Antrag!$C$4,IF(Kinder!BT624=4.5,'Berechnung 4_5 _ x'!$E$31,Kinder!BT624),0)</f>
        <v>0</v>
      </c>
      <c r="J624">
        <f>IF(Kinder!BU626=Antrag!$C$4,IF(Kinder!BU624=4.5,'Berechnung 4_5 _ x'!$E$31,Kinder!BU624),0)</f>
        <v>0</v>
      </c>
      <c r="K624">
        <f>IF(Kinder!BV626=Antrag!$C$4,IF(Kinder!BV624=4.5,'Berechnung 4_5 _ x'!$E$31,Kinder!BV624),0)</f>
        <v>0</v>
      </c>
      <c r="L624">
        <f>IF(Kinder!BW626=Antrag!$C$4,IF(Kinder!BW624=4.5,'Berechnung 4_5 _ x'!$E$31,Kinder!BW624),0)</f>
        <v>0</v>
      </c>
      <c r="M624" t="str">
        <f>IF(Kinder!S626='Berechnung Kommune'!L623,Kinder!S624,0)</f>
        <v/>
      </c>
      <c r="AL624">
        <f>IF(Kinder!BL626=Antrag!$C$4,IF(A624&gt;=4.5,IF('Berechnung 4_5 _ x'!D$5="Nein",4.5,IF(Kinder!AJ$903&lt;3,IF(MAX(Kinder!$AJ$903:AJ$903)&lt;3,4.5,Kinder!BL624),MIN('Berechnung 4_5 _ x'!$E$31:$F$32))),A624),0)</f>
        <v>0</v>
      </c>
      <c r="AM624">
        <f>IF(Kinder!BM626=Antrag!$C$4,IF(B624&gt;=4.5,IF('Berechnung 4_5 _ x'!E$5="Nein",4.5,IF(Kinder!AK$903&lt;3,IF(MAX(Kinder!$AJ$903:AK$903)&lt;3,4.5,Kinder!BM624),MIN('Berechnung 4_5 _ x'!$E$31:$F$32))),B624),0)</f>
        <v>0</v>
      </c>
      <c r="AN624">
        <f>IF(Kinder!BN626=Antrag!$C$4,IF(C624&gt;=4.5,IF('Berechnung 4_5 _ x'!F$5="Nein",4.5,IF(Kinder!AL$903&lt;3,IF(MAX(Kinder!$AJ$903:AL$903)&lt;3,4.5,Kinder!BN624),MIN('Berechnung 4_5 _ x'!$E$31:$F$32))),C624),0)</f>
        <v>0</v>
      </c>
      <c r="AO624">
        <f>IF(Kinder!BO626=Antrag!$C$4,IF(D624&gt;=4.5,IF('Berechnung 4_5 _ x'!G$5="Nein",4.5,IF(Kinder!AM$903&lt;3,IF(MAX(Kinder!$AJ$903:AM$903)&lt;3,4.5,Kinder!BO624),MIN('Berechnung 4_5 _ x'!$E$31:$F$32))),D624),0)</f>
        <v>0</v>
      </c>
      <c r="AP624">
        <f>IF(Kinder!BP626=Antrag!$C$4,IF(E624&gt;=4.5,IF('Berechnung 4_5 _ x'!H$5="Nein",4.5,IF(Kinder!AN$903&lt;3,IF(MAX(Kinder!$AJ$903:AN$903)&lt;3,4.5,Kinder!BP624),MIN('Berechnung 4_5 _ x'!$E$31:$F$32))),E624),0)</f>
        <v>0</v>
      </c>
      <c r="AQ624">
        <f>IF(Kinder!BQ626=Antrag!$C$4,IF(F624&gt;=4.5,IF('Berechnung 4_5 _ x'!I$5="Nein",4.5,IF(Kinder!AO$903&lt;3,IF(MAX(Kinder!$AJ$903:AO$903)&lt;3,4.5,Kinder!BQ624),MIN('Berechnung 4_5 _ x'!$E$31:$F$32))),F624),0)</f>
        <v>0</v>
      </c>
      <c r="AR624">
        <f>IF(Kinder!BR626=Antrag!$C$4,IF(G624&gt;=4.5,IF('Berechnung 4_5 _ x'!J$5="Nein",4.5,IF(Kinder!AP$903&lt;3,IF(MAX(Kinder!$AJ$903:AP$903)&lt;3,4.5,Kinder!BR624),MIN('Berechnung 4_5 _ x'!$E$31:$F$32))),G624),0)</f>
        <v>0</v>
      </c>
      <c r="AS624">
        <f>IF(Kinder!BS626=Antrag!$C$4,IF(H624&gt;=4.5,IF('Berechnung 4_5 _ x'!K$5="Nein",4.5,IF(Kinder!AQ$903&lt;3,IF(MAX(Kinder!$AJ$903:AQ$903)&lt;3,4.5,Kinder!BS624),MIN('Berechnung 4_5 _ x'!$E$31:$F$32))),H624),0)</f>
        <v>0</v>
      </c>
      <c r="AT624">
        <f>IF(Kinder!BT626=Antrag!$C$4,IF(I624&gt;=4.5,IF('Berechnung 4_5 _ x'!L$5="Nein",4.5,IF(Kinder!AR$903&lt;3,IF(MAX(Kinder!$AJ$903:AR$903)&lt;3,4.5,Kinder!BT624),MIN('Berechnung 4_5 _ x'!$E$31:$F$32))),I624),0)</f>
        <v>0</v>
      </c>
      <c r="AU624">
        <f>IF(Kinder!BU626=Antrag!$C$4,IF(J624&gt;=4.5,IF('Berechnung 4_5 _ x'!M$5="Nein",4.5,IF(Kinder!AS$903&lt;3,IF(MAX(Kinder!$AJ$903:AS$903)&lt;3,4.5,Kinder!BU624),MIN('Berechnung 4_5 _ x'!$E$31:$F$32))),J624),0)</f>
        <v>0</v>
      </c>
      <c r="AV624">
        <f>IF(Kinder!BV626=Antrag!$C$4,IF(K624&gt;=4.5,IF('Berechnung 4_5 _ x'!N$5="Nein",4.5,IF(Kinder!AT$903&lt;3,IF(MAX(Kinder!$AJ$903:AT$903)&lt;3,4.5,Kinder!BV624),MIN('Berechnung 4_5 _ x'!$E$31:$F$32))),K624),0)</f>
        <v>0</v>
      </c>
      <c r="AW624">
        <f>IF(Kinder!BW626=Antrag!$C$4,IF(L624&gt;=4.5,IF('Berechnung 4_5 _ x'!O$5="Nein",4.5,IF(Kinder!AU$903&lt;3,IF(MAX(Kinder!$AJ$903:AU$903)&lt;3,4.5,Kinder!BW624),MIN('Berechnung 4_5 _ x'!$E$31:$F$32))),L624),0)</f>
        <v>0</v>
      </c>
    </row>
    <row r="625" spans="1:49" x14ac:dyDescent="0.2">
      <c r="M625">
        <f>IF(Kinder!BL626=Antrag!$C$4,Kinder!BL625,0)</f>
        <v>0</v>
      </c>
      <c r="N625">
        <f>IF(Kinder!BM626=Antrag!$C$4,Kinder!BM625,0)</f>
        <v>0</v>
      </c>
      <c r="O625">
        <f>IF(Kinder!BN626=Antrag!$C$4,Kinder!BN625,0)</f>
        <v>0</v>
      </c>
      <c r="P625">
        <f>IF(Kinder!BO626=Antrag!$C$4,Kinder!BO625,0)</f>
        <v>0</v>
      </c>
      <c r="Q625">
        <f>IF(Kinder!BP626=Antrag!$C$4,Kinder!BP625,0)</f>
        <v>0</v>
      </c>
      <c r="R625">
        <f>IF(Kinder!BQ626=Antrag!$C$4,Kinder!BQ625,0)</f>
        <v>0</v>
      </c>
      <c r="S625">
        <f>IF(Kinder!BR626=Antrag!$C$4,Kinder!BR625,0)</f>
        <v>0</v>
      </c>
      <c r="T625">
        <f>IF(Kinder!BS626=Antrag!$C$4,Kinder!BS625,0)</f>
        <v>0</v>
      </c>
      <c r="U625">
        <f>IF(Kinder!BT626=Antrag!$C$4,Kinder!BT625,0)</f>
        <v>0</v>
      </c>
      <c r="V625">
        <f>IF(Kinder!BU626=Antrag!$C$4,Kinder!BU625,0)</f>
        <v>0</v>
      </c>
      <c r="W625">
        <f>IF(Kinder!BV626=Antrag!$C$4,Kinder!BV625,0)</f>
        <v>0</v>
      </c>
      <c r="X625">
        <f>IF(Kinder!BW626=Antrag!$C$4,Kinder!BW625,0)</f>
        <v>0</v>
      </c>
    </row>
    <row r="626" spans="1:49" x14ac:dyDescent="0.2">
      <c r="Y626">
        <f t="shared" ref="Y626:AJ626" si="207">MIN(A624,AL624)*M625</f>
        <v>0</v>
      </c>
      <c r="Z626">
        <f t="shared" si="207"/>
        <v>0</v>
      </c>
      <c r="AA626">
        <f t="shared" si="207"/>
        <v>0</v>
      </c>
      <c r="AB626">
        <f t="shared" si="207"/>
        <v>0</v>
      </c>
      <c r="AC626">
        <f t="shared" si="207"/>
        <v>0</v>
      </c>
      <c r="AD626">
        <f t="shared" si="207"/>
        <v>0</v>
      </c>
      <c r="AE626">
        <f t="shared" si="207"/>
        <v>0</v>
      </c>
      <c r="AF626">
        <f t="shared" si="207"/>
        <v>0</v>
      </c>
      <c r="AG626">
        <f t="shared" si="207"/>
        <v>0</v>
      </c>
      <c r="AH626">
        <f t="shared" si="207"/>
        <v>0</v>
      </c>
      <c r="AI626">
        <f t="shared" si="207"/>
        <v>0</v>
      </c>
      <c r="AJ626">
        <f t="shared" si="207"/>
        <v>0</v>
      </c>
      <c r="AK626">
        <f>SUM(Y626:AJ626)</f>
        <v>0</v>
      </c>
    </row>
    <row r="627" spans="1:49" x14ac:dyDescent="0.2">
      <c r="A627">
        <f>IF(Kinder!BL629=Antrag!$C$4,IF(Kinder!BL627=4.5,'Berechnung 4_5 _ x'!$E$31,Kinder!BL627),0)</f>
        <v>0</v>
      </c>
      <c r="B627">
        <f>IF(Kinder!BM629=Antrag!$C$4,IF(Kinder!BM627=4.5,'Berechnung 4_5 _ x'!$E$31,Kinder!BM627),0)</f>
        <v>0</v>
      </c>
      <c r="C627">
        <f>IF(Kinder!BN629=Antrag!$C$4,IF(Kinder!BN627=4.5,'Berechnung 4_5 _ x'!$E$31,Kinder!BN627),0)</f>
        <v>0</v>
      </c>
      <c r="D627">
        <f>IF(Kinder!BO629=Antrag!$C$4,IF(Kinder!BO627=4.5,'Berechnung 4_5 _ x'!$E$31,Kinder!BO627),0)</f>
        <v>0</v>
      </c>
      <c r="E627">
        <f>IF(Kinder!BP629=Antrag!$C$4,IF(Kinder!BP627=4.5,'Berechnung 4_5 _ x'!$E$31,Kinder!BP627),0)</f>
        <v>0</v>
      </c>
      <c r="F627">
        <f>IF(Kinder!BQ629=Antrag!$C$4,IF(Kinder!BQ627=4.5,'Berechnung 4_5 _ x'!$E$31,Kinder!BQ627),0)</f>
        <v>0</v>
      </c>
      <c r="G627">
        <f>IF(Kinder!BR629=Antrag!$C$4,IF(Kinder!BR627=4.5,'Berechnung 4_5 _ x'!$E$31,Kinder!BR627),0)</f>
        <v>0</v>
      </c>
      <c r="H627">
        <f>IF(Kinder!BS629=Antrag!$C$4,IF(Kinder!BS627=4.5,'Berechnung 4_5 _ x'!$E$31,Kinder!BS627),0)</f>
        <v>0</v>
      </c>
      <c r="I627">
        <f>IF(Kinder!BT629=Antrag!$C$4,IF(Kinder!BT627=4.5,'Berechnung 4_5 _ x'!$E$31,Kinder!BT627),0)</f>
        <v>0</v>
      </c>
      <c r="J627">
        <f>IF(Kinder!BU629=Antrag!$C$4,IF(Kinder!BU627=4.5,'Berechnung 4_5 _ x'!$E$31,Kinder!BU627),0)</f>
        <v>0</v>
      </c>
      <c r="K627">
        <f>IF(Kinder!BV629=Antrag!$C$4,IF(Kinder!BV627=4.5,'Berechnung 4_5 _ x'!$E$31,Kinder!BV627),0)</f>
        <v>0</v>
      </c>
      <c r="L627">
        <f>IF(Kinder!BW629=Antrag!$C$4,IF(Kinder!BW627=4.5,'Berechnung 4_5 _ x'!$E$31,Kinder!BW627),0)</f>
        <v>0</v>
      </c>
      <c r="M627" t="str">
        <f>IF(Kinder!S629='Berechnung Kommune'!L626,Kinder!S627,0)</f>
        <v/>
      </c>
      <c r="AL627">
        <f>IF(Kinder!BL629=Antrag!$C$4,IF(A627&gt;=4.5,IF('Berechnung 4_5 _ x'!D$5="Nein",4.5,IF(Kinder!AJ$903&lt;3,IF(MAX(Kinder!$AJ$903:AJ$903)&lt;3,4.5,Kinder!BL627),MIN('Berechnung 4_5 _ x'!$E$31:$F$32))),A627),0)</f>
        <v>0</v>
      </c>
      <c r="AM627">
        <f>IF(Kinder!BM629=Antrag!$C$4,IF(B627&gt;=4.5,IF('Berechnung 4_5 _ x'!E$5="Nein",4.5,IF(Kinder!AK$903&lt;3,IF(MAX(Kinder!$AJ$903:AK$903)&lt;3,4.5,Kinder!BM627),MIN('Berechnung 4_5 _ x'!$E$31:$F$32))),B627),0)</f>
        <v>0</v>
      </c>
      <c r="AN627">
        <f>IF(Kinder!BN629=Antrag!$C$4,IF(C627&gt;=4.5,IF('Berechnung 4_5 _ x'!F$5="Nein",4.5,IF(Kinder!AL$903&lt;3,IF(MAX(Kinder!$AJ$903:AL$903)&lt;3,4.5,Kinder!BN627),MIN('Berechnung 4_5 _ x'!$E$31:$F$32))),C627),0)</f>
        <v>0</v>
      </c>
      <c r="AO627">
        <f>IF(Kinder!BO629=Antrag!$C$4,IF(D627&gt;=4.5,IF('Berechnung 4_5 _ x'!G$5="Nein",4.5,IF(Kinder!AM$903&lt;3,IF(MAX(Kinder!$AJ$903:AM$903)&lt;3,4.5,Kinder!BO627),MIN('Berechnung 4_5 _ x'!$E$31:$F$32))),D627),0)</f>
        <v>0</v>
      </c>
      <c r="AP627">
        <f>IF(Kinder!BP629=Antrag!$C$4,IF(E627&gt;=4.5,IF('Berechnung 4_5 _ x'!H$5="Nein",4.5,IF(Kinder!AN$903&lt;3,IF(MAX(Kinder!$AJ$903:AN$903)&lt;3,4.5,Kinder!BP627),MIN('Berechnung 4_5 _ x'!$E$31:$F$32))),E627),0)</f>
        <v>0</v>
      </c>
      <c r="AQ627">
        <f>IF(Kinder!BQ629=Antrag!$C$4,IF(F627&gt;=4.5,IF('Berechnung 4_5 _ x'!I$5="Nein",4.5,IF(Kinder!AO$903&lt;3,IF(MAX(Kinder!$AJ$903:AO$903)&lt;3,4.5,Kinder!BQ627),MIN('Berechnung 4_5 _ x'!$E$31:$F$32))),F627),0)</f>
        <v>0</v>
      </c>
      <c r="AR627">
        <f>IF(Kinder!BR629=Antrag!$C$4,IF(G627&gt;=4.5,IF('Berechnung 4_5 _ x'!J$5="Nein",4.5,IF(Kinder!AP$903&lt;3,IF(MAX(Kinder!$AJ$903:AP$903)&lt;3,4.5,Kinder!BR627),MIN('Berechnung 4_5 _ x'!$E$31:$F$32))),G627),0)</f>
        <v>0</v>
      </c>
      <c r="AS627">
        <f>IF(Kinder!BS629=Antrag!$C$4,IF(H627&gt;=4.5,IF('Berechnung 4_5 _ x'!K$5="Nein",4.5,IF(Kinder!AQ$903&lt;3,IF(MAX(Kinder!$AJ$903:AQ$903)&lt;3,4.5,Kinder!BS627),MIN('Berechnung 4_5 _ x'!$E$31:$F$32))),H627),0)</f>
        <v>0</v>
      </c>
      <c r="AT627">
        <f>IF(Kinder!BT629=Antrag!$C$4,IF(I627&gt;=4.5,IF('Berechnung 4_5 _ x'!L$5="Nein",4.5,IF(Kinder!AR$903&lt;3,IF(MAX(Kinder!$AJ$903:AR$903)&lt;3,4.5,Kinder!BT627),MIN('Berechnung 4_5 _ x'!$E$31:$F$32))),I627),0)</f>
        <v>0</v>
      </c>
      <c r="AU627">
        <f>IF(Kinder!BU629=Antrag!$C$4,IF(J627&gt;=4.5,IF('Berechnung 4_5 _ x'!M$5="Nein",4.5,IF(Kinder!AS$903&lt;3,IF(MAX(Kinder!$AJ$903:AS$903)&lt;3,4.5,Kinder!BU627),MIN('Berechnung 4_5 _ x'!$E$31:$F$32))),J627),0)</f>
        <v>0</v>
      </c>
      <c r="AV627">
        <f>IF(Kinder!BV629=Antrag!$C$4,IF(K627&gt;=4.5,IF('Berechnung 4_5 _ x'!N$5="Nein",4.5,IF(Kinder!AT$903&lt;3,IF(MAX(Kinder!$AJ$903:AT$903)&lt;3,4.5,Kinder!BV627),MIN('Berechnung 4_5 _ x'!$E$31:$F$32))),K627),0)</f>
        <v>0</v>
      </c>
      <c r="AW627">
        <f>IF(Kinder!BW629=Antrag!$C$4,IF(L627&gt;=4.5,IF('Berechnung 4_5 _ x'!O$5="Nein",4.5,IF(Kinder!AU$903&lt;3,IF(MAX(Kinder!$AJ$903:AU$903)&lt;3,4.5,Kinder!BW627),MIN('Berechnung 4_5 _ x'!$E$31:$F$32))),L627),0)</f>
        <v>0</v>
      </c>
    </row>
    <row r="628" spans="1:49" x14ac:dyDescent="0.2">
      <c r="M628">
        <f>IF(Kinder!BL629=Antrag!$C$4,Kinder!BL628,0)</f>
        <v>0</v>
      </c>
      <c r="N628">
        <f>IF(Kinder!BM629=Antrag!$C$4,Kinder!BM628,0)</f>
        <v>0</v>
      </c>
      <c r="O628">
        <f>IF(Kinder!BN629=Antrag!$C$4,Kinder!BN628,0)</f>
        <v>0</v>
      </c>
      <c r="P628">
        <f>IF(Kinder!BO629=Antrag!$C$4,Kinder!BO628,0)</f>
        <v>0</v>
      </c>
      <c r="Q628">
        <f>IF(Kinder!BP629=Antrag!$C$4,Kinder!BP628,0)</f>
        <v>0</v>
      </c>
      <c r="R628">
        <f>IF(Kinder!BQ629=Antrag!$C$4,Kinder!BQ628,0)</f>
        <v>0</v>
      </c>
      <c r="S628">
        <f>IF(Kinder!BR629=Antrag!$C$4,Kinder!BR628,0)</f>
        <v>0</v>
      </c>
      <c r="T628">
        <f>IF(Kinder!BS629=Antrag!$C$4,Kinder!BS628,0)</f>
        <v>0</v>
      </c>
      <c r="U628">
        <f>IF(Kinder!BT629=Antrag!$C$4,Kinder!BT628,0)</f>
        <v>0</v>
      </c>
      <c r="V628">
        <f>IF(Kinder!BU629=Antrag!$C$4,Kinder!BU628,0)</f>
        <v>0</v>
      </c>
      <c r="W628">
        <f>IF(Kinder!BV629=Antrag!$C$4,Kinder!BV628,0)</f>
        <v>0</v>
      </c>
      <c r="X628">
        <f>IF(Kinder!BW629=Antrag!$C$4,Kinder!BW628,0)</f>
        <v>0</v>
      </c>
    </row>
    <row r="629" spans="1:49" x14ac:dyDescent="0.2">
      <c r="Y629">
        <f t="shared" ref="Y629:AJ629" si="208">MIN(A627,AL627)*M628</f>
        <v>0</v>
      </c>
      <c r="Z629">
        <f t="shared" si="208"/>
        <v>0</v>
      </c>
      <c r="AA629">
        <f t="shared" si="208"/>
        <v>0</v>
      </c>
      <c r="AB629">
        <f t="shared" si="208"/>
        <v>0</v>
      </c>
      <c r="AC629">
        <f t="shared" si="208"/>
        <v>0</v>
      </c>
      <c r="AD629">
        <f t="shared" si="208"/>
        <v>0</v>
      </c>
      <c r="AE629">
        <f t="shared" si="208"/>
        <v>0</v>
      </c>
      <c r="AF629">
        <f t="shared" si="208"/>
        <v>0</v>
      </c>
      <c r="AG629">
        <f t="shared" si="208"/>
        <v>0</v>
      </c>
      <c r="AH629">
        <f t="shared" si="208"/>
        <v>0</v>
      </c>
      <c r="AI629">
        <f t="shared" si="208"/>
        <v>0</v>
      </c>
      <c r="AJ629">
        <f t="shared" si="208"/>
        <v>0</v>
      </c>
      <c r="AK629">
        <f>SUM(Y629:AJ629)</f>
        <v>0</v>
      </c>
    </row>
    <row r="630" spans="1:49" x14ac:dyDescent="0.2">
      <c r="A630">
        <f>IF(Kinder!BL632=Antrag!$C$4,IF(Kinder!BL630=4.5,'Berechnung 4_5 _ x'!$E$31,Kinder!BL630),0)</f>
        <v>0</v>
      </c>
      <c r="B630">
        <f>IF(Kinder!BM632=Antrag!$C$4,IF(Kinder!BM630=4.5,'Berechnung 4_5 _ x'!$E$31,Kinder!BM630),0)</f>
        <v>0</v>
      </c>
      <c r="C630">
        <f>IF(Kinder!BN632=Antrag!$C$4,IF(Kinder!BN630=4.5,'Berechnung 4_5 _ x'!$E$31,Kinder!BN630),0)</f>
        <v>0</v>
      </c>
      <c r="D630">
        <f>IF(Kinder!BO632=Antrag!$C$4,IF(Kinder!BO630=4.5,'Berechnung 4_5 _ x'!$E$31,Kinder!BO630),0)</f>
        <v>0</v>
      </c>
      <c r="E630">
        <f>IF(Kinder!BP632=Antrag!$C$4,IF(Kinder!BP630=4.5,'Berechnung 4_5 _ x'!$E$31,Kinder!BP630),0)</f>
        <v>0</v>
      </c>
      <c r="F630">
        <f>IF(Kinder!BQ632=Antrag!$C$4,IF(Kinder!BQ630=4.5,'Berechnung 4_5 _ x'!$E$31,Kinder!BQ630),0)</f>
        <v>0</v>
      </c>
      <c r="G630">
        <f>IF(Kinder!BR632=Antrag!$C$4,IF(Kinder!BR630=4.5,'Berechnung 4_5 _ x'!$E$31,Kinder!BR630),0)</f>
        <v>0</v>
      </c>
      <c r="H630">
        <f>IF(Kinder!BS632=Antrag!$C$4,IF(Kinder!BS630=4.5,'Berechnung 4_5 _ x'!$E$31,Kinder!BS630),0)</f>
        <v>0</v>
      </c>
      <c r="I630">
        <f>IF(Kinder!BT632=Antrag!$C$4,IF(Kinder!BT630=4.5,'Berechnung 4_5 _ x'!$E$31,Kinder!BT630),0)</f>
        <v>0</v>
      </c>
      <c r="J630">
        <f>IF(Kinder!BU632=Antrag!$C$4,IF(Kinder!BU630=4.5,'Berechnung 4_5 _ x'!$E$31,Kinder!BU630),0)</f>
        <v>0</v>
      </c>
      <c r="K630">
        <f>IF(Kinder!BV632=Antrag!$C$4,IF(Kinder!BV630=4.5,'Berechnung 4_5 _ x'!$E$31,Kinder!BV630),0)</f>
        <v>0</v>
      </c>
      <c r="L630">
        <f>IF(Kinder!BW632=Antrag!$C$4,IF(Kinder!BW630=4.5,'Berechnung 4_5 _ x'!$E$31,Kinder!BW630),0)</f>
        <v>0</v>
      </c>
      <c r="M630" t="str">
        <f>IF(Kinder!S632='Berechnung Kommune'!L629,Kinder!S630,0)</f>
        <v/>
      </c>
      <c r="AL630">
        <f>IF(Kinder!BL632=Antrag!$C$4,IF(A630&gt;=4.5,IF('Berechnung 4_5 _ x'!D$5="Nein",4.5,IF(Kinder!AJ$903&lt;3,IF(MAX(Kinder!$AJ$903:AJ$903)&lt;3,4.5,Kinder!BL630),MIN('Berechnung 4_5 _ x'!$E$31:$F$32))),A630),0)</f>
        <v>0</v>
      </c>
      <c r="AM630">
        <f>IF(Kinder!BM632=Antrag!$C$4,IF(B630&gt;=4.5,IF('Berechnung 4_5 _ x'!E$5="Nein",4.5,IF(Kinder!AK$903&lt;3,IF(MAX(Kinder!$AJ$903:AK$903)&lt;3,4.5,Kinder!BM630),MIN('Berechnung 4_5 _ x'!$E$31:$F$32))),B630),0)</f>
        <v>0</v>
      </c>
      <c r="AN630">
        <f>IF(Kinder!BN632=Antrag!$C$4,IF(C630&gt;=4.5,IF('Berechnung 4_5 _ x'!F$5="Nein",4.5,IF(Kinder!AL$903&lt;3,IF(MAX(Kinder!$AJ$903:AL$903)&lt;3,4.5,Kinder!BN630),MIN('Berechnung 4_5 _ x'!$E$31:$F$32))),C630),0)</f>
        <v>0</v>
      </c>
      <c r="AO630">
        <f>IF(Kinder!BO632=Antrag!$C$4,IF(D630&gt;=4.5,IF('Berechnung 4_5 _ x'!G$5="Nein",4.5,IF(Kinder!AM$903&lt;3,IF(MAX(Kinder!$AJ$903:AM$903)&lt;3,4.5,Kinder!BO630),MIN('Berechnung 4_5 _ x'!$E$31:$F$32))),D630),0)</f>
        <v>0</v>
      </c>
      <c r="AP630">
        <f>IF(Kinder!BP632=Antrag!$C$4,IF(E630&gt;=4.5,IF('Berechnung 4_5 _ x'!H$5="Nein",4.5,IF(Kinder!AN$903&lt;3,IF(MAX(Kinder!$AJ$903:AN$903)&lt;3,4.5,Kinder!BP630),MIN('Berechnung 4_5 _ x'!$E$31:$F$32))),E630),0)</f>
        <v>0</v>
      </c>
      <c r="AQ630">
        <f>IF(Kinder!BQ632=Antrag!$C$4,IF(F630&gt;=4.5,IF('Berechnung 4_5 _ x'!I$5="Nein",4.5,IF(Kinder!AO$903&lt;3,IF(MAX(Kinder!$AJ$903:AO$903)&lt;3,4.5,Kinder!BQ630),MIN('Berechnung 4_5 _ x'!$E$31:$F$32))),F630),0)</f>
        <v>0</v>
      </c>
      <c r="AR630">
        <f>IF(Kinder!BR632=Antrag!$C$4,IF(G630&gt;=4.5,IF('Berechnung 4_5 _ x'!J$5="Nein",4.5,IF(Kinder!AP$903&lt;3,IF(MAX(Kinder!$AJ$903:AP$903)&lt;3,4.5,Kinder!BR630),MIN('Berechnung 4_5 _ x'!$E$31:$F$32))),G630),0)</f>
        <v>0</v>
      </c>
      <c r="AS630">
        <f>IF(Kinder!BS632=Antrag!$C$4,IF(H630&gt;=4.5,IF('Berechnung 4_5 _ x'!K$5="Nein",4.5,IF(Kinder!AQ$903&lt;3,IF(MAX(Kinder!$AJ$903:AQ$903)&lt;3,4.5,Kinder!BS630),MIN('Berechnung 4_5 _ x'!$E$31:$F$32))),H630),0)</f>
        <v>0</v>
      </c>
      <c r="AT630">
        <f>IF(Kinder!BT632=Antrag!$C$4,IF(I630&gt;=4.5,IF('Berechnung 4_5 _ x'!L$5="Nein",4.5,IF(Kinder!AR$903&lt;3,IF(MAX(Kinder!$AJ$903:AR$903)&lt;3,4.5,Kinder!BT630),MIN('Berechnung 4_5 _ x'!$E$31:$F$32))),I630),0)</f>
        <v>0</v>
      </c>
      <c r="AU630">
        <f>IF(Kinder!BU632=Antrag!$C$4,IF(J630&gt;=4.5,IF('Berechnung 4_5 _ x'!M$5="Nein",4.5,IF(Kinder!AS$903&lt;3,IF(MAX(Kinder!$AJ$903:AS$903)&lt;3,4.5,Kinder!BU630),MIN('Berechnung 4_5 _ x'!$E$31:$F$32))),J630),0)</f>
        <v>0</v>
      </c>
      <c r="AV630">
        <f>IF(Kinder!BV632=Antrag!$C$4,IF(K630&gt;=4.5,IF('Berechnung 4_5 _ x'!N$5="Nein",4.5,IF(Kinder!AT$903&lt;3,IF(MAX(Kinder!$AJ$903:AT$903)&lt;3,4.5,Kinder!BV630),MIN('Berechnung 4_5 _ x'!$E$31:$F$32))),K630),0)</f>
        <v>0</v>
      </c>
      <c r="AW630">
        <f>IF(Kinder!BW632=Antrag!$C$4,IF(L630&gt;=4.5,IF('Berechnung 4_5 _ x'!O$5="Nein",4.5,IF(Kinder!AU$903&lt;3,IF(MAX(Kinder!$AJ$903:AU$903)&lt;3,4.5,Kinder!BW630),MIN('Berechnung 4_5 _ x'!$E$31:$F$32))),L630),0)</f>
        <v>0</v>
      </c>
    </row>
    <row r="631" spans="1:49" x14ac:dyDescent="0.2">
      <c r="M631">
        <f>IF(Kinder!BL632=Antrag!$C$4,Kinder!BL631,0)</f>
        <v>0</v>
      </c>
      <c r="N631">
        <f>IF(Kinder!BM632=Antrag!$C$4,Kinder!BM631,0)</f>
        <v>0</v>
      </c>
      <c r="O631">
        <f>IF(Kinder!BN632=Antrag!$C$4,Kinder!BN631,0)</f>
        <v>0</v>
      </c>
      <c r="P631">
        <f>IF(Kinder!BO632=Antrag!$C$4,Kinder!BO631,0)</f>
        <v>0</v>
      </c>
      <c r="Q631">
        <f>IF(Kinder!BP632=Antrag!$C$4,Kinder!BP631,0)</f>
        <v>0</v>
      </c>
      <c r="R631">
        <f>IF(Kinder!BQ632=Antrag!$C$4,Kinder!BQ631,0)</f>
        <v>0</v>
      </c>
      <c r="S631">
        <f>IF(Kinder!BR632=Antrag!$C$4,Kinder!BR631,0)</f>
        <v>0</v>
      </c>
      <c r="T631">
        <f>IF(Kinder!BS632=Antrag!$C$4,Kinder!BS631,0)</f>
        <v>0</v>
      </c>
      <c r="U631">
        <f>IF(Kinder!BT632=Antrag!$C$4,Kinder!BT631,0)</f>
        <v>0</v>
      </c>
      <c r="V631">
        <f>IF(Kinder!BU632=Antrag!$C$4,Kinder!BU631,0)</f>
        <v>0</v>
      </c>
      <c r="W631">
        <f>IF(Kinder!BV632=Antrag!$C$4,Kinder!BV631,0)</f>
        <v>0</v>
      </c>
      <c r="X631">
        <f>IF(Kinder!BW632=Antrag!$C$4,Kinder!BW631,0)</f>
        <v>0</v>
      </c>
    </row>
    <row r="632" spans="1:49" x14ac:dyDescent="0.2">
      <c r="Y632">
        <f t="shared" ref="Y632:AJ632" si="209">MIN(A630,AL630)*M631</f>
        <v>0</v>
      </c>
      <c r="Z632">
        <f t="shared" si="209"/>
        <v>0</v>
      </c>
      <c r="AA632">
        <f t="shared" si="209"/>
        <v>0</v>
      </c>
      <c r="AB632">
        <f t="shared" si="209"/>
        <v>0</v>
      </c>
      <c r="AC632">
        <f t="shared" si="209"/>
        <v>0</v>
      </c>
      <c r="AD632">
        <f t="shared" si="209"/>
        <v>0</v>
      </c>
      <c r="AE632">
        <f t="shared" si="209"/>
        <v>0</v>
      </c>
      <c r="AF632">
        <f t="shared" si="209"/>
        <v>0</v>
      </c>
      <c r="AG632">
        <f t="shared" si="209"/>
        <v>0</v>
      </c>
      <c r="AH632">
        <f t="shared" si="209"/>
        <v>0</v>
      </c>
      <c r="AI632">
        <f t="shared" si="209"/>
        <v>0</v>
      </c>
      <c r="AJ632">
        <f t="shared" si="209"/>
        <v>0</v>
      </c>
      <c r="AK632">
        <f>SUM(Y632:AJ632)</f>
        <v>0</v>
      </c>
    </row>
    <row r="633" spans="1:49" x14ac:dyDescent="0.2">
      <c r="A633">
        <f>IF(Kinder!BL635=Antrag!$C$4,IF(Kinder!BL633=4.5,'Berechnung 4_5 _ x'!$E$31,Kinder!BL633),0)</f>
        <v>0</v>
      </c>
      <c r="B633">
        <f>IF(Kinder!BM635=Antrag!$C$4,IF(Kinder!BM633=4.5,'Berechnung 4_5 _ x'!$E$31,Kinder!BM633),0)</f>
        <v>0</v>
      </c>
      <c r="C633">
        <f>IF(Kinder!BN635=Antrag!$C$4,IF(Kinder!BN633=4.5,'Berechnung 4_5 _ x'!$E$31,Kinder!BN633),0)</f>
        <v>0</v>
      </c>
      <c r="D633">
        <f>IF(Kinder!BO635=Antrag!$C$4,IF(Kinder!BO633=4.5,'Berechnung 4_5 _ x'!$E$31,Kinder!BO633),0)</f>
        <v>0</v>
      </c>
      <c r="E633">
        <f>IF(Kinder!BP635=Antrag!$C$4,IF(Kinder!BP633=4.5,'Berechnung 4_5 _ x'!$E$31,Kinder!BP633),0)</f>
        <v>0</v>
      </c>
      <c r="F633">
        <f>IF(Kinder!BQ635=Antrag!$C$4,IF(Kinder!BQ633=4.5,'Berechnung 4_5 _ x'!$E$31,Kinder!BQ633),0)</f>
        <v>0</v>
      </c>
      <c r="G633">
        <f>IF(Kinder!BR635=Antrag!$C$4,IF(Kinder!BR633=4.5,'Berechnung 4_5 _ x'!$E$31,Kinder!BR633),0)</f>
        <v>0</v>
      </c>
      <c r="H633">
        <f>IF(Kinder!BS635=Antrag!$C$4,IF(Kinder!BS633=4.5,'Berechnung 4_5 _ x'!$E$31,Kinder!BS633),0)</f>
        <v>0</v>
      </c>
      <c r="I633">
        <f>IF(Kinder!BT635=Antrag!$C$4,IF(Kinder!BT633=4.5,'Berechnung 4_5 _ x'!$E$31,Kinder!BT633),0)</f>
        <v>0</v>
      </c>
      <c r="J633">
        <f>IF(Kinder!BU635=Antrag!$C$4,IF(Kinder!BU633=4.5,'Berechnung 4_5 _ x'!$E$31,Kinder!BU633),0)</f>
        <v>0</v>
      </c>
      <c r="K633">
        <f>IF(Kinder!BV635=Antrag!$C$4,IF(Kinder!BV633=4.5,'Berechnung 4_5 _ x'!$E$31,Kinder!BV633),0)</f>
        <v>0</v>
      </c>
      <c r="L633">
        <f>IF(Kinder!BW635=Antrag!$C$4,IF(Kinder!BW633=4.5,'Berechnung 4_5 _ x'!$E$31,Kinder!BW633),0)</f>
        <v>0</v>
      </c>
      <c r="M633" t="str">
        <f>IF(Kinder!S635='Berechnung Kommune'!L632,Kinder!S633,0)</f>
        <v/>
      </c>
      <c r="AL633">
        <f>IF(Kinder!BL635=Antrag!$C$4,IF(A633&gt;=4.5,IF('Berechnung 4_5 _ x'!D$5="Nein",4.5,IF(Kinder!AJ$903&lt;3,IF(MAX(Kinder!$AJ$903:AJ$903)&lt;3,4.5,Kinder!BL633),MIN('Berechnung 4_5 _ x'!$E$31:$F$32))),A633),0)</f>
        <v>0</v>
      </c>
      <c r="AM633">
        <f>IF(Kinder!BM635=Antrag!$C$4,IF(B633&gt;=4.5,IF('Berechnung 4_5 _ x'!E$5="Nein",4.5,IF(Kinder!AK$903&lt;3,IF(MAX(Kinder!$AJ$903:AK$903)&lt;3,4.5,Kinder!BM633),MIN('Berechnung 4_5 _ x'!$E$31:$F$32))),B633),0)</f>
        <v>0</v>
      </c>
      <c r="AN633">
        <f>IF(Kinder!BN635=Antrag!$C$4,IF(C633&gt;=4.5,IF('Berechnung 4_5 _ x'!F$5="Nein",4.5,IF(Kinder!AL$903&lt;3,IF(MAX(Kinder!$AJ$903:AL$903)&lt;3,4.5,Kinder!BN633),MIN('Berechnung 4_5 _ x'!$E$31:$F$32))),C633),0)</f>
        <v>0</v>
      </c>
      <c r="AO633">
        <f>IF(Kinder!BO635=Antrag!$C$4,IF(D633&gt;=4.5,IF('Berechnung 4_5 _ x'!G$5="Nein",4.5,IF(Kinder!AM$903&lt;3,IF(MAX(Kinder!$AJ$903:AM$903)&lt;3,4.5,Kinder!BO633),MIN('Berechnung 4_5 _ x'!$E$31:$F$32))),D633),0)</f>
        <v>0</v>
      </c>
      <c r="AP633">
        <f>IF(Kinder!BP635=Antrag!$C$4,IF(E633&gt;=4.5,IF('Berechnung 4_5 _ x'!H$5="Nein",4.5,IF(Kinder!AN$903&lt;3,IF(MAX(Kinder!$AJ$903:AN$903)&lt;3,4.5,Kinder!BP633),MIN('Berechnung 4_5 _ x'!$E$31:$F$32))),E633),0)</f>
        <v>0</v>
      </c>
      <c r="AQ633">
        <f>IF(Kinder!BQ635=Antrag!$C$4,IF(F633&gt;=4.5,IF('Berechnung 4_5 _ x'!I$5="Nein",4.5,IF(Kinder!AO$903&lt;3,IF(MAX(Kinder!$AJ$903:AO$903)&lt;3,4.5,Kinder!BQ633),MIN('Berechnung 4_5 _ x'!$E$31:$F$32))),F633),0)</f>
        <v>0</v>
      </c>
      <c r="AR633">
        <f>IF(Kinder!BR635=Antrag!$C$4,IF(G633&gt;=4.5,IF('Berechnung 4_5 _ x'!J$5="Nein",4.5,IF(Kinder!AP$903&lt;3,IF(MAX(Kinder!$AJ$903:AP$903)&lt;3,4.5,Kinder!BR633),MIN('Berechnung 4_5 _ x'!$E$31:$F$32))),G633),0)</f>
        <v>0</v>
      </c>
      <c r="AS633">
        <f>IF(Kinder!BS635=Antrag!$C$4,IF(H633&gt;=4.5,IF('Berechnung 4_5 _ x'!K$5="Nein",4.5,IF(Kinder!AQ$903&lt;3,IF(MAX(Kinder!$AJ$903:AQ$903)&lt;3,4.5,Kinder!BS633),MIN('Berechnung 4_5 _ x'!$E$31:$F$32))),H633),0)</f>
        <v>0</v>
      </c>
      <c r="AT633">
        <f>IF(Kinder!BT635=Antrag!$C$4,IF(I633&gt;=4.5,IF('Berechnung 4_5 _ x'!L$5="Nein",4.5,IF(Kinder!AR$903&lt;3,IF(MAX(Kinder!$AJ$903:AR$903)&lt;3,4.5,Kinder!BT633),MIN('Berechnung 4_5 _ x'!$E$31:$F$32))),I633),0)</f>
        <v>0</v>
      </c>
      <c r="AU633">
        <f>IF(Kinder!BU635=Antrag!$C$4,IF(J633&gt;=4.5,IF('Berechnung 4_5 _ x'!M$5="Nein",4.5,IF(Kinder!AS$903&lt;3,IF(MAX(Kinder!$AJ$903:AS$903)&lt;3,4.5,Kinder!BU633),MIN('Berechnung 4_5 _ x'!$E$31:$F$32))),J633),0)</f>
        <v>0</v>
      </c>
      <c r="AV633">
        <f>IF(Kinder!BV635=Antrag!$C$4,IF(K633&gt;=4.5,IF('Berechnung 4_5 _ x'!N$5="Nein",4.5,IF(Kinder!AT$903&lt;3,IF(MAX(Kinder!$AJ$903:AT$903)&lt;3,4.5,Kinder!BV633),MIN('Berechnung 4_5 _ x'!$E$31:$F$32))),K633),0)</f>
        <v>0</v>
      </c>
      <c r="AW633">
        <f>IF(Kinder!BW635=Antrag!$C$4,IF(L633&gt;=4.5,IF('Berechnung 4_5 _ x'!O$5="Nein",4.5,IF(Kinder!AU$903&lt;3,IF(MAX(Kinder!$AJ$903:AU$903)&lt;3,4.5,Kinder!BW633),MIN('Berechnung 4_5 _ x'!$E$31:$F$32))),L633),0)</f>
        <v>0</v>
      </c>
    </row>
    <row r="634" spans="1:49" x14ac:dyDescent="0.2">
      <c r="M634">
        <f>IF(Kinder!BL635=Antrag!$C$4,Kinder!BL634,0)</f>
        <v>0</v>
      </c>
      <c r="N634">
        <f>IF(Kinder!BM635=Antrag!$C$4,Kinder!BM634,0)</f>
        <v>0</v>
      </c>
      <c r="O634">
        <f>IF(Kinder!BN635=Antrag!$C$4,Kinder!BN634,0)</f>
        <v>0</v>
      </c>
      <c r="P634">
        <f>IF(Kinder!BO635=Antrag!$C$4,Kinder!BO634,0)</f>
        <v>0</v>
      </c>
      <c r="Q634">
        <f>IF(Kinder!BP635=Antrag!$C$4,Kinder!BP634,0)</f>
        <v>0</v>
      </c>
      <c r="R634">
        <f>IF(Kinder!BQ635=Antrag!$C$4,Kinder!BQ634,0)</f>
        <v>0</v>
      </c>
      <c r="S634">
        <f>IF(Kinder!BR635=Antrag!$C$4,Kinder!BR634,0)</f>
        <v>0</v>
      </c>
      <c r="T634">
        <f>IF(Kinder!BS635=Antrag!$C$4,Kinder!BS634,0)</f>
        <v>0</v>
      </c>
      <c r="U634">
        <f>IF(Kinder!BT635=Antrag!$C$4,Kinder!BT634,0)</f>
        <v>0</v>
      </c>
      <c r="V634">
        <f>IF(Kinder!BU635=Antrag!$C$4,Kinder!BU634,0)</f>
        <v>0</v>
      </c>
      <c r="W634">
        <f>IF(Kinder!BV635=Antrag!$C$4,Kinder!BV634,0)</f>
        <v>0</v>
      </c>
      <c r="X634">
        <f>IF(Kinder!BW635=Antrag!$C$4,Kinder!BW634,0)</f>
        <v>0</v>
      </c>
    </row>
    <row r="635" spans="1:49" x14ac:dyDescent="0.2">
      <c r="Y635">
        <f t="shared" ref="Y635:AJ635" si="210">MIN(A633,AL633)*M634</f>
        <v>0</v>
      </c>
      <c r="Z635">
        <f t="shared" si="210"/>
        <v>0</v>
      </c>
      <c r="AA635">
        <f t="shared" si="210"/>
        <v>0</v>
      </c>
      <c r="AB635">
        <f t="shared" si="210"/>
        <v>0</v>
      </c>
      <c r="AC635">
        <f t="shared" si="210"/>
        <v>0</v>
      </c>
      <c r="AD635">
        <f t="shared" si="210"/>
        <v>0</v>
      </c>
      <c r="AE635">
        <f t="shared" si="210"/>
        <v>0</v>
      </c>
      <c r="AF635">
        <f t="shared" si="210"/>
        <v>0</v>
      </c>
      <c r="AG635">
        <f t="shared" si="210"/>
        <v>0</v>
      </c>
      <c r="AH635">
        <f t="shared" si="210"/>
        <v>0</v>
      </c>
      <c r="AI635">
        <f t="shared" si="210"/>
        <v>0</v>
      </c>
      <c r="AJ635">
        <f t="shared" si="210"/>
        <v>0</v>
      </c>
      <c r="AK635">
        <f>SUM(Y635:AJ635)</f>
        <v>0</v>
      </c>
    </row>
    <row r="636" spans="1:49" x14ac:dyDescent="0.2">
      <c r="A636">
        <f>IF(Kinder!BL638=Antrag!$C$4,IF(Kinder!BL636=4.5,'Berechnung 4_5 _ x'!$E$31,Kinder!BL636),0)</f>
        <v>0</v>
      </c>
      <c r="B636">
        <f>IF(Kinder!BM638=Antrag!$C$4,IF(Kinder!BM636=4.5,'Berechnung 4_5 _ x'!$E$31,Kinder!BM636),0)</f>
        <v>0</v>
      </c>
      <c r="C636">
        <f>IF(Kinder!BN638=Antrag!$C$4,IF(Kinder!BN636=4.5,'Berechnung 4_5 _ x'!$E$31,Kinder!BN636),0)</f>
        <v>0</v>
      </c>
      <c r="D636">
        <f>IF(Kinder!BO638=Antrag!$C$4,IF(Kinder!BO636=4.5,'Berechnung 4_5 _ x'!$E$31,Kinder!BO636),0)</f>
        <v>0</v>
      </c>
      <c r="E636">
        <f>IF(Kinder!BP638=Antrag!$C$4,IF(Kinder!BP636=4.5,'Berechnung 4_5 _ x'!$E$31,Kinder!BP636),0)</f>
        <v>0</v>
      </c>
      <c r="F636">
        <f>IF(Kinder!BQ638=Antrag!$C$4,IF(Kinder!BQ636=4.5,'Berechnung 4_5 _ x'!$E$31,Kinder!BQ636),0)</f>
        <v>0</v>
      </c>
      <c r="G636">
        <f>IF(Kinder!BR638=Antrag!$C$4,IF(Kinder!BR636=4.5,'Berechnung 4_5 _ x'!$E$31,Kinder!BR636),0)</f>
        <v>0</v>
      </c>
      <c r="H636">
        <f>IF(Kinder!BS638=Antrag!$C$4,IF(Kinder!BS636=4.5,'Berechnung 4_5 _ x'!$E$31,Kinder!BS636),0)</f>
        <v>0</v>
      </c>
      <c r="I636">
        <f>IF(Kinder!BT638=Antrag!$C$4,IF(Kinder!BT636=4.5,'Berechnung 4_5 _ x'!$E$31,Kinder!BT636),0)</f>
        <v>0</v>
      </c>
      <c r="J636">
        <f>IF(Kinder!BU638=Antrag!$C$4,IF(Kinder!BU636=4.5,'Berechnung 4_5 _ x'!$E$31,Kinder!BU636),0)</f>
        <v>0</v>
      </c>
      <c r="K636">
        <f>IF(Kinder!BV638=Antrag!$C$4,IF(Kinder!BV636=4.5,'Berechnung 4_5 _ x'!$E$31,Kinder!BV636),0)</f>
        <v>0</v>
      </c>
      <c r="L636">
        <f>IF(Kinder!BW638=Antrag!$C$4,IF(Kinder!BW636=4.5,'Berechnung 4_5 _ x'!$E$31,Kinder!BW636),0)</f>
        <v>0</v>
      </c>
      <c r="M636" t="str">
        <f>IF(Kinder!S638='Berechnung Kommune'!L635,Kinder!S636,0)</f>
        <v/>
      </c>
      <c r="AL636">
        <f>IF(Kinder!BL638=Antrag!$C$4,IF(A636&gt;=4.5,IF('Berechnung 4_5 _ x'!D$5="Nein",4.5,IF(Kinder!AJ$903&lt;3,IF(MAX(Kinder!$AJ$903:AJ$903)&lt;3,4.5,Kinder!BL636),MIN('Berechnung 4_5 _ x'!$E$31:$F$32))),A636),0)</f>
        <v>0</v>
      </c>
      <c r="AM636">
        <f>IF(Kinder!BM638=Antrag!$C$4,IF(B636&gt;=4.5,IF('Berechnung 4_5 _ x'!E$5="Nein",4.5,IF(Kinder!AK$903&lt;3,IF(MAX(Kinder!$AJ$903:AK$903)&lt;3,4.5,Kinder!BM636),MIN('Berechnung 4_5 _ x'!$E$31:$F$32))),B636),0)</f>
        <v>0</v>
      </c>
      <c r="AN636">
        <f>IF(Kinder!BN638=Antrag!$C$4,IF(C636&gt;=4.5,IF('Berechnung 4_5 _ x'!F$5="Nein",4.5,IF(Kinder!AL$903&lt;3,IF(MAX(Kinder!$AJ$903:AL$903)&lt;3,4.5,Kinder!BN636),MIN('Berechnung 4_5 _ x'!$E$31:$F$32))),C636),0)</f>
        <v>0</v>
      </c>
      <c r="AO636">
        <f>IF(Kinder!BO638=Antrag!$C$4,IF(D636&gt;=4.5,IF('Berechnung 4_5 _ x'!G$5="Nein",4.5,IF(Kinder!AM$903&lt;3,IF(MAX(Kinder!$AJ$903:AM$903)&lt;3,4.5,Kinder!BO636),MIN('Berechnung 4_5 _ x'!$E$31:$F$32))),D636),0)</f>
        <v>0</v>
      </c>
      <c r="AP636">
        <f>IF(Kinder!BP638=Antrag!$C$4,IF(E636&gt;=4.5,IF('Berechnung 4_5 _ x'!H$5="Nein",4.5,IF(Kinder!AN$903&lt;3,IF(MAX(Kinder!$AJ$903:AN$903)&lt;3,4.5,Kinder!BP636),MIN('Berechnung 4_5 _ x'!$E$31:$F$32))),E636),0)</f>
        <v>0</v>
      </c>
      <c r="AQ636">
        <f>IF(Kinder!BQ638=Antrag!$C$4,IF(F636&gt;=4.5,IF('Berechnung 4_5 _ x'!I$5="Nein",4.5,IF(Kinder!AO$903&lt;3,IF(MAX(Kinder!$AJ$903:AO$903)&lt;3,4.5,Kinder!BQ636),MIN('Berechnung 4_5 _ x'!$E$31:$F$32))),F636),0)</f>
        <v>0</v>
      </c>
      <c r="AR636">
        <f>IF(Kinder!BR638=Antrag!$C$4,IF(G636&gt;=4.5,IF('Berechnung 4_5 _ x'!J$5="Nein",4.5,IF(Kinder!AP$903&lt;3,IF(MAX(Kinder!$AJ$903:AP$903)&lt;3,4.5,Kinder!BR636),MIN('Berechnung 4_5 _ x'!$E$31:$F$32))),G636),0)</f>
        <v>0</v>
      </c>
      <c r="AS636">
        <f>IF(Kinder!BS638=Antrag!$C$4,IF(H636&gt;=4.5,IF('Berechnung 4_5 _ x'!K$5="Nein",4.5,IF(Kinder!AQ$903&lt;3,IF(MAX(Kinder!$AJ$903:AQ$903)&lt;3,4.5,Kinder!BS636),MIN('Berechnung 4_5 _ x'!$E$31:$F$32))),H636),0)</f>
        <v>0</v>
      </c>
      <c r="AT636">
        <f>IF(Kinder!BT638=Antrag!$C$4,IF(I636&gt;=4.5,IF('Berechnung 4_5 _ x'!L$5="Nein",4.5,IF(Kinder!AR$903&lt;3,IF(MAX(Kinder!$AJ$903:AR$903)&lt;3,4.5,Kinder!BT636),MIN('Berechnung 4_5 _ x'!$E$31:$F$32))),I636),0)</f>
        <v>0</v>
      </c>
      <c r="AU636">
        <f>IF(Kinder!BU638=Antrag!$C$4,IF(J636&gt;=4.5,IF('Berechnung 4_5 _ x'!M$5="Nein",4.5,IF(Kinder!AS$903&lt;3,IF(MAX(Kinder!$AJ$903:AS$903)&lt;3,4.5,Kinder!BU636),MIN('Berechnung 4_5 _ x'!$E$31:$F$32))),J636),0)</f>
        <v>0</v>
      </c>
      <c r="AV636">
        <f>IF(Kinder!BV638=Antrag!$C$4,IF(K636&gt;=4.5,IF('Berechnung 4_5 _ x'!N$5="Nein",4.5,IF(Kinder!AT$903&lt;3,IF(MAX(Kinder!$AJ$903:AT$903)&lt;3,4.5,Kinder!BV636),MIN('Berechnung 4_5 _ x'!$E$31:$F$32))),K636),0)</f>
        <v>0</v>
      </c>
      <c r="AW636">
        <f>IF(Kinder!BW638=Antrag!$C$4,IF(L636&gt;=4.5,IF('Berechnung 4_5 _ x'!O$5="Nein",4.5,IF(Kinder!AU$903&lt;3,IF(MAX(Kinder!$AJ$903:AU$903)&lt;3,4.5,Kinder!BW636),MIN('Berechnung 4_5 _ x'!$E$31:$F$32))),L636),0)</f>
        <v>0</v>
      </c>
    </row>
    <row r="637" spans="1:49" x14ac:dyDescent="0.2">
      <c r="M637">
        <f>IF(Kinder!BL638=Antrag!$C$4,Kinder!BL637,0)</f>
        <v>0</v>
      </c>
      <c r="N637">
        <f>IF(Kinder!BM638=Antrag!$C$4,Kinder!BM637,0)</f>
        <v>0</v>
      </c>
      <c r="O637">
        <f>IF(Kinder!BN638=Antrag!$C$4,Kinder!BN637,0)</f>
        <v>0</v>
      </c>
      <c r="P637">
        <f>IF(Kinder!BO638=Antrag!$C$4,Kinder!BO637,0)</f>
        <v>0</v>
      </c>
      <c r="Q637">
        <f>IF(Kinder!BP638=Antrag!$C$4,Kinder!BP637,0)</f>
        <v>0</v>
      </c>
      <c r="R637">
        <f>IF(Kinder!BQ638=Antrag!$C$4,Kinder!BQ637,0)</f>
        <v>0</v>
      </c>
      <c r="S637">
        <f>IF(Kinder!BR638=Antrag!$C$4,Kinder!BR637,0)</f>
        <v>0</v>
      </c>
      <c r="T637">
        <f>IF(Kinder!BS638=Antrag!$C$4,Kinder!BS637,0)</f>
        <v>0</v>
      </c>
      <c r="U637">
        <f>IF(Kinder!BT638=Antrag!$C$4,Kinder!BT637,0)</f>
        <v>0</v>
      </c>
      <c r="V637">
        <f>IF(Kinder!BU638=Antrag!$C$4,Kinder!BU637,0)</f>
        <v>0</v>
      </c>
      <c r="W637">
        <f>IF(Kinder!BV638=Antrag!$C$4,Kinder!BV637,0)</f>
        <v>0</v>
      </c>
      <c r="X637">
        <f>IF(Kinder!BW638=Antrag!$C$4,Kinder!BW637,0)</f>
        <v>0</v>
      </c>
    </row>
    <row r="638" spans="1:49" x14ac:dyDescent="0.2">
      <c r="Y638">
        <f t="shared" ref="Y638:AJ638" si="211">MIN(A636,AL636)*M637</f>
        <v>0</v>
      </c>
      <c r="Z638">
        <f t="shared" si="211"/>
        <v>0</v>
      </c>
      <c r="AA638">
        <f t="shared" si="211"/>
        <v>0</v>
      </c>
      <c r="AB638">
        <f t="shared" si="211"/>
        <v>0</v>
      </c>
      <c r="AC638">
        <f t="shared" si="211"/>
        <v>0</v>
      </c>
      <c r="AD638">
        <f t="shared" si="211"/>
        <v>0</v>
      </c>
      <c r="AE638">
        <f t="shared" si="211"/>
        <v>0</v>
      </c>
      <c r="AF638">
        <f t="shared" si="211"/>
        <v>0</v>
      </c>
      <c r="AG638">
        <f t="shared" si="211"/>
        <v>0</v>
      </c>
      <c r="AH638">
        <f t="shared" si="211"/>
        <v>0</v>
      </c>
      <c r="AI638">
        <f t="shared" si="211"/>
        <v>0</v>
      </c>
      <c r="AJ638">
        <f t="shared" si="211"/>
        <v>0</v>
      </c>
      <c r="AK638">
        <f>SUM(Y638:AJ638)</f>
        <v>0</v>
      </c>
    </row>
    <row r="639" spans="1:49" x14ac:dyDescent="0.2">
      <c r="A639">
        <f>IF(Kinder!BL641=Antrag!$C$4,IF(Kinder!BL639=4.5,'Berechnung 4_5 _ x'!$E$31,Kinder!BL639),0)</f>
        <v>0</v>
      </c>
      <c r="B639">
        <f>IF(Kinder!BM641=Antrag!$C$4,IF(Kinder!BM639=4.5,'Berechnung 4_5 _ x'!$E$31,Kinder!BM639),0)</f>
        <v>0</v>
      </c>
      <c r="C639">
        <f>IF(Kinder!BN641=Antrag!$C$4,IF(Kinder!BN639=4.5,'Berechnung 4_5 _ x'!$E$31,Kinder!BN639),0)</f>
        <v>0</v>
      </c>
      <c r="D639">
        <f>IF(Kinder!BO641=Antrag!$C$4,IF(Kinder!BO639=4.5,'Berechnung 4_5 _ x'!$E$31,Kinder!BO639),0)</f>
        <v>0</v>
      </c>
      <c r="E639">
        <f>IF(Kinder!BP641=Antrag!$C$4,IF(Kinder!BP639=4.5,'Berechnung 4_5 _ x'!$E$31,Kinder!BP639),0)</f>
        <v>0</v>
      </c>
      <c r="F639">
        <f>IF(Kinder!BQ641=Antrag!$C$4,IF(Kinder!BQ639=4.5,'Berechnung 4_5 _ x'!$E$31,Kinder!BQ639),0)</f>
        <v>0</v>
      </c>
      <c r="G639">
        <f>IF(Kinder!BR641=Antrag!$C$4,IF(Kinder!BR639=4.5,'Berechnung 4_5 _ x'!$E$31,Kinder!BR639),0)</f>
        <v>0</v>
      </c>
      <c r="H639">
        <f>IF(Kinder!BS641=Antrag!$C$4,IF(Kinder!BS639=4.5,'Berechnung 4_5 _ x'!$E$31,Kinder!BS639),0)</f>
        <v>0</v>
      </c>
      <c r="I639">
        <f>IF(Kinder!BT641=Antrag!$C$4,IF(Kinder!BT639=4.5,'Berechnung 4_5 _ x'!$E$31,Kinder!BT639),0)</f>
        <v>0</v>
      </c>
      <c r="J639">
        <f>IF(Kinder!BU641=Antrag!$C$4,IF(Kinder!BU639=4.5,'Berechnung 4_5 _ x'!$E$31,Kinder!BU639),0)</f>
        <v>0</v>
      </c>
      <c r="K639">
        <f>IF(Kinder!BV641=Antrag!$C$4,IF(Kinder!BV639=4.5,'Berechnung 4_5 _ x'!$E$31,Kinder!BV639),0)</f>
        <v>0</v>
      </c>
      <c r="L639">
        <f>IF(Kinder!BW641=Antrag!$C$4,IF(Kinder!BW639=4.5,'Berechnung 4_5 _ x'!$E$31,Kinder!BW639),0)</f>
        <v>0</v>
      </c>
      <c r="M639" t="str">
        <f>IF(Kinder!S641='Berechnung Kommune'!L638,Kinder!S639,0)</f>
        <v/>
      </c>
      <c r="AL639">
        <f>IF(Kinder!BL641=Antrag!$C$4,IF(A639&gt;=4.5,IF('Berechnung 4_5 _ x'!D$5="Nein",4.5,IF(Kinder!AJ$903&lt;3,IF(MAX(Kinder!$AJ$903:AJ$903)&lt;3,4.5,Kinder!BL639),MIN('Berechnung 4_5 _ x'!$E$31:$F$32))),A639),0)</f>
        <v>0</v>
      </c>
      <c r="AM639">
        <f>IF(Kinder!BM641=Antrag!$C$4,IF(B639&gt;=4.5,IF('Berechnung 4_5 _ x'!E$5="Nein",4.5,IF(Kinder!AK$903&lt;3,IF(MAX(Kinder!$AJ$903:AK$903)&lt;3,4.5,Kinder!BM639),MIN('Berechnung 4_5 _ x'!$E$31:$F$32))),B639),0)</f>
        <v>0</v>
      </c>
      <c r="AN639">
        <f>IF(Kinder!BN641=Antrag!$C$4,IF(C639&gt;=4.5,IF('Berechnung 4_5 _ x'!F$5="Nein",4.5,IF(Kinder!AL$903&lt;3,IF(MAX(Kinder!$AJ$903:AL$903)&lt;3,4.5,Kinder!BN639),MIN('Berechnung 4_5 _ x'!$E$31:$F$32))),C639),0)</f>
        <v>0</v>
      </c>
      <c r="AO639">
        <f>IF(Kinder!BO641=Antrag!$C$4,IF(D639&gt;=4.5,IF('Berechnung 4_5 _ x'!G$5="Nein",4.5,IF(Kinder!AM$903&lt;3,IF(MAX(Kinder!$AJ$903:AM$903)&lt;3,4.5,Kinder!BO639),MIN('Berechnung 4_5 _ x'!$E$31:$F$32))),D639),0)</f>
        <v>0</v>
      </c>
      <c r="AP639">
        <f>IF(Kinder!BP641=Antrag!$C$4,IF(E639&gt;=4.5,IF('Berechnung 4_5 _ x'!H$5="Nein",4.5,IF(Kinder!AN$903&lt;3,IF(MAX(Kinder!$AJ$903:AN$903)&lt;3,4.5,Kinder!BP639),MIN('Berechnung 4_5 _ x'!$E$31:$F$32))),E639),0)</f>
        <v>0</v>
      </c>
      <c r="AQ639">
        <f>IF(Kinder!BQ641=Antrag!$C$4,IF(F639&gt;=4.5,IF('Berechnung 4_5 _ x'!I$5="Nein",4.5,IF(Kinder!AO$903&lt;3,IF(MAX(Kinder!$AJ$903:AO$903)&lt;3,4.5,Kinder!BQ639),MIN('Berechnung 4_5 _ x'!$E$31:$F$32))),F639),0)</f>
        <v>0</v>
      </c>
      <c r="AR639">
        <f>IF(Kinder!BR641=Antrag!$C$4,IF(G639&gt;=4.5,IF('Berechnung 4_5 _ x'!J$5="Nein",4.5,IF(Kinder!AP$903&lt;3,IF(MAX(Kinder!$AJ$903:AP$903)&lt;3,4.5,Kinder!BR639),MIN('Berechnung 4_5 _ x'!$E$31:$F$32))),G639),0)</f>
        <v>0</v>
      </c>
      <c r="AS639">
        <f>IF(Kinder!BS641=Antrag!$C$4,IF(H639&gt;=4.5,IF('Berechnung 4_5 _ x'!K$5="Nein",4.5,IF(Kinder!AQ$903&lt;3,IF(MAX(Kinder!$AJ$903:AQ$903)&lt;3,4.5,Kinder!BS639),MIN('Berechnung 4_5 _ x'!$E$31:$F$32))),H639),0)</f>
        <v>0</v>
      </c>
      <c r="AT639">
        <f>IF(Kinder!BT641=Antrag!$C$4,IF(I639&gt;=4.5,IF('Berechnung 4_5 _ x'!L$5="Nein",4.5,IF(Kinder!AR$903&lt;3,IF(MAX(Kinder!$AJ$903:AR$903)&lt;3,4.5,Kinder!BT639),MIN('Berechnung 4_5 _ x'!$E$31:$F$32))),I639),0)</f>
        <v>0</v>
      </c>
      <c r="AU639">
        <f>IF(Kinder!BU641=Antrag!$C$4,IF(J639&gt;=4.5,IF('Berechnung 4_5 _ x'!M$5="Nein",4.5,IF(Kinder!AS$903&lt;3,IF(MAX(Kinder!$AJ$903:AS$903)&lt;3,4.5,Kinder!BU639),MIN('Berechnung 4_5 _ x'!$E$31:$F$32))),J639),0)</f>
        <v>0</v>
      </c>
      <c r="AV639">
        <f>IF(Kinder!BV641=Antrag!$C$4,IF(K639&gt;=4.5,IF('Berechnung 4_5 _ x'!N$5="Nein",4.5,IF(Kinder!AT$903&lt;3,IF(MAX(Kinder!$AJ$903:AT$903)&lt;3,4.5,Kinder!BV639),MIN('Berechnung 4_5 _ x'!$E$31:$F$32))),K639),0)</f>
        <v>0</v>
      </c>
      <c r="AW639">
        <f>IF(Kinder!BW641=Antrag!$C$4,IF(L639&gt;=4.5,IF('Berechnung 4_5 _ x'!O$5="Nein",4.5,IF(Kinder!AU$903&lt;3,IF(MAX(Kinder!$AJ$903:AU$903)&lt;3,4.5,Kinder!BW639),MIN('Berechnung 4_5 _ x'!$E$31:$F$32))),L639),0)</f>
        <v>0</v>
      </c>
    </row>
    <row r="640" spans="1:49" x14ac:dyDescent="0.2">
      <c r="M640">
        <f>IF(Kinder!BL641=Antrag!$C$4,Kinder!BL640,0)</f>
        <v>0</v>
      </c>
      <c r="N640">
        <f>IF(Kinder!BM641=Antrag!$C$4,Kinder!BM640,0)</f>
        <v>0</v>
      </c>
      <c r="O640">
        <f>IF(Kinder!BN641=Antrag!$C$4,Kinder!BN640,0)</f>
        <v>0</v>
      </c>
      <c r="P640">
        <f>IF(Kinder!BO641=Antrag!$C$4,Kinder!BO640,0)</f>
        <v>0</v>
      </c>
      <c r="Q640">
        <f>IF(Kinder!BP641=Antrag!$C$4,Kinder!BP640,0)</f>
        <v>0</v>
      </c>
      <c r="R640">
        <f>IF(Kinder!BQ641=Antrag!$C$4,Kinder!BQ640,0)</f>
        <v>0</v>
      </c>
      <c r="S640">
        <f>IF(Kinder!BR641=Antrag!$C$4,Kinder!BR640,0)</f>
        <v>0</v>
      </c>
      <c r="T640">
        <f>IF(Kinder!BS641=Antrag!$C$4,Kinder!BS640,0)</f>
        <v>0</v>
      </c>
      <c r="U640">
        <f>IF(Kinder!BT641=Antrag!$C$4,Kinder!BT640,0)</f>
        <v>0</v>
      </c>
      <c r="V640">
        <f>IF(Kinder!BU641=Antrag!$C$4,Kinder!BU640,0)</f>
        <v>0</v>
      </c>
      <c r="W640">
        <f>IF(Kinder!BV641=Antrag!$C$4,Kinder!BV640,0)</f>
        <v>0</v>
      </c>
      <c r="X640">
        <f>IF(Kinder!BW641=Antrag!$C$4,Kinder!BW640,0)</f>
        <v>0</v>
      </c>
    </row>
    <row r="641" spans="1:49" x14ac:dyDescent="0.2">
      <c r="Y641">
        <f t="shared" ref="Y641:AJ641" si="212">MIN(A639,AL639)*M640</f>
        <v>0</v>
      </c>
      <c r="Z641">
        <f t="shared" si="212"/>
        <v>0</v>
      </c>
      <c r="AA641">
        <f t="shared" si="212"/>
        <v>0</v>
      </c>
      <c r="AB641">
        <f t="shared" si="212"/>
        <v>0</v>
      </c>
      <c r="AC641">
        <f t="shared" si="212"/>
        <v>0</v>
      </c>
      <c r="AD641">
        <f t="shared" si="212"/>
        <v>0</v>
      </c>
      <c r="AE641">
        <f t="shared" si="212"/>
        <v>0</v>
      </c>
      <c r="AF641">
        <f t="shared" si="212"/>
        <v>0</v>
      </c>
      <c r="AG641">
        <f t="shared" si="212"/>
        <v>0</v>
      </c>
      <c r="AH641">
        <f t="shared" si="212"/>
        <v>0</v>
      </c>
      <c r="AI641">
        <f t="shared" si="212"/>
        <v>0</v>
      </c>
      <c r="AJ641">
        <f t="shared" si="212"/>
        <v>0</v>
      </c>
      <c r="AK641">
        <f>SUM(Y641:AJ641)</f>
        <v>0</v>
      </c>
    </row>
    <row r="642" spans="1:49" x14ac:dyDescent="0.2">
      <c r="A642">
        <f>IF(Kinder!BL644=Antrag!$C$4,IF(Kinder!BL642=4.5,'Berechnung 4_5 _ x'!$E$31,Kinder!BL642),0)</f>
        <v>0</v>
      </c>
      <c r="B642">
        <f>IF(Kinder!BM644=Antrag!$C$4,IF(Kinder!BM642=4.5,'Berechnung 4_5 _ x'!$E$31,Kinder!BM642),0)</f>
        <v>0</v>
      </c>
      <c r="C642">
        <f>IF(Kinder!BN644=Antrag!$C$4,IF(Kinder!BN642=4.5,'Berechnung 4_5 _ x'!$E$31,Kinder!BN642),0)</f>
        <v>0</v>
      </c>
      <c r="D642">
        <f>IF(Kinder!BO644=Antrag!$C$4,IF(Kinder!BO642=4.5,'Berechnung 4_5 _ x'!$E$31,Kinder!BO642),0)</f>
        <v>0</v>
      </c>
      <c r="E642">
        <f>IF(Kinder!BP644=Antrag!$C$4,IF(Kinder!BP642=4.5,'Berechnung 4_5 _ x'!$E$31,Kinder!BP642),0)</f>
        <v>0</v>
      </c>
      <c r="F642">
        <f>IF(Kinder!BQ644=Antrag!$C$4,IF(Kinder!BQ642=4.5,'Berechnung 4_5 _ x'!$E$31,Kinder!BQ642),0)</f>
        <v>0</v>
      </c>
      <c r="G642">
        <f>IF(Kinder!BR644=Antrag!$C$4,IF(Kinder!BR642=4.5,'Berechnung 4_5 _ x'!$E$31,Kinder!BR642),0)</f>
        <v>0</v>
      </c>
      <c r="H642">
        <f>IF(Kinder!BS644=Antrag!$C$4,IF(Kinder!BS642=4.5,'Berechnung 4_5 _ x'!$E$31,Kinder!BS642),0)</f>
        <v>0</v>
      </c>
      <c r="I642">
        <f>IF(Kinder!BT644=Antrag!$C$4,IF(Kinder!BT642=4.5,'Berechnung 4_5 _ x'!$E$31,Kinder!BT642),0)</f>
        <v>0</v>
      </c>
      <c r="J642">
        <f>IF(Kinder!BU644=Antrag!$C$4,IF(Kinder!BU642=4.5,'Berechnung 4_5 _ x'!$E$31,Kinder!BU642),0)</f>
        <v>0</v>
      </c>
      <c r="K642">
        <f>IF(Kinder!BV644=Antrag!$C$4,IF(Kinder!BV642=4.5,'Berechnung 4_5 _ x'!$E$31,Kinder!BV642),0)</f>
        <v>0</v>
      </c>
      <c r="L642">
        <f>IF(Kinder!BW644=Antrag!$C$4,IF(Kinder!BW642=4.5,'Berechnung 4_5 _ x'!$E$31,Kinder!BW642),0)</f>
        <v>0</v>
      </c>
      <c r="M642" t="str">
        <f>IF(Kinder!S644='Berechnung Kommune'!L641,Kinder!S642,0)</f>
        <v/>
      </c>
      <c r="AL642">
        <f>IF(Kinder!BL644=Antrag!$C$4,IF(A642&gt;=4.5,IF('Berechnung 4_5 _ x'!D$5="Nein",4.5,IF(Kinder!AJ$903&lt;3,IF(MAX(Kinder!$AJ$903:AJ$903)&lt;3,4.5,Kinder!BL642),MIN('Berechnung 4_5 _ x'!$E$31:$F$32))),A642),0)</f>
        <v>0</v>
      </c>
      <c r="AM642">
        <f>IF(Kinder!BM644=Antrag!$C$4,IF(B642&gt;=4.5,IF('Berechnung 4_5 _ x'!E$5="Nein",4.5,IF(Kinder!AK$903&lt;3,IF(MAX(Kinder!$AJ$903:AK$903)&lt;3,4.5,Kinder!BM642),MIN('Berechnung 4_5 _ x'!$E$31:$F$32))),B642),0)</f>
        <v>0</v>
      </c>
      <c r="AN642">
        <f>IF(Kinder!BN644=Antrag!$C$4,IF(C642&gt;=4.5,IF('Berechnung 4_5 _ x'!F$5="Nein",4.5,IF(Kinder!AL$903&lt;3,IF(MAX(Kinder!$AJ$903:AL$903)&lt;3,4.5,Kinder!BN642),MIN('Berechnung 4_5 _ x'!$E$31:$F$32))),C642),0)</f>
        <v>0</v>
      </c>
      <c r="AO642">
        <f>IF(Kinder!BO644=Antrag!$C$4,IF(D642&gt;=4.5,IF('Berechnung 4_5 _ x'!G$5="Nein",4.5,IF(Kinder!AM$903&lt;3,IF(MAX(Kinder!$AJ$903:AM$903)&lt;3,4.5,Kinder!BO642),MIN('Berechnung 4_5 _ x'!$E$31:$F$32))),D642),0)</f>
        <v>0</v>
      </c>
      <c r="AP642">
        <f>IF(Kinder!BP644=Antrag!$C$4,IF(E642&gt;=4.5,IF('Berechnung 4_5 _ x'!H$5="Nein",4.5,IF(Kinder!AN$903&lt;3,IF(MAX(Kinder!$AJ$903:AN$903)&lt;3,4.5,Kinder!BP642),MIN('Berechnung 4_5 _ x'!$E$31:$F$32))),E642),0)</f>
        <v>0</v>
      </c>
      <c r="AQ642">
        <f>IF(Kinder!BQ644=Antrag!$C$4,IF(F642&gt;=4.5,IF('Berechnung 4_5 _ x'!I$5="Nein",4.5,IF(Kinder!AO$903&lt;3,IF(MAX(Kinder!$AJ$903:AO$903)&lt;3,4.5,Kinder!BQ642),MIN('Berechnung 4_5 _ x'!$E$31:$F$32))),F642),0)</f>
        <v>0</v>
      </c>
      <c r="AR642">
        <f>IF(Kinder!BR644=Antrag!$C$4,IF(G642&gt;=4.5,IF('Berechnung 4_5 _ x'!J$5="Nein",4.5,IF(Kinder!AP$903&lt;3,IF(MAX(Kinder!$AJ$903:AP$903)&lt;3,4.5,Kinder!BR642),MIN('Berechnung 4_5 _ x'!$E$31:$F$32))),G642),0)</f>
        <v>0</v>
      </c>
      <c r="AS642">
        <f>IF(Kinder!BS644=Antrag!$C$4,IF(H642&gt;=4.5,IF('Berechnung 4_5 _ x'!K$5="Nein",4.5,IF(Kinder!AQ$903&lt;3,IF(MAX(Kinder!$AJ$903:AQ$903)&lt;3,4.5,Kinder!BS642),MIN('Berechnung 4_5 _ x'!$E$31:$F$32))),H642),0)</f>
        <v>0</v>
      </c>
      <c r="AT642">
        <f>IF(Kinder!BT644=Antrag!$C$4,IF(I642&gt;=4.5,IF('Berechnung 4_5 _ x'!L$5="Nein",4.5,IF(Kinder!AR$903&lt;3,IF(MAX(Kinder!$AJ$903:AR$903)&lt;3,4.5,Kinder!BT642),MIN('Berechnung 4_5 _ x'!$E$31:$F$32))),I642),0)</f>
        <v>0</v>
      </c>
      <c r="AU642">
        <f>IF(Kinder!BU644=Antrag!$C$4,IF(J642&gt;=4.5,IF('Berechnung 4_5 _ x'!M$5="Nein",4.5,IF(Kinder!AS$903&lt;3,IF(MAX(Kinder!$AJ$903:AS$903)&lt;3,4.5,Kinder!BU642),MIN('Berechnung 4_5 _ x'!$E$31:$F$32))),J642),0)</f>
        <v>0</v>
      </c>
      <c r="AV642">
        <f>IF(Kinder!BV644=Antrag!$C$4,IF(K642&gt;=4.5,IF('Berechnung 4_5 _ x'!N$5="Nein",4.5,IF(Kinder!AT$903&lt;3,IF(MAX(Kinder!$AJ$903:AT$903)&lt;3,4.5,Kinder!BV642),MIN('Berechnung 4_5 _ x'!$E$31:$F$32))),K642),0)</f>
        <v>0</v>
      </c>
      <c r="AW642">
        <f>IF(Kinder!BW644=Antrag!$C$4,IF(L642&gt;=4.5,IF('Berechnung 4_5 _ x'!O$5="Nein",4.5,IF(Kinder!AU$903&lt;3,IF(MAX(Kinder!$AJ$903:AU$903)&lt;3,4.5,Kinder!BW642),MIN('Berechnung 4_5 _ x'!$E$31:$F$32))),L642),0)</f>
        <v>0</v>
      </c>
    </row>
    <row r="643" spans="1:49" x14ac:dyDescent="0.2">
      <c r="M643">
        <f>IF(Kinder!BL644=Antrag!$C$4,Kinder!BL643,0)</f>
        <v>0</v>
      </c>
      <c r="N643">
        <f>IF(Kinder!BM644=Antrag!$C$4,Kinder!BM643,0)</f>
        <v>0</v>
      </c>
      <c r="O643">
        <f>IF(Kinder!BN644=Antrag!$C$4,Kinder!BN643,0)</f>
        <v>0</v>
      </c>
      <c r="P643">
        <f>IF(Kinder!BO644=Antrag!$C$4,Kinder!BO643,0)</f>
        <v>0</v>
      </c>
      <c r="Q643">
        <f>IF(Kinder!BP644=Antrag!$C$4,Kinder!BP643,0)</f>
        <v>0</v>
      </c>
      <c r="R643">
        <f>IF(Kinder!BQ644=Antrag!$C$4,Kinder!BQ643,0)</f>
        <v>0</v>
      </c>
      <c r="S643">
        <f>IF(Kinder!BR644=Antrag!$C$4,Kinder!BR643,0)</f>
        <v>0</v>
      </c>
      <c r="T643">
        <f>IF(Kinder!BS644=Antrag!$C$4,Kinder!BS643,0)</f>
        <v>0</v>
      </c>
      <c r="U643">
        <f>IF(Kinder!BT644=Antrag!$C$4,Kinder!BT643,0)</f>
        <v>0</v>
      </c>
      <c r="V643">
        <f>IF(Kinder!BU644=Antrag!$C$4,Kinder!BU643,0)</f>
        <v>0</v>
      </c>
      <c r="W643">
        <f>IF(Kinder!BV644=Antrag!$C$4,Kinder!BV643,0)</f>
        <v>0</v>
      </c>
      <c r="X643">
        <f>IF(Kinder!BW644=Antrag!$C$4,Kinder!BW643,0)</f>
        <v>0</v>
      </c>
    </row>
    <row r="644" spans="1:49" x14ac:dyDescent="0.2">
      <c r="Y644">
        <f t="shared" ref="Y644:AJ644" si="213">MIN(A642,AL642)*M643</f>
        <v>0</v>
      </c>
      <c r="Z644">
        <f t="shared" si="213"/>
        <v>0</v>
      </c>
      <c r="AA644">
        <f t="shared" si="213"/>
        <v>0</v>
      </c>
      <c r="AB644">
        <f t="shared" si="213"/>
        <v>0</v>
      </c>
      <c r="AC644">
        <f t="shared" si="213"/>
        <v>0</v>
      </c>
      <c r="AD644">
        <f t="shared" si="213"/>
        <v>0</v>
      </c>
      <c r="AE644">
        <f t="shared" si="213"/>
        <v>0</v>
      </c>
      <c r="AF644">
        <f t="shared" si="213"/>
        <v>0</v>
      </c>
      <c r="AG644">
        <f t="shared" si="213"/>
        <v>0</v>
      </c>
      <c r="AH644">
        <f t="shared" si="213"/>
        <v>0</v>
      </c>
      <c r="AI644">
        <f t="shared" si="213"/>
        <v>0</v>
      </c>
      <c r="AJ644">
        <f t="shared" si="213"/>
        <v>0</v>
      </c>
      <c r="AK644">
        <f>SUM(Y644:AJ644)</f>
        <v>0</v>
      </c>
    </row>
    <row r="645" spans="1:49" x14ac:dyDescent="0.2">
      <c r="A645">
        <f>IF(Kinder!BL647=Antrag!$C$4,IF(Kinder!BL645=4.5,'Berechnung 4_5 _ x'!$E$31,Kinder!BL645),0)</f>
        <v>0</v>
      </c>
      <c r="B645">
        <f>IF(Kinder!BM647=Antrag!$C$4,IF(Kinder!BM645=4.5,'Berechnung 4_5 _ x'!$E$31,Kinder!BM645),0)</f>
        <v>0</v>
      </c>
      <c r="C645">
        <f>IF(Kinder!BN647=Antrag!$C$4,IF(Kinder!BN645=4.5,'Berechnung 4_5 _ x'!$E$31,Kinder!BN645),0)</f>
        <v>0</v>
      </c>
      <c r="D645">
        <f>IF(Kinder!BO647=Antrag!$C$4,IF(Kinder!BO645=4.5,'Berechnung 4_5 _ x'!$E$31,Kinder!BO645),0)</f>
        <v>0</v>
      </c>
      <c r="E645">
        <f>IF(Kinder!BP647=Antrag!$C$4,IF(Kinder!BP645=4.5,'Berechnung 4_5 _ x'!$E$31,Kinder!BP645),0)</f>
        <v>0</v>
      </c>
      <c r="F645">
        <f>IF(Kinder!BQ647=Antrag!$C$4,IF(Kinder!BQ645=4.5,'Berechnung 4_5 _ x'!$E$31,Kinder!BQ645),0)</f>
        <v>0</v>
      </c>
      <c r="G645">
        <f>IF(Kinder!BR647=Antrag!$C$4,IF(Kinder!BR645=4.5,'Berechnung 4_5 _ x'!$E$31,Kinder!BR645),0)</f>
        <v>0</v>
      </c>
      <c r="H645">
        <f>IF(Kinder!BS647=Antrag!$C$4,IF(Kinder!BS645=4.5,'Berechnung 4_5 _ x'!$E$31,Kinder!BS645),0)</f>
        <v>0</v>
      </c>
      <c r="I645">
        <f>IF(Kinder!BT647=Antrag!$C$4,IF(Kinder!BT645=4.5,'Berechnung 4_5 _ x'!$E$31,Kinder!BT645),0)</f>
        <v>0</v>
      </c>
      <c r="J645">
        <f>IF(Kinder!BU647=Antrag!$C$4,IF(Kinder!BU645=4.5,'Berechnung 4_5 _ x'!$E$31,Kinder!BU645),0)</f>
        <v>0</v>
      </c>
      <c r="K645">
        <f>IF(Kinder!BV647=Antrag!$C$4,IF(Kinder!BV645=4.5,'Berechnung 4_5 _ x'!$E$31,Kinder!BV645),0)</f>
        <v>0</v>
      </c>
      <c r="L645">
        <f>IF(Kinder!BW647=Antrag!$C$4,IF(Kinder!BW645=4.5,'Berechnung 4_5 _ x'!$E$31,Kinder!BW645),0)</f>
        <v>0</v>
      </c>
      <c r="M645" t="str">
        <f>IF(Kinder!S647='Berechnung Kommune'!L644,Kinder!S645,0)</f>
        <v/>
      </c>
      <c r="AL645">
        <f>IF(Kinder!BL647=Antrag!$C$4,IF(A645&gt;=4.5,IF('Berechnung 4_5 _ x'!D$5="Nein",4.5,IF(Kinder!AJ$903&lt;3,IF(MAX(Kinder!$AJ$903:AJ$903)&lt;3,4.5,Kinder!BL645),MIN('Berechnung 4_5 _ x'!$E$31:$F$32))),A645),0)</f>
        <v>0</v>
      </c>
      <c r="AM645">
        <f>IF(Kinder!BM647=Antrag!$C$4,IF(B645&gt;=4.5,IF('Berechnung 4_5 _ x'!E$5="Nein",4.5,IF(Kinder!AK$903&lt;3,IF(MAX(Kinder!$AJ$903:AK$903)&lt;3,4.5,Kinder!BM645),MIN('Berechnung 4_5 _ x'!$E$31:$F$32))),B645),0)</f>
        <v>0</v>
      </c>
      <c r="AN645">
        <f>IF(Kinder!BN647=Antrag!$C$4,IF(C645&gt;=4.5,IF('Berechnung 4_5 _ x'!F$5="Nein",4.5,IF(Kinder!AL$903&lt;3,IF(MAX(Kinder!$AJ$903:AL$903)&lt;3,4.5,Kinder!BN645),MIN('Berechnung 4_5 _ x'!$E$31:$F$32))),C645),0)</f>
        <v>0</v>
      </c>
      <c r="AO645">
        <f>IF(Kinder!BO647=Antrag!$C$4,IF(D645&gt;=4.5,IF('Berechnung 4_5 _ x'!G$5="Nein",4.5,IF(Kinder!AM$903&lt;3,IF(MAX(Kinder!$AJ$903:AM$903)&lt;3,4.5,Kinder!BO645),MIN('Berechnung 4_5 _ x'!$E$31:$F$32))),D645),0)</f>
        <v>0</v>
      </c>
      <c r="AP645">
        <f>IF(Kinder!BP647=Antrag!$C$4,IF(E645&gt;=4.5,IF('Berechnung 4_5 _ x'!H$5="Nein",4.5,IF(Kinder!AN$903&lt;3,IF(MAX(Kinder!$AJ$903:AN$903)&lt;3,4.5,Kinder!BP645),MIN('Berechnung 4_5 _ x'!$E$31:$F$32))),E645),0)</f>
        <v>0</v>
      </c>
      <c r="AQ645">
        <f>IF(Kinder!BQ647=Antrag!$C$4,IF(F645&gt;=4.5,IF('Berechnung 4_5 _ x'!I$5="Nein",4.5,IF(Kinder!AO$903&lt;3,IF(MAX(Kinder!$AJ$903:AO$903)&lt;3,4.5,Kinder!BQ645),MIN('Berechnung 4_5 _ x'!$E$31:$F$32))),F645),0)</f>
        <v>0</v>
      </c>
      <c r="AR645">
        <f>IF(Kinder!BR647=Antrag!$C$4,IF(G645&gt;=4.5,IF('Berechnung 4_5 _ x'!J$5="Nein",4.5,IF(Kinder!AP$903&lt;3,IF(MAX(Kinder!$AJ$903:AP$903)&lt;3,4.5,Kinder!BR645),MIN('Berechnung 4_5 _ x'!$E$31:$F$32))),G645),0)</f>
        <v>0</v>
      </c>
      <c r="AS645">
        <f>IF(Kinder!BS647=Antrag!$C$4,IF(H645&gt;=4.5,IF('Berechnung 4_5 _ x'!K$5="Nein",4.5,IF(Kinder!AQ$903&lt;3,IF(MAX(Kinder!$AJ$903:AQ$903)&lt;3,4.5,Kinder!BS645),MIN('Berechnung 4_5 _ x'!$E$31:$F$32))),H645),0)</f>
        <v>0</v>
      </c>
      <c r="AT645">
        <f>IF(Kinder!BT647=Antrag!$C$4,IF(I645&gt;=4.5,IF('Berechnung 4_5 _ x'!L$5="Nein",4.5,IF(Kinder!AR$903&lt;3,IF(MAX(Kinder!$AJ$903:AR$903)&lt;3,4.5,Kinder!BT645),MIN('Berechnung 4_5 _ x'!$E$31:$F$32))),I645),0)</f>
        <v>0</v>
      </c>
      <c r="AU645">
        <f>IF(Kinder!BU647=Antrag!$C$4,IF(J645&gt;=4.5,IF('Berechnung 4_5 _ x'!M$5="Nein",4.5,IF(Kinder!AS$903&lt;3,IF(MAX(Kinder!$AJ$903:AS$903)&lt;3,4.5,Kinder!BU645),MIN('Berechnung 4_5 _ x'!$E$31:$F$32))),J645),0)</f>
        <v>0</v>
      </c>
      <c r="AV645">
        <f>IF(Kinder!BV647=Antrag!$C$4,IF(K645&gt;=4.5,IF('Berechnung 4_5 _ x'!N$5="Nein",4.5,IF(Kinder!AT$903&lt;3,IF(MAX(Kinder!$AJ$903:AT$903)&lt;3,4.5,Kinder!BV645),MIN('Berechnung 4_5 _ x'!$E$31:$F$32))),K645),0)</f>
        <v>0</v>
      </c>
      <c r="AW645">
        <f>IF(Kinder!BW647=Antrag!$C$4,IF(L645&gt;=4.5,IF('Berechnung 4_5 _ x'!O$5="Nein",4.5,IF(Kinder!AU$903&lt;3,IF(MAX(Kinder!$AJ$903:AU$903)&lt;3,4.5,Kinder!BW645),MIN('Berechnung 4_5 _ x'!$E$31:$F$32))),L645),0)</f>
        <v>0</v>
      </c>
    </row>
    <row r="646" spans="1:49" x14ac:dyDescent="0.2">
      <c r="M646">
        <f>IF(Kinder!BL647=Antrag!$C$4,Kinder!BL646,0)</f>
        <v>0</v>
      </c>
      <c r="N646">
        <f>IF(Kinder!BM647=Antrag!$C$4,Kinder!BM646,0)</f>
        <v>0</v>
      </c>
      <c r="O646">
        <f>IF(Kinder!BN647=Antrag!$C$4,Kinder!BN646,0)</f>
        <v>0</v>
      </c>
      <c r="P646">
        <f>IF(Kinder!BO647=Antrag!$C$4,Kinder!BO646,0)</f>
        <v>0</v>
      </c>
      <c r="Q646">
        <f>IF(Kinder!BP647=Antrag!$C$4,Kinder!BP646,0)</f>
        <v>0</v>
      </c>
      <c r="R646">
        <f>IF(Kinder!BQ647=Antrag!$C$4,Kinder!BQ646,0)</f>
        <v>0</v>
      </c>
      <c r="S646">
        <f>IF(Kinder!BR647=Antrag!$C$4,Kinder!BR646,0)</f>
        <v>0</v>
      </c>
      <c r="T646">
        <f>IF(Kinder!BS647=Antrag!$C$4,Kinder!BS646,0)</f>
        <v>0</v>
      </c>
      <c r="U646">
        <f>IF(Kinder!BT647=Antrag!$C$4,Kinder!BT646,0)</f>
        <v>0</v>
      </c>
      <c r="V646">
        <f>IF(Kinder!BU647=Antrag!$C$4,Kinder!BU646,0)</f>
        <v>0</v>
      </c>
      <c r="W646">
        <f>IF(Kinder!BV647=Antrag!$C$4,Kinder!BV646,0)</f>
        <v>0</v>
      </c>
      <c r="X646">
        <f>IF(Kinder!BW647=Antrag!$C$4,Kinder!BW646,0)</f>
        <v>0</v>
      </c>
    </row>
    <row r="647" spans="1:49" x14ac:dyDescent="0.2">
      <c r="Y647">
        <f t="shared" ref="Y647:AJ647" si="214">MIN(A645,AL645)*M646</f>
        <v>0</v>
      </c>
      <c r="Z647">
        <f t="shared" si="214"/>
        <v>0</v>
      </c>
      <c r="AA647">
        <f t="shared" si="214"/>
        <v>0</v>
      </c>
      <c r="AB647">
        <f t="shared" si="214"/>
        <v>0</v>
      </c>
      <c r="AC647">
        <f t="shared" si="214"/>
        <v>0</v>
      </c>
      <c r="AD647">
        <f t="shared" si="214"/>
        <v>0</v>
      </c>
      <c r="AE647">
        <f t="shared" si="214"/>
        <v>0</v>
      </c>
      <c r="AF647">
        <f t="shared" si="214"/>
        <v>0</v>
      </c>
      <c r="AG647">
        <f t="shared" si="214"/>
        <v>0</v>
      </c>
      <c r="AH647">
        <f t="shared" si="214"/>
        <v>0</v>
      </c>
      <c r="AI647">
        <f t="shared" si="214"/>
        <v>0</v>
      </c>
      <c r="AJ647">
        <f t="shared" si="214"/>
        <v>0</v>
      </c>
      <c r="AK647">
        <f>SUM(Y647:AJ647)</f>
        <v>0</v>
      </c>
    </row>
    <row r="648" spans="1:49" x14ac:dyDescent="0.2">
      <c r="A648">
        <f>IF(Kinder!BL650=Antrag!$C$4,IF(Kinder!BL648=4.5,'Berechnung 4_5 _ x'!$E$31,Kinder!BL648),0)</f>
        <v>0</v>
      </c>
      <c r="B648">
        <f>IF(Kinder!BM650=Antrag!$C$4,IF(Kinder!BM648=4.5,'Berechnung 4_5 _ x'!$E$31,Kinder!BM648),0)</f>
        <v>0</v>
      </c>
      <c r="C648">
        <f>IF(Kinder!BN650=Antrag!$C$4,IF(Kinder!BN648=4.5,'Berechnung 4_5 _ x'!$E$31,Kinder!BN648),0)</f>
        <v>0</v>
      </c>
      <c r="D648">
        <f>IF(Kinder!BO650=Antrag!$C$4,IF(Kinder!BO648=4.5,'Berechnung 4_5 _ x'!$E$31,Kinder!BO648),0)</f>
        <v>0</v>
      </c>
      <c r="E648">
        <f>IF(Kinder!BP650=Antrag!$C$4,IF(Kinder!BP648=4.5,'Berechnung 4_5 _ x'!$E$31,Kinder!BP648),0)</f>
        <v>0</v>
      </c>
      <c r="F648">
        <f>IF(Kinder!BQ650=Antrag!$C$4,IF(Kinder!BQ648=4.5,'Berechnung 4_5 _ x'!$E$31,Kinder!BQ648),0)</f>
        <v>0</v>
      </c>
      <c r="G648">
        <f>IF(Kinder!BR650=Antrag!$C$4,IF(Kinder!BR648=4.5,'Berechnung 4_5 _ x'!$E$31,Kinder!BR648),0)</f>
        <v>0</v>
      </c>
      <c r="H648">
        <f>IF(Kinder!BS650=Antrag!$C$4,IF(Kinder!BS648=4.5,'Berechnung 4_5 _ x'!$E$31,Kinder!BS648),0)</f>
        <v>0</v>
      </c>
      <c r="I648">
        <f>IF(Kinder!BT650=Antrag!$C$4,IF(Kinder!BT648=4.5,'Berechnung 4_5 _ x'!$E$31,Kinder!BT648),0)</f>
        <v>0</v>
      </c>
      <c r="J648">
        <f>IF(Kinder!BU650=Antrag!$C$4,IF(Kinder!BU648=4.5,'Berechnung 4_5 _ x'!$E$31,Kinder!BU648),0)</f>
        <v>0</v>
      </c>
      <c r="K648">
        <f>IF(Kinder!BV650=Antrag!$C$4,IF(Kinder!BV648=4.5,'Berechnung 4_5 _ x'!$E$31,Kinder!BV648),0)</f>
        <v>0</v>
      </c>
      <c r="L648">
        <f>IF(Kinder!BW650=Antrag!$C$4,IF(Kinder!BW648=4.5,'Berechnung 4_5 _ x'!$E$31,Kinder!BW648),0)</f>
        <v>0</v>
      </c>
      <c r="M648" t="str">
        <f>IF(Kinder!S650='Berechnung Kommune'!L647,Kinder!S648,0)</f>
        <v/>
      </c>
      <c r="AL648">
        <f>IF(Kinder!BL650=Antrag!$C$4,IF(A648&gt;=4.5,IF('Berechnung 4_5 _ x'!D$5="Nein",4.5,IF(Kinder!AJ$903&lt;3,IF(MAX(Kinder!$AJ$903:AJ$903)&lt;3,4.5,Kinder!BL648),MIN('Berechnung 4_5 _ x'!$E$31:$F$32))),A648),0)</f>
        <v>0</v>
      </c>
      <c r="AM648">
        <f>IF(Kinder!BM650=Antrag!$C$4,IF(B648&gt;=4.5,IF('Berechnung 4_5 _ x'!E$5="Nein",4.5,IF(Kinder!AK$903&lt;3,IF(MAX(Kinder!$AJ$903:AK$903)&lt;3,4.5,Kinder!BM648),MIN('Berechnung 4_5 _ x'!$E$31:$F$32))),B648),0)</f>
        <v>0</v>
      </c>
      <c r="AN648">
        <f>IF(Kinder!BN650=Antrag!$C$4,IF(C648&gt;=4.5,IF('Berechnung 4_5 _ x'!F$5="Nein",4.5,IF(Kinder!AL$903&lt;3,IF(MAX(Kinder!$AJ$903:AL$903)&lt;3,4.5,Kinder!BN648),MIN('Berechnung 4_5 _ x'!$E$31:$F$32))),C648),0)</f>
        <v>0</v>
      </c>
      <c r="AO648">
        <f>IF(Kinder!BO650=Antrag!$C$4,IF(D648&gt;=4.5,IF('Berechnung 4_5 _ x'!G$5="Nein",4.5,IF(Kinder!AM$903&lt;3,IF(MAX(Kinder!$AJ$903:AM$903)&lt;3,4.5,Kinder!BO648),MIN('Berechnung 4_5 _ x'!$E$31:$F$32))),D648),0)</f>
        <v>0</v>
      </c>
      <c r="AP648">
        <f>IF(Kinder!BP650=Antrag!$C$4,IF(E648&gt;=4.5,IF('Berechnung 4_5 _ x'!H$5="Nein",4.5,IF(Kinder!AN$903&lt;3,IF(MAX(Kinder!$AJ$903:AN$903)&lt;3,4.5,Kinder!BP648),MIN('Berechnung 4_5 _ x'!$E$31:$F$32))),E648),0)</f>
        <v>0</v>
      </c>
      <c r="AQ648">
        <f>IF(Kinder!BQ650=Antrag!$C$4,IF(F648&gt;=4.5,IF('Berechnung 4_5 _ x'!I$5="Nein",4.5,IF(Kinder!AO$903&lt;3,IF(MAX(Kinder!$AJ$903:AO$903)&lt;3,4.5,Kinder!BQ648),MIN('Berechnung 4_5 _ x'!$E$31:$F$32))),F648),0)</f>
        <v>0</v>
      </c>
      <c r="AR648">
        <f>IF(Kinder!BR650=Antrag!$C$4,IF(G648&gt;=4.5,IF('Berechnung 4_5 _ x'!J$5="Nein",4.5,IF(Kinder!AP$903&lt;3,IF(MAX(Kinder!$AJ$903:AP$903)&lt;3,4.5,Kinder!BR648),MIN('Berechnung 4_5 _ x'!$E$31:$F$32))),G648),0)</f>
        <v>0</v>
      </c>
      <c r="AS648">
        <f>IF(Kinder!BS650=Antrag!$C$4,IF(H648&gt;=4.5,IF('Berechnung 4_5 _ x'!K$5="Nein",4.5,IF(Kinder!AQ$903&lt;3,IF(MAX(Kinder!$AJ$903:AQ$903)&lt;3,4.5,Kinder!BS648),MIN('Berechnung 4_5 _ x'!$E$31:$F$32))),H648),0)</f>
        <v>0</v>
      </c>
      <c r="AT648">
        <f>IF(Kinder!BT650=Antrag!$C$4,IF(I648&gt;=4.5,IF('Berechnung 4_5 _ x'!L$5="Nein",4.5,IF(Kinder!AR$903&lt;3,IF(MAX(Kinder!$AJ$903:AR$903)&lt;3,4.5,Kinder!BT648),MIN('Berechnung 4_5 _ x'!$E$31:$F$32))),I648),0)</f>
        <v>0</v>
      </c>
      <c r="AU648">
        <f>IF(Kinder!BU650=Antrag!$C$4,IF(J648&gt;=4.5,IF('Berechnung 4_5 _ x'!M$5="Nein",4.5,IF(Kinder!AS$903&lt;3,IF(MAX(Kinder!$AJ$903:AS$903)&lt;3,4.5,Kinder!BU648),MIN('Berechnung 4_5 _ x'!$E$31:$F$32))),J648),0)</f>
        <v>0</v>
      </c>
      <c r="AV648">
        <f>IF(Kinder!BV650=Antrag!$C$4,IF(K648&gt;=4.5,IF('Berechnung 4_5 _ x'!N$5="Nein",4.5,IF(Kinder!AT$903&lt;3,IF(MAX(Kinder!$AJ$903:AT$903)&lt;3,4.5,Kinder!BV648),MIN('Berechnung 4_5 _ x'!$E$31:$F$32))),K648),0)</f>
        <v>0</v>
      </c>
      <c r="AW648">
        <f>IF(Kinder!BW650=Antrag!$C$4,IF(L648&gt;=4.5,IF('Berechnung 4_5 _ x'!O$5="Nein",4.5,IF(Kinder!AU$903&lt;3,IF(MAX(Kinder!$AJ$903:AU$903)&lt;3,4.5,Kinder!BW648),MIN('Berechnung 4_5 _ x'!$E$31:$F$32))),L648),0)</f>
        <v>0</v>
      </c>
    </row>
    <row r="649" spans="1:49" x14ac:dyDescent="0.2">
      <c r="M649">
        <f>IF(Kinder!BL650=Antrag!$C$4,Kinder!BL649,0)</f>
        <v>0</v>
      </c>
      <c r="N649">
        <f>IF(Kinder!BM650=Antrag!$C$4,Kinder!BM649,0)</f>
        <v>0</v>
      </c>
      <c r="O649">
        <f>IF(Kinder!BN650=Antrag!$C$4,Kinder!BN649,0)</f>
        <v>0</v>
      </c>
      <c r="P649">
        <f>IF(Kinder!BO650=Antrag!$C$4,Kinder!BO649,0)</f>
        <v>0</v>
      </c>
      <c r="Q649">
        <f>IF(Kinder!BP650=Antrag!$C$4,Kinder!BP649,0)</f>
        <v>0</v>
      </c>
      <c r="R649">
        <f>IF(Kinder!BQ650=Antrag!$C$4,Kinder!BQ649,0)</f>
        <v>0</v>
      </c>
      <c r="S649">
        <f>IF(Kinder!BR650=Antrag!$C$4,Kinder!BR649,0)</f>
        <v>0</v>
      </c>
      <c r="T649">
        <f>IF(Kinder!BS650=Antrag!$C$4,Kinder!BS649,0)</f>
        <v>0</v>
      </c>
      <c r="U649">
        <f>IF(Kinder!BT650=Antrag!$C$4,Kinder!BT649,0)</f>
        <v>0</v>
      </c>
      <c r="V649">
        <f>IF(Kinder!BU650=Antrag!$C$4,Kinder!BU649,0)</f>
        <v>0</v>
      </c>
      <c r="W649">
        <f>IF(Kinder!BV650=Antrag!$C$4,Kinder!BV649,0)</f>
        <v>0</v>
      </c>
      <c r="X649">
        <f>IF(Kinder!BW650=Antrag!$C$4,Kinder!BW649,0)</f>
        <v>0</v>
      </c>
    </row>
    <row r="650" spans="1:49" x14ac:dyDescent="0.2">
      <c r="Y650">
        <f t="shared" ref="Y650:AJ650" si="215">MIN(A648,AL648)*M649</f>
        <v>0</v>
      </c>
      <c r="Z650">
        <f t="shared" si="215"/>
        <v>0</v>
      </c>
      <c r="AA650">
        <f t="shared" si="215"/>
        <v>0</v>
      </c>
      <c r="AB650">
        <f t="shared" si="215"/>
        <v>0</v>
      </c>
      <c r="AC650">
        <f t="shared" si="215"/>
        <v>0</v>
      </c>
      <c r="AD650">
        <f t="shared" si="215"/>
        <v>0</v>
      </c>
      <c r="AE650">
        <f t="shared" si="215"/>
        <v>0</v>
      </c>
      <c r="AF650">
        <f t="shared" si="215"/>
        <v>0</v>
      </c>
      <c r="AG650">
        <f t="shared" si="215"/>
        <v>0</v>
      </c>
      <c r="AH650">
        <f t="shared" si="215"/>
        <v>0</v>
      </c>
      <c r="AI650">
        <f t="shared" si="215"/>
        <v>0</v>
      </c>
      <c r="AJ650">
        <f t="shared" si="215"/>
        <v>0</v>
      </c>
      <c r="AK650">
        <f>SUM(Y650:AJ650)</f>
        <v>0</v>
      </c>
    </row>
    <row r="651" spans="1:49" x14ac:dyDescent="0.2">
      <c r="A651">
        <f>IF(Kinder!BL653=Antrag!$C$4,IF(Kinder!BL651=4.5,'Berechnung 4_5 _ x'!$E$31,Kinder!BL651),0)</f>
        <v>0</v>
      </c>
      <c r="B651">
        <f>IF(Kinder!BM653=Antrag!$C$4,IF(Kinder!BM651=4.5,'Berechnung 4_5 _ x'!$E$31,Kinder!BM651),0)</f>
        <v>0</v>
      </c>
      <c r="C651">
        <f>IF(Kinder!BN653=Antrag!$C$4,IF(Kinder!BN651=4.5,'Berechnung 4_5 _ x'!$E$31,Kinder!BN651),0)</f>
        <v>0</v>
      </c>
      <c r="D651">
        <f>IF(Kinder!BO653=Antrag!$C$4,IF(Kinder!BO651=4.5,'Berechnung 4_5 _ x'!$E$31,Kinder!BO651),0)</f>
        <v>0</v>
      </c>
      <c r="E651">
        <f>IF(Kinder!BP653=Antrag!$C$4,IF(Kinder!BP651=4.5,'Berechnung 4_5 _ x'!$E$31,Kinder!BP651),0)</f>
        <v>0</v>
      </c>
      <c r="F651">
        <f>IF(Kinder!BQ653=Antrag!$C$4,IF(Kinder!BQ651=4.5,'Berechnung 4_5 _ x'!$E$31,Kinder!BQ651),0)</f>
        <v>0</v>
      </c>
      <c r="G651">
        <f>IF(Kinder!BR653=Antrag!$C$4,IF(Kinder!BR651=4.5,'Berechnung 4_5 _ x'!$E$31,Kinder!BR651),0)</f>
        <v>0</v>
      </c>
      <c r="H651">
        <f>IF(Kinder!BS653=Antrag!$C$4,IF(Kinder!BS651=4.5,'Berechnung 4_5 _ x'!$E$31,Kinder!BS651),0)</f>
        <v>0</v>
      </c>
      <c r="I651">
        <f>IF(Kinder!BT653=Antrag!$C$4,IF(Kinder!BT651=4.5,'Berechnung 4_5 _ x'!$E$31,Kinder!BT651),0)</f>
        <v>0</v>
      </c>
      <c r="J651">
        <f>IF(Kinder!BU653=Antrag!$C$4,IF(Kinder!BU651=4.5,'Berechnung 4_5 _ x'!$E$31,Kinder!BU651),0)</f>
        <v>0</v>
      </c>
      <c r="K651">
        <f>IF(Kinder!BV653=Antrag!$C$4,IF(Kinder!BV651=4.5,'Berechnung 4_5 _ x'!$E$31,Kinder!BV651),0)</f>
        <v>0</v>
      </c>
      <c r="L651">
        <f>IF(Kinder!BW653=Antrag!$C$4,IF(Kinder!BW651=4.5,'Berechnung 4_5 _ x'!$E$31,Kinder!BW651),0)</f>
        <v>0</v>
      </c>
      <c r="M651" t="str">
        <f>IF(Kinder!S653='Berechnung Kommune'!L650,Kinder!S651,0)</f>
        <v/>
      </c>
      <c r="AL651">
        <f>IF(Kinder!BL653=Antrag!$C$4,IF(A651&gt;=4.5,IF('Berechnung 4_5 _ x'!D$5="Nein",4.5,IF(Kinder!AJ$903&lt;3,IF(MAX(Kinder!$AJ$903:AJ$903)&lt;3,4.5,Kinder!BL651),MIN('Berechnung 4_5 _ x'!$E$31:$F$32))),A651),0)</f>
        <v>0</v>
      </c>
      <c r="AM651">
        <f>IF(Kinder!BM653=Antrag!$C$4,IF(B651&gt;=4.5,IF('Berechnung 4_5 _ x'!E$5="Nein",4.5,IF(Kinder!AK$903&lt;3,IF(MAX(Kinder!$AJ$903:AK$903)&lt;3,4.5,Kinder!BM651),MIN('Berechnung 4_5 _ x'!$E$31:$F$32))),B651),0)</f>
        <v>0</v>
      </c>
      <c r="AN651">
        <f>IF(Kinder!BN653=Antrag!$C$4,IF(C651&gt;=4.5,IF('Berechnung 4_5 _ x'!F$5="Nein",4.5,IF(Kinder!AL$903&lt;3,IF(MAX(Kinder!$AJ$903:AL$903)&lt;3,4.5,Kinder!BN651),MIN('Berechnung 4_5 _ x'!$E$31:$F$32))),C651),0)</f>
        <v>0</v>
      </c>
      <c r="AO651">
        <f>IF(Kinder!BO653=Antrag!$C$4,IF(D651&gt;=4.5,IF('Berechnung 4_5 _ x'!G$5="Nein",4.5,IF(Kinder!AM$903&lt;3,IF(MAX(Kinder!$AJ$903:AM$903)&lt;3,4.5,Kinder!BO651),MIN('Berechnung 4_5 _ x'!$E$31:$F$32))),D651),0)</f>
        <v>0</v>
      </c>
      <c r="AP651">
        <f>IF(Kinder!BP653=Antrag!$C$4,IF(E651&gt;=4.5,IF('Berechnung 4_5 _ x'!H$5="Nein",4.5,IF(Kinder!AN$903&lt;3,IF(MAX(Kinder!$AJ$903:AN$903)&lt;3,4.5,Kinder!BP651),MIN('Berechnung 4_5 _ x'!$E$31:$F$32))),E651),0)</f>
        <v>0</v>
      </c>
      <c r="AQ651">
        <f>IF(Kinder!BQ653=Antrag!$C$4,IF(F651&gt;=4.5,IF('Berechnung 4_5 _ x'!I$5="Nein",4.5,IF(Kinder!AO$903&lt;3,IF(MAX(Kinder!$AJ$903:AO$903)&lt;3,4.5,Kinder!BQ651),MIN('Berechnung 4_5 _ x'!$E$31:$F$32))),F651),0)</f>
        <v>0</v>
      </c>
      <c r="AR651">
        <f>IF(Kinder!BR653=Antrag!$C$4,IF(G651&gt;=4.5,IF('Berechnung 4_5 _ x'!J$5="Nein",4.5,IF(Kinder!AP$903&lt;3,IF(MAX(Kinder!$AJ$903:AP$903)&lt;3,4.5,Kinder!BR651),MIN('Berechnung 4_5 _ x'!$E$31:$F$32))),G651),0)</f>
        <v>0</v>
      </c>
      <c r="AS651">
        <f>IF(Kinder!BS653=Antrag!$C$4,IF(H651&gt;=4.5,IF('Berechnung 4_5 _ x'!K$5="Nein",4.5,IF(Kinder!AQ$903&lt;3,IF(MAX(Kinder!$AJ$903:AQ$903)&lt;3,4.5,Kinder!BS651),MIN('Berechnung 4_5 _ x'!$E$31:$F$32))),H651),0)</f>
        <v>0</v>
      </c>
      <c r="AT651">
        <f>IF(Kinder!BT653=Antrag!$C$4,IF(I651&gt;=4.5,IF('Berechnung 4_5 _ x'!L$5="Nein",4.5,IF(Kinder!AR$903&lt;3,IF(MAX(Kinder!$AJ$903:AR$903)&lt;3,4.5,Kinder!BT651),MIN('Berechnung 4_5 _ x'!$E$31:$F$32))),I651),0)</f>
        <v>0</v>
      </c>
      <c r="AU651">
        <f>IF(Kinder!BU653=Antrag!$C$4,IF(J651&gt;=4.5,IF('Berechnung 4_5 _ x'!M$5="Nein",4.5,IF(Kinder!AS$903&lt;3,IF(MAX(Kinder!$AJ$903:AS$903)&lt;3,4.5,Kinder!BU651),MIN('Berechnung 4_5 _ x'!$E$31:$F$32))),J651),0)</f>
        <v>0</v>
      </c>
      <c r="AV651">
        <f>IF(Kinder!BV653=Antrag!$C$4,IF(K651&gt;=4.5,IF('Berechnung 4_5 _ x'!N$5="Nein",4.5,IF(Kinder!AT$903&lt;3,IF(MAX(Kinder!$AJ$903:AT$903)&lt;3,4.5,Kinder!BV651),MIN('Berechnung 4_5 _ x'!$E$31:$F$32))),K651),0)</f>
        <v>0</v>
      </c>
      <c r="AW651">
        <f>IF(Kinder!BW653=Antrag!$C$4,IF(L651&gt;=4.5,IF('Berechnung 4_5 _ x'!O$5="Nein",4.5,IF(Kinder!AU$903&lt;3,IF(MAX(Kinder!$AJ$903:AU$903)&lt;3,4.5,Kinder!BW651),MIN('Berechnung 4_5 _ x'!$E$31:$F$32))),L651),0)</f>
        <v>0</v>
      </c>
    </row>
    <row r="652" spans="1:49" x14ac:dyDescent="0.2">
      <c r="M652">
        <f>IF(Kinder!BL653=Antrag!$C$4,Kinder!BL652,0)</f>
        <v>0</v>
      </c>
      <c r="N652">
        <f>IF(Kinder!BM653=Antrag!$C$4,Kinder!BM652,0)</f>
        <v>0</v>
      </c>
      <c r="O652">
        <f>IF(Kinder!BN653=Antrag!$C$4,Kinder!BN652,0)</f>
        <v>0</v>
      </c>
      <c r="P652">
        <f>IF(Kinder!BO653=Antrag!$C$4,Kinder!BO652,0)</f>
        <v>0</v>
      </c>
      <c r="Q652">
        <f>IF(Kinder!BP653=Antrag!$C$4,Kinder!BP652,0)</f>
        <v>0</v>
      </c>
      <c r="R652">
        <f>IF(Kinder!BQ653=Antrag!$C$4,Kinder!BQ652,0)</f>
        <v>0</v>
      </c>
      <c r="S652">
        <f>IF(Kinder!BR653=Antrag!$C$4,Kinder!BR652,0)</f>
        <v>0</v>
      </c>
      <c r="T652">
        <f>IF(Kinder!BS653=Antrag!$C$4,Kinder!BS652,0)</f>
        <v>0</v>
      </c>
      <c r="U652">
        <f>IF(Kinder!BT653=Antrag!$C$4,Kinder!BT652,0)</f>
        <v>0</v>
      </c>
      <c r="V652">
        <f>IF(Kinder!BU653=Antrag!$C$4,Kinder!BU652,0)</f>
        <v>0</v>
      </c>
      <c r="W652">
        <f>IF(Kinder!BV653=Antrag!$C$4,Kinder!BV652,0)</f>
        <v>0</v>
      </c>
      <c r="X652">
        <f>IF(Kinder!BW653=Antrag!$C$4,Kinder!BW652,0)</f>
        <v>0</v>
      </c>
    </row>
    <row r="653" spans="1:49" x14ac:dyDescent="0.2">
      <c r="Y653">
        <f t="shared" ref="Y653:AJ653" si="216">MIN(A651,AL651)*M652</f>
        <v>0</v>
      </c>
      <c r="Z653">
        <f t="shared" si="216"/>
        <v>0</v>
      </c>
      <c r="AA653">
        <f t="shared" si="216"/>
        <v>0</v>
      </c>
      <c r="AB653">
        <f t="shared" si="216"/>
        <v>0</v>
      </c>
      <c r="AC653">
        <f t="shared" si="216"/>
        <v>0</v>
      </c>
      <c r="AD653">
        <f t="shared" si="216"/>
        <v>0</v>
      </c>
      <c r="AE653">
        <f t="shared" si="216"/>
        <v>0</v>
      </c>
      <c r="AF653">
        <f t="shared" si="216"/>
        <v>0</v>
      </c>
      <c r="AG653">
        <f t="shared" si="216"/>
        <v>0</v>
      </c>
      <c r="AH653">
        <f t="shared" si="216"/>
        <v>0</v>
      </c>
      <c r="AI653">
        <f t="shared" si="216"/>
        <v>0</v>
      </c>
      <c r="AJ653">
        <f t="shared" si="216"/>
        <v>0</v>
      </c>
      <c r="AK653">
        <f>SUM(Y653:AJ653)</f>
        <v>0</v>
      </c>
    </row>
    <row r="654" spans="1:49" x14ac:dyDescent="0.2">
      <c r="A654">
        <f>IF(Kinder!BL656=Antrag!$C$4,IF(Kinder!BL654=4.5,'Berechnung 4_5 _ x'!$E$31,Kinder!BL654),0)</f>
        <v>0</v>
      </c>
      <c r="B654">
        <f>IF(Kinder!BM656=Antrag!$C$4,IF(Kinder!BM654=4.5,'Berechnung 4_5 _ x'!$E$31,Kinder!BM654),0)</f>
        <v>0</v>
      </c>
      <c r="C654">
        <f>IF(Kinder!BN656=Antrag!$C$4,IF(Kinder!BN654=4.5,'Berechnung 4_5 _ x'!$E$31,Kinder!BN654),0)</f>
        <v>0</v>
      </c>
      <c r="D654">
        <f>IF(Kinder!BO656=Antrag!$C$4,IF(Kinder!BO654=4.5,'Berechnung 4_5 _ x'!$E$31,Kinder!BO654),0)</f>
        <v>0</v>
      </c>
      <c r="E654">
        <f>IF(Kinder!BP656=Antrag!$C$4,IF(Kinder!BP654=4.5,'Berechnung 4_5 _ x'!$E$31,Kinder!BP654),0)</f>
        <v>0</v>
      </c>
      <c r="F654">
        <f>IF(Kinder!BQ656=Antrag!$C$4,IF(Kinder!BQ654=4.5,'Berechnung 4_5 _ x'!$E$31,Kinder!BQ654),0)</f>
        <v>0</v>
      </c>
      <c r="G654">
        <f>IF(Kinder!BR656=Antrag!$C$4,IF(Kinder!BR654=4.5,'Berechnung 4_5 _ x'!$E$31,Kinder!BR654),0)</f>
        <v>0</v>
      </c>
      <c r="H654">
        <f>IF(Kinder!BS656=Antrag!$C$4,IF(Kinder!BS654=4.5,'Berechnung 4_5 _ x'!$E$31,Kinder!BS654),0)</f>
        <v>0</v>
      </c>
      <c r="I654">
        <f>IF(Kinder!BT656=Antrag!$C$4,IF(Kinder!BT654=4.5,'Berechnung 4_5 _ x'!$E$31,Kinder!BT654),0)</f>
        <v>0</v>
      </c>
      <c r="J654">
        <f>IF(Kinder!BU656=Antrag!$C$4,IF(Kinder!BU654=4.5,'Berechnung 4_5 _ x'!$E$31,Kinder!BU654),0)</f>
        <v>0</v>
      </c>
      <c r="K654">
        <f>IF(Kinder!BV656=Antrag!$C$4,IF(Kinder!BV654=4.5,'Berechnung 4_5 _ x'!$E$31,Kinder!BV654),0)</f>
        <v>0</v>
      </c>
      <c r="L654">
        <f>IF(Kinder!BW656=Antrag!$C$4,IF(Kinder!BW654=4.5,'Berechnung 4_5 _ x'!$E$31,Kinder!BW654),0)</f>
        <v>0</v>
      </c>
      <c r="M654" t="str">
        <f>IF(Kinder!S656='Berechnung Kommune'!L653,Kinder!S654,0)</f>
        <v/>
      </c>
      <c r="AL654">
        <f>IF(Kinder!BL656=Antrag!$C$4,IF(A654&gt;=4.5,IF('Berechnung 4_5 _ x'!D$5="Nein",4.5,IF(Kinder!AJ$903&lt;3,IF(MAX(Kinder!$AJ$903:AJ$903)&lt;3,4.5,Kinder!BL654),MIN('Berechnung 4_5 _ x'!$E$31:$F$32))),A654),0)</f>
        <v>0</v>
      </c>
      <c r="AM654">
        <f>IF(Kinder!BM656=Antrag!$C$4,IF(B654&gt;=4.5,IF('Berechnung 4_5 _ x'!E$5="Nein",4.5,IF(Kinder!AK$903&lt;3,IF(MAX(Kinder!$AJ$903:AK$903)&lt;3,4.5,Kinder!BM654),MIN('Berechnung 4_5 _ x'!$E$31:$F$32))),B654),0)</f>
        <v>0</v>
      </c>
      <c r="AN654">
        <f>IF(Kinder!BN656=Antrag!$C$4,IF(C654&gt;=4.5,IF('Berechnung 4_5 _ x'!F$5="Nein",4.5,IF(Kinder!AL$903&lt;3,IF(MAX(Kinder!$AJ$903:AL$903)&lt;3,4.5,Kinder!BN654),MIN('Berechnung 4_5 _ x'!$E$31:$F$32))),C654),0)</f>
        <v>0</v>
      </c>
      <c r="AO654">
        <f>IF(Kinder!BO656=Antrag!$C$4,IF(D654&gt;=4.5,IF('Berechnung 4_5 _ x'!G$5="Nein",4.5,IF(Kinder!AM$903&lt;3,IF(MAX(Kinder!$AJ$903:AM$903)&lt;3,4.5,Kinder!BO654),MIN('Berechnung 4_5 _ x'!$E$31:$F$32))),D654),0)</f>
        <v>0</v>
      </c>
      <c r="AP654">
        <f>IF(Kinder!BP656=Antrag!$C$4,IF(E654&gt;=4.5,IF('Berechnung 4_5 _ x'!H$5="Nein",4.5,IF(Kinder!AN$903&lt;3,IF(MAX(Kinder!$AJ$903:AN$903)&lt;3,4.5,Kinder!BP654),MIN('Berechnung 4_5 _ x'!$E$31:$F$32))),E654),0)</f>
        <v>0</v>
      </c>
      <c r="AQ654">
        <f>IF(Kinder!BQ656=Antrag!$C$4,IF(F654&gt;=4.5,IF('Berechnung 4_5 _ x'!I$5="Nein",4.5,IF(Kinder!AO$903&lt;3,IF(MAX(Kinder!$AJ$903:AO$903)&lt;3,4.5,Kinder!BQ654),MIN('Berechnung 4_5 _ x'!$E$31:$F$32))),F654),0)</f>
        <v>0</v>
      </c>
      <c r="AR654">
        <f>IF(Kinder!BR656=Antrag!$C$4,IF(G654&gt;=4.5,IF('Berechnung 4_5 _ x'!J$5="Nein",4.5,IF(Kinder!AP$903&lt;3,IF(MAX(Kinder!$AJ$903:AP$903)&lt;3,4.5,Kinder!BR654),MIN('Berechnung 4_5 _ x'!$E$31:$F$32))),G654),0)</f>
        <v>0</v>
      </c>
      <c r="AS654">
        <f>IF(Kinder!BS656=Antrag!$C$4,IF(H654&gt;=4.5,IF('Berechnung 4_5 _ x'!K$5="Nein",4.5,IF(Kinder!AQ$903&lt;3,IF(MAX(Kinder!$AJ$903:AQ$903)&lt;3,4.5,Kinder!BS654),MIN('Berechnung 4_5 _ x'!$E$31:$F$32))),H654),0)</f>
        <v>0</v>
      </c>
      <c r="AT654">
        <f>IF(Kinder!BT656=Antrag!$C$4,IF(I654&gt;=4.5,IF('Berechnung 4_5 _ x'!L$5="Nein",4.5,IF(Kinder!AR$903&lt;3,IF(MAX(Kinder!$AJ$903:AR$903)&lt;3,4.5,Kinder!BT654),MIN('Berechnung 4_5 _ x'!$E$31:$F$32))),I654),0)</f>
        <v>0</v>
      </c>
      <c r="AU654">
        <f>IF(Kinder!BU656=Antrag!$C$4,IF(J654&gt;=4.5,IF('Berechnung 4_5 _ x'!M$5="Nein",4.5,IF(Kinder!AS$903&lt;3,IF(MAX(Kinder!$AJ$903:AS$903)&lt;3,4.5,Kinder!BU654),MIN('Berechnung 4_5 _ x'!$E$31:$F$32))),J654),0)</f>
        <v>0</v>
      </c>
      <c r="AV654">
        <f>IF(Kinder!BV656=Antrag!$C$4,IF(K654&gt;=4.5,IF('Berechnung 4_5 _ x'!N$5="Nein",4.5,IF(Kinder!AT$903&lt;3,IF(MAX(Kinder!$AJ$903:AT$903)&lt;3,4.5,Kinder!BV654),MIN('Berechnung 4_5 _ x'!$E$31:$F$32))),K654),0)</f>
        <v>0</v>
      </c>
      <c r="AW654">
        <f>IF(Kinder!BW656=Antrag!$C$4,IF(L654&gt;=4.5,IF('Berechnung 4_5 _ x'!O$5="Nein",4.5,IF(Kinder!AU$903&lt;3,IF(MAX(Kinder!$AJ$903:AU$903)&lt;3,4.5,Kinder!BW654),MIN('Berechnung 4_5 _ x'!$E$31:$F$32))),L654),0)</f>
        <v>0</v>
      </c>
    </row>
    <row r="655" spans="1:49" x14ac:dyDescent="0.2">
      <c r="M655">
        <f>IF(Kinder!BL656=Antrag!$C$4,Kinder!BL655,0)</f>
        <v>0</v>
      </c>
      <c r="N655">
        <f>IF(Kinder!BM656=Antrag!$C$4,Kinder!BM655,0)</f>
        <v>0</v>
      </c>
      <c r="O655">
        <f>IF(Kinder!BN656=Antrag!$C$4,Kinder!BN655,0)</f>
        <v>0</v>
      </c>
      <c r="P655">
        <f>IF(Kinder!BO656=Antrag!$C$4,Kinder!BO655,0)</f>
        <v>0</v>
      </c>
      <c r="Q655">
        <f>IF(Kinder!BP656=Antrag!$C$4,Kinder!BP655,0)</f>
        <v>0</v>
      </c>
      <c r="R655">
        <f>IF(Kinder!BQ656=Antrag!$C$4,Kinder!BQ655,0)</f>
        <v>0</v>
      </c>
      <c r="S655">
        <f>IF(Kinder!BR656=Antrag!$C$4,Kinder!BR655,0)</f>
        <v>0</v>
      </c>
      <c r="T655">
        <f>IF(Kinder!BS656=Antrag!$C$4,Kinder!BS655,0)</f>
        <v>0</v>
      </c>
      <c r="U655">
        <f>IF(Kinder!BT656=Antrag!$C$4,Kinder!BT655,0)</f>
        <v>0</v>
      </c>
      <c r="V655">
        <f>IF(Kinder!BU656=Antrag!$C$4,Kinder!BU655,0)</f>
        <v>0</v>
      </c>
      <c r="W655">
        <f>IF(Kinder!BV656=Antrag!$C$4,Kinder!BV655,0)</f>
        <v>0</v>
      </c>
      <c r="X655">
        <f>IF(Kinder!BW656=Antrag!$C$4,Kinder!BW655,0)</f>
        <v>0</v>
      </c>
    </row>
    <row r="656" spans="1:49" x14ac:dyDescent="0.2">
      <c r="Y656">
        <f t="shared" ref="Y656:AJ656" si="217">MIN(A654,AL654)*M655</f>
        <v>0</v>
      </c>
      <c r="Z656">
        <f t="shared" si="217"/>
        <v>0</v>
      </c>
      <c r="AA656">
        <f t="shared" si="217"/>
        <v>0</v>
      </c>
      <c r="AB656">
        <f t="shared" si="217"/>
        <v>0</v>
      </c>
      <c r="AC656">
        <f t="shared" si="217"/>
        <v>0</v>
      </c>
      <c r="AD656">
        <f t="shared" si="217"/>
        <v>0</v>
      </c>
      <c r="AE656">
        <f t="shared" si="217"/>
        <v>0</v>
      </c>
      <c r="AF656">
        <f t="shared" si="217"/>
        <v>0</v>
      </c>
      <c r="AG656">
        <f t="shared" si="217"/>
        <v>0</v>
      </c>
      <c r="AH656">
        <f t="shared" si="217"/>
        <v>0</v>
      </c>
      <c r="AI656">
        <f t="shared" si="217"/>
        <v>0</v>
      </c>
      <c r="AJ656">
        <f t="shared" si="217"/>
        <v>0</v>
      </c>
      <c r="AK656">
        <f>SUM(Y656:AJ656)</f>
        <v>0</v>
      </c>
    </row>
    <row r="657" spans="1:49" x14ac:dyDescent="0.2">
      <c r="A657">
        <f>IF(Kinder!BL659=Antrag!$C$4,IF(Kinder!BL657=4.5,'Berechnung 4_5 _ x'!$E$31,Kinder!BL657),0)</f>
        <v>0</v>
      </c>
      <c r="B657">
        <f>IF(Kinder!BM659=Antrag!$C$4,IF(Kinder!BM657=4.5,'Berechnung 4_5 _ x'!$E$31,Kinder!BM657),0)</f>
        <v>0</v>
      </c>
      <c r="C657">
        <f>IF(Kinder!BN659=Antrag!$C$4,IF(Kinder!BN657=4.5,'Berechnung 4_5 _ x'!$E$31,Kinder!BN657),0)</f>
        <v>0</v>
      </c>
      <c r="D657">
        <f>IF(Kinder!BO659=Antrag!$C$4,IF(Kinder!BO657=4.5,'Berechnung 4_5 _ x'!$E$31,Kinder!BO657),0)</f>
        <v>0</v>
      </c>
      <c r="E657">
        <f>IF(Kinder!BP659=Antrag!$C$4,IF(Kinder!BP657=4.5,'Berechnung 4_5 _ x'!$E$31,Kinder!BP657),0)</f>
        <v>0</v>
      </c>
      <c r="F657">
        <f>IF(Kinder!BQ659=Antrag!$C$4,IF(Kinder!BQ657=4.5,'Berechnung 4_5 _ x'!$E$31,Kinder!BQ657),0)</f>
        <v>0</v>
      </c>
      <c r="G657">
        <f>IF(Kinder!BR659=Antrag!$C$4,IF(Kinder!BR657=4.5,'Berechnung 4_5 _ x'!$E$31,Kinder!BR657),0)</f>
        <v>0</v>
      </c>
      <c r="H657">
        <f>IF(Kinder!BS659=Antrag!$C$4,IF(Kinder!BS657=4.5,'Berechnung 4_5 _ x'!$E$31,Kinder!BS657),0)</f>
        <v>0</v>
      </c>
      <c r="I657">
        <f>IF(Kinder!BT659=Antrag!$C$4,IF(Kinder!BT657=4.5,'Berechnung 4_5 _ x'!$E$31,Kinder!BT657),0)</f>
        <v>0</v>
      </c>
      <c r="J657">
        <f>IF(Kinder!BU659=Antrag!$C$4,IF(Kinder!BU657=4.5,'Berechnung 4_5 _ x'!$E$31,Kinder!BU657),0)</f>
        <v>0</v>
      </c>
      <c r="K657">
        <f>IF(Kinder!BV659=Antrag!$C$4,IF(Kinder!BV657=4.5,'Berechnung 4_5 _ x'!$E$31,Kinder!BV657),0)</f>
        <v>0</v>
      </c>
      <c r="L657">
        <f>IF(Kinder!BW659=Antrag!$C$4,IF(Kinder!BW657=4.5,'Berechnung 4_5 _ x'!$E$31,Kinder!BW657),0)</f>
        <v>0</v>
      </c>
      <c r="M657" t="str">
        <f>IF(Kinder!S659='Berechnung Kommune'!L656,Kinder!S657,0)</f>
        <v/>
      </c>
      <c r="AL657">
        <f>IF(Kinder!BL659=Antrag!$C$4,IF(A657&gt;=4.5,IF('Berechnung 4_5 _ x'!D$5="Nein",4.5,IF(Kinder!AJ$903&lt;3,IF(MAX(Kinder!$AJ$903:AJ$903)&lt;3,4.5,Kinder!BL657),MIN('Berechnung 4_5 _ x'!$E$31:$F$32))),A657),0)</f>
        <v>0</v>
      </c>
      <c r="AM657">
        <f>IF(Kinder!BM659=Antrag!$C$4,IF(B657&gt;=4.5,IF('Berechnung 4_5 _ x'!E$5="Nein",4.5,IF(Kinder!AK$903&lt;3,IF(MAX(Kinder!$AJ$903:AK$903)&lt;3,4.5,Kinder!BM657),MIN('Berechnung 4_5 _ x'!$E$31:$F$32))),B657),0)</f>
        <v>0</v>
      </c>
      <c r="AN657">
        <f>IF(Kinder!BN659=Antrag!$C$4,IF(C657&gt;=4.5,IF('Berechnung 4_5 _ x'!F$5="Nein",4.5,IF(Kinder!AL$903&lt;3,IF(MAX(Kinder!$AJ$903:AL$903)&lt;3,4.5,Kinder!BN657),MIN('Berechnung 4_5 _ x'!$E$31:$F$32))),C657),0)</f>
        <v>0</v>
      </c>
      <c r="AO657">
        <f>IF(Kinder!BO659=Antrag!$C$4,IF(D657&gt;=4.5,IF('Berechnung 4_5 _ x'!G$5="Nein",4.5,IF(Kinder!AM$903&lt;3,IF(MAX(Kinder!$AJ$903:AM$903)&lt;3,4.5,Kinder!BO657),MIN('Berechnung 4_5 _ x'!$E$31:$F$32))),D657),0)</f>
        <v>0</v>
      </c>
      <c r="AP657">
        <f>IF(Kinder!BP659=Antrag!$C$4,IF(E657&gt;=4.5,IF('Berechnung 4_5 _ x'!H$5="Nein",4.5,IF(Kinder!AN$903&lt;3,IF(MAX(Kinder!$AJ$903:AN$903)&lt;3,4.5,Kinder!BP657),MIN('Berechnung 4_5 _ x'!$E$31:$F$32))),E657),0)</f>
        <v>0</v>
      </c>
      <c r="AQ657">
        <f>IF(Kinder!BQ659=Antrag!$C$4,IF(F657&gt;=4.5,IF('Berechnung 4_5 _ x'!I$5="Nein",4.5,IF(Kinder!AO$903&lt;3,IF(MAX(Kinder!$AJ$903:AO$903)&lt;3,4.5,Kinder!BQ657),MIN('Berechnung 4_5 _ x'!$E$31:$F$32))),F657),0)</f>
        <v>0</v>
      </c>
      <c r="AR657">
        <f>IF(Kinder!BR659=Antrag!$C$4,IF(G657&gt;=4.5,IF('Berechnung 4_5 _ x'!J$5="Nein",4.5,IF(Kinder!AP$903&lt;3,IF(MAX(Kinder!$AJ$903:AP$903)&lt;3,4.5,Kinder!BR657),MIN('Berechnung 4_5 _ x'!$E$31:$F$32))),G657),0)</f>
        <v>0</v>
      </c>
      <c r="AS657">
        <f>IF(Kinder!BS659=Antrag!$C$4,IF(H657&gt;=4.5,IF('Berechnung 4_5 _ x'!K$5="Nein",4.5,IF(Kinder!AQ$903&lt;3,IF(MAX(Kinder!$AJ$903:AQ$903)&lt;3,4.5,Kinder!BS657),MIN('Berechnung 4_5 _ x'!$E$31:$F$32))),H657),0)</f>
        <v>0</v>
      </c>
      <c r="AT657">
        <f>IF(Kinder!BT659=Antrag!$C$4,IF(I657&gt;=4.5,IF('Berechnung 4_5 _ x'!L$5="Nein",4.5,IF(Kinder!AR$903&lt;3,IF(MAX(Kinder!$AJ$903:AR$903)&lt;3,4.5,Kinder!BT657),MIN('Berechnung 4_5 _ x'!$E$31:$F$32))),I657),0)</f>
        <v>0</v>
      </c>
      <c r="AU657">
        <f>IF(Kinder!BU659=Antrag!$C$4,IF(J657&gt;=4.5,IF('Berechnung 4_5 _ x'!M$5="Nein",4.5,IF(Kinder!AS$903&lt;3,IF(MAX(Kinder!$AJ$903:AS$903)&lt;3,4.5,Kinder!BU657),MIN('Berechnung 4_5 _ x'!$E$31:$F$32))),J657),0)</f>
        <v>0</v>
      </c>
      <c r="AV657">
        <f>IF(Kinder!BV659=Antrag!$C$4,IF(K657&gt;=4.5,IF('Berechnung 4_5 _ x'!N$5="Nein",4.5,IF(Kinder!AT$903&lt;3,IF(MAX(Kinder!$AJ$903:AT$903)&lt;3,4.5,Kinder!BV657),MIN('Berechnung 4_5 _ x'!$E$31:$F$32))),K657),0)</f>
        <v>0</v>
      </c>
      <c r="AW657">
        <f>IF(Kinder!BW659=Antrag!$C$4,IF(L657&gt;=4.5,IF('Berechnung 4_5 _ x'!O$5="Nein",4.5,IF(Kinder!AU$903&lt;3,IF(MAX(Kinder!$AJ$903:AU$903)&lt;3,4.5,Kinder!BW657),MIN('Berechnung 4_5 _ x'!$E$31:$F$32))),L657),0)</f>
        <v>0</v>
      </c>
    </row>
    <row r="658" spans="1:49" x14ac:dyDescent="0.2">
      <c r="M658">
        <f>IF(Kinder!BL659=Antrag!$C$4,Kinder!BL658,0)</f>
        <v>0</v>
      </c>
      <c r="N658">
        <f>IF(Kinder!BM659=Antrag!$C$4,Kinder!BM658,0)</f>
        <v>0</v>
      </c>
      <c r="O658">
        <f>IF(Kinder!BN659=Antrag!$C$4,Kinder!BN658,0)</f>
        <v>0</v>
      </c>
      <c r="P658">
        <f>IF(Kinder!BO659=Antrag!$C$4,Kinder!BO658,0)</f>
        <v>0</v>
      </c>
      <c r="Q658">
        <f>IF(Kinder!BP659=Antrag!$C$4,Kinder!BP658,0)</f>
        <v>0</v>
      </c>
      <c r="R658">
        <f>IF(Kinder!BQ659=Antrag!$C$4,Kinder!BQ658,0)</f>
        <v>0</v>
      </c>
      <c r="S658">
        <f>IF(Kinder!BR659=Antrag!$C$4,Kinder!BR658,0)</f>
        <v>0</v>
      </c>
      <c r="T658">
        <f>IF(Kinder!BS659=Antrag!$C$4,Kinder!BS658,0)</f>
        <v>0</v>
      </c>
      <c r="U658">
        <f>IF(Kinder!BT659=Antrag!$C$4,Kinder!BT658,0)</f>
        <v>0</v>
      </c>
      <c r="V658">
        <f>IF(Kinder!BU659=Antrag!$C$4,Kinder!BU658,0)</f>
        <v>0</v>
      </c>
      <c r="W658">
        <f>IF(Kinder!BV659=Antrag!$C$4,Kinder!BV658,0)</f>
        <v>0</v>
      </c>
      <c r="X658">
        <f>IF(Kinder!BW659=Antrag!$C$4,Kinder!BW658,0)</f>
        <v>0</v>
      </c>
    </row>
    <row r="659" spans="1:49" x14ac:dyDescent="0.2">
      <c r="Y659">
        <f t="shared" ref="Y659:AJ659" si="218">MIN(A657,AL657)*M658</f>
        <v>0</v>
      </c>
      <c r="Z659">
        <f t="shared" si="218"/>
        <v>0</v>
      </c>
      <c r="AA659">
        <f t="shared" si="218"/>
        <v>0</v>
      </c>
      <c r="AB659">
        <f t="shared" si="218"/>
        <v>0</v>
      </c>
      <c r="AC659">
        <f t="shared" si="218"/>
        <v>0</v>
      </c>
      <c r="AD659">
        <f t="shared" si="218"/>
        <v>0</v>
      </c>
      <c r="AE659">
        <f t="shared" si="218"/>
        <v>0</v>
      </c>
      <c r="AF659">
        <f t="shared" si="218"/>
        <v>0</v>
      </c>
      <c r="AG659">
        <f t="shared" si="218"/>
        <v>0</v>
      </c>
      <c r="AH659">
        <f t="shared" si="218"/>
        <v>0</v>
      </c>
      <c r="AI659">
        <f t="shared" si="218"/>
        <v>0</v>
      </c>
      <c r="AJ659">
        <f t="shared" si="218"/>
        <v>0</v>
      </c>
      <c r="AK659">
        <f>SUM(Y659:AJ659)</f>
        <v>0</v>
      </c>
    </row>
    <row r="660" spans="1:49" x14ac:dyDescent="0.2">
      <c r="A660">
        <f>IF(Kinder!BL662=Antrag!$C$4,IF(Kinder!BL660=4.5,'Berechnung 4_5 _ x'!$E$31,Kinder!BL660),0)</f>
        <v>0</v>
      </c>
      <c r="B660">
        <f>IF(Kinder!BM662=Antrag!$C$4,IF(Kinder!BM660=4.5,'Berechnung 4_5 _ x'!$E$31,Kinder!BM660),0)</f>
        <v>0</v>
      </c>
      <c r="C660">
        <f>IF(Kinder!BN662=Antrag!$C$4,IF(Kinder!BN660=4.5,'Berechnung 4_5 _ x'!$E$31,Kinder!BN660),0)</f>
        <v>0</v>
      </c>
      <c r="D660">
        <f>IF(Kinder!BO662=Antrag!$C$4,IF(Kinder!BO660=4.5,'Berechnung 4_5 _ x'!$E$31,Kinder!BO660),0)</f>
        <v>0</v>
      </c>
      <c r="E660">
        <f>IF(Kinder!BP662=Antrag!$C$4,IF(Kinder!BP660=4.5,'Berechnung 4_5 _ x'!$E$31,Kinder!BP660),0)</f>
        <v>0</v>
      </c>
      <c r="F660">
        <f>IF(Kinder!BQ662=Antrag!$C$4,IF(Kinder!BQ660=4.5,'Berechnung 4_5 _ x'!$E$31,Kinder!BQ660),0)</f>
        <v>0</v>
      </c>
      <c r="G660">
        <f>IF(Kinder!BR662=Antrag!$C$4,IF(Kinder!BR660=4.5,'Berechnung 4_5 _ x'!$E$31,Kinder!BR660),0)</f>
        <v>0</v>
      </c>
      <c r="H660">
        <f>IF(Kinder!BS662=Antrag!$C$4,IF(Kinder!BS660=4.5,'Berechnung 4_5 _ x'!$E$31,Kinder!BS660),0)</f>
        <v>0</v>
      </c>
      <c r="I660">
        <f>IF(Kinder!BT662=Antrag!$C$4,IF(Kinder!BT660=4.5,'Berechnung 4_5 _ x'!$E$31,Kinder!BT660),0)</f>
        <v>0</v>
      </c>
      <c r="J660">
        <f>IF(Kinder!BU662=Antrag!$C$4,IF(Kinder!BU660=4.5,'Berechnung 4_5 _ x'!$E$31,Kinder!BU660),0)</f>
        <v>0</v>
      </c>
      <c r="K660">
        <f>IF(Kinder!BV662=Antrag!$C$4,IF(Kinder!BV660=4.5,'Berechnung 4_5 _ x'!$E$31,Kinder!BV660),0)</f>
        <v>0</v>
      </c>
      <c r="L660">
        <f>IF(Kinder!BW662=Antrag!$C$4,IF(Kinder!BW660=4.5,'Berechnung 4_5 _ x'!$E$31,Kinder!BW660),0)</f>
        <v>0</v>
      </c>
      <c r="M660" t="str">
        <f>IF(Kinder!S662='Berechnung Kommune'!L659,Kinder!S660,0)</f>
        <v/>
      </c>
      <c r="AL660">
        <f>IF(Kinder!BL662=Antrag!$C$4,IF(A660&gt;=4.5,IF('Berechnung 4_5 _ x'!D$5="Nein",4.5,IF(Kinder!AJ$903&lt;3,IF(MAX(Kinder!$AJ$903:AJ$903)&lt;3,4.5,Kinder!BL660),MIN('Berechnung 4_5 _ x'!$E$31:$F$32))),A660),0)</f>
        <v>0</v>
      </c>
      <c r="AM660">
        <f>IF(Kinder!BM662=Antrag!$C$4,IF(B660&gt;=4.5,IF('Berechnung 4_5 _ x'!E$5="Nein",4.5,IF(Kinder!AK$903&lt;3,IF(MAX(Kinder!$AJ$903:AK$903)&lt;3,4.5,Kinder!BM660),MIN('Berechnung 4_5 _ x'!$E$31:$F$32))),B660),0)</f>
        <v>0</v>
      </c>
      <c r="AN660">
        <f>IF(Kinder!BN662=Antrag!$C$4,IF(C660&gt;=4.5,IF('Berechnung 4_5 _ x'!F$5="Nein",4.5,IF(Kinder!AL$903&lt;3,IF(MAX(Kinder!$AJ$903:AL$903)&lt;3,4.5,Kinder!BN660),MIN('Berechnung 4_5 _ x'!$E$31:$F$32))),C660),0)</f>
        <v>0</v>
      </c>
      <c r="AO660">
        <f>IF(Kinder!BO662=Antrag!$C$4,IF(D660&gt;=4.5,IF('Berechnung 4_5 _ x'!G$5="Nein",4.5,IF(Kinder!AM$903&lt;3,IF(MAX(Kinder!$AJ$903:AM$903)&lt;3,4.5,Kinder!BO660),MIN('Berechnung 4_5 _ x'!$E$31:$F$32))),D660),0)</f>
        <v>0</v>
      </c>
      <c r="AP660">
        <f>IF(Kinder!BP662=Antrag!$C$4,IF(E660&gt;=4.5,IF('Berechnung 4_5 _ x'!H$5="Nein",4.5,IF(Kinder!AN$903&lt;3,IF(MAX(Kinder!$AJ$903:AN$903)&lt;3,4.5,Kinder!BP660),MIN('Berechnung 4_5 _ x'!$E$31:$F$32))),E660),0)</f>
        <v>0</v>
      </c>
      <c r="AQ660">
        <f>IF(Kinder!BQ662=Antrag!$C$4,IF(F660&gt;=4.5,IF('Berechnung 4_5 _ x'!I$5="Nein",4.5,IF(Kinder!AO$903&lt;3,IF(MAX(Kinder!$AJ$903:AO$903)&lt;3,4.5,Kinder!BQ660),MIN('Berechnung 4_5 _ x'!$E$31:$F$32))),F660),0)</f>
        <v>0</v>
      </c>
      <c r="AR660">
        <f>IF(Kinder!BR662=Antrag!$C$4,IF(G660&gt;=4.5,IF('Berechnung 4_5 _ x'!J$5="Nein",4.5,IF(Kinder!AP$903&lt;3,IF(MAX(Kinder!$AJ$903:AP$903)&lt;3,4.5,Kinder!BR660),MIN('Berechnung 4_5 _ x'!$E$31:$F$32))),G660),0)</f>
        <v>0</v>
      </c>
      <c r="AS660">
        <f>IF(Kinder!BS662=Antrag!$C$4,IF(H660&gt;=4.5,IF('Berechnung 4_5 _ x'!K$5="Nein",4.5,IF(Kinder!AQ$903&lt;3,IF(MAX(Kinder!$AJ$903:AQ$903)&lt;3,4.5,Kinder!BS660),MIN('Berechnung 4_5 _ x'!$E$31:$F$32))),H660),0)</f>
        <v>0</v>
      </c>
      <c r="AT660">
        <f>IF(Kinder!BT662=Antrag!$C$4,IF(I660&gt;=4.5,IF('Berechnung 4_5 _ x'!L$5="Nein",4.5,IF(Kinder!AR$903&lt;3,IF(MAX(Kinder!$AJ$903:AR$903)&lt;3,4.5,Kinder!BT660),MIN('Berechnung 4_5 _ x'!$E$31:$F$32))),I660),0)</f>
        <v>0</v>
      </c>
      <c r="AU660">
        <f>IF(Kinder!BU662=Antrag!$C$4,IF(J660&gt;=4.5,IF('Berechnung 4_5 _ x'!M$5="Nein",4.5,IF(Kinder!AS$903&lt;3,IF(MAX(Kinder!$AJ$903:AS$903)&lt;3,4.5,Kinder!BU660),MIN('Berechnung 4_5 _ x'!$E$31:$F$32))),J660),0)</f>
        <v>0</v>
      </c>
      <c r="AV660">
        <f>IF(Kinder!BV662=Antrag!$C$4,IF(K660&gt;=4.5,IF('Berechnung 4_5 _ x'!N$5="Nein",4.5,IF(Kinder!AT$903&lt;3,IF(MAX(Kinder!$AJ$903:AT$903)&lt;3,4.5,Kinder!BV660),MIN('Berechnung 4_5 _ x'!$E$31:$F$32))),K660),0)</f>
        <v>0</v>
      </c>
      <c r="AW660">
        <f>IF(Kinder!BW662=Antrag!$C$4,IF(L660&gt;=4.5,IF('Berechnung 4_5 _ x'!O$5="Nein",4.5,IF(Kinder!AU$903&lt;3,IF(MAX(Kinder!$AJ$903:AU$903)&lt;3,4.5,Kinder!BW660),MIN('Berechnung 4_5 _ x'!$E$31:$F$32))),L660),0)</f>
        <v>0</v>
      </c>
    </row>
    <row r="661" spans="1:49" x14ac:dyDescent="0.2">
      <c r="M661">
        <f>IF(Kinder!BL662=Antrag!$C$4,Kinder!BL661,0)</f>
        <v>0</v>
      </c>
      <c r="N661">
        <f>IF(Kinder!BM662=Antrag!$C$4,Kinder!BM661,0)</f>
        <v>0</v>
      </c>
      <c r="O661">
        <f>IF(Kinder!BN662=Antrag!$C$4,Kinder!BN661,0)</f>
        <v>0</v>
      </c>
      <c r="P661">
        <f>IF(Kinder!BO662=Antrag!$C$4,Kinder!BO661,0)</f>
        <v>0</v>
      </c>
      <c r="Q661">
        <f>IF(Kinder!BP662=Antrag!$C$4,Kinder!BP661,0)</f>
        <v>0</v>
      </c>
      <c r="R661">
        <f>IF(Kinder!BQ662=Antrag!$C$4,Kinder!BQ661,0)</f>
        <v>0</v>
      </c>
      <c r="S661">
        <f>IF(Kinder!BR662=Antrag!$C$4,Kinder!BR661,0)</f>
        <v>0</v>
      </c>
      <c r="T661">
        <f>IF(Kinder!BS662=Antrag!$C$4,Kinder!BS661,0)</f>
        <v>0</v>
      </c>
      <c r="U661">
        <f>IF(Kinder!BT662=Antrag!$C$4,Kinder!BT661,0)</f>
        <v>0</v>
      </c>
      <c r="V661">
        <f>IF(Kinder!BU662=Antrag!$C$4,Kinder!BU661,0)</f>
        <v>0</v>
      </c>
      <c r="W661">
        <f>IF(Kinder!BV662=Antrag!$C$4,Kinder!BV661,0)</f>
        <v>0</v>
      </c>
      <c r="X661">
        <f>IF(Kinder!BW662=Antrag!$C$4,Kinder!BW661,0)</f>
        <v>0</v>
      </c>
    </row>
    <row r="662" spans="1:49" x14ac:dyDescent="0.2">
      <c r="Y662">
        <f t="shared" ref="Y662:AJ662" si="219">MIN(A660,AL660)*M661</f>
        <v>0</v>
      </c>
      <c r="Z662">
        <f t="shared" si="219"/>
        <v>0</v>
      </c>
      <c r="AA662">
        <f t="shared" si="219"/>
        <v>0</v>
      </c>
      <c r="AB662">
        <f t="shared" si="219"/>
        <v>0</v>
      </c>
      <c r="AC662">
        <f t="shared" si="219"/>
        <v>0</v>
      </c>
      <c r="AD662">
        <f t="shared" si="219"/>
        <v>0</v>
      </c>
      <c r="AE662">
        <f t="shared" si="219"/>
        <v>0</v>
      </c>
      <c r="AF662">
        <f t="shared" si="219"/>
        <v>0</v>
      </c>
      <c r="AG662">
        <f t="shared" si="219"/>
        <v>0</v>
      </c>
      <c r="AH662">
        <f t="shared" si="219"/>
        <v>0</v>
      </c>
      <c r="AI662">
        <f t="shared" si="219"/>
        <v>0</v>
      </c>
      <c r="AJ662">
        <f t="shared" si="219"/>
        <v>0</v>
      </c>
      <c r="AK662">
        <f>SUM(Y662:AJ662)</f>
        <v>0</v>
      </c>
    </row>
    <row r="663" spans="1:49" x14ac:dyDescent="0.2">
      <c r="A663">
        <f>IF(Kinder!BL665=Antrag!$C$4,IF(Kinder!BL663=4.5,'Berechnung 4_5 _ x'!$E$31,Kinder!BL663),0)</f>
        <v>0</v>
      </c>
      <c r="B663">
        <f>IF(Kinder!BM665=Antrag!$C$4,IF(Kinder!BM663=4.5,'Berechnung 4_5 _ x'!$E$31,Kinder!BM663),0)</f>
        <v>0</v>
      </c>
      <c r="C663">
        <f>IF(Kinder!BN665=Antrag!$C$4,IF(Kinder!BN663=4.5,'Berechnung 4_5 _ x'!$E$31,Kinder!BN663),0)</f>
        <v>0</v>
      </c>
      <c r="D663">
        <f>IF(Kinder!BO665=Antrag!$C$4,IF(Kinder!BO663=4.5,'Berechnung 4_5 _ x'!$E$31,Kinder!BO663),0)</f>
        <v>0</v>
      </c>
      <c r="E663">
        <f>IF(Kinder!BP665=Antrag!$C$4,IF(Kinder!BP663=4.5,'Berechnung 4_5 _ x'!$E$31,Kinder!BP663),0)</f>
        <v>0</v>
      </c>
      <c r="F663">
        <f>IF(Kinder!BQ665=Antrag!$C$4,IF(Kinder!BQ663=4.5,'Berechnung 4_5 _ x'!$E$31,Kinder!BQ663),0)</f>
        <v>0</v>
      </c>
      <c r="G663">
        <f>IF(Kinder!BR665=Antrag!$C$4,IF(Kinder!BR663=4.5,'Berechnung 4_5 _ x'!$E$31,Kinder!BR663),0)</f>
        <v>0</v>
      </c>
      <c r="H663">
        <f>IF(Kinder!BS665=Antrag!$C$4,IF(Kinder!BS663=4.5,'Berechnung 4_5 _ x'!$E$31,Kinder!BS663),0)</f>
        <v>0</v>
      </c>
      <c r="I663">
        <f>IF(Kinder!BT665=Antrag!$C$4,IF(Kinder!BT663=4.5,'Berechnung 4_5 _ x'!$E$31,Kinder!BT663),0)</f>
        <v>0</v>
      </c>
      <c r="J663">
        <f>IF(Kinder!BU665=Antrag!$C$4,IF(Kinder!BU663=4.5,'Berechnung 4_5 _ x'!$E$31,Kinder!BU663),0)</f>
        <v>0</v>
      </c>
      <c r="K663">
        <f>IF(Kinder!BV665=Antrag!$C$4,IF(Kinder!BV663=4.5,'Berechnung 4_5 _ x'!$E$31,Kinder!BV663),0)</f>
        <v>0</v>
      </c>
      <c r="L663">
        <f>IF(Kinder!BW665=Antrag!$C$4,IF(Kinder!BW663=4.5,'Berechnung 4_5 _ x'!$E$31,Kinder!BW663),0)</f>
        <v>0</v>
      </c>
      <c r="M663" t="str">
        <f>IF(Kinder!S665='Berechnung Kommune'!L662,Kinder!S663,0)</f>
        <v/>
      </c>
      <c r="AL663">
        <f>IF(Kinder!BL665=Antrag!$C$4,IF(A663&gt;=4.5,IF('Berechnung 4_5 _ x'!D$5="Nein",4.5,IF(Kinder!AJ$903&lt;3,IF(MAX(Kinder!$AJ$903:AJ$903)&lt;3,4.5,Kinder!BL663),MIN('Berechnung 4_5 _ x'!$E$31:$F$32))),A663),0)</f>
        <v>0</v>
      </c>
      <c r="AM663">
        <f>IF(Kinder!BM665=Antrag!$C$4,IF(B663&gt;=4.5,IF('Berechnung 4_5 _ x'!E$5="Nein",4.5,IF(Kinder!AK$903&lt;3,IF(MAX(Kinder!$AJ$903:AK$903)&lt;3,4.5,Kinder!BM663),MIN('Berechnung 4_5 _ x'!$E$31:$F$32))),B663),0)</f>
        <v>0</v>
      </c>
      <c r="AN663">
        <f>IF(Kinder!BN665=Antrag!$C$4,IF(C663&gt;=4.5,IF('Berechnung 4_5 _ x'!F$5="Nein",4.5,IF(Kinder!AL$903&lt;3,IF(MAX(Kinder!$AJ$903:AL$903)&lt;3,4.5,Kinder!BN663),MIN('Berechnung 4_5 _ x'!$E$31:$F$32))),C663),0)</f>
        <v>0</v>
      </c>
      <c r="AO663">
        <f>IF(Kinder!BO665=Antrag!$C$4,IF(D663&gt;=4.5,IF('Berechnung 4_5 _ x'!G$5="Nein",4.5,IF(Kinder!AM$903&lt;3,IF(MAX(Kinder!$AJ$903:AM$903)&lt;3,4.5,Kinder!BO663),MIN('Berechnung 4_5 _ x'!$E$31:$F$32))),D663),0)</f>
        <v>0</v>
      </c>
      <c r="AP663">
        <f>IF(Kinder!BP665=Antrag!$C$4,IF(E663&gt;=4.5,IF('Berechnung 4_5 _ x'!H$5="Nein",4.5,IF(Kinder!AN$903&lt;3,IF(MAX(Kinder!$AJ$903:AN$903)&lt;3,4.5,Kinder!BP663),MIN('Berechnung 4_5 _ x'!$E$31:$F$32))),E663),0)</f>
        <v>0</v>
      </c>
      <c r="AQ663">
        <f>IF(Kinder!BQ665=Antrag!$C$4,IF(F663&gt;=4.5,IF('Berechnung 4_5 _ x'!I$5="Nein",4.5,IF(Kinder!AO$903&lt;3,IF(MAX(Kinder!$AJ$903:AO$903)&lt;3,4.5,Kinder!BQ663),MIN('Berechnung 4_5 _ x'!$E$31:$F$32))),F663),0)</f>
        <v>0</v>
      </c>
      <c r="AR663">
        <f>IF(Kinder!BR665=Antrag!$C$4,IF(G663&gt;=4.5,IF('Berechnung 4_5 _ x'!J$5="Nein",4.5,IF(Kinder!AP$903&lt;3,IF(MAX(Kinder!$AJ$903:AP$903)&lt;3,4.5,Kinder!BR663),MIN('Berechnung 4_5 _ x'!$E$31:$F$32))),G663),0)</f>
        <v>0</v>
      </c>
      <c r="AS663">
        <f>IF(Kinder!BS665=Antrag!$C$4,IF(H663&gt;=4.5,IF('Berechnung 4_5 _ x'!K$5="Nein",4.5,IF(Kinder!AQ$903&lt;3,IF(MAX(Kinder!$AJ$903:AQ$903)&lt;3,4.5,Kinder!BS663),MIN('Berechnung 4_5 _ x'!$E$31:$F$32))),H663),0)</f>
        <v>0</v>
      </c>
      <c r="AT663">
        <f>IF(Kinder!BT665=Antrag!$C$4,IF(I663&gt;=4.5,IF('Berechnung 4_5 _ x'!L$5="Nein",4.5,IF(Kinder!AR$903&lt;3,IF(MAX(Kinder!$AJ$903:AR$903)&lt;3,4.5,Kinder!BT663),MIN('Berechnung 4_5 _ x'!$E$31:$F$32))),I663),0)</f>
        <v>0</v>
      </c>
      <c r="AU663">
        <f>IF(Kinder!BU665=Antrag!$C$4,IF(J663&gt;=4.5,IF('Berechnung 4_5 _ x'!M$5="Nein",4.5,IF(Kinder!AS$903&lt;3,IF(MAX(Kinder!$AJ$903:AS$903)&lt;3,4.5,Kinder!BU663),MIN('Berechnung 4_5 _ x'!$E$31:$F$32))),J663),0)</f>
        <v>0</v>
      </c>
      <c r="AV663">
        <f>IF(Kinder!BV665=Antrag!$C$4,IF(K663&gt;=4.5,IF('Berechnung 4_5 _ x'!N$5="Nein",4.5,IF(Kinder!AT$903&lt;3,IF(MAX(Kinder!$AJ$903:AT$903)&lt;3,4.5,Kinder!BV663),MIN('Berechnung 4_5 _ x'!$E$31:$F$32))),K663),0)</f>
        <v>0</v>
      </c>
      <c r="AW663">
        <f>IF(Kinder!BW665=Antrag!$C$4,IF(L663&gt;=4.5,IF('Berechnung 4_5 _ x'!O$5="Nein",4.5,IF(Kinder!AU$903&lt;3,IF(MAX(Kinder!$AJ$903:AU$903)&lt;3,4.5,Kinder!BW663),MIN('Berechnung 4_5 _ x'!$E$31:$F$32))),L663),0)</f>
        <v>0</v>
      </c>
    </row>
    <row r="664" spans="1:49" x14ac:dyDescent="0.2">
      <c r="M664">
        <f>IF(Kinder!BL665=Antrag!$C$4,Kinder!BL664,0)</f>
        <v>0</v>
      </c>
      <c r="N664">
        <f>IF(Kinder!BM665=Antrag!$C$4,Kinder!BM664,0)</f>
        <v>0</v>
      </c>
      <c r="O664">
        <f>IF(Kinder!BN665=Antrag!$C$4,Kinder!BN664,0)</f>
        <v>0</v>
      </c>
      <c r="P664">
        <f>IF(Kinder!BO665=Antrag!$C$4,Kinder!BO664,0)</f>
        <v>0</v>
      </c>
      <c r="Q664">
        <f>IF(Kinder!BP665=Antrag!$C$4,Kinder!BP664,0)</f>
        <v>0</v>
      </c>
      <c r="R664">
        <f>IF(Kinder!BQ665=Antrag!$C$4,Kinder!BQ664,0)</f>
        <v>0</v>
      </c>
      <c r="S664">
        <f>IF(Kinder!BR665=Antrag!$C$4,Kinder!BR664,0)</f>
        <v>0</v>
      </c>
      <c r="T664">
        <f>IF(Kinder!BS665=Antrag!$C$4,Kinder!BS664,0)</f>
        <v>0</v>
      </c>
      <c r="U664">
        <f>IF(Kinder!BT665=Antrag!$C$4,Kinder!BT664,0)</f>
        <v>0</v>
      </c>
      <c r="V664">
        <f>IF(Kinder!BU665=Antrag!$C$4,Kinder!BU664,0)</f>
        <v>0</v>
      </c>
      <c r="W664">
        <f>IF(Kinder!BV665=Antrag!$C$4,Kinder!BV664,0)</f>
        <v>0</v>
      </c>
      <c r="X664">
        <f>IF(Kinder!BW665=Antrag!$C$4,Kinder!BW664,0)</f>
        <v>0</v>
      </c>
    </row>
    <row r="665" spans="1:49" x14ac:dyDescent="0.2">
      <c r="Y665">
        <f t="shared" ref="Y665:AJ665" si="220">MIN(A663,AL663)*M664</f>
        <v>0</v>
      </c>
      <c r="Z665">
        <f t="shared" si="220"/>
        <v>0</v>
      </c>
      <c r="AA665">
        <f t="shared" si="220"/>
        <v>0</v>
      </c>
      <c r="AB665">
        <f t="shared" si="220"/>
        <v>0</v>
      </c>
      <c r="AC665">
        <f t="shared" si="220"/>
        <v>0</v>
      </c>
      <c r="AD665">
        <f t="shared" si="220"/>
        <v>0</v>
      </c>
      <c r="AE665">
        <f t="shared" si="220"/>
        <v>0</v>
      </c>
      <c r="AF665">
        <f t="shared" si="220"/>
        <v>0</v>
      </c>
      <c r="AG665">
        <f t="shared" si="220"/>
        <v>0</v>
      </c>
      <c r="AH665">
        <f t="shared" si="220"/>
        <v>0</v>
      </c>
      <c r="AI665">
        <f t="shared" si="220"/>
        <v>0</v>
      </c>
      <c r="AJ665">
        <f t="shared" si="220"/>
        <v>0</v>
      </c>
      <c r="AK665">
        <f>SUM(Y665:AJ665)</f>
        <v>0</v>
      </c>
    </row>
    <row r="666" spans="1:49" x14ac:dyDescent="0.2">
      <c r="A666">
        <f>IF(Kinder!BL668=Antrag!$C$4,IF(Kinder!BL666=4.5,'Berechnung 4_5 _ x'!$E$31,Kinder!BL666),0)</f>
        <v>0</v>
      </c>
      <c r="B666">
        <f>IF(Kinder!BM668=Antrag!$C$4,IF(Kinder!BM666=4.5,'Berechnung 4_5 _ x'!$E$31,Kinder!BM666),0)</f>
        <v>0</v>
      </c>
      <c r="C666">
        <f>IF(Kinder!BN668=Antrag!$C$4,IF(Kinder!BN666=4.5,'Berechnung 4_5 _ x'!$E$31,Kinder!BN666),0)</f>
        <v>0</v>
      </c>
      <c r="D666">
        <f>IF(Kinder!BO668=Antrag!$C$4,IF(Kinder!BO666=4.5,'Berechnung 4_5 _ x'!$E$31,Kinder!BO666),0)</f>
        <v>0</v>
      </c>
      <c r="E666">
        <f>IF(Kinder!BP668=Antrag!$C$4,IF(Kinder!BP666=4.5,'Berechnung 4_5 _ x'!$E$31,Kinder!BP666),0)</f>
        <v>0</v>
      </c>
      <c r="F666">
        <f>IF(Kinder!BQ668=Antrag!$C$4,IF(Kinder!BQ666=4.5,'Berechnung 4_5 _ x'!$E$31,Kinder!BQ666),0)</f>
        <v>0</v>
      </c>
      <c r="G666">
        <f>IF(Kinder!BR668=Antrag!$C$4,IF(Kinder!BR666=4.5,'Berechnung 4_5 _ x'!$E$31,Kinder!BR666),0)</f>
        <v>0</v>
      </c>
      <c r="H666">
        <f>IF(Kinder!BS668=Antrag!$C$4,IF(Kinder!BS666=4.5,'Berechnung 4_5 _ x'!$E$31,Kinder!BS666),0)</f>
        <v>0</v>
      </c>
      <c r="I666">
        <f>IF(Kinder!BT668=Antrag!$C$4,IF(Kinder!BT666=4.5,'Berechnung 4_5 _ x'!$E$31,Kinder!BT666),0)</f>
        <v>0</v>
      </c>
      <c r="J666">
        <f>IF(Kinder!BU668=Antrag!$C$4,IF(Kinder!BU666=4.5,'Berechnung 4_5 _ x'!$E$31,Kinder!BU666),0)</f>
        <v>0</v>
      </c>
      <c r="K666">
        <f>IF(Kinder!BV668=Antrag!$C$4,IF(Kinder!BV666=4.5,'Berechnung 4_5 _ x'!$E$31,Kinder!BV666),0)</f>
        <v>0</v>
      </c>
      <c r="L666">
        <f>IF(Kinder!BW668=Antrag!$C$4,IF(Kinder!BW666=4.5,'Berechnung 4_5 _ x'!$E$31,Kinder!BW666),0)</f>
        <v>0</v>
      </c>
      <c r="M666" t="str">
        <f>IF(Kinder!S668='Berechnung Kommune'!L665,Kinder!S666,0)</f>
        <v/>
      </c>
      <c r="AL666">
        <f>IF(Kinder!BL668=Antrag!$C$4,IF(A666&gt;=4.5,IF('Berechnung 4_5 _ x'!D$5="Nein",4.5,IF(Kinder!AJ$903&lt;3,IF(MAX(Kinder!$AJ$903:AJ$903)&lt;3,4.5,Kinder!BL666),MIN('Berechnung 4_5 _ x'!$E$31:$F$32))),A666),0)</f>
        <v>0</v>
      </c>
      <c r="AM666">
        <f>IF(Kinder!BM668=Antrag!$C$4,IF(B666&gt;=4.5,IF('Berechnung 4_5 _ x'!E$5="Nein",4.5,IF(Kinder!AK$903&lt;3,IF(MAX(Kinder!$AJ$903:AK$903)&lt;3,4.5,Kinder!BM666),MIN('Berechnung 4_5 _ x'!$E$31:$F$32))),B666),0)</f>
        <v>0</v>
      </c>
      <c r="AN666">
        <f>IF(Kinder!BN668=Antrag!$C$4,IF(C666&gt;=4.5,IF('Berechnung 4_5 _ x'!F$5="Nein",4.5,IF(Kinder!AL$903&lt;3,IF(MAX(Kinder!$AJ$903:AL$903)&lt;3,4.5,Kinder!BN666),MIN('Berechnung 4_5 _ x'!$E$31:$F$32))),C666),0)</f>
        <v>0</v>
      </c>
      <c r="AO666">
        <f>IF(Kinder!BO668=Antrag!$C$4,IF(D666&gt;=4.5,IF('Berechnung 4_5 _ x'!G$5="Nein",4.5,IF(Kinder!AM$903&lt;3,IF(MAX(Kinder!$AJ$903:AM$903)&lt;3,4.5,Kinder!BO666),MIN('Berechnung 4_5 _ x'!$E$31:$F$32))),D666),0)</f>
        <v>0</v>
      </c>
      <c r="AP666">
        <f>IF(Kinder!BP668=Antrag!$C$4,IF(E666&gt;=4.5,IF('Berechnung 4_5 _ x'!H$5="Nein",4.5,IF(Kinder!AN$903&lt;3,IF(MAX(Kinder!$AJ$903:AN$903)&lt;3,4.5,Kinder!BP666),MIN('Berechnung 4_5 _ x'!$E$31:$F$32))),E666),0)</f>
        <v>0</v>
      </c>
      <c r="AQ666">
        <f>IF(Kinder!BQ668=Antrag!$C$4,IF(F666&gt;=4.5,IF('Berechnung 4_5 _ x'!I$5="Nein",4.5,IF(Kinder!AO$903&lt;3,IF(MAX(Kinder!$AJ$903:AO$903)&lt;3,4.5,Kinder!BQ666),MIN('Berechnung 4_5 _ x'!$E$31:$F$32))),F666),0)</f>
        <v>0</v>
      </c>
      <c r="AR666">
        <f>IF(Kinder!BR668=Antrag!$C$4,IF(G666&gt;=4.5,IF('Berechnung 4_5 _ x'!J$5="Nein",4.5,IF(Kinder!AP$903&lt;3,IF(MAX(Kinder!$AJ$903:AP$903)&lt;3,4.5,Kinder!BR666),MIN('Berechnung 4_5 _ x'!$E$31:$F$32))),G666),0)</f>
        <v>0</v>
      </c>
      <c r="AS666">
        <f>IF(Kinder!BS668=Antrag!$C$4,IF(H666&gt;=4.5,IF('Berechnung 4_5 _ x'!K$5="Nein",4.5,IF(Kinder!AQ$903&lt;3,IF(MAX(Kinder!$AJ$903:AQ$903)&lt;3,4.5,Kinder!BS666),MIN('Berechnung 4_5 _ x'!$E$31:$F$32))),H666),0)</f>
        <v>0</v>
      </c>
      <c r="AT666">
        <f>IF(Kinder!BT668=Antrag!$C$4,IF(I666&gt;=4.5,IF('Berechnung 4_5 _ x'!L$5="Nein",4.5,IF(Kinder!AR$903&lt;3,IF(MAX(Kinder!$AJ$903:AR$903)&lt;3,4.5,Kinder!BT666),MIN('Berechnung 4_5 _ x'!$E$31:$F$32))),I666),0)</f>
        <v>0</v>
      </c>
      <c r="AU666">
        <f>IF(Kinder!BU668=Antrag!$C$4,IF(J666&gt;=4.5,IF('Berechnung 4_5 _ x'!M$5="Nein",4.5,IF(Kinder!AS$903&lt;3,IF(MAX(Kinder!$AJ$903:AS$903)&lt;3,4.5,Kinder!BU666),MIN('Berechnung 4_5 _ x'!$E$31:$F$32))),J666),0)</f>
        <v>0</v>
      </c>
      <c r="AV666">
        <f>IF(Kinder!BV668=Antrag!$C$4,IF(K666&gt;=4.5,IF('Berechnung 4_5 _ x'!N$5="Nein",4.5,IF(Kinder!AT$903&lt;3,IF(MAX(Kinder!$AJ$903:AT$903)&lt;3,4.5,Kinder!BV666),MIN('Berechnung 4_5 _ x'!$E$31:$F$32))),K666),0)</f>
        <v>0</v>
      </c>
      <c r="AW666">
        <f>IF(Kinder!BW668=Antrag!$C$4,IF(L666&gt;=4.5,IF('Berechnung 4_5 _ x'!O$5="Nein",4.5,IF(Kinder!AU$903&lt;3,IF(MAX(Kinder!$AJ$903:AU$903)&lt;3,4.5,Kinder!BW666),MIN('Berechnung 4_5 _ x'!$E$31:$F$32))),L666),0)</f>
        <v>0</v>
      </c>
    </row>
    <row r="667" spans="1:49" x14ac:dyDescent="0.2">
      <c r="M667">
        <f>IF(Kinder!BL668=Antrag!$C$4,Kinder!BL667,0)</f>
        <v>0</v>
      </c>
      <c r="N667">
        <f>IF(Kinder!BM668=Antrag!$C$4,Kinder!BM667,0)</f>
        <v>0</v>
      </c>
      <c r="O667">
        <f>IF(Kinder!BN668=Antrag!$C$4,Kinder!BN667,0)</f>
        <v>0</v>
      </c>
      <c r="P667">
        <f>IF(Kinder!BO668=Antrag!$C$4,Kinder!BO667,0)</f>
        <v>0</v>
      </c>
      <c r="Q667">
        <f>IF(Kinder!BP668=Antrag!$C$4,Kinder!BP667,0)</f>
        <v>0</v>
      </c>
      <c r="R667">
        <f>IF(Kinder!BQ668=Antrag!$C$4,Kinder!BQ667,0)</f>
        <v>0</v>
      </c>
      <c r="S667">
        <f>IF(Kinder!BR668=Antrag!$C$4,Kinder!BR667,0)</f>
        <v>0</v>
      </c>
      <c r="T667">
        <f>IF(Kinder!BS668=Antrag!$C$4,Kinder!BS667,0)</f>
        <v>0</v>
      </c>
      <c r="U667">
        <f>IF(Kinder!BT668=Antrag!$C$4,Kinder!BT667,0)</f>
        <v>0</v>
      </c>
      <c r="V667">
        <f>IF(Kinder!BU668=Antrag!$C$4,Kinder!BU667,0)</f>
        <v>0</v>
      </c>
      <c r="W667">
        <f>IF(Kinder!BV668=Antrag!$C$4,Kinder!BV667,0)</f>
        <v>0</v>
      </c>
      <c r="X667">
        <f>IF(Kinder!BW668=Antrag!$C$4,Kinder!BW667,0)</f>
        <v>0</v>
      </c>
    </row>
    <row r="668" spans="1:49" x14ac:dyDescent="0.2">
      <c r="Y668">
        <f t="shared" ref="Y668:AJ668" si="221">MIN(A666,AL666)*M667</f>
        <v>0</v>
      </c>
      <c r="Z668">
        <f t="shared" si="221"/>
        <v>0</v>
      </c>
      <c r="AA668">
        <f t="shared" si="221"/>
        <v>0</v>
      </c>
      <c r="AB668">
        <f t="shared" si="221"/>
        <v>0</v>
      </c>
      <c r="AC668">
        <f t="shared" si="221"/>
        <v>0</v>
      </c>
      <c r="AD668">
        <f t="shared" si="221"/>
        <v>0</v>
      </c>
      <c r="AE668">
        <f t="shared" si="221"/>
        <v>0</v>
      </c>
      <c r="AF668">
        <f t="shared" si="221"/>
        <v>0</v>
      </c>
      <c r="AG668">
        <f t="shared" si="221"/>
        <v>0</v>
      </c>
      <c r="AH668">
        <f t="shared" si="221"/>
        <v>0</v>
      </c>
      <c r="AI668">
        <f t="shared" si="221"/>
        <v>0</v>
      </c>
      <c r="AJ668">
        <f t="shared" si="221"/>
        <v>0</v>
      </c>
      <c r="AK668">
        <f>SUM(Y668:AJ668)</f>
        <v>0</v>
      </c>
    </row>
    <row r="669" spans="1:49" x14ac:dyDescent="0.2">
      <c r="A669">
        <f>IF(Kinder!BL671=Antrag!$C$4,IF(Kinder!BL669=4.5,'Berechnung 4_5 _ x'!$E$31,Kinder!BL669),0)</f>
        <v>0</v>
      </c>
      <c r="B669">
        <f>IF(Kinder!BM671=Antrag!$C$4,IF(Kinder!BM669=4.5,'Berechnung 4_5 _ x'!$E$31,Kinder!BM669),0)</f>
        <v>0</v>
      </c>
      <c r="C669">
        <f>IF(Kinder!BN671=Antrag!$C$4,IF(Kinder!BN669=4.5,'Berechnung 4_5 _ x'!$E$31,Kinder!BN669),0)</f>
        <v>0</v>
      </c>
      <c r="D669">
        <f>IF(Kinder!BO671=Antrag!$C$4,IF(Kinder!BO669=4.5,'Berechnung 4_5 _ x'!$E$31,Kinder!BO669),0)</f>
        <v>0</v>
      </c>
      <c r="E669">
        <f>IF(Kinder!BP671=Antrag!$C$4,IF(Kinder!BP669=4.5,'Berechnung 4_5 _ x'!$E$31,Kinder!BP669),0)</f>
        <v>0</v>
      </c>
      <c r="F669">
        <f>IF(Kinder!BQ671=Antrag!$C$4,IF(Kinder!BQ669=4.5,'Berechnung 4_5 _ x'!$E$31,Kinder!BQ669),0)</f>
        <v>0</v>
      </c>
      <c r="G669">
        <f>IF(Kinder!BR671=Antrag!$C$4,IF(Kinder!BR669=4.5,'Berechnung 4_5 _ x'!$E$31,Kinder!BR669),0)</f>
        <v>0</v>
      </c>
      <c r="H669">
        <f>IF(Kinder!BS671=Antrag!$C$4,IF(Kinder!BS669=4.5,'Berechnung 4_5 _ x'!$E$31,Kinder!BS669),0)</f>
        <v>0</v>
      </c>
      <c r="I669">
        <f>IF(Kinder!BT671=Antrag!$C$4,IF(Kinder!BT669=4.5,'Berechnung 4_5 _ x'!$E$31,Kinder!BT669),0)</f>
        <v>0</v>
      </c>
      <c r="J669">
        <f>IF(Kinder!BU671=Antrag!$C$4,IF(Kinder!BU669=4.5,'Berechnung 4_5 _ x'!$E$31,Kinder!BU669),0)</f>
        <v>0</v>
      </c>
      <c r="K669">
        <f>IF(Kinder!BV671=Antrag!$C$4,IF(Kinder!BV669=4.5,'Berechnung 4_5 _ x'!$E$31,Kinder!BV669),0)</f>
        <v>0</v>
      </c>
      <c r="L669">
        <f>IF(Kinder!BW671=Antrag!$C$4,IF(Kinder!BW669=4.5,'Berechnung 4_5 _ x'!$E$31,Kinder!BW669),0)</f>
        <v>0</v>
      </c>
      <c r="M669" t="str">
        <f>IF(Kinder!S671='Berechnung Kommune'!L668,Kinder!S669,0)</f>
        <v/>
      </c>
      <c r="AL669">
        <f>IF(Kinder!BL671=Antrag!$C$4,IF(A669&gt;=4.5,IF('Berechnung 4_5 _ x'!D$5="Nein",4.5,IF(Kinder!AJ$903&lt;3,IF(MAX(Kinder!$AJ$903:AJ$903)&lt;3,4.5,Kinder!BL669),MIN('Berechnung 4_5 _ x'!$E$31:$F$32))),A669),0)</f>
        <v>0</v>
      </c>
      <c r="AM669">
        <f>IF(Kinder!BM671=Antrag!$C$4,IF(B669&gt;=4.5,IF('Berechnung 4_5 _ x'!E$5="Nein",4.5,IF(Kinder!AK$903&lt;3,IF(MAX(Kinder!$AJ$903:AK$903)&lt;3,4.5,Kinder!BM669),MIN('Berechnung 4_5 _ x'!$E$31:$F$32))),B669),0)</f>
        <v>0</v>
      </c>
      <c r="AN669">
        <f>IF(Kinder!BN671=Antrag!$C$4,IF(C669&gt;=4.5,IF('Berechnung 4_5 _ x'!F$5="Nein",4.5,IF(Kinder!AL$903&lt;3,IF(MAX(Kinder!$AJ$903:AL$903)&lt;3,4.5,Kinder!BN669),MIN('Berechnung 4_5 _ x'!$E$31:$F$32))),C669),0)</f>
        <v>0</v>
      </c>
      <c r="AO669">
        <f>IF(Kinder!BO671=Antrag!$C$4,IF(D669&gt;=4.5,IF('Berechnung 4_5 _ x'!G$5="Nein",4.5,IF(Kinder!AM$903&lt;3,IF(MAX(Kinder!$AJ$903:AM$903)&lt;3,4.5,Kinder!BO669),MIN('Berechnung 4_5 _ x'!$E$31:$F$32))),D669),0)</f>
        <v>0</v>
      </c>
      <c r="AP669">
        <f>IF(Kinder!BP671=Antrag!$C$4,IF(E669&gt;=4.5,IF('Berechnung 4_5 _ x'!H$5="Nein",4.5,IF(Kinder!AN$903&lt;3,IF(MAX(Kinder!$AJ$903:AN$903)&lt;3,4.5,Kinder!BP669),MIN('Berechnung 4_5 _ x'!$E$31:$F$32))),E669),0)</f>
        <v>0</v>
      </c>
      <c r="AQ669">
        <f>IF(Kinder!BQ671=Antrag!$C$4,IF(F669&gt;=4.5,IF('Berechnung 4_5 _ x'!I$5="Nein",4.5,IF(Kinder!AO$903&lt;3,IF(MAX(Kinder!$AJ$903:AO$903)&lt;3,4.5,Kinder!BQ669),MIN('Berechnung 4_5 _ x'!$E$31:$F$32))),F669),0)</f>
        <v>0</v>
      </c>
      <c r="AR669">
        <f>IF(Kinder!BR671=Antrag!$C$4,IF(G669&gt;=4.5,IF('Berechnung 4_5 _ x'!J$5="Nein",4.5,IF(Kinder!AP$903&lt;3,IF(MAX(Kinder!$AJ$903:AP$903)&lt;3,4.5,Kinder!BR669),MIN('Berechnung 4_5 _ x'!$E$31:$F$32))),G669),0)</f>
        <v>0</v>
      </c>
      <c r="AS669">
        <f>IF(Kinder!BS671=Antrag!$C$4,IF(H669&gt;=4.5,IF('Berechnung 4_5 _ x'!K$5="Nein",4.5,IF(Kinder!AQ$903&lt;3,IF(MAX(Kinder!$AJ$903:AQ$903)&lt;3,4.5,Kinder!BS669),MIN('Berechnung 4_5 _ x'!$E$31:$F$32))),H669),0)</f>
        <v>0</v>
      </c>
      <c r="AT669">
        <f>IF(Kinder!BT671=Antrag!$C$4,IF(I669&gt;=4.5,IF('Berechnung 4_5 _ x'!L$5="Nein",4.5,IF(Kinder!AR$903&lt;3,IF(MAX(Kinder!$AJ$903:AR$903)&lt;3,4.5,Kinder!BT669),MIN('Berechnung 4_5 _ x'!$E$31:$F$32))),I669),0)</f>
        <v>0</v>
      </c>
      <c r="AU669">
        <f>IF(Kinder!BU671=Antrag!$C$4,IF(J669&gt;=4.5,IF('Berechnung 4_5 _ x'!M$5="Nein",4.5,IF(Kinder!AS$903&lt;3,IF(MAX(Kinder!$AJ$903:AS$903)&lt;3,4.5,Kinder!BU669),MIN('Berechnung 4_5 _ x'!$E$31:$F$32))),J669),0)</f>
        <v>0</v>
      </c>
      <c r="AV669">
        <f>IF(Kinder!BV671=Antrag!$C$4,IF(K669&gt;=4.5,IF('Berechnung 4_5 _ x'!N$5="Nein",4.5,IF(Kinder!AT$903&lt;3,IF(MAX(Kinder!$AJ$903:AT$903)&lt;3,4.5,Kinder!BV669),MIN('Berechnung 4_5 _ x'!$E$31:$F$32))),K669),0)</f>
        <v>0</v>
      </c>
      <c r="AW669">
        <f>IF(Kinder!BW671=Antrag!$C$4,IF(L669&gt;=4.5,IF('Berechnung 4_5 _ x'!O$5="Nein",4.5,IF(Kinder!AU$903&lt;3,IF(MAX(Kinder!$AJ$903:AU$903)&lt;3,4.5,Kinder!BW669),MIN('Berechnung 4_5 _ x'!$E$31:$F$32))),L669),0)</f>
        <v>0</v>
      </c>
    </row>
    <row r="670" spans="1:49" x14ac:dyDescent="0.2">
      <c r="M670">
        <f>IF(Kinder!BL671=Antrag!$C$4,Kinder!BL670,0)</f>
        <v>0</v>
      </c>
      <c r="N670">
        <f>IF(Kinder!BM671=Antrag!$C$4,Kinder!BM670,0)</f>
        <v>0</v>
      </c>
      <c r="O670">
        <f>IF(Kinder!BN671=Antrag!$C$4,Kinder!BN670,0)</f>
        <v>0</v>
      </c>
      <c r="P670">
        <f>IF(Kinder!BO671=Antrag!$C$4,Kinder!BO670,0)</f>
        <v>0</v>
      </c>
      <c r="Q670">
        <f>IF(Kinder!BP671=Antrag!$C$4,Kinder!BP670,0)</f>
        <v>0</v>
      </c>
      <c r="R670">
        <f>IF(Kinder!BQ671=Antrag!$C$4,Kinder!BQ670,0)</f>
        <v>0</v>
      </c>
      <c r="S670">
        <f>IF(Kinder!BR671=Antrag!$C$4,Kinder!BR670,0)</f>
        <v>0</v>
      </c>
      <c r="T670">
        <f>IF(Kinder!BS671=Antrag!$C$4,Kinder!BS670,0)</f>
        <v>0</v>
      </c>
      <c r="U670">
        <f>IF(Kinder!BT671=Antrag!$C$4,Kinder!BT670,0)</f>
        <v>0</v>
      </c>
      <c r="V670">
        <f>IF(Kinder!BU671=Antrag!$C$4,Kinder!BU670,0)</f>
        <v>0</v>
      </c>
      <c r="W670">
        <f>IF(Kinder!BV671=Antrag!$C$4,Kinder!BV670,0)</f>
        <v>0</v>
      </c>
      <c r="X670">
        <f>IF(Kinder!BW671=Antrag!$C$4,Kinder!BW670,0)</f>
        <v>0</v>
      </c>
    </row>
    <row r="671" spans="1:49" x14ac:dyDescent="0.2">
      <c r="Y671">
        <f t="shared" ref="Y671:AJ671" si="222">MIN(A669,AL669)*M670</f>
        <v>0</v>
      </c>
      <c r="Z671">
        <f t="shared" si="222"/>
        <v>0</v>
      </c>
      <c r="AA671">
        <f t="shared" si="222"/>
        <v>0</v>
      </c>
      <c r="AB671">
        <f t="shared" si="222"/>
        <v>0</v>
      </c>
      <c r="AC671">
        <f t="shared" si="222"/>
        <v>0</v>
      </c>
      <c r="AD671">
        <f t="shared" si="222"/>
        <v>0</v>
      </c>
      <c r="AE671">
        <f t="shared" si="222"/>
        <v>0</v>
      </c>
      <c r="AF671">
        <f t="shared" si="222"/>
        <v>0</v>
      </c>
      <c r="AG671">
        <f t="shared" si="222"/>
        <v>0</v>
      </c>
      <c r="AH671">
        <f t="shared" si="222"/>
        <v>0</v>
      </c>
      <c r="AI671">
        <f t="shared" si="222"/>
        <v>0</v>
      </c>
      <c r="AJ671">
        <f t="shared" si="222"/>
        <v>0</v>
      </c>
      <c r="AK671">
        <f>SUM(Y671:AJ671)</f>
        <v>0</v>
      </c>
    </row>
    <row r="672" spans="1:49" x14ac:dyDescent="0.2">
      <c r="A672">
        <f>IF(Kinder!BL674=Antrag!$C$4,IF(Kinder!BL672=4.5,'Berechnung 4_5 _ x'!$E$31,Kinder!BL672),0)</f>
        <v>0</v>
      </c>
      <c r="B672">
        <f>IF(Kinder!BM674=Antrag!$C$4,IF(Kinder!BM672=4.5,'Berechnung 4_5 _ x'!$E$31,Kinder!BM672),0)</f>
        <v>0</v>
      </c>
      <c r="C672">
        <f>IF(Kinder!BN674=Antrag!$C$4,IF(Kinder!BN672=4.5,'Berechnung 4_5 _ x'!$E$31,Kinder!BN672),0)</f>
        <v>0</v>
      </c>
      <c r="D672">
        <f>IF(Kinder!BO674=Antrag!$C$4,IF(Kinder!BO672=4.5,'Berechnung 4_5 _ x'!$E$31,Kinder!BO672),0)</f>
        <v>0</v>
      </c>
      <c r="E672">
        <f>IF(Kinder!BP674=Antrag!$C$4,IF(Kinder!BP672=4.5,'Berechnung 4_5 _ x'!$E$31,Kinder!BP672),0)</f>
        <v>0</v>
      </c>
      <c r="F672">
        <f>IF(Kinder!BQ674=Antrag!$C$4,IF(Kinder!BQ672=4.5,'Berechnung 4_5 _ x'!$E$31,Kinder!BQ672),0)</f>
        <v>0</v>
      </c>
      <c r="G672">
        <f>IF(Kinder!BR674=Antrag!$C$4,IF(Kinder!BR672=4.5,'Berechnung 4_5 _ x'!$E$31,Kinder!BR672),0)</f>
        <v>0</v>
      </c>
      <c r="H672">
        <f>IF(Kinder!BS674=Antrag!$C$4,IF(Kinder!BS672=4.5,'Berechnung 4_5 _ x'!$E$31,Kinder!BS672),0)</f>
        <v>0</v>
      </c>
      <c r="I672">
        <f>IF(Kinder!BT674=Antrag!$C$4,IF(Kinder!BT672=4.5,'Berechnung 4_5 _ x'!$E$31,Kinder!BT672),0)</f>
        <v>0</v>
      </c>
      <c r="J672">
        <f>IF(Kinder!BU674=Antrag!$C$4,IF(Kinder!BU672=4.5,'Berechnung 4_5 _ x'!$E$31,Kinder!BU672),0)</f>
        <v>0</v>
      </c>
      <c r="K672">
        <f>IF(Kinder!BV674=Antrag!$C$4,IF(Kinder!BV672=4.5,'Berechnung 4_5 _ x'!$E$31,Kinder!BV672),0)</f>
        <v>0</v>
      </c>
      <c r="L672">
        <f>IF(Kinder!BW674=Antrag!$C$4,IF(Kinder!BW672=4.5,'Berechnung 4_5 _ x'!$E$31,Kinder!BW672),0)</f>
        <v>0</v>
      </c>
      <c r="M672" t="str">
        <f>IF(Kinder!S674='Berechnung Kommune'!L671,Kinder!S672,0)</f>
        <v/>
      </c>
      <c r="AL672">
        <f>IF(Kinder!BL674=Antrag!$C$4,IF(A672&gt;=4.5,IF('Berechnung 4_5 _ x'!D$5="Nein",4.5,IF(Kinder!AJ$903&lt;3,IF(MAX(Kinder!$AJ$903:AJ$903)&lt;3,4.5,Kinder!BL672),MIN('Berechnung 4_5 _ x'!$E$31:$F$32))),A672),0)</f>
        <v>0</v>
      </c>
      <c r="AM672">
        <f>IF(Kinder!BM674=Antrag!$C$4,IF(B672&gt;=4.5,IF('Berechnung 4_5 _ x'!E$5="Nein",4.5,IF(Kinder!AK$903&lt;3,IF(MAX(Kinder!$AJ$903:AK$903)&lt;3,4.5,Kinder!BM672),MIN('Berechnung 4_5 _ x'!$E$31:$F$32))),B672),0)</f>
        <v>0</v>
      </c>
      <c r="AN672">
        <f>IF(Kinder!BN674=Antrag!$C$4,IF(C672&gt;=4.5,IF('Berechnung 4_5 _ x'!F$5="Nein",4.5,IF(Kinder!AL$903&lt;3,IF(MAX(Kinder!$AJ$903:AL$903)&lt;3,4.5,Kinder!BN672),MIN('Berechnung 4_5 _ x'!$E$31:$F$32))),C672),0)</f>
        <v>0</v>
      </c>
      <c r="AO672">
        <f>IF(Kinder!BO674=Antrag!$C$4,IF(D672&gt;=4.5,IF('Berechnung 4_5 _ x'!G$5="Nein",4.5,IF(Kinder!AM$903&lt;3,IF(MAX(Kinder!$AJ$903:AM$903)&lt;3,4.5,Kinder!BO672),MIN('Berechnung 4_5 _ x'!$E$31:$F$32))),D672),0)</f>
        <v>0</v>
      </c>
      <c r="AP672">
        <f>IF(Kinder!BP674=Antrag!$C$4,IF(E672&gt;=4.5,IF('Berechnung 4_5 _ x'!H$5="Nein",4.5,IF(Kinder!AN$903&lt;3,IF(MAX(Kinder!$AJ$903:AN$903)&lt;3,4.5,Kinder!BP672),MIN('Berechnung 4_5 _ x'!$E$31:$F$32))),E672),0)</f>
        <v>0</v>
      </c>
      <c r="AQ672">
        <f>IF(Kinder!BQ674=Antrag!$C$4,IF(F672&gt;=4.5,IF('Berechnung 4_5 _ x'!I$5="Nein",4.5,IF(Kinder!AO$903&lt;3,IF(MAX(Kinder!$AJ$903:AO$903)&lt;3,4.5,Kinder!BQ672),MIN('Berechnung 4_5 _ x'!$E$31:$F$32))),F672),0)</f>
        <v>0</v>
      </c>
      <c r="AR672">
        <f>IF(Kinder!BR674=Antrag!$C$4,IF(G672&gt;=4.5,IF('Berechnung 4_5 _ x'!J$5="Nein",4.5,IF(Kinder!AP$903&lt;3,IF(MAX(Kinder!$AJ$903:AP$903)&lt;3,4.5,Kinder!BR672),MIN('Berechnung 4_5 _ x'!$E$31:$F$32))),G672),0)</f>
        <v>0</v>
      </c>
      <c r="AS672">
        <f>IF(Kinder!BS674=Antrag!$C$4,IF(H672&gt;=4.5,IF('Berechnung 4_5 _ x'!K$5="Nein",4.5,IF(Kinder!AQ$903&lt;3,IF(MAX(Kinder!$AJ$903:AQ$903)&lt;3,4.5,Kinder!BS672),MIN('Berechnung 4_5 _ x'!$E$31:$F$32))),H672),0)</f>
        <v>0</v>
      </c>
      <c r="AT672">
        <f>IF(Kinder!BT674=Antrag!$C$4,IF(I672&gt;=4.5,IF('Berechnung 4_5 _ x'!L$5="Nein",4.5,IF(Kinder!AR$903&lt;3,IF(MAX(Kinder!$AJ$903:AR$903)&lt;3,4.5,Kinder!BT672),MIN('Berechnung 4_5 _ x'!$E$31:$F$32))),I672),0)</f>
        <v>0</v>
      </c>
      <c r="AU672">
        <f>IF(Kinder!BU674=Antrag!$C$4,IF(J672&gt;=4.5,IF('Berechnung 4_5 _ x'!M$5="Nein",4.5,IF(Kinder!AS$903&lt;3,IF(MAX(Kinder!$AJ$903:AS$903)&lt;3,4.5,Kinder!BU672),MIN('Berechnung 4_5 _ x'!$E$31:$F$32))),J672),0)</f>
        <v>0</v>
      </c>
      <c r="AV672">
        <f>IF(Kinder!BV674=Antrag!$C$4,IF(K672&gt;=4.5,IF('Berechnung 4_5 _ x'!N$5="Nein",4.5,IF(Kinder!AT$903&lt;3,IF(MAX(Kinder!$AJ$903:AT$903)&lt;3,4.5,Kinder!BV672),MIN('Berechnung 4_5 _ x'!$E$31:$F$32))),K672),0)</f>
        <v>0</v>
      </c>
      <c r="AW672">
        <f>IF(Kinder!BW674=Antrag!$C$4,IF(L672&gt;=4.5,IF('Berechnung 4_5 _ x'!O$5="Nein",4.5,IF(Kinder!AU$903&lt;3,IF(MAX(Kinder!$AJ$903:AU$903)&lt;3,4.5,Kinder!BW672),MIN('Berechnung 4_5 _ x'!$E$31:$F$32))),L672),0)</f>
        <v>0</v>
      </c>
    </row>
    <row r="673" spans="1:49" x14ac:dyDescent="0.2">
      <c r="M673">
        <f>IF(Kinder!BL674=Antrag!$C$4,Kinder!BL673,0)</f>
        <v>0</v>
      </c>
      <c r="N673">
        <f>IF(Kinder!BM674=Antrag!$C$4,Kinder!BM673,0)</f>
        <v>0</v>
      </c>
      <c r="O673">
        <f>IF(Kinder!BN674=Antrag!$C$4,Kinder!BN673,0)</f>
        <v>0</v>
      </c>
      <c r="P673">
        <f>IF(Kinder!BO674=Antrag!$C$4,Kinder!BO673,0)</f>
        <v>0</v>
      </c>
      <c r="Q673">
        <f>IF(Kinder!BP674=Antrag!$C$4,Kinder!BP673,0)</f>
        <v>0</v>
      </c>
      <c r="R673">
        <f>IF(Kinder!BQ674=Antrag!$C$4,Kinder!BQ673,0)</f>
        <v>0</v>
      </c>
      <c r="S673">
        <f>IF(Kinder!BR674=Antrag!$C$4,Kinder!BR673,0)</f>
        <v>0</v>
      </c>
      <c r="T673">
        <f>IF(Kinder!BS674=Antrag!$C$4,Kinder!BS673,0)</f>
        <v>0</v>
      </c>
      <c r="U673">
        <f>IF(Kinder!BT674=Antrag!$C$4,Kinder!BT673,0)</f>
        <v>0</v>
      </c>
      <c r="V673">
        <f>IF(Kinder!BU674=Antrag!$C$4,Kinder!BU673,0)</f>
        <v>0</v>
      </c>
      <c r="W673">
        <f>IF(Kinder!BV674=Antrag!$C$4,Kinder!BV673,0)</f>
        <v>0</v>
      </c>
      <c r="X673">
        <f>IF(Kinder!BW674=Antrag!$C$4,Kinder!BW673,0)</f>
        <v>0</v>
      </c>
    </row>
    <row r="674" spans="1:49" x14ac:dyDescent="0.2">
      <c r="Y674">
        <f t="shared" ref="Y674:AJ674" si="223">MIN(A672,AL672)*M673</f>
        <v>0</v>
      </c>
      <c r="Z674">
        <f t="shared" si="223"/>
        <v>0</v>
      </c>
      <c r="AA674">
        <f t="shared" si="223"/>
        <v>0</v>
      </c>
      <c r="AB674">
        <f t="shared" si="223"/>
        <v>0</v>
      </c>
      <c r="AC674">
        <f t="shared" si="223"/>
        <v>0</v>
      </c>
      <c r="AD674">
        <f t="shared" si="223"/>
        <v>0</v>
      </c>
      <c r="AE674">
        <f t="shared" si="223"/>
        <v>0</v>
      </c>
      <c r="AF674">
        <f t="shared" si="223"/>
        <v>0</v>
      </c>
      <c r="AG674">
        <f t="shared" si="223"/>
        <v>0</v>
      </c>
      <c r="AH674">
        <f t="shared" si="223"/>
        <v>0</v>
      </c>
      <c r="AI674">
        <f t="shared" si="223"/>
        <v>0</v>
      </c>
      <c r="AJ674">
        <f t="shared" si="223"/>
        <v>0</v>
      </c>
      <c r="AK674">
        <f>SUM(Y674:AJ674)</f>
        <v>0</v>
      </c>
    </row>
    <row r="675" spans="1:49" x14ac:dyDescent="0.2">
      <c r="A675">
        <f>IF(Kinder!BL677=Antrag!$C$4,IF(Kinder!BL675=4.5,'Berechnung 4_5 _ x'!$E$31,Kinder!BL675),0)</f>
        <v>0</v>
      </c>
      <c r="B675">
        <f>IF(Kinder!BM677=Antrag!$C$4,IF(Kinder!BM675=4.5,'Berechnung 4_5 _ x'!$E$31,Kinder!BM675),0)</f>
        <v>0</v>
      </c>
      <c r="C675">
        <f>IF(Kinder!BN677=Antrag!$C$4,IF(Kinder!BN675=4.5,'Berechnung 4_5 _ x'!$E$31,Kinder!BN675),0)</f>
        <v>0</v>
      </c>
      <c r="D675">
        <f>IF(Kinder!BO677=Antrag!$C$4,IF(Kinder!BO675=4.5,'Berechnung 4_5 _ x'!$E$31,Kinder!BO675),0)</f>
        <v>0</v>
      </c>
      <c r="E675">
        <f>IF(Kinder!BP677=Antrag!$C$4,IF(Kinder!BP675=4.5,'Berechnung 4_5 _ x'!$E$31,Kinder!BP675),0)</f>
        <v>0</v>
      </c>
      <c r="F675">
        <f>IF(Kinder!BQ677=Antrag!$C$4,IF(Kinder!BQ675=4.5,'Berechnung 4_5 _ x'!$E$31,Kinder!BQ675),0)</f>
        <v>0</v>
      </c>
      <c r="G675">
        <f>IF(Kinder!BR677=Antrag!$C$4,IF(Kinder!BR675=4.5,'Berechnung 4_5 _ x'!$E$31,Kinder!BR675),0)</f>
        <v>0</v>
      </c>
      <c r="H675">
        <f>IF(Kinder!BS677=Antrag!$C$4,IF(Kinder!BS675=4.5,'Berechnung 4_5 _ x'!$E$31,Kinder!BS675),0)</f>
        <v>0</v>
      </c>
      <c r="I675">
        <f>IF(Kinder!BT677=Antrag!$C$4,IF(Kinder!BT675=4.5,'Berechnung 4_5 _ x'!$E$31,Kinder!BT675),0)</f>
        <v>0</v>
      </c>
      <c r="J675">
        <f>IF(Kinder!BU677=Antrag!$C$4,IF(Kinder!BU675=4.5,'Berechnung 4_5 _ x'!$E$31,Kinder!BU675),0)</f>
        <v>0</v>
      </c>
      <c r="K675">
        <f>IF(Kinder!BV677=Antrag!$C$4,IF(Kinder!BV675=4.5,'Berechnung 4_5 _ x'!$E$31,Kinder!BV675),0)</f>
        <v>0</v>
      </c>
      <c r="L675">
        <f>IF(Kinder!BW677=Antrag!$C$4,IF(Kinder!BW675=4.5,'Berechnung 4_5 _ x'!$E$31,Kinder!BW675),0)</f>
        <v>0</v>
      </c>
      <c r="M675" t="str">
        <f>IF(Kinder!S677='Berechnung Kommune'!L674,Kinder!S675,0)</f>
        <v/>
      </c>
      <c r="AL675">
        <f>IF(Kinder!BL677=Antrag!$C$4,IF(A675&gt;=4.5,IF('Berechnung 4_5 _ x'!D$5="Nein",4.5,IF(Kinder!AJ$903&lt;3,IF(MAX(Kinder!$AJ$903:AJ$903)&lt;3,4.5,Kinder!BL675),MIN('Berechnung 4_5 _ x'!$E$31:$F$32))),A675),0)</f>
        <v>0</v>
      </c>
      <c r="AM675">
        <f>IF(Kinder!BM677=Antrag!$C$4,IF(B675&gt;=4.5,IF('Berechnung 4_5 _ x'!E$5="Nein",4.5,IF(Kinder!AK$903&lt;3,IF(MAX(Kinder!$AJ$903:AK$903)&lt;3,4.5,Kinder!BM675),MIN('Berechnung 4_5 _ x'!$E$31:$F$32))),B675),0)</f>
        <v>0</v>
      </c>
      <c r="AN675">
        <f>IF(Kinder!BN677=Antrag!$C$4,IF(C675&gt;=4.5,IF('Berechnung 4_5 _ x'!F$5="Nein",4.5,IF(Kinder!AL$903&lt;3,IF(MAX(Kinder!$AJ$903:AL$903)&lt;3,4.5,Kinder!BN675),MIN('Berechnung 4_5 _ x'!$E$31:$F$32))),C675),0)</f>
        <v>0</v>
      </c>
      <c r="AO675">
        <f>IF(Kinder!BO677=Antrag!$C$4,IF(D675&gt;=4.5,IF('Berechnung 4_5 _ x'!G$5="Nein",4.5,IF(Kinder!AM$903&lt;3,IF(MAX(Kinder!$AJ$903:AM$903)&lt;3,4.5,Kinder!BO675),MIN('Berechnung 4_5 _ x'!$E$31:$F$32))),D675),0)</f>
        <v>0</v>
      </c>
      <c r="AP675">
        <f>IF(Kinder!BP677=Antrag!$C$4,IF(E675&gt;=4.5,IF('Berechnung 4_5 _ x'!H$5="Nein",4.5,IF(Kinder!AN$903&lt;3,IF(MAX(Kinder!$AJ$903:AN$903)&lt;3,4.5,Kinder!BP675),MIN('Berechnung 4_5 _ x'!$E$31:$F$32))),E675),0)</f>
        <v>0</v>
      </c>
      <c r="AQ675">
        <f>IF(Kinder!BQ677=Antrag!$C$4,IF(F675&gt;=4.5,IF('Berechnung 4_5 _ x'!I$5="Nein",4.5,IF(Kinder!AO$903&lt;3,IF(MAX(Kinder!$AJ$903:AO$903)&lt;3,4.5,Kinder!BQ675),MIN('Berechnung 4_5 _ x'!$E$31:$F$32))),F675),0)</f>
        <v>0</v>
      </c>
      <c r="AR675">
        <f>IF(Kinder!BR677=Antrag!$C$4,IF(G675&gt;=4.5,IF('Berechnung 4_5 _ x'!J$5="Nein",4.5,IF(Kinder!AP$903&lt;3,IF(MAX(Kinder!$AJ$903:AP$903)&lt;3,4.5,Kinder!BR675),MIN('Berechnung 4_5 _ x'!$E$31:$F$32))),G675),0)</f>
        <v>0</v>
      </c>
      <c r="AS675">
        <f>IF(Kinder!BS677=Antrag!$C$4,IF(H675&gt;=4.5,IF('Berechnung 4_5 _ x'!K$5="Nein",4.5,IF(Kinder!AQ$903&lt;3,IF(MAX(Kinder!$AJ$903:AQ$903)&lt;3,4.5,Kinder!BS675),MIN('Berechnung 4_5 _ x'!$E$31:$F$32))),H675),0)</f>
        <v>0</v>
      </c>
      <c r="AT675">
        <f>IF(Kinder!BT677=Antrag!$C$4,IF(I675&gt;=4.5,IF('Berechnung 4_5 _ x'!L$5="Nein",4.5,IF(Kinder!AR$903&lt;3,IF(MAX(Kinder!$AJ$903:AR$903)&lt;3,4.5,Kinder!BT675),MIN('Berechnung 4_5 _ x'!$E$31:$F$32))),I675),0)</f>
        <v>0</v>
      </c>
      <c r="AU675">
        <f>IF(Kinder!BU677=Antrag!$C$4,IF(J675&gt;=4.5,IF('Berechnung 4_5 _ x'!M$5="Nein",4.5,IF(Kinder!AS$903&lt;3,IF(MAX(Kinder!$AJ$903:AS$903)&lt;3,4.5,Kinder!BU675),MIN('Berechnung 4_5 _ x'!$E$31:$F$32))),J675),0)</f>
        <v>0</v>
      </c>
      <c r="AV675">
        <f>IF(Kinder!BV677=Antrag!$C$4,IF(K675&gt;=4.5,IF('Berechnung 4_5 _ x'!N$5="Nein",4.5,IF(Kinder!AT$903&lt;3,IF(MAX(Kinder!$AJ$903:AT$903)&lt;3,4.5,Kinder!BV675),MIN('Berechnung 4_5 _ x'!$E$31:$F$32))),K675),0)</f>
        <v>0</v>
      </c>
      <c r="AW675">
        <f>IF(Kinder!BW677=Antrag!$C$4,IF(L675&gt;=4.5,IF('Berechnung 4_5 _ x'!O$5="Nein",4.5,IF(Kinder!AU$903&lt;3,IF(MAX(Kinder!$AJ$903:AU$903)&lt;3,4.5,Kinder!BW675),MIN('Berechnung 4_5 _ x'!$E$31:$F$32))),L675),0)</f>
        <v>0</v>
      </c>
    </row>
    <row r="676" spans="1:49" x14ac:dyDescent="0.2">
      <c r="M676">
        <f>IF(Kinder!BL677=Antrag!$C$4,Kinder!BL676,0)</f>
        <v>0</v>
      </c>
      <c r="N676">
        <f>IF(Kinder!BM677=Antrag!$C$4,Kinder!BM676,0)</f>
        <v>0</v>
      </c>
      <c r="O676">
        <f>IF(Kinder!BN677=Antrag!$C$4,Kinder!BN676,0)</f>
        <v>0</v>
      </c>
      <c r="P676">
        <f>IF(Kinder!BO677=Antrag!$C$4,Kinder!BO676,0)</f>
        <v>0</v>
      </c>
      <c r="Q676">
        <f>IF(Kinder!BP677=Antrag!$C$4,Kinder!BP676,0)</f>
        <v>0</v>
      </c>
      <c r="R676">
        <f>IF(Kinder!BQ677=Antrag!$C$4,Kinder!BQ676,0)</f>
        <v>0</v>
      </c>
      <c r="S676">
        <f>IF(Kinder!BR677=Antrag!$C$4,Kinder!BR676,0)</f>
        <v>0</v>
      </c>
      <c r="T676">
        <f>IF(Kinder!BS677=Antrag!$C$4,Kinder!BS676,0)</f>
        <v>0</v>
      </c>
      <c r="U676">
        <f>IF(Kinder!BT677=Antrag!$C$4,Kinder!BT676,0)</f>
        <v>0</v>
      </c>
      <c r="V676">
        <f>IF(Kinder!BU677=Antrag!$C$4,Kinder!BU676,0)</f>
        <v>0</v>
      </c>
      <c r="W676">
        <f>IF(Kinder!BV677=Antrag!$C$4,Kinder!BV676,0)</f>
        <v>0</v>
      </c>
      <c r="X676">
        <f>IF(Kinder!BW677=Antrag!$C$4,Kinder!BW676,0)</f>
        <v>0</v>
      </c>
    </row>
    <row r="677" spans="1:49" x14ac:dyDescent="0.2">
      <c r="Y677">
        <f t="shared" ref="Y677:AJ677" si="224">MIN(A675,AL675)*M676</f>
        <v>0</v>
      </c>
      <c r="Z677">
        <f t="shared" si="224"/>
        <v>0</v>
      </c>
      <c r="AA677">
        <f t="shared" si="224"/>
        <v>0</v>
      </c>
      <c r="AB677">
        <f t="shared" si="224"/>
        <v>0</v>
      </c>
      <c r="AC677">
        <f t="shared" si="224"/>
        <v>0</v>
      </c>
      <c r="AD677">
        <f t="shared" si="224"/>
        <v>0</v>
      </c>
      <c r="AE677">
        <f t="shared" si="224"/>
        <v>0</v>
      </c>
      <c r="AF677">
        <f t="shared" si="224"/>
        <v>0</v>
      </c>
      <c r="AG677">
        <f t="shared" si="224"/>
        <v>0</v>
      </c>
      <c r="AH677">
        <f t="shared" si="224"/>
        <v>0</v>
      </c>
      <c r="AI677">
        <f t="shared" si="224"/>
        <v>0</v>
      </c>
      <c r="AJ677">
        <f t="shared" si="224"/>
        <v>0</v>
      </c>
      <c r="AK677">
        <f>SUM(Y677:AJ677)</f>
        <v>0</v>
      </c>
    </row>
    <row r="678" spans="1:49" x14ac:dyDescent="0.2">
      <c r="A678">
        <f>IF(Kinder!BL680=Antrag!$C$4,IF(Kinder!BL678=4.5,'Berechnung 4_5 _ x'!$E$31,Kinder!BL678),0)</f>
        <v>0</v>
      </c>
      <c r="B678">
        <f>IF(Kinder!BM680=Antrag!$C$4,IF(Kinder!BM678=4.5,'Berechnung 4_5 _ x'!$E$31,Kinder!BM678),0)</f>
        <v>0</v>
      </c>
      <c r="C678">
        <f>IF(Kinder!BN680=Antrag!$C$4,IF(Kinder!BN678=4.5,'Berechnung 4_5 _ x'!$E$31,Kinder!BN678),0)</f>
        <v>0</v>
      </c>
      <c r="D678">
        <f>IF(Kinder!BO680=Antrag!$C$4,IF(Kinder!BO678=4.5,'Berechnung 4_5 _ x'!$E$31,Kinder!BO678),0)</f>
        <v>0</v>
      </c>
      <c r="E678">
        <f>IF(Kinder!BP680=Antrag!$C$4,IF(Kinder!BP678=4.5,'Berechnung 4_5 _ x'!$E$31,Kinder!BP678),0)</f>
        <v>0</v>
      </c>
      <c r="F678">
        <f>IF(Kinder!BQ680=Antrag!$C$4,IF(Kinder!BQ678=4.5,'Berechnung 4_5 _ x'!$E$31,Kinder!BQ678),0)</f>
        <v>0</v>
      </c>
      <c r="G678">
        <f>IF(Kinder!BR680=Antrag!$C$4,IF(Kinder!BR678=4.5,'Berechnung 4_5 _ x'!$E$31,Kinder!BR678),0)</f>
        <v>0</v>
      </c>
      <c r="H678">
        <f>IF(Kinder!BS680=Antrag!$C$4,IF(Kinder!BS678=4.5,'Berechnung 4_5 _ x'!$E$31,Kinder!BS678),0)</f>
        <v>0</v>
      </c>
      <c r="I678">
        <f>IF(Kinder!BT680=Antrag!$C$4,IF(Kinder!BT678=4.5,'Berechnung 4_5 _ x'!$E$31,Kinder!BT678),0)</f>
        <v>0</v>
      </c>
      <c r="J678">
        <f>IF(Kinder!BU680=Antrag!$C$4,IF(Kinder!BU678=4.5,'Berechnung 4_5 _ x'!$E$31,Kinder!BU678),0)</f>
        <v>0</v>
      </c>
      <c r="K678">
        <f>IF(Kinder!BV680=Antrag!$C$4,IF(Kinder!BV678=4.5,'Berechnung 4_5 _ x'!$E$31,Kinder!BV678),0)</f>
        <v>0</v>
      </c>
      <c r="L678">
        <f>IF(Kinder!BW680=Antrag!$C$4,IF(Kinder!BW678=4.5,'Berechnung 4_5 _ x'!$E$31,Kinder!BW678),0)</f>
        <v>0</v>
      </c>
      <c r="M678" t="str">
        <f>IF(Kinder!S680='Berechnung Kommune'!L677,Kinder!S678,0)</f>
        <v/>
      </c>
      <c r="AL678">
        <f>IF(Kinder!BL680=Antrag!$C$4,IF(A678&gt;=4.5,IF('Berechnung 4_5 _ x'!D$5="Nein",4.5,IF(Kinder!AJ$903&lt;3,IF(MAX(Kinder!$AJ$903:AJ$903)&lt;3,4.5,Kinder!BL678),MIN('Berechnung 4_5 _ x'!$E$31:$F$32))),A678),0)</f>
        <v>0</v>
      </c>
      <c r="AM678">
        <f>IF(Kinder!BM680=Antrag!$C$4,IF(B678&gt;=4.5,IF('Berechnung 4_5 _ x'!E$5="Nein",4.5,IF(Kinder!AK$903&lt;3,IF(MAX(Kinder!$AJ$903:AK$903)&lt;3,4.5,Kinder!BM678),MIN('Berechnung 4_5 _ x'!$E$31:$F$32))),B678),0)</f>
        <v>0</v>
      </c>
      <c r="AN678">
        <f>IF(Kinder!BN680=Antrag!$C$4,IF(C678&gt;=4.5,IF('Berechnung 4_5 _ x'!F$5="Nein",4.5,IF(Kinder!AL$903&lt;3,IF(MAX(Kinder!$AJ$903:AL$903)&lt;3,4.5,Kinder!BN678),MIN('Berechnung 4_5 _ x'!$E$31:$F$32))),C678),0)</f>
        <v>0</v>
      </c>
      <c r="AO678">
        <f>IF(Kinder!BO680=Antrag!$C$4,IF(D678&gt;=4.5,IF('Berechnung 4_5 _ x'!G$5="Nein",4.5,IF(Kinder!AM$903&lt;3,IF(MAX(Kinder!$AJ$903:AM$903)&lt;3,4.5,Kinder!BO678),MIN('Berechnung 4_5 _ x'!$E$31:$F$32))),D678),0)</f>
        <v>0</v>
      </c>
      <c r="AP678">
        <f>IF(Kinder!BP680=Antrag!$C$4,IF(E678&gt;=4.5,IF('Berechnung 4_5 _ x'!H$5="Nein",4.5,IF(Kinder!AN$903&lt;3,IF(MAX(Kinder!$AJ$903:AN$903)&lt;3,4.5,Kinder!BP678),MIN('Berechnung 4_5 _ x'!$E$31:$F$32))),E678),0)</f>
        <v>0</v>
      </c>
      <c r="AQ678">
        <f>IF(Kinder!BQ680=Antrag!$C$4,IF(F678&gt;=4.5,IF('Berechnung 4_5 _ x'!I$5="Nein",4.5,IF(Kinder!AO$903&lt;3,IF(MAX(Kinder!$AJ$903:AO$903)&lt;3,4.5,Kinder!BQ678),MIN('Berechnung 4_5 _ x'!$E$31:$F$32))),F678),0)</f>
        <v>0</v>
      </c>
      <c r="AR678">
        <f>IF(Kinder!BR680=Antrag!$C$4,IF(G678&gt;=4.5,IF('Berechnung 4_5 _ x'!J$5="Nein",4.5,IF(Kinder!AP$903&lt;3,IF(MAX(Kinder!$AJ$903:AP$903)&lt;3,4.5,Kinder!BR678),MIN('Berechnung 4_5 _ x'!$E$31:$F$32))),G678),0)</f>
        <v>0</v>
      </c>
      <c r="AS678">
        <f>IF(Kinder!BS680=Antrag!$C$4,IF(H678&gt;=4.5,IF('Berechnung 4_5 _ x'!K$5="Nein",4.5,IF(Kinder!AQ$903&lt;3,IF(MAX(Kinder!$AJ$903:AQ$903)&lt;3,4.5,Kinder!BS678),MIN('Berechnung 4_5 _ x'!$E$31:$F$32))),H678),0)</f>
        <v>0</v>
      </c>
      <c r="AT678">
        <f>IF(Kinder!BT680=Antrag!$C$4,IF(I678&gt;=4.5,IF('Berechnung 4_5 _ x'!L$5="Nein",4.5,IF(Kinder!AR$903&lt;3,IF(MAX(Kinder!$AJ$903:AR$903)&lt;3,4.5,Kinder!BT678),MIN('Berechnung 4_5 _ x'!$E$31:$F$32))),I678),0)</f>
        <v>0</v>
      </c>
      <c r="AU678">
        <f>IF(Kinder!BU680=Antrag!$C$4,IF(J678&gt;=4.5,IF('Berechnung 4_5 _ x'!M$5="Nein",4.5,IF(Kinder!AS$903&lt;3,IF(MAX(Kinder!$AJ$903:AS$903)&lt;3,4.5,Kinder!BU678),MIN('Berechnung 4_5 _ x'!$E$31:$F$32))),J678),0)</f>
        <v>0</v>
      </c>
      <c r="AV678">
        <f>IF(Kinder!BV680=Antrag!$C$4,IF(K678&gt;=4.5,IF('Berechnung 4_5 _ x'!N$5="Nein",4.5,IF(Kinder!AT$903&lt;3,IF(MAX(Kinder!$AJ$903:AT$903)&lt;3,4.5,Kinder!BV678),MIN('Berechnung 4_5 _ x'!$E$31:$F$32))),K678),0)</f>
        <v>0</v>
      </c>
      <c r="AW678">
        <f>IF(Kinder!BW680=Antrag!$C$4,IF(L678&gt;=4.5,IF('Berechnung 4_5 _ x'!O$5="Nein",4.5,IF(Kinder!AU$903&lt;3,IF(MAX(Kinder!$AJ$903:AU$903)&lt;3,4.5,Kinder!BW678),MIN('Berechnung 4_5 _ x'!$E$31:$F$32))),L678),0)</f>
        <v>0</v>
      </c>
    </row>
    <row r="679" spans="1:49" x14ac:dyDescent="0.2">
      <c r="M679">
        <f>IF(Kinder!BL680=Antrag!$C$4,Kinder!BL679,0)</f>
        <v>0</v>
      </c>
      <c r="N679">
        <f>IF(Kinder!BM680=Antrag!$C$4,Kinder!BM679,0)</f>
        <v>0</v>
      </c>
      <c r="O679">
        <f>IF(Kinder!BN680=Antrag!$C$4,Kinder!BN679,0)</f>
        <v>0</v>
      </c>
      <c r="P679">
        <f>IF(Kinder!BO680=Antrag!$C$4,Kinder!BO679,0)</f>
        <v>0</v>
      </c>
      <c r="Q679">
        <f>IF(Kinder!BP680=Antrag!$C$4,Kinder!BP679,0)</f>
        <v>0</v>
      </c>
      <c r="R679">
        <f>IF(Kinder!BQ680=Antrag!$C$4,Kinder!BQ679,0)</f>
        <v>0</v>
      </c>
      <c r="S679">
        <f>IF(Kinder!BR680=Antrag!$C$4,Kinder!BR679,0)</f>
        <v>0</v>
      </c>
      <c r="T679">
        <f>IF(Kinder!BS680=Antrag!$C$4,Kinder!BS679,0)</f>
        <v>0</v>
      </c>
      <c r="U679">
        <f>IF(Kinder!BT680=Antrag!$C$4,Kinder!BT679,0)</f>
        <v>0</v>
      </c>
      <c r="V679">
        <f>IF(Kinder!BU680=Antrag!$C$4,Kinder!BU679,0)</f>
        <v>0</v>
      </c>
      <c r="W679">
        <f>IF(Kinder!BV680=Antrag!$C$4,Kinder!BV679,0)</f>
        <v>0</v>
      </c>
      <c r="X679">
        <f>IF(Kinder!BW680=Antrag!$C$4,Kinder!BW679,0)</f>
        <v>0</v>
      </c>
    </row>
    <row r="680" spans="1:49" x14ac:dyDescent="0.2">
      <c r="Y680">
        <f t="shared" ref="Y680:AJ680" si="225">MIN(A678,AL678)*M679</f>
        <v>0</v>
      </c>
      <c r="Z680">
        <f t="shared" si="225"/>
        <v>0</v>
      </c>
      <c r="AA680">
        <f t="shared" si="225"/>
        <v>0</v>
      </c>
      <c r="AB680">
        <f t="shared" si="225"/>
        <v>0</v>
      </c>
      <c r="AC680">
        <f t="shared" si="225"/>
        <v>0</v>
      </c>
      <c r="AD680">
        <f t="shared" si="225"/>
        <v>0</v>
      </c>
      <c r="AE680">
        <f t="shared" si="225"/>
        <v>0</v>
      </c>
      <c r="AF680">
        <f t="shared" si="225"/>
        <v>0</v>
      </c>
      <c r="AG680">
        <f t="shared" si="225"/>
        <v>0</v>
      </c>
      <c r="AH680">
        <f t="shared" si="225"/>
        <v>0</v>
      </c>
      <c r="AI680">
        <f t="shared" si="225"/>
        <v>0</v>
      </c>
      <c r="AJ680">
        <f t="shared" si="225"/>
        <v>0</v>
      </c>
      <c r="AK680">
        <f>SUM(Y680:AJ680)</f>
        <v>0</v>
      </c>
    </row>
    <row r="681" spans="1:49" x14ac:dyDescent="0.2">
      <c r="A681">
        <f>IF(Kinder!BL683=Antrag!$C$4,IF(Kinder!BL681=4.5,'Berechnung 4_5 _ x'!$E$31,Kinder!BL681),0)</f>
        <v>0</v>
      </c>
      <c r="B681">
        <f>IF(Kinder!BM683=Antrag!$C$4,IF(Kinder!BM681=4.5,'Berechnung 4_5 _ x'!$E$31,Kinder!BM681),0)</f>
        <v>0</v>
      </c>
      <c r="C681">
        <f>IF(Kinder!BN683=Antrag!$C$4,IF(Kinder!BN681=4.5,'Berechnung 4_5 _ x'!$E$31,Kinder!BN681),0)</f>
        <v>0</v>
      </c>
      <c r="D681">
        <f>IF(Kinder!BO683=Antrag!$C$4,IF(Kinder!BO681=4.5,'Berechnung 4_5 _ x'!$E$31,Kinder!BO681),0)</f>
        <v>0</v>
      </c>
      <c r="E681">
        <f>IF(Kinder!BP683=Antrag!$C$4,IF(Kinder!BP681=4.5,'Berechnung 4_5 _ x'!$E$31,Kinder!BP681),0)</f>
        <v>0</v>
      </c>
      <c r="F681">
        <f>IF(Kinder!BQ683=Antrag!$C$4,IF(Kinder!BQ681=4.5,'Berechnung 4_5 _ x'!$E$31,Kinder!BQ681),0)</f>
        <v>0</v>
      </c>
      <c r="G681">
        <f>IF(Kinder!BR683=Antrag!$C$4,IF(Kinder!BR681=4.5,'Berechnung 4_5 _ x'!$E$31,Kinder!BR681),0)</f>
        <v>0</v>
      </c>
      <c r="H681">
        <f>IF(Kinder!BS683=Antrag!$C$4,IF(Kinder!BS681=4.5,'Berechnung 4_5 _ x'!$E$31,Kinder!BS681),0)</f>
        <v>0</v>
      </c>
      <c r="I681">
        <f>IF(Kinder!BT683=Antrag!$C$4,IF(Kinder!BT681=4.5,'Berechnung 4_5 _ x'!$E$31,Kinder!BT681),0)</f>
        <v>0</v>
      </c>
      <c r="J681">
        <f>IF(Kinder!BU683=Antrag!$C$4,IF(Kinder!BU681=4.5,'Berechnung 4_5 _ x'!$E$31,Kinder!BU681),0)</f>
        <v>0</v>
      </c>
      <c r="K681">
        <f>IF(Kinder!BV683=Antrag!$C$4,IF(Kinder!BV681=4.5,'Berechnung 4_5 _ x'!$E$31,Kinder!BV681),0)</f>
        <v>0</v>
      </c>
      <c r="L681">
        <f>IF(Kinder!BW683=Antrag!$C$4,IF(Kinder!BW681=4.5,'Berechnung 4_5 _ x'!$E$31,Kinder!BW681),0)</f>
        <v>0</v>
      </c>
      <c r="M681" t="str">
        <f>IF(Kinder!S683='Berechnung Kommune'!L680,Kinder!S681,0)</f>
        <v/>
      </c>
      <c r="AL681">
        <f>IF(Kinder!BL683=Antrag!$C$4,IF(A681&gt;=4.5,IF('Berechnung 4_5 _ x'!D$5="Nein",4.5,IF(Kinder!AJ$903&lt;3,IF(MAX(Kinder!$AJ$903:AJ$903)&lt;3,4.5,Kinder!BL681),MIN('Berechnung 4_5 _ x'!$E$31:$F$32))),A681),0)</f>
        <v>0</v>
      </c>
      <c r="AM681">
        <f>IF(Kinder!BM683=Antrag!$C$4,IF(B681&gt;=4.5,IF('Berechnung 4_5 _ x'!E$5="Nein",4.5,IF(Kinder!AK$903&lt;3,IF(MAX(Kinder!$AJ$903:AK$903)&lt;3,4.5,Kinder!BM681),MIN('Berechnung 4_5 _ x'!$E$31:$F$32))),B681),0)</f>
        <v>0</v>
      </c>
      <c r="AN681">
        <f>IF(Kinder!BN683=Antrag!$C$4,IF(C681&gt;=4.5,IF('Berechnung 4_5 _ x'!F$5="Nein",4.5,IF(Kinder!AL$903&lt;3,IF(MAX(Kinder!$AJ$903:AL$903)&lt;3,4.5,Kinder!BN681),MIN('Berechnung 4_5 _ x'!$E$31:$F$32))),C681),0)</f>
        <v>0</v>
      </c>
      <c r="AO681">
        <f>IF(Kinder!BO683=Antrag!$C$4,IF(D681&gt;=4.5,IF('Berechnung 4_5 _ x'!G$5="Nein",4.5,IF(Kinder!AM$903&lt;3,IF(MAX(Kinder!$AJ$903:AM$903)&lt;3,4.5,Kinder!BO681),MIN('Berechnung 4_5 _ x'!$E$31:$F$32))),D681),0)</f>
        <v>0</v>
      </c>
      <c r="AP681">
        <f>IF(Kinder!BP683=Antrag!$C$4,IF(E681&gt;=4.5,IF('Berechnung 4_5 _ x'!H$5="Nein",4.5,IF(Kinder!AN$903&lt;3,IF(MAX(Kinder!$AJ$903:AN$903)&lt;3,4.5,Kinder!BP681),MIN('Berechnung 4_5 _ x'!$E$31:$F$32))),E681),0)</f>
        <v>0</v>
      </c>
      <c r="AQ681">
        <f>IF(Kinder!BQ683=Antrag!$C$4,IF(F681&gt;=4.5,IF('Berechnung 4_5 _ x'!I$5="Nein",4.5,IF(Kinder!AO$903&lt;3,IF(MAX(Kinder!$AJ$903:AO$903)&lt;3,4.5,Kinder!BQ681),MIN('Berechnung 4_5 _ x'!$E$31:$F$32))),F681),0)</f>
        <v>0</v>
      </c>
      <c r="AR681">
        <f>IF(Kinder!BR683=Antrag!$C$4,IF(G681&gt;=4.5,IF('Berechnung 4_5 _ x'!J$5="Nein",4.5,IF(Kinder!AP$903&lt;3,IF(MAX(Kinder!$AJ$903:AP$903)&lt;3,4.5,Kinder!BR681),MIN('Berechnung 4_5 _ x'!$E$31:$F$32))),G681),0)</f>
        <v>0</v>
      </c>
      <c r="AS681">
        <f>IF(Kinder!BS683=Antrag!$C$4,IF(H681&gt;=4.5,IF('Berechnung 4_5 _ x'!K$5="Nein",4.5,IF(Kinder!AQ$903&lt;3,IF(MAX(Kinder!$AJ$903:AQ$903)&lt;3,4.5,Kinder!BS681),MIN('Berechnung 4_5 _ x'!$E$31:$F$32))),H681),0)</f>
        <v>0</v>
      </c>
      <c r="AT681">
        <f>IF(Kinder!BT683=Antrag!$C$4,IF(I681&gt;=4.5,IF('Berechnung 4_5 _ x'!L$5="Nein",4.5,IF(Kinder!AR$903&lt;3,IF(MAX(Kinder!$AJ$903:AR$903)&lt;3,4.5,Kinder!BT681),MIN('Berechnung 4_5 _ x'!$E$31:$F$32))),I681),0)</f>
        <v>0</v>
      </c>
      <c r="AU681">
        <f>IF(Kinder!BU683=Antrag!$C$4,IF(J681&gt;=4.5,IF('Berechnung 4_5 _ x'!M$5="Nein",4.5,IF(Kinder!AS$903&lt;3,IF(MAX(Kinder!$AJ$903:AS$903)&lt;3,4.5,Kinder!BU681),MIN('Berechnung 4_5 _ x'!$E$31:$F$32))),J681),0)</f>
        <v>0</v>
      </c>
      <c r="AV681">
        <f>IF(Kinder!BV683=Antrag!$C$4,IF(K681&gt;=4.5,IF('Berechnung 4_5 _ x'!N$5="Nein",4.5,IF(Kinder!AT$903&lt;3,IF(MAX(Kinder!$AJ$903:AT$903)&lt;3,4.5,Kinder!BV681),MIN('Berechnung 4_5 _ x'!$E$31:$F$32))),K681),0)</f>
        <v>0</v>
      </c>
      <c r="AW681">
        <f>IF(Kinder!BW683=Antrag!$C$4,IF(L681&gt;=4.5,IF('Berechnung 4_5 _ x'!O$5="Nein",4.5,IF(Kinder!AU$903&lt;3,IF(MAX(Kinder!$AJ$903:AU$903)&lt;3,4.5,Kinder!BW681),MIN('Berechnung 4_5 _ x'!$E$31:$F$32))),L681),0)</f>
        <v>0</v>
      </c>
    </row>
    <row r="682" spans="1:49" x14ac:dyDescent="0.2">
      <c r="M682">
        <f>IF(Kinder!BL683=Antrag!$C$4,Kinder!BL682,0)</f>
        <v>0</v>
      </c>
      <c r="N682">
        <f>IF(Kinder!BM683=Antrag!$C$4,Kinder!BM682,0)</f>
        <v>0</v>
      </c>
      <c r="O682">
        <f>IF(Kinder!BN683=Antrag!$C$4,Kinder!BN682,0)</f>
        <v>0</v>
      </c>
      <c r="P682">
        <f>IF(Kinder!BO683=Antrag!$C$4,Kinder!BO682,0)</f>
        <v>0</v>
      </c>
      <c r="Q682">
        <f>IF(Kinder!BP683=Antrag!$C$4,Kinder!BP682,0)</f>
        <v>0</v>
      </c>
      <c r="R682">
        <f>IF(Kinder!BQ683=Antrag!$C$4,Kinder!BQ682,0)</f>
        <v>0</v>
      </c>
      <c r="S682">
        <f>IF(Kinder!BR683=Antrag!$C$4,Kinder!BR682,0)</f>
        <v>0</v>
      </c>
      <c r="T682">
        <f>IF(Kinder!BS683=Antrag!$C$4,Kinder!BS682,0)</f>
        <v>0</v>
      </c>
      <c r="U682">
        <f>IF(Kinder!BT683=Antrag!$C$4,Kinder!BT682,0)</f>
        <v>0</v>
      </c>
      <c r="V682">
        <f>IF(Kinder!BU683=Antrag!$C$4,Kinder!BU682,0)</f>
        <v>0</v>
      </c>
      <c r="W682">
        <f>IF(Kinder!BV683=Antrag!$C$4,Kinder!BV682,0)</f>
        <v>0</v>
      </c>
      <c r="X682">
        <f>IF(Kinder!BW683=Antrag!$C$4,Kinder!BW682,0)</f>
        <v>0</v>
      </c>
    </row>
    <row r="683" spans="1:49" x14ac:dyDescent="0.2">
      <c r="Y683">
        <f t="shared" ref="Y683:AJ683" si="226">MIN(A681,AL681)*M682</f>
        <v>0</v>
      </c>
      <c r="Z683">
        <f t="shared" si="226"/>
        <v>0</v>
      </c>
      <c r="AA683">
        <f t="shared" si="226"/>
        <v>0</v>
      </c>
      <c r="AB683">
        <f t="shared" si="226"/>
        <v>0</v>
      </c>
      <c r="AC683">
        <f t="shared" si="226"/>
        <v>0</v>
      </c>
      <c r="AD683">
        <f t="shared" si="226"/>
        <v>0</v>
      </c>
      <c r="AE683">
        <f t="shared" si="226"/>
        <v>0</v>
      </c>
      <c r="AF683">
        <f t="shared" si="226"/>
        <v>0</v>
      </c>
      <c r="AG683">
        <f t="shared" si="226"/>
        <v>0</v>
      </c>
      <c r="AH683">
        <f t="shared" si="226"/>
        <v>0</v>
      </c>
      <c r="AI683">
        <f t="shared" si="226"/>
        <v>0</v>
      </c>
      <c r="AJ683">
        <f t="shared" si="226"/>
        <v>0</v>
      </c>
      <c r="AK683">
        <f>SUM(Y683:AJ683)</f>
        <v>0</v>
      </c>
    </row>
    <row r="684" spans="1:49" x14ac:dyDescent="0.2">
      <c r="A684">
        <f>IF(Kinder!BL686=Antrag!$C$4,IF(Kinder!BL684=4.5,'Berechnung 4_5 _ x'!$E$31,Kinder!BL684),0)</f>
        <v>0</v>
      </c>
      <c r="B684">
        <f>IF(Kinder!BM686=Antrag!$C$4,IF(Kinder!BM684=4.5,'Berechnung 4_5 _ x'!$E$31,Kinder!BM684),0)</f>
        <v>0</v>
      </c>
      <c r="C684">
        <f>IF(Kinder!BN686=Antrag!$C$4,IF(Kinder!BN684=4.5,'Berechnung 4_5 _ x'!$E$31,Kinder!BN684),0)</f>
        <v>0</v>
      </c>
      <c r="D684">
        <f>IF(Kinder!BO686=Antrag!$C$4,IF(Kinder!BO684=4.5,'Berechnung 4_5 _ x'!$E$31,Kinder!BO684),0)</f>
        <v>0</v>
      </c>
      <c r="E684">
        <f>IF(Kinder!BP686=Antrag!$C$4,IF(Kinder!BP684=4.5,'Berechnung 4_5 _ x'!$E$31,Kinder!BP684),0)</f>
        <v>0</v>
      </c>
      <c r="F684">
        <f>IF(Kinder!BQ686=Antrag!$C$4,IF(Kinder!BQ684=4.5,'Berechnung 4_5 _ x'!$E$31,Kinder!BQ684),0)</f>
        <v>0</v>
      </c>
      <c r="G684">
        <f>IF(Kinder!BR686=Antrag!$C$4,IF(Kinder!BR684=4.5,'Berechnung 4_5 _ x'!$E$31,Kinder!BR684),0)</f>
        <v>0</v>
      </c>
      <c r="H684">
        <f>IF(Kinder!BS686=Antrag!$C$4,IF(Kinder!BS684=4.5,'Berechnung 4_5 _ x'!$E$31,Kinder!BS684),0)</f>
        <v>0</v>
      </c>
      <c r="I684">
        <f>IF(Kinder!BT686=Antrag!$C$4,IF(Kinder!BT684=4.5,'Berechnung 4_5 _ x'!$E$31,Kinder!BT684),0)</f>
        <v>0</v>
      </c>
      <c r="J684">
        <f>IF(Kinder!BU686=Antrag!$C$4,IF(Kinder!BU684=4.5,'Berechnung 4_5 _ x'!$E$31,Kinder!BU684),0)</f>
        <v>0</v>
      </c>
      <c r="K684">
        <f>IF(Kinder!BV686=Antrag!$C$4,IF(Kinder!BV684=4.5,'Berechnung 4_5 _ x'!$E$31,Kinder!BV684),0)</f>
        <v>0</v>
      </c>
      <c r="L684">
        <f>IF(Kinder!BW686=Antrag!$C$4,IF(Kinder!BW684=4.5,'Berechnung 4_5 _ x'!$E$31,Kinder!BW684),0)</f>
        <v>0</v>
      </c>
      <c r="M684" t="str">
        <f>IF(Kinder!S686='Berechnung Kommune'!L683,Kinder!S684,0)</f>
        <v/>
      </c>
      <c r="AL684">
        <f>IF(Kinder!BL686=Antrag!$C$4,IF(A684&gt;=4.5,IF('Berechnung 4_5 _ x'!D$5="Nein",4.5,IF(Kinder!AJ$903&lt;3,IF(MAX(Kinder!$AJ$903:AJ$903)&lt;3,4.5,Kinder!BL684),MIN('Berechnung 4_5 _ x'!$E$31:$F$32))),A684),0)</f>
        <v>0</v>
      </c>
      <c r="AM684">
        <f>IF(Kinder!BM686=Antrag!$C$4,IF(B684&gt;=4.5,IF('Berechnung 4_5 _ x'!E$5="Nein",4.5,IF(Kinder!AK$903&lt;3,IF(MAX(Kinder!$AJ$903:AK$903)&lt;3,4.5,Kinder!BM684),MIN('Berechnung 4_5 _ x'!$E$31:$F$32))),B684),0)</f>
        <v>0</v>
      </c>
      <c r="AN684">
        <f>IF(Kinder!BN686=Antrag!$C$4,IF(C684&gt;=4.5,IF('Berechnung 4_5 _ x'!F$5="Nein",4.5,IF(Kinder!AL$903&lt;3,IF(MAX(Kinder!$AJ$903:AL$903)&lt;3,4.5,Kinder!BN684),MIN('Berechnung 4_5 _ x'!$E$31:$F$32))),C684),0)</f>
        <v>0</v>
      </c>
      <c r="AO684">
        <f>IF(Kinder!BO686=Antrag!$C$4,IF(D684&gt;=4.5,IF('Berechnung 4_5 _ x'!G$5="Nein",4.5,IF(Kinder!AM$903&lt;3,IF(MAX(Kinder!$AJ$903:AM$903)&lt;3,4.5,Kinder!BO684),MIN('Berechnung 4_5 _ x'!$E$31:$F$32))),D684),0)</f>
        <v>0</v>
      </c>
      <c r="AP684">
        <f>IF(Kinder!BP686=Antrag!$C$4,IF(E684&gt;=4.5,IF('Berechnung 4_5 _ x'!H$5="Nein",4.5,IF(Kinder!AN$903&lt;3,IF(MAX(Kinder!$AJ$903:AN$903)&lt;3,4.5,Kinder!BP684),MIN('Berechnung 4_5 _ x'!$E$31:$F$32))),E684),0)</f>
        <v>0</v>
      </c>
      <c r="AQ684">
        <f>IF(Kinder!BQ686=Antrag!$C$4,IF(F684&gt;=4.5,IF('Berechnung 4_5 _ x'!I$5="Nein",4.5,IF(Kinder!AO$903&lt;3,IF(MAX(Kinder!$AJ$903:AO$903)&lt;3,4.5,Kinder!BQ684),MIN('Berechnung 4_5 _ x'!$E$31:$F$32))),F684),0)</f>
        <v>0</v>
      </c>
      <c r="AR684">
        <f>IF(Kinder!BR686=Antrag!$C$4,IF(G684&gt;=4.5,IF('Berechnung 4_5 _ x'!J$5="Nein",4.5,IF(Kinder!AP$903&lt;3,IF(MAX(Kinder!$AJ$903:AP$903)&lt;3,4.5,Kinder!BR684),MIN('Berechnung 4_5 _ x'!$E$31:$F$32))),G684),0)</f>
        <v>0</v>
      </c>
      <c r="AS684">
        <f>IF(Kinder!BS686=Antrag!$C$4,IF(H684&gt;=4.5,IF('Berechnung 4_5 _ x'!K$5="Nein",4.5,IF(Kinder!AQ$903&lt;3,IF(MAX(Kinder!$AJ$903:AQ$903)&lt;3,4.5,Kinder!BS684),MIN('Berechnung 4_5 _ x'!$E$31:$F$32))),H684),0)</f>
        <v>0</v>
      </c>
      <c r="AT684">
        <f>IF(Kinder!BT686=Antrag!$C$4,IF(I684&gt;=4.5,IF('Berechnung 4_5 _ x'!L$5="Nein",4.5,IF(Kinder!AR$903&lt;3,IF(MAX(Kinder!$AJ$903:AR$903)&lt;3,4.5,Kinder!BT684),MIN('Berechnung 4_5 _ x'!$E$31:$F$32))),I684),0)</f>
        <v>0</v>
      </c>
      <c r="AU684">
        <f>IF(Kinder!BU686=Antrag!$C$4,IF(J684&gt;=4.5,IF('Berechnung 4_5 _ x'!M$5="Nein",4.5,IF(Kinder!AS$903&lt;3,IF(MAX(Kinder!$AJ$903:AS$903)&lt;3,4.5,Kinder!BU684),MIN('Berechnung 4_5 _ x'!$E$31:$F$32))),J684),0)</f>
        <v>0</v>
      </c>
      <c r="AV684">
        <f>IF(Kinder!BV686=Antrag!$C$4,IF(K684&gt;=4.5,IF('Berechnung 4_5 _ x'!N$5="Nein",4.5,IF(Kinder!AT$903&lt;3,IF(MAX(Kinder!$AJ$903:AT$903)&lt;3,4.5,Kinder!BV684),MIN('Berechnung 4_5 _ x'!$E$31:$F$32))),K684),0)</f>
        <v>0</v>
      </c>
      <c r="AW684">
        <f>IF(Kinder!BW686=Antrag!$C$4,IF(L684&gt;=4.5,IF('Berechnung 4_5 _ x'!O$5="Nein",4.5,IF(Kinder!AU$903&lt;3,IF(MAX(Kinder!$AJ$903:AU$903)&lt;3,4.5,Kinder!BW684),MIN('Berechnung 4_5 _ x'!$E$31:$F$32))),L684),0)</f>
        <v>0</v>
      </c>
    </row>
    <row r="685" spans="1:49" x14ac:dyDescent="0.2">
      <c r="M685">
        <f>IF(Kinder!BL686=Antrag!$C$4,Kinder!BL685,0)</f>
        <v>0</v>
      </c>
      <c r="N685">
        <f>IF(Kinder!BM686=Antrag!$C$4,Kinder!BM685,0)</f>
        <v>0</v>
      </c>
      <c r="O685">
        <f>IF(Kinder!BN686=Antrag!$C$4,Kinder!BN685,0)</f>
        <v>0</v>
      </c>
      <c r="P685">
        <f>IF(Kinder!BO686=Antrag!$C$4,Kinder!BO685,0)</f>
        <v>0</v>
      </c>
      <c r="Q685">
        <f>IF(Kinder!BP686=Antrag!$C$4,Kinder!BP685,0)</f>
        <v>0</v>
      </c>
      <c r="R685">
        <f>IF(Kinder!BQ686=Antrag!$C$4,Kinder!BQ685,0)</f>
        <v>0</v>
      </c>
      <c r="S685">
        <f>IF(Kinder!BR686=Antrag!$C$4,Kinder!BR685,0)</f>
        <v>0</v>
      </c>
      <c r="T685">
        <f>IF(Kinder!BS686=Antrag!$C$4,Kinder!BS685,0)</f>
        <v>0</v>
      </c>
      <c r="U685">
        <f>IF(Kinder!BT686=Antrag!$C$4,Kinder!BT685,0)</f>
        <v>0</v>
      </c>
      <c r="V685">
        <f>IF(Kinder!BU686=Antrag!$C$4,Kinder!BU685,0)</f>
        <v>0</v>
      </c>
      <c r="W685">
        <f>IF(Kinder!BV686=Antrag!$C$4,Kinder!BV685,0)</f>
        <v>0</v>
      </c>
      <c r="X685">
        <f>IF(Kinder!BW686=Antrag!$C$4,Kinder!BW685,0)</f>
        <v>0</v>
      </c>
    </row>
    <row r="686" spans="1:49" x14ac:dyDescent="0.2">
      <c r="Y686">
        <f t="shared" ref="Y686:AJ686" si="227">MIN(A684,AL684)*M685</f>
        <v>0</v>
      </c>
      <c r="Z686">
        <f t="shared" si="227"/>
        <v>0</v>
      </c>
      <c r="AA686">
        <f t="shared" si="227"/>
        <v>0</v>
      </c>
      <c r="AB686">
        <f t="shared" si="227"/>
        <v>0</v>
      </c>
      <c r="AC686">
        <f t="shared" si="227"/>
        <v>0</v>
      </c>
      <c r="AD686">
        <f t="shared" si="227"/>
        <v>0</v>
      </c>
      <c r="AE686">
        <f t="shared" si="227"/>
        <v>0</v>
      </c>
      <c r="AF686">
        <f t="shared" si="227"/>
        <v>0</v>
      </c>
      <c r="AG686">
        <f t="shared" si="227"/>
        <v>0</v>
      </c>
      <c r="AH686">
        <f t="shared" si="227"/>
        <v>0</v>
      </c>
      <c r="AI686">
        <f t="shared" si="227"/>
        <v>0</v>
      </c>
      <c r="AJ686">
        <f t="shared" si="227"/>
        <v>0</v>
      </c>
      <c r="AK686">
        <f>SUM(Y686:AJ686)</f>
        <v>0</v>
      </c>
    </row>
    <row r="687" spans="1:49" x14ac:dyDescent="0.2">
      <c r="A687">
        <f>IF(Kinder!BL689=Antrag!$C$4,IF(Kinder!BL687=4.5,'Berechnung 4_5 _ x'!$E$31,Kinder!BL687),0)</f>
        <v>0</v>
      </c>
      <c r="B687">
        <f>IF(Kinder!BM689=Antrag!$C$4,IF(Kinder!BM687=4.5,'Berechnung 4_5 _ x'!$E$31,Kinder!BM687),0)</f>
        <v>0</v>
      </c>
      <c r="C687">
        <f>IF(Kinder!BN689=Antrag!$C$4,IF(Kinder!BN687=4.5,'Berechnung 4_5 _ x'!$E$31,Kinder!BN687),0)</f>
        <v>0</v>
      </c>
      <c r="D687">
        <f>IF(Kinder!BO689=Antrag!$C$4,IF(Kinder!BO687=4.5,'Berechnung 4_5 _ x'!$E$31,Kinder!BO687),0)</f>
        <v>0</v>
      </c>
      <c r="E687">
        <f>IF(Kinder!BP689=Antrag!$C$4,IF(Kinder!BP687=4.5,'Berechnung 4_5 _ x'!$E$31,Kinder!BP687),0)</f>
        <v>0</v>
      </c>
      <c r="F687">
        <f>IF(Kinder!BQ689=Antrag!$C$4,IF(Kinder!BQ687=4.5,'Berechnung 4_5 _ x'!$E$31,Kinder!BQ687),0)</f>
        <v>0</v>
      </c>
      <c r="G687">
        <f>IF(Kinder!BR689=Antrag!$C$4,IF(Kinder!BR687=4.5,'Berechnung 4_5 _ x'!$E$31,Kinder!BR687),0)</f>
        <v>0</v>
      </c>
      <c r="H687">
        <f>IF(Kinder!BS689=Antrag!$C$4,IF(Kinder!BS687=4.5,'Berechnung 4_5 _ x'!$E$31,Kinder!BS687),0)</f>
        <v>0</v>
      </c>
      <c r="I687">
        <f>IF(Kinder!BT689=Antrag!$C$4,IF(Kinder!BT687=4.5,'Berechnung 4_5 _ x'!$E$31,Kinder!BT687),0)</f>
        <v>0</v>
      </c>
      <c r="J687">
        <f>IF(Kinder!BU689=Antrag!$C$4,IF(Kinder!BU687=4.5,'Berechnung 4_5 _ x'!$E$31,Kinder!BU687),0)</f>
        <v>0</v>
      </c>
      <c r="K687">
        <f>IF(Kinder!BV689=Antrag!$C$4,IF(Kinder!BV687=4.5,'Berechnung 4_5 _ x'!$E$31,Kinder!BV687),0)</f>
        <v>0</v>
      </c>
      <c r="L687">
        <f>IF(Kinder!BW689=Antrag!$C$4,IF(Kinder!BW687=4.5,'Berechnung 4_5 _ x'!$E$31,Kinder!BW687),0)</f>
        <v>0</v>
      </c>
      <c r="M687" t="str">
        <f>IF(Kinder!S689='Berechnung Kommune'!L686,Kinder!S687,0)</f>
        <v/>
      </c>
      <c r="AL687">
        <f>IF(Kinder!BL689=Antrag!$C$4,IF(A687&gt;=4.5,IF('Berechnung 4_5 _ x'!D$5="Nein",4.5,IF(Kinder!AJ$903&lt;3,IF(MAX(Kinder!$AJ$903:AJ$903)&lt;3,4.5,Kinder!BL687),MIN('Berechnung 4_5 _ x'!$E$31:$F$32))),A687),0)</f>
        <v>0</v>
      </c>
      <c r="AM687">
        <f>IF(Kinder!BM689=Antrag!$C$4,IF(B687&gt;=4.5,IF('Berechnung 4_5 _ x'!E$5="Nein",4.5,IF(Kinder!AK$903&lt;3,IF(MAX(Kinder!$AJ$903:AK$903)&lt;3,4.5,Kinder!BM687),MIN('Berechnung 4_5 _ x'!$E$31:$F$32))),B687),0)</f>
        <v>0</v>
      </c>
      <c r="AN687">
        <f>IF(Kinder!BN689=Antrag!$C$4,IF(C687&gt;=4.5,IF('Berechnung 4_5 _ x'!F$5="Nein",4.5,IF(Kinder!AL$903&lt;3,IF(MAX(Kinder!$AJ$903:AL$903)&lt;3,4.5,Kinder!BN687),MIN('Berechnung 4_5 _ x'!$E$31:$F$32))),C687),0)</f>
        <v>0</v>
      </c>
      <c r="AO687">
        <f>IF(Kinder!BO689=Antrag!$C$4,IF(D687&gt;=4.5,IF('Berechnung 4_5 _ x'!G$5="Nein",4.5,IF(Kinder!AM$903&lt;3,IF(MAX(Kinder!$AJ$903:AM$903)&lt;3,4.5,Kinder!BO687),MIN('Berechnung 4_5 _ x'!$E$31:$F$32))),D687),0)</f>
        <v>0</v>
      </c>
      <c r="AP687">
        <f>IF(Kinder!BP689=Antrag!$C$4,IF(E687&gt;=4.5,IF('Berechnung 4_5 _ x'!H$5="Nein",4.5,IF(Kinder!AN$903&lt;3,IF(MAX(Kinder!$AJ$903:AN$903)&lt;3,4.5,Kinder!BP687),MIN('Berechnung 4_5 _ x'!$E$31:$F$32))),E687),0)</f>
        <v>0</v>
      </c>
      <c r="AQ687">
        <f>IF(Kinder!BQ689=Antrag!$C$4,IF(F687&gt;=4.5,IF('Berechnung 4_5 _ x'!I$5="Nein",4.5,IF(Kinder!AO$903&lt;3,IF(MAX(Kinder!$AJ$903:AO$903)&lt;3,4.5,Kinder!BQ687),MIN('Berechnung 4_5 _ x'!$E$31:$F$32))),F687),0)</f>
        <v>0</v>
      </c>
      <c r="AR687">
        <f>IF(Kinder!BR689=Antrag!$C$4,IF(G687&gt;=4.5,IF('Berechnung 4_5 _ x'!J$5="Nein",4.5,IF(Kinder!AP$903&lt;3,IF(MAX(Kinder!$AJ$903:AP$903)&lt;3,4.5,Kinder!BR687),MIN('Berechnung 4_5 _ x'!$E$31:$F$32))),G687),0)</f>
        <v>0</v>
      </c>
      <c r="AS687">
        <f>IF(Kinder!BS689=Antrag!$C$4,IF(H687&gt;=4.5,IF('Berechnung 4_5 _ x'!K$5="Nein",4.5,IF(Kinder!AQ$903&lt;3,IF(MAX(Kinder!$AJ$903:AQ$903)&lt;3,4.5,Kinder!BS687),MIN('Berechnung 4_5 _ x'!$E$31:$F$32))),H687),0)</f>
        <v>0</v>
      </c>
      <c r="AT687">
        <f>IF(Kinder!BT689=Antrag!$C$4,IF(I687&gt;=4.5,IF('Berechnung 4_5 _ x'!L$5="Nein",4.5,IF(Kinder!AR$903&lt;3,IF(MAX(Kinder!$AJ$903:AR$903)&lt;3,4.5,Kinder!BT687),MIN('Berechnung 4_5 _ x'!$E$31:$F$32))),I687),0)</f>
        <v>0</v>
      </c>
      <c r="AU687">
        <f>IF(Kinder!BU689=Antrag!$C$4,IF(J687&gt;=4.5,IF('Berechnung 4_5 _ x'!M$5="Nein",4.5,IF(Kinder!AS$903&lt;3,IF(MAX(Kinder!$AJ$903:AS$903)&lt;3,4.5,Kinder!BU687),MIN('Berechnung 4_5 _ x'!$E$31:$F$32))),J687),0)</f>
        <v>0</v>
      </c>
      <c r="AV687">
        <f>IF(Kinder!BV689=Antrag!$C$4,IF(K687&gt;=4.5,IF('Berechnung 4_5 _ x'!N$5="Nein",4.5,IF(Kinder!AT$903&lt;3,IF(MAX(Kinder!$AJ$903:AT$903)&lt;3,4.5,Kinder!BV687),MIN('Berechnung 4_5 _ x'!$E$31:$F$32))),K687),0)</f>
        <v>0</v>
      </c>
      <c r="AW687">
        <f>IF(Kinder!BW689=Antrag!$C$4,IF(L687&gt;=4.5,IF('Berechnung 4_5 _ x'!O$5="Nein",4.5,IF(Kinder!AU$903&lt;3,IF(MAX(Kinder!$AJ$903:AU$903)&lt;3,4.5,Kinder!BW687),MIN('Berechnung 4_5 _ x'!$E$31:$F$32))),L687),0)</f>
        <v>0</v>
      </c>
    </row>
    <row r="688" spans="1:49" x14ac:dyDescent="0.2">
      <c r="M688">
        <f>IF(Kinder!BL689=Antrag!$C$4,Kinder!BL688,0)</f>
        <v>0</v>
      </c>
      <c r="N688">
        <f>IF(Kinder!BM689=Antrag!$C$4,Kinder!BM688,0)</f>
        <v>0</v>
      </c>
      <c r="O688">
        <f>IF(Kinder!BN689=Antrag!$C$4,Kinder!BN688,0)</f>
        <v>0</v>
      </c>
      <c r="P688">
        <f>IF(Kinder!BO689=Antrag!$C$4,Kinder!BO688,0)</f>
        <v>0</v>
      </c>
      <c r="Q688">
        <f>IF(Kinder!BP689=Antrag!$C$4,Kinder!BP688,0)</f>
        <v>0</v>
      </c>
      <c r="R688">
        <f>IF(Kinder!BQ689=Antrag!$C$4,Kinder!BQ688,0)</f>
        <v>0</v>
      </c>
      <c r="S688">
        <f>IF(Kinder!BR689=Antrag!$C$4,Kinder!BR688,0)</f>
        <v>0</v>
      </c>
      <c r="T688">
        <f>IF(Kinder!BS689=Antrag!$C$4,Kinder!BS688,0)</f>
        <v>0</v>
      </c>
      <c r="U688">
        <f>IF(Kinder!BT689=Antrag!$C$4,Kinder!BT688,0)</f>
        <v>0</v>
      </c>
      <c r="V688">
        <f>IF(Kinder!BU689=Antrag!$C$4,Kinder!BU688,0)</f>
        <v>0</v>
      </c>
      <c r="W688">
        <f>IF(Kinder!BV689=Antrag!$C$4,Kinder!BV688,0)</f>
        <v>0</v>
      </c>
      <c r="X688">
        <f>IF(Kinder!BW689=Antrag!$C$4,Kinder!BW688,0)</f>
        <v>0</v>
      </c>
    </row>
    <row r="689" spans="1:49" x14ac:dyDescent="0.2">
      <c r="Y689">
        <f t="shared" ref="Y689:AJ689" si="228">MIN(A687,AL687)*M688</f>
        <v>0</v>
      </c>
      <c r="Z689">
        <f t="shared" si="228"/>
        <v>0</v>
      </c>
      <c r="AA689">
        <f t="shared" si="228"/>
        <v>0</v>
      </c>
      <c r="AB689">
        <f t="shared" si="228"/>
        <v>0</v>
      </c>
      <c r="AC689">
        <f t="shared" si="228"/>
        <v>0</v>
      </c>
      <c r="AD689">
        <f t="shared" si="228"/>
        <v>0</v>
      </c>
      <c r="AE689">
        <f t="shared" si="228"/>
        <v>0</v>
      </c>
      <c r="AF689">
        <f t="shared" si="228"/>
        <v>0</v>
      </c>
      <c r="AG689">
        <f t="shared" si="228"/>
        <v>0</v>
      </c>
      <c r="AH689">
        <f t="shared" si="228"/>
        <v>0</v>
      </c>
      <c r="AI689">
        <f t="shared" si="228"/>
        <v>0</v>
      </c>
      <c r="AJ689">
        <f t="shared" si="228"/>
        <v>0</v>
      </c>
      <c r="AK689">
        <f>SUM(Y689:AJ689)</f>
        <v>0</v>
      </c>
    </row>
    <row r="690" spans="1:49" x14ac:dyDescent="0.2">
      <c r="A690">
        <f>IF(Kinder!BL692=Antrag!$C$4,IF(Kinder!BL690=4.5,'Berechnung 4_5 _ x'!$E$31,Kinder!BL690),0)</f>
        <v>0</v>
      </c>
      <c r="B690">
        <f>IF(Kinder!BM692=Antrag!$C$4,IF(Kinder!BM690=4.5,'Berechnung 4_5 _ x'!$E$31,Kinder!BM690),0)</f>
        <v>0</v>
      </c>
      <c r="C690">
        <f>IF(Kinder!BN692=Antrag!$C$4,IF(Kinder!BN690=4.5,'Berechnung 4_5 _ x'!$E$31,Kinder!BN690),0)</f>
        <v>0</v>
      </c>
      <c r="D690">
        <f>IF(Kinder!BO692=Antrag!$C$4,IF(Kinder!BO690=4.5,'Berechnung 4_5 _ x'!$E$31,Kinder!BO690),0)</f>
        <v>0</v>
      </c>
      <c r="E690">
        <f>IF(Kinder!BP692=Antrag!$C$4,IF(Kinder!BP690=4.5,'Berechnung 4_5 _ x'!$E$31,Kinder!BP690),0)</f>
        <v>0</v>
      </c>
      <c r="F690">
        <f>IF(Kinder!BQ692=Antrag!$C$4,IF(Kinder!BQ690=4.5,'Berechnung 4_5 _ x'!$E$31,Kinder!BQ690),0)</f>
        <v>0</v>
      </c>
      <c r="G690">
        <f>IF(Kinder!BR692=Antrag!$C$4,IF(Kinder!BR690=4.5,'Berechnung 4_5 _ x'!$E$31,Kinder!BR690),0)</f>
        <v>0</v>
      </c>
      <c r="H690">
        <f>IF(Kinder!BS692=Antrag!$C$4,IF(Kinder!BS690=4.5,'Berechnung 4_5 _ x'!$E$31,Kinder!BS690),0)</f>
        <v>0</v>
      </c>
      <c r="I690">
        <f>IF(Kinder!BT692=Antrag!$C$4,IF(Kinder!BT690=4.5,'Berechnung 4_5 _ x'!$E$31,Kinder!BT690),0)</f>
        <v>0</v>
      </c>
      <c r="J690">
        <f>IF(Kinder!BU692=Antrag!$C$4,IF(Kinder!BU690=4.5,'Berechnung 4_5 _ x'!$E$31,Kinder!BU690),0)</f>
        <v>0</v>
      </c>
      <c r="K690">
        <f>IF(Kinder!BV692=Antrag!$C$4,IF(Kinder!BV690=4.5,'Berechnung 4_5 _ x'!$E$31,Kinder!BV690),0)</f>
        <v>0</v>
      </c>
      <c r="L690">
        <f>IF(Kinder!BW692=Antrag!$C$4,IF(Kinder!BW690=4.5,'Berechnung 4_5 _ x'!$E$31,Kinder!BW690),0)</f>
        <v>0</v>
      </c>
      <c r="M690" t="str">
        <f>IF(Kinder!S692='Berechnung Kommune'!L689,Kinder!S690,0)</f>
        <v/>
      </c>
      <c r="AL690">
        <f>IF(Kinder!BL692=Antrag!$C$4,IF(A690&gt;=4.5,IF('Berechnung 4_5 _ x'!D$5="Nein",4.5,IF(Kinder!AJ$903&lt;3,IF(MAX(Kinder!$AJ$903:AJ$903)&lt;3,4.5,Kinder!BL690),MIN('Berechnung 4_5 _ x'!$E$31:$F$32))),A690),0)</f>
        <v>0</v>
      </c>
      <c r="AM690">
        <f>IF(Kinder!BM692=Antrag!$C$4,IF(B690&gt;=4.5,IF('Berechnung 4_5 _ x'!E$5="Nein",4.5,IF(Kinder!AK$903&lt;3,IF(MAX(Kinder!$AJ$903:AK$903)&lt;3,4.5,Kinder!BM690),MIN('Berechnung 4_5 _ x'!$E$31:$F$32))),B690),0)</f>
        <v>0</v>
      </c>
      <c r="AN690">
        <f>IF(Kinder!BN692=Antrag!$C$4,IF(C690&gt;=4.5,IF('Berechnung 4_5 _ x'!F$5="Nein",4.5,IF(Kinder!AL$903&lt;3,IF(MAX(Kinder!$AJ$903:AL$903)&lt;3,4.5,Kinder!BN690),MIN('Berechnung 4_5 _ x'!$E$31:$F$32))),C690),0)</f>
        <v>0</v>
      </c>
      <c r="AO690">
        <f>IF(Kinder!BO692=Antrag!$C$4,IF(D690&gt;=4.5,IF('Berechnung 4_5 _ x'!G$5="Nein",4.5,IF(Kinder!AM$903&lt;3,IF(MAX(Kinder!$AJ$903:AM$903)&lt;3,4.5,Kinder!BO690),MIN('Berechnung 4_5 _ x'!$E$31:$F$32))),D690),0)</f>
        <v>0</v>
      </c>
      <c r="AP690">
        <f>IF(Kinder!BP692=Antrag!$C$4,IF(E690&gt;=4.5,IF('Berechnung 4_5 _ x'!H$5="Nein",4.5,IF(Kinder!AN$903&lt;3,IF(MAX(Kinder!$AJ$903:AN$903)&lt;3,4.5,Kinder!BP690),MIN('Berechnung 4_5 _ x'!$E$31:$F$32))),E690),0)</f>
        <v>0</v>
      </c>
      <c r="AQ690">
        <f>IF(Kinder!BQ692=Antrag!$C$4,IF(F690&gt;=4.5,IF('Berechnung 4_5 _ x'!I$5="Nein",4.5,IF(Kinder!AO$903&lt;3,IF(MAX(Kinder!$AJ$903:AO$903)&lt;3,4.5,Kinder!BQ690),MIN('Berechnung 4_5 _ x'!$E$31:$F$32))),F690),0)</f>
        <v>0</v>
      </c>
      <c r="AR690">
        <f>IF(Kinder!BR692=Antrag!$C$4,IF(G690&gt;=4.5,IF('Berechnung 4_5 _ x'!J$5="Nein",4.5,IF(Kinder!AP$903&lt;3,IF(MAX(Kinder!$AJ$903:AP$903)&lt;3,4.5,Kinder!BR690),MIN('Berechnung 4_5 _ x'!$E$31:$F$32))),G690),0)</f>
        <v>0</v>
      </c>
      <c r="AS690">
        <f>IF(Kinder!BS692=Antrag!$C$4,IF(H690&gt;=4.5,IF('Berechnung 4_5 _ x'!K$5="Nein",4.5,IF(Kinder!AQ$903&lt;3,IF(MAX(Kinder!$AJ$903:AQ$903)&lt;3,4.5,Kinder!BS690),MIN('Berechnung 4_5 _ x'!$E$31:$F$32))),H690),0)</f>
        <v>0</v>
      </c>
      <c r="AT690">
        <f>IF(Kinder!BT692=Antrag!$C$4,IF(I690&gt;=4.5,IF('Berechnung 4_5 _ x'!L$5="Nein",4.5,IF(Kinder!AR$903&lt;3,IF(MAX(Kinder!$AJ$903:AR$903)&lt;3,4.5,Kinder!BT690),MIN('Berechnung 4_5 _ x'!$E$31:$F$32))),I690),0)</f>
        <v>0</v>
      </c>
      <c r="AU690">
        <f>IF(Kinder!BU692=Antrag!$C$4,IF(J690&gt;=4.5,IF('Berechnung 4_5 _ x'!M$5="Nein",4.5,IF(Kinder!AS$903&lt;3,IF(MAX(Kinder!$AJ$903:AS$903)&lt;3,4.5,Kinder!BU690),MIN('Berechnung 4_5 _ x'!$E$31:$F$32))),J690),0)</f>
        <v>0</v>
      </c>
      <c r="AV690">
        <f>IF(Kinder!BV692=Antrag!$C$4,IF(K690&gt;=4.5,IF('Berechnung 4_5 _ x'!N$5="Nein",4.5,IF(Kinder!AT$903&lt;3,IF(MAX(Kinder!$AJ$903:AT$903)&lt;3,4.5,Kinder!BV690),MIN('Berechnung 4_5 _ x'!$E$31:$F$32))),K690),0)</f>
        <v>0</v>
      </c>
      <c r="AW690">
        <f>IF(Kinder!BW692=Antrag!$C$4,IF(L690&gt;=4.5,IF('Berechnung 4_5 _ x'!O$5="Nein",4.5,IF(Kinder!AU$903&lt;3,IF(MAX(Kinder!$AJ$903:AU$903)&lt;3,4.5,Kinder!BW690),MIN('Berechnung 4_5 _ x'!$E$31:$F$32))),L690),0)</f>
        <v>0</v>
      </c>
    </row>
    <row r="691" spans="1:49" x14ac:dyDescent="0.2">
      <c r="M691">
        <f>IF(Kinder!BL692=Antrag!$C$4,Kinder!BL691,0)</f>
        <v>0</v>
      </c>
      <c r="N691">
        <f>IF(Kinder!BM692=Antrag!$C$4,Kinder!BM691,0)</f>
        <v>0</v>
      </c>
      <c r="O691">
        <f>IF(Kinder!BN692=Antrag!$C$4,Kinder!BN691,0)</f>
        <v>0</v>
      </c>
      <c r="P691">
        <f>IF(Kinder!BO692=Antrag!$C$4,Kinder!BO691,0)</f>
        <v>0</v>
      </c>
      <c r="Q691">
        <f>IF(Kinder!BP692=Antrag!$C$4,Kinder!BP691,0)</f>
        <v>0</v>
      </c>
      <c r="R691">
        <f>IF(Kinder!BQ692=Antrag!$C$4,Kinder!BQ691,0)</f>
        <v>0</v>
      </c>
      <c r="S691">
        <f>IF(Kinder!BR692=Antrag!$C$4,Kinder!BR691,0)</f>
        <v>0</v>
      </c>
      <c r="T691">
        <f>IF(Kinder!BS692=Antrag!$C$4,Kinder!BS691,0)</f>
        <v>0</v>
      </c>
      <c r="U691">
        <f>IF(Kinder!BT692=Antrag!$C$4,Kinder!BT691,0)</f>
        <v>0</v>
      </c>
      <c r="V691">
        <f>IF(Kinder!BU692=Antrag!$C$4,Kinder!BU691,0)</f>
        <v>0</v>
      </c>
      <c r="W691">
        <f>IF(Kinder!BV692=Antrag!$C$4,Kinder!BV691,0)</f>
        <v>0</v>
      </c>
      <c r="X691">
        <f>IF(Kinder!BW692=Antrag!$C$4,Kinder!BW691,0)</f>
        <v>0</v>
      </c>
    </row>
    <row r="692" spans="1:49" x14ac:dyDescent="0.2">
      <c r="Y692">
        <f t="shared" ref="Y692:AJ692" si="229">MIN(A690,AL690)*M691</f>
        <v>0</v>
      </c>
      <c r="Z692">
        <f t="shared" si="229"/>
        <v>0</v>
      </c>
      <c r="AA692">
        <f t="shared" si="229"/>
        <v>0</v>
      </c>
      <c r="AB692">
        <f t="shared" si="229"/>
        <v>0</v>
      </c>
      <c r="AC692">
        <f t="shared" si="229"/>
        <v>0</v>
      </c>
      <c r="AD692">
        <f t="shared" si="229"/>
        <v>0</v>
      </c>
      <c r="AE692">
        <f t="shared" si="229"/>
        <v>0</v>
      </c>
      <c r="AF692">
        <f t="shared" si="229"/>
        <v>0</v>
      </c>
      <c r="AG692">
        <f t="shared" si="229"/>
        <v>0</v>
      </c>
      <c r="AH692">
        <f t="shared" si="229"/>
        <v>0</v>
      </c>
      <c r="AI692">
        <f t="shared" si="229"/>
        <v>0</v>
      </c>
      <c r="AJ692">
        <f t="shared" si="229"/>
        <v>0</v>
      </c>
      <c r="AK692">
        <f>SUM(Y692:AJ692)</f>
        <v>0</v>
      </c>
    </row>
    <row r="693" spans="1:49" x14ac:dyDescent="0.2">
      <c r="A693">
        <f>IF(Kinder!BL695=Antrag!$C$4,IF(Kinder!BL693=4.5,'Berechnung 4_5 _ x'!$E$31,Kinder!BL693),0)</f>
        <v>0</v>
      </c>
      <c r="B693">
        <f>IF(Kinder!BM695=Antrag!$C$4,IF(Kinder!BM693=4.5,'Berechnung 4_5 _ x'!$E$31,Kinder!BM693),0)</f>
        <v>0</v>
      </c>
      <c r="C693">
        <f>IF(Kinder!BN695=Antrag!$C$4,IF(Kinder!BN693=4.5,'Berechnung 4_5 _ x'!$E$31,Kinder!BN693),0)</f>
        <v>0</v>
      </c>
      <c r="D693">
        <f>IF(Kinder!BO695=Antrag!$C$4,IF(Kinder!BO693=4.5,'Berechnung 4_5 _ x'!$E$31,Kinder!BO693),0)</f>
        <v>0</v>
      </c>
      <c r="E693">
        <f>IF(Kinder!BP695=Antrag!$C$4,IF(Kinder!BP693=4.5,'Berechnung 4_5 _ x'!$E$31,Kinder!BP693),0)</f>
        <v>0</v>
      </c>
      <c r="F693">
        <f>IF(Kinder!BQ695=Antrag!$C$4,IF(Kinder!BQ693=4.5,'Berechnung 4_5 _ x'!$E$31,Kinder!BQ693),0)</f>
        <v>0</v>
      </c>
      <c r="G693">
        <f>IF(Kinder!BR695=Antrag!$C$4,IF(Kinder!BR693=4.5,'Berechnung 4_5 _ x'!$E$31,Kinder!BR693),0)</f>
        <v>0</v>
      </c>
      <c r="H693">
        <f>IF(Kinder!BS695=Antrag!$C$4,IF(Kinder!BS693=4.5,'Berechnung 4_5 _ x'!$E$31,Kinder!BS693),0)</f>
        <v>0</v>
      </c>
      <c r="I693">
        <f>IF(Kinder!BT695=Antrag!$C$4,IF(Kinder!BT693=4.5,'Berechnung 4_5 _ x'!$E$31,Kinder!BT693),0)</f>
        <v>0</v>
      </c>
      <c r="J693">
        <f>IF(Kinder!BU695=Antrag!$C$4,IF(Kinder!BU693=4.5,'Berechnung 4_5 _ x'!$E$31,Kinder!BU693),0)</f>
        <v>0</v>
      </c>
      <c r="K693">
        <f>IF(Kinder!BV695=Antrag!$C$4,IF(Kinder!BV693=4.5,'Berechnung 4_5 _ x'!$E$31,Kinder!BV693),0)</f>
        <v>0</v>
      </c>
      <c r="L693">
        <f>IF(Kinder!BW695=Antrag!$C$4,IF(Kinder!BW693=4.5,'Berechnung 4_5 _ x'!$E$31,Kinder!BW693),0)</f>
        <v>0</v>
      </c>
      <c r="M693" t="str">
        <f>IF(Kinder!S695='Berechnung Kommune'!L692,Kinder!S693,0)</f>
        <v/>
      </c>
      <c r="AL693">
        <f>IF(Kinder!BL695=Antrag!$C$4,IF(A693&gt;=4.5,IF('Berechnung 4_5 _ x'!D$5="Nein",4.5,IF(Kinder!AJ$903&lt;3,IF(MAX(Kinder!$AJ$903:AJ$903)&lt;3,4.5,Kinder!BL693),MIN('Berechnung 4_5 _ x'!$E$31:$F$32))),A693),0)</f>
        <v>0</v>
      </c>
      <c r="AM693">
        <f>IF(Kinder!BM695=Antrag!$C$4,IF(B693&gt;=4.5,IF('Berechnung 4_5 _ x'!E$5="Nein",4.5,IF(Kinder!AK$903&lt;3,IF(MAX(Kinder!$AJ$903:AK$903)&lt;3,4.5,Kinder!BM693),MIN('Berechnung 4_5 _ x'!$E$31:$F$32))),B693),0)</f>
        <v>0</v>
      </c>
      <c r="AN693">
        <f>IF(Kinder!BN695=Antrag!$C$4,IF(C693&gt;=4.5,IF('Berechnung 4_5 _ x'!F$5="Nein",4.5,IF(Kinder!AL$903&lt;3,IF(MAX(Kinder!$AJ$903:AL$903)&lt;3,4.5,Kinder!BN693),MIN('Berechnung 4_5 _ x'!$E$31:$F$32))),C693),0)</f>
        <v>0</v>
      </c>
      <c r="AO693">
        <f>IF(Kinder!BO695=Antrag!$C$4,IF(D693&gt;=4.5,IF('Berechnung 4_5 _ x'!G$5="Nein",4.5,IF(Kinder!AM$903&lt;3,IF(MAX(Kinder!$AJ$903:AM$903)&lt;3,4.5,Kinder!BO693),MIN('Berechnung 4_5 _ x'!$E$31:$F$32))),D693),0)</f>
        <v>0</v>
      </c>
      <c r="AP693">
        <f>IF(Kinder!BP695=Antrag!$C$4,IF(E693&gt;=4.5,IF('Berechnung 4_5 _ x'!H$5="Nein",4.5,IF(Kinder!AN$903&lt;3,IF(MAX(Kinder!$AJ$903:AN$903)&lt;3,4.5,Kinder!BP693),MIN('Berechnung 4_5 _ x'!$E$31:$F$32))),E693),0)</f>
        <v>0</v>
      </c>
      <c r="AQ693">
        <f>IF(Kinder!BQ695=Antrag!$C$4,IF(F693&gt;=4.5,IF('Berechnung 4_5 _ x'!I$5="Nein",4.5,IF(Kinder!AO$903&lt;3,IF(MAX(Kinder!$AJ$903:AO$903)&lt;3,4.5,Kinder!BQ693),MIN('Berechnung 4_5 _ x'!$E$31:$F$32))),F693),0)</f>
        <v>0</v>
      </c>
      <c r="AR693">
        <f>IF(Kinder!BR695=Antrag!$C$4,IF(G693&gt;=4.5,IF('Berechnung 4_5 _ x'!J$5="Nein",4.5,IF(Kinder!AP$903&lt;3,IF(MAX(Kinder!$AJ$903:AP$903)&lt;3,4.5,Kinder!BR693),MIN('Berechnung 4_5 _ x'!$E$31:$F$32))),G693),0)</f>
        <v>0</v>
      </c>
      <c r="AS693">
        <f>IF(Kinder!BS695=Antrag!$C$4,IF(H693&gt;=4.5,IF('Berechnung 4_5 _ x'!K$5="Nein",4.5,IF(Kinder!AQ$903&lt;3,IF(MAX(Kinder!$AJ$903:AQ$903)&lt;3,4.5,Kinder!BS693),MIN('Berechnung 4_5 _ x'!$E$31:$F$32))),H693),0)</f>
        <v>0</v>
      </c>
      <c r="AT693">
        <f>IF(Kinder!BT695=Antrag!$C$4,IF(I693&gt;=4.5,IF('Berechnung 4_5 _ x'!L$5="Nein",4.5,IF(Kinder!AR$903&lt;3,IF(MAX(Kinder!$AJ$903:AR$903)&lt;3,4.5,Kinder!BT693),MIN('Berechnung 4_5 _ x'!$E$31:$F$32))),I693),0)</f>
        <v>0</v>
      </c>
      <c r="AU693">
        <f>IF(Kinder!BU695=Antrag!$C$4,IF(J693&gt;=4.5,IF('Berechnung 4_5 _ x'!M$5="Nein",4.5,IF(Kinder!AS$903&lt;3,IF(MAX(Kinder!$AJ$903:AS$903)&lt;3,4.5,Kinder!BU693),MIN('Berechnung 4_5 _ x'!$E$31:$F$32))),J693),0)</f>
        <v>0</v>
      </c>
      <c r="AV693">
        <f>IF(Kinder!BV695=Antrag!$C$4,IF(K693&gt;=4.5,IF('Berechnung 4_5 _ x'!N$5="Nein",4.5,IF(Kinder!AT$903&lt;3,IF(MAX(Kinder!$AJ$903:AT$903)&lt;3,4.5,Kinder!BV693),MIN('Berechnung 4_5 _ x'!$E$31:$F$32))),K693),0)</f>
        <v>0</v>
      </c>
      <c r="AW693">
        <f>IF(Kinder!BW695=Antrag!$C$4,IF(L693&gt;=4.5,IF('Berechnung 4_5 _ x'!O$5="Nein",4.5,IF(Kinder!AU$903&lt;3,IF(MAX(Kinder!$AJ$903:AU$903)&lt;3,4.5,Kinder!BW693),MIN('Berechnung 4_5 _ x'!$E$31:$F$32))),L693),0)</f>
        <v>0</v>
      </c>
    </row>
    <row r="694" spans="1:49" x14ac:dyDescent="0.2">
      <c r="M694">
        <f>IF(Kinder!BL695=Antrag!$C$4,Kinder!BL694,0)</f>
        <v>0</v>
      </c>
      <c r="N694">
        <f>IF(Kinder!BM695=Antrag!$C$4,Kinder!BM694,0)</f>
        <v>0</v>
      </c>
      <c r="O694">
        <f>IF(Kinder!BN695=Antrag!$C$4,Kinder!BN694,0)</f>
        <v>0</v>
      </c>
      <c r="P694">
        <f>IF(Kinder!BO695=Antrag!$C$4,Kinder!BO694,0)</f>
        <v>0</v>
      </c>
      <c r="Q694">
        <f>IF(Kinder!BP695=Antrag!$C$4,Kinder!BP694,0)</f>
        <v>0</v>
      </c>
      <c r="R694">
        <f>IF(Kinder!BQ695=Antrag!$C$4,Kinder!BQ694,0)</f>
        <v>0</v>
      </c>
      <c r="S694">
        <f>IF(Kinder!BR695=Antrag!$C$4,Kinder!BR694,0)</f>
        <v>0</v>
      </c>
      <c r="T694">
        <f>IF(Kinder!BS695=Antrag!$C$4,Kinder!BS694,0)</f>
        <v>0</v>
      </c>
      <c r="U694">
        <f>IF(Kinder!BT695=Antrag!$C$4,Kinder!BT694,0)</f>
        <v>0</v>
      </c>
      <c r="V694">
        <f>IF(Kinder!BU695=Antrag!$C$4,Kinder!BU694,0)</f>
        <v>0</v>
      </c>
      <c r="W694">
        <f>IF(Kinder!BV695=Antrag!$C$4,Kinder!BV694,0)</f>
        <v>0</v>
      </c>
      <c r="X694">
        <f>IF(Kinder!BW695=Antrag!$C$4,Kinder!BW694,0)</f>
        <v>0</v>
      </c>
    </row>
    <row r="695" spans="1:49" x14ac:dyDescent="0.2">
      <c r="Y695">
        <f t="shared" ref="Y695:AJ695" si="230">MIN(A693,AL693)*M694</f>
        <v>0</v>
      </c>
      <c r="Z695">
        <f t="shared" si="230"/>
        <v>0</v>
      </c>
      <c r="AA695">
        <f t="shared" si="230"/>
        <v>0</v>
      </c>
      <c r="AB695">
        <f t="shared" si="230"/>
        <v>0</v>
      </c>
      <c r="AC695">
        <f t="shared" si="230"/>
        <v>0</v>
      </c>
      <c r="AD695">
        <f t="shared" si="230"/>
        <v>0</v>
      </c>
      <c r="AE695">
        <f t="shared" si="230"/>
        <v>0</v>
      </c>
      <c r="AF695">
        <f t="shared" si="230"/>
        <v>0</v>
      </c>
      <c r="AG695">
        <f t="shared" si="230"/>
        <v>0</v>
      </c>
      <c r="AH695">
        <f t="shared" si="230"/>
        <v>0</v>
      </c>
      <c r="AI695">
        <f t="shared" si="230"/>
        <v>0</v>
      </c>
      <c r="AJ695">
        <f t="shared" si="230"/>
        <v>0</v>
      </c>
      <c r="AK695">
        <f>SUM(Y695:AJ695)</f>
        <v>0</v>
      </c>
    </row>
    <row r="696" spans="1:49" x14ac:dyDescent="0.2">
      <c r="A696">
        <f>IF(Kinder!BL698=Antrag!$C$4,IF(Kinder!BL696=4.5,'Berechnung 4_5 _ x'!$E$31,Kinder!BL696),0)</f>
        <v>0</v>
      </c>
      <c r="B696">
        <f>IF(Kinder!BM698=Antrag!$C$4,IF(Kinder!BM696=4.5,'Berechnung 4_5 _ x'!$E$31,Kinder!BM696),0)</f>
        <v>0</v>
      </c>
      <c r="C696">
        <f>IF(Kinder!BN698=Antrag!$C$4,IF(Kinder!BN696=4.5,'Berechnung 4_5 _ x'!$E$31,Kinder!BN696),0)</f>
        <v>0</v>
      </c>
      <c r="D696">
        <f>IF(Kinder!BO698=Antrag!$C$4,IF(Kinder!BO696=4.5,'Berechnung 4_5 _ x'!$E$31,Kinder!BO696),0)</f>
        <v>0</v>
      </c>
      <c r="E696">
        <f>IF(Kinder!BP698=Antrag!$C$4,IF(Kinder!BP696=4.5,'Berechnung 4_5 _ x'!$E$31,Kinder!BP696),0)</f>
        <v>0</v>
      </c>
      <c r="F696">
        <f>IF(Kinder!BQ698=Antrag!$C$4,IF(Kinder!BQ696=4.5,'Berechnung 4_5 _ x'!$E$31,Kinder!BQ696),0)</f>
        <v>0</v>
      </c>
      <c r="G696">
        <f>IF(Kinder!BR698=Antrag!$C$4,IF(Kinder!BR696=4.5,'Berechnung 4_5 _ x'!$E$31,Kinder!BR696),0)</f>
        <v>0</v>
      </c>
      <c r="H696">
        <f>IF(Kinder!BS698=Antrag!$C$4,IF(Kinder!BS696=4.5,'Berechnung 4_5 _ x'!$E$31,Kinder!BS696),0)</f>
        <v>0</v>
      </c>
      <c r="I696">
        <f>IF(Kinder!BT698=Antrag!$C$4,IF(Kinder!BT696=4.5,'Berechnung 4_5 _ x'!$E$31,Kinder!BT696),0)</f>
        <v>0</v>
      </c>
      <c r="J696">
        <f>IF(Kinder!BU698=Antrag!$C$4,IF(Kinder!BU696=4.5,'Berechnung 4_5 _ x'!$E$31,Kinder!BU696),0)</f>
        <v>0</v>
      </c>
      <c r="K696">
        <f>IF(Kinder!BV698=Antrag!$C$4,IF(Kinder!BV696=4.5,'Berechnung 4_5 _ x'!$E$31,Kinder!BV696),0)</f>
        <v>0</v>
      </c>
      <c r="L696">
        <f>IF(Kinder!BW698=Antrag!$C$4,IF(Kinder!BW696=4.5,'Berechnung 4_5 _ x'!$E$31,Kinder!BW696),0)</f>
        <v>0</v>
      </c>
      <c r="M696" t="str">
        <f>IF(Kinder!S698='Berechnung Kommune'!L695,Kinder!S696,0)</f>
        <v/>
      </c>
      <c r="AL696">
        <f>IF(Kinder!BL698=Antrag!$C$4,IF(A696&gt;=4.5,IF('Berechnung 4_5 _ x'!D$5="Nein",4.5,IF(Kinder!AJ$903&lt;3,IF(MAX(Kinder!$AJ$903:AJ$903)&lt;3,4.5,Kinder!BL696),MIN('Berechnung 4_5 _ x'!$E$31:$F$32))),A696),0)</f>
        <v>0</v>
      </c>
      <c r="AM696">
        <f>IF(Kinder!BM698=Antrag!$C$4,IF(B696&gt;=4.5,IF('Berechnung 4_5 _ x'!E$5="Nein",4.5,IF(Kinder!AK$903&lt;3,IF(MAX(Kinder!$AJ$903:AK$903)&lt;3,4.5,Kinder!BM696),MIN('Berechnung 4_5 _ x'!$E$31:$F$32))),B696),0)</f>
        <v>0</v>
      </c>
      <c r="AN696">
        <f>IF(Kinder!BN698=Antrag!$C$4,IF(C696&gt;=4.5,IF('Berechnung 4_5 _ x'!F$5="Nein",4.5,IF(Kinder!AL$903&lt;3,IF(MAX(Kinder!$AJ$903:AL$903)&lt;3,4.5,Kinder!BN696),MIN('Berechnung 4_5 _ x'!$E$31:$F$32))),C696),0)</f>
        <v>0</v>
      </c>
      <c r="AO696">
        <f>IF(Kinder!BO698=Antrag!$C$4,IF(D696&gt;=4.5,IF('Berechnung 4_5 _ x'!G$5="Nein",4.5,IF(Kinder!AM$903&lt;3,IF(MAX(Kinder!$AJ$903:AM$903)&lt;3,4.5,Kinder!BO696),MIN('Berechnung 4_5 _ x'!$E$31:$F$32))),D696),0)</f>
        <v>0</v>
      </c>
      <c r="AP696">
        <f>IF(Kinder!BP698=Antrag!$C$4,IF(E696&gt;=4.5,IF('Berechnung 4_5 _ x'!H$5="Nein",4.5,IF(Kinder!AN$903&lt;3,IF(MAX(Kinder!$AJ$903:AN$903)&lt;3,4.5,Kinder!BP696),MIN('Berechnung 4_5 _ x'!$E$31:$F$32))),E696),0)</f>
        <v>0</v>
      </c>
      <c r="AQ696">
        <f>IF(Kinder!BQ698=Antrag!$C$4,IF(F696&gt;=4.5,IF('Berechnung 4_5 _ x'!I$5="Nein",4.5,IF(Kinder!AO$903&lt;3,IF(MAX(Kinder!$AJ$903:AO$903)&lt;3,4.5,Kinder!BQ696),MIN('Berechnung 4_5 _ x'!$E$31:$F$32))),F696),0)</f>
        <v>0</v>
      </c>
      <c r="AR696">
        <f>IF(Kinder!BR698=Antrag!$C$4,IF(G696&gt;=4.5,IF('Berechnung 4_5 _ x'!J$5="Nein",4.5,IF(Kinder!AP$903&lt;3,IF(MAX(Kinder!$AJ$903:AP$903)&lt;3,4.5,Kinder!BR696),MIN('Berechnung 4_5 _ x'!$E$31:$F$32))),G696),0)</f>
        <v>0</v>
      </c>
      <c r="AS696">
        <f>IF(Kinder!BS698=Antrag!$C$4,IF(H696&gt;=4.5,IF('Berechnung 4_5 _ x'!K$5="Nein",4.5,IF(Kinder!AQ$903&lt;3,IF(MAX(Kinder!$AJ$903:AQ$903)&lt;3,4.5,Kinder!BS696),MIN('Berechnung 4_5 _ x'!$E$31:$F$32))),H696),0)</f>
        <v>0</v>
      </c>
      <c r="AT696">
        <f>IF(Kinder!BT698=Antrag!$C$4,IF(I696&gt;=4.5,IF('Berechnung 4_5 _ x'!L$5="Nein",4.5,IF(Kinder!AR$903&lt;3,IF(MAX(Kinder!$AJ$903:AR$903)&lt;3,4.5,Kinder!BT696),MIN('Berechnung 4_5 _ x'!$E$31:$F$32))),I696),0)</f>
        <v>0</v>
      </c>
      <c r="AU696">
        <f>IF(Kinder!BU698=Antrag!$C$4,IF(J696&gt;=4.5,IF('Berechnung 4_5 _ x'!M$5="Nein",4.5,IF(Kinder!AS$903&lt;3,IF(MAX(Kinder!$AJ$903:AS$903)&lt;3,4.5,Kinder!BU696),MIN('Berechnung 4_5 _ x'!$E$31:$F$32))),J696),0)</f>
        <v>0</v>
      </c>
      <c r="AV696">
        <f>IF(Kinder!BV698=Antrag!$C$4,IF(K696&gt;=4.5,IF('Berechnung 4_5 _ x'!N$5="Nein",4.5,IF(Kinder!AT$903&lt;3,IF(MAX(Kinder!$AJ$903:AT$903)&lt;3,4.5,Kinder!BV696),MIN('Berechnung 4_5 _ x'!$E$31:$F$32))),K696),0)</f>
        <v>0</v>
      </c>
      <c r="AW696">
        <f>IF(Kinder!BW698=Antrag!$C$4,IF(L696&gt;=4.5,IF('Berechnung 4_5 _ x'!O$5="Nein",4.5,IF(Kinder!AU$903&lt;3,IF(MAX(Kinder!$AJ$903:AU$903)&lt;3,4.5,Kinder!BW696),MIN('Berechnung 4_5 _ x'!$E$31:$F$32))),L696),0)</f>
        <v>0</v>
      </c>
    </row>
    <row r="697" spans="1:49" x14ac:dyDescent="0.2">
      <c r="M697">
        <f>IF(Kinder!BL698=Antrag!$C$4,Kinder!BL697,0)</f>
        <v>0</v>
      </c>
      <c r="N697">
        <f>IF(Kinder!BM698=Antrag!$C$4,Kinder!BM697,0)</f>
        <v>0</v>
      </c>
      <c r="O697">
        <f>IF(Kinder!BN698=Antrag!$C$4,Kinder!BN697,0)</f>
        <v>0</v>
      </c>
      <c r="P697">
        <f>IF(Kinder!BO698=Antrag!$C$4,Kinder!BO697,0)</f>
        <v>0</v>
      </c>
      <c r="Q697">
        <f>IF(Kinder!BP698=Antrag!$C$4,Kinder!BP697,0)</f>
        <v>0</v>
      </c>
      <c r="R697">
        <f>IF(Kinder!BQ698=Antrag!$C$4,Kinder!BQ697,0)</f>
        <v>0</v>
      </c>
      <c r="S697">
        <f>IF(Kinder!BR698=Antrag!$C$4,Kinder!BR697,0)</f>
        <v>0</v>
      </c>
      <c r="T697">
        <f>IF(Kinder!BS698=Antrag!$C$4,Kinder!BS697,0)</f>
        <v>0</v>
      </c>
      <c r="U697">
        <f>IF(Kinder!BT698=Antrag!$C$4,Kinder!BT697,0)</f>
        <v>0</v>
      </c>
      <c r="V697">
        <f>IF(Kinder!BU698=Antrag!$C$4,Kinder!BU697,0)</f>
        <v>0</v>
      </c>
      <c r="W697">
        <f>IF(Kinder!BV698=Antrag!$C$4,Kinder!BV697,0)</f>
        <v>0</v>
      </c>
      <c r="X697">
        <f>IF(Kinder!BW698=Antrag!$C$4,Kinder!BW697,0)</f>
        <v>0</v>
      </c>
    </row>
    <row r="698" spans="1:49" x14ac:dyDescent="0.2">
      <c r="Y698">
        <f t="shared" ref="Y698:AJ698" si="231">MIN(A696,AL696)*M697</f>
        <v>0</v>
      </c>
      <c r="Z698">
        <f t="shared" si="231"/>
        <v>0</v>
      </c>
      <c r="AA698">
        <f t="shared" si="231"/>
        <v>0</v>
      </c>
      <c r="AB698">
        <f t="shared" si="231"/>
        <v>0</v>
      </c>
      <c r="AC698">
        <f t="shared" si="231"/>
        <v>0</v>
      </c>
      <c r="AD698">
        <f t="shared" si="231"/>
        <v>0</v>
      </c>
      <c r="AE698">
        <f t="shared" si="231"/>
        <v>0</v>
      </c>
      <c r="AF698">
        <f t="shared" si="231"/>
        <v>0</v>
      </c>
      <c r="AG698">
        <f t="shared" si="231"/>
        <v>0</v>
      </c>
      <c r="AH698">
        <f t="shared" si="231"/>
        <v>0</v>
      </c>
      <c r="AI698">
        <f t="shared" si="231"/>
        <v>0</v>
      </c>
      <c r="AJ698">
        <f t="shared" si="231"/>
        <v>0</v>
      </c>
      <c r="AK698">
        <f>SUM(Y698:AJ698)</f>
        <v>0</v>
      </c>
    </row>
    <row r="699" spans="1:49" x14ac:dyDescent="0.2">
      <c r="A699">
        <f>IF(Kinder!BL701=Antrag!$C$4,IF(Kinder!BL699=4.5,'Berechnung 4_5 _ x'!$E$31,Kinder!BL699),0)</f>
        <v>0</v>
      </c>
      <c r="B699">
        <f>IF(Kinder!BM701=Antrag!$C$4,IF(Kinder!BM699=4.5,'Berechnung 4_5 _ x'!$E$31,Kinder!BM699),0)</f>
        <v>0</v>
      </c>
      <c r="C699">
        <f>IF(Kinder!BN701=Antrag!$C$4,IF(Kinder!BN699=4.5,'Berechnung 4_5 _ x'!$E$31,Kinder!BN699),0)</f>
        <v>0</v>
      </c>
      <c r="D699">
        <f>IF(Kinder!BO701=Antrag!$C$4,IF(Kinder!BO699=4.5,'Berechnung 4_5 _ x'!$E$31,Kinder!BO699),0)</f>
        <v>0</v>
      </c>
      <c r="E699">
        <f>IF(Kinder!BP701=Antrag!$C$4,IF(Kinder!BP699=4.5,'Berechnung 4_5 _ x'!$E$31,Kinder!BP699),0)</f>
        <v>0</v>
      </c>
      <c r="F699">
        <f>IF(Kinder!BQ701=Antrag!$C$4,IF(Kinder!BQ699=4.5,'Berechnung 4_5 _ x'!$E$31,Kinder!BQ699),0)</f>
        <v>0</v>
      </c>
      <c r="G699">
        <f>IF(Kinder!BR701=Antrag!$C$4,IF(Kinder!BR699=4.5,'Berechnung 4_5 _ x'!$E$31,Kinder!BR699),0)</f>
        <v>0</v>
      </c>
      <c r="H699">
        <f>IF(Kinder!BS701=Antrag!$C$4,IF(Kinder!BS699=4.5,'Berechnung 4_5 _ x'!$E$31,Kinder!BS699),0)</f>
        <v>0</v>
      </c>
      <c r="I699">
        <f>IF(Kinder!BT701=Antrag!$C$4,IF(Kinder!BT699=4.5,'Berechnung 4_5 _ x'!$E$31,Kinder!BT699),0)</f>
        <v>0</v>
      </c>
      <c r="J699">
        <f>IF(Kinder!BU701=Antrag!$C$4,IF(Kinder!BU699=4.5,'Berechnung 4_5 _ x'!$E$31,Kinder!BU699),0)</f>
        <v>0</v>
      </c>
      <c r="K699">
        <f>IF(Kinder!BV701=Antrag!$C$4,IF(Kinder!BV699=4.5,'Berechnung 4_5 _ x'!$E$31,Kinder!BV699),0)</f>
        <v>0</v>
      </c>
      <c r="L699">
        <f>IF(Kinder!BW701=Antrag!$C$4,IF(Kinder!BW699=4.5,'Berechnung 4_5 _ x'!$E$31,Kinder!BW699),0)</f>
        <v>0</v>
      </c>
      <c r="M699" t="str">
        <f>IF(Kinder!S701='Berechnung Kommune'!L698,Kinder!S699,0)</f>
        <v/>
      </c>
      <c r="AL699">
        <f>IF(Kinder!BL701=Antrag!$C$4,IF(A699&gt;=4.5,IF('Berechnung 4_5 _ x'!D$5="Nein",4.5,IF(Kinder!AJ$903&lt;3,IF(MAX(Kinder!$AJ$903:AJ$903)&lt;3,4.5,Kinder!BL699),MIN('Berechnung 4_5 _ x'!$E$31:$F$32))),A699),0)</f>
        <v>0</v>
      </c>
      <c r="AM699">
        <f>IF(Kinder!BM701=Antrag!$C$4,IF(B699&gt;=4.5,IF('Berechnung 4_5 _ x'!E$5="Nein",4.5,IF(Kinder!AK$903&lt;3,IF(MAX(Kinder!$AJ$903:AK$903)&lt;3,4.5,Kinder!BM699),MIN('Berechnung 4_5 _ x'!$E$31:$F$32))),B699),0)</f>
        <v>0</v>
      </c>
      <c r="AN699">
        <f>IF(Kinder!BN701=Antrag!$C$4,IF(C699&gt;=4.5,IF('Berechnung 4_5 _ x'!F$5="Nein",4.5,IF(Kinder!AL$903&lt;3,IF(MAX(Kinder!$AJ$903:AL$903)&lt;3,4.5,Kinder!BN699),MIN('Berechnung 4_5 _ x'!$E$31:$F$32))),C699),0)</f>
        <v>0</v>
      </c>
      <c r="AO699">
        <f>IF(Kinder!BO701=Antrag!$C$4,IF(D699&gt;=4.5,IF('Berechnung 4_5 _ x'!G$5="Nein",4.5,IF(Kinder!AM$903&lt;3,IF(MAX(Kinder!$AJ$903:AM$903)&lt;3,4.5,Kinder!BO699),MIN('Berechnung 4_5 _ x'!$E$31:$F$32))),D699),0)</f>
        <v>0</v>
      </c>
      <c r="AP699">
        <f>IF(Kinder!BP701=Antrag!$C$4,IF(E699&gt;=4.5,IF('Berechnung 4_5 _ x'!H$5="Nein",4.5,IF(Kinder!AN$903&lt;3,IF(MAX(Kinder!$AJ$903:AN$903)&lt;3,4.5,Kinder!BP699),MIN('Berechnung 4_5 _ x'!$E$31:$F$32))),E699),0)</f>
        <v>0</v>
      </c>
      <c r="AQ699">
        <f>IF(Kinder!BQ701=Antrag!$C$4,IF(F699&gt;=4.5,IF('Berechnung 4_5 _ x'!I$5="Nein",4.5,IF(Kinder!AO$903&lt;3,IF(MAX(Kinder!$AJ$903:AO$903)&lt;3,4.5,Kinder!BQ699),MIN('Berechnung 4_5 _ x'!$E$31:$F$32))),F699),0)</f>
        <v>0</v>
      </c>
      <c r="AR699">
        <f>IF(Kinder!BR701=Antrag!$C$4,IF(G699&gt;=4.5,IF('Berechnung 4_5 _ x'!J$5="Nein",4.5,IF(Kinder!AP$903&lt;3,IF(MAX(Kinder!$AJ$903:AP$903)&lt;3,4.5,Kinder!BR699),MIN('Berechnung 4_5 _ x'!$E$31:$F$32))),G699),0)</f>
        <v>0</v>
      </c>
      <c r="AS699">
        <f>IF(Kinder!BS701=Antrag!$C$4,IF(H699&gt;=4.5,IF('Berechnung 4_5 _ x'!K$5="Nein",4.5,IF(Kinder!AQ$903&lt;3,IF(MAX(Kinder!$AJ$903:AQ$903)&lt;3,4.5,Kinder!BS699),MIN('Berechnung 4_5 _ x'!$E$31:$F$32))),H699),0)</f>
        <v>0</v>
      </c>
      <c r="AT699">
        <f>IF(Kinder!BT701=Antrag!$C$4,IF(I699&gt;=4.5,IF('Berechnung 4_5 _ x'!L$5="Nein",4.5,IF(Kinder!AR$903&lt;3,IF(MAX(Kinder!$AJ$903:AR$903)&lt;3,4.5,Kinder!BT699),MIN('Berechnung 4_5 _ x'!$E$31:$F$32))),I699),0)</f>
        <v>0</v>
      </c>
      <c r="AU699">
        <f>IF(Kinder!BU701=Antrag!$C$4,IF(J699&gt;=4.5,IF('Berechnung 4_5 _ x'!M$5="Nein",4.5,IF(Kinder!AS$903&lt;3,IF(MAX(Kinder!$AJ$903:AS$903)&lt;3,4.5,Kinder!BU699),MIN('Berechnung 4_5 _ x'!$E$31:$F$32))),J699),0)</f>
        <v>0</v>
      </c>
      <c r="AV699">
        <f>IF(Kinder!BV701=Antrag!$C$4,IF(K699&gt;=4.5,IF('Berechnung 4_5 _ x'!N$5="Nein",4.5,IF(Kinder!AT$903&lt;3,IF(MAX(Kinder!$AJ$903:AT$903)&lt;3,4.5,Kinder!BV699),MIN('Berechnung 4_5 _ x'!$E$31:$F$32))),K699),0)</f>
        <v>0</v>
      </c>
      <c r="AW699">
        <f>IF(Kinder!BW701=Antrag!$C$4,IF(L699&gt;=4.5,IF('Berechnung 4_5 _ x'!O$5="Nein",4.5,IF(Kinder!AU$903&lt;3,IF(MAX(Kinder!$AJ$903:AU$903)&lt;3,4.5,Kinder!BW699),MIN('Berechnung 4_5 _ x'!$E$31:$F$32))),L699),0)</f>
        <v>0</v>
      </c>
    </row>
    <row r="700" spans="1:49" x14ac:dyDescent="0.2">
      <c r="M700">
        <f>IF(Kinder!BL701=Antrag!$C$4,Kinder!BL700,0)</f>
        <v>0</v>
      </c>
      <c r="N700">
        <f>IF(Kinder!BM701=Antrag!$C$4,Kinder!BM700,0)</f>
        <v>0</v>
      </c>
      <c r="O700">
        <f>IF(Kinder!BN701=Antrag!$C$4,Kinder!BN700,0)</f>
        <v>0</v>
      </c>
      <c r="P700">
        <f>IF(Kinder!BO701=Antrag!$C$4,Kinder!BO700,0)</f>
        <v>0</v>
      </c>
      <c r="Q700">
        <f>IF(Kinder!BP701=Antrag!$C$4,Kinder!BP700,0)</f>
        <v>0</v>
      </c>
      <c r="R700">
        <f>IF(Kinder!BQ701=Antrag!$C$4,Kinder!BQ700,0)</f>
        <v>0</v>
      </c>
      <c r="S700">
        <f>IF(Kinder!BR701=Antrag!$C$4,Kinder!BR700,0)</f>
        <v>0</v>
      </c>
      <c r="T700">
        <f>IF(Kinder!BS701=Antrag!$C$4,Kinder!BS700,0)</f>
        <v>0</v>
      </c>
      <c r="U700">
        <f>IF(Kinder!BT701=Antrag!$C$4,Kinder!BT700,0)</f>
        <v>0</v>
      </c>
      <c r="V700">
        <f>IF(Kinder!BU701=Antrag!$C$4,Kinder!BU700,0)</f>
        <v>0</v>
      </c>
      <c r="W700">
        <f>IF(Kinder!BV701=Antrag!$C$4,Kinder!BV700,0)</f>
        <v>0</v>
      </c>
      <c r="X700">
        <f>IF(Kinder!BW701=Antrag!$C$4,Kinder!BW700,0)</f>
        <v>0</v>
      </c>
    </row>
    <row r="701" spans="1:49" x14ac:dyDescent="0.2">
      <c r="Y701">
        <f t="shared" ref="Y701:AJ701" si="232">MIN(A699,AL699)*M700</f>
        <v>0</v>
      </c>
      <c r="Z701">
        <f t="shared" si="232"/>
        <v>0</v>
      </c>
      <c r="AA701">
        <f t="shared" si="232"/>
        <v>0</v>
      </c>
      <c r="AB701">
        <f t="shared" si="232"/>
        <v>0</v>
      </c>
      <c r="AC701">
        <f t="shared" si="232"/>
        <v>0</v>
      </c>
      <c r="AD701">
        <f t="shared" si="232"/>
        <v>0</v>
      </c>
      <c r="AE701">
        <f t="shared" si="232"/>
        <v>0</v>
      </c>
      <c r="AF701">
        <f t="shared" si="232"/>
        <v>0</v>
      </c>
      <c r="AG701">
        <f t="shared" si="232"/>
        <v>0</v>
      </c>
      <c r="AH701">
        <f t="shared" si="232"/>
        <v>0</v>
      </c>
      <c r="AI701">
        <f t="shared" si="232"/>
        <v>0</v>
      </c>
      <c r="AJ701">
        <f t="shared" si="232"/>
        <v>0</v>
      </c>
      <c r="AK701">
        <f>SUM(Y701:AJ701)</f>
        <v>0</v>
      </c>
    </row>
    <row r="702" spans="1:49" x14ac:dyDescent="0.2">
      <c r="A702">
        <f>IF(Kinder!BL704=Antrag!$C$4,IF(Kinder!BL702=4.5,'Berechnung 4_5 _ x'!$E$31,Kinder!BL702),0)</f>
        <v>0</v>
      </c>
      <c r="B702">
        <f>IF(Kinder!BM704=Antrag!$C$4,IF(Kinder!BM702=4.5,'Berechnung 4_5 _ x'!$E$31,Kinder!BM702),0)</f>
        <v>0</v>
      </c>
      <c r="C702">
        <f>IF(Kinder!BN704=Antrag!$C$4,IF(Kinder!BN702=4.5,'Berechnung 4_5 _ x'!$E$31,Kinder!BN702),0)</f>
        <v>0</v>
      </c>
      <c r="D702">
        <f>IF(Kinder!BO704=Antrag!$C$4,IF(Kinder!BO702=4.5,'Berechnung 4_5 _ x'!$E$31,Kinder!BO702),0)</f>
        <v>0</v>
      </c>
      <c r="E702">
        <f>IF(Kinder!BP704=Antrag!$C$4,IF(Kinder!BP702=4.5,'Berechnung 4_5 _ x'!$E$31,Kinder!BP702),0)</f>
        <v>0</v>
      </c>
      <c r="F702">
        <f>IF(Kinder!BQ704=Antrag!$C$4,IF(Kinder!BQ702=4.5,'Berechnung 4_5 _ x'!$E$31,Kinder!BQ702),0)</f>
        <v>0</v>
      </c>
      <c r="G702">
        <f>IF(Kinder!BR704=Antrag!$C$4,IF(Kinder!BR702=4.5,'Berechnung 4_5 _ x'!$E$31,Kinder!BR702),0)</f>
        <v>0</v>
      </c>
      <c r="H702">
        <f>IF(Kinder!BS704=Antrag!$C$4,IF(Kinder!BS702=4.5,'Berechnung 4_5 _ x'!$E$31,Kinder!BS702),0)</f>
        <v>0</v>
      </c>
      <c r="I702">
        <f>IF(Kinder!BT704=Antrag!$C$4,IF(Kinder!BT702=4.5,'Berechnung 4_5 _ x'!$E$31,Kinder!BT702),0)</f>
        <v>0</v>
      </c>
      <c r="J702">
        <f>IF(Kinder!BU704=Antrag!$C$4,IF(Kinder!BU702=4.5,'Berechnung 4_5 _ x'!$E$31,Kinder!BU702),0)</f>
        <v>0</v>
      </c>
      <c r="K702">
        <f>IF(Kinder!BV704=Antrag!$C$4,IF(Kinder!BV702=4.5,'Berechnung 4_5 _ x'!$E$31,Kinder!BV702),0)</f>
        <v>0</v>
      </c>
      <c r="L702">
        <f>IF(Kinder!BW704=Antrag!$C$4,IF(Kinder!BW702=4.5,'Berechnung 4_5 _ x'!$E$31,Kinder!BW702),0)</f>
        <v>0</v>
      </c>
      <c r="M702" t="str">
        <f>IF(Kinder!S704='Berechnung Kommune'!L701,Kinder!S702,0)</f>
        <v/>
      </c>
      <c r="AL702">
        <f>IF(Kinder!BL704=Antrag!$C$4,IF(A702&gt;=4.5,IF('Berechnung 4_5 _ x'!D$5="Nein",4.5,IF(Kinder!AJ$903&lt;3,IF(MAX(Kinder!$AJ$903:AJ$903)&lt;3,4.5,Kinder!BL702),MIN('Berechnung 4_5 _ x'!$E$31:$F$32))),A702),0)</f>
        <v>0</v>
      </c>
      <c r="AM702">
        <f>IF(Kinder!BM704=Antrag!$C$4,IF(B702&gt;=4.5,IF('Berechnung 4_5 _ x'!E$5="Nein",4.5,IF(Kinder!AK$903&lt;3,IF(MAX(Kinder!$AJ$903:AK$903)&lt;3,4.5,Kinder!BM702),MIN('Berechnung 4_5 _ x'!$E$31:$F$32))),B702),0)</f>
        <v>0</v>
      </c>
      <c r="AN702">
        <f>IF(Kinder!BN704=Antrag!$C$4,IF(C702&gt;=4.5,IF('Berechnung 4_5 _ x'!F$5="Nein",4.5,IF(Kinder!AL$903&lt;3,IF(MAX(Kinder!$AJ$903:AL$903)&lt;3,4.5,Kinder!BN702),MIN('Berechnung 4_5 _ x'!$E$31:$F$32))),C702),0)</f>
        <v>0</v>
      </c>
      <c r="AO702">
        <f>IF(Kinder!BO704=Antrag!$C$4,IF(D702&gt;=4.5,IF('Berechnung 4_5 _ x'!G$5="Nein",4.5,IF(Kinder!AM$903&lt;3,IF(MAX(Kinder!$AJ$903:AM$903)&lt;3,4.5,Kinder!BO702),MIN('Berechnung 4_5 _ x'!$E$31:$F$32))),D702),0)</f>
        <v>0</v>
      </c>
      <c r="AP702">
        <f>IF(Kinder!BP704=Antrag!$C$4,IF(E702&gt;=4.5,IF('Berechnung 4_5 _ x'!H$5="Nein",4.5,IF(Kinder!AN$903&lt;3,IF(MAX(Kinder!$AJ$903:AN$903)&lt;3,4.5,Kinder!BP702),MIN('Berechnung 4_5 _ x'!$E$31:$F$32))),E702),0)</f>
        <v>0</v>
      </c>
      <c r="AQ702">
        <f>IF(Kinder!BQ704=Antrag!$C$4,IF(F702&gt;=4.5,IF('Berechnung 4_5 _ x'!I$5="Nein",4.5,IF(Kinder!AO$903&lt;3,IF(MAX(Kinder!$AJ$903:AO$903)&lt;3,4.5,Kinder!BQ702),MIN('Berechnung 4_5 _ x'!$E$31:$F$32))),F702),0)</f>
        <v>0</v>
      </c>
      <c r="AR702">
        <f>IF(Kinder!BR704=Antrag!$C$4,IF(G702&gt;=4.5,IF('Berechnung 4_5 _ x'!J$5="Nein",4.5,IF(Kinder!AP$903&lt;3,IF(MAX(Kinder!$AJ$903:AP$903)&lt;3,4.5,Kinder!BR702),MIN('Berechnung 4_5 _ x'!$E$31:$F$32))),G702),0)</f>
        <v>0</v>
      </c>
      <c r="AS702">
        <f>IF(Kinder!BS704=Antrag!$C$4,IF(H702&gt;=4.5,IF('Berechnung 4_5 _ x'!K$5="Nein",4.5,IF(Kinder!AQ$903&lt;3,IF(MAX(Kinder!$AJ$903:AQ$903)&lt;3,4.5,Kinder!BS702),MIN('Berechnung 4_5 _ x'!$E$31:$F$32))),H702),0)</f>
        <v>0</v>
      </c>
      <c r="AT702">
        <f>IF(Kinder!BT704=Antrag!$C$4,IF(I702&gt;=4.5,IF('Berechnung 4_5 _ x'!L$5="Nein",4.5,IF(Kinder!AR$903&lt;3,IF(MAX(Kinder!$AJ$903:AR$903)&lt;3,4.5,Kinder!BT702),MIN('Berechnung 4_5 _ x'!$E$31:$F$32))),I702),0)</f>
        <v>0</v>
      </c>
      <c r="AU702">
        <f>IF(Kinder!BU704=Antrag!$C$4,IF(J702&gt;=4.5,IF('Berechnung 4_5 _ x'!M$5="Nein",4.5,IF(Kinder!AS$903&lt;3,IF(MAX(Kinder!$AJ$903:AS$903)&lt;3,4.5,Kinder!BU702),MIN('Berechnung 4_5 _ x'!$E$31:$F$32))),J702),0)</f>
        <v>0</v>
      </c>
      <c r="AV702">
        <f>IF(Kinder!BV704=Antrag!$C$4,IF(K702&gt;=4.5,IF('Berechnung 4_5 _ x'!N$5="Nein",4.5,IF(Kinder!AT$903&lt;3,IF(MAX(Kinder!$AJ$903:AT$903)&lt;3,4.5,Kinder!BV702),MIN('Berechnung 4_5 _ x'!$E$31:$F$32))),K702),0)</f>
        <v>0</v>
      </c>
      <c r="AW702">
        <f>IF(Kinder!BW704=Antrag!$C$4,IF(L702&gt;=4.5,IF('Berechnung 4_5 _ x'!O$5="Nein",4.5,IF(Kinder!AU$903&lt;3,IF(MAX(Kinder!$AJ$903:AU$903)&lt;3,4.5,Kinder!BW702),MIN('Berechnung 4_5 _ x'!$E$31:$F$32))),L702),0)</f>
        <v>0</v>
      </c>
    </row>
    <row r="703" spans="1:49" x14ac:dyDescent="0.2">
      <c r="M703">
        <f>IF(Kinder!BL704=Antrag!$C$4,Kinder!BL703,0)</f>
        <v>0</v>
      </c>
      <c r="N703">
        <f>IF(Kinder!BM704=Antrag!$C$4,Kinder!BM703,0)</f>
        <v>0</v>
      </c>
      <c r="O703">
        <f>IF(Kinder!BN704=Antrag!$C$4,Kinder!BN703,0)</f>
        <v>0</v>
      </c>
      <c r="P703">
        <f>IF(Kinder!BO704=Antrag!$C$4,Kinder!BO703,0)</f>
        <v>0</v>
      </c>
      <c r="Q703">
        <f>IF(Kinder!BP704=Antrag!$C$4,Kinder!BP703,0)</f>
        <v>0</v>
      </c>
      <c r="R703">
        <f>IF(Kinder!BQ704=Antrag!$C$4,Kinder!BQ703,0)</f>
        <v>0</v>
      </c>
      <c r="S703">
        <f>IF(Kinder!BR704=Antrag!$C$4,Kinder!BR703,0)</f>
        <v>0</v>
      </c>
      <c r="T703">
        <f>IF(Kinder!BS704=Antrag!$C$4,Kinder!BS703,0)</f>
        <v>0</v>
      </c>
      <c r="U703">
        <f>IF(Kinder!BT704=Antrag!$C$4,Kinder!BT703,0)</f>
        <v>0</v>
      </c>
      <c r="V703">
        <f>IF(Kinder!BU704=Antrag!$C$4,Kinder!BU703,0)</f>
        <v>0</v>
      </c>
      <c r="W703">
        <f>IF(Kinder!BV704=Antrag!$C$4,Kinder!BV703,0)</f>
        <v>0</v>
      </c>
      <c r="X703">
        <f>IF(Kinder!BW704=Antrag!$C$4,Kinder!BW703,0)</f>
        <v>0</v>
      </c>
    </row>
    <row r="704" spans="1:49" x14ac:dyDescent="0.2">
      <c r="Y704">
        <f t="shared" ref="Y704:AJ704" si="233">MIN(A702,AL702)*M703</f>
        <v>0</v>
      </c>
      <c r="Z704">
        <f t="shared" si="233"/>
        <v>0</v>
      </c>
      <c r="AA704">
        <f t="shared" si="233"/>
        <v>0</v>
      </c>
      <c r="AB704">
        <f t="shared" si="233"/>
        <v>0</v>
      </c>
      <c r="AC704">
        <f t="shared" si="233"/>
        <v>0</v>
      </c>
      <c r="AD704">
        <f t="shared" si="233"/>
        <v>0</v>
      </c>
      <c r="AE704">
        <f t="shared" si="233"/>
        <v>0</v>
      </c>
      <c r="AF704">
        <f t="shared" si="233"/>
        <v>0</v>
      </c>
      <c r="AG704">
        <f t="shared" si="233"/>
        <v>0</v>
      </c>
      <c r="AH704">
        <f t="shared" si="233"/>
        <v>0</v>
      </c>
      <c r="AI704">
        <f t="shared" si="233"/>
        <v>0</v>
      </c>
      <c r="AJ704">
        <f t="shared" si="233"/>
        <v>0</v>
      </c>
      <c r="AK704">
        <f>SUM(Y704:AJ704)</f>
        <v>0</v>
      </c>
    </row>
    <row r="705" spans="1:49" x14ac:dyDescent="0.2">
      <c r="A705">
        <f>IF(Kinder!BL707=Antrag!$C$4,IF(Kinder!BL705=4.5,'Berechnung 4_5 _ x'!$E$31,Kinder!BL705),0)</f>
        <v>0</v>
      </c>
      <c r="B705">
        <f>IF(Kinder!BM707=Antrag!$C$4,IF(Kinder!BM705=4.5,'Berechnung 4_5 _ x'!$E$31,Kinder!BM705),0)</f>
        <v>0</v>
      </c>
      <c r="C705">
        <f>IF(Kinder!BN707=Antrag!$C$4,IF(Kinder!BN705=4.5,'Berechnung 4_5 _ x'!$E$31,Kinder!BN705),0)</f>
        <v>0</v>
      </c>
      <c r="D705">
        <f>IF(Kinder!BO707=Antrag!$C$4,IF(Kinder!BO705=4.5,'Berechnung 4_5 _ x'!$E$31,Kinder!BO705),0)</f>
        <v>0</v>
      </c>
      <c r="E705">
        <f>IF(Kinder!BP707=Antrag!$C$4,IF(Kinder!BP705=4.5,'Berechnung 4_5 _ x'!$E$31,Kinder!BP705),0)</f>
        <v>0</v>
      </c>
      <c r="F705">
        <f>IF(Kinder!BQ707=Antrag!$C$4,IF(Kinder!BQ705=4.5,'Berechnung 4_5 _ x'!$E$31,Kinder!BQ705),0)</f>
        <v>0</v>
      </c>
      <c r="G705">
        <f>IF(Kinder!BR707=Antrag!$C$4,IF(Kinder!BR705=4.5,'Berechnung 4_5 _ x'!$E$31,Kinder!BR705),0)</f>
        <v>0</v>
      </c>
      <c r="H705">
        <f>IF(Kinder!BS707=Antrag!$C$4,IF(Kinder!BS705=4.5,'Berechnung 4_5 _ x'!$E$31,Kinder!BS705),0)</f>
        <v>0</v>
      </c>
      <c r="I705">
        <f>IF(Kinder!BT707=Antrag!$C$4,IF(Kinder!BT705=4.5,'Berechnung 4_5 _ x'!$E$31,Kinder!BT705),0)</f>
        <v>0</v>
      </c>
      <c r="J705">
        <f>IF(Kinder!BU707=Antrag!$C$4,IF(Kinder!BU705=4.5,'Berechnung 4_5 _ x'!$E$31,Kinder!BU705),0)</f>
        <v>0</v>
      </c>
      <c r="K705">
        <f>IF(Kinder!BV707=Antrag!$C$4,IF(Kinder!BV705=4.5,'Berechnung 4_5 _ x'!$E$31,Kinder!BV705),0)</f>
        <v>0</v>
      </c>
      <c r="L705">
        <f>IF(Kinder!BW707=Antrag!$C$4,IF(Kinder!BW705=4.5,'Berechnung 4_5 _ x'!$E$31,Kinder!BW705),0)</f>
        <v>0</v>
      </c>
      <c r="M705" t="str">
        <f>IF(Kinder!S707='Berechnung Kommune'!L704,Kinder!S705,0)</f>
        <v/>
      </c>
      <c r="AL705">
        <f>IF(Kinder!BL707=Antrag!$C$4,IF(A705&gt;=4.5,IF('Berechnung 4_5 _ x'!D$5="Nein",4.5,IF(Kinder!AJ$903&lt;3,IF(MAX(Kinder!$AJ$903:AJ$903)&lt;3,4.5,Kinder!BL705),MIN('Berechnung 4_5 _ x'!$E$31:$F$32))),A705),0)</f>
        <v>0</v>
      </c>
      <c r="AM705">
        <f>IF(Kinder!BM707=Antrag!$C$4,IF(B705&gt;=4.5,IF('Berechnung 4_5 _ x'!E$5="Nein",4.5,IF(Kinder!AK$903&lt;3,IF(MAX(Kinder!$AJ$903:AK$903)&lt;3,4.5,Kinder!BM705),MIN('Berechnung 4_5 _ x'!$E$31:$F$32))),B705),0)</f>
        <v>0</v>
      </c>
      <c r="AN705">
        <f>IF(Kinder!BN707=Antrag!$C$4,IF(C705&gt;=4.5,IF('Berechnung 4_5 _ x'!F$5="Nein",4.5,IF(Kinder!AL$903&lt;3,IF(MAX(Kinder!$AJ$903:AL$903)&lt;3,4.5,Kinder!BN705),MIN('Berechnung 4_5 _ x'!$E$31:$F$32))),C705),0)</f>
        <v>0</v>
      </c>
      <c r="AO705">
        <f>IF(Kinder!BO707=Antrag!$C$4,IF(D705&gt;=4.5,IF('Berechnung 4_5 _ x'!G$5="Nein",4.5,IF(Kinder!AM$903&lt;3,IF(MAX(Kinder!$AJ$903:AM$903)&lt;3,4.5,Kinder!BO705),MIN('Berechnung 4_5 _ x'!$E$31:$F$32))),D705),0)</f>
        <v>0</v>
      </c>
      <c r="AP705">
        <f>IF(Kinder!BP707=Antrag!$C$4,IF(E705&gt;=4.5,IF('Berechnung 4_5 _ x'!H$5="Nein",4.5,IF(Kinder!AN$903&lt;3,IF(MAX(Kinder!$AJ$903:AN$903)&lt;3,4.5,Kinder!BP705),MIN('Berechnung 4_5 _ x'!$E$31:$F$32))),E705),0)</f>
        <v>0</v>
      </c>
      <c r="AQ705">
        <f>IF(Kinder!BQ707=Antrag!$C$4,IF(F705&gt;=4.5,IF('Berechnung 4_5 _ x'!I$5="Nein",4.5,IF(Kinder!AO$903&lt;3,IF(MAX(Kinder!$AJ$903:AO$903)&lt;3,4.5,Kinder!BQ705),MIN('Berechnung 4_5 _ x'!$E$31:$F$32))),F705),0)</f>
        <v>0</v>
      </c>
      <c r="AR705">
        <f>IF(Kinder!BR707=Antrag!$C$4,IF(G705&gt;=4.5,IF('Berechnung 4_5 _ x'!J$5="Nein",4.5,IF(Kinder!AP$903&lt;3,IF(MAX(Kinder!$AJ$903:AP$903)&lt;3,4.5,Kinder!BR705),MIN('Berechnung 4_5 _ x'!$E$31:$F$32))),G705),0)</f>
        <v>0</v>
      </c>
      <c r="AS705">
        <f>IF(Kinder!BS707=Antrag!$C$4,IF(H705&gt;=4.5,IF('Berechnung 4_5 _ x'!K$5="Nein",4.5,IF(Kinder!AQ$903&lt;3,IF(MAX(Kinder!$AJ$903:AQ$903)&lt;3,4.5,Kinder!BS705),MIN('Berechnung 4_5 _ x'!$E$31:$F$32))),H705),0)</f>
        <v>0</v>
      </c>
      <c r="AT705">
        <f>IF(Kinder!BT707=Antrag!$C$4,IF(I705&gt;=4.5,IF('Berechnung 4_5 _ x'!L$5="Nein",4.5,IF(Kinder!AR$903&lt;3,IF(MAX(Kinder!$AJ$903:AR$903)&lt;3,4.5,Kinder!BT705),MIN('Berechnung 4_5 _ x'!$E$31:$F$32))),I705),0)</f>
        <v>0</v>
      </c>
      <c r="AU705">
        <f>IF(Kinder!BU707=Antrag!$C$4,IF(J705&gt;=4.5,IF('Berechnung 4_5 _ x'!M$5="Nein",4.5,IF(Kinder!AS$903&lt;3,IF(MAX(Kinder!$AJ$903:AS$903)&lt;3,4.5,Kinder!BU705),MIN('Berechnung 4_5 _ x'!$E$31:$F$32))),J705),0)</f>
        <v>0</v>
      </c>
      <c r="AV705">
        <f>IF(Kinder!BV707=Antrag!$C$4,IF(K705&gt;=4.5,IF('Berechnung 4_5 _ x'!N$5="Nein",4.5,IF(Kinder!AT$903&lt;3,IF(MAX(Kinder!$AJ$903:AT$903)&lt;3,4.5,Kinder!BV705),MIN('Berechnung 4_5 _ x'!$E$31:$F$32))),K705),0)</f>
        <v>0</v>
      </c>
      <c r="AW705">
        <f>IF(Kinder!BW707=Antrag!$C$4,IF(L705&gt;=4.5,IF('Berechnung 4_5 _ x'!O$5="Nein",4.5,IF(Kinder!AU$903&lt;3,IF(MAX(Kinder!$AJ$903:AU$903)&lt;3,4.5,Kinder!BW705),MIN('Berechnung 4_5 _ x'!$E$31:$F$32))),L705),0)</f>
        <v>0</v>
      </c>
    </row>
    <row r="706" spans="1:49" x14ac:dyDescent="0.2">
      <c r="M706">
        <f>IF(Kinder!BL707=Antrag!$C$4,Kinder!BL706,0)</f>
        <v>0</v>
      </c>
      <c r="N706">
        <f>IF(Kinder!BM707=Antrag!$C$4,Kinder!BM706,0)</f>
        <v>0</v>
      </c>
      <c r="O706">
        <f>IF(Kinder!BN707=Antrag!$C$4,Kinder!BN706,0)</f>
        <v>0</v>
      </c>
      <c r="P706">
        <f>IF(Kinder!BO707=Antrag!$C$4,Kinder!BO706,0)</f>
        <v>0</v>
      </c>
      <c r="Q706">
        <f>IF(Kinder!BP707=Antrag!$C$4,Kinder!BP706,0)</f>
        <v>0</v>
      </c>
      <c r="R706">
        <f>IF(Kinder!BQ707=Antrag!$C$4,Kinder!BQ706,0)</f>
        <v>0</v>
      </c>
      <c r="S706">
        <f>IF(Kinder!BR707=Antrag!$C$4,Kinder!BR706,0)</f>
        <v>0</v>
      </c>
      <c r="T706">
        <f>IF(Kinder!BS707=Antrag!$C$4,Kinder!BS706,0)</f>
        <v>0</v>
      </c>
      <c r="U706">
        <f>IF(Kinder!BT707=Antrag!$C$4,Kinder!BT706,0)</f>
        <v>0</v>
      </c>
      <c r="V706">
        <f>IF(Kinder!BU707=Antrag!$C$4,Kinder!BU706,0)</f>
        <v>0</v>
      </c>
      <c r="W706">
        <f>IF(Kinder!BV707=Antrag!$C$4,Kinder!BV706,0)</f>
        <v>0</v>
      </c>
      <c r="X706">
        <f>IF(Kinder!BW707=Antrag!$C$4,Kinder!BW706,0)</f>
        <v>0</v>
      </c>
    </row>
    <row r="707" spans="1:49" x14ac:dyDescent="0.2">
      <c r="Y707">
        <f t="shared" ref="Y707:AJ707" si="234">MIN(A705,AL705)*M706</f>
        <v>0</v>
      </c>
      <c r="Z707">
        <f t="shared" si="234"/>
        <v>0</v>
      </c>
      <c r="AA707">
        <f t="shared" si="234"/>
        <v>0</v>
      </c>
      <c r="AB707">
        <f t="shared" si="234"/>
        <v>0</v>
      </c>
      <c r="AC707">
        <f t="shared" si="234"/>
        <v>0</v>
      </c>
      <c r="AD707">
        <f t="shared" si="234"/>
        <v>0</v>
      </c>
      <c r="AE707">
        <f t="shared" si="234"/>
        <v>0</v>
      </c>
      <c r="AF707">
        <f t="shared" si="234"/>
        <v>0</v>
      </c>
      <c r="AG707">
        <f t="shared" si="234"/>
        <v>0</v>
      </c>
      <c r="AH707">
        <f t="shared" si="234"/>
        <v>0</v>
      </c>
      <c r="AI707">
        <f t="shared" si="234"/>
        <v>0</v>
      </c>
      <c r="AJ707">
        <f t="shared" si="234"/>
        <v>0</v>
      </c>
      <c r="AK707">
        <f>SUM(Y707:AJ707)</f>
        <v>0</v>
      </c>
    </row>
    <row r="708" spans="1:49" x14ac:dyDescent="0.2">
      <c r="A708">
        <f>IF(Kinder!BL710=Antrag!$C$4,IF(Kinder!BL708=4.5,'Berechnung 4_5 _ x'!$E$31,Kinder!BL708),0)</f>
        <v>0</v>
      </c>
      <c r="B708">
        <f>IF(Kinder!BM710=Antrag!$C$4,IF(Kinder!BM708=4.5,'Berechnung 4_5 _ x'!$E$31,Kinder!BM708),0)</f>
        <v>0</v>
      </c>
      <c r="C708">
        <f>IF(Kinder!BN710=Antrag!$C$4,IF(Kinder!BN708=4.5,'Berechnung 4_5 _ x'!$E$31,Kinder!BN708),0)</f>
        <v>0</v>
      </c>
      <c r="D708">
        <f>IF(Kinder!BO710=Antrag!$C$4,IF(Kinder!BO708=4.5,'Berechnung 4_5 _ x'!$E$31,Kinder!BO708),0)</f>
        <v>0</v>
      </c>
      <c r="E708">
        <f>IF(Kinder!BP710=Antrag!$C$4,IF(Kinder!BP708=4.5,'Berechnung 4_5 _ x'!$E$31,Kinder!BP708),0)</f>
        <v>0</v>
      </c>
      <c r="F708">
        <f>IF(Kinder!BQ710=Antrag!$C$4,IF(Kinder!BQ708=4.5,'Berechnung 4_5 _ x'!$E$31,Kinder!BQ708),0)</f>
        <v>0</v>
      </c>
      <c r="G708">
        <f>IF(Kinder!BR710=Antrag!$C$4,IF(Kinder!BR708=4.5,'Berechnung 4_5 _ x'!$E$31,Kinder!BR708),0)</f>
        <v>0</v>
      </c>
      <c r="H708">
        <f>IF(Kinder!BS710=Antrag!$C$4,IF(Kinder!BS708=4.5,'Berechnung 4_5 _ x'!$E$31,Kinder!BS708),0)</f>
        <v>0</v>
      </c>
      <c r="I708">
        <f>IF(Kinder!BT710=Antrag!$C$4,IF(Kinder!BT708=4.5,'Berechnung 4_5 _ x'!$E$31,Kinder!BT708),0)</f>
        <v>0</v>
      </c>
      <c r="J708">
        <f>IF(Kinder!BU710=Antrag!$C$4,IF(Kinder!BU708=4.5,'Berechnung 4_5 _ x'!$E$31,Kinder!BU708),0)</f>
        <v>0</v>
      </c>
      <c r="K708">
        <f>IF(Kinder!BV710=Antrag!$C$4,IF(Kinder!BV708=4.5,'Berechnung 4_5 _ x'!$E$31,Kinder!BV708),0)</f>
        <v>0</v>
      </c>
      <c r="L708">
        <f>IF(Kinder!BW710=Antrag!$C$4,IF(Kinder!BW708=4.5,'Berechnung 4_5 _ x'!$E$31,Kinder!BW708),0)</f>
        <v>0</v>
      </c>
      <c r="M708" t="str">
        <f>IF(Kinder!S710='Berechnung Kommune'!L707,Kinder!S708,0)</f>
        <v/>
      </c>
      <c r="AL708">
        <f>IF(Kinder!BL710=Antrag!$C$4,IF(A708&gt;=4.5,IF('Berechnung 4_5 _ x'!D$5="Nein",4.5,IF(Kinder!AJ$903&lt;3,IF(MAX(Kinder!$AJ$903:AJ$903)&lt;3,4.5,Kinder!BL708),MIN('Berechnung 4_5 _ x'!$E$31:$F$32))),A708),0)</f>
        <v>0</v>
      </c>
      <c r="AM708">
        <f>IF(Kinder!BM710=Antrag!$C$4,IF(B708&gt;=4.5,IF('Berechnung 4_5 _ x'!E$5="Nein",4.5,IF(Kinder!AK$903&lt;3,IF(MAX(Kinder!$AJ$903:AK$903)&lt;3,4.5,Kinder!BM708),MIN('Berechnung 4_5 _ x'!$E$31:$F$32))),B708),0)</f>
        <v>0</v>
      </c>
      <c r="AN708">
        <f>IF(Kinder!BN710=Antrag!$C$4,IF(C708&gt;=4.5,IF('Berechnung 4_5 _ x'!F$5="Nein",4.5,IF(Kinder!AL$903&lt;3,IF(MAX(Kinder!$AJ$903:AL$903)&lt;3,4.5,Kinder!BN708),MIN('Berechnung 4_5 _ x'!$E$31:$F$32))),C708),0)</f>
        <v>0</v>
      </c>
      <c r="AO708">
        <f>IF(Kinder!BO710=Antrag!$C$4,IF(D708&gt;=4.5,IF('Berechnung 4_5 _ x'!G$5="Nein",4.5,IF(Kinder!AM$903&lt;3,IF(MAX(Kinder!$AJ$903:AM$903)&lt;3,4.5,Kinder!BO708),MIN('Berechnung 4_5 _ x'!$E$31:$F$32))),D708),0)</f>
        <v>0</v>
      </c>
      <c r="AP708">
        <f>IF(Kinder!BP710=Antrag!$C$4,IF(E708&gt;=4.5,IF('Berechnung 4_5 _ x'!H$5="Nein",4.5,IF(Kinder!AN$903&lt;3,IF(MAX(Kinder!$AJ$903:AN$903)&lt;3,4.5,Kinder!BP708),MIN('Berechnung 4_5 _ x'!$E$31:$F$32))),E708),0)</f>
        <v>0</v>
      </c>
      <c r="AQ708">
        <f>IF(Kinder!BQ710=Antrag!$C$4,IF(F708&gt;=4.5,IF('Berechnung 4_5 _ x'!I$5="Nein",4.5,IF(Kinder!AO$903&lt;3,IF(MAX(Kinder!$AJ$903:AO$903)&lt;3,4.5,Kinder!BQ708),MIN('Berechnung 4_5 _ x'!$E$31:$F$32))),F708),0)</f>
        <v>0</v>
      </c>
      <c r="AR708">
        <f>IF(Kinder!BR710=Antrag!$C$4,IF(G708&gt;=4.5,IF('Berechnung 4_5 _ x'!J$5="Nein",4.5,IF(Kinder!AP$903&lt;3,IF(MAX(Kinder!$AJ$903:AP$903)&lt;3,4.5,Kinder!BR708),MIN('Berechnung 4_5 _ x'!$E$31:$F$32))),G708),0)</f>
        <v>0</v>
      </c>
      <c r="AS708">
        <f>IF(Kinder!BS710=Antrag!$C$4,IF(H708&gt;=4.5,IF('Berechnung 4_5 _ x'!K$5="Nein",4.5,IF(Kinder!AQ$903&lt;3,IF(MAX(Kinder!$AJ$903:AQ$903)&lt;3,4.5,Kinder!BS708),MIN('Berechnung 4_5 _ x'!$E$31:$F$32))),H708),0)</f>
        <v>0</v>
      </c>
      <c r="AT708">
        <f>IF(Kinder!BT710=Antrag!$C$4,IF(I708&gt;=4.5,IF('Berechnung 4_5 _ x'!L$5="Nein",4.5,IF(Kinder!AR$903&lt;3,IF(MAX(Kinder!$AJ$903:AR$903)&lt;3,4.5,Kinder!BT708),MIN('Berechnung 4_5 _ x'!$E$31:$F$32))),I708),0)</f>
        <v>0</v>
      </c>
      <c r="AU708">
        <f>IF(Kinder!BU710=Antrag!$C$4,IF(J708&gt;=4.5,IF('Berechnung 4_5 _ x'!M$5="Nein",4.5,IF(Kinder!AS$903&lt;3,IF(MAX(Kinder!$AJ$903:AS$903)&lt;3,4.5,Kinder!BU708),MIN('Berechnung 4_5 _ x'!$E$31:$F$32))),J708),0)</f>
        <v>0</v>
      </c>
      <c r="AV708">
        <f>IF(Kinder!BV710=Antrag!$C$4,IF(K708&gt;=4.5,IF('Berechnung 4_5 _ x'!N$5="Nein",4.5,IF(Kinder!AT$903&lt;3,IF(MAX(Kinder!$AJ$903:AT$903)&lt;3,4.5,Kinder!BV708),MIN('Berechnung 4_5 _ x'!$E$31:$F$32))),K708),0)</f>
        <v>0</v>
      </c>
      <c r="AW708">
        <f>IF(Kinder!BW710=Antrag!$C$4,IF(L708&gt;=4.5,IF('Berechnung 4_5 _ x'!O$5="Nein",4.5,IF(Kinder!AU$903&lt;3,IF(MAX(Kinder!$AJ$903:AU$903)&lt;3,4.5,Kinder!BW708),MIN('Berechnung 4_5 _ x'!$E$31:$F$32))),L708),0)</f>
        <v>0</v>
      </c>
    </row>
    <row r="709" spans="1:49" x14ac:dyDescent="0.2">
      <c r="M709">
        <f>IF(Kinder!BL710=Antrag!$C$4,Kinder!BL709,0)</f>
        <v>0</v>
      </c>
      <c r="N709">
        <f>IF(Kinder!BM710=Antrag!$C$4,Kinder!BM709,0)</f>
        <v>0</v>
      </c>
      <c r="O709">
        <f>IF(Kinder!BN710=Antrag!$C$4,Kinder!BN709,0)</f>
        <v>0</v>
      </c>
      <c r="P709">
        <f>IF(Kinder!BO710=Antrag!$C$4,Kinder!BO709,0)</f>
        <v>0</v>
      </c>
      <c r="Q709">
        <f>IF(Kinder!BP710=Antrag!$C$4,Kinder!BP709,0)</f>
        <v>0</v>
      </c>
      <c r="R709">
        <f>IF(Kinder!BQ710=Antrag!$C$4,Kinder!BQ709,0)</f>
        <v>0</v>
      </c>
      <c r="S709">
        <f>IF(Kinder!BR710=Antrag!$C$4,Kinder!BR709,0)</f>
        <v>0</v>
      </c>
      <c r="T709">
        <f>IF(Kinder!BS710=Antrag!$C$4,Kinder!BS709,0)</f>
        <v>0</v>
      </c>
      <c r="U709">
        <f>IF(Kinder!BT710=Antrag!$C$4,Kinder!BT709,0)</f>
        <v>0</v>
      </c>
      <c r="V709">
        <f>IF(Kinder!BU710=Antrag!$C$4,Kinder!BU709,0)</f>
        <v>0</v>
      </c>
      <c r="W709">
        <f>IF(Kinder!BV710=Antrag!$C$4,Kinder!BV709,0)</f>
        <v>0</v>
      </c>
      <c r="X709">
        <f>IF(Kinder!BW710=Antrag!$C$4,Kinder!BW709,0)</f>
        <v>0</v>
      </c>
    </row>
    <row r="710" spans="1:49" x14ac:dyDescent="0.2">
      <c r="Y710">
        <f t="shared" ref="Y710:AJ710" si="235">MIN(A708,AL708)*M709</f>
        <v>0</v>
      </c>
      <c r="Z710">
        <f t="shared" si="235"/>
        <v>0</v>
      </c>
      <c r="AA710">
        <f t="shared" si="235"/>
        <v>0</v>
      </c>
      <c r="AB710">
        <f t="shared" si="235"/>
        <v>0</v>
      </c>
      <c r="AC710">
        <f t="shared" si="235"/>
        <v>0</v>
      </c>
      <c r="AD710">
        <f t="shared" si="235"/>
        <v>0</v>
      </c>
      <c r="AE710">
        <f t="shared" si="235"/>
        <v>0</v>
      </c>
      <c r="AF710">
        <f t="shared" si="235"/>
        <v>0</v>
      </c>
      <c r="AG710">
        <f t="shared" si="235"/>
        <v>0</v>
      </c>
      <c r="AH710">
        <f t="shared" si="235"/>
        <v>0</v>
      </c>
      <c r="AI710">
        <f t="shared" si="235"/>
        <v>0</v>
      </c>
      <c r="AJ710">
        <f t="shared" si="235"/>
        <v>0</v>
      </c>
      <c r="AK710">
        <f>SUM(Y710:AJ710)</f>
        <v>0</v>
      </c>
    </row>
    <row r="711" spans="1:49" x14ac:dyDescent="0.2">
      <c r="A711">
        <f>IF(Kinder!BL713=Antrag!$C$4,IF(Kinder!BL711=4.5,'Berechnung 4_5 _ x'!$E$31,Kinder!BL711),0)</f>
        <v>0</v>
      </c>
      <c r="B711">
        <f>IF(Kinder!BM713=Antrag!$C$4,IF(Kinder!BM711=4.5,'Berechnung 4_5 _ x'!$E$31,Kinder!BM711),0)</f>
        <v>0</v>
      </c>
      <c r="C711">
        <f>IF(Kinder!BN713=Antrag!$C$4,IF(Kinder!BN711=4.5,'Berechnung 4_5 _ x'!$E$31,Kinder!BN711),0)</f>
        <v>0</v>
      </c>
      <c r="D711">
        <f>IF(Kinder!BO713=Antrag!$C$4,IF(Kinder!BO711=4.5,'Berechnung 4_5 _ x'!$E$31,Kinder!BO711),0)</f>
        <v>0</v>
      </c>
      <c r="E711">
        <f>IF(Kinder!BP713=Antrag!$C$4,IF(Kinder!BP711=4.5,'Berechnung 4_5 _ x'!$E$31,Kinder!BP711),0)</f>
        <v>0</v>
      </c>
      <c r="F711">
        <f>IF(Kinder!BQ713=Antrag!$C$4,IF(Kinder!BQ711=4.5,'Berechnung 4_5 _ x'!$E$31,Kinder!BQ711),0)</f>
        <v>0</v>
      </c>
      <c r="G711">
        <f>IF(Kinder!BR713=Antrag!$C$4,IF(Kinder!BR711=4.5,'Berechnung 4_5 _ x'!$E$31,Kinder!BR711),0)</f>
        <v>0</v>
      </c>
      <c r="H711">
        <f>IF(Kinder!BS713=Antrag!$C$4,IF(Kinder!BS711=4.5,'Berechnung 4_5 _ x'!$E$31,Kinder!BS711),0)</f>
        <v>0</v>
      </c>
      <c r="I711">
        <f>IF(Kinder!BT713=Antrag!$C$4,IF(Kinder!BT711=4.5,'Berechnung 4_5 _ x'!$E$31,Kinder!BT711),0)</f>
        <v>0</v>
      </c>
      <c r="J711">
        <f>IF(Kinder!BU713=Antrag!$C$4,IF(Kinder!BU711=4.5,'Berechnung 4_5 _ x'!$E$31,Kinder!BU711),0)</f>
        <v>0</v>
      </c>
      <c r="K711">
        <f>IF(Kinder!BV713=Antrag!$C$4,IF(Kinder!BV711=4.5,'Berechnung 4_5 _ x'!$E$31,Kinder!BV711),0)</f>
        <v>0</v>
      </c>
      <c r="L711">
        <f>IF(Kinder!BW713=Antrag!$C$4,IF(Kinder!BW711=4.5,'Berechnung 4_5 _ x'!$E$31,Kinder!BW711),0)</f>
        <v>0</v>
      </c>
      <c r="M711" t="str">
        <f>IF(Kinder!S713='Berechnung Kommune'!L710,Kinder!S711,0)</f>
        <v/>
      </c>
      <c r="AL711">
        <f>IF(Kinder!BL713=Antrag!$C$4,IF(A711&gt;=4.5,IF('Berechnung 4_5 _ x'!D$5="Nein",4.5,IF(Kinder!AJ$903&lt;3,IF(MAX(Kinder!$AJ$903:AJ$903)&lt;3,4.5,Kinder!BL711),MIN('Berechnung 4_5 _ x'!$E$31:$F$32))),A711),0)</f>
        <v>0</v>
      </c>
      <c r="AM711">
        <f>IF(Kinder!BM713=Antrag!$C$4,IF(B711&gt;=4.5,IF('Berechnung 4_5 _ x'!E$5="Nein",4.5,IF(Kinder!AK$903&lt;3,IF(MAX(Kinder!$AJ$903:AK$903)&lt;3,4.5,Kinder!BM711),MIN('Berechnung 4_5 _ x'!$E$31:$F$32))),B711),0)</f>
        <v>0</v>
      </c>
      <c r="AN711">
        <f>IF(Kinder!BN713=Antrag!$C$4,IF(C711&gt;=4.5,IF('Berechnung 4_5 _ x'!F$5="Nein",4.5,IF(Kinder!AL$903&lt;3,IF(MAX(Kinder!$AJ$903:AL$903)&lt;3,4.5,Kinder!BN711),MIN('Berechnung 4_5 _ x'!$E$31:$F$32))),C711),0)</f>
        <v>0</v>
      </c>
      <c r="AO711">
        <f>IF(Kinder!BO713=Antrag!$C$4,IF(D711&gt;=4.5,IF('Berechnung 4_5 _ x'!G$5="Nein",4.5,IF(Kinder!AM$903&lt;3,IF(MAX(Kinder!$AJ$903:AM$903)&lt;3,4.5,Kinder!BO711),MIN('Berechnung 4_5 _ x'!$E$31:$F$32))),D711),0)</f>
        <v>0</v>
      </c>
      <c r="AP711">
        <f>IF(Kinder!BP713=Antrag!$C$4,IF(E711&gt;=4.5,IF('Berechnung 4_5 _ x'!H$5="Nein",4.5,IF(Kinder!AN$903&lt;3,IF(MAX(Kinder!$AJ$903:AN$903)&lt;3,4.5,Kinder!BP711),MIN('Berechnung 4_5 _ x'!$E$31:$F$32))),E711),0)</f>
        <v>0</v>
      </c>
      <c r="AQ711">
        <f>IF(Kinder!BQ713=Antrag!$C$4,IF(F711&gt;=4.5,IF('Berechnung 4_5 _ x'!I$5="Nein",4.5,IF(Kinder!AO$903&lt;3,IF(MAX(Kinder!$AJ$903:AO$903)&lt;3,4.5,Kinder!BQ711),MIN('Berechnung 4_5 _ x'!$E$31:$F$32))),F711),0)</f>
        <v>0</v>
      </c>
      <c r="AR711">
        <f>IF(Kinder!BR713=Antrag!$C$4,IF(G711&gt;=4.5,IF('Berechnung 4_5 _ x'!J$5="Nein",4.5,IF(Kinder!AP$903&lt;3,IF(MAX(Kinder!$AJ$903:AP$903)&lt;3,4.5,Kinder!BR711),MIN('Berechnung 4_5 _ x'!$E$31:$F$32))),G711),0)</f>
        <v>0</v>
      </c>
      <c r="AS711">
        <f>IF(Kinder!BS713=Antrag!$C$4,IF(H711&gt;=4.5,IF('Berechnung 4_5 _ x'!K$5="Nein",4.5,IF(Kinder!AQ$903&lt;3,IF(MAX(Kinder!$AJ$903:AQ$903)&lt;3,4.5,Kinder!BS711),MIN('Berechnung 4_5 _ x'!$E$31:$F$32))),H711),0)</f>
        <v>0</v>
      </c>
      <c r="AT711">
        <f>IF(Kinder!BT713=Antrag!$C$4,IF(I711&gt;=4.5,IF('Berechnung 4_5 _ x'!L$5="Nein",4.5,IF(Kinder!AR$903&lt;3,IF(MAX(Kinder!$AJ$903:AR$903)&lt;3,4.5,Kinder!BT711),MIN('Berechnung 4_5 _ x'!$E$31:$F$32))),I711),0)</f>
        <v>0</v>
      </c>
      <c r="AU711">
        <f>IF(Kinder!BU713=Antrag!$C$4,IF(J711&gt;=4.5,IF('Berechnung 4_5 _ x'!M$5="Nein",4.5,IF(Kinder!AS$903&lt;3,IF(MAX(Kinder!$AJ$903:AS$903)&lt;3,4.5,Kinder!BU711),MIN('Berechnung 4_5 _ x'!$E$31:$F$32))),J711),0)</f>
        <v>0</v>
      </c>
      <c r="AV711">
        <f>IF(Kinder!BV713=Antrag!$C$4,IF(K711&gt;=4.5,IF('Berechnung 4_5 _ x'!N$5="Nein",4.5,IF(Kinder!AT$903&lt;3,IF(MAX(Kinder!$AJ$903:AT$903)&lt;3,4.5,Kinder!BV711),MIN('Berechnung 4_5 _ x'!$E$31:$F$32))),K711),0)</f>
        <v>0</v>
      </c>
      <c r="AW711">
        <f>IF(Kinder!BW713=Antrag!$C$4,IF(L711&gt;=4.5,IF('Berechnung 4_5 _ x'!O$5="Nein",4.5,IF(Kinder!AU$903&lt;3,IF(MAX(Kinder!$AJ$903:AU$903)&lt;3,4.5,Kinder!BW711),MIN('Berechnung 4_5 _ x'!$E$31:$F$32))),L711),0)</f>
        <v>0</v>
      </c>
    </row>
    <row r="712" spans="1:49" x14ac:dyDescent="0.2">
      <c r="M712">
        <f>IF(Kinder!BL713=Antrag!$C$4,Kinder!BL712,0)</f>
        <v>0</v>
      </c>
      <c r="N712">
        <f>IF(Kinder!BM713=Antrag!$C$4,Kinder!BM712,0)</f>
        <v>0</v>
      </c>
      <c r="O712">
        <f>IF(Kinder!BN713=Antrag!$C$4,Kinder!BN712,0)</f>
        <v>0</v>
      </c>
      <c r="P712">
        <f>IF(Kinder!BO713=Antrag!$C$4,Kinder!BO712,0)</f>
        <v>0</v>
      </c>
      <c r="Q712">
        <f>IF(Kinder!BP713=Antrag!$C$4,Kinder!BP712,0)</f>
        <v>0</v>
      </c>
      <c r="R712">
        <f>IF(Kinder!BQ713=Antrag!$C$4,Kinder!BQ712,0)</f>
        <v>0</v>
      </c>
      <c r="S712">
        <f>IF(Kinder!BR713=Antrag!$C$4,Kinder!BR712,0)</f>
        <v>0</v>
      </c>
      <c r="T712">
        <f>IF(Kinder!BS713=Antrag!$C$4,Kinder!BS712,0)</f>
        <v>0</v>
      </c>
      <c r="U712">
        <f>IF(Kinder!BT713=Antrag!$C$4,Kinder!BT712,0)</f>
        <v>0</v>
      </c>
      <c r="V712">
        <f>IF(Kinder!BU713=Antrag!$C$4,Kinder!BU712,0)</f>
        <v>0</v>
      </c>
      <c r="W712">
        <f>IF(Kinder!BV713=Antrag!$C$4,Kinder!BV712,0)</f>
        <v>0</v>
      </c>
      <c r="X712">
        <f>IF(Kinder!BW713=Antrag!$C$4,Kinder!BW712,0)</f>
        <v>0</v>
      </c>
    </row>
    <row r="713" spans="1:49" x14ac:dyDescent="0.2">
      <c r="Y713">
        <f t="shared" ref="Y713:AJ713" si="236">MIN(A711,AL711)*M712</f>
        <v>0</v>
      </c>
      <c r="Z713">
        <f t="shared" si="236"/>
        <v>0</v>
      </c>
      <c r="AA713">
        <f t="shared" si="236"/>
        <v>0</v>
      </c>
      <c r="AB713">
        <f t="shared" si="236"/>
        <v>0</v>
      </c>
      <c r="AC713">
        <f t="shared" si="236"/>
        <v>0</v>
      </c>
      <c r="AD713">
        <f t="shared" si="236"/>
        <v>0</v>
      </c>
      <c r="AE713">
        <f t="shared" si="236"/>
        <v>0</v>
      </c>
      <c r="AF713">
        <f t="shared" si="236"/>
        <v>0</v>
      </c>
      <c r="AG713">
        <f t="shared" si="236"/>
        <v>0</v>
      </c>
      <c r="AH713">
        <f t="shared" si="236"/>
        <v>0</v>
      </c>
      <c r="AI713">
        <f t="shared" si="236"/>
        <v>0</v>
      </c>
      <c r="AJ713">
        <f t="shared" si="236"/>
        <v>0</v>
      </c>
      <c r="AK713">
        <f>SUM(Y713:AJ713)</f>
        <v>0</v>
      </c>
    </row>
    <row r="714" spans="1:49" x14ac:dyDescent="0.2">
      <c r="A714">
        <f>IF(Kinder!BL716=Antrag!$C$4,IF(Kinder!BL714=4.5,'Berechnung 4_5 _ x'!$E$31,Kinder!BL714),0)</f>
        <v>0</v>
      </c>
      <c r="B714">
        <f>IF(Kinder!BM716=Antrag!$C$4,IF(Kinder!BM714=4.5,'Berechnung 4_5 _ x'!$E$31,Kinder!BM714),0)</f>
        <v>0</v>
      </c>
      <c r="C714">
        <f>IF(Kinder!BN716=Antrag!$C$4,IF(Kinder!BN714=4.5,'Berechnung 4_5 _ x'!$E$31,Kinder!BN714),0)</f>
        <v>0</v>
      </c>
      <c r="D714">
        <f>IF(Kinder!BO716=Antrag!$C$4,IF(Kinder!BO714=4.5,'Berechnung 4_5 _ x'!$E$31,Kinder!BO714),0)</f>
        <v>0</v>
      </c>
      <c r="E714">
        <f>IF(Kinder!BP716=Antrag!$C$4,IF(Kinder!BP714=4.5,'Berechnung 4_5 _ x'!$E$31,Kinder!BP714),0)</f>
        <v>0</v>
      </c>
      <c r="F714">
        <f>IF(Kinder!BQ716=Antrag!$C$4,IF(Kinder!BQ714=4.5,'Berechnung 4_5 _ x'!$E$31,Kinder!BQ714),0)</f>
        <v>0</v>
      </c>
      <c r="G714">
        <f>IF(Kinder!BR716=Antrag!$C$4,IF(Kinder!BR714=4.5,'Berechnung 4_5 _ x'!$E$31,Kinder!BR714),0)</f>
        <v>0</v>
      </c>
      <c r="H714">
        <f>IF(Kinder!BS716=Antrag!$C$4,IF(Kinder!BS714=4.5,'Berechnung 4_5 _ x'!$E$31,Kinder!BS714),0)</f>
        <v>0</v>
      </c>
      <c r="I714">
        <f>IF(Kinder!BT716=Antrag!$C$4,IF(Kinder!BT714=4.5,'Berechnung 4_5 _ x'!$E$31,Kinder!BT714),0)</f>
        <v>0</v>
      </c>
      <c r="J714">
        <f>IF(Kinder!BU716=Antrag!$C$4,IF(Kinder!BU714=4.5,'Berechnung 4_5 _ x'!$E$31,Kinder!BU714),0)</f>
        <v>0</v>
      </c>
      <c r="K714">
        <f>IF(Kinder!BV716=Antrag!$C$4,IF(Kinder!BV714=4.5,'Berechnung 4_5 _ x'!$E$31,Kinder!BV714),0)</f>
        <v>0</v>
      </c>
      <c r="L714">
        <f>IF(Kinder!BW716=Antrag!$C$4,IF(Kinder!BW714=4.5,'Berechnung 4_5 _ x'!$E$31,Kinder!BW714),0)</f>
        <v>0</v>
      </c>
      <c r="M714" t="str">
        <f>IF(Kinder!S716='Berechnung Kommune'!L713,Kinder!S714,0)</f>
        <v/>
      </c>
      <c r="AL714">
        <f>IF(Kinder!BL716=Antrag!$C$4,IF(A714&gt;=4.5,IF('Berechnung 4_5 _ x'!D$5="Nein",4.5,IF(Kinder!AJ$903&lt;3,IF(MAX(Kinder!$AJ$903:AJ$903)&lt;3,4.5,Kinder!BL714),MIN('Berechnung 4_5 _ x'!$E$31:$F$32))),A714),0)</f>
        <v>0</v>
      </c>
      <c r="AM714">
        <f>IF(Kinder!BM716=Antrag!$C$4,IF(B714&gt;=4.5,IF('Berechnung 4_5 _ x'!E$5="Nein",4.5,IF(Kinder!AK$903&lt;3,IF(MAX(Kinder!$AJ$903:AK$903)&lt;3,4.5,Kinder!BM714),MIN('Berechnung 4_5 _ x'!$E$31:$F$32))),B714),0)</f>
        <v>0</v>
      </c>
      <c r="AN714">
        <f>IF(Kinder!BN716=Antrag!$C$4,IF(C714&gt;=4.5,IF('Berechnung 4_5 _ x'!F$5="Nein",4.5,IF(Kinder!AL$903&lt;3,IF(MAX(Kinder!$AJ$903:AL$903)&lt;3,4.5,Kinder!BN714),MIN('Berechnung 4_5 _ x'!$E$31:$F$32))),C714),0)</f>
        <v>0</v>
      </c>
      <c r="AO714">
        <f>IF(Kinder!BO716=Antrag!$C$4,IF(D714&gt;=4.5,IF('Berechnung 4_5 _ x'!G$5="Nein",4.5,IF(Kinder!AM$903&lt;3,IF(MAX(Kinder!$AJ$903:AM$903)&lt;3,4.5,Kinder!BO714),MIN('Berechnung 4_5 _ x'!$E$31:$F$32))),D714),0)</f>
        <v>0</v>
      </c>
      <c r="AP714">
        <f>IF(Kinder!BP716=Antrag!$C$4,IF(E714&gt;=4.5,IF('Berechnung 4_5 _ x'!H$5="Nein",4.5,IF(Kinder!AN$903&lt;3,IF(MAX(Kinder!$AJ$903:AN$903)&lt;3,4.5,Kinder!BP714),MIN('Berechnung 4_5 _ x'!$E$31:$F$32))),E714),0)</f>
        <v>0</v>
      </c>
      <c r="AQ714">
        <f>IF(Kinder!BQ716=Antrag!$C$4,IF(F714&gt;=4.5,IF('Berechnung 4_5 _ x'!I$5="Nein",4.5,IF(Kinder!AO$903&lt;3,IF(MAX(Kinder!$AJ$903:AO$903)&lt;3,4.5,Kinder!BQ714),MIN('Berechnung 4_5 _ x'!$E$31:$F$32))),F714),0)</f>
        <v>0</v>
      </c>
      <c r="AR714">
        <f>IF(Kinder!BR716=Antrag!$C$4,IF(G714&gt;=4.5,IF('Berechnung 4_5 _ x'!J$5="Nein",4.5,IF(Kinder!AP$903&lt;3,IF(MAX(Kinder!$AJ$903:AP$903)&lt;3,4.5,Kinder!BR714),MIN('Berechnung 4_5 _ x'!$E$31:$F$32))),G714),0)</f>
        <v>0</v>
      </c>
      <c r="AS714">
        <f>IF(Kinder!BS716=Antrag!$C$4,IF(H714&gt;=4.5,IF('Berechnung 4_5 _ x'!K$5="Nein",4.5,IF(Kinder!AQ$903&lt;3,IF(MAX(Kinder!$AJ$903:AQ$903)&lt;3,4.5,Kinder!BS714),MIN('Berechnung 4_5 _ x'!$E$31:$F$32))),H714),0)</f>
        <v>0</v>
      </c>
      <c r="AT714">
        <f>IF(Kinder!BT716=Antrag!$C$4,IF(I714&gt;=4.5,IF('Berechnung 4_5 _ x'!L$5="Nein",4.5,IF(Kinder!AR$903&lt;3,IF(MAX(Kinder!$AJ$903:AR$903)&lt;3,4.5,Kinder!BT714),MIN('Berechnung 4_5 _ x'!$E$31:$F$32))),I714),0)</f>
        <v>0</v>
      </c>
      <c r="AU714">
        <f>IF(Kinder!BU716=Antrag!$C$4,IF(J714&gt;=4.5,IF('Berechnung 4_5 _ x'!M$5="Nein",4.5,IF(Kinder!AS$903&lt;3,IF(MAX(Kinder!$AJ$903:AS$903)&lt;3,4.5,Kinder!BU714),MIN('Berechnung 4_5 _ x'!$E$31:$F$32))),J714),0)</f>
        <v>0</v>
      </c>
      <c r="AV714">
        <f>IF(Kinder!BV716=Antrag!$C$4,IF(K714&gt;=4.5,IF('Berechnung 4_5 _ x'!N$5="Nein",4.5,IF(Kinder!AT$903&lt;3,IF(MAX(Kinder!$AJ$903:AT$903)&lt;3,4.5,Kinder!BV714),MIN('Berechnung 4_5 _ x'!$E$31:$F$32))),K714),0)</f>
        <v>0</v>
      </c>
      <c r="AW714">
        <f>IF(Kinder!BW716=Antrag!$C$4,IF(L714&gt;=4.5,IF('Berechnung 4_5 _ x'!O$5="Nein",4.5,IF(Kinder!AU$903&lt;3,IF(MAX(Kinder!$AJ$903:AU$903)&lt;3,4.5,Kinder!BW714),MIN('Berechnung 4_5 _ x'!$E$31:$F$32))),L714),0)</f>
        <v>0</v>
      </c>
    </row>
    <row r="715" spans="1:49" x14ac:dyDescent="0.2">
      <c r="M715">
        <f>IF(Kinder!BL716=Antrag!$C$4,Kinder!BL715,0)</f>
        <v>0</v>
      </c>
      <c r="N715">
        <f>IF(Kinder!BM716=Antrag!$C$4,Kinder!BM715,0)</f>
        <v>0</v>
      </c>
      <c r="O715">
        <f>IF(Kinder!BN716=Antrag!$C$4,Kinder!BN715,0)</f>
        <v>0</v>
      </c>
      <c r="P715">
        <f>IF(Kinder!BO716=Antrag!$C$4,Kinder!BO715,0)</f>
        <v>0</v>
      </c>
      <c r="Q715">
        <f>IF(Kinder!BP716=Antrag!$C$4,Kinder!BP715,0)</f>
        <v>0</v>
      </c>
      <c r="R715">
        <f>IF(Kinder!BQ716=Antrag!$C$4,Kinder!BQ715,0)</f>
        <v>0</v>
      </c>
      <c r="S715">
        <f>IF(Kinder!BR716=Antrag!$C$4,Kinder!BR715,0)</f>
        <v>0</v>
      </c>
      <c r="T715">
        <f>IF(Kinder!BS716=Antrag!$C$4,Kinder!BS715,0)</f>
        <v>0</v>
      </c>
      <c r="U715">
        <f>IF(Kinder!BT716=Antrag!$C$4,Kinder!BT715,0)</f>
        <v>0</v>
      </c>
      <c r="V715">
        <f>IF(Kinder!BU716=Antrag!$C$4,Kinder!BU715,0)</f>
        <v>0</v>
      </c>
      <c r="W715">
        <f>IF(Kinder!BV716=Antrag!$C$4,Kinder!BV715,0)</f>
        <v>0</v>
      </c>
      <c r="X715">
        <f>IF(Kinder!BW716=Antrag!$C$4,Kinder!BW715,0)</f>
        <v>0</v>
      </c>
    </row>
    <row r="716" spans="1:49" x14ac:dyDescent="0.2">
      <c r="Y716">
        <f t="shared" ref="Y716:AJ716" si="237">MIN(A714,AL714)*M715</f>
        <v>0</v>
      </c>
      <c r="Z716">
        <f t="shared" si="237"/>
        <v>0</v>
      </c>
      <c r="AA716">
        <f t="shared" si="237"/>
        <v>0</v>
      </c>
      <c r="AB716">
        <f t="shared" si="237"/>
        <v>0</v>
      </c>
      <c r="AC716">
        <f t="shared" si="237"/>
        <v>0</v>
      </c>
      <c r="AD716">
        <f t="shared" si="237"/>
        <v>0</v>
      </c>
      <c r="AE716">
        <f t="shared" si="237"/>
        <v>0</v>
      </c>
      <c r="AF716">
        <f t="shared" si="237"/>
        <v>0</v>
      </c>
      <c r="AG716">
        <f t="shared" si="237"/>
        <v>0</v>
      </c>
      <c r="AH716">
        <f t="shared" si="237"/>
        <v>0</v>
      </c>
      <c r="AI716">
        <f t="shared" si="237"/>
        <v>0</v>
      </c>
      <c r="AJ716">
        <f t="shared" si="237"/>
        <v>0</v>
      </c>
      <c r="AK716">
        <f>SUM(Y716:AJ716)</f>
        <v>0</v>
      </c>
    </row>
    <row r="717" spans="1:49" x14ac:dyDescent="0.2">
      <c r="A717">
        <f>IF(Kinder!BL719=Antrag!$C$4,IF(Kinder!BL717=4.5,'Berechnung 4_5 _ x'!$E$31,Kinder!BL717),0)</f>
        <v>0</v>
      </c>
      <c r="B717">
        <f>IF(Kinder!BM719=Antrag!$C$4,IF(Kinder!BM717=4.5,'Berechnung 4_5 _ x'!$E$31,Kinder!BM717),0)</f>
        <v>0</v>
      </c>
      <c r="C717">
        <f>IF(Kinder!BN719=Antrag!$C$4,IF(Kinder!BN717=4.5,'Berechnung 4_5 _ x'!$E$31,Kinder!BN717),0)</f>
        <v>0</v>
      </c>
      <c r="D717">
        <f>IF(Kinder!BO719=Antrag!$C$4,IF(Kinder!BO717=4.5,'Berechnung 4_5 _ x'!$E$31,Kinder!BO717),0)</f>
        <v>0</v>
      </c>
      <c r="E717">
        <f>IF(Kinder!BP719=Antrag!$C$4,IF(Kinder!BP717=4.5,'Berechnung 4_5 _ x'!$E$31,Kinder!BP717),0)</f>
        <v>0</v>
      </c>
      <c r="F717">
        <f>IF(Kinder!BQ719=Antrag!$C$4,IF(Kinder!BQ717=4.5,'Berechnung 4_5 _ x'!$E$31,Kinder!BQ717),0)</f>
        <v>0</v>
      </c>
      <c r="G717">
        <f>IF(Kinder!BR719=Antrag!$C$4,IF(Kinder!BR717=4.5,'Berechnung 4_5 _ x'!$E$31,Kinder!BR717),0)</f>
        <v>0</v>
      </c>
      <c r="H717">
        <f>IF(Kinder!BS719=Antrag!$C$4,IF(Kinder!BS717=4.5,'Berechnung 4_5 _ x'!$E$31,Kinder!BS717),0)</f>
        <v>0</v>
      </c>
      <c r="I717">
        <f>IF(Kinder!BT719=Antrag!$C$4,IF(Kinder!BT717=4.5,'Berechnung 4_5 _ x'!$E$31,Kinder!BT717),0)</f>
        <v>0</v>
      </c>
      <c r="J717">
        <f>IF(Kinder!BU719=Antrag!$C$4,IF(Kinder!BU717=4.5,'Berechnung 4_5 _ x'!$E$31,Kinder!BU717),0)</f>
        <v>0</v>
      </c>
      <c r="K717">
        <f>IF(Kinder!BV719=Antrag!$C$4,IF(Kinder!BV717=4.5,'Berechnung 4_5 _ x'!$E$31,Kinder!BV717),0)</f>
        <v>0</v>
      </c>
      <c r="L717">
        <f>IF(Kinder!BW719=Antrag!$C$4,IF(Kinder!BW717=4.5,'Berechnung 4_5 _ x'!$E$31,Kinder!BW717),0)</f>
        <v>0</v>
      </c>
      <c r="M717" t="str">
        <f>IF(Kinder!S719='Berechnung Kommune'!L716,Kinder!S717,0)</f>
        <v/>
      </c>
      <c r="AL717">
        <f>IF(Kinder!BL719=Antrag!$C$4,IF(A717&gt;=4.5,IF('Berechnung 4_5 _ x'!D$5="Nein",4.5,IF(Kinder!AJ$903&lt;3,IF(MAX(Kinder!$AJ$903:AJ$903)&lt;3,4.5,Kinder!BL717),MIN('Berechnung 4_5 _ x'!$E$31:$F$32))),A717),0)</f>
        <v>0</v>
      </c>
      <c r="AM717">
        <f>IF(Kinder!BM719=Antrag!$C$4,IF(B717&gt;=4.5,IF('Berechnung 4_5 _ x'!E$5="Nein",4.5,IF(Kinder!AK$903&lt;3,IF(MAX(Kinder!$AJ$903:AK$903)&lt;3,4.5,Kinder!BM717),MIN('Berechnung 4_5 _ x'!$E$31:$F$32))),B717),0)</f>
        <v>0</v>
      </c>
      <c r="AN717">
        <f>IF(Kinder!BN719=Antrag!$C$4,IF(C717&gt;=4.5,IF('Berechnung 4_5 _ x'!F$5="Nein",4.5,IF(Kinder!AL$903&lt;3,IF(MAX(Kinder!$AJ$903:AL$903)&lt;3,4.5,Kinder!BN717),MIN('Berechnung 4_5 _ x'!$E$31:$F$32))),C717),0)</f>
        <v>0</v>
      </c>
      <c r="AO717">
        <f>IF(Kinder!BO719=Antrag!$C$4,IF(D717&gt;=4.5,IF('Berechnung 4_5 _ x'!G$5="Nein",4.5,IF(Kinder!AM$903&lt;3,IF(MAX(Kinder!$AJ$903:AM$903)&lt;3,4.5,Kinder!BO717),MIN('Berechnung 4_5 _ x'!$E$31:$F$32))),D717),0)</f>
        <v>0</v>
      </c>
      <c r="AP717">
        <f>IF(Kinder!BP719=Antrag!$C$4,IF(E717&gt;=4.5,IF('Berechnung 4_5 _ x'!H$5="Nein",4.5,IF(Kinder!AN$903&lt;3,IF(MAX(Kinder!$AJ$903:AN$903)&lt;3,4.5,Kinder!BP717),MIN('Berechnung 4_5 _ x'!$E$31:$F$32))),E717),0)</f>
        <v>0</v>
      </c>
      <c r="AQ717">
        <f>IF(Kinder!BQ719=Antrag!$C$4,IF(F717&gt;=4.5,IF('Berechnung 4_5 _ x'!I$5="Nein",4.5,IF(Kinder!AO$903&lt;3,IF(MAX(Kinder!$AJ$903:AO$903)&lt;3,4.5,Kinder!BQ717),MIN('Berechnung 4_5 _ x'!$E$31:$F$32))),F717),0)</f>
        <v>0</v>
      </c>
      <c r="AR717">
        <f>IF(Kinder!BR719=Antrag!$C$4,IF(G717&gt;=4.5,IF('Berechnung 4_5 _ x'!J$5="Nein",4.5,IF(Kinder!AP$903&lt;3,IF(MAX(Kinder!$AJ$903:AP$903)&lt;3,4.5,Kinder!BR717),MIN('Berechnung 4_5 _ x'!$E$31:$F$32))),G717),0)</f>
        <v>0</v>
      </c>
      <c r="AS717">
        <f>IF(Kinder!BS719=Antrag!$C$4,IF(H717&gt;=4.5,IF('Berechnung 4_5 _ x'!K$5="Nein",4.5,IF(Kinder!AQ$903&lt;3,IF(MAX(Kinder!$AJ$903:AQ$903)&lt;3,4.5,Kinder!BS717),MIN('Berechnung 4_5 _ x'!$E$31:$F$32))),H717),0)</f>
        <v>0</v>
      </c>
      <c r="AT717">
        <f>IF(Kinder!BT719=Antrag!$C$4,IF(I717&gt;=4.5,IF('Berechnung 4_5 _ x'!L$5="Nein",4.5,IF(Kinder!AR$903&lt;3,IF(MAX(Kinder!$AJ$903:AR$903)&lt;3,4.5,Kinder!BT717),MIN('Berechnung 4_5 _ x'!$E$31:$F$32))),I717),0)</f>
        <v>0</v>
      </c>
      <c r="AU717">
        <f>IF(Kinder!BU719=Antrag!$C$4,IF(J717&gt;=4.5,IF('Berechnung 4_5 _ x'!M$5="Nein",4.5,IF(Kinder!AS$903&lt;3,IF(MAX(Kinder!$AJ$903:AS$903)&lt;3,4.5,Kinder!BU717),MIN('Berechnung 4_5 _ x'!$E$31:$F$32))),J717),0)</f>
        <v>0</v>
      </c>
      <c r="AV717">
        <f>IF(Kinder!BV719=Antrag!$C$4,IF(K717&gt;=4.5,IF('Berechnung 4_5 _ x'!N$5="Nein",4.5,IF(Kinder!AT$903&lt;3,IF(MAX(Kinder!$AJ$903:AT$903)&lt;3,4.5,Kinder!BV717),MIN('Berechnung 4_5 _ x'!$E$31:$F$32))),K717),0)</f>
        <v>0</v>
      </c>
      <c r="AW717">
        <f>IF(Kinder!BW719=Antrag!$C$4,IF(L717&gt;=4.5,IF('Berechnung 4_5 _ x'!O$5="Nein",4.5,IF(Kinder!AU$903&lt;3,IF(MAX(Kinder!$AJ$903:AU$903)&lt;3,4.5,Kinder!BW717),MIN('Berechnung 4_5 _ x'!$E$31:$F$32))),L717),0)</f>
        <v>0</v>
      </c>
    </row>
    <row r="718" spans="1:49" x14ac:dyDescent="0.2">
      <c r="M718">
        <f>IF(Kinder!BL719=Antrag!$C$4,Kinder!BL718,0)</f>
        <v>0</v>
      </c>
      <c r="N718">
        <f>IF(Kinder!BM719=Antrag!$C$4,Kinder!BM718,0)</f>
        <v>0</v>
      </c>
      <c r="O718">
        <f>IF(Kinder!BN719=Antrag!$C$4,Kinder!BN718,0)</f>
        <v>0</v>
      </c>
      <c r="P718">
        <f>IF(Kinder!BO719=Antrag!$C$4,Kinder!BO718,0)</f>
        <v>0</v>
      </c>
      <c r="Q718">
        <f>IF(Kinder!BP719=Antrag!$C$4,Kinder!BP718,0)</f>
        <v>0</v>
      </c>
      <c r="R718">
        <f>IF(Kinder!BQ719=Antrag!$C$4,Kinder!BQ718,0)</f>
        <v>0</v>
      </c>
      <c r="S718">
        <f>IF(Kinder!BR719=Antrag!$C$4,Kinder!BR718,0)</f>
        <v>0</v>
      </c>
      <c r="T718">
        <f>IF(Kinder!BS719=Antrag!$C$4,Kinder!BS718,0)</f>
        <v>0</v>
      </c>
      <c r="U718">
        <f>IF(Kinder!BT719=Antrag!$C$4,Kinder!BT718,0)</f>
        <v>0</v>
      </c>
      <c r="V718">
        <f>IF(Kinder!BU719=Antrag!$C$4,Kinder!BU718,0)</f>
        <v>0</v>
      </c>
      <c r="W718">
        <f>IF(Kinder!BV719=Antrag!$C$4,Kinder!BV718,0)</f>
        <v>0</v>
      </c>
      <c r="X718">
        <f>IF(Kinder!BW719=Antrag!$C$4,Kinder!BW718,0)</f>
        <v>0</v>
      </c>
    </row>
    <row r="719" spans="1:49" x14ac:dyDescent="0.2">
      <c r="Y719">
        <f t="shared" ref="Y719:AJ719" si="238">MIN(A717,AL717)*M718</f>
        <v>0</v>
      </c>
      <c r="Z719">
        <f t="shared" si="238"/>
        <v>0</v>
      </c>
      <c r="AA719">
        <f t="shared" si="238"/>
        <v>0</v>
      </c>
      <c r="AB719">
        <f t="shared" si="238"/>
        <v>0</v>
      </c>
      <c r="AC719">
        <f t="shared" si="238"/>
        <v>0</v>
      </c>
      <c r="AD719">
        <f t="shared" si="238"/>
        <v>0</v>
      </c>
      <c r="AE719">
        <f t="shared" si="238"/>
        <v>0</v>
      </c>
      <c r="AF719">
        <f t="shared" si="238"/>
        <v>0</v>
      </c>
      <c r="AG719">
        <f t="shared" si="238"/>
        <v>0</v>
      </c>
      <c r="AH719">
        <f t="shared" si="238"/>
        <v>0</v>
      </c>
      <c r="AI719">
        <f t="shared" si="238"/>
        <v>0</v>
      </c>
      <c r="AJ719">
        <f t="shared" si="238"/>
        <v>0</v>
      </c>
      <c r="AK719">
        <f>SUM(Y719:AJ719)</f>
        <v>0</v>
      </c>
    </row>
    <row r="720" spans="1:49" x14ac:dyDescent="0.2">
      <c r="A720">
        <f>IF(Kinder!BL722=Antrag!$C$4,IF(Kinder!BL720=4.5,'Berechnung 4_5 _ x'!$E$31,Kinder!BL720),0)</f>
        <v>0</v>
      </c>
      <c r="B720">
        <f>IF(Kinder!BM722=Antrag!$C$4,IF(Kinder!BM720=4.5,'Berechnung 4_5 _ x'!$E$31,Kinder!BM720),0)</f>
        <v>0</v>
      </c>
      <c r="C720">
        <f>IF(Kinder!BN722=Antrag!$C$4,IF(Kinder!BN720=4.5,'Berechnung 4_5 _ x'!$E$31,Kinder!BN720),0)</f>
        <v>0</v>
      </c>
      <c r="D720">
        <f>IF(Kinder!BO722=Antrag!$C$4,IF(Kinder!BO720=4.5,'Berechnung 4_5 _ x'!$E$31,Kinder!BO720),0)</f>
        <v>0</v>
      </c>
      <c r="E720">
        <f>IF(Kinder!BP722=Antrag!$C$4,IF(Kinder!BP720=4.5,'Berechnung 4_5 _ x'!$E$31,Kinder!BP720),0)</f>
        <v>0</v>
      </c>
      <c r="F720">
        <f>IF(Kinder!BQ722=Antrag!$C$4,IF(Kinder!BQ720=4.5,'Berechnung 4_5 _ x'!$E$31,Kinder!BQ720),0)</f>
        <v>0</v>
      </c>
      <c r="G720">
        <f>IF(Kinder!BR722=Antrag!$C$4,IF(Kinder!BR720=4.5,'Berechnung 4_5 _ x'!$E$31,Kinder!BR720),0)</f>
        <v>0</v>
      </c>
      <c r="H720">
        <f>IF(Kinder!BS722=Antrag!$C$4,IF(Kinder!BS720=4.5,'Berechnung 4_5 _ x'!$E$31,Kinder!BS720),0)</f>
        <v>0</v>
      </c>
      <c r="I720">
        <f>IF(Kinder!BT722=Antrag!$C$4,IF(Kinder!BT720=4.5,'Berechnung 4_5 _ x'!$E$31,Kinder!BT720),0)</f>
        <v>0</v>
      </c>
      <c r="J720">
        <f>IF(Kinder!BU722=Antrag!$C$4,IF(Kinder!BU720=4.5,'Berechnung 4_5 _ x'!$E$31,Kinder!BU720),0)</f>
        <v>0</v>
      </c>
      <c r="K720">
        <f>IF(Kinder!BV722=Antrag!$C$4,IF(Kinder!BV720=4.5,'Berechnung 4_5 _ x'!$E$31,Kinder!BV720),0)</f>
        <v>0</v>
      </c>
      <c r="L720">
        <f>IF(Kinder!BW722=Antrag!$C$4,IF(Kinder!BW720=4.5,'Berechnung 4_5 _ x'!$E$31,Kinder!BW720),0)</f>
        <v>0</v>
      </c>
      <c r="M720" t="str">
        <f>IF(Kinder!S722='Berechnung Kommune'!L719,Kinder!S720,0)</f>
        <v/>
      </c>
      <c r="AL720">
        <f>IF(Kinder!BL722=Antrag!$C$4,IF(A720&gt;=4.5,IF('Berechnung 4_5 _ x'!D$5="Nein",4.5,IF(Kinder!AJ$903&lt;3,IF(MAX(Kinder!$AJ$903:AJ$903)&lt;3,4.5,Kinder!BL720),MIN('Berechnung 4_5 _ x'!$E$31:$F$32))),A720),0)</f>
        <v>0</v>
      </c>
      <c r="AM720">
        <f>IF(Kinder!BM722=Antrag!$C$4,IF(B720&gt;=4.5,IF('Berechnung 4_5 _ x'!E$5="Nein",4.5,IF(Kinder!AK$903&lt;3,IF(MAX(Kinder!$AJ$903:AK$903)&lt;3,4.5,Kinder!BM720),MIN('Berechnung 4_5 _ x'!$E$31:$F$32))),B720),0)</f>
        <v>0</v>
      </c>
      <c r="AN720">
        <f>IF(Kinder!BN722=Antrag!$C$4,IF(C720&gt;=4.5,IF('Berechnung 4_5 _ x'!F$5="Nein",4.5,IF(Kinder!AL$903&lt;3,IF(MAX(Kinder!$AJ$903:AL$903)&lt;3,4.5,Kinder!BN720),MIN('Berechnung 4_5 _ x'!$E$31:$F$32))),C720),0)</f>
        <v>0</v>
      </c>
      <c r="AO720">
        <f>IF(Kinder!BO722=Antrag!$C$4,IF(D720&gt;=4.5,IF('Berechnung 4_5 _ x'!G$5="Nein",4.5,IF(Kinder!AM$903&lt;3,IF(MAX(Kinder!$AJ$903:AM$903)&lt;3,4.5,Kinder!BO720),MIN('Berechnung 4_5 _ x'!$E$31:$F$32))),D720),0)</f>
        <v>0</v>
      </c>
      <c r="AP720">
        <f>IF(Kinder!BP722=Antrag!$C$4,IF(E720&gt;=4.5,IF('Berechnung 4_5 _ x'!H$5="Nein",4.5,IF(Kinder!AN$903&lt;3,IF(MAX(Kinder!$AJ$903:AN$903)&lt;3,4.5,Kinder!BP720),MIN('Berechnung 4_5 _ x'!$E$31:$F$32))),E720),0)</f>
        <v>0</v>
      </c>
      <c r="AQ720">
        <f>IF(Kinder!BQ722=Antrag!$C$4,IF(F720&gt;=4.5,IF('Berechnung 4_5 _ x'!I$5="Nein",4.5,IF(Kinder!AO$903&lt;3,IF(MAX(Kinder!$AJ$903:AO$903)&lt;3,4.5,Kinder!BQ720),MIN('Berechnung 4_5 _ x'!$E$31:$F$32))),F720),0)</f>
        <v>0</v>
      </c>
      <c r="AR720">
        <f>IF(Kinder!BR722=Antrag!$C$4,IF(G720&gt;=4.5,IF('Berechnung 4_5 _ x'!J$5="Nein",4.5,IF(Kinder!AP$903&lt;3,IF(MAX(Kinder!$AJ$903:AP$903)&lt;3,4.5,Kinder!BR720),MIN('Berechnung 4_5 _ x'!$E$31:$F$32))),G720),0)</f>
        <v>0</v>
      </c>
      <c r="AS720">
        <f>IF(Kinder!BS722=Antrag!$C$4,IF(H720&gt;=4.5,IF('Berechnung 4_5 _ x'!K$5="Nein",4.5,IF(Kinder!AQ$903&lt;3,IF(MAX(Kinder!$AJ$903:AQ$903)&lt;3,4.5,Kinder!BS720),MIN('Berechnung 4_5 _ x'!$E$31:$F$32))),H720),0)</f>
        <v>0</v>
      </c>
      <c r="AT720">
        <f>IF(Kinder!BT722=Antrag!$C$4,IF(I720&gt;=4.5,IF('Berechnung 4_5 _ x'!L$5="Nein",4.5,IF(Kinder!AR$903&lt;3,IF(MAX(Kinder!$AJ$903:AR$903)&lt;3,4.5,Kinder!BT720),MIN('Berechnung 4_5 _ x'!$E$31:$F$32))),I720),0)</f>
        <v>0</v>
      </c>
      <c r="AU720">
        <f>IF(Kinder!BU722=Antrag!$C$4,IF(J720&gt;=4.5,IF('Berechnung 4_5 _ x'!M$5="Nein",4.5,IF(Kinder!AS$903&lt;3,IF(MAX(Kinder!$AJ$903:AS$903)&lt;3,4.5,Kinder!BU720),MIN('Berechnung 4_5 _ x'!$E$31:$F$32))),J720),0)</f>
        <v>0</v>
      </c>
      <c r="AV720">
        <f>IF(Kinder!BV722=Antrag!$C$4,IF(K720&gt;=4.5,IF('Berechnung 4_5 _ x'!N$5="Nein",4.5,IF(Kinder!AT$903&lt;3,IF(MAX(Kinder!$AJ$903:AT$903)&lt;3,4.5,Kinder!BV720),MIN('Berechnung 4_5 _ x'!$E$31:$F$32))),K720),0)</f>
        <v>0</v>
      </c>
      <c r="AW720">
        <f>IF(Kinder!BW722=Antrag!$C$4,IF(L720&gt;=4.5,IF('Berechnung 4_5 _ x'!O$5="Nein",4.5,IF(Kinder!AU$903&lt;3,IF(MAX(Kinder!$AJ$903:AU$903)&lt;3,4.5,Kinder!BW720),MIN('Berechnung 4_5 _ x'!$E$31:$F$32))),L720),0)</f>
        <v>0</v>
      </c>
    </row>
    <row r="721" spans="1:49" x14ac:dyDescent="0.2">
      <c r="M721">
        <f>IF(Kinder!BL722=Antrag!$C$4,Kinder!BL721,0)</f>
        <v>0</v>
      </c>
      <c r="N721">
        <f>IF(Kinder!BM722=Antrag!$C$4,Kinder!BM721,0)</f>
        <v>0</v>
      </c>
      <c r="O721">
        <f>IF(Kinder!BN722=Antrag!$C$4,Kinder!BN721,0)</f>
        <v>0</v>
      </c>
      <c r="P721">
        <f>IF(Kinder!BO722=Antrag!$C$4,Kinder!BO721,0)</f>
        <v>0</v>
      </c>
      <c r="Q721">
        <f>IF(Kinder!BP722=Antrag!$C$4,Kinder!BP721,0)</f>
        <v>0</v>
      </c>
      <c r="R721">
        <f>IF(Kinder!BQ722=Antrag!$C$4,Kinder!BQ721,0)</f>
        <v>0</v>
      </c>
      <c r="S721">
        <f>IF(Kinder!BR722=Antrag!$C$4,Kinder!BR721,0)</f>
        <v>0</v>
      </c>
      <c r="T721">
        <f>IF(Kinder!BS722=Antrag!$C$4,Kinder!BS721,0)</f>
        <v>0</v>
      </c>
      <c r="U721">
        <f>IF(Kinder!BT722=Antrag!$C$4,Kinder!BT721,0)</f>
        <v>0</v>
      </c>
      <c r="V721">
        <f>IF(Kinder!BU722=Antrag!$C$4,Kinder!BU721,0)</f>
        <v>0</v>
      </c>
      <c r="W721">
        <f>IF(Kinder!BV722=Antrag!$C$4,Kinder!BV721,0)</f>
        <v>0</v>
      </c>
      <c r="X721">
        <f>IF(Kinder!BW722=Antrag!$C$4,Kinder!BW721,0)</f>
        <v>0</v>
      </c>
    </row>
    <row r="722" spans="1:49" x14ac:dyDescent="0.2">
      <c r="Y722">
        <f t="shared" ref="Y722:AJ722" si="239">MIN(A720,AL720)*M721</f>
        <v>0</v>
      </c>
      <c r="Z722">
        <f t="shared" si="239"/>
        <v>0</v>
      </c>
      <c r="AA722">
        <f t="shared" si="239"/>
        <v>0</v>
      </c>
      <c r="AB722">
        <f t="shared" si="239"/>
        <v>0</v>
      </c>
      <c r="AC722">
        <f t="shared" si="239"/>
        <v>0</v>
      </c>
      <c r="AD722">
        <f t="shared" si="239"/>
        <v>0</v>
      </c>
      <c r="AE722">
        <f t="shared" si="239"/>
        <v>0</v>
      </c>
      <c r="AF722">
        <f t="shared" si="239"/>
        <v>0</v>
      </c>
      <c r="AG722">
        <f t="shared" si="239"/>
        <v>0</v>
      </c>
      <c r="AH722">
        <f t="shared" si="239"/>
        <v>0</v>
      </c>
      <c r="AI722">
        <f t="shared" si="239"/>
        <v>0</v>
      </c>
      <c r="AJ722">
        <f t="shared" si="239"/>
        <v>0</v>
      </c>
      <c r="AK722">
        <f>SUM(Y722:AJ722)</f>
        <v>0</v>
      </c>
    </row>
    <row r="723" spans="1:49" x14ac:dyDescent="0.2">
      <c r="A723">
        <f>IF(Kinder!BL725=Antrag!$C$4,IF(Kinder!BL723=4.5,'Berechnung 4_5 _ x'!$E$31,Kinder!BL723),0)</f>
        <v>0</v>
      </c>
      <c r="B723">
        <f>IF(Kinder!BM725=Antrag!$C$4,IF(Kinder!BM723=4.5,'Berechnung 4_5 _ x'!$E$31,Kinder!BM723),0)</f>
        <v>0</v>
      </c>
      <c r="C723">
        <f>IF(Kinder!BN725=Antrag!$C$4,IF(Kinder!BN723=4.5,'Berechnung 4_5 _ x'!$E$31,Kinder!BN723),0)</f>
        <v>0</v>
      </c>
      <c r="D723">
        <f>IF(Kinder!BO725=Antrag!$C$4,IF(Kinder!BO723=4.5,'Berechnung 4_5 _ x'!$E$31,Kinder!BO723),0)</f>
        <v>0</v>
      </c>
      <c r="E723">
        <f>IF(Kinder!BP725=Antrag!$C$4,IF(Kinder!BP723=4.5,'Berechnung 4_5 _ x'!$E$31,Kinder!BP723),0)</f>
        <v>0</v>
      </c>
      <c r="F723">
        <f>IF(Kinder!BQ725=Antrag!$C$4,IF(Kinder!BQ723=4.5,'Berechnung 4_5 _ x'!$E$31,Kinder!BQ723),0)</f>
        <v>0</v>
      </c>
      <c r="G723">
        <f>IF(Kinder!BR725=Antrag!$C$4,IF(Kinder!BR723=4.5,'Berechnung 4_5 _ x'!$E$31,Kinder!BR723),0)</f>
        <v>0</v>
      </c>
      <c r="H723">
        <f>IF(Kinder!BS725=Antrag!$C$4,IF(Kinder!BS723=4.5,'Berechnung 4_5 _ x'!$E$31,Kinder!BS723),0)</f>
        <v>0</v>
      </c>
      <c r="I723">
        <f>IF(Kinder!BT725=Antrag!$C$4,IF(Kinder!BT723=4.5,'Berechnung 4_5 _ x'!$E$31,Kinder!BT723),0)</f>
        <v>0</v>
      </c>
      <c r="J723">
        <f>IF(Kinder!BU725=Antrag!$C$4,IF(Kinder!BU723=4.5,'Berechnung 4_5 _ x'!$E$31,Kinder!BU723),0)</f>
        <v>0</v>
      </c>
      <c r="K723">
        <f>IF(Kinder!BV725=Antrag!$C$4,IF(Kinder!BV723=4.5,'Berechnung 4_5 _ x'!$E$31,Kinder!BV723),0)</f>
        <v>0</v>
      </c>
      <c r="L723">
        <f>IF(Kinder!BW725=Antrag!$C$4,IF(Kinder!BW723=4.5,'Berechnung 4_5 _ x'!$E$31,Kinder!BW723),0)</f>
        <v>0</v>
      </c>
      <c r="M723" t="str">
        <f>IF(Kinder!S725='Berechnung Kommune'!L722,Kinder!S723,0)</f>
        <v/>
      </c>
      <c r="AL723">
        <f>IF(Kinder!BL725=Antrag!$C$4,IF(A723&gt;=4.5,IF('Berechnung 4_5 _ x'!D$5="Nein",4.5,IF(Kinder!AJ$903&lt;3,IF(MAX(Kinder!$AJ$903:AJ$903)&lt;3,4.5,Kinder!BL723),MIN('Berechnung 4_5 _ x'!$E$31:$F$32))),A723),0)</f>
        <v>0</v>
      </c>
      <c r="AM723">
        <f>IF(Kinder!BM725=Antrag!$C$4,IF(B723&gt;=4.5,IF('Berechnung 4_5 _ x'!E$5="Nein",4.5,IF(Kinder!AK$903&lt;3,IF(MAX(Kinder!$AJ$903:AK$903)&lt;3,4.5,Kinder!BM723),MIN('Berechnung 4_5 _ x'!$E$31:$F$32))),B723),0)</f>
        <v>0</v>
      </c>
      <c r="AN723">
        <f>IF(Kinder!BN725=Antrag!$C$4,IF(C723&gt;=4.5,IF('Berechnung 4_5 _ x'!F$5="Nein",4.5,IF(Kinder!AL$903&lt;3,IF(MAX(Kinder!$AJ$903:AL$903)&lt;3,4.5,Kinder!BN723),MIN('Berechnung 4_5 _ x'!$E$31:$F$32))),C723),0)</f>
        <v>0</v>
      </c>
      <c r="AO723">
        <f>IF(Kinder!BO725=Antrag!$C$4,IF(D723&gt;=4.5,IF('Berechnung 4_5 _ x'!G$5="Nein",4.5,IF(Kinder!AM$903&lt;3,IF(MAX(Kinder!$AJ$903:AM$903)&lt;3,4.5,Kinder!BO723),MIN('Berechnung 4_5 _ x'!$E$31:$F$32))),D723),0)</f>
        <v>0</v>
      </c>
      <c r="AP723">
        <f>IF(Kinder!BP725=Antrag!$C$4,IF(E723&gt;=4.5,IF('Berechnung 4_5 _ x'!H$5="Nein",4.5,IF(Kinder!AN$903&lt;3,IF(MAX(Kinder!$AJ$903:AN$903)&lt;3,4.5,Kinder!BP723),MIN('Berechnung 4_5 _ x'!$E$31:$F$32))),E723),0)</f>
        <v>0</v>
      </c>
      <c r="AQ723">
        <f>IF(Kinder!BQ725=Antrag!$C$4,IF(F723&gt;=4.5,IF('Berechnung 4_5 _ x'!I$5="Nein",4.5,IF(Kinder!AO$903&lt;3,IF(MAX(Kinder!$AJ$903:AO$903)&lt;3,4.5,Kinder!BQ723),MIN('Berechnung 4_5 _ x'!$E$31:$F$32))),F723),0)</f>
        <v>0</v>
      </c>
      <c r="AR723">
        <f>IF(Kinder!BR725=Antrag!$C$4,IF(G723&gt;=4.5,IF('Berechnung 4_5 _ x'!J$5="Nein",4.5,IF(Kinder!AP$903&lt;3,IF(MAX(Kinder!$AJ$903:AP$903)&lt;3,4.5,Kinder!BR723),MIN('Berechnung 4_5 _ x'!$E$31:$F$32))),G723),0)</f>
        <v>0</v>
      </c>
      <c r="AS723">
        <f>IF(Kinder!BS725=Antrag!$C$4,IF(H723&gt;=4.5,IF('Berechnung 4_5 _ x'!K$5="Nein",4.5,IF(Kinder!AQ$903&lt;3,IF(MAX(Kinder!$AJ$903:AQ$903)&lt;3,4.5,Kinder!BS723),MIN('Berechnung 4_5 _ x'!$E$31:$F$32))),H723),0)</f>
        <v>0</v>
      </c>
      <c r="AT723">
        <f>IF(Kinder!BT725=Antrag!$C$4,IF(I723&gt;=4.5,IF('Berechnung 4_5 _ x'!L$5="Nein",4.5,IF(Kinder!AR$903&lt;3,IF(MAX(Kinder!$AJ$903:AR$903)&lt;3,4.5,Kinder!BT723),MIN('Berechnung 4_5 _ x'!$E$31:$F$32))),I723),0)</f>
        <v>0</v>
      </c>
      <c r="AU723">
        <f>IF(Kinder!BU725=Antrag!$C$4,IF(J723&gt;=4.5,IF('Berechnung 4_5 _ x'!M$5="Nein",4.5,IF(Kinder!AS$903&lt;3,IF(MAX(Kinder!$AJ$903:AS$903)&lt;3,4.5,Kinder!BU723),MIN('Berechnung 4_5 _ x'!$E$31:$F$32))),J723),0)</f>
        <v>0</v>
      </c>
      <c r="AV723">
        <f>IF(Kinder!BV725=Antrag!$C$4,IF(K723&gt;=4.5,IF('Berechnung 4_5 _ x'!N$5="Nein",4.5,IF(Kinder!AT$903&lt;3,IF(MAX(Kinder!$AJ$903:AT$903)&lt;3,4.5,Kinder!BV723),MIN('Berechnung 4_5 _ x'!$E$31:$F$32))),K723),0)</f>
        <v>0</v>
      </c>
      <c r="AW723">
        <f>IF(Kinder!BW725=Antrag!$C$4,IF(L723&gt;=4.5,IF('Berechnung 4_5 _ x'!O$5="Nein",4.5,IF(Kinder!AU$903&lt;3,IF(MAX(Kinder!$AJ$903:AU$903)&lt;3,4.5,Kinder!BW723),MIN('Berechnung 4_5 _ x'!$E$31:$F$32))),L723),0)</f>
        <v>0</v>
      </c>
    </row>
    <row r="724" spans="1:49" x14ac:dyDescent="0.2">
      <c r="M724">
        <f>IF(Kinder!BL725=Antrag!$C$4,Kinder!BL724,0)</f>
        <v>0</v>
      </c>
      <c r="N724">
        <f>IF(Kinder!BM725=Antrag!$C$4,Kinder!BM724,0)</f>
        <v>0</v>
      </c>
      <c r="O724">
        <f>IF(Kinder!BN725=Antrag!$C$4,Kinder!BN724,0)</f>
        <v>0</v>
      </c>
      <c r="P724">
        <f>IF(Kinder!BO725=Antrag!$C$4,Kinder!BO724,0)</f>
        <v>0</v>
      </c>
      <c r="Q724">
        <f>IF(Kinder!BP725=Antrag!$C$4,Kinder!BP724,0)</f>
        <v>0</v>
      </c>
      <c r="R724">
        <f>IF(Kinder!BQ725=Antrag!$C$4,Kinder!BQ724,0)</f>
        <v>0</v>
      </c>
      <c r="S724">
        <f>IF(Kinder!BR725=Antrag!$C$4,Kinder!BR724,0)</f>
        <v>0</v>
      </c>
      <c r="T724">
        <f>IF(Kinder!BS725=Antrag!$C$4,Kinder!BS724,0)</f>
        <v>0</v>
      </c>
      <c r="U724">
        <f>IF(Kinder!BT725=Antrag!$C$4,Kinder!BT724,0)</f>
        <v>0</v>
      </c>
      <c r="V724">
        <f>IF(Kinder!BU725=Antrag!$C$4,Kinder!BU724,0)</f>
        <v>0</v>
      </c>
      <c r="W724">
        <f>IF(Kinder!BV725=Antrag!$C$4,Kinder!BV724,0)</f>
        <v>0</v>
      </c>
      <c r="X724">
        <f>IF(Kinder!BW725=Antrag!$C$4,Kinder!BW724,0)</f>
        <v>0</v>
      </c>
    </row>
    <row r="725" spans="1:49" x14ac:dyDescent="0.2">
      <c r="Y725">
        <f t="shared" ref="Y725:AJ725" si="240">MIN(A723,AL723)*M724</f>
        <v>0</v>
      </c>
      <c r="Z725">
        <f t="shared" si="240"/>
        <v>0</v>
      </c>
      <c r="AA725">
        <f t="shared" si="240"/>
        <v>0</v>
      </c>
      <c r="AB725">
        <f t="shared" si="240"/>
        <v>0</v>
      </c>
      <c r="AC725">
        <f t="shared" si="240"/>
        <v>0</v>
      </c>
      <c r="AD725">
        <f t="shared" si="240"/>
        <v>0</v>
      </c>
      <c r="AE725">
        <f t="shared" si="240"/>
        <v>0</v>
      </c>
      <c r="AF725">
        <f t="shared" si="240"/>
        <v>0</v>
      </c>
      <c r="AG725">
        <f t="shared" si="240"/>
        <v>0</v>
      </c>
      <c r="AH725">
        <f t="shared" si="240"/>
        <v>0</v>
      </c>
      <c r="AI725">
        <f t="shared" si="240"/>
        <v>0</v>
      </c>
      <c r="AJ725">
        <f t="shared" si="240"/>
        <v>0</v>
      </c>
      <c r="AK725">
        <f>SUM(Y725:AJ725)</f>
        <v>0</v>
      </c>
    </row>
    <row r="726" spans="1:49" x14ac:dyDescent="0.2">
      <c r="A726">
        <f>IF(Kinder!BL728=Antrag!$C$4,IF(Kinder!BL726=4.5,'Berechnung 4_5 _ x'!$E$31,Kinder!BL726),0)</f>
        <v>0</v>
      </c>
      <c r="B726">
        <f>IF(Kinder!BM728=Antrag!$C$4,IF(Kinder!BM726=4.5,'Berechnung 4_5 _ x'!$E$31,Kinder!BM726),0)</f>
        <v>0</v>
      </c>
      <c r="C726">
        <f>IF(Kinder!BN728=Antrag!$C$4,IF(Kinder!BN726=4.5,'Berechnung 4_5 _ x'!$E$31,Kinder!BN726),0)</f>
        <v>0</v>
      </c>
      <c r="D726">
        <f>IF(Kinder!BO728=Antrag!$C$4,IF(Kinder!BO726=4.5,'Berechnung 4_5 _ x'!$E$31,Kinder!BO726),0)</f>
        <v>0</v>
      </c>
      <c r="E726">
        <f>IF(Kinder!BP728=Antrag!$C$4,IF(Kinder!BP726=4.5,'Berechnung 4_5 _ x'!$E$31,Kinder!BP726),0)</f>
        <v>0</v>
      </c>
      <c r="F726">
        <f>IF(Kinder!BQ728=Antrag!$C$4,IF(Kinder!BQ726=4.5,'Berechnung 4_5 _ x'!$E$31,Kinder!BQ726),0)</f>
        <v>0</v>
      </c>
      <c r="G726">
        <f>IF(Kinder!BR728=Antrag!$C$4,IF(Kinder!BR726=4.5,'Berechnung 4_5 _ x'!$E$31,Kinder!BR726),0)</f>
        <v>0</v>
      </c>
      <c r="H726">
        <f>IF(Kinder!BS728=Antrag!$C$4,IF(Kinder!BS726=4.5,'Berechnung 4_5 _ x'!$E$31,Kinder!BS726),0)</f>
        <v>0</v>
      </c>
      <c r="I726">
        <f>IF(Kinder!BT728=Antrag!$C$4,IF(Kinder!BT726=4.5,'Berechnung 4_5 _ x'!$E$31,Kinder!BT726),0)</f>
        <v>0</v>
      </c>
      <c r="J726">
        <f>IF(Kinder!BU728=Antrag!$C$4,IF(Kinder!BU726=4.5,'Berechnung 4_5 _ x'!$E$31,Kinder!BU726),0)</f>
        <v>0</v>
      </c>
      <c r="K726">
        <f>IF(Kinder!BV728=Antrag!$C$4,IF(Kinder!BV726=4.5,'Berechnung 4_5 _ x'!$E$31,Kinder!BV726),0)</f>
        <v>0</v>
      </c>
      <c r="L726">
        <f>IF(Kinder!BW728=Antrag!$C$4,IF(Kinder!BW726=4.5,'Berechnung 4_5 _ x'!$E$31,Kinder!BW726),0)</f>
        <v>0</v>
      </c>
      <c r="M726" t="str">
        <f>IF(Kinder!S728='Berechnung Kommune'!L725,Kinder!S726,0)</f>
        <v/>
      </c>
      <c r="AL726">
        <f>IF(Kinder!BL728=Antrag!$C$4,IF(A726&gt;=4.5,IF('Berechnung 4_5 _ x'!D$5="Nein",4.5,IF(Kinder!AJ$903&lt;3,IF(MAX(Kinder!$AJ$903:AJ$903)&lt;3,4.5,Kinder!BL726),MIN('Berechnung 4_5 _ x'!$E$31:$F$32))),A726),0)</f>
        <v>0</v>
      </c>
      <c r="AM726">
        <f>IF(Kinder!BM728=Antrag!$C$4,IF(B726&gt;=4.5,IF('Berechnung 4_5 _ x'!E$5="Nein",4.5,IF(Kinder!AK$903&lt;3,IF(MAX(Kinder!$AJ$903:AK$903)&lt;3,4.5,Kinder!BM726),MIN('Berechnung 4_5 _ x'!$E$31:$F$32))),B726),0)</f>
        <v>0</v>
      </c>
      <c r="AN726">
        <f>IF(Kinder!BN728=Antrag!$C$4,IF(C726&gt;=4.5,IF('Berechnung 4_5 _ x'!F$5="Nein",4.5,IF(Kinder!AL$903&lt;3,IF(MAX(Kinder!$AJ$903:AL$903)&lt;3,4.5,Kinder!BN726),MIN('Berechnung 4_5 _ x'!$E$31:$F$32))),C726),0)</f>
        <v>0</v>
      </c>
      <c r="AO726">
        <f>IF(Kinder!BO728=Antrag!$C$4,IF(D726&gt;=4.5,IF('Berechnung 4_5 _ x'!G$5="Nein",4.5,IF(Kinder!AM$903&lt;3,IF(MAX(Kinder!$AJ$903:AM$903)&lt;3,4.5,Kinder!BO726),MIN('Berechnung 4_5 _ x'!$E$31:$F$32))),D726),0)</f>
        <v>0</v>
      </c>
      <c r="AP726">
        <f>IF(Kinder!BP728=Antrag!$C$4,IF(E726&gt;=4.5,IF('Berechnung 4_5 _ x'!H$5="Nein",4.5,IF(Kinder!AN$903&lt;3,IF(MAX(Kinder!$AJ$903:AN$903)&lt;3,4.5,Kinder!BP726),MIN('Berechnung 4_5 _ x'!$E$31:$F$32))),E726),0)</f>
        <v>0</v>
      </c>
      <c r="AQ726">
        <f>IF(Kinder!BQ728=Antrag!$C$4,IF(F726&gt;=4.5,IF('Berechnung 4_5 _ x'!I$5="Nein",4.5,IF(Kinder!AO$903&lt;3,IF(MAX(Kinder!$AJ$903:AO$903)&lt;3,4.5,Kinder!BQ726),MIN('Berechnung 4_5 _ x'!$E$31:$F$32))),F726),0)</f>
        <v>0</v>
      </c>
      <c r="AR726">
        <f>IF(Kinder!BR728=Antrag!$C$4,IF(G726&gt;=4.5,IF('Berechnung 4_5 _ x'!J$5="Nein",4.5,IF(Kinder!AP$903&lt;3,IF(MAX(Kinder!$AJ$903:AP$903)&lt;3,4.5,Kinder!BR726),MIN('Berechnung 4_5 _ x'!$E$31:$F$32))),G726),0)</f>
        <v>0</v>
      </c>
      <c r="AS726">
        <f>IF(Kinder!BS728=Antrag!$C$4,IF(H726&gt;=4.5,IF('Berechnung 4_5 _ x'!K$5="Nein",4.5,IF(Kinder!AQ$903&lt;3,IF(MAX(Kinder!$AJ$903:AQ$903)&lt;3,4.5,Kinder!BS726),MIN('Berechnung 4_5 _ x'!$E$31:$F$32))),H726),0)</f>
        <v>0</v>
      </c>
      <c r="AT726">
        <f>IF(Kinder!BT728=Antrag!$C$4,IF(I726&gt;=4.5,IF('Berechnung 4_5 _ x'!L$5="Nein",4.5,IF(Kinder!AR$903&lt;3,IF(MAX(Kinder!$AJ$903:AR$903)&lt;3,4.5,Kinder!BT726),MIN('Berechnung 4_5 _ x'!$E$31:$F$32))),I726),0)</f>
        <v>0</v>
      </c>
      <c r="AU726">
        <f>IF(Kinder!BU728=Antrag!$C$4,IF(J726&gt;=4.5,IF('Berechnung 4_5 _ x'!M$5="Nein",4.5,IF(Kinder!AS$903&lt;3,IF(MAX(Kinder!$AJ$903:AS$903)&lt;3,4.5,Kinder!BU726),MIN('Berechnung 4_5 _ x'!$E$31:$F$32))),J726),0)</f>
        <v>0</v>
      </c>
      <c r="AV726">
        <f>IF(Kinder!BV728=Antrag!$C$4,IF(K726&gt;=4.5,IF('Berechnung 4_5 _ x'!N$5="Nein",4.5,IF(Kinder!AT$903&lt;3,IF(MAX(Kinder!$AJ$903:AT$903)&lt;3,4.5,Kinder!BV726),MIN('Berechnung 4_5 _ x'!$E$31:$F$32))),K726),0)</f>
        <v>0</v>
      </c>
      <c r="AW726">
        <f>IF(Kinder!BW728=Antrag!$C$4,IF(L726&gt;=4.5,IF('Berechnung 4_5 _ x'!O$5="Nein",4.5,IF(Kinder!AU$903&lt;3,IF(MAX(Kinder!$AJ$903:AU$903)&lt;3,4.5,Kinder!BW726),MIN('Berechnung 4_5 _ x'!$E$31:$F$32))),L726),0)</f>
        <v>0</v>
      </c>
    </row>
    <row r="727" spans="1:49" x14ac:dyDescent="0.2">
      <c r="M727">
        <f>IF(Kinder!BL728=Antrag!$C$4,Kinder!BL727,0)</f>
        <v>0</v>
      </c>
      <c r="N727">
        <f>IF(Kinder!BM728=Antrag!$C$4,Kinder!BM727,0)</f>
        <v>0</v>
      </c>
      <c r="O727">
        <f>IF(Kinder!BN728=Antrag!$C$4,Kinder!BN727,0)</f>
        <v>0</v>
      </c>
      <c r="P727">
        <f>IF(Kinder!BO728=Antrag!$C$4,Kinder!BO727,0)</f>
        <v>0</v>
      </c>
      <c r="Q727">
        <f>IF(Kinder!BP728=Antrag!$C$4,Kinder!BP727,0)</f>
        <v>0</v>
      </c>
      <c r="R727">
        <f>IF(Kinder!BQ728=Antrag!$C$4,Kinder!BQ727,0)</f>
        <v>0</v>
      </c>
      <c r="S727">
        <f>IF(Kinder!BR728=Antrag!$C$4,Kinder!BR727,0)</f>
        <v>0</v>
      </c>
      <c r="T727">
        <f>IF(Kinder!BS728=Antrag!$C$4,Kinder!BS727,0)</f>
        <v>0</v>
      </c>
      <c r="U727">
        <f>IF(Kinder!BT728=Antrag!$C$4,Kinder!BT727,0)</f>
        <v>0</v>
      </c>
      <c r="V727">
        <f>IF(Kinder!BU728=Antrag!$C$4,Kinder!BU727,0)</f>
        <v>0</v>
      </c>
      <c r="W727">
        <f>IF(Kinder!BV728=Antrag!$C$4,Kinder!BV727,0)</f>
        <v>0</v>
      </c>
      <c r="X727">
        <f>IF(Kinder!BW728=Antrag!$C$4,Kinder!BW727,0)</f>
        <v>0</v>
      </c>
    </row>
    <row r="728" spans="1:49" x14ac:dyDescent="0.2">
      <c r="Y728">
        <f t="shared" ref="Y728:AJ728" si="241">MIN(A726,AL726)*M727</f>
        <v>0</v>
      </c>
      <c r="Z728">
        <f t="shared" si="241"/>
        <v>0</v>
      </c>
      <c r="AA728">
        <f t="shared" si="241"/>
        <v>0</v>
      </c>
      <c r="AB728">
        <f t="shared" si="241"/>
        <v>0</v>
      </c>
      <c r="AC728">
        <f t="shared" si="241"/>
        <v>0</v>
      </c>
      <c r="AD728">
        <f t="shared" si="241"/>
        <v>0</v>
      </c>
      <c r="AE728">
        <f t="shared" si="241"/>
        <v>0</v>
      </c>
      <c r="AF728">
        <f t="shared" si="241"/>
        <v>0</v>
      </c>
      <c r="AG728">
        <f t="shared" si="241"/>
        <v>0</v>
      </c>
      <c r="AH728">
        <f t="shared" si="241"/>
        <v>0</v>
      </c>
      <c r="AI728">
        <f t="shared" si="241"/>
        <v>0</v>
      </c>
      <c r="AJ728">
        <f t="shared" si="241"/>
        <v>0</v>
      </c>
      <c r="AK728">
        <f>SUM(Y728:AJ728)</f>
        <v>0</v>
      </c>
    </row>
    <row r="729" spans="1:49" x14ac:dyDescent="0.2">
      <c r="A729">
        <f>IF(Kinder!BL731=Antrag!$C$4,IF(Kinder!BL729=4.5,'Berechnung 4_5 _ x'!$E$31,Kinder!BL729),0)</f>
        <v>0</v>
      </c>
      <c r="B729">
        <f>IF(Kinder!BM731=Antrag!$C$4,IF(Kinder!BM729=4.5,'Berechnung 4_5 _ x'!$E$31,Kinder!BM729),0)</f>
        <v>0</v>
      </c>
      <c r="C729">
        <f>IF(Kinder!BN731=Antrag!$C$4,IF(Kinder!BN729=4.5,'Berechnung 4_5 _ x'!$E$31,Kinder!BN729),0)</f>
        <v>0</v>
      </c>
      <c r="D729">
        <f>IF(Kinder!BO731=Antrag!$C$4,IF(Kinder!BO729=4.5,'Berechnung 4_5 _ x'!$E$31,Kinder!BO729),0)</f>
        <v>0</v>
      </c>
      <c r="E729">
        <f>IF(Kinder!BP731=Antrag!$C$4,IF(Kinder!BP729=4.5,'Berechnung 4_5 _ x'!$E$31,Kinder!BP729),0)</f>
        <v>0</v>
      </c>
      <c r="F729">
        <f>IF(Kinder!BQ731=Antrag!$C$4,IF(Kinder!BQ729=4.5,'Berechnung 4_5 _ x'!$E$31,Kinder!BQ729),0)</f>
        <v>0</v>
      </c>
      <c r="G729">
        <f>IF(Kinder!BR731=Antrag!$C$4,IF(Kinder!BR729=4.5,'Berechnung 4_5 _ x'!$E$31,Kinder!BR729),0)</f>
        <v>0</v>
      </c>
      <c r="H729">
        <f>IF(Kinder!BS731=Antrag!$C$4,IF(Kinder!BS729=4.5,'Berechnung 4_5 _ x'!$E$31,Kinder!BS729),0)</f>
        <v>0</v>
      </c>
      <c r="I729">
        <f>IF(Kinder!BT731=Antrag!$C$4,IF(Kinder!BT729=4.5,'Berechnung 4_5 _ x'!$E$31,Kinder!BT729),0)</f>
        <v>0</v>
      </c>
      <c r="J729">
        <f>IF(Kinder!BU731=Antrag!$C$4,IF(Kinder!BU729=4.5,'Berechnung 4_5 _ x'!$E$31,Kinder!BU729),0)</f>
        <v>0</v>
      </c>
      <c r="K729">
        <f>IF(Kinder!BV731=Antrag!$C$4,IF(Kinder!BV729=4.5,'Berechnung 4_5 _ x'!$E$31,Kinder!BV729),0)</f>
        <v>0</v>
      </c>
      <c r="L729">
        <f>IF(Kinder!BW731=Antrag!$C$4,IF(Kinder!BW729=4.5,'Berechnung 4_5 _ x'!$E$31,Kinder!BW729),0)</f>
        <v>0</v>
      </c>
      <c r="M729" t="str">
        <f>IF(Kinder!S731='Berechnung Kommune'!L728,Kinder!S729,0)</f>
        <v/>
      </c>
      <c r="AL729">
        <f>IF(Kinder!BL731=Antrag!$C$4,IF(A729&gt;=4.5,IF('Berechnung 4_5 _ x'!D$5="Nein",4.5,IF(Kinder!AJ$903&lt;3,IF(MAX(Kinder!$AJ$903:AJ$903)&lt;3,4.5,Kinder!BL729),MIN('Berechnung 4_5 _ x'!$E$31:$F$32))),A729),0)</f>
        <v>0</v>
      </c>
      <c r="AM729">
        <f>IF(Kinder!BM731=Antrag!$C$4,IF(B729&gt;=4.5,IF('Berechnung 4_5 _ x'!E$5="Nein",4.5,IF(Kinder!AK$903&lt;3,IF(MAX(Kinder!$AJ$903:AK$903)&lt;3,4.5,Kinder!BM729),MIN('Berechnung 4_5 _ x'!$E$31:$F$32))),B729),0)</f>
        <v>0</v>
      </c>
      <c r="AN729">
        <f>IF(Kinder!BN731=Antrag!$C$4,IF(C729&gt;=4.5,IF('Berechnung 4_5 _ x'!F$5="Nein",4.5,IF(Kinder!AL$903&lt;3,IF(MAX(Kinder!$AJ$903:AL$903)&lt;3,4.5,Kinder!BN729),MIN('Berechnung 4_5 _ x'!$E$31:$F$32))),C729),0)</f>
        <v>0</v>
      </c>
      <c r="AO729">
        <f>IF(Kinder!BO731=Antrag!$C$4,IF(D729&gt;=4.5,IF('Berechnung 4_5 _ x'!G$5="Nein",4.5,IF(Kinder!AM$903&lt;3,IF(MAX(Kinder!$AJ$903:AM$903)&lt;3,4.5,Kinder!BO729),MIN('Berechnung 4_5 _ x'!$E$31:$F$32))),D729),0)</f>
        <v>0</v>
      </c>
      <c r="AP729">
        <f>IF(Kinder!BP731=Antrag!$C$4,IF(E729&gt;=4.5,IF('Berechnung 4_5 _ x'!H$5="Nein",4.5,IF(Kinder!AN$903&lt;3,IF(MAX(Kinder!$AJ$903:AN$903)&lt;3,4.5,Kinder!BP729),MIN('Berechnung 4_5 _ x'!$E$31:$F$32))),E729),0)</f>
        <v>0</v>
      </c>
      <c r="AQ729">
        <f>IF(Kinder!BQ731=Antrag!$C$4,IF(F729&gt;=4.5,IF('Berechnung 4_5 _ x'!I$5="Nein",4.5,IF(Kinder!AO$903&lt;3,IF(MAX(Kinder!$AJ$903:AO$903)&lt;3,4.5,Kinder!BQ729),MIN('Berechnung 4_5 _ x'!$E$31:$F$32))),F729),0)</f>
        <v>0</v>
      </c>
      <c r="AR729">
        <f>IF(Kinder!BR731=Antrag!$C$4,IF(G729&gt;=4.5,IF('Berechnung 4_5 _ x'!J$5="Nein",4.5,IF(Kinder!AP$903&lt;3,IF(MAX(Kinder!$AJ$903:AP$903)&lt;3,4.5,Kinder!BR729),MIN('Berechnung 4_5 _ x'!$E$31:$F$32))),G729),0)</f>
        <v>0</v>
      </c>
      <c r="AS729">
        <f>IF(Kinder!BS731=Antrag!$C$4,IF(H729&gt;=4.5,IF('Berechnung 4_5 _ x'!K$5="Nein",4.5,IF(Kinder!AQ$903&lt;3,IF(MAX(Kinder!$AJ$903:AQ$903)&lt;3,4.5,Kinder!BS729),MIN('Berechnung 4_5 _ x'!$E$31:$F$32))),H729),0)</f>
        <v>0</v>
      </c>
      <c r="AT729">
        <f>IF(Kinder!BT731=Antrag!$C$4,IF(I729&gt;=4.5,IF('Berechnung 4_5 _ x'!L$5="Nein",4.5,IF(Kinder!AR$903&lt;3,IF(MAX(Kinder!$AJ$903:AR$903)&lt;3,4.5,Kinder!BT729),MIN('Berechnung 4_5 _ x'!$E$31:$F$32))),I729),0)</f>
        <v>0</v>
      </c>
      <c r="AU729">
        <f>IF(Kinder!BU731=Antrag!$C$4,IF(J729&gt;=4.5,IF('Berechnung 4_5 _ x'!M$5="Nein",4.5,IF(Kinder!AS$903&lt;3,IF(MAX(Kinder!$AJ$903:AS$903)&lt;3,4.5,Kinder!BU729),MIN('Berechnung 4_5 _ x'!$E$31:$F$32))),J729),0)</f>
        <v>0</v>
      </c>
      <c r="AV729">
        <f>IF(Kinder!BV731=Antrag!$C$4,IF(K729&gt;=4.5,IF('Berechnung 4_5 _ x'!N$5="Nein",4.5,IF(Kinder!AT$903&lt;3,IF(MAX(Kinder!$AJ$903:AT$903)&lt;3,4.5,Kinder!BV729),MIN('Berechnung 4_5 _ x'!$E$31:$F$32))),K729),0)</f>
        <v>0</v>
      </c>
      <c r="AW729">
        <f>IF(Kinder!BW731=Antrag!$C$4,IF(L729&gt;=4.5,IF('Berechnung 4_5 _ x'!O$5="Nein",4.5,IF(Kinder!AU$903&lt;3,IF(MAX(Kinder!$AJ$903:AU$903)&lt;3,4.5,Kinder!BW729),MIN('Berechnung 4_5 _ x'!$E$31:$F$32))),L729),0)</f>
        <v>0</v>
      </c>
    </row>
    <row r="730" spans="1:49" x14ac:dyDescent="0.2">
      <c r="M730">
        <f>IF(Kinder!BL731=Antrag!$C$4,Kinder!BL730,0)</f>
        <v>0</v>
      </c>
      <c r="N730">
        <f>IF(Kinder!BM731=Antrag!$C$4,Kinder!BM730,0)</f>
        <v>0</v>
      </c>
      <c r="O730">
        <f>IF(Kinder!BN731=Antrag!$C$4,Kinder!BN730,0)</f>
        <v>0</v>
      </c>
      <c r="P730">
        <f>IF(Kinder!BO731=Antrag!$C$4,Kinder!BO730,0)</f>
        <v>0</v>
      </c>
      <c r="Q730">
        <f>IF(Kinder!BP731=Antrag!$C$4,Kinder!BP730,0)</f>
        <v>0</v>
      </c>
      <c r="R730">
        <f>IF(Kinder!BQ731=Antrag!$C$4,Kinder!BQ730,0)</f>
        <v>0</v>
      </c>
      <c r="S730">
        <f>IF(Kinder!BR731=Antrag!$C$4,Kinder!BR730,0)</f>
        <v>0</v>
      </c>
      <c r="T730">
        <f>IF(Kinder!BS731=Antrag!$C$4,Kinder!BS730,0)</f>
        <v>0</v>
      </c>
      <c r="U730">
        <f>IF(Kinder!BT731=Antrag!$C$4,Kinder!BT730,0)</f>
        <v>0</v>
      </c>
      <c r="V730">
        <f>IF(Kinder!BU731=Antrag!$C$4,Kinder!BU730,0)</f>
        <v>0</v>
      </c>
      <c r="W730">
        <f>IF(Kinder!BV731=Antrag!$C$4,Kinder!BV730,0)</f>
        <v>0</v>
      </c>
      <c r="X730">
        <f>IF(Kinder!BW731=Antrag!$C$4,Kinder!BW730,0)</f>
        <v>0</v>
      </c>
    </row>
    <row r="731" spans="1:49" x14ac:dyDescent="0.2">
      <c r="Y731">
        <f t="shared" ref="Y731:AJ731" si="242">MIN(A729,AL729)*M730</f>
        <v>0</v>
      </c>
      <c r="Z731">
        <f t="shared" si="242"/>
        <v>0</v>
      </c>
      <c r="AA731">
        <f t="shared" si="242"/>
        <v>0</v>
      </c>
      <c r="AB731">
        <f t="shared" si="242"/>
        <v>0</v>
      </c>
      <c r="AC731">
        <f t="shared" si="242"/>
        <v>0</v>
      </c>
      <c r="AD731">
        <f t="shared" si="242"/>
        <v>0</v>
      </c>
      <c r="AE731">
        <f t="shared" si="242"/>
        <v>0</v>
      </c>
      <c r="AF731">
        <f t="shared" si="242"/>
        <v>0</v>
      </c>
      <c r="AG731">
        <f t="shared" si="242"/>
        <v>0</v>
      </c>
      <c r="AH731">
        <f t="shared" si="242"/>
        <v>0</v>
      </c>
      <c r="AI731">
        <f t="shared" si="242"/>
        <v>0</v>
      </c>
      <c r="AJ731">
        <f t="shared" si="242"/>
        <v>0</v>
      </c>
      <c r="AK731">
        <f>SUM(Y731:AJ731)</f>
        <v>0</v>
      </c>
    </row>
    <row r="732" spans="1:49" x14ac:dyDescent="0.2">
      <c r="A732">
        <f>IF(Kinder!BL734=Antrag!$C$4,IF(Kinder!BL732=4.5,'Berechnung 4_5 _ x'!$E$31,Kinder!BL732),0)</f>
        <v>0</v>
      </c>
      <c r="B732">
        <f>IF(Kinder!BM734=Antrag!$C$4,IF(Kinder!BM732=4.5,'Berechnung 4_5 _ x'!$E$31,Kinder!BM732),0)</f>
        <v>0</v>
      </c>
      <c r="C732">
        <f>IF(Kinder!BN734=Antrag!$C$4,IF(Kinder!BN732=4.5,'Berechnung 4_5 _ x'!$E$31,Kinder!BN732),0)</f>
        <v>0</v>
      </c>
      <c r="D732">
        <f>IF(Kinder!BO734=Antrag!$C$4,IF(Kinder!BO732=4.5,'Berechnung 4_5 _ x'!$E$31,Kinder!BO732),0)</f>
        <v>0</v>
      </c>
      <c r="E732">
        <f>IF(Kinder!BP734=Antrag!$C$4,IF(Kinder!BP732=4.5,'Berechnung 4_5 _ x'!$E$31,Kinder!BP732),0)</f>
        <v>0</v>
      </c>
      <c r="F732">
        <f>IF(Kinder!BQ734=Antrag!$C$4,IF(Kinder!BQ732=4.5,'Berechnung 4_5 _ x'!$E$31,Kinder!BQ732),0)</f>
        <v>0</v>
      </c>
      <c r="G732">
        <f>IF(Kinder!BR734=Antrag!$C$4,IF(Kinder!BR732=4.5,'Berechnung 4_5 _ x'!$E$31,Kinder!BR732),0)</f>
        <v>0</v>
      </c>
      <c r="H732">
        <f>IF(Kinder!BS734=Antrag!$C$4,IF(Kinder!BS732=4.5,'Berechnung 4_5 _ x'!$E$31,Kinder!BS732),0)</f>
        <v>0</v>
      </c>
      <c r="I732">
        <f>IF(Kinder!BT734=Antrag!$C$4,IF(Kinder!BT732=4.5,'Berechnung 4_5 _ x'!$E$31,Kinder!BT732),0)</f>
        <v>0</v>
      </c>
      <c r="J732">
        <f>IF(Kinder!BU734=Antrag!$C$4,IF(Kinder!BU732=4.5,'Berechnung 4_5 _ x'!$E$31,Kinder!BU732),0)</f>
        <v>0</v>
      </c>
      <c r="K732">
        <f>IF(Kinder!BV734=Antrag!$C$4,IF(Kinder!BV732=4.5,'Berechnung 4_5 _ x'!$E$31,Kinder!BV732),0)</f>
        <v>0</v>
      </c>
      <c r="L732">
        <f>IF(Kinder!BW734=Antrag!$C$4,IF(Kinder!BW732=4.5,'Berechnung 4_5 _ x'!$E$31,Kinder!BW732),0)</f>
        <v>0</v>
      </c>
      <c r="M732" t="str">
        <f>IF(Kinder!S734='Berechnung Kommune'!L731,Kinder!S732,0)</f>
        <v/>
      </c>
      <c r="AL732">
        <f>IF(Kinder!BL734=Antrag!$C$4,IF(A732&gt;=4.5,IF('Berechnung 4_5 _ x'!D$5="Nein",4.5,IF(Kinder!AJ$903&lt;3,IF(MAX(Kinder!$AJ$903:AJ$903)&lt;3,4.5,Kinder!BL732),MIN('Berechnung 4_5 _ x'!$E$31:$F$32))),A732),0)</f>
        <v>0</v>
      </c>
      <c r="AM732">
        <f>IF(Kinder!BM734=Antrag!$C$4,IF(B732&gt;=4.5,IF('Berechnung 4_5 _ x'!E$5="Nein",4.5,IF(Kinder!AK$903&lt;3,IF(MAX(Kinder!$AJ$903:AK$903)&lt;3,4.5,Kinder!BM732),MIN('Berechnung 4_5 _ x'!$E$31:$F$32))),B732),0)</f>
        <v>0</v>
      </c>
      <c r="AN732">
        <f>IF(Kinder!BN734=Antrag!$C$4,IF(C732&gt;=4.5,IF('Berechnung 4_5 _ x'!F$5="Nein",4.5,IF(Kinder!AL$903&lt;3,IF(MAX(Kinder!$AJ$903:AL$903)&lt;3,4.5,Kinder!BN732),MIN('Berechnung 4_5 _ x'!$E$31:$F$32))),C732),0)</f>
        <v>0</v>
      </c>
      <c r="AO732">
        <f>IF(Kinder!BO734=Antrag!$C$4,IF(D732&gt;=4.5,IF('Berechnung 4_5 _ x'!G$5="Nein",4.5,IF(Kinder!AM$903&lt;3,IF(MAX(Kinder!$AJ$903:AM$903)&lt;3,4.5,Kinder!BO732),MIN('Berechnung 4_5 _ x'!$E$31:$F$32))),D732),0)</f>
        <v>0</v>
      </c>
      <c r="AP732">
        <f>IF(Kinder!BP734=Antrag!$C$4,IF(E732&gt;=4.5,IF('Berechnung 4_5 _ x'!H$5="Nein",4.5,IF(Kinder!AN$903&lt;3,IF(MAX(Kinder!$AJ$903:AN$903)&lt;3,4.5,Kinder!BP732),MIN('Berechnung 4_5 _ x'!$E$31:$F$32))),E732),0)</f>
        <v>0</v>
      </c>
      <c r="AQ732">
        <f>IF(Kinder!BQ734=Antrag!$C$4,IF(F732&gt;=4.5,IF('Berechnung 4_5 _ x'!I$5="Nein",4.5,IF(Kinder!AO$903&lt;3,IF(MAX(Kinder!$AJ$903:AO$903)&lt;3,4.5,Kinder!BQ732),MIN('Berechnung 4_5 _ x'!$E$31:$F$32))),F732),0)</f>
        <v>0</v>
      </c>
      <c r="AR732">
        <f>IF(Kinder!BR734=Antrag!$C$4,IF(G732&gt;=4.5,IF('Berechnung 4_5 _ x'!J$5="Nein",4.5,IF(Kinder!AP$903&lt;3,IF(MAX(Kinder!$AJ$903:AP$903)&lt;3,4.5,Kinder!BR732),MIN('Berechnung 4_5 _ x'!$E$31:$F$32))),G732),0)</f>
        <v>0</v>
      </c>
      <c r="AS732">
        <f>IF(Kinder!BS734=Antrag!$C$4,IF(H732&gt;=4.5,IF('Berechnung 4_5 _ x'!K$5="Nein",4.5,IF(Kinder!AQ$903&lt;3,IF(MAX(Kinder!$AJ$903:AQ$903)&lt;3,4.5,Kinder!BS732),MIN('Berechnung 4_5 _ x'!$E$31:$F$32))),H732),0)</f>
        <v>0</v>
      </c>
      <c r="AT732">
        <f>IF(Kinder!BT734=Antrag!$C$4,IF(I732&gt;=4.5,IF('Berechnung 4_5 _ x'!L$5="Nein",4.5,IF(Kinder!AR$903&lt;3,IF(MAX(Kinder!$AJ$903:AR$903)&lt;3,4.5,Kinder!BT732),MIN('Berechnung 4_5 _ x'!$E$31:$F$32))),I732),0)</f>
        <v>0</v>
      </c>
      <c r="AU732">
        <f>IF(Kinder!BU734=Antrag!$C$4,IF(J732&gt;=4.5,IF('Berechnung 4_5 _ x'!M$5="Nein",4.5,IF(Kinder!AS$903&lt;3,IF(MAX(Kinder!$AJ$903:AS$903)&lt;3,4.5,Kinder!BU732),MIN('Berechnung 4_5 _ x'!$E$31:$F$32))),J732),0)</f>
        <v>0</v>
      </c>
      <c r="AV732">
        <f>IF(Kinder!BV734=Antrag!$C$4,IF(K732&gt;=4.5,IF('Berechnung 4_5 _ x'!N$5="Nein",4.5,IF(Kinder!AT$903&lt;3,IF(MAX(Kinder!$AJ$903:AT$903)&lt;3,4.5,Kinder!BV732),MIN('Berechnung 4_5 _ x'!$E$31:$F$32))),K732),0)</f>
        <v>0</v>
      </c>
      <c r="AW732">
        <f>IF(Kinder!BW734=Antrag!$C$4,IF(L732&gt;=4.5,IF('Berechnung 4_5 _ x'!O$5="Nein",4.5,IF(Kinder!AU$903&lt;3,IF(MAX(Kinder!$AJ$903:AU$903)&lt;3,4.5,Kinder!BW732),MIN('Berechnung 4_5 _ x'!$E$31:$F$32))),L732),0)</f>
        <v>0</v>
      </c>
    </row>
    <row r="733" spans="1:49" x14ac:dyDescent="0.2">
      <c r="M733">
        <f>IF(Kinder!BL734=Antrag!$C$4,Kinder!BL733,0)</f>
        <v>0</v>
      </c>
      <c r="N733">
        <f>IF(Kinder!BM734=Antrag!$C$4,Kinder!BM733,0)</f>
        <v>0</v>
      </c>
      <c r="O733">
        <f>IF(Kinder!BN734=Antrag!$C$4,Kinder!BN733,0)</f>
        <v>0</v>
      </c>
      <c r="P733">
        <f>IF(Kinder!BO734=Antrag!$C$4,Kinder!BO733,0)</f>
        <v>0</v>
      </c>
      <c r="Q733">
        <f>IF(Kinder!BP734=Antrag!$C$4,Kinder!BP733,0)</f>
        <v>0</v>
      </c>
      <c r="R733">
        <f>IF(Kinder!BQ734=Antrag!$C$4,Kinder!BQ733,0)</f>
        <v>0</v>
      </c>
      <c r="S733">
        <f>IF(Kinder!BR734=Antrag!$C$4,Kinder!BR733,0)</f>
        <v>0</v>
      </c>
      <c r="T733">
        <f>IF(Kinder!BS734=Antrag!$C$4,Kinder!BS733,0)</f>
        <v>0</v>
      </c>
      <c r="U733">
        <f>IF(Kinder!BT734=Antrag!$C$4,Kinder!BT733,0)</f>
        <v>0</v>
      </c>
      <c r="V733">
        <f>IF(Kinder!BU734=Antrag!$C$4,Kinder!BU733,0)</f>
        <v>0</v>
      </c>
      <c r="W733">
        <f>IF(Kinder!BV734=Antrag!$C$4,Kinder!BV733,0)</f>
        <v>0</v>
      </c>
      <c r="X733">
        <f>IF(Kinder!BW734=Antrag!$C$4,Kinder!BW733,0)</f>
        <v>0</v>
      </c>
    </row>
    <row r="734" spans="1:49" x14ac:dyDescent="0.2">
      <c r="Y734">
        <f t="shared" ref="Y734:AJ734" si="243">MIN(A732,AL732)*M733</f>
        <v>0</v>
      </c>
      <c r="Z734">
        <f t="shared" si="243"/>
        <v>0</v>
      </c>
      <c r="AA734">
        <f t="shared" si="243"/>
        <v>0</v>
      </c>
      <c r="AB734">
        <f t="shared" si="243"/>
        <v>0</v>
      </c>
      <c r="AC734">
        <f t="shared" si="243"/>
        <v>0</v>
      </c>
      <c r="AD734">
        <f t="shared" si="243"/>
        <v>0</v>
      </c>
      <c r="AE734">
        <f t="shared" si="243"/>
        <v>0</v>
      </c>
      <c r="AF734">
        <f t="shared" si="243"/>
        <v>0</v>
      </c>
      <c r="AG734">
        <f t="shared" si="243"/>
        <v>0</v>
      </c>
      <c r="AH734">
        <f t="shared" si="243"/>
        <v>0</v>
      </c>
      <c r="AI734">
        <f t="shared" si="243"/>
        <v>0</v>
      </c>
      <c r="AJ734">
        <f t="shared" si="243"/>
        <v>0</v>
      </c>
      <c r="AK734">
        <f>SUM(Y734:AJ734)</f>
        <v>0</v>
      </c>
    </row>
    <row r="735" spans="1:49" x14ac:dyDescent="0.2">
      <c r="A735">
        <f>IF(Kinder!BL737=Antrag!$C$4,IF(Kinder!BL735=4.5,'Berechnung 4_5 _ x'!$E$31,Kinder!BL735),0)</f>
        <v>0</v>
      </c>
      <c r="B735">
        <f>IF(Kinder!BM737=Antrag!$C$4,IF(Kinder!BM735=4.5,'Berechnung 4_5 _ x'!$E$31,Kinder!BM735),0)</f>
        <v>0</v>
      </c>
      <c r="C735">
        <f>IF(Kinder!BN737=Antrag!$C$4,IF(Kinder!BN735=4.5,'Berechnung 4_5 _ x'!$E$31,Kinder!BN735),0)</f>
        <v>0</v>
      </c>
      <c r="D735">
        <f>IF(Kinder!BO737=Antrag!$C$4,IF(Kinder!BO735=4.5,'Berechnung 4_5 _ x'!$E$31,Kinder!BO735),0)</f>
        <v>0</v>
      </c>
      <c r="E735">
        <f>IF(Kinder!BP737=Antrag!$C$4,IF(Kinder!BP735=4.5,'Berechnung 4_5 _ x'!$E$31,Kinder!BP735),0)</f>
        <v>0</v>
      </c>
      <c r="F735">
        <f>IF(Kinder!BQ737=Antrag!$C$4,IF(Kinder!BQ735=4.5,'Berechnung 4_5 _ x'!$E$31,Kinder!BQ735),0)</f>
        <v>0</v>
      </c>
      <c r="G735">
        <f>IF(Kinder!BR737=Antrag!$C$4,IF(Kinder!BR735=4.5,'Berechnung 4_5 _ x'!$E$31,Kinder!BR735),0)</f>
        <v>0</v>
      </c>
      <c r="H735">
        <f>IF(Kinder!BS737=Antrag!$C$4,IF(Kinder!BS735=4.5,'Berechnung 4_5 _ x'!$E$31,Kinder!BS735),0)</f>
        <v>0</v>
      </c>
      <c r="I735">
        <f>IF(Kinder!BT737=Antrag!$C$4,IF(Kinder!BT735=4.5,'Berechnung 4_5 _ x'!$E$31,Kinder!BT735),0)</f>
        <v>0</v>
      </c>
      <c r="J735">
        <f>IF(Kinder!BU737=Antrag!$C$4,IF(Kinder!BU735=4.5,'Berechnung 4_5 _ x'!$E$31,Kinder!BU735),0)</f>
        <v>0</v>
      </c>
      <c r="K735">
        <f>IF(Kinder!BV737=Antrag!$C$4,IF(Kinder!BV735=4.5,'Berechnung 4_5 _ x'!$E$31,Kinder!BV735),0)</f>
        <v>0</v>
      </c>
      <c r="L735">
        <f>IF(Kinder!BW737=Antrag!$C$4,IF(Kinder!BW735=4.5,'Berechnung 4_5 _ x'!$E$31,Kinder!BW735),0)</f>
        <v>0</v>
      </c>
      <c r="M735" t="str">
        <f>IF(Kinder!S737='Berechnung Kommune'!L734,Kinder!S735,0)</f>
        <v/>
      </c>
      <c r="AL735">
        <f>IF(Kinder!BL737=Antrag!$C$4,IF(A735&gt;=4.5,IF('Berechnung 4_5 _ x'!D$5="Nein",4.5,IF(Kinder!AJ$903&lt;3,IF(MAX(Kinder!$AJ$903:AJ$903)&lt;3,4.5,Kinder!BL735),MIN('Berechnung 4_5 _ x'!$E$31:$F$32))),A735),0)</f>
        <v>0</v>
      </c>
      <c r="AM735">
        <f>IF(Kinder!BM737=Antrag!$C$4,IF(B735&gt;=4.5,IF('Berechnung 4_5 _ x'!E$5="Nein",4.5,IF(Kinder!AK$903&lt;3,IF(MAX(Kinder!$AJ$903:AK$903)&lt;3,4.5,Kinder!BM735),MIN('Berechnung 4_5 _ x'!$E$31:$F$32))),B735),0)</f>
        <v>0</v>
      </c>
      <c r="AN735">
        <f>IF(Kinder!BN737=Antrag!$C$4,IF(C735&gt;=4.5,IF('Berechnung 4_5 _ x'!F$5="Nein",4.5,IF(Kinder!AL$903&lt;3,IF(MAX(Kinder!$AJ$903:AL$903)&lt;3,4.5,Kinder!BN735),MIN('Berechnung 4_5 _ x'!$E$31:$F$32))),C735),0)</f>
        <v>0</v>
      </c>
      <c r="AO735">
        <f>IF(Kinder!BO737=Antrag!$C$4,IF(D735&gt;=4.5,IF('Berechnung 4_5 _ x'!G$5="Nein",4.5,IF(Kinder!AM$903&lt;3,IF(MAX(Kinder!$AJ$903:AM$903)&lt;3,4.5,Kinder!BO735),MIN('Berechnung 4_5 _ x'!$E$31:$F$32))),D735),0)</f>
        <v>0</v>
      </c>
      <c r="AP735">
        <f>IF(Kinder!BP737=Antrag!$C$4,IF(E735&gt;=4.5,IF('Berechnung 4_5 _ x'!H$5="Nein",4.5,IF(Kinder!AN$903&lt;3,IF(MAX(Kinder!$AJ$903:AN$903)&lt;3,4.5,Kinder!BP735),MIN('Berechnung 4_5 _ x'!$E$31:$F$32))),E735),0)</f>
        <v>0</v>
      </c>
      <c r="AQ735">
        <f>IF(Kinder!BQ737=Antrag!$C$4,IF(F735&gt;=4.5,IF('Berechnung 4_5 _ x'!I$5="Nein",4.5,IF(Kinder!AO$903&lt;3,IF(MAX(Kinder!$AJ$903:AO$903)&lt;3,4.5,Kinder!BQ735),MIN('Berechnung 4_5 _ x'!$E$31:$F$32))),F735),0)</f>
        <v>0</v>
      </c>
      <c r="AR735">
        <f>IF(Kinder!BR737=Antrag!$C$4,IF(G735&gt;=4.5,IF('Berechnung 4_5 _ x'!J$5="Nein",4.5,IF(Kinder!AP$903&lt;3,IF(MAX(Kinder!$AJ$903:AP$903)&lt;3,4.5,Kinder!BR735),MIN('Berechnung 4_5 _ x'!$E$31:$F$32))),G735),0)</f>
        <v>0</v>
      </c>
      <c r="AS735">
        <f>IF(Kinder!BS737=Antrag!$C$4,IF(H735&gt;=4.5,IF('Berechnung 4_5 _ x'!K$5="Nein",4.5,IF(Kinder!AQ$903&lt;3,IF(MAX(Kinder!$AJ$903:AQ$903)&lt;3,4.5,Kinder!BS735),MIN('Berechnung 4_5 _ x'!$E$31:$F$32))),H735),0)</f>
        <v>0</v>
      </c>
      <c r="AT735">
        <f>IF(Kinder!BT737=Antrag!$C$4,IF(I735&gt;=4.5,IF('Berechnung 4_5 _ x'!L$5="Nein",4.5,IF(Kinder!AR$903&lt;3,IF(MAX(Kinder!$AJ$903:AR$903)&lt;3,4.5,Kinder!BT735),MIN('Berechnung 4_5 _ x'!$E$31:$F$32))),I735),0)</f>
        <v>0</v>
      </c>
      <c r="AU735">
        <f>IF(Kinder!BU737=Antrag!$C$4,IF(J735&gt;=4.5,IF('Berechnung 4_5 _ x'!M$5="Nein",4.5,IF(Kinder!AS$903&lt;3,IF(MAX(Kinder!$AJ$903:AS$903)&lt;3,4.5,Kinder!BU735),MIN('Berechnung 4_5 _ x'!$E$31:$F$32))),J735),0)</f>
        <v>0</v>
      </c>
      <c r="AV735">
        <f>IF(Kinder!BV737=Antrag!$C$4,IF(K735&gt;=4.5,IF('Berechnung 4_5 _ x'!N$5="Nein",4.5,IF(Kinder!AT$903&lt;3,IF(MAX(Kinder!$AJ$903:AT$903)&lt;3,4.5,Kinder!BV735),MIN('Berechnung 4_5 _ x'!$E$31:$F$32))),K735),0)</f>
        <v>0</v>
      </c>
      <c r="AW735">
        <f>IF(Kinder!BW737=Antrag!$C$4,IF(L735&gt;=4.5,IF('Berechnung 4_5 _ x'!O$5="Nein",4.5,IF(Kinder!AU$903&lt;3,IF(MAX(Kinder!$AJ$903:AU$903)&lt;3,4.5,Kinder!BW735),MIN('Berechnung 4_5 _ x'!$E$31:$F$32))),L735),0)</f>
        <v>0</v>
      </c>
    </row>
    <row r="736" spans="1:49" x14ac:dyDescent="0.2">
      <c r="M736">
        <f>IF(Kinder!BL737=Antrag!$C$4,Kinder!BL736,0)</f>
        <v>0</v>
      </c>
      <c r="N736">
        <f>IF(Kinder!BM737=Antrag!$C$4,Kinder!BM736,0)</f>
        <v>0</v>
      </c>
      <c r="O736">
        <f>IF(Kinder!BN737=Antrag!$C$4,Kinder!BN736,0)</f>
        <v>0</v>
      </c>
      <c r="P736">
        <f>IF(Kinder!BO737=Antrag!$C$4,Kinder!BO736,0)</f>
        <v>0</v>
      </c>
      <c r="Q736">
        <f>IF(Kinder!BP737=Antrag!$C$4,Kinder!BP736,0)</f>
        <v>0</v>
      </c>
      <c r="R736">
        <f>IF(Kinder!BQ737=Antrag!$C$4,Kinder!BQ736,0)</f>
        <v>0</v>
      </c>
      <c r="S736">
        <f>IF(Kinder!BR737=Antrag!$C$4,Kinder!BR736,0)</f>
        <v>0</v>
      </c>
      <c r="T736">
        <f>IF(Kinder!BS737=Antrag!$C$4,Kinder!BS736,0)</f>
        <v>0</v>
      </c>
      <c r="U736">
        <f>IF(Kinder!BT737=Antrag!$C$4,Kinder!BT736,0)</f>
        <v>0</v>
      </c>
      <c r="V736">
        <f>IF(Kinder!BU737=Antrag!$C$4,Kinder!BU736,0)</f>
        <v>0</v>
      </c>
      <c r="W736">
        <f>IF(Kinder!BV737=Antrag!$C$4,Kinder!BV736,0)</f>
        <v>0</v>
      </c>
      <c r="X736">
        <f>IF(Kinder!BW737=Antrag!$C$4,Kinder!BW736,0)</f>
        <v>0</v>
      </c>
    </row>
    <row r="737" spans="1:49" x14ac:dyDescent="0.2">
      <c r="Y737">
        <f t="shared" ref="Y737:AJ737" si="244">MIN(A735,AL735)*M736</f>
        <v>0</v>
      </c>
      <c r="Z737">
        <f t="shared" si="244"/>
        <v>0</v>
      </c>
      <c r="AA737">
        <f t="shared" si="244"/>
        <v>0</v>
      </c>
      <c r="AB737">
        <f t="shared" si="244"/>
        <v>0</v>
      </c>
      <c r="AC737">
        <f t="shared" si="244"/>
        <v>0</v>
      </c>
      <c r="AD737">
        <f t="shared" si="244"/>
        <v>0</v>
      </c>
      <c r="AE737">
        <f t="shared" si="244"/>
        <v>0</v>
      </c>
      <c r="AF737">
        <f t="shared" si="244"/>
        <v>0</v>
      </c>
      <c r="AG737">
        <f t="shared" si="244"/>
        <v>0</v>
      </c>
      <c r="AH737">
        <f t="shared" si="244"/>
        <v>0</v>
      </c>
      <c r="AI737">
        <f t="shared" si="244"/>
        <v>0</v>
      </c>
      <c r="AJ737">
        <f t="shared" si="244"/>
        <v>0</v>
      </c>
      <c r="AK737">
        <f>SUM(Y737:AJ737)</f>
        <v>0</v>
      </c>
    </row>
    <row r="738" spans="1:49" x14ac:dyDescent="0.2">
      <c r="A738">
        <f>IF(Kinder!BL740=Antrag!$C$4,IF(Kinder!BL738=4.5,'Berechnung 4_5 _ x'!$E$31,Kinder!BL738),0)</f>
        <v>0</v>
      </c>
      <c r="B738">
        <f>IF(Kinder!BM740=Antrag!$C$4,IF(Kinder!BM738=4.5,'Berechnung 4_5 _ x'!$E$31,Kinder!BM738),0)</f>
        <v>0</v>
      </c>
      <c r="C738">
        <f>IF(Kinder!BN740=Antrag!$C$4,IF(Kinder!BN738=4.5,'Berechnung 4_5 _ x'!$E$31,Kinder!BN738),0)</f>
        <v>0</v>
      </c>
      <c r="D738">
        <f>IF(Kinder!BO740=Antrag!$C$4,IF(Kinder!BO738=4.5,'Berechnung 4_5 _ x'!$E$31,Kinder!BO738),0)</f>
        <v>0</v>
      </c>
      <c r="E738">
        <f>IF(Kinder!BP740=Antrag!$C$4,IF(Kinder!BP738=4.5,'Berechnung 4_5 _ x'!$E$31,Kinder!BP738),0)</f>
        <v>0</v>
      </c>
      <c r="F738">
        <f>IF(Kinder!BQ740=Antrag!$C$4,IF(Kinder!BQ738=4.5,'Berechnung 4_5 _ x'!$E$31,Kinder!BQ738),0)</f>
        <v>0</v>
      </c>
      <c r="G738">
        <f>IF(Kinder!BR740=Antrag!$C$4,IF(Kinder!BR738=4.5,'Berechnung 4_5 _ x'!$E$31,Kinder!BR738),0)</f>
        <v>0</v>
      </c>
      <c r="H738">
        <f>IF(Kinder!BS740=Antrag!$C$4,IF(Kinder!BS738=4.5,'Berechnung 4_5 _ x'!$E$31,Kinder!BS738),0)</f>
        <v>0</v>
      </c>
      <c r="I738">
        <f>IF(Kinder!BT740=Antrag!$C$4,IF(Kinder!BT738=4.5,'Berechnung 4_5 _ x'!$E$31,Kinder!BT738),0)</f>
        <v>0</v>
      </c>
      <c r="J738">
        <f>IF(Kinder!BU740=Antrag!$C$4,IF(Kinder!BU738=4.5,'Berechnung 4_5 _ x'!$E$31,Kinder!BU738),0)</f>
        <v>0</v>
      </c>
      <c r="K738">
        <f>IF(Kinder!BV740=Antrag!$C$4,IF(Kinder!BV738=4.5,'Berechnung 4_5 _ x'!$E$31,Kinder!BV738),0)</f>
        <v>0</v>
      </c>
      <c r="L738">
        <f>IF(Kinder!BW740=Antrag!$C$4,IF(Kinder!BW738=4.5,'Berechnung 4_5 _ x'!$E$31,Kinder!BW738),0)</f>
        <v>0</v>
      </c>
      <c r="M738" t="str">
        <f>IF(Kinder!S740='Berechnung Kommune'!L737,Kinder!S738,0)</f>
        <v/>
      </c>
      <c r="AL738">
        <f>IF(Kinder!BL740=Antrag!$C$4,IF(A738&gt;=4.5,IF('Berechnung 4_5 _ x'!D$5="Nein",4.5,IF(Kinder!AJ$903&lt;3,IF(MAX(Kinder!$AJ$903:AJ$903)&lt;3,4.5,Kinder!BL738),MIN('Berechnung 4_5 _ x'!$E$31:$F$32))),A738),0)</f>
        <v>0</v>
      </c>
      <c r="AM738">
        <f>IF(Kinder!BM740=Antrag!$C$4,IF(B738&gt;=4.5,IF('Berechnung 4_5 _ x'!E$5="Nein",4.5,IF(Kinder!AK$903&lt;3,IF(MAX(Kinder!$AJ$903:AK$903)&lt;3,4.5,Kinder!BM738),MIN('Berechnung 4_5 _ x'!$E$31:$F$32))),B738),0)</f>
        <v>0</v>
      </c>
      <c r="AN738">
        <f>IF(Kinder!BN740=Antrag!$C$4,IF(C738&gt;=4.5,IF('Berechnung 4_5 _ x'!F$5="Nein",4.5,IF(Kinder!AL$903&lt;3,IF(MAX(Kinder!$AJ$903:AL$903)&lt;3,4.5,Kinder!BN738),MIN('Berechnung 4_5 _ x'!$E$31:$F$32))),C738),0)</f>
        <v>0</v>
      </c>
      <c r="AO738">
        <f>IF(Kinder!BO740=Antrag!$C$4,IF(D738&gt;=4.5,IF('Berechnung 4_5 _ x'!G$5="Nein",4.5,IF(Kinder!AM$903&lt;3,IF(MAX(Kinder!$AJ$903:AM$903)&lt;3,4.5,Kinder!BO738),MIN('Berechnung 4_5 _ x'!$E$31:$F$32))),D738),0)</f>
        <v>0</v>
      </c>
      <c r="AP738">
        <f>IF(Kinder!BP740=Antrag!$C$4,IF(E738&gt;=4.5,IF('Berechnung 4_5 _ x'!H$5="Nein",4.5,IF(Kinder!AN$903&lt;3,IF(MAX(Kinder!$AJ$903:AN$903)&lt;3,4.5,Kinder!BP738),MIN('Berechnung 4_5 _ x'!$E$31:$F$32))),E738),0)</f>
        <v>0</v>
      </c>
      <c r="AQ738">
        <f>IF(Kinder!BQ740=Antrag!$C$4,IF(F738&gt;=4.5,IF('Berechnung 4_5 _ x'!I$5="Nein",4.5,IF(Kinder!AO$903&lt;3,IF(MAX(Kinder!$AJ$903:AO$903)&lt;3,4.5,Kinder!BQ738),MIN('Berechnung 4_5 _ x'!$E$31:$F$32))),F738),0)</f>
        <v>0</v>
      </c>
      <c r="AR738">
        <f>IF(Kinder!BR740=Antrag!$C$4,IF(G738&gt;=4.5,IF('Berechnung 4_5 _ x'!J$5="Nein",4.5,IF(Kinder!AP$903&lt;3,IF(MAX(Kinder!$AJ$903:AP$903)&lt;3,4.5,Kinder!BR738),MIN('Berechnung 4_5 _ x'!$E$31:$F$32))),G738),0)</f>
        <v>0</v>
      </c>
      <c r="AS738">
        <f>IF(Kinder!BS740=Antrag!$C$4,IF(H738&gt;=4.5,IF('Berechnung 4_5 _ x'!K$5="Nein",4.5,IF(Kinder!AQ$903&lt;3,IF(MAX(Kinder!$AJ$903:AQ$903)&lt;3,4.5,Kinder!BS738),MIN('Berechnung 4_5 _ x'!$E$31:$F$32))),H738),0)</f>
        <v>0</v>
      </c>
      <c r="AT738">
        <f>IF(Kinder!BT740=Antrag!$C$4,IF(I738&gt;=4.5,IF('Berechnung 4_5 _ x'!L$5="Nein",4.5,IF(Kinder!AR$903&lt;3,IF(MAX(Kinder!$AJ$903:AR$903)&lt;3,4.5,Kinder!BT738),MIN('Berechnung 4_5 _ x'!$E$31:$F$32))),I738),0)</f>
        <v>0</v>
      </c>
      <c r="AU738">
        <f>IF(Kinder!BU740=Antrag!$C$4,IF(J738&gt;=4.5,IF('Berechnung 4_5 _ x'!M$5="Nein",4.5,IF(Kinder!AS$903&lt;3,IF(MAX(Kinder!$AJ$903:AS$903)&lt;3,4.5,Kinder!BU738),MIN('Berechnung 4_5 _ x'!$E$31:$F$32))),J738),0)</f>
        <v>0</v>
      </c>
      <c r="AV738">
        <f>IF(Kinder!BV740=Antrag!$C$4,IF(K738&gt;=4.5,IF('Berechnung 4_5 _ x'!N$5="Nein",4.5,IF(Kinder!AT$903&lt;3,IF(MAX(Kinder!$AJ$903:AT$903)&lt;3,4.5,Kinder!BV738),MIN('Berechnung 4_5 _ x'!$E$31:$F$32))),K738),0)</f>
        <v>0</v>
      </c>
      <c r="AW738">
        <f>IF(Kinder!BW740=Antrag!$C$4,IF(L738&gt;=4.5,IF('Berechnung 4_5 _ x'!O$5="Nein",4.5,IF(Kinder!AU$903&lt;3,IF(MAX(Kinder!$AJ$903:AU$903)&lt;3,4.5,Kinder!BW738),MIN('Berechnung 4_5 _ x'!$E$31:$F$32))),L738),0)</f>
        <v>0</v>
      </c>
    </row>
    <row r="739" spans="1:49" x14ac:dyDescent="0.2">
      <c r="M739">
        <f>IF(Kinder!BL740=Antrag!$C$4,Kinder!BL739,0)</f>
        <v>0</v>
      </c>
      <c r="N739">
        <f>IF(Kinder!BM740=Antrag!$C$4,Kinder!BM739,0)</f>
        <v>0</v>
      </c>
      <c r="O739">
        <f>IF(Kinder!BN740=Antrag!$C$4,Kinder!BN739,0)</f>
        <v>0</v>
      </c>
      <c r="P739">
        <f>IF(Kinder!BO740=Antrag!$C$4,Kinder!BO739,0)</f>
        <v>0</v>
      </c>
      <c r="Q739">
        <f>IF(Kinder!BP740=Antrag!$C$4,Kinder!BP739,0)</f>
        <v>0</v>
      </c>
      <c r="R739">
        <f>IF(Kinder!BQ740=Antrag!$C$4,Kinder!BQ739,0)</f>
        <v>0</v>
      </c>
      <c r="S739">
        <f>IF(Kinder!BR740=Antrag!$C$4,Kinder!BR739,0)</f>
        <v>0</v>
      </c>
      <c r="T739">
        <f>IF(Kinder!BS740=Antrag!$C$4,Kinder!BS739,0)</f>
        <v>0</v>
      </c>
      <c r="U739">
        <f>IF(Kinder!BT740=Antrag!$C$4,Kinder!BT739,0)</f>
        <v>0</v>
      </c>
      <c r="V739">
        <f>IF(Kinder!BU740=Antrag!$C$4,Kinder!BU739,0)</f>
        <v>0</v>
      </c>
      <c r="W739">
        <f>IF(Kinder!BV740=Antrag!$C$4,Kinder!BV739,0)</f>
        <v>0</v>
      </c>
      <c r="X739">
        <f>IF(Kinder!BW740=Antrag!$C$4,Kinder!BW739,0)</f>
        <v>0</v>
      </c>
    </row>
    <row r="740" spans="1:49" x14ac:dyDescent="0.2">
      <c r="Y740">
        <f t="shared" ref="Y740:AJ740" si="245">MIN(A738,AL738)*M739</f>
        <v>0</v>
      </c>
      <c r="Z740">
        <f t="shared" si="245"/>
        <v>0</v>
      </c>
      <c r="AA740">
        <f t="shared" si="245"/>
        <v>0</v>
      </c>
      <c r="AB740">
        <f t="shared" si="245"/>
        <v>0</v>
      </c>
      <c r="AC740">
        <f t="shared" si="245"/>
        <v>0</v>
      </c>
      <c r="AD740">
        <f t="shared" si="245"/>
        <v>0</v>
      </c>
      <c r="AE740">
        <f t="shared" si="245"/>
        <v>0</v>
      </c>
      <c r="AF740">
        <f t="shared" si="245"/>
        <v>0</v>
      </c>
      <c r="AG740">
        <f t="shared" si="245"/>
        <v>0</v>
      </c>
      <c r="AH740">
        <f t="shared" si="245"/>
        <v>0</v>
      </c>
      <c r="AI740">
        <f t="shared" si="245"/>
        <v>0</v>
      </c>
      <c r="AJ740">
        <f t="shared" si="245"/>
        <v>0</v>
      </c>
      <c r="AK740">
        <f>SUM(Y740:AJ740)</f>
        <v>0</v>
      </c>
    </row>
    <row r="741" spans="1:49" x14ac:dyDescent="0.2">
      <c r="A741">
        <f>IF(Kinder!BL743=Antrag!$C$4,IF(Kinder!BL741=4.5,'Berechnung 4_5 _ x'!$E$31,Kinder!BL741),0)</f>
        <v>0</v>
      </c>
      <c r="B741">
        <f>IF(Kinder!BM743=Antrag!$C$4,IF(Kinder!BM741=4.5,'Berechnung 4_5 _ x'!$E$31,Kinder!BM741),0)</f>
        <v>0</v>
      </c>
      <c r="C741">
        <f>IF(Kinder!BN743=Antrag!$C$4,IF(Kinder!BN741=4.5,'Berechnung 4_5 _ x'!$E$31,Kinder!BN741),0)</f>
        <v>0</v>
      </c>
      <c r="D741">
        <f>IF(Kinder!BO743=Antrag!$C$4,IF(Kinder!BO741=4.5,'Berechnung 4_5 _ x'!$E$31,Kinder!BO741),0)</f>
        <v>0</v>
      </c>
      <c r="E741">
        <f>IF(Kinder!BP743=Antrag!$C$4,IF(Kinder!BP741=4.5,'Berechnung 4_5 _ x'!$E$31,Kinder!BP741),0)</f>
        <v>0</v>
      </c>
      <c r="F741">
        <f>IF(Kinder!BQ743=Antrag!$C$4,IF(Kinder!BQ741=4.5,'Berechnung 4_5 _ x'!$E$31,Kinder!BQ741),0)</f>
        <v>0</v>
      </c>
      <c r="G741">
        <f>IF(Kinder!BR743=Antrag!$C$4,IF(Kinder!BR741=4.5,'Berechnung 4_5 _ x'!$E$31,Kinder!BR741),0)</f>
        <v>0</v>
      </c>
      <c r="H741">
        <f>IF(Kinder!BS743=Antrag!$C$4,IF(Kinder!BS741=4.5,'Berechnung 4_5 _ x'!$E$31,Kinder!BS741),0)</f>
        <v>0</v>
      </c>
      <c r="I741">
        <f>IF(Kinder!BT743=Antrag!$C$4,IF(Kinder!BT741=4.5,'Berechnung 4_5 _ x'!$E$31,Kinder!BT741),0)</f>
        <v>0</v>
      </c>
      <c r="J741">
        <f>IF(Kinder!BU743=Antrag!$C$4,IF(Kinder!BU741=4.5,'Berechnung 4_5 _ x'!$E$31,Kinder!BU741),0)</f>
        <v>0</v>
      </c>
      <c r="K741">
        <f>IF(Kinder!BV743=Antrag!$C$4,IF(Kinder!BV741=4.5,'Berechnung 4_5 _ x'!$E$31,Kinder!BV741),0)</f>
        <v>0</v>
      </c>
      <c r="L741">
        <f>IF(Kinder!BW743=Antrag!$C$4,IF(Kinder!BW741=4.5,'Berechnung 4_5 _ x'!$E$31,Kinder!BW741),0)</f>
        <v>0</v>
      </c>
      <c r="M741" t="str">
        <f>IF(Kinder!S743='Berechnung Kommune'!L740,Kinder!S741,0)</f>
        <v/>
      </c>
      <c r="AL741">
        <f>IF(Kinder!BL743=Antrag!$C$4,IF(A741&gt;=4.5,IF('Berechnung 4_5 _ x'!D$5="Nein",4.5,IF(Kinder!AJ$903&lt;3,IF(MAX(Kinder!$AJ$903:AJ$903)&lt;3,4.5,Kinder!BL741),MIN('Berechnung 4_5 _ x'!$E$31:$F$32))),A741),0)</f>
        <v>0</v>
      </c>
      <c r="AM741">
        <f>IF(Kinder!BM743=Antrag!$C$4,IF(B741&gt;=4.5,IF('Berechnung 4_5 _ x'!E$5="Nein",4.5,IF(Kinder!AK$903&lt;3,IF(MAX(Kinder!$AJ$903:AK$903)&lt;3,4.5,Kinder!BM741),MIN('Berechnung 4_5 _ x'!$E$31:$F$32))),B741),0)</f>
        <v>0</v>
      </c>
      <c r="AN741">
        <f>IF(Kinder!BN743=Antrag!$C$4,IF(C741&gt;=4.5,IF('Berechnung 4_5 _ x'!F$5="Nein",4.5,IF(Kinder!AL$903&lt;3,IF(MAX(Kinder!$AJ$903:AL$903)&lt;3,4.5,Kinder!BN741),MIN('Berechnung 4_5 _ x'!$E$31:$F$32))),C741),0)</f>
        <v>0</v>
      </c>
      <c r="AO741">
        <f>IF(Kinder!BO743=Antrag!$C$4,IF(D741&gt;=4.5,IF('Berechnung 4_5 _ x'!G$5="Nein",4.5,IF(Kinder!AM$903&lt;3,IF(MAX(Kinder!$AJ$903:AM$903)&lt;3,4.5,Kinder!BO741),MIN('Berechnung 4_5 _ x'!$E$31:$F$32))),D741),0)</f>
        <v>0</v>
      </c>
      <c r="AP741">
        <f>IF(Kinder!BP743=Antrag!$C$4,IF(E741&gt;=4.5,IF('Berechnung 4_5 _ x'!H$5="Nein",4.5,IF(Kinder!AN$903&lt;3,IF(MAX(Kinder!$AJ$903:AN$903)&lt;3,4.5,Kinder!BP741),MIN('Berechnung 4_5 _ x'!$E$31:$F$32))),E741),0)</f>
        <v>0</v>
      </c>
      <c r="AQ741">
        <f>IF(Kinder!BQ743=Antrag!$C$4,IF(F741&gt;=4.5,IF('Berechnung 4_5 _ x'!I$5="Nein",4.5,IF(Kinder!AO$903&lt;3,IF(MAX(Kinder!$AJ$903:AO$903)&lt;3,4.5,Kinder!BQ741),MIN('Berechnung 4_5 _ x'!$E$31:$F$32))),F741),0)</f>
        <v>0</v>
      </c>
      <c r="AR741">
        <f>IF(Kinder!BR743=Antrag!$C$4,IF(G741&gt;=4.5,IF('Berechnung 4_5 _ x'!J$5="Nein",4.5,IF(Kinder!AP$903&lt;3,IF(MAX(Kinder!$AJ$903:AP$903)&lt;3,4.5,Kinder!BR741),MIN('Berechnung 4_5 _ x'!$E$31:$F$32))),G741),0)</f>
        <v>0</v>
      </c>
      <c r="AS741">
        <f>IF(Kinder!BS743=Antrag!$C$4,IF(H741&gt;=4.5,IF('Berechnung 4_5 _ x'!K$5="Nein",4.5,IF(Kinder!AQ$903&lt;3,IF(MAX(Kinder!$AJ$903:AQ$903)&lt;3,4.5,Kinder!BS741),MIN('Berechnung 4_5 _ x'!$E$31:$F$32))),H741),0)</f>
        <v>0</v>
      </c>
      <c r="AT741">
        <f>IF(Kinder!BT743=Antrag!$C$4,IF(I741&gt;=4.5,IF('Berechnung 4_5 _ x'!L$5="Nein",4.5,IF(Kinder!AR$903&lt;3,IF(MAX(Kinder!$AJ$903:AR$903)&lt;3,4.5,Kinder!BT741),MIN('Berechnung 4_5 _ x'!$E$31:$F$32))),I741),0)</f>
        <v>0</v>
      </c>
      <c r="AU741">
        <f>IF(Kinder!BU743=Antrag!$C$4,IF(J741&gt;=4.5,IF('Berechnung 4_5 _ x'!M$5="Nein",4.5,IF(Kinder!AS$903&lt;3,IF(MAX(Kinder!$AJ$903:AS$903)&lt;3,4.5,Kinder!BU741),MIN('Berechnung 4_5 _ x'!$E$31:$F$32))),J741),0)</f>
        <v>0</v>
      </c>
      <c r="AV741">
        <f>IF(Kinder!BV743=Antrag!$C$4,IF(K741&gt;=4.5,IF('Berechnung 4_5 _ x'!N$5="Nein",4.5,IF(Kinder!AT$903&lt;3,IF(MAX(Kinder!$AJ$903:AT$903)&lt;3,4.5,Kinder!BV741),MIN('Berechnung 4_5 _ x'!$E$31:$F$32))),K741),0)</f>
        <v>0</v>
      </c>
      <c r="AW741">
        <f>IF(Kinder!BW743=Antrag!$C$4,IF(L741&gt;=4.5,IF('Berechnung 4_5 _ x'!O$5="Nein",4.5,IF(Kinder!AU$903&lt;3,IF(MAX(Kinder!$AJ$903:AU$903)&lt;3,4.5,Kinder!BW741),MIN('Berechnung 4_5 _ x'!$E$31:$F$32))),L741),0)</f>
        <v>0</v>
      </c>
    </row>
    <row r="742" spans="1:49" x14ac:dyDescent="0.2">
      <c r="M742">
        <f>IF(Kinder!BL743=Antrag!$C$4,Kinder!BL742,0)</f>
        <v>0</v>
      </c>
      <c r="N742">
        <f>IF(Kinder!BM743=Antrag!$C$4,Kinder!BM742,0)</f>
        <v>0</v>
      </c>
      <c r="O742">
        <f>IF(Kinder!BN743=Antrag!$C$4,Kinder!BN742,0)</f>
        <v>0</v>
      </c>
      <c r="P742">
        <f>IF(Kinder!BO743=Antrag!$C$4,Kinder!BO742,0)</f>
        <v>0</v>
      </c>
      <c r="Q742">
        <f>IF(Kinder!BP743=Antrag!$C$4,Kinder!BP742,0)</f>
        <v>0</v>
      </c>
      <c r="R742">
        <f>IF(Kinder!BQ743=Antrag!$C$4,Kinder!BQ742,0)</f>
        <v>0</v>
      </c>
      <c r="S742">
        <f>IF(Kinder!BR743=Antrag!$C$4,Kinder!BR742,0)</f>
        <v>0</v>
      </c>
      <c r="T742">
        <f>IF(Kinder!BS743=Antrag!$C$4,Kinder!BS742,0)</f>
        <v>0</v>
      </c>
      <c r="U742">
        <f>IF(Kinder!BT743=Antrag!$C$4,Kinder!BT742,0)</f>
        <v>0</v>
      </c>
      <c r="V742">
        <f>IF(Kinder!BU743=Antrag!$C$4,Kinder!BU742,0)</f>
        <v>0</v>
      </c>
      <c r="W742">
        <f>IF(Kinder!BV743=Antrag!$C$4,Kinder!BV742,0)</f>
        <v>0</v>
      </c>
      <c r="X742">
        <f>IF(Kinder!BW743=Antrag!$C$4,Kinder!BW742,0)</f>
        <v>0</v>
      </c>
    </row>
    <row r="743" spans="1:49" x14ac:dyDescent="0.2">
      <c r="Y743">
        <f t="shared" ref="Y743:AJ743" si="246">MIN(A741,AL741)*M742</f>
        <v>0</v>
      </c>
      <c r="Z743">
        <f t="shared" si="246"/>
        <v>0</v>
      </c>
      <c r="AA743">
        <f t="shared" si="246"/>
        <v>0</v>
      </c>
      <c r="AB743">
        <f t="shared" si="246"/>
        <v>0</v>
      </c>
      <c r="AC743">
        <f t="shared" si="246"/>
        <v>0</v>
      </c>
      <c r="AD743">
        <f t="shared" si="246"/>
        <v>0</v>
      </c>
      <c r="AE743">
        <f t="shared" si="246"/>
        <v>0</v>
      </c>
      <c r="AF743">
        <f t="shared" si="246"/>
        <v>0</v>
      </c>
      <c r="AG743">
        <f t="shared" si="246"/>
        <v>0</v>
      </c>
      <c r="AH743">
        <f t="shared" si="246"/>
        <v>0</v>
      </c>
      <c r="AI743">
        <f t="shared" si="246"/>
        <v>0</v>
      </c>
      <c r="AJ743">
        <f t="shared" si="246"/>
        <v>0</v>
      </c>
      <c r="AK743">
        <f>SUM(Y743:AJ743)</f>
        <v>0</v>
      </c>
    </row>
    <row r="744" spans="1:49" x14ac:dyDescent="0.2">
      <c r="A744">
        <f>IF(Kinder!BL746=Antrag!$C$4,IF(Kinder!BL744=4.5,'Berechnung 4_5 _ x'!$E$31,Kinder!BL744),0)</f>
        <v>0</v>
      </c>
      <c r="B744">
        <f>IF(Kinder!BM746=Antrag!$C$4,IF(Kinder!BM744=4.5,'Berechnung 4_5 _ x'!$E$31,Kinder!BM744),0)</f>
        <v>0</v>
      </c>
      <c r="C744">
        <f>IF(Kinder!BN746=Antrag!$C$4,IF(Kinder!BN744=4.5,'Berechnung 4_5 _ x'!$E$31,Kinder!BN744),0)</f>
        <v>0</v>
      </c>
      <c r="D744">
        <f>IF(Kinder!BO746=Antrag!$C$4,IF(Kinder!BO744=4.5,'Berechnung 4_5 _ x'!$E$31,Kinder!BO744),0)</f>
        <v>0</v>
      </c>
      <c r="E744">
        <f>IF(Kinder!BP746=Antrag!$C$4,IF(Kinder!BP744=4.5,'Berechnung 4_5 _ x'!$E$31,Kinder!BP744),0)</f>
        <v>0</v>
      </c>
      <c r="F744">
        <f>IF(Kinder!BQ746=Antrag!$C$4,IF(Kinder!BQ744=4.5,'Berechnung 4_5 _ x'!$E$31,Kinder!BQ744),0)</f>
        <v>0</v>
      </c>
      <c r="G744">
        <f>IF(Kinder!BR746=Antrag!$C$4,IF(Kinder!BR744=4.5,'Berechnung 4_5 _ x'!$E$31,Kinder!BR744),0)</f>
        <v>0</v>
      </c>
      <c r="H744">
        <f>IF(Kinder!BS746=Antrag!$C$4,IF(Kinder!BS744=4.5,'Berechnung 4_5 _ x'!$E$31,Kinder!BS744),0)</f>
        <v>0</v>
      </c>
      <c r="I744">
        <f>IF(Kinder!BT746=Antrag!$C$4,IF(Kinder!BT744=4.5,'Berechnung 4_5 _ x'!$E$31,Kinder!BT744),0)</f>
        <v>0</v>
      </c>
      <c r="J744">
        <f>IF(Kinder!BU746=Antrag!$C$4,IF(Kinder!BU744=4.5,'Berechnung 4_5 _ x'!$E$31,Kinder!BU744),0)</f>
        <v>0</v>
      </c>
      <c r="K744">
        <f>IF(Kinder!BV746=Antrag!$C$4,IF(Kinder!BV744=4.5,'Berechnung 4_5 _ x'!$E$31,Kinder!BV744),0)</f>
        <v>0</v>
      </c>
      <c r="L744">
        <f>IF(Kinder!BW746=Antrag!$C$4,IF(Kinder!BW744=4.5,'Berechnung 4_5 _ x'!$E$31,Kinder!BW744),0)</f>
        <v>0</v>
      </c>
      <c r="M744" t="str">
        <f>IF(Kinder!S746='Berechnung Kommune'!L743,Kinder!S744,0)</f>
        <v/>
      </c>
      <c r="AL744">
        <f>IF(Kinder!BL746=Antrag!$C$4,IF(A744&gt;=4.5,IF('Berechnung 4_5 _ x'!D$5="Nein",4.5,IF(Kinder!AJ$903&lt;3,IF(MAX(Kinder!$AJ$903:AJ$903)&lt;3,4.5,Kinder!BL744),MIN('Berechnung 4_5 _ x'!$E$31:$F$32))),A744),0)</f>
        <v>0</v>
      </c>
      <c r="AM744">
        <f>IF(Kinder!BM746=Antrag!$C$4,IF(B744&gt;=4.5,IF('Berechnung 4_5 _ x'!E$5="Nein",4.5,IF(Kinder!AK$903&lt;3,IF(MAX(Kinder!$AJ$903:AK$903)&lt;3,4.5,Kinder!BM744),MIN('Berechnung 4_5 _ x'!$E$31:$F$32))),B744),0)</f>
        <v>0</v>
      </c>
      <c r="AN744">
        <f>IF(Kinder!BN746=Antrag!$C$4,IF(C744&gt;=4.5,IF('Berechnung 4_5 _ x'!F$5="Nein",4.5,IF(Kinder!AL$903&lt;3,IF(MAX(Kinder!$AJ$903:AL$903)&lt;3,4.5,Kinder!BN744),MIN('Berechnung 4_5 _ x'!$E$31:$F$32))),C744),0)</f>
        <v>0</v>
      </c>
      <c r="AO744">
        <f>IF(Kinder!BO746=Antrag!$C$4,IF(D744&gt;=4.5,IF('Berechnung 4_5 _ x'!G$5="Nein",4.5,IF(Kinder!AM$903&lt;3,IF(MAX(Kinder!$AJ$903:AM$903)&lt;3,4.5,Kinder!BO744),MIN('Berechnung 4_5 _ x'!$E$31:$F$32))),D744),0)</f>
        <v>0</v>
      </c>
      <c r="AP744">
        <f>IF(Kinder!BP746=Antrag!$C$4,IF(E744&gt;=4.5,IF('Berechnung 4_5 _ x'!H$5="Nein",4.5,IF(Kinder!AN$903&lt;3,IF(MAX(Kinder!$AJ$903:AN$903)&lt;3,4.5,Kinder!BP744),MIN('Berechnung 4_5 _ x'!$E$31:$F$32))),E744),0)</f>
        <v>0</v>
      </c>
      <c r="AQ744">
        <f>IF(Kinder!BQ746=Antrag!$C$4,IF(F744&gt;=4.5,IF('Berechnung 4_5 _ x'!I$5="Nein",4.5,IF(Kinder!AO$903&lt;3,IF(MAX(Kinder!$AJ$903:AO$903)&lt;3,4.5,Kinder!BQ744),MIN('Berechnung 4_5 _ x'!$E$31:$F$32))),F744),0)</f>
        <v>0</v>
      </c>
      <c r="AR744">
        <f>IF(Kinder!BR746=Antrag!$C$4,IF(G744&gt;=4.5,IF('Berechnung 4_5 _ x'!J$5="Nein",4.5,IF(Kinder!AP$903&lt;3,IF(MAX(Kinder!$AJ$903:AP$903)&lt;3,4.5,Kinder!BR744),MIN('Berechnung 4_5 _ x'!$E$31:$F$32))),G744),0)</f>
        <v>0</v>
      </c>
      <c r="AS744">
        <f>IF(Kinder!BS746=Antrag!$C$4,IF(H744&gt;=4.5,IF('Berechnung 4_5 _ x'!K$5="Nein",4.5,IF(Kinder!AQ$903&lt;3,IF(MAX(Kinder!$AJ$903:AQ$903)&lt;3,4.5,Kinder!BS744),MIN('Berechnung 4_5 _ x'!$E$31:$F$32))),H744),0)</f>
        <v>0</v>
      </c>
      <c r="AT744">
        <f>IF(Kinder!BT746=Antrag!$C$4,IF(I744&gt;=4.5,IF('Berechnung 4_5 _ x'!L$5="Nein",4.5,IF(Kinder!AR$903&lt;3,IF(MAX(Kinder!$AJ$903:AR$903)&lt;3,4.5,Kinder!BT744),MIN('Berechnung 4_5 _ x'!$E$31:$F$32))),I744),0)</f>
        <v>0</v>
      </c>
      <c r="AU744">
        <f>IF(Kinder!BU746=Antrag!$C$4,IF(J744&gt;=4.5,IF('Berechnung 4_5 _ x'!M$5="Nein",4.5,IF(Kinder!AS$903&lt;3,IF(MAX(Kinder!$AJ$903:AS$903)&lt;3,4.5,Kinder!BU744),MIN('Berechnung 4_5 _ x'!$E$31:$F$32))),J744),0)</f>
        <v>0</v>
      </c>
      <c r="AV744">
        <f>IF(Kinder!BV746=Antrag!$C$4,IF(K744&gt;=4.5,IF('Berechnung 4_5 _ x'!N$5="Nein",4.5,IF(Kinder!AT$903&lt;3,IF(MAX(Kinder!$AJ$903:AT$903)&lt;3,4.5,Kinder!BV744),MIN('Berechnung 4_5 _ x'!$E$31:$F$32))),K744),0)</f>
        <v>0</v>
      </c>
      <c r="AW744">
        <f>IF(Kinder!BW746=Antrag!$C$4,IF(L744&gt;=4.5,IF('Berechnung 4_5 _ x'!O$5="Nein",4.5,IF(Kinder!AU$903&lt;3,IF(MAX(Kinder!$AJ$903:AU$903)&lt;3,4.5,Kinder!BW744),MIN('Berechnung 4_5 _ x'!$E$31:$F$32))),L744),0)</f>
        <v>0</v>
      </c>
    </row>
    <row r="745" spans="1:49" x14ac:dyDescent="0.2">
      <c r="M745">
        <f>IF(Kinder!BL746=Antrag!$C$4,Kinder!BL745,0)</f>
        <v>0</v>
      </c>
      <c r="N745">
        <f>IF(Kinder!BM746=Antrag!$C$4,Kinder!BM745,0)</f>
        <v>0</v>
      </c>
      <c r="O745">
        <f>IF(Kinder!BN746=Antrag!$C$4,Kinder!BN745,0)</f>
        <v>0</v>
      </c>
      <c r="P745">
        <f>IF(Kinder!BO746=Antrag!$C$4,Kinder!BO745,0)</f>
        <v>0</v>
      </c>
      <c r="Q745">
        <f>IF(Kinder!BP746=Antrag!$C$4,Kinder!BP745,0)</f>
        <v>0</v>
      </c>
      <c r="R745">
        <f>IF(Kinder!BQ746=Antrag!$C$4,Kinder!BQ745,0)</f>
        <v>0</v>
      </c>
      <c r="S745">
        <f>IF(Kinder!BR746=Antrag!$C$4,Kinder!BR745,0)</f>
        <v>0</v>
      </c>
      <c r="T745">
        <f>IF(Kinder!BS746=Antrag!$C$4,Kinder!BS745,0)</f>
        <v>0</v>
      </c>
      <c r="U745">
        <f>IF(Kinder!BT746=Antrag!$C$4,Kinder!BT745,0)</f>
        <v>0</v>
      </c>
      <c r="V745">
        <f>IF(Kinder!BU746=Antrag!$C$4,Kinder!BU745,0)</f>
        <v>0</v>
      </c>
      <c r="W745">
        <f>IF(Kinder!BV746=Antrag!$C$4,Kinder!BV745,0)</f>
        <v>0</v>
      </c>
      <c r="X745">
        <f>IF(Kinder!BW746=Antrag!$C$4,Kinder!BW745,0)</f>
        <v>0</v>
      </c>
    </row>
    <row r="746" spans="1:49" x14ac:dyDescent="0.2">
      <c r="Y746">
        <f t="shared" ref="Y746:AJ746" si="247">MIN(A744,AL744)*M745</f>
        <v>0</v>
      </c>
      <c r="Z746">
        <f t="shared" si="247"/>
        <v>0</v>
      </c>
      <c r="AA746">
        <f t="shared" si="247"/>
        <v>0</v>
      </c>
      <c r="AB746">
        <f t="shared" si="247"/>
        <v>0</v>
      </c>
      <c r="AC746">
        <f t="shared" si="247"/>
        <v>0</v>
      </c>
      <c r="AD746">
        <f t="shared" si="247"/>
        <v>0</v>
      </c>
      <c r="AE746">
        <f t="shared" si="247"/>
        <v>0</v>
      </c>
      <c r="AF746">
        <f t="shared" si="247"/>
        <v>0</v>
      </c>
      <c r="AG746">
        <f t="shared" si="247"/>
        <v>0</v>
      </c>
      <c r="AH746">
        <f t="shared" si="247"/>
        <v>0</v>
      </c>
      <c r="AI746">
        <f t="shared" si="247"/>
        <v>0</v>
      </c>
      <c r="AJ746">
        <f t="shared" si="247"/>
        <v>0</v>
      </c>
      <c r="AK746">
        <f>SUM(Y746:AJ746)</f>
        <v>0</v>
      </c>
    </row>
    <row r="747" spans="1:49" x14ac:dyDescent="0.2">
      <c r="A747">
        <f>IF(Kinder!BL749=Antrag!$C$4,IF(Kinder!BL747=4.5,'Berechnung 4_5 _ x'!$E$31,Kinder!BL747),0)</f>
        <v>0</v>
      </c>
      <c r="B747">
        <f>IF(Kinder!BM749=Antrag!$C$4,IF(Kinder!BM747=4.5,'Berechnung 4_5 _ x'!$E$31,Kinder!BM747),0)</f>
        <v>0</v>
      </c>
      <c r="C747">
        <f>IF(Kinder!BN749=Antrag!$C$4,IF(Kinder!BN747=4.5,'Berechnung 4_5 _ x'!$E$31,Kinder!BN747),0)</f>
        <v>0</v>
      </c>
      <c r="D747">
        <f>IF(Kinder!BO749=Antrag!$C$4,IF(Kinder!BO747=4.5,'Berechnung 4_5 _ x'!$E$31,Kinder!BO747),0)</f>
        <v>0</v>
      </c>
      <c r="E747">
        <f>IF(Kinder!BP749=Antrag!$C$4,IF(Kinder!BP747=4.5,'Berechnung 4_5 _ x'!$E$31,Kinder!BP747),0)</f>
        <v>0</v>
      </c>
      <c r="F747">
        <f>IF(Kinder!BQ749=Antrag!$C$4,IF(Kinder!BQ747=4.5,'Berechnung 4_5 _ x'!$E$31,Kinder!BQ747),0)</f>
        <v>0</v>
      </c>
      <c r="G747">
        <f>IF(Kinder!BR749=Antrag!$C$4,IF(Kinder!BR747=4.5,'Berechnung 4_5 _ x'!$E$31,Kinder!BR747),0)</f>
        <v>0</v>
      </c>
      <c r="H747">
        <f>IF(Kinder!BS749=Antrag!$C$4,IF(Kinder!BS747=4.5,'Berechnung 4_5 _ x'!$E$31,Kinder!BS747),0)</f>
        <v>0</v>
      </c>
      <c r="I747">
        <f>IF(Kinder!BT749=Antrag!$C$4,IF(Kinder!BT747=4.5,'Berechnung 4_5 _ x'!$E$31,Kinder!BT747),0)</f>
        <v>0</v>
      </c>
      <c r="J747">
        <f>IF(Kinder!BU749=Antrag!$C$4,IF(Kinder!BU747=4.5,'Berechnung 4_5 _ x'!$E$31,Kinder!BU747),0)</f>
        <v>0</v>
      </c>
      <c r="K747">
        <f>IF(Kinder!BV749=Antrag!$C$4,IF(Kinder!BV747=4.5,'Berechnung 4_5 _ x'!$E$31,Kinder!BV747),0)</f>
        <v>0</v>
      </c>
      <c r="L747">
        <f>IF(Kinder!BW749=Antrag!$C$4,IF(Kinder!BW747=4.5,'Berechnung 4_5 _ x'!$E$31,Kinder!BW747),0)</f>
        <v>0</v>
      </c>
      <c r="M747" t="str">
        <f>IF(Kinder!S749='Berechnung Kommune'!L746,Kinder!S747,0)</f>
        <v/>
      </c>
      <c r="AL747">
        <f>IF(Kinder!BL749=Antrag!$C$4,IF(A747&gt;=4.5,IF('Berechnung 4_5 _ x'!D$5="Nein",4.5,IF(Kinder!AJ$903&lt;3,IF(MAX(Kinder!$AJ$903:AJ$903)&lt;3,4.5,Kinder!BL747),MIN('Berechnung 4_5 _ x'!$E$31:$F$32))),A747),0)</f>
        <v>0</v>
      </c>
      <c r="AM747">
        <f>IF(Kinder!BM749=Antrag!$C$4,IF(B747&gt;=4.5,IF('Berechnung 4_5 _ x'!E$5="Nein",4.5,IF(Kinder!AK$903&lt;3,IF(MAX(Kinder!$AJ$903:AK$903)&lt;3,4.5,Kinder!BM747),MIN('Berechnung 4_5 _ x'!$E$31:$F$32))),B747),0)</f>
        <v>0</v>
      </c>
      <c r="AN747">
        <f>IF(Kinder!BN749=Antrag!$C$4,IF(C747&gt;=4.5,IF('Berechnung 4_5 _ x'!F$5="Nein",4.5,IF(Kinder!AL$903&lt;3,IF(MAX(Kinder!$AJ$903:AL$903)&lt;3,4.5,Kinder!BN747),MIN('Berechnung 4_5 _ x'!$E$31:$F$32))),C747),0)</f>
        <v>0</v>
      </c>
      <c r="AO747">
        <f>IF(Kinder!BO749=Antrag!$C$4,IF(D747&gt;=4.5,IF('Berechnung 4_5 _ x'!G$5="Nein",4.5,IF(Kinder!AM$903&lt;3,IF(MAX(Kinder!$AJ$903:AM$903)&lt;3,4.5,Kinder!BO747),MIN('Berechnung 4_5 _ x'!$E$31:$F$32))),D747),0)</f>
        <v>0</v>
      </c>
      <c r="AP747">
        <f>IF(Kinder!BP749=Antrag!$C$4,IF(E747&gt;=4.5,IF('Berechnung 4_5 _ x'!H$5="Nein",4.5,IF(Kinder!AN$903&lt;3,IF(MAX(Kinder!$AJ$903:AN$903)&lt;3,4.5,Kinder!BP747),MIN('Berechnung 4_5 _ x'!$E$31:$F$32))),E747),0)</f>
        <v>0</v>
      </c>
      <c r="AQ747">
        <f>IF(Kinder!BQ749=Antrag!$C$4,IF(F747&gt;=4.5,IF('Berechnung 4_5 _ x'!I$5="Nein",4.5,IF(Kinder!AO$903&lt;3,IF(MAX(Kinder!$AJ$903:AO$903)&lt;3,4.5,Kinder!BQ747),MIN('Berechnung 4_5 _ x'!$E$31:$F$32))),F747),0)</f>
        <v>0</v>
      </c>
      <c r="AR747">
        <f>IF(Kinder!BR749=Antrag!$C$4,IF(G747&gt;=4.5,IF('Berechnung 4_5 _ x'!J$5="Nein",4.5,IF(Kinder!AP$903&lt;3,IF(MAX(Kinder!$AJ$903:AP$903)&lt;3,4.5,Kinder!BR747),MIN('Berechnung 4_5 _ x'!$E$31:$F$32))),G747),0)</f>
        <v>0</v>
      </c>
      <c r="AS747">
        <f>IF(Kinder!BS749=Antrag!$C$4,IF(H747&gt;=4.5,IF('Berechnung 4_5 _ x'!K$5="Nein",4.5,IF(Kinder!AQ$903&lt;3,IF(MAX(Kinder!$AJ$903:AQ$903)&lt;3,4.5,Kinder!BS747),MIN('Berechnung 4_5 _ x'!$E$31:$F$32))),H747),0)</f>
        <v>0</v>
      </c>
      <c r="AT747">
        <f>IF(Kinder!BT749=Antrag!$C$4,IF(I747&gt;=4.5,IF('Berechnung 4_5 _ x'!L$5="Nein",4.5,IF(Kinder!AR$903&lt;3,IF(MAX(Kinder!$AJ$903:AR$903)&lt;3,4.5,Kinder!BT747),MIN('Berechnung 4_5 _ x'!$E$31:$F$32))),I747),0)</f>
        <v>0</v>
      </c>
      <c r="AU747">
        <f>IF(Kinder!BU749=Antrag!$C$4,IF(J747&gt;=4.5,IF('Berechnung 4_5 _ x'!M$5="Nein",4.5,IF(Kinder!AS$903&lt;3,IF(MAX(Kinder!$AJ$903:AS$903)&lt;3,4.5,Kinder!BU747),MIN('Berechnung 4_5 _ x'!$E$31:$F$32))),J747),0)</f>
        <v>0</v>
      </c>
      <c r="AV747">
        <f>IF(Kinder!BV749=Antrag!$C$4,IF(K747&gt;=4.5,IF('Berechnung 4_5 _ x'!N$5="Nein",4.5,IF(Kinder!AT$903&lt;3,IF(MAX(Kinder!$AJ$903:AT$903)&lt;3,4.5,Kinder!BV747),MIN('Berechnung 4_5 _ x'!$E$31:$F$32))),K747),0)</f>
        <v>0</v>
      </c>
      <c r="AW747">
        <f>IF(Kinder!BW749=Antrag!$C$4,IF(L747&gt;=4.5,IF('Berechnung 4_5 _ x'!O$5="Nein",4.5,IF(Kinder!AU$903&lt;3,IF(MAX(Kinder!$AJ$903:AU$903)&lt;3,4.5,Kinder!BW747),MIN('Berechnung 4_5 _ x'!$E$31:$F$32))),L747),0)</f>
        <v>0</v>
      </c>
    </row>
    <row r="748" spans="1:49" x14ac:dyDescent="0.2">
      <c r="M748">
        <f>IF(Kinder!BL749=Antrag!$C$4,Kinder!BL748,0)</f>
        <v>0</v>
      </c>
      <c r="N748">
        <f>IF(Kinder!BM749=Antrag!$C$4,Kinder!BM748,0)</f>
        <v>0</v>
      </c>
      <c r="O748">
        <f>IF(Kinder!BN749=Antrag!$C$4,Kinder!BN748,0)</f>
        <v>0</v>
      </c>
      <c r="P748">
        <f>IF(Kinder!BO749=Antrag!$C$4,Kinder!BO748,0)</f>
        <v>0</v>
      </c>
      <c r="Q748">
        <f>IF(Kinder!BP749=Antrag!$C$4,Kinder!BP748,0)</f>
        <v>0</v>
      </c>
      <c r="R748">
        <f>IF(Kinder!BQ749=Antrag!$C$4,Kinder!BQ748,0)</f>
        <v>0</v>
      </c>
      <c r="S748">
        <f>IF(Kinder!BR749=Antrag!$C$4,Kinder!BR748,0)</f>
        <v>0</v>
      </c>
      <c r="T748">
        <f>IF(Kinder!BS749=Antrag!$C$4,Kinder!BS748,0)</f>
        <v>0</v>
      </c>
      <c r="U748">
        <f>IF(Kinder!BT749=Antrag!$C$4,Kinder!BT748,0)</f>
        <v>0</v>
      </c>
      <c r="V748">
        <f>IF(Kinder!BU749=Antrag!$C$4,Kinder!BU748,0)</f>
        <v>0</v>
      </c>
      <c r="W748">
        <f>IF(Kinder!BV749=Antrag!$C$4,Kinder!BV748,0)</f>
        <v>0</v>
      </c>
      <c r="X748">
        <f>IF(Kinder!BW749=Antrag!$C$4,Kinder!BW748,0)</f>
        <v>0</v>
      </c>
    </row>
    <row r="749" spans="1:49" x14ac:dyDescent="0.2">
      <c r="Y749">
        <f t="shared" ref="Y749:AJ749" si="248">MIN(A747,AL747)*M748</f>
        <v>0</v>
      </c>
      <c r="Z749">
        <f t="shared" si="248"/>
        <v>0</v>
      </c>
      <c r="AA749">
        <f t="shared" si="248"/>
        <v>0</v>
      </c>
      <c r="AB749">
        <f t="shared" si="248"/>
        <v>0</v>
      </c>
      <c r="AC749">
        <f t="shared" si="248"/>
        <v>0</v>
      </c>
      <c r="AD749">
        <f t="shared" si="248"/>
        <v>0</v>
      </c>
      <c r="AE749">
        <f t="shared" si="248"/>
        <v>0</v>
      </c>
      <c r="AF749">
        <f t="shared" si="248"/>
        <v>0</v>
      </c>
      <c r="AG749">
        <f t="shared" si="248"/>
        <v>0</v>
      </c>
      <c r="AH749">
        <f t="shared" si="248"/>
        <v>0</v>
      </c>
      <c r="AI749">
        <f t="shared" si="248"/>
        <v>0</v>
      </c>
      <c r="AJ749">
        <f t="shared" si="248"/>
        <v>0</v>
      </c>
      <c r="AK749">
        <f>SUM(Y749:AJ749)</f>
        <v>0</v>
      </c>
    </row>
    <row r="750" spans="1:49" x14ac:dyDescent="0.2">
      <c r="A750">
        <f>IF(Kinder!BL752=Antrag!$C$4,IF(Kinder!BL750=4.5,'Berechnung 4_5 _ x'!$E$31,Kinder!BL750),0)</f>
        <v>0</v>
      </c>
      <c r="B750">
        <f>IF(Kinder!BM752=Antrag!$C$4,IF(Kinder!BM750=4.5,'Berechnung 4_5 _ x'!$E$31,Kinder!BM750),0)</f>
        <v>0</v>
      </c>
      <c r="C750">
        <f>IF(Kinder!BN752=Antrag!$C$4,IF(Kinder!BN750=4.5,'Berechnung 4_5 _ x'!$E$31,Kinder!BN750),0)</f>
        <v>0</v>
      </c>
      <c r="D750">
        <f>IF(Kinder!BO752=Antrag!$C$4,IF(Kinder!BO750=4.5,'Berechnung 4_5 _ x'!$E$31,Kinder!BO750),0)</f>
        <v>0</v>
      </c>
      <c r="E750">
        <f>IF(Kinder!BP752=Antrag!$C$4,IF(Kinder!BP750=4.5,'Berechnung 4_5 _ x'!$E$31,Kinder!BP750),0)</f>
        <v>0</v>
      </c>
      <c r="F750">
        <f>IF(Kinder!BQ752=Antrag!$C$4,IF(Kinder!BQ750=4.5,'Berechnung 4_5 _ x'!$E$31,Kinder!BQ750),0)</f>
        <v>0</v>
      </c>
      <c r="G750">
        <f>IF(Kinder!BR752=Antrag!$C$4,IF(Kinder!BR750=4.5,'Berechnung 4_5 _ x'!$E$31,Kinder!BR750),0)</f>
        <v>0</v>
      </c>
      <c r="H750">
        <f>IF(Kinder!BS752=Antrag!$C$4,IF(Kinder!BS750=4.5,'Berechnung 4_5 _ x'!$E$31,Kinder!BS750),0)</f>
        <v>0</v>
      </c>
      <c r="I750">
        <f>IF(Kinder!BT752=Antrag!$C$4,IF(Kinder!BT750=4.5,'Berechnung 4_5 _ x'!$E$31,Kinder!BT750),0)</f>
        <v>0</v>
      </c>
      <c r="J750">
        <f>IF(Kinder!BU752=Antrag!$C$4,IF(Kinder!BU750=4.5,'Berechnung 4_5 _ x'!$E$31,Kinder!BU750),0)</f>
        <v>0</v>
      </c>
      <c r="K750">
        <f>IF(Kinder!BV752=Antrag!$C$4,IF(Kinder!BV750=4.5,'Berechnung 4_5 _ x'!$E$31,Kinder!BV750),0)</f>
        <v>0</v>
      </c>
      <c r="L750">
        <f>IF(Kinder!BW752=Antrag!$C$4,IF(Kinder!BW750=4.5,'Berechnung 4_5 _ x'!$E$31,Kinder!BW750),0)</f>
        <v>0</v>
      </c>
      <c r="M750" t="str">
        <f>IF(Kinder!S752='Berechnung Kommune'!L749,Kinder!S750,0)</f>
        <v/>
      </c>
      <c r="AL750">
        <f>IF(Kinder!BL752=Antrag!$C$4,IF(A750&gt;=4.5,IF('Berechnung 4_5 _ x'!D$5="Nein",4.5,IF(Kinder!AJ$903&lt;3,IF(MAX(Kinder!$AJ$903:AJ$903)&lt;3,4.5,Kinder!BL750),MIN('Berechnung 4_5 _ x'!$E$31:$F$32))),A750),0)</f>
        <v>0</v>
      </c>
      <c r="AM750">
        <f>IF(Kinder!BM752=Antrag!$C$4,IF(B750&gt;=4.5,IF('Berechnung 4_5 _ x'!E$5="Nein",4.5,IF(Kinder!AK$903&lt;3,IF(MAX(Kinder!$AJ$903:AK$903)&lt;3,4.5,Kinder!BM750),MIN('Berechnung 4_5 _ x'!$E$31:$F$32))),B750),0)</f>
        <v>0</v>
      </c>
      <c r="AN750">
        <f>IF(Kinder!BN752=Antrag!$C$4,IF(C750&gt;=4.5,IF('Berechnung 4_5 _ x'!F$5="Nein",4.5,IF(Kinder!AL$903&lt;3,IF(MAX(Kinder!$AJ$903:AL$903)&lt;3,4.5,Kinder!BN750),MIN('Berechnung 4_5 _ x'!$E$31:$F$32))),C750),0)</f>
        <v>0</v>
      </c>
      <c r="AO750">
        <f>IF(Kinder!BO752=Antrag!$C$4,IF(D750&gt;=4.5,IF('Berechnung 4_5 _ x'!G$5="Nein",4.5,IF(Kinder!AM$903&lt;3,IF(MAX(Kinder!$AJ$903:AM$903)&lt;3,4.5,Kinder!BO750),MIN('Berechnung 4_5 _ x'!$E$31:$F$32))),D750),0)</f>
        <v>0</v>
      </c>
      <c r="AP750">
        <f>IF(Kinder!BP752=Antrag!$C$4,IF(E750&gt;=4.5,IF('Berechnung 4_5 _ x'!H$5="Nein",4.5,IF(Kinder!AN$903&lt;3,IF(MAX(Kinder!$AJ$903:AN$903)&lt;3,4.5,Kinder!BP750),MIN('Berechnung 4_5 _ x'!$E$31:$F$32))),E750),0)</f>
        <v>0</v>
      </c>
      <c r="AQ750">
        <f>IF(Kinder!BQ752=Antrag!$C$4,IF(F750&gt;=4.5,IF('Berechnung 4_5 _ x'!I$5="Nein",4.5,IF(Kinder!AO$903&lt;3,IF(MAX(Kinder!$AJ$903:AO$903)&lt;3,4.5,Kinder!BQ750),MIN('Berechnung 4_5 _ x'!$E$31:$F$32))),F750),0)</f>
        <v>0</v>
      </c>
      <c r="AR750">
        <f>IF(Kinder!BR752=Antrag!$C$4,IF(G750&gt;=4.5,IF('Berechnung 4_5 _ x'!J$5="Nein",4.5,IF(Kinder!AP$903&lt;3,IF(MAX(Kinder!$AJ$903:AP$903)&lt;3,4.5,Kinder!BR750),MIN('Berechnung 4_5 _ x'!$E$31:$F$32))),G750),0)</f>
        <v>0</v>
      </c>
      <c r="AS750">
        <f>IF(Kinder!BS752=Antrag!$C$4,IF(H750&gt;=4.5,IF('Berechnung 4_5 _ x'!K$5="Nein",4.5,IF(Kinder!AQ$903&lt;3,IF(MAX(Kinder!$AJ$903:AQ$903)&lt;3,4.5,Kinder!BS750),MIN('Berechnung 4_5 _ x'!$E$31:$F$32))),H750),0)</f>
        <v>0</v>
      </c>
      <c r="AT750">
        <f>IF(Kinder!BT752=Antrag!$C$4,IF(I750&gt;=4.5,IF('Berechnung 4_5 _ x'!L$5="Nein",4.5,IF(Kinder!AR$903&lt;3,IF(MAX(Kinder!$AJ$903:AR$903)&lt;3,4.5,Kinder!BT750),MIN('Berechnung 4_5 _ x'!$E$31:$F$32))),I750),0)</f>
        <v>0</v>
      </c>
      <c r="AU750">
        <f>IF(Kinder!BU752=Antrag!$C$4,IF(J750&gt;=4.5,IF('Berechnung 4_5 _ x'!M$5="Nein",4.5,IF(Kinder!AS$903&lt;3,IF(MAX(Kinder!$AJ$903:AS$903)&lt;3,4.5,Kinder!BU750),MIN('Berechnung 4_5 _ x'!$E$31:$F$32))),J750),0)</f>
        <v>0</v>
      </c>
      <c r="AV750">
        <f>IF(Kinder!BV752=Antrag!$C$4,IF(K750&gt;=4.5,IF('Berechnung 4_5 _ x'!N$5="Nein",4.5,IF(Kinder!AT$903&lt;3,IF(MAX(Kinder!$AJ$903:AT$903)&lt;3,4.5,Kinder!BV750),MIN('Berechnung 4_5 _ x'!$E$31:$F$32))),K750),0)</f>
        <v>0</v>
      </c>
      <c r="AW750">
        <f>IF(Kinder!BW752=Antrag!$C$4,IF(L750&gt;=4.5,IF('Berechnung 4_5 _ x'!O$5="Nein",4.5,IF(Kinder!AU$903&lt;3,IF(MAX(Kinder!$AJ$903:AU$903)&lt;3,4.5,Kinder!BW750),MIN('Berechnung 4_5 _ x'!$E$31:$F$32))),L750),0)</f>
        <v>0</v>
      </c>
    </row>
    <row r="751" spans="1:49" x14ac:dyDescent="0.2">
      <c r="M751">
        <f>IF(Kinder!BL752=Antrag!$C$4,Kinder!BL751,0)</f>
        <v>0</v>
      </c>
      <c r="N751">
        <f>IF(Kinder!BM752=Antrag!$C$4,Kinder!BM751,0)</f>
        <v>0</v>
      </c>
      <c r="O751">
        <f>IF(Kinder!BN752=Antrag!$C$4,Kinder!BN751,0)</f>
        <v>0</v>
      </c>
      <c r="P751">
        <f>IF(Kinder!BO752=Antrag!$C$4,Kinder!BO751,0)</f>
        <v>0</v>
      </c>
      <c r="Q751">
        <f>IF(Kinder!BP752=Antrag!$C$4,Kinder!BP751,0)</f>
        <v>0</v>
      </c>
      <c r="R751">
        <f>IF(Kinder!BQ752=Antrag!$C$4,Kinder!BQ751,0)</f>
        <v>0</v>
      </c>
      <c r="S751">
        <f>IF(Kinder!BR752=Antrag!$C$4,Kinder!BR751,0)</f>
        <v>0</v>
      </c>
      <c r="T751">
        <f>IF(Kinder!BS752=Antrag!$C$4,Kinder!BS751,0)</f>
        <v>0</v>
      </c>
      <c r="U751">
        <f>IF(Kinder!BT752=Antrag!$C$4,Kinder!BT751,0)</f>
        <v>0</v>
      </c>
      <c r="V751">
        <f>IF(Kinder!BU752=Antrag!$C$4,Kinder!BU751,0)</f>
        <v>0</v>
      </c>
      <c r="W751">
        <f>IF(Kinder!BV752=Antrag!$C$4,Kinder!BV751,0)</f>
        <v>0</v>
      </c>
      <c r="X751">
        <f>IF(Kinder!BW752=Antrag!$C$4,Kinder!BW751,0)</f>
        <v>0</v>
      </c>
    </row>
    <row r="752" spans="1:49" x14ac:dyDescent="0.2">
      <c r="Y752">
        <f t="shared" ref="Y752:AJ752" si="249">MIN(A750,AL750)*M751</f>
        <v>0</v>
      </c>
      <c r="Z752">
        <f t="shared" si="249"/>
        <v>0</v>
      </c>
      <c r="AA752">
        <f t="shared" si="249"/>
        <v>0</v>
      </c>
      <c r="AB752">
        <f t="shared" si="249"/>
        <v>0</v>
      </c>
      <c r="AC752">
        <f t="shared" si="249"/>
        <v>0</v>
      </c>
      <c r="AD752">
        <f t="shared" si="249"/>
        <v>0</v>
      </c>
      <c r="AE752">
        <f t="shared" si="249"/>
        <v>0</v>
      </c>
      <c r="AF752">
        <f t="shared" si="249"/>
        <v>0</v>
      </c>
      <c r="AG752">
        <f t="shared" si="249"/>
        <v>0</v>
      </c>
      <c r="AH752">
        <f t="shared" si="249"/>
        <v>0</v>
      </c>
      <c r="AI752">
        <f t="shared" si="249"/>
        <v>0</v>
      </c>
      <c r="AJ752">
        <f t="shared" si="249"/>
        <v>0</v>
      </c>
      <c r="AK752">
        <f>SUM(Y752:AJ752)</f>
        <v>0</v>
      </c>
    </row>
    <row r="753" spans="1:49" x14ac:dyDescent="0.2">
      <c r="A753">
        <f>IF(Kinder!BL755=Antrag!$C$4,IF(Kinder!BL753=4.5,'Berechnung 4_5 _ x'!$E$31,Kinder!BL753),0)</f>
        <v>0</v>
      </c>
      <c r="B753">
        <f>IF(Kinder!BM755=Antrag!$C$4,IF(Kinder!BM753=4.5,'Berechnung 4_5 _ x'!$E$31,Kinder!BM753),0)</f>
        <v>0</v>
      </c>
      <c r="C753">
        <f>IF(Kinder!BN755=Antrag!$C$4,IF(Kinder!BN753=4.5,'Berechnung 4_5 _ x'!$E$31,Kinder!BN753),0)</f>
        <v>0</v>
      </c>
      <c r="D753">
        <f>IF(Kinder!BO755=Antrag!$C$4,IF(Kinder!BO753=4.5,'Berechnung 4_5 _ x'!$E$31,Kinder!BO753),0)</f>
        <v>0</v>
      </c>
      <c r="E753">
        <f>IF(Kinder!BP755=Antrag!$C$4,IF(Kinder!BP753=4.5,'Berechnung 4_5 _ x'!$E$31,Kinder!BP753),0)</f>
        <v>0</v>
      </c>
      <c r="F753">
        <f>IF(Kinder!BQ755=Antrag!$C$4,IF(Kinder!BQ753=4.5,'Berechnung 4_5 _ x'!$E$31,Kinder!BQ753),0)</f>
        <v>0</v>
      </c>
      <c r="G753">
        <f>IF(Kinder!BR755=Antrag!$C$4,IF(Kinder!BR753=4.5,'Berechnung 4_5 _ x'!$E$31,Kinder!BR753),0)</f>
        <v>0</v>
      </c>
      <c r="H753">
        <f>IF(Kinder!BS755=Antrag!$C$4,IF(Kinder!BS753=4.5,'Berechnung 4_5 _ x'!$E$31,Kinder!BS753),0)</f>
        <v>0</v>
      </c>
      <c r="I753">
        <f>IF(Kinder!BT755=Antrag!$C$4,IF(Kinder!BT753=4.5,'Berechnung 4_5 _ x'!$E$31,Kinder!BT753),0)</f>
        <v>0</v>
      </c>
      <c r="J753">
        <f>IF(Kinder!BU755=Antrag!$C$4,IF(Kinder!BU753=4.5,'Berechnung 4_5 _ x'!$E$31,Kinder!BU753),0)</f>
        <v>0</v>
      </c>
      <c r="K753">
        <f>IF(Kinder!BV755=Antrag!$C$4,IF(Kinder!BV753=4.5,'Berechnung 4_5 _ x'!$E$31,Kinder!BV753),0)</f>
        <v>0</v>
      </c>
      <c r="L753">
        <f>IF(Kinder!BW755=Antrag!$C$4,IF(Kinder!BW753=4.5,'Berechnung 4_5 _ x'!$E$31,Kinder!BW753),0)</f>
        <v>0</v>
      </c>
      <c r="M753" t="str">
        <f>IF(Kinder!S755='Berechnung Kommune'!L752,Kinder!S753,0)</f>
        <v/>
      </c>
      <c r="AL753">
        <f>IF(Kinder!BL755=Antrag!$C$4,IF(A753&gt;=4.5,IF('Berechnung 4_5 _ x'!D$5="Nein",4.5,IF(Kinder!AJ$903&lt;3,IF(MAX(Kinder!$AJ$903:AJ$903)&lt;3,4.5,Kinder!BL753),MIN('Berechnung 4_5 _ x'!$E$31:$F$32))),A753),0)</f>
        <v>0</v>
      </c>
      <c r="AM753">
        <f>IF(Kinder!BM755=Antrag!$C$4,IF(B753&gt;=4.5,IF('Berechnung 4_5 _ x'!E$5="Nein",4.5,IF(Kinder!AK$903&lt;3,IF(MAX(Kinder!$AJ$903:AK$903)&lt;3,4.5,Kinder!BM753),MIN('Berechnung 4_5 _ x'!$E$31:$F$32))),B753),0)</f>
        <v>0</v>
      </c>
      <c r="AN753">
        <f>IF(Kinder!BN755=Antrag!$C$4,IF(C753&gt;=4.5,IF('Berechnung 4_5 _ x'!F$5="Nein",4.5,IF(Kinder!AL$903&lt;3,IF(MAX(Kinder!$AJ$903:AL$903)&lt;3,4.5,Kinder!BN753),MIN('Berechnung 4_5 _ x'!$E$31:$F$32))),C753),0)</f>
        <v>0</v>
      </c>
      <c r="AO753">
        <f>IF(Kinder!BO755=Antrag!$C$4,IF(D753&gt;=4.5,IF('Berechnung 4_5 _ x'!G$5="Nein",4.5,IF(Kinder!AM$903&lt;3,IF(MAX(Kinder!$AJ$903:AM$903)&lt;3,4.5,Kinder!BO753),MIN('Berechnung 4_5 _ x'!$E$31:$F$32))),D753),0)</f>
        <v>0</v>
      </c>
      <c r="AP753">
        <f>IF(Kinder!BP755=Antrag!$C$4,IF(E753&gt;=4.5,IF('Berechnung 4_5 _ x'!H$5="Nein",4.5,IF(Kinder!AN$903&lt;3,IF(MAX(Kinder!$AJ$903:AN$903)&lt;3,4.5,Kinder!BP753),MIN('Berechnung 4_5 _ x'!$E$31:$F$32))),E753),0)</f>
        <v>0</v>
      </c>
      <c r="AQ753">
        <f>IF(Kinder!BQ755=Antrag!$C$4,IF(F753&gt;=4.5,IF('Berechnung 4_5 _ x'!I$5="Nein",4.5,IF(Kinder!AO$903&lt;3,IF(MAX(Kinder!$AJ$903:AO$903)&lt;3,4.5,Kinder!BQ753),MIN('Berechnung 4_5 _ x'!$E$31:$F$32))),F753),0)</f>
        <v>0</v>
      </c>
      <c r="AR753">
        <f>IF(Kinder!BR755=Antrag!$C$4,IF(G753&gt;=4.5,IF('Berechnung 4_5 _ x'!J$5="Nein",4.5,IF(Kinder!AP$903&lt;3,IF(MAX(Kinder!$AJ$903:AP$903)&lt;3,4.5,Kinder!BR753),MIN('Berechnung 4_5 _ x'!$E$31:$F$32))),G753),0)</f>
        <v>0</v>
      </c>
      <c r="AS753">
        <f>IF(Kinder!BS755=Antrag!$C$4,IF(H753&gt;=4.5,IF('Berechnung 4_5 _ x'!K$5="Nein",4.5,IF(Kinder!AQ$903&lt;3,IF(MAX(Kinder!$AJ$903:AQ$903)&lt;3,4.5,Kinder!BS753),MIN('Berechnung 4_5 _ x'!$E$31:$F$32))),H753),0)</f>
        <v>0</v>
      </c>
      <c r="AT753">
        <f>IF(Kinder!BT755=Antrag!$C$4,IF(I753&gt;=4.5,IF('Berechnung 4_5 _ x'!L$5="Nein",4.5,IF(Kinder!AR$903&lt;3,IF(MAX(Kinder!$AJ$903:AR$903)&lt;3,4.5,Kinder!BT753),MIN('Berechnung 4_5 _ x'!$E$31:$F$32))),I753),0)</f>
        <v>0</v>
      </c>
      <c r="AU753">
        <f>IF(Kinder!BU755=Antrag!$C$4,IF(J753&gt;=4.5,IF('Berechnung 4_5 _ x'!M$5="Nein",4.5,IF(Kinder!AS$903&lt;3,IF(MAX(Kinder!$AJ$903:AS$903)&lt;3,4.5,Kinder!BU753),MIN('Berechnung 4_5 _ x'!$E$31:$F$32))),J753),0)</f>
        <v>0</v>
      </c>
      <c r="AV753">
        <f>IF(Kinder!BV755=Antrag!$C$4,IF(K753&gt;=4.5,IF('Berechnung 4_5 _ x'!N$5="Nein",4.5,IF(Kinder!AT$903&lt;3,IF(MAX(Kinder!$AJ$903:AT$903)&lt;3,4.5,Kinder!BV753),MIN('Berechnung 4_5 _ x'!$E$31:$F$32))),K753),0)</f>
        <v>0</v>
      </c>
      <c r="AW753">
        <f>IF(Kinder!BW755=Antrag!$C$4,IF(L753&gt;=4.5,IF('Berechnung 4_5 _ x'!O$5="Nein",4.5,IF(Kinder!AU$903&lt;3,IF(MAX(Kinder!$AJ$903:AU$903)&lt;3,4.5,Kinder!BW753),MIN('Berechnung 4_5 _ x'!$E$31:$F$32))),L753),0)</f>
        <v>0</v>
      </c>
    </row>
    <row r="754" spans="1:49" x14ac:dyDescent="0.2">
      <c r="M754">
        <f>IF(Kinder!BL755=Antrag!$C$4,Kinder!BL754,0)</f>
        <v>0</v>
      </c>
      <c r="N754">
        <f>IF(Kinder!BM755=Antrag!$C$4,Kinder!BM754,0)</f>
        <v>0</v>
      </c>
      <c r="O754">
        <f>IF(Kinder!BN755=Antrag!$C$4,Kinder!BN754,0)</f>
        <v>0</v>
      </c>
      <c r="P754">
        <f>IF(Kinder!BO755=Antrag!$C$4,Kinder!BO754,0)</f>
        <v>0</v>
      </c>
      <c r="Q754">
        <f>IF(Kinder!BP755=Antrag!$C$4,Kinder!BP754,0)</f>
        <v>0</v>
      </c>
      <c r="R754">
        <f>IF(Kinder!BQ755=Antrag!$C$4,Kinder!BQ754,0)</f>
        <v>0</v>
      </c>
      <c r="S754">
        <f>IF(Kinder!BR755=Antrag!$C$4,Kinder!BR754,0)</f>
        <v>0</v>
      </c>
      <c r="T754">
        <f>IF(Kinder!BS755=Antrag!$C$4,Kinder!BS754,0)</f>
        <v>0</v>
      </c>
      <c r="U754">
        <f>IF(Kinder!BT755=Antrag!$C$4,Kinder!BT754,0)</f>
        <v>0</v>
      </c>
      <c r="V754">
        <f>IF(Kinder!BU755=Antrag!$C$4,Kinder!BU754,0)</f>
        <v>0</v>
      </c>
      <c r="W754">
        <f>IF(Kinder!BV755=Antrag!$C$4,Kinder!BV754,0)</f>
        <v>0</v>
      </c>
      <c r="X754">
        <f>IF(Kinder!BW755=Antrag!$C$4,Kinder!BW754,0)</f>
        <v>0</v>
      </c>
    </row>
    <row r="755" spans="1:49" x14ac:dyDescent="0.2">
      <c r="Y755">
        <f t="shared" ref="Y755:AJ755" si="250">MIN(A753,AL753)*M754</f>
        <v>0</v>
      </c>
      <c r="Z755">
        <f t="shared" si="250"/>
        <v>0</v>
      </c>
      <c r="AA755">
        <f t="shared" si="250"/>
        <v>0</v>
      </c>
      <c r="AB755">
        <f t="shared" si="250"/>
        <v>0</v>
      </c>
      <c r="AC755">
        <f t="shared" si="250"/>
        <v>0</v>
      </c>
      <c r="AD755">
        <f t="shared" si="250"/>
        <v>0</v>
      </c>
      <c r="AE755">
        <f t="shared" si="250"/>
        <v>0</v>
      </c>
      <c r="AF755">
        <f t="shared" si="250"/>
        <v>0</v>
      </c>
      <c r="AG755">
        <f t="shared" si="250"/>
        <v>0</v>
      </c>
      <c r="AH755">
        <f t="shared" si="250"/>
        <v>0</v>
      </c>
      <c r="AI755">
        <f t="shared" si="250"/>
        <v>0</v>
      </c>
      <c r="AJ755">
        <f t="shared" si="250"/>
        <v>0</v>
      </c>
      <c r="AK755">
        <f>SUM(Y755:AJ755)</f>
        <v>0</v>
      </c>
    </row>
    <row r="756" spans="1:49" x14ac:dyDescent="0.2">
      <c r="A756">
        <f>IF(Kinder!BL758=Antrag!$C$4,IF(Kinder!BL756=4.5,'Berechnung 4_5 _ x'!$E$31,Kinder!BL756),0)</f>
        <v>0</v>
      </c>
      <c r="B756">
        <f>IF(Kinder!BM758=Antrag!$C$4,IF(Kinder!BM756=4.5,'Berechnung 4_5 _ x'!$E$31,Kinder!BM756),0)</f>
        <v>0</v>
      </c>
      <c r="C756">
        <f>IF(Kinder!BN758=Antrag!$C$4,IF(Kinder!BN756=4.5,'Berechnung 4_5 _ x'!$E$31,Kinder!BN756),0)</f>
        <v>0</v>
      </c>
      <c r="D756">
        <f>IF(Kinder!BO758=Antrag!$C$4,IF(Kinder!BO756=4.5,'Berechnung 4_5 _ x'!$E$31,Kinder!BO756),0)</f>
        <v>0</v>
      </c>
      <c r="E756">
        <f>IF(Kinder!BP758=Antrag!$C$4,IF(Kinder!BP756=4.5,'Berechnung 4_5 _ x'!$E$31,Kinder!BP756),0)</f>
        <v>0</v>
      </c>
      <c r="F756">
        <f>IF(Kinder!BQ758=Antrag!$C$4,IF(Kinder!BQ756=4.5,'Berechnung 4_5 _ x'!$E$31,Kinder!BQ756),0)</f>
        <v>0</v>
      </c>
      <c r="G756">
        <f>IF(Kinder!BR758=Antrag!$C$4,IF(Kinder!BR756=4.5,'Berechnung 4_5 _ x'!$E$31,Kinder!BR756),0)</f>
        <v>0</v>
      </c>
      <c r="H756">
        <f>IF(Kinder!BS758=Antrag!$C$4,IF(Kinder!BS756=4.5,'Berechnung 4_5 _ x'!$E$31,Kinder!BS756),0)</f>
        <v>0</v>
      </c>
      <c r="I756">
        <f>IF(Kinder!BT758=Antrag!$C$4,IF(Kinder!BT756=4.5,'Berechnung 4_5 _ x'!$E$31,Kinder!BT756),0)</f>
        <v>0</v>
      </c>
      <c r="J756">
        <f>IF(Kinder!BU758=Antrag!$C$4,IF(Kinder!BU756=4.5,'Berechnung 4_5 _ x'!$E$31,Kinder!BU756),0)</f>
        <v>0</v>
      </c>
      <c r="K756">
        <f>IF(Kinder!BV758=Antrag!$C$4,IF(Kinder!BV756=4.5,'Berechnung 4_5 _ x'!$E$31,Kinder!BV756),0)</f>
        <v>0</v>
      </c>
      <c r="L756">
        <f>IF(Kinder!BW758=Antrag!$C$4,IF(Kinder!BW756=4.5,'Berechnung 4_5 _ x'!$E$31,Kinder!BW756),0)</f>
        <v>0</v>
      </c>
      <c r="M756" t="str">
        <f>IF(Kinder!S758='Berechnung Kommune'!L755,Kinder!S756,0)</f>
        <v/>
      </c>
      <c r="AL756">
        <f>IF(Kinder!BL758=Antrag!$C$4,IF(A756&gt;=4.5,IF('Berechnung 4_5 _ x'!D$5="Nein",4.5,IF(Kinder!AJ$903&lt;3,IF(MAX(Kinder!$AJ$903:AJ$903)&lt;3,4.5,Kinder!BL756),MIN('Berechnung 4_5 _ x'!$E$31:$F$32))),A756),0)</f>
        <v>0</v>
      </c>
      <c r="AM756">
        <f>IF(Kinder!BM758=Antrag!$C$4,IF(B756&gt;=4.5,IF('Berechnung 4_5 _ x'!E$5="Nein",4.5,IF(Kinder!AK$903&lt;3,IF(MAX(Kinder!$AJ$903:AK$903)&lt;3,4.5,Kinder!BM756),MIN('Berechnung 4_5 _ x'!$E$31:$F$32))),B756),0)</f>
        <v>0</v>
      </c>
      <c r="AN756">
        <f>IF(Kinder!BN758=Antrag!$C$4,IF(C756&gt;=4.5,IF('Berechnung 4_5 _ x'!F$5="Nein",4.5,IF(Kinder!AL$903&lt;3,IF(MAX(Kinder!$AJ$903:AL$903)&lt;3,4.5,Kinder!BN756),MIN('Berechnung 4_5 _ x'!$E$31:$F$32))),C756),0)</f>
        <v>0</v>
      </c>
      <c r="AO756">
        <f>IF(Kinder!BO758=Antrag!$C$4,IF(D756&gt;=4.5,IF('Berechnung 4_5 _ x'!G$5="Nein",4.5,IF(Kinder!AM$903&lt;3,IF(MAX(Kinder!$AJ$903:AM$903)&lt;3,4.5,Kinder!BO756),MIN('Berechnung 4_5 _ x'!$E$31:$F$32))),D756),0)</f>
        <v>0</v>
      </c>
      <c r="AP756">
        <f>IF(Kinder!BP758=Antrag!$C$4,IF(E756&gt;=4.5,IF('Berechnung 4_5 _ x'!H$5="Nein",4.5,IF(Kinder!AN$903&lt;3,IF(MAX(Kinder!$AJ$903:AN$903)&lt;3,4.5,Kinder!BP756),MIN('Berechnung 4_5 _ x'!$E$31:$F$32))),E756),0)</f>
        <v>0</v>
      </c>
      <c r="AQ756">
        <f>IF(Kinder!BQ758=Antrag!$C$4,IF(F756&gt;=4.5,IF('Berechnung 4_5 _ x'!I$5="Nein",4.5,IF(Kinder!AO$903&lt;3,IF(MAX(Kinder!$AJ$903:AO$903)&lt;3,4.5,Kinder!BQ756),MIN('Berechnung 4_5 _ x'!$E$31:$F$32))),F756),0)</f>
        <v>0</v>
      </c>
      <c r="AR756">
        <f>IF(Kinder!BR758=Antrag!$C$4,IF(G756&gt;=4.5,IF('Berechnung 4_5 _ x'!J$5="Nein",4.5,IF(Kinder!AP$903&lt;3,IF(MAX(Kinder!$AJ$903:AP$903)&lt;3,4.5,Kinder!BR756),MIN('Berechnung 4_5 _ x'!$E$31:$F$32))),G756),0)</f>
        <v>0</v>
      </c>
      <c r="AS756">
        <f>IF(Kinder!BS758=Antrag!$C$4,IF(H756&gt;=4.5,IF('Berechnung 4_5 _ x'!K$5="Nein",4.5,IF(Kinder!AQ$903&lt;3,IF(MAX(Kinder!$AJ$903:AQ$903)&lt;3,4.5,Kinder!BS756),MIN('Berechnung 4_5 _ x'!$E$31:$F$32))),H756),0)</f>
        <v>0</v>
      </c>
      <c r="AT756">
        <f>IF(Kinder!BT758=Antrag!$C$4,IF(I756&gt;=4.5,IF('Berechnung 4_5 _ x'!L$5="Nein",4.5,IF(Kinder!AR$903&lt;3,IF(MAX(Kinder!$AJ$903:AR$903)&lt;3,4.5,Kinder!BT756),MIN('Berechnung 4_5 _ x'!$E$31:$F$32))),I756),0)</f>
        <v>0</v>
      </c>
      <c r="AU756">
        <f>IF(Kinder!BU758=Antrag!$C$4,IF(J756&gt;=4.5,IF('Berechnung 4_5 _ x'!M$5="Nein",4.5,IF(Kinder!AS$903&lt;3,IF(MAX(Kinder!$AJ$903:AS$903)&lt;3,4.5,Kinder!BU756),MIN('Berechnung 4_5 _ x'!$E$31:$F$32))),J756),0)</f>
        <v>0</v>
      </c>
      <c r="AV756">
        <f>IF(Kinder!BV758=Antrag!$C$4,IF(K756&gt;=4.5,IF('Berechnung 4_5 _ x'!N$5="Nein",4.5,IF(Kinder!AT$903&lt;3,IF(MAX(Kinder!$AJ$903:AT$903)&lt;3,4.5,Kinder!BV756),MIN('Berechnung 4_5 _ x'!$E$31:$F$32))),K756),0)</f>
        <v>0</v>
      </c>
      <c r="AW756">
        <f>IF(Kinder!BW758=Antrag!$C$4,IF(L756&gt;=4.5,IF('Berechnung 4_5 _ x'!O$5="Nein",4.5,IF(Kinder!AU$903&lt;3,IF(MAX(Kinder!$AJ$903:AU$903)&lt;3,4.5,Kinder!BW756),MIN('Berechnung 4_5 _ x'!$E$31:$F$32))),L756),0)</f>
        <v>0</v>
      </c>
    </row>
    <row r="757" spans="1:49" x14ac:dyDescent="0.2">
      <c r="M757">
        <f>IF(Kinder!BL758=Antrag!$C$4,Kinder!BL757,0)</f>
        <v>0</v>
      </c>
      <c r="N757">
        <f>IF(Kinder!BM758=Antrag!$C$4,Kinder!BM757,0)</f>
        <v>0</v>
      </c>
      <c r="O757">
        <f>IF(Kinder!BN758=Antrag!$C$4,Kinder!BN757,0)</f>
        <v>0</v>
      </c>
      <c r="P757">
        <f>IF(Kinder!BO758=Antrag!$C$4,Kinder!BO757,0)</f>
        <v>0</v>
      </c>
      <c r="Q757">
        <f>IF(Kinder!BP758=Antrag!$C$4,Kinder!BP757,0)</f>
        <v>0</v>
      </c>
      <c r="R757">
        <f>IF(Kinder!BQ758=Antrag!$C$4,Kinder!BQ757,0)</f>
        <v>0</v>
      </c>
      <c r="S757">
        <f>IF(Kinder!BR758=Antrag!$C$4,Kinder!BR757,0)</f>
        <v>0</v>
      </c>
      <c r="T757">
        <f>IF(Kinder!BS758=Antrag!$C$4,Kinder!BS757,0)</f>
        <v>0</v>
      </c>
      <c r="U757">
        <f>IF(Kinder!BT758=Antrag!$C$4,Kinder!BT757,0)</f>
        <v>0</v>
      </c>
      <c r="V757">
        <f>IF(Kinder!BU758=Antrag!$C$4,Kinder!BU757,0)</f>
        <v>0</v>
      </c>
      <c r="W757">
        <f>IF(Kinder!BV758=Antrag!$C$4,Kinder!BV757,0)</f>
        <v>0</v>
      </c>
      <c r="X757">
        <f>IF(Kinder!BW758=Antrag!$C$4,Kinder!BW757,0)</f>
        <v>0</v>
      </c>
    </row>
    <row r="758" spans="1:49" x14ac:dyDescent="0.2">
      <c r="Y758">
        <f t="shared" ref="Y758:AJ758" si="251">MIN(A756,AL756)*M757</f>
        <v>0</v>
      </c>
      <c r="Z758">
        <f t="shared" si="251"/>
        <v>0</v>
      </c>
      <c r="AA758">
        <f t="shared" si="251"/>
        <v>0</v>
      </c>
      <c r="AB758">
        <f t="shared" si="251"/>
        <v>0</v>
      </c>
      <c r="AC758">
        <f t="shared" si="251"/>
        <v>0</v>
      </c>
      <c r="AD758">
        <f t="shared" si="251"/>
        <v>0</v>
      </c>
      <c r="AE758">
        <f t="shared" si="251"/>
        <v>0</v>
      </c>
      <c r="AF758">
        <f t="shared" si="251"/>
        <v>0</v>
      </c>
      <c r="AG758">
        <f t="shared" si="251"/>
        <v>0</v>
      </c>
      <c r="AH758">
        <f t="shared" si="251"/>
        <v>0</v>
      </c>
      <c r="AI758">
        <f t="shared" si="251"/>
        <v>0</v>
      </c>
      <c r="AJ758">
        <f t="shared" si="251"/>
        <v>0</v>
      </c>
      <c r="AK758">
        <f>SUM(Y758:AJ758)</f>
        <v>0</v>
      </c>
    </row>
    <row r="759" spans="1:49" x14ac:dyDescent="0.2">
      <c r="A759">
        <f>IF(Kinder!BL761=Antrag!$C$4,IF(Kinder!BL759=4.5,'Berechnung 4_5 _ x'!$E$31,Kinder!BL759),0)</f>
        <v>0</v>
      </c>
      <c r="B759">
        <f>IF(Kinder!BM761=Antrag!$C$4,IF(Kinder!BM759=4.5,'Berechnung 4_5 _ x'!$E$31,Kinder!BM759),0)</f>
        <v>0</v>
      </c>
      <c r="C759">
        <f>IF(Kinder!BN761=Antrag!$C$4,IF(Kinder!BN759=4.5,'Berechnung 4_5 _ x'!$E$31,Kinder!BN759),0)</f>
        <v>0</v>
      </c>
      <c r="D759">
        <f>IF(Kinder!BO761=Antrag!$C$4,IF(Kinder!BO759=4.5,'Berechnung 4_5 _ x'!$E$31,Kinder!BO759),0)</f>
        <v>0</v>
      </c>
      <c r="E759">
        <f>IF(Kinder!BP761=Antrag!$C$4,IF(Kinder!BP759=4.5,'Berechnung 4_5 _ x'!$E$31,Kinder!BP759),0)</f>
        <v>0</v>
      </c>
      <c r="F759">
        <f>IF(Kinder!BQ761=Antrag!$C$4,IF(Kinder!BQ759=4.5,'Berechnung 4_5 _ x'!$E$31,Kinder!BQ759),0)</f>
        <v>0</v>
      </c>
      <c r="G759">
        <f>IF(Kinder!BR761=Antrag!$C$4,IF(Kinder!BR759=4.5,'Berechnung 4_5 _ x'!$E$31,Kinder!BR759),0)</f>
        <v>0</v>
      </c>
      <c r="H759">
        <f>IF(Kinder!BS761=Antrag!$C$4,IF(Kinder!BS759=4.5,'Berechnung 4_5 _ x'!$E$31,Kinder!BS759),0)</f>
        <v>0</v>
      </c>
      <c r="I759">
        <f>IF(Kinder!BT761=Antrag!$C$4,IF(Kinder!BT759=4.5,'Berechnung 4_5 _ x'!$E$31,Kinder!BT759),0)</f>
        <v>0</v>
      </c>
      <c r="J759">
        <f>IF(Kinder!BU761=Antrag!$C$4,IF(Kinder!BU759=4.5,'Berechnung 4_5 _ x'!$E$31,Kinder!BU759),0)</f>
        <v>0</v>
      </c>
      <c r="K759">
        <f>IF(Kinder!BV761=Antrag!$C$4,IF(Kinder!BV759=4.5,'Berechnung 4_5 _ x'!$E$31,Kinder!BV759),0)</f>
        <v>0</v>
      </c>
      <c r="L759">
        <f>IF(Kinder!BW761=Antrag!$C$4,IF(Kinder!BW759=4.5,'Berechnung 4_5 _ x'!$E$31,Kinder!BW759),0)</f>
        <v>0</v>
      </c>
      <c r="M759" t="str">
        <f>IF(Kinder!S761='Berechnung Kommune'!L758,Kinder!S759,0)</f>
        <v/>
      </c>
      <c r="AL759">
        <f>IF(Kinder!BL761=Antrag!$C$4,IF(A759&gt;=4.5,IF('Berechnung 4_5 _ x'!D$5="Nein",4.5,IF(Kinder!AJ$903&lt;3,IF(MAX(Kinder!$AJ$903:AJ$903)&lt;3,4.5,Kinder!BL759),MIN('Berechnung 4_5 _ x'!$E$31:$F$32))),A759),0)</f>
        <v>0</v>
      </c>
      <c r="AM759">
        <f>IF(Kinder!BM761=Antrag!$C$4,IF(B759&gt;=4.5,IF('Berechnung 4_5 _ x'!E$5="Nein",4.5,IF(Kinder!AK$903&lt;3,IF(MAX(Kinder!$AJ$903:AK$903)&lt;3,4.5,Kinder!BM759),MIN('Berechnung 4_5 _ x'!$E$31:$F$32))),B759),0)</f>
        <v>0</v>
      </c>
      <c r="AN759">
        <f>IF(Kinder!BN761=Antrag!$C$4,IF(C759&gt;=4.5,IF('Berechnung 4_5 _ x'!F$5="Nein",4.5,IF(Kinder!AL$903&lt;3,IF(MAX(Kinder!$AJ$903:AL$903)&lt;3,4.5,Kinder!BN759),MIN('Berechnung 4_5 _ x'!$E$31:$F$32))),C759),0)</f>
        <v>0</v>
      </c>
      <c r="AO759">
        <f>IF(Kinder!BO761=Antrag!$C$4,IF(D759&gt;=4.5,IF('Berechnung 4_5 _ x'!G$5="Nein",4.5,IF(Kinder!AM$903&lt;3,IF(MAX(Kinder!$AJ$903:AM$903)&lt;3,4.5,Kinder!BO759),MIN('Berechnung 4_5 _ x'!$E$31:$F$32))),D759),0)</f>
        <v>0</v>
      </c>
      <c r="AP759">
        <f>IF(Kinder!BP761=Antrag!$C$4,IF(E759&gt;=4.5,IF('Berechnung 4_5 _ x'!H$5="Nein",4.5,IF(Kinder!AN$903&lt;3,IF(MAX(Kinder!$AJ$903:AN$903)&lt;3,4.5,Kinder!BP759),MIN('Berechnung 4_5 _ x'!$E$31:$F$32))),E759),0)</f>
        <v>0</v>
      </c>
      <c r="AQ759">
        <f>IF(Kinder!BQ761=Antrag!$C$4,IF(F759&gt;=4.5,IF('Berechnung 4_5 _ x'!I$5="Nein",4.5,IF(Kinder!AO$903&lt;3,IF(MAX(Kinder!$AJ$903:AO$903)&lt;3,4.5,Kinder!BQ759),MIN('Berechnung 4_5 _ x'!$E$31:$F$32))),F759),0)</f>
        <v>0</v>
      </c>
      <c r="AR759">
        <f>IF(Kinder!BR761=Antrag!$C$4,IF(G759&gt;=4.5,IF('Berechnung 4_5 _ x'!J$5="Nein",4.5,IF(Kinder!AP$903&lt;3,IF(MAX(Kinder!$AJ$903:AP$903)&lt;3,4.5,Kinder!BR759),MIN('Berechnung 4_5 _ x'!$E$31:$F$32))),G759),0)</f>
        <v>0</v>
      </c>
      <c r="AS759">
        <f>IF(Kinder!BS761=Antrag!$C$4,IF(H759&gt;=4.5,IF('Berechnung 4_5 _ x'!K$5="Nein",4.5,IF(Kinder!AQ$903&lt;3,IF(MAX(Kinder!$AJ$903:AQ$903)&lt;3,4.5,Kinder!BS759),MIN('Berechnung 4_5 _ x'!$E$31:$F$32))),H759),0)</f>
        <v>0</v>
      </c>
      <c r="AT759">
        <f>IF(Kinder!BT761=Antrag!$C$4,IF(I759&gt;=4.5,IF('Berechnung 4_5 _ x'!L$5="Nein",4.5,IF(Kinder!AR$903&lt;3,IF(MAX(Kinder!$AJ$903:AR$903)&lt;3,4.5,Kinder!BT759),MIN('Berechnung 4_5 _ x'!$E$31:$F$32))),I759),0)</f>
        <v>0</v>
      </c>
      <c r="AU759">
        <f>IF(Kinder!BU761=Antrag!$C$4,IF(J759&gt;=4.5,IF('Berechnung 4_5 _ x'!M$5="Nein",4.5,IF(Kinder!AS$903&lt;3,IF(MAX(Kinder!$AJ$903:AS$903)&lt;3,4.5,Kinder!BU759),MIN('Berechnung 4_5 _ x'!$E$31:$F$32))),J759),0)</f>
        <v>0</v>
      </c>
      <c r="AV759">
        <f>IF(Kinder!BV761=Antrag!$C$4,IF(K759&gt;=4.5,IF('Berechnung 4_5 _ x'!N$5="Nein",4.5,IF(Kinder!AT$903&lt;3,IF(MAX(Kinder!$AJ$903:AT$903)&lt;3,4.5,Kinder!BV759),MIN('Berechnung 4_5 _ x'!$E$31:$F$32))),K759),0)</f>
        <v>0</v>
      </c>
      <c r="AW759">
        <f>IF(Kinder!BW761=Antrag!$C$4,IF(L759&gt;=4.5,IF('Berechnung 4_5 _ x'!O$5="Nein",4.5,IF(Kinder!AU$903&lt;3,IF(MAX(Kinder!$AJ$903:AU$903)&lt;3,4.5,Kinder!BW759),MIN('Berechnung 4_5 _ x'!$E$31:$F$32))),L759),0)</f>
        <v>0</v>
      </c>
    </row>
    <row r="760" spans="1:49" x14ac:dyDescent="0.2">
      <c r="M760">
        <f>IF(Kinder!BL761=Antrag!$C$4,Kinder!BL760,0)</f>
        <v>0</v>
      </c>
      <c r="N760">
        <f>IF(Kinder!BM761=Antrag!$C$4,Kinder!BM760,0)</f>
        <v>0</v>
      </c>
      <c r="O760">
        <f>IF(Kinder!BN761=Antrag!$C$4,Kinder!BN760,0)</f>
        <v>0</v>
      </c>
      <c r="P760">
        <f>IF(Kinder!BO761=Antrag!$C$4,Kinder!BO760,0)</f>
        <v>0</v>
      </c>
      <c r="Q760">
        <f>IF(Kinder!BP761=Antrag!$C$4,Kinder!BP760,0)</f>
        <v>0</v>
      </c>
      <c r="R760">
        <f>IF(Kinder!BQ761=Antrag!$C$4,Kinder!BQ760,0)</f>
        <v>0</v>
      </c>
      <c r="S760">
        <f>IF(Kinder!BR761=Antrag!$C$4,Kinder!BR760,0)</f>
        <v>0</v>
      </c>
      <c r="T760">
        <f>IF(Kinder!BS761=Antrag!$C$4,Kinder!BS760,0)</f>
        <v>0</v>
      </c>
      <c r="U760">
        <f>IF(Kinder!BT761=Antrag!$C$4,Kinder!BT760,0)</f>
        <v>0</v>
      </c>
      <c r="V760">
        <f>IF(Kinder!BU761=Antrag!$C$4,Kinder!BU760,0)</f>
        <v>0</v>
      </c>
      <c r="W760">
        <f>IF(Kinder!BV761=Antrag!$C$4,Kinder!BV760,0)</f>
        <v>0</v>
      </c>
      <c r="X760">
        <f>IF(Kinder!BW761=Antrag!$C$4,Kinder!BW760,0)</f>
        <v>0</v>
      </c>
    </row>
    <row r="761" spans="1:49" x14ac:dyDescent="0.2">
      <c r="Y761">
        <f t="shared" ref="Y761:AJ761" si="252">MIN(A759,AL759)*M760</f>
        <v>0</v>
      </c>
      <c r="Z761">
        <f t="shared" si="252"/>
        <v>0</v>
      </c>
      <c r="AA761">
        <f t="shared" si="252"/>
        <v>0</v>
      </c>
      <c r="AB761">
        <f t="shared" si="252"/>
        <v>0</v>
      </c>
      <c r="AC761">
        <f t="shared" si="252"/>
        <v>0</v>
      </c>
      <c r="AD761">
        <f t="shared" si="252"/>
        <v>0</v>
      </c>
      <c r="AE761">
        <f t="shared" si="252"/>
        <v>0</v>
      </c>
      <c r="AF761">
        <f t="shared" si="252"/>
        <v>0</v>
      </c>
      <c r="AG761">
        <f t="shared" si="252"/>
        <v>0</v>
      </c>
      <c r="AH761">
        <f t="shared" si="252"/>
        <v>0</v>
      </c>
      <c r="AI761">
        <f t="shared" si="252"/>
        <v>0</v>
      </c>
      <c r="AJ761">
        <f t="shared" si="252"/>
        <v>0</v>
      </c>
      <c r="AK761">
        <f>SUM(Y761:AJ761)</f>
        <v>0</v>
      </c>
    </row>
    <row r="762" spans="1:49" x14ac:dyDescent="0.2">
      <c r="A762">
        <f>IF(Kinder!BL764=Antrag!$C$4,IF(Kinder!BL762=4.5,'Berechnung 4_5 _ x'!$E$31,Kinder!BL762),0)</f>
        <v>0</v>
      </c>
      <c r="B762">
        <f>IF(Kinder!BM764=Antrag!$C$4,IF(Kinder!BM762=4.5,'Berechnung 4_5 _ x'!$E$31,Kinder!BM762),0)</f>
        <v>0</v>
      </c>
      <c r="C762">
        <f>IF(Kinder!BN764=Antrag!$C$4,IF(Kinder!BN762=4.5,'Berechnung 4_5 _ x'!$E$31,Kinder!BN762),0)</f>
        <v>0</v>
      </c>
      <c r="D762">
        <f>IF(Kinder!BO764=Antrag!$C$4,IF(Kinder!BO762=4.5,'Berechnung 4_5 _ x'!$E$31,Kinder!BO762),0)</f>
        <v>0</v>
      </c>
      <c r="E762">
        <f>IF(Kinder!BP764=Antrag!$C$4,IF(Kinder!BP762=4.5,'Berechnung 4_5 _ x'!$E$31,Kinder!BP762),0)</f>
        <v>0</v>
      </c>
      <c r="F762">
        <f>IF(Kinder!BQ764=Antrag!$C$4,IF(Kinder!BQ762=4.5,'Berechnung 4_5 _ x'!$E$31,Kinder!BQ762),0)</f>
        <v>0</v>
      </c>
      <c r="G762">
        <f>IF(Kinder!BR764=Antrag!$C$4,IF(Kinder!BR762=4.5,'Berechnung 4_5 _ x'!$E$31,Kinder!BR762),0)</f>
        <v>0</v>
      </c>
      <c r="H762">
        <f>IF(Kinder!BS764=Antrag!$C$4,IF(Kinder!BS762=4.5,'Berechnung 4_5 _ x'!$E$31,Kinder!BS762),0)</f>
        <v>0</v>
      </c>
      <c r="I762">
        <f>IF(Kinder!BT764=Antrag!$C$4,IF(Kinder!BT762=4.5,'Berechnung 4_5 _ x'!$E$31,Kinder!BT762),0)</f>
        <v>0</v>
      </c>
      <c r="J762">
        <f>IF(Kinder!BU764=Antrag!$C$4,IF(Kinder!BU762=4.5,'Berechnung 4_5 _ x'!$E$31,Kinder!BU762),0)</f>
        <v>0</v>
      </c>
      <c r="K762">
        <f>IF(Kinder!BV764=Antrag!$C$4,IF(Kinder!BV762=4.5,'Berechnung 4_5 _ x'!$E$31,Kinder!BV762),0)</f>
        <v>0</v>
      </c>
      <c r="L762">
        <f>IF(Kinder!BW764=Antrag!$C$4,IF(Kinder!BW762=4.5,'Berechnung 4_5 _ x'!$E$31,Kinder!BW762),0)</f>
        <v>0</v>
      </c>
      <c r="M762" t="str">
        <f>IF(Kinder!S764='Berechnung Kommune'!L761,Kinder!S762,0)</f>
        <v/>
      </c>
      <c r="AL762">
        <f>IF(Kinder!BL764=Antrag!$C$4,IF(A762&gt;=4.5,IF('Berechnung 4_5 _ x'!D$5="Nein",4.5,IF(Kinder!AJ$903&lt;3,IF(MAX(Kinder!$AJ$903:AJ$903)&lt;3,4.5,Kinder!BL762),MIN('Berechnung 4_5 _ x'!$E$31:$F$32))),A762),0)</f>
        <v>0</v>
      </c>
      <c r="AM762">
        <f>IF(Kinder!BM764=Antrag!$C$4,IF(B762&gt;=4.5,IF('Berechnung 4_5 _ x'!E$5="Nein",4.5,IF(Kinder!AK$903&lt;3,IF(MAX(Kinder!$AJ$903:AK$903)&lt;3,4.5,Kinder!BM762),MIN('Berechnung 4_5 _ x'!$E$31:$F$32))),B762),0)</f>
        <v>0</v>
      </c>
      <c r="AN762">
        <f>IF(Kinder!BN764=Antrag!$C$4,IF(C762&gt;=4.5,IF('Berechnung 4_5 _ x'!F$5="Nein",4.5,IF(Kinder!AL$903&lt;3,IF(MAX(Kinder!$AJ$903:AL$903)&lt;3,4.5,Kinder!BN762),MIN('Berechnung 4_5 _ x'!$E$31:$F$32))),C762),0)</f>
        <v>0</v>
      </c>
      <c r="AO762">
        <f>IF(Kinder!BO764=Antrag!$C$4,IF(D762&gt;=4.5,IF('Berechnung 4_5 _ x'!G$5="Nein",4.5,IF(Kinder!AM$903&lt;3,IF(MAX(Kinder!$AJ$903:AM$903)&lt;3,4.5,Kinder!BO762),MIN('Berechnung 4_5 _ x'!$E$31:$F$32))),D762),0)</f>
        <v>0</v>
      </c>
      <c r="AP762">
        <f>IF(Kinder!BP764=Antrag!$C$4,IF(E762&gt;=4.5,IF('Berechnung 4_5 _ x'!H$5="Nein",4.5,IF(Kinder!AN$903&lt;3,IF(MAX(Kinder!$AJ$903:AN$903)&lt;3,4.5,Kinder!BP762),MIN('Berechnung 4_5 _ x'!$E$31:$F$32))),E762),0)</f>
        <v>0</v>
      </c>
      <c r="AQ762">
        <f>IF(Kinder!BQ764=Antrag!$C$4,IF(F762&gt;=4.5,IF('Berechnung 4_5 _ x'!I$5="Nein",4.5,IF(Kinder!AO$903&lt;3,IF(MAX(Kinder!$AJ$903:AO$903)&lt;3,4.5,Kinder!BQ762),MIN('Berechnung 4_5 _ x'!$E$31:$F$32))),F762),0)</f>
        <v>0</v>
      </c>
      <c r="AR762">
        <f>IF(Kinder!BR764=Antrag!$C$4,IF(G762&gt;=4.5,IF('Berechnung 4_5 _ x'!J$5="Nein",4.5,IF(Kinder!AP$903&lt;3,IF(MAX(Kinder!$AJ$903:AP$903)&lt;3,4.5,Kinder!BR762),MIN('Berechnung 4_5 _ x'!$E$31:$F$32))),G762),0)</f>
        <v>0</v>
      </c>
      <c r="AS762">
        <f>IF(Kinder!BS764=Antrag!$C$4,IF(H762&gt;=4.5,IF('Berechnung 4_5 _ x'!K$5="Nein",4.5,IF(Kinder!AQ$903&lt;3,IF(MAX(Kinder!$AJ$903:AQ$903)&lt;3,4.5,Kinder!BS762),MIN('Berechnung 4_5 _ x'!$E$31:$F$32))),H762),0)</f>
        <v>0</v>
      </c>
      <c r="AT762">
        <f>IF(Kinder!BT764=Antrag!$C$4,IF(I762&gt;=4.5,IF('Berechnung 4_5 _ x'!L$5="Nein",4.5,IF(Kinder!AR$903&lt;3,IF(MAX(Kinder!$AJ$903:AR$903)&lt;3,4.5,Kinder!BT762),MIN('Berechnung 4_5 _ x'!$E$31:$F$32))),I762),0)</f>
        <v>0</v>
      </c>
      <c r="AU762">
        <f>IF(Kinder!BU764=Antrag!$C$4,IF(J762&gt;=4.5,IF('Berechnung 4_5 _ x'!M$5="Nein",4.5,IF(Kinder!AS$903&lt;3,IF(MAX(Kinder!$AJ$903:AS$903)&lt;3,4.5,Kinder!BU762),MIN('Berechnung 4_5 _ x'!$E$31:$F$32))),J762),0)</f>
        <v>0</v>
      </c>
      <c r="AV762">
        <f>IF(Kinder!BV764=Antrag!$C$4,IF(K762&gt;=4.5,IF('Berechnung 4_5 _ x'!N$5="Nein",4.5,IF(Kinder!AT$903&lt;3,IF(MAX(Kinder!$AJ$903:AT$903)&lt;3,4.5,Kinder!BV762),MIN('Berechnung 4_5 _ x'!$E$31:$F$32))),K762),0)</f>
        <v>0</v>
      </c>
      <c r="AW762">
        <f>IF(Kinder!BW764=Antrag!$C$4,IF(L762&gt;=4.5,IF('Berechnung 4_5 _ x'!O$5="Nein",4.5,IF(Kinder!AU$903&lt;3,IF(MAX(Kinder!$AJ$903:AU$903)&lt;3,4.5,Kinder!BW762),MIN('Berechnung 4_5 _ x'!$E$31:$F$32))),L762),0)</f>
        <v>0</v>
      </c>
    </row>
    <row r="763" spans="1:49" x14ac:dyDescent="0.2">
      <c r="M763">
        <f>IF(Kinder!BL764=Antrag!$C$4,Kinder!BL763,0)</f>
        <v>0</v>
      </c>
      <c r="N763">
        <f>IF(Kinder!BM764=Antrag!$C$4,Kinder!BM763,0)</f>
        <v>0</v>
      </c>
      <c r="O763">
        <f>IF(Kinder!BN764=Antrag!$C$4,Kinder!BN763,0)</f>
        <v>0</v>
      </c>
      <c r="P763">
        <f>IF(Kinder!BO764=Antrag!$C$4,Kinder!BO763,0)</f>
        <v>0</v>
      </c>
      <c r="Q763">
        <f>IF(Kinder!BP764=Antrag!$C$4,Kinder!BP763,0)</f>
        <v>0</v>
      </c>
      <c r="R763">
        <f>IF(Kinder!BQ764=Antrag!$C$4,Kinder!BQ763,0)</f>
        <v>0</v>
      </c>
      <c r="S763">
        <f>IF(Kinder!BR764=Antrag!$C$4,Kinder!BR763,0)</f>
        <v>0</v>
      </c>
      <c r="T763">
        <f>IF(Kinder!BS764=Antrag!$C$4,Kinder!BS763,0)</f>
        <v>0</v>
      </c>
      <c r="U763">
        <f>IF(Kinder!BT764=Antrag!$C$4,Kinder!BT763,0)</f>
        <v>0</v>
      </c>
      <c r="V763">
        <f>IF(Kinder!BU764=Antrag!$C$4,Kinder!BU763,0)</f>
        <v>0</v>
      </c>
      <c r="W763">
        <f>IF(Kinder!BV764=Antrag!$C$4,Kinder!BV763,0)</f>
        <v>0</v>
      </c>
      <c r="X763">
        <f>IF(Kinder!BW764=Antrag!$C$4,Kinder!BW763,0)</f>
        <v>0</v>
      </c>
    </row>
    <row r="764" spans="1:49" x14ac:dyDescent="0.2">
      <c r="Y764">
        <f t="shared" ref="Y764:AJ764" si="253">MIN(A762,AL762)*M763</f>
        <v>0</v>
      </c>
      <c r="Z764">
        <f t="shared" si="253"/>
        <v>0</v>
      </c>
      <c r="AA764">
        <f t="shared" si="253"/>
        <v>0</v>
      </c>
      <c r="AB764">
        <f t="shared" si="253"/>
        <v>0</v>
      </c>
      <c r="AC764">
        <f t="shared" si="253"/>
        <v>0</v>
      </c>
      <c r="AD764">
        <f t="shared" si="253"/>
        <v>0</v>
      </c>
      <c r="AE764">
        <f t="shared" si="253"/>
        <v>0</v>
      </c>
      <c r="AF764">
        <f t="shared" si="253"/>
        <v>0</v>
      </c>
      <c r="AG764">
        <f t="shared" si="253"/>
        <v>0</v>
      </c>
      <c r="AH764">
        <f t="shared" si="253"/>
        <v>0</v>
      </c>
      <c r="AI764">
        <f t="shared" si="253"/>
        <v>0</v>
      </c>
      <c r="AJ764">
        <f t="shared" si="253"/>
        <v>0</v>
      </c>
      <c r="AK764">
        <f>SUM(Y764:AJ764)</f>
        <v>0</v>
      </c>
    </row>
    <row r="765" spans="1:49" x14ac:dyDescent="0.2">
      <c r="A765">
        <f>IF(Kinder!BL767=Antrag!$C$4,IF(Kinder!BL765=4.5,'Berechnung 4_5 _ x'!$E$31,Kinder!BL765),0)</f>
        <v>0</v>
      </c>
      <c r="B765">
        <f>IF(Kinder!BM767=Antrag!$C$4,IF(Kinder!BM765=4.5,'Berechnung 4_5 _ x'!$E$31,Kinder!BM765),0)</f>
        <v>0</v>
      </c>
      <c r="C765">
        <f>IF(Kinder!BN767=Antrag!$C$4,IF(Kinder!BN765=4.5,'Berechnung 4_5 _ x'!$E$31,Kinder!BN765),0)</f>
        <v>0</v>
      </c>
      <c r="D765">
        <f>IF(Kinder!BO767=Antrag!$C$4,IF(Kinder!BO765=4.5,'Berechnung 4_5 _ x'!$E$31,Kinder!BO765),0)</f>
        <v>0</v>
      </c>
      <c r="E765">
        <f>IF(Kinder!BP767=Antrag!$C$4,IF(Kinder!BP765=4.5,'Berechnung 4_5 _ x'!$E$31,Kinder!BP765),0)</f>
        <v>0</v>
      </c>
      <c r="F765">
        <f>IF(Kinder!BQ767=Antrag!$C$4,IF(Kinder!BQ765=4.5,'Berechnung 4_5 _ x'!$E$31,Kinder!BQ765),0)</f>
        <v>0</v>
      </c>
      <c r="G765">
        <f>IF(Kinder!BR767=Antrag!$C$4,IF(Kinder!BR765=4.5,'Berechnung 4_5 _ x'!$E$31,Kinder!BR765),0)</f>
        <v>0</v>
      </c>
      <c r="H765">
        <f>IF(Kinder!BS767=Antrag!$C$4,IF(Kinder!BS765=4.5,'Berechnung 4_5 _ x'!$E$31,Kinder!BS765),0)</f>
        <v>0</v>
      </c>
      <c r="I765">
        <f>IF(Kinder!BT767=Antrag!$C$4,IF(Kinder!BT765=4.5,'Berechnung 4_5 _ x'!$E$31,Kinder!BT765),0)</f>
        <v>0</v>
      </c>
      <c r="J765">
        <f>IF(Kinder!BU767=Antrag!$C$4,IF(Kinder!BU765=4.5,'Berechnung 4_5 _ x'!$E$31,Kinder!BU765),0)</f>
        <v>0</v>
      </c>
      <c r="K765">
        <f>IF(Kinder!BV767=Antrag!$C$4,IF(Kinder!BV765=4.5,'Berechnung 4_5 _ x'!$E$31,Kinder!BV765),0)</f>
        <v>0</v>
      </c>
      <c r="L765">
        <f>IF(Kinder!BW767=Antrag!$C$4,IF(Kinder!BW765=4.5,'Berechnung 4_5 _ x'!$E$31,Kinder!BW765),0)</f>
        <v>0</v>
      </c>
      <c r="M765" t="str">
        <f>IF(Kinder!S767='Berechnung Kommune'!L764,Kinder!S765,0)</f>
        <v/>
      </c>
      <c r="AL765">
        <f>IF(Kinder!BL767=Antrag!$C$4,IF(A765&gt;=4.5,IF('Berechnung 4_5 _ x'!D$5="Nein",4.5,IF(Kinder!AJ$903&lt;3,IF(MAX(Kinder!$AJ$903:AJ$903)&lt;3,4.5,Kinder!BL765),MIN('Berechnung 4_5 _ x'!$E$31:$F$32))),A765),0)</f>
        <v>0</v>
      </c>
      <c r="AM765">
        <f>IF(Kinder!BM767=Antrag!$C$4,IF(B765&gt;=4.5,IF('Berechnung 4_5 _ x'!E$5="Nein",4.5,IF(Kinder!AK$903&lt;3,IF(MAX(Kinder!$AJ$903:AK$903)&lt;3,4.5,Kinder!BM765),MIN('Berechnung 4_5 _ x'!$E$31:$F$32))),B765),0)</f>
        <v>0</v>
      </c>
      <c r="AN765">
        <f>IF(Kinder!BN767=Antrag!$C$4,IF(C765&gt;=4.5,IF('Berechnung 4_5 _ x'!F$5="Nein",4.5,IF(Kinder!AL$903&lt;3,IF(MAX(Kinder!$AJ$903:AL$903)&lt;3,4.5,Kinder!BN765),MIN('Berechnung 4_5 _ x'!$E$31:$F$32))),C765),0)</f>
        <v>0</v>
      </c>
      <c r="AO765">
        <f>IF(Kinder!BO767=Antrag!$C$4,IF(D765&gt;=4.5,IF('Berechnung 4_5 _ x'!G$5="Nein",4.5,IF(Kinder!AM$903&lt;3,IF(MAX(Kinder!$AJ$903:AM$903)&lt;3,4.5,Kinder!BO765),MIN('Berechnung 4_5 _ x'!$E$31:$F$32))),D765),0)</f>
        <v>0</v>
      </c>
      <c r="AP765">
        <f>IF(Kinder!BP767=Antrag!$C$4,IF(E765&gt;=4.5,IF('Berechnung 4_5 _ x'!H$5="Nein",4.5,IF(Kinder!AN$903&lt;3,IF(MAX(Kinder!$AJ$903:AN$903)&lt;3,4.5,Kinder!BP765),MIN('Berechnung 4_5 _ x'!$E$31:$F$32))),E765),0)</f>
        <v>0</v>
      </c>
      <c r="AQ765">
        <f>IF(Kinder!BQ767=Antrag!$C$4,IF(F765&gt;=4.5,IF('Berechnung 4_5 _ x'!I$5="Nein",4.5,IF(Kinder!AO$903&lt;3,IF(MAX(Kinder!$AJ$903:AO$903)&lt;3,4.5,Kinder!BQ765),MIN('Berechnung 4_5 _ x'!$E$31:$F$32))),F765),0)</f>
        <v>0</v>
      </c>
      <c r="AR765">
        <f>IF(Kinder!BR767=Antrag!$C$4,IF(G765&gt;=4.5,IF('Berechnung 4_5 _ x'!J$5="Nein",4.5,IF(Kinder!AP$903&lt;3,IF(MAX(Kinder!$AJ$903:AP$903)&lt;3,4.5,Kinder!BR765),MIN('Berechnung 4_5 _ x'!$E$31:$F$32))),G765),0)</f>
        <v>0</v>
      </c>
      <c r="AS765">
        <f>IF(Kinder!BS767=Antrag!$C$4,IF(H765&gt;=4.5,IF('Berechnung 4_5 _ x'!K$5="Nein",4.5,IF(Kinder!AQ$903&lt;3,IF(MAX(Kinder!$AJ$903:AQ$903)&lt;3,4.5,Kinder!BS765),MIN('Berechnung 4_5 _ x'!$E$31:$F$32))),H765),0)</f>
        <v>0</v>
      </c>
      <c r="AT765">
        <f>IF(Kinder!BT767=Antrag!$C$4,IF(I765&gt;=4.5,IF('Berechnung 4_5 _ x'!L$5="Nein",4.5,IF(Kinder!AR$903&lt;3,IF(MAX(Kinder!$AJ$903:AR$903)&lt;3,4.5,Kinder!BT765),MIN('Berechnung 4_5 _ x'!$E$31:$F$32))),I765),0)</f>
        <v>0</v>
      </c>
      <c r="AU765">
        <f>IF(Kinder!BU767=Antrag!$C$4,IF(J765&gt;=4.5,IF('Berechnung 4_5 _ x'!M$5="Nein",4.5,IF(Kinder!AS$903&lt;3,IF(MAX(Kinder!$AJ$903:AS$903)&lt;3,4.5,Kinder!BU765),MIN('Berechnung 4_5 _ x'!$E$31:$F$32))),J765),0)</f>
        <v>0</v>
      </c>
      <c r="AV765">
        <f>IF(Kinder!BV767=Antrag!$C$4,IF(K765&gt;=4.5,IF('Berechnung 4_5 _ x'!N$5="Nein",4.5,IF(Kinder!AT$903&lt;3,IF(MAX(Kinder!$AJ$903:AT$903)&lt;3,4.5,Kinder!BV765),MIN('Berechnung 4_5 _ x'!$E$31:$F$32))),K765),0)</f>
        <v>0</v>
      </c>
      <c r="AW765">
        <f>IF(Kinder!BW767=Antrag!$C$4,IF(L765&gt;=4.5,IF('Berechnung 4_5 _ x'!O$5="Nein",4.5,IF(Kinder!AU$903&lt;3,IF(MAX(Kinder!$AJ$903:AU$903)&lt;3,4.5,Kinder!BW765),MIN('Berechnung 4_5 _ x'!$E$31:$F$32))),L765),0)</f>
        <v>0</v>
      </c>
    </row>
    <row r="766" spans="1:49" x14ac:dyDescent="0.2">
      <c r="M766">
        <f>IF(Kinder!BL767=Antrag!$C$4,Kinder!BL766,0)</f>
        <v>0</v>
      </c>
      <c r="N766">
        <f>IF(Kinder!BM767=Antrag!$C$4,Kinder!BM766,0)</f>
        <v>0</v>
      </c>
      <c r="O766">
        <f>IF(Kinder!BN767=Antrag!$C$4,Kinder!BN766,0)</f>
        <v>0</v>
      </c>
      <c r="P766">
        <f>IF(Kinder!BO767=Antrag!$C$4,Kinder!BO766,0)</f>
        <v>0</v>
      </c>
      <c r="Q766">
        <f>IF(Kinder!BP767=Antrag!$C$4,Kinder!BP766,0)</f>
        <v>0</v>
      </c>
      <c r="R766">
        <f>IF(Kinder!BQ767=Antrag!$C$4,Kinder!BQ766,0)</f>
        <v>0</v>
      </c>
      <c r="S766">
        <f>IF(Kinder!BR767=Antrag!$C$4,Kinder!BR766,0)</f>
        <v>0</v>
      </c>
      <c r="T766">
        <f>IF(Kinder!BS767=Antrag!$C$4,Kinder!BS766,0)</f>
        <v>0</v>
      </c>
      <c r="U766">
        <f>IF(Kinder!BT767=Antrag!$C$4,Kinder!BT766,0)</f>
        <v>0</v>
      </c>
      <c r="V766">
        <f>IF(Kinder!BU767=Antrag!$C$4,Kinder!BU766,0)</f>
        <v>0</v>
      </c>
      <c r="W766">
        <f>IF(Kinder!BV767=Antrag!$C$4,Kinder!BV766,0)</f>
        <v>0</v>
      </c>
      <c r="X766">
        <f>IF(Kinder!BW767=Antrag!$C$4,Kinder!BW766,0)</f>
        <v>0</v>
      </c>
    </row>
    <row r="767" spans="1:49" x14ac:dyDescent="0.2">
      <c r="Y767">
        <f t="shared" ref="Y767:AJ767" si="254">MIN(A765,AL765)*M766</f>
        <v>0</v>
      </c>
      <c r="Z767">
        <f t="shared" si="254"/>
        <v>0</v>
      </c>
      <c r="AA767">
        <f t="shared" si="254"/>
        <v>0</v>
      </c>
      <c r="AB767">
        <f t="shared" si="254"/>
        <v>0</v>
      </c>
      <c r="AC767">
        <f t="shared" si="254"/>
        <v>0</v>
      </c>
      <c r="AD767">
        <f t="shared" si="254"/>
        <v>0</v>
      </c>
      <c r="AE767">
        <f t="shared" si="254"/>
        <v>0</v>
      </c>
      <c r="AF767">
        <f t="shared" si="254"/>
        <v>0</v>
      </c>
      <c r="AG767">
        <f t="shared" si="254"/>
        <v>0</v>
      </c>
      <c r="AH767">
        <f t="shared" si="254"/>
        <v>0</v>
      </c>
      <c r="AI767">
        <f t="shared" si="254"/>
        <v>0</v>
      </c>
      <c r="AJ767">
        <f t="shared" si="254"/>
        <v>0</v>
      </c>
      <c r="AK767">
        <f>SUM(Y767:AJ767)</f>
        <v>0</v>
      </c>
    </row>
    <row r="768" spans="1:49" x14ac:dyDescent="0.2">
      <c r="A768">
        <f>IF(Kinder!BL770=Antrag!$C$4,IF(Kinder!BL768=4.5,'Berechnung 4_5 _ x'!$E$31,Kinder!BL768),0)</f>
        <v>0</v>
      </c>
      <c r="B768">
        <f>IF(Kinder!BM770=Antrag!$C$4,IF(Kinder!BM768=4.5,'Berechnung 4_5 _ x'!$E$31,Kinder!BM768),0)</f>
        <v>0</v>
      </c>
      <c r="C768">
        <f>IF(Kinder!BN770=Antrag!$C$4,IF(Kinder!BN768=4.5,'Berechnung 4_5 _ x'!$E$31,Kinder!BN768),0)</f>
        <v>0</v>
      </c>
      <c r="D768">
        <f>IF(Kinder!BO770=Antrag!$C$4,IF(Kinder!BO768=4.5,'Berechnung 4_5 _ x'!$E$31,Kinder!BO768),0)</f>
        <v>0</v>
      </c>
      <c r="E768">
        <f>IF(Kinder!BP770=Antrag!$C$4,IF(Kinder!BP768=4.5,'Berechnung 4_5 _ x'!$E$31,Kinder!BP768),0)</f>
        <v>0</v>
      </c>
      <c r="F768">
        <f>IF(Kinder!BQ770=Antrag!$C$4,IF(Kinder!BQ768=4.5,'Berechnung 4_5 _ x'!$E$31,Kinder!BQ768),0)</f>
        <v>0</v>
      </c>
      <c r="G768">
        <f>IF(Kinder!BR770=Antrag!$C$4,IF(Kinder!BR768=4.5,'Berechnung 4_5 _ x'!$E$31,Kinder!BR768),0)</f>
        <v>0</v>
      </c>
      <c r="H768">
        <f>IF(Kinder!BS770=Antrag!$C$4,IF(Kinder!BS768=4.5,'Berechnung 4_5 _ x'!$E$31,Kinder!BS768),0)</f>
        <v>0</v>
      </c>
      <c r="I768">
        <f>IF(Kinder!BT770=Antrag!$C$4,IF(Kinder!BT768=4.5,'Berechnung 4_5 _ x'!$E$31,Kinder!BT768),0)</f>
        <v>0</v>
      </c>
      <c r="J768">
        <f>IF(Kinder!BU770=Antrag!$C$4,IF(Kinder!BU768=4.5,'Berechnung 4_5 _ x'!$E$31,Kinder!BU768),0)</f>
        <v>0</v>
      </c>
      <c r="K768">
        <f>IF(Kinder!BV770=Antrag!$C$4,IF(Kinder!BV768=4.5,'Berechnung 4_5 _ x'!$E$31,Kinder!BV768),0)</f>
        <v>0</v>
      </c>
      <c r="L768">
        <f>IF(Kinder!BW770=Antrag!$C$4,IF(Kinder!BW768=4.5,'Berechnung 4_5 _ x'!$E$31,Kinder!BW768),0)</f>
        <v>0</v>
      </c>
      <c r="M768" t="str">
        <f>IF(Kinder!S770='Berechnung Kommune'!L767,Kinder!S768,0)</f>
        <v/>
      </c>
      <c r="AL768">
        <f>IF(Kinder!BL770=Antrag!$C$4,IF(A768&gt;=4.5,IF('Berechnung 4_5 _ x'!D$5="Nein",4.5,IF(Kinder!AJ$903&lt;3,IF(MAX(Kinder!$AJ$903:AJ$903)&lt;3,4.5,Kinder!BL768),MIN('Berechnung 4_5 _ x'!$E$31:$F$32))),A768),0)</f>
        <v>0</v>
      </c>
      <c r="AM768">
        <f>IF(Kinder!BM770=Antrag!$C$4,IF(B768&gt;=4.5,IF('Berechnung 4_5 _ x'!E$5="Nein",4.5,IF(Kinder!AK$903&lt;3,IF(MAX(Kinder!$AJ$903:AK$903)&lt;3,4.5,Kinder!BM768),MIN('Berechnung 4_5 _ x'!$E$31:$F$32))),B768),0)</f>
        <v>0</v>
      </c>
      <c r="AN768">
        <f>IF(Kinder!BN770=Antrag!$C$4,IF(C768&gt;=4.5,IF('Berechnung 4_5 _ x'!F$5="Nein",4.5,IF(Kinder!AL$903&lt;3,IF(MAX(Kinder!$AJ$903:AL$903)&lt;3,4.5,Kinder!BN768),MIN('Berechnung 4_5 _ x'!$E$31:$F$32))),C768),0)</f>
        <v>0</v>
      </c>
      <c r="AO768">
        <f>IF(Kinder!BO770=Antrag!$C$4,IF(D768&gt;=4.5,IF('Berechnung 4_5 _ x'!G$5="Nein",4.5,IF(Kinder!AM$903&lt;3,IF(MAX(Kinder!$AJ$903:AM$903)&lt;3,4.5,Kinder!BO768),MIN('Berechnung 4_5 _ x'!$E$31:$F$32))),D768),0)</f>
        <v>0</v>
      </c>
      <c r="AP768">
        <f>IF(Kinder!BP770=Antrag!$C$4,IF(E768&gt;=4.5,IF('Berechnung 4_5 _ x'!H$5="Nein",4.5,IF(Kinder!AN$903&lt;3,IF(MAX(Kinder!$AJ$903:AN$903)&lt;3,4.5,Kinder!BP768),MIN('Berechnung 4_5 _ x'!$E$31:$F$32))),E768),0)</f>
        <v>0</v>
      </c>
      <c r="AQ768">
        <f>IF(Kinder!BQ770=Antrag!$C$4,IF(F768&gt;=4.5,IF('Berechnung 4_5 _ x'!I$5="Nein",4.5,IF(Kinder!AO$903&lt;3,IF(MAX(Kinder!$AJ$903:AO$903)&lt;3,4.5,Kinder!BQ768),MIN('Berechnung 4_5 _ x'!$E$31:$F$32))),F768),0)</f>
        <v>0</v>
      </c>
      <c r="AR768">
        <f>IF(Kinder!BR770=Antrag!$C$4,IF(G768&gt;=4.5,IF('Berechnung 4_5 _ x'!J$5="Nein",4.5,IF(Kinder!AP$903&lt;3,IF(MAX(Kinder!$AJ$903:AP$903)&lt;3,4.5,Kinder!BR768),MIN('Berechnung 4_5 _ x'!$E$31:$F$32))),G768),0)</f>
        <v>0</v>
      </c>
      <c r="AS768">
        <f>IF(Kinder!BS770=Antrag!$C$4,IF(H768&gt;=4.5,IF('Berechnung 4_5 _ x'!K$5="Nein",4.5,IF(Kinder!AQ$903&lt;3,IF(MAX(Kinder!$AJ$903:AQ$903)&lt;3,4.5,Kinder!BS768),MIN('Berechnung 4_5 _ x'!$E$31:$F$32))),H768),0)</f>
        <v>0</v>
      </c>
      <c r="AT768">
        <f>IF(Kinder!BT770=Antrag!$C$4,IF(I768&gt;=4.5,IF('Berechnung 4_5 _ x'!L$5="Nein",4.5,IF(Kinder!AR$903&lt;3,IF(MAX(Kinder!$AJ$903:AR$903)&lt;3,4.5,Kinder!BT768),MIN('Berechnung 4_5 _ x'!$E$31:$F$32))),I768),0)</f>
        <v>0</v>
      </c>
      <c r="AU768">
        <f>IF(Kinder!BU770=Antrag!$C$4,IF(J768&gt;=4.5,IF('Berechnung 4_5 _ x'!M$5="Nein",4.5,IF(Kinder!AS$903&lt;3,IF(MAX(Kinder!$AJ$903:AS$903)&lt;3,4.5,Kinder!BU768),MIN('Berechnung 4_5 _ x'!$E$31:$F$32))),J768),0)</f>
        <v>0</v>
      </c>
      <c r="AV768">
        <f>IF(Kinder!BV770=Antrag!$C$4,IF(K768&gt;=4.5,IF('Berechnung 4_5 _ x'!N$5="Nein",4.5,IF(Kinder!AT$903&lt;3,IF(MAX(Kinder!$AJ$903:AT$903)&lt;3,4.5,Kinder!BV768),MIN('Berechnung 4_5 _ x'!$E$31:$F$32))),K768),0)</f>
        <v>0</v>
      </c>
      <c r="AW768">
        <f>IF(Kinder!BW770=Antrag!$C$4,IF(L768&gt;=4.5,IF('Berechnung 4_5 _ x'!O$5="Nein",4.5,IF(Kinder!AU$903&lt;3,IF(MAX(Kinder!$AJ$903:AU$903)&lt;3,4.5,Kinder!BW768),MIN('Berechnung 4_5 _ x'!$E$31:$F$32))),L768),0)</f>
        <v>0</v>
      </c>
    </row>
    <row r="769" spans="1:49" x14ac:dyDescent="0.2">
      <c r="M769">
        <f>IF(Kinder!BL770=Antrag!$C$4,Kinder!BL769,0)</f>
        <v>0</v>
      </c>
      <c r="N769">
        <f>IF(Kinder!BM770=Antrag!$C$4,Kinder!BM769,0)</f>
        <v>0</v>
      </c>
      <c r="O769">
        <f>IF(Kinder!BN770=Antrag!$C$4,Kinder!BN769,0)</f>
        <v>0</v>
      </c>
      <c r="P769">
        <f>IF(Kinder!BO770=Antrag!$C$4,Kinder!BO769,0)</f>
        <v>0</v>
      </c>
      <c r="Q769">
        <f>IF(Kinder!BP770=Antrag!$C$4,Kinder!BP769,0)</f>
        <v>0</v>
      </c>
      <c r="R769">
        <f>IF(Kinder!BQ770=Antrag!$C$4,Kinder!BQ769,0)</f>
        <v>0</v>
      </c>
      <c r="S769">
        <f>IF(Kinder!BR770=Antrag!$C$4,Kinder!BR769,0)</f>
        <v>0</v>
      </c>
      <c r="T769">
        <f>IF(Kinder!BS770=Antrag!$C$4,Kinder!BS769,0)</f>
        <v>0</v>
      </c>
      <c r="U769">
        <f>IF(Kinder!BT770=Antrag!$C$4,Kinder!BT769,0)</f>
        <v>0</v>
      </c>
      <c r="V769">
        <f>IF(Kinder!BU770=Antrag!$C$4,Kinder!BU769,0)</f>
        <v>0</v>
      </c>
      <c r="W769">
        <f>IF(Kinder!BV770=Antrag!$C$4,Kinder!BV769,0)</f>
        <v>0</v>
      </c>
      <c r="X769">
        <f>IF(Kinder!BW770=Antrag!$C$4,Kinder!BW769,0)</f>
        <v>0</v>
      </c>
    </row>
    <row r="770" spans="1:49" x14ac:dyDescent="0.2">
      <c r="Y770">
        <f t="shared" ref="Y770:AJ770" si="255">MIN(A768,AL768)*M769</f>
        <v>0</v>
      </c>
      <c r="Z770">
        <f t="shared" si="255"/>
        <v>0</v>
      </c>
      <c r="AA770">
        <f t="shared" si="255"/>
        <v>0</v>
      </c>
      <c r="AB770">
        <f t="shared" si="255"/>
        <v>0</v>
      </c>
      <c r="AC770">
        <f t="shared" si="255"/>
        <v>0</v>
      </c>
      <c r="AD770">
        <f t="shared" si="255"/>
        <v>0</v>
      </c>
      <c r="AE770">
        <f t="shared" si="255"/>
        <v>0</v>
      </c>
      <c r="AF770">
        <f t="shared" si="255"/>
        <v>0</v>
      </c>
      <c r="AG770">
        <f t="shared" si="255"/>
        <v>0</v>
      </c>
      <c r="AH770">
        <f t="shared" si="255"/>
        <v>0</v>
      </c>
      <c r="AI770">
        <f t="shared" si="255"/>
        <v>0</v>
      </c>
      <c r="AJ770">
        <f t="shared" si="255"/>
        <v>0</v>
      </c>
      <c r="AK770">
        <f>SUM(Y770:AJ770)</f>
        <v>0</v>
      </c>
    </row>
    <row r="771" spans="1:49" x14ac:dyDescent="0.2">
      <c r="A771">
        <f>IF(Kinder!BL773=Antrag!$C$4,IF(Kinder!BL771=4.5,'Berechnung 4_5 _ x'!$E$31,Kinder!BL771),0)</f>
        <v>0</v>
      </c>
      <c r="B771">
        <f>IF(Kinder!BM773=Antrag!$C$4,IF(Kinder!BM771=4.5,'Berechnung 4_5 _ x'!$E$31,Kinder!BM771),0)</f>
        <v>0</v>
      </c>
      <c r="C771">
        <f>IF(Kinder!BN773=Antrag!$C$4,IF(Kinder!BN771=4.5,'Berechnung 4_5 _ x'!$E$31,Kinder!BN771),0)</f>
        <v>0</v>
      </c>
      <c r="D771">
        <f>IF(Kinder!BO773=Antrag!$C$4,IF(Kinder!BO771=4.5,'Berechnung 4_5 _ x'!$E$31,Kinder!BO771),0)</f>
        <v>0</v>
      </c>
      <c r="E771">
        <f>IF(Kinder!BP773=Antrag!$C$4,IF(Kinder!BP771=4.5,'Berechnung 4_5 _ x'!$E$31,Kinder!BP771),0)</f>
        <v>0</v>
      </c>
      <c r="F771">
        <f>IF(Kinder!BQ773=Antrag!$C$4,IF(Kinder!BQ771=4.5,'Berechnung 4_5 _ x'!$E$31,Kinder!BQ771),0)</f>
        <v>0</v>
      </c>
      <c r="G771">
        <f>IF(Kinder!BR773=Antrag!$C$4,IF(Kinder!BR771=4.5,'Berechnung 4_5 _ x'!$E$31,Kinder!BR771),0)</f>
        <v>0</v>
      </c>
      <c r="H771">
        <f>IF(Kinder!BS773=Antrag!$C$4,IF(Kinder!BS771=4.5,'Berechnung 4_5 _ x'!$E$31,Kinder!BS771),0)</f>
        <v>0</v>
      </c>
      <c r="I771">
        <f>IF(Kinder!BT773=Antrag!$C$4,IF(Kinder!BT771=4.5,'Berechnung 4_5 _ x'!$E$31,Kinder!BT771),0)</f>
        <v>0</v>
      </c>
      <c r="J771">
        <f>IF(Kinder!BU773=Antrag!$C$4,IF(Kinder!BU771=4.5,'Berechnung 4_5 _ x'!$E$31,Kinder!BU771),0)</f>
        <v>0</v>
      </c>
      <c r="K771">
        <f>IF(Kinder!BV773=Antrag!$C$4,IF(Kinder!BV771=4.5,'Berechnung 4_5 _ x'!$E$31,Kinder!BV771),0)</f>
        <v>0</v>
      </c>
      <c r="L771">
        <f>IF(Kinder!BW773=Antrag!$C$4,IF(Kinder!BW771=4.5,'Berechnung 4_5 _ x'!$E$31,Kinder!BW771),0)</f>
        <v>0</v>
      </c>
      <c r="M771" t="str">
        <f>IF(Kinder!S773='Berechnung Kommune'!L770,Kinder!S771,0)</f>
        <v/>
      </c>
      <c r="AL771">
        <f>IF(Kinder!BL773=Antrag!$C$4,IF(A771&gt;=4.5,IF('Berechnung 4_5 _ x'!D$5="Nein",4.5,IF(Kinder!AJ$903&lt;3,IF(MAX(Kinder!$AJ$903:AJ$903)&lt;3,4.5,Kinder!BL771),MIN('Berechnung 4_5 _ x'!$E$31:$F$32))),A771),0)</f>
        <v>0</v>
      </c>
      <c r="AM771">
        <f>IF(Kinder!BM773=Antrag!$C$4,IF(B771&gt;=4.5,IF('Berechnung 4_5 _ x'!E$5="Nein",4.5,IF(Kinder!AK$903&lt;3,IF(MAX(Kinder!$AJ$903:AK$903)&lt;3,4.5,Kinder!BM771),MIN('Berechnung 4_5 _ x'!$E$31:$F$32))),B771),0)</f>
        <v>0</v>
      </c>
      <c r="AN771">
        <f>IF(Kinder!BN773=Antrag!$C$4,IF(C771&gt;=4.5,IF('Berechnung 4_5 _ x'!F$5="Nein",4.5,IF(Kinder!AL$903&lt;3,IF(MAX(Kinder!$AJ$903:AL$903)&lt;3,4.5,Kinder!BN771),MIN('Berechnung 4_5 _ x'!$E$31:$F$32))),C771),0)</f>
        <v>0</v>
      </c>
      <c r="AO771">
        <f>IF(Kinder!BO773=Antrag!$C$4,IF(D771&gt;=4.5,IF('Berechnung 4_5 _ x'!G$5="Nein",4.5,IF(Kinder!AM$903&lt;3,IF(MAX(Kinder!$AJ$903:AM$903)&lt;3,4.5,Kinder!BO771),MIN('Berechnung 4_5 _ x'!$E$31:$F$32))),D771),0)</f>
        <v>0</v>
      </c>
      <c r="AP771">
        <f>IF(Kinder!BP773=Antrag!$C$4,IF(E771&gt;=4.5,IF('Berechnung 4_5 _ x'!H$5="Nein",4.5,IF(Kinder!AN$903&lt;3,IF(MAX(Kinder!$AJ$903:AN$903)&lt;3,4.5,Kinder!BP771),MIN('Berechnung 4_5 _ x'!$E$31:$F$32))),E771),0)</f>
        <v>0</v>
      </c>
      <c r="AQ771">
        <f>IF(Kinder!BQ773=Antrag!$C$4,IF(F771&gt;=4.5,IF('Berechnung 4_5 _ x'!I$5="Nein",4.5,IF(Kinder!AO$903&lt;3,IF(MAX(Kinder!$AJ$903:AO$903)&lt;3,4.5,Kinder!BQ771),MIN('Berechnung 4_5 _ x'!$E$31:$F$32))),F771),0)</f>
        <v>0</v>
      </c>
      <c r="AR771">
        <f>IF(Kinder!BR773=Antrag!$C$4,IF(G771&gt;=4.5,IF('Berechnung 4_5 _ x'!J$5="Nein",4.5,IF(Kinder!AP$903&lt;3,IF(MAX(Kinder!$AJ$903:AP$903)&lt;3,4.5,Kinder!BR771),MIN('Berechnung 4_5 _ x'!$E$31:$F$32))),G771),0)</f>
        <v>0</v>
      </c>
      <c r="AS771">
        <f>IF(Kinder!BS773=Antrag!$C$4,IF(H771&gt;=4.5,IF('Berechnung 4_5 _ x'!K$5="Nein",4.5,IF(Kinder!AQ$903&lt;3,IF(MAX(Kinder!$AJ$903:AQ$903)&lt;3,4.5,Kinder!BS771),MIN('Berechnung 4_5 _ x'!$E$31:$F$32))),H771),0)</f>
        <v>0</v>
      </c>
      <c r="AT771">
        <f>IF(Kinder!BT773=Antrag!$C$4,IF(I771&gt;=4.5,IF('Berechnung 4_5 _ x'!L$5="Nein",4.5,IF(Kinder!AR$903&lt;3,IF(MAX(Kinder!$AJ$903:AR$903)&lt;3,4.5,Kinder!BT771),MIN('Berechnung 4_5 _ x'!$E$31:$F$32))),I771),0)</f>
        <v>0</v>
      </c>
      <c r="AU771">
        <f>IF(Kinder!BU773=Antrag!$C$4,IF(J771&gt;=4.5,IF('Berechnung 4_5 _ x'!M$5="Nein",4.5,IF(Kinder!AS$903&lt;3,IF(MAX(Kinder!$AJ$903:AS$903)&lt;3,4.5,Kinder!BU771),MIN('Berechnung 4_5 _ x'!$E$31:$F$32))),J771),0)</f>
        <v>0</v>
      </c>
      <c r="AV771">
        <f>IF(Kinder!BV773=Antrag!$C$4,IF(K771&gt;=4.5,IF('Berechnung 4_5 _ x'!N$5="Nein",4.5,IF(Kinder!AT$903&lt;3,IF(MAX(Kinder!$AJ$903:AT$903)&lt;3,4.5,Kinder!BV771),MIN('Berechnung 4_5 _ x'!$E$31:$F$32))),K771),0)</f>
        <v>0</v>
      </c>
      <c r="AW771">
        <f>IF(Kinder!BW773=Antrag!$C$4,IF(L771&gt;=4.5,IF('Berechnung 4_5 _ x'!O$5="Nein",4.5,IF(Kinder!AU$903&lt;3,IF(MAX(Kinder!$AJ$903:AU$903)&lt;3,4.5,Kinder!BW771),MIN('Berechnung 4_5 _ x'!$E$31:$F$32))),L771),0)</f>
        <v>0</v>
      </c>
    </row>
    <row r="772" spans="1:49" x14ac:dyDescent="0.2">
      <c r="M772">
        <f>IF(Kinder!BL773=Antrag!$C$4,Kinder!BL772,0)</f>
        <v>0</v>
      </c>
      <c r="N772">
        <f>IF(Kinder!BM773=Antrag!$C$4,Kinder!BM772,0)</f>
        <v>0</v>
      </c>
      <c r="O772">
        <f>IF(Kinder!BN773=Antrag!$C$4,Kinder!BN772,0)</f>
        <v>0</v>
      </c>
      <c r="P772">
        <f>IF(Kinder!BO773=Antrag!$C$4,Kinder!BO772,0)</f>
        <v>0</v>
      </c>
      <c r="Q772">
        <f>IF(Kinder!BP773=Antrag!$C$4,Kinder!BP772,0)</f>
        <v>0</v>
      </c>
      <c r="R772">
        <f>IF(Kinder!BQ773=Antrag!$C$4,Kinder!BQ772,0)</f>
        <v>0</v>
      </c>
      <c r="S772">
        <f>IF(Kinder!BR773=Antrag!$C$4,Kinder!BR772,0)</f>
        <v>0</v>
      </c>
      <c r="T772">
        <f>IF(Kinder!BS773=Antrag!$C$4,Kinder!BS772,0)</f>
        <v>0</v>
      </c>
      <c r="U772">
        <f>IF(Kinder!BT773=Antrag!$C$4,Kinder!BT772,0)</f>
        <v>0</v>
      </c>
      <c r="V772">
        <f>IF(Kinder!BU773=Antrag!$C$4,Kinder!BU772,0)</f>
        <v>0</v>
      </c>
      <c r="W772">
        <f>IF(Kinder!BV773=Antrag!$C$4,Kinder!BV772,0)</f>
        <v>0</v>
      </c>
      <c r="X772">
        <f>IF(Kinder!BW773=Antrag!$C$4,Kinder!BW772,0)</f>
        <v>0</v>
      </c>
    </row>
    <row r="773" spans="1:49" x14ac:dyDescent="0.2">
      <c r="Y773">
        <f t="shared" ref="Y773:AJ773" si="256">MIN(A771,AL771)*M772</f>
        <v>0</v>
      </c>
      <c r="Z773">
        <f t="shared" si="256"/>
        <v>0</v>
      </c>
      <c r="AA773">
        <f t="shared" si="256"/>
        <v>0</v>
      </c>
      <c r="AB773">
        <f t="shared" si="256"/>
        <v>0</v>
      </c>
      <c r="AC773">
        <f t="shared" si="256"/>
        <v>0</v>
      </c>
      <c r="AD773">
        <f t="shared" si="256"/>
        <v>0</v>
      </c>
      <c r="AE773">
        <f t="shared" si="256"/>
        <v>0</v>
      </c>
      <c r="AF773">
        <f t="shared" si="256"/>
        <v>0</v>
      </c>
      <c r="AG773">
        <f t="shared" si="256"/>
        <v>0</v>
      </c>
      <c r="AH773">
        <f t="shared" si="256"/>
        <v>0</v>
      </c>
      <c r="AI773">
        <f t="shared" si="256"/>
        <v>0</v>
      </c>
      <c r="AJ773">
        <f t="shared" si="256"/>
        <v>0</v>
      </c>
      <c r="AK773">
        <f>SUM(Y773:AJ773)</f>
        <v>0</v>
      </c>
    </row>
    <row r="774" spans="1:49" x14ac:dyDescent="0.2">
      <c r="A774">
        <f>IF(Kinder!BL776=Antrag!$C$4,IF(Kinder!BL774=4.5,'Berechnung 4_5 _ x'!$E$31,Kinder!BL774),0)</f>
        <v>0</v>
      </c>
      <c r="B774">
        <f>IF(Kinder!BM776=Antrag!$C$4,IF(Kinder!BM774=4.5,'Berechnung 4_5 _ x'!$E$31,Kinder!BM774),0)</f>
        <v>0</v>
      </c>
      <c r="C774">
        <f>IF(Kinder!BN776=Antrag!$C$4,IF(Kinder!BN774=4.5,'Berechnung 4_5 _ x'!$E$31,Kinder!BN774),0)</f>
        <v>0</v>
      </c>
      <c r="D774">
        <f>IF(Kinder!BO776=Antrag!$C$4,IF(Kinder!BO774=4.5,'Berechnung 4_5 _ x'!$E$31,Kinder!BO774),0)</f>
        <v>0</v>
      </c>
      <c r="E774">
        <f>IF(Kinder!BP776=Antrag!$C$4,IF(Kinder!BP774=4.5,'Berechnung 4_5 _ x'!$E$31,Kinder!BP774),0)</f>
        <v>0</v>
      </c>
      <c r="F774">
        <f>IF(Kinder!BQ776=Antrag!$C$4,IF(Kinder!BQ774=4.5,'Berechnung 4_5 _ x'!$E$31,Kinder!BQ774),0)</f>
        <v>0</v>
      </c>
      <c r="G774">
        <f>IF(Kinder!BR776=Antrag!$C$4,IF(Kinder!BR774=4.5,'Berechnung 4_5 _ x'!$E$31,Kinder!BR774),0)</f>
        <v>0</v>
      </c>
      <c r="H774">
        <f>IF(Kinder!BS776=Antrag!$C$4,IF(Kinder!BS774=4.5,'Berechnung 4_5 _ x'!$E$31,Kinder!BS774),0)</f>
        <v>0</v>
      </c>
      <c r="I774">
        <f>IF(Kinder!BT776=Antrag!$C$4,IF(Kinder!BT774=4.5,'Berechnung 4_5 _ x'!$E$31,Kinder!BT774),0)</f>
        <v>0</v>
      </c>
      <c r="J774">
        <f>IF(Kinder!BU776=Antrag!$C$4,IF(Kinder!BU774=4.5,'Berechnung 4_5 _ x'!$E$31,Kinder!BU774),0)</f>
        <v>0</v>
      </c>
      <c r="K774">
        <f>IF(Kinder!BV776=Antrag!$C$4,IF(Kinder!BV774=4.5,'Berechnung 4_5 _ x'!$E$31,Kinder!BV774),0)</f>
        <v>0</v>
      </c>
      <c r="L774">
        <f>IF(Kinder!BW776=Antrag!$C$4,IF(Kinder!BW774=4.5,'Berechnung 4_5 _ x'!$E$31,Kinder!BW774),0)</f>
        <v>0</v>
      </c>
      <c r="M774" t="str">
        <f>IF(Kinder!S776='Berechnung Kommune'!L773,Kinder!S774,0)</f>
        <v/>
      </c>
      <c r="AL774">
        <f>IF(Kinder!BL776=Antrag!$C$4,IF(A774&gt;=4.5,IF('Berechnung 4_5 _ x'!D$5="Nein",4.5,IF(Kinder!AJ$903&lt;3,IF(MAX(Kinder!$AJ$903:AJ$903)&lt;3,4.5,Kinder!BL774),MIN('Berechnung 4_5 _ x'!$E$31:$F$32))),A774),0)</f>
        <v>0</v>
      </c>
      <c r="AM774">
        <f>IF(Kinder!BM776=Antrag!$C$4,IF(B774&gt;=4.5,IF('Berechnung 4_5 _ x'!E$5="Nein",4.5,IF(Kinder!AK$903&lt;3,IF(MAX(Kinder!$AJ$903:AK$903)&lt;3,4.5,Kinder!BM774),MIN('Berechnung 4_5 _ x'!$E$31:$F$32))),B774),0)</f>
        <v>0</v>
      </c>
      <c r="AN774">
        <f>IF(Kinder!BN776=Antrag!$C$4,IF(C774&gt;=4.5,IF('Berechnung 4_5 _ x'!F$5="Nein",4.5,IF(Kinder!AL$903&lt;3,IF(MAX(Kinder!$AJ$903:AL$903)&lt;3,4.5,Kinder!BN774),MIN('Berechnung 4_5 _ x'!$E$31:$F$32))),C774),0)</f>
        <v>0</v>
      </c>
      <c r="AO774">
        <f>IF(Kinder!BO776=Antrag!$C$4,IF(D774&gt;=4.5,IF('Berechnung 4_5 _ x'!G$5="Nein",4.5,IF(Kinder!AM$903&lt;3,IF(MAX(Kinder!$AJ$903:AM$903)&lt;3,4.5,Kinder!BO774),MIN('Berechnung 4_5 _ x'!$E$31:$F$32))),D774),0)</f>
        <v>0</v>
      </c>
      <c r="AP774">
        <f>IF(Kinder!BP776=Antrag!$C$4,IF(E774&gt;=4.5,IF('Berechnung 4_5 _ x'!H$5="Nein",4.5,IF(Kinder!AN$903&lt;3,IF(MAX(Kinder!$AJ$903:AN$903)&lt;3,4.5,Kinder!BP774),MIN('Berechnung 4_5 _ x'!$E$31:$F$32))),E774),0)</f>
        <v>0</v>
      </c>
      <c r="AQ774">
        <f>IF(Kinder!BQ776=Antrag!$C$4,IF(F774&gt;=4.5,IF('Berechnung 4_5 _ x'!I$5="Nein",4.5,IF(Kinder!AO$903&lt;3,IF(MAX(Kinder!$AJ$903:AO$903)&lt;3,4.5,Kinder!BQ774),MIN('Berechnung 4_5 _ x'!$E$31:$F$32))),F774),0)</f>
        <v>0</v>
      </c>
      <c r="AR774">
        <f>IF(Kinder!BR776=Antrag!$C$4,IF(G774&gt;=4.5,IF('Berechnung 4_5 _ x'!J$5="Nein",4.5,IF(Kinder!AP$903&lt;3,IF(MAX(Kinder!$AJ$903:AP$903)&lt;3,4.5,Kinder!BR774),MIN('Berechnung 4_5 _ x'!$E$31:$F$32))),G774),0)</f>
        <v>0</v>
      </c>
      <c r="AS774">
        <f>IF(Kinder!BS776=Antrag!$C$4,IF(H774&gt;=4.5,IF('Berechnung 4_5 _ x'!K$5="Nein",4.5,IF(Kinder!AQ$903&lt;3,IF(MAX(Kinder!$AJ$903:AQ$903)&lt;3,4.5,Kinder!BS774),MIN('Berechnung 4_5 _ x'!$E$31:$F$32))),H774),0)</f>
        <v>0</v>
      </c>
      <c r="AT774">
        <f>IF(Kinder!BT776=Antrag!$C$4,IF(I774&gt;=4.5,IF('Berechnung 4_5 _ x'!L$5="Nein",4.5,IF(Kinder!AR$903&lt;3,IF(MAX(Kinder!$AJ$903:AR$903)&lt;3,4.5,Kinder!BT774),MIN('Berechnung 4_5 _ x'!$E$31:$F$32))),I774),0)</f>
        <v>0</v>
      </c>
      <c r="AU774">
        <f>IF(Kinder!BU776=Antrag!$C$4,IF(J774&gt;=4.5,IF('Berechnung 4_5 _ x'!M$5="Nein",4.5,IF(Kinder!AS$903&lt;3,IF(MAX(Kinder!$AJ$903:AS$903)&lt;3,4.5,Kinder!BU774),MIN('Berechnung 4_5 _ x'!$E$31:$F$32))),J774),0)</f>
        <v>0</v>
      </c>
      <c r="AV774">
        <f>IF(Kinder!BV776=Antrag!$C$4,IF(K774&gt;=4.5,IF('Berechnung 4_5 _ x'!N$5="Nein",4.5,IF(Kinder!AT$903&lt;3,IF(MAX(Kinder!$AJ$903:AT$903)&lt;3,4.5,Kinder!BV774),MIN('Berechnung 4_5 _ x'!$E$31:$F$32))),K774),0)</f>
        <v>0</v>
      </c>
      <c r="AW774">
        <f>IF(Kinder!BW776=Antrag!$C$4,IF(L774&gt;=4.5,IF('Berechnung 4_5 _ x'!O$5="Nein",4.5,IF(Kinder!AU$903&lt;3,IF(MAX(Kinder!$AJ$903:AU$903)&lt;3,4.5,Kinder!BW774),MIN('Berechnung 4_5 _ x'!$E$31:$F$32))),L774),0)</f>
        <v>0</v>
      </c>
    </row>
    <row r="775" spans="1:49" x14ac:dyDescent="0.2">
      <c r="M775">
        <f>IF(Kinder!BL776=Antrag!$C$4,Kinder!BL775,0)</f>
        <v>0</v>
      </c>
      <c r="N775">
        <f>IF(Kinder!BM776=Antrag!$C$4,Kinder!BM775,0)</f>
        <v>0</v>
      </c>
      <c r="O775">
        <f>IF(Kinder!BN776=Antrag!$C$4,Kinder!BN775,0)</f>
        <v>0</v>
      </c>
      <c r="P775">
        <f>IF(Kinder!BO776=Antrag!$C$4,Kinder!BO775,0)</f>
        <v>0</v>
      </c>
      <c r="Q775">
        <f>IF(Kinder!BP776=Antrag!$C$4,Kinder!BP775,0)</f>
        <v>0</v>
      </c>
      <c r="R775">
        <f>IF(Kinder!BQ776=Antrag!$C$4,Kinder!BQ775,0)</f>
        <v>0</v>
      </c>
      <c r="S775">
        <f>IF(Kinder!BR776=Antrag!$C$4,Kinder!BR775,0)</f>
        <v>0</v>
      </c>
      <c r="T775">
        <f>IF(Kinder!BS776=Antrag!$C$4,Kinder!BS775,0)</f>
        <v>0</v>
      </c>
      <c r="U775">
        <f>IF(Kinder!BT776=Antrag!$C$4,Kinder!BT775,0)</f>
        <v>0</v>
      </c>
      <c r="V775">
        <f>IF(Kinder!BU776=Antrag!$C$4,Kinder!BU775,0)</f>
        <v>0</v>
      </c>
      <c r="W775">
        <f>IF(Kinder!BV776=Antrag!$C$4,Kinder!BV775,0)</f>
        <v>0</v>
      </c>
      <c r="X775">
        <f>IF(Kinder!BW776=Antrag!$C$4,Kinder!BW775,0)</f>
        <v>0</v>
      </c>
    </row>
    <row r="776" spans="1:49" x14ac:dyDescent="0.2">
      <c r="Y776">
        <f t="shared" ref="Y776:AJ776" si="257">MIN(A774,AL774)*M775</f>
        <v>0</v>
      </c>
      <c r="Z776">
        <f t="shared" si="257"/>
        <v>0</v>
      </c>
      <c r="AA776">
        <f t="shared" si="257"/>
        <v>0</v>
      </c>
      <c r="AB776">
        <f t="shared" si="257"/>
        <v>0</v>
      </c>
      <c r="AC776">
        <f t="shared" si="257"/>
        <v>0</v>
      </c>
      <c r="AD776">
        <f t="shared" si="257"/>
        <v>0</v>
      </c>
      <c r="AE776">
        <f t="shared" si="257"/>
        <v>0</v>
      </c>
      <c r="AF776">
        <f t="shared" si="257"/>
        <v>0</v>
      </c>
      <c r="AG776">
        <f t="shared" si="257"/>
        <v>0</v>
      </c>
      <c r="AH776">
        <f t="shared" si="257"/>
        <v>0</v>
      </c>
      <c r="AI776">
        <f t="shared" si="257"/>
        <v>0</v>
      </c>
      <c r="AJ776">
        <f t="shared" si="257"/>
        <v>0</v>
      </c>
      <c r="AK776">
        <f>SUM(Y776:AJ776)</f>
        <v>0</v>
      </c>
    </row>
    <row r="777" spans="1:49" x14ac:dyDescent="0.2">
      <c r="A777">
        <f>IF(Kinder!BL779=Antrag!$C$4,IF(Kinder!BL777=4.5,'Berechnung 4_5 _ x'!$E$31,Kinder!BL777),0)</f>
        <v>0</v>
      </c>
      <c r="B777">
        <f>IF(Kinder!BM779=Antrag!$C$4,IF(Kinder!BM777=4.5,'Berechnung 4_5 _ x'!$E$31,Kinder!BM777),0)</f>
        <v>0</v>
      </c>
      <c r="C777">
        <f>IF(Kinder!BN779=Antrag!$C$4,IF(Kinder!BN777=4.5,'Berechnung 4_5 _ x'!$E$31,Kinder!BN777),0)</f>
        <v>0</v>
      </c>
      <c r="D777">
        <f>IF(Kinder!BO779=Antrag!$C$4,IF(Kinder!BO777=4.5,'Berechnung 4_5 _ x'!$E$31,Kinder!BO777),0)</f>
        <v>0</v>
      </c>
      <c r="E777">
        <f>IF(Kinder!BP779=Antrag!$C$4,IF(Kinder!BP777=4.5,'Berechnung 4_5 _ x'!$E$31,Kinder!BP777),0)</f>
        <v>0</v>
      </c>
      <c r="F777">
        <f>IF(Kinder!BQ779=Antrag!$C$4,IF(Kinder!BQ777=4.5,'Berechnung 4_5 _ x'!$E$31,Kinder!BQ777),0)</f>
        <v>0</v>
      </c>
      <c r="G777">
        <f>IF(Kinder!BR779=Antrag!$C$4,IF(Kinder!BR777=4.5,'Berechnung 4_5 _ x'!$E$31,Kinder!BR777),0)</f>
        <v>0</v>
      </c>
      <c r="H777">
        <f>IF(Kinder!BS779=Antrag!$C$4,IF(Kinder!BS777=4.5,'Berechnung 4_5 _ x'!$E$31,Kinder!BS777),0)</f>
        <v>0</v>
      </c>
      <c r="I777">
        <f>IF(Kinder!BT779=Antrag!$C$4,IF(Kinder!BT777=4.5,'Berechnung 4_5 _ x'!$E$31,Kinder!BT777),0)</f>
        <v>0</v>
      </c>
      <c r="J777">
        <f>IF(Kinder!BU779=Antrag!$C$4,IF(Kinder!BU777=4.5,'Berechnung 4_5 _ x'!$E$31,Kinder!BU777),0)</f>
        <v>0</v>
      </c>
      <c r="K777">
        <f>IF(Kinder!BV779=Antrag!$C$4,IF(Kinder!BV777=4.5,'Berechnung 4_5 _ x'!$E$31,Kinder!BV777),0)</f>
        <v>0</v>
      </c>
      <c r="L777">
        <f>IF(Kinder!BW779=Antrag!$C$4,IF(Kinder!BW777=4.5,'Berechnung 4_5 _ x'!$E$31,Kinder!BW777),0)</f>
        <v>0</v>
      </c>
      <c r="M777" t="str">
        <f>IF(Kinder!S779='Berechnung Kommune'!L776,Kinder!S777,0)</f>
        <v/>
      </c>
      <c r="AL777">
        <f>IF(Kinder!BL779=Antrag!$C$4,IF(A777&gt;=4.5,IF('Berechnung 4_5 _ x'!D$5="Nein",4.5,IF(Kinder!AJ$903&lt;3,IF(MAX(Kinder!$AJ$903:AJ$903)&lt;3,4.5,Kinder!BL777),MIN('Berechnung 4_5 _ x'!$E$31:$F$32))),A777),0)</f>
        <v>0</v>
      </c>
      <c r="AM777">
        <f>IF(Kinder!BM779=Antrag!$C$4,IF(B777&gt;=4.5,IF('Berechnung 4_5 _ x'!E$5="Nein",4.5,IF(Kinder!AK$903&lt;3,IF(MAX(Kinder!$AJ$903:AK$903)&lt;3,4.5,Kinder!BM777),MIN('Berechnung 4_5 _ x'!$E$31:$F$32))),B777),0)</f>
        <v>0</v>
      </c>
      <c r="AN777">
        <f>IF(Kinder!BN779=Antrag!$C$4,IF(C777&gt;=4.5,IF('Berechnung 4_5 _ x'!F$5="Nein",4.5,IF(Kinder!AL$903&lt;3,IF(MAX(Kinder!$AJ$903:AL$903)&lt;3,4.5,Kinder!BN777),MIN('Berechnung 4_5 _ x'!$E$31:$F$32))),C777),0)</f>
        <v>0</v>
      </c>
      <c r="AO777">
        <f>IF(Kinder!BO779=Antrag!$C$4,IF(D777&gt;=4.5,IF('Berechnung 4_5 _ x'!G$5="Nein",4.5,IF(Kinder!AM$903&lt;3,IF(MAX(Kinder!$AJ$903:AM$903)&lt;3,4.5,Kinder!BO777),MIN('Berechnung 4_5 _ x'!$E$31:$F$32))),D777),0)</f>
        <v>0</v>
      </c>
      <c r="AP777">
        <f>IF(Kinder!BP779=Antrag!$C$4,IF(E777&gt;=4.5,IF('Berechnung 4_5 _ x'!H$5="Nein",4.5,IF(Kinder!AN$903&lt;3,IF(MAX(Kinder!$AJ$903:AN$903)&lt;3,4.5,Kinder!BP777),MIN('Berechnung 4_5 _ x'!$E$31:$F$32))),E777),0)</f>
        <v>0</v>
      </c>
      <c r="AQ777">
        <f>IF(Kinder!BQ779=Antrag!$C$4,IF(F777&gt;=4.5,IF('Berechnung 4_5 _ x'!I$5="Nein",4.5,IF(Kinder!AO$903&lt;3,IF(MAX(Kinder!$AJ$903:AO$903)&lt;3,4.5,Kinder!BQ777),MIN('Berechnung 4_5 _ x'!$E$31:$F$32))),F777),0)</f>
        <v>0</v>
      </c>
      <c r="AR777">
        <f>IF(Kinder!BR779=Antrag!$C$4,IF(G777&gt;=4.5,IF('Berechnung 4_5 _ x'!J$5="Nein",4.5,IF(Kinder!AP$903&lt;3,IF(MAX(Kinder!$AJ$903:AP$903)&lt;3,4.5,Kinder!BR777),MIN('Berechnung 4_5 _ x'!$E$31:$F$32))),G777),0)</f>
        <v>0</v>
      </c>
      <c r="AS777">
        <f>IF(Kinder!BS779=Antrag!$C$4,IF(H777&gt;=4.5,IF('Berechnung 4_5 _ x'!K$5="Nein",4.5,IF(Kinder!AQ$903&lt;3,IF(MAX(Kinder!$AJ$903:AQ$903)&lt;3,4.5,Kinder!BS777),MIN('Berechnung 4_5 _ x'!$E$31:$F$32))),H777),0)</f>
        <v>0</v>
      </c>
      <c r="AT777">
        <f>IF(Kinder!BT779=Antrag!$C$4,IF(I777&gt;=4.5,IF('Berechnung 4_5 _ x'!L$5="Nein",4.5,IF(Kinder!AR$903&lt;3,IF(MAX(Kinder!$AJ$903:AR$903)&lt;3,4.5,Kinder!BT777),MIN('Berechnung 4_5 _ x'!$E$31:$F$32))),I777),0)</f>
        <v>0</v>
      </c>
      <c r="AU777">
        <f>IF(Kinder!BU779=Antrag!$C$4,IF(J777&gt;=4.5,IF('Berechnung 4_5 _ x'!M$5="Nein",4.5,IF(Kinder!AS$903&lt;3,IF(MAX(Kinder!$AJ$903:AS$903)&lt;3,4.5,Kinder!BU777),MIN('Berechnung 4_5 _ x'!$E$31:$F$32))),J777),0)</f>
        <v>0</v>
      </c>
      <c r="AV777">
        <f>IF(Kinder!BV779=Antrag!$C$4,IF(K777&gt;=4.5,IF('Berechnung 4_5 _ x'!N$5="Nein",4.5,IF(Kinder!AT$903&lt;3,IF(MAX(Kinder!$AJ$903:AT$903)&lt;3,4.5,Kinder!BV777),MIN('Berechnung 4_5 _ x'!$E$31:$F$32))),K777),0)</f>
        <v>0</v>
      </c>
      <c r="AW777">
        <f>IF(Kinder!BW779=Antrag!$C$4,IF(L777&gt;=4.5,IF('Berechnung 4_5 _ x'!O$5="Nein",4.5,IF(Kinder!AU$903&lt;3,IF(MAX(Kinder!$AJ$903:AU$903)&lt;3,4.5,Kinder!BW777),MIN('Berechnung 4_5 _ x'!$E$31:$F$32))),L777),0)</f>
        <v>0</v>
      </c>
    </row>
    <row r="778" spans="1:49" x14ac:dyDescent="0.2">
      <c r="M778">
        <f>IF(Kinder!BL779=Antrag!$C$4,Kinder!BL778,0)</f>
        <v>0</v>
      </c>
      <c r="N778">
        <f>IF(Kinder!BM779=Antrag!$C$4,Kinder!BM778,0)</f>
        <v>0</v>
      </c>
      <c r="O778">
        <f>IF(Kinder!BN779=Antrag!$C$4,Kinder!BN778,0)</f>
        <v>0</v>
      </c>
      <c r="P778">
        <f>IF(Kinder!BO779=Antrag!$C$4,Kinder!BO778,0)</f>
        <v>0</v>
      </c>
      <c r="Q778">
        <f>IF(Kinder!BP779=Antrag!$C$4,Kinder!BP778,0)</f>
        <v>0</v>
      </c>
      <c r="R778">
        <f>IF(Kinder!BQ779=Antrag!$C$4,Kinder!BQ778,0)</f>
        <v>0</v>
      </c>
      <c r="S778">
        <f>IF(Kinder!BR779=Antrag!$C$4,Kinder!BR778,0)</f>
        <v>0</v>
      </c>
      <c r="T778">
        <f>IF(Kinder!BS779=Antrag!$C$4,Kinder!BS778,0)</f>
        <v>0</v>
      </c>
      <c r="U778">
        <f>IF(Kinder!BT779=Antrag!$C$4,Kinder!BT778,0)</f>
        <v>0</v>
      </c>
      <c r="V778">
        <f>IF(Kinder!BU779=Antrag!$C$4,Kinder!BU778,0)</f>
        <v>0</v>
      </c>
      <c r="W778">
        <f>IF(Kinder!BV779=Antrag!$C$4,Kinder!BV778,0)</f>
        <v>0</v>
      </c>
      <c r="X778">
        <f>IF(Kinder!BW779=Antrag!$C$4,Kinder!BW778,0)</f>
        <v>0</v>
      </c>
    </row>
    <row r="779" spans="1:49" x14ac:dyDescent="0.2">
      <c r="Y779">
        <f t="shared" ref="Y779:AJ779" si="258">MIN(A777,AL777)*M778</f>
        <v>0</v>
      </c>
      <c r="Z779">
        <f t="shared" si="258"/>
        <v>0</v>
      </c>
      <c r="AA779">
        <f t="shared" si="258"/>
        <v>0</v>
      </c>
      <c r="AB779">
        <f t="shared" si="258"/>
        <v>0</v>
      </c>
      <c r="AC779">
        <f t="shared" si="258"/>
        <v>0</v>
      </c>
      <c r="AD779">
        <f t="shared" si="258"/>
        <v>0</v>
      </c>
      <c r="AE779">
        <f t="shared" si="258"/>
        <v>0</v>
      </c>
      <c r="AF779">
        <f t="shared" si="258"/>
        <v>0</v>
      </c>
      <c r="AG779">
        <f t="shared" si="258"/>
        <v>0</v>
      </c>
      <c r="AH779">
        <f t="shared" si="258"/>
        <v>0</v>
      </c>
      <c r="AI779">
        <f t="shared" si="258"/>
        <v>0</v>
      </c>
      <c r="AJ779">
        <f t="shared" si="258"/>
        <v>0</v>
      </c>
      <c r="AK779">
        <f>SUM(Y779:AJ779)</f>
        <v>0</v>
      </c>
    </row>
    <row r="780" spans="1:49" x14ac:dyDescent="0.2">
      <c r="A780">
        <f>IF(Kinder!BL782=Antrag!$C$4,IF(Kinder!BL780=4.5,'Berechnung 4_5 _ x'!$E$31,Kinder!BL780),0)</f>
        <v>0</v>
      </c>
      <c r="B780">
        <f>IF(Kinder!BM782=Antrag!$C$4,IF(Kinder!BM780=4.5,'Berechnung 4_5 _ x'!$E$31,Kinder!BM780),0)</f>
        <v>0</v>
      </c>
      <c r="C780">
        <f>IF(Kinder!BN782=Antrag!$C$4,IF(Kinder!BN780=4.5,'Berechnung 4_5 _ x'!$E$31,Kinder!BN780),0)</f>
        <v>0</v>
      </c>
      <c r="D780">
        <f>IF(Kinder!BO782=Antrag!$C$4,IF(Kinder!BO780=4.5,'Berechnung 4_5 _ x'!$E$31,Kinder!BO780),0)</f>
        <v>0</v>
      </c>
      <c r="E780">
        <f>IF(Kinder!BP782=Antrag!$C$4,IF(Kinder!BP780=4.5,'Berechnung 4_5 _ x'!$E$31,Kinder!BP780),0)</f>
        <v>0</v>
      </c>
      <c r="F780">
        <f>IF(Kinder!BQ782=Antrag!$C$4,IF(Kinder!BQ780=4.5,'Berechnung 4_5 _ x'!$E$31,Kinder!BQ780),0)</f>
        <v>0</v>
      </c>
      <c r="G780">
        <f>IF(Kinder!BR782=Antrag!$C$4,IF(Kinder!BR780=4.5,'Berechnung 4_5 _ x'!$E$31,Kinder!BR780),0)</f>
        <v>0</v>
      </c>
      <c r="H780">
        <f>IF(Kinder!BS782=Antrag!$C$4,IF(Kinder!BS780=4.5,'Berechnung 4_5 _ x'!$E$31,Kinder!BS780),0)</f>
        <v>0</v>
      </c>
      <c r="I780">
        <f>IF(Kinder!BT782=Antrag!$C$4,IF(Kinder!BT780=4.5,'Berechnung 4_5 _ x'!$E$31,Kinder!BT780),0)</f>
        <v>0</v>
      </c>
      <c r="J780">
        <f>IF(Kinder!BU782=Antrag!$C$4,IF(Kinder!BU780=4.5,'Berechnung 4_5 _ x'!$E$31,Kinder!BU780),0)</f>
        <v>0</v>
      </c>
      <c r="K780">
        <f>IF(Kinder!BV782=Antrag!$C$4,IF(Kinder!BV780=4.5,'Berechnung 4_5 _ x'!$E$31,Kinder!BV780),0)</f>
        <v>0</v>
      </c>
      <c r="L780">
        <f>IF(Kinder!BW782=Antrag!$C$4,IF(Kinder!BW780=4.5,'Berechnung 4_5 _ x'!$E$31,Kinder!BW780),0)</f>
        <v>0</v>
      </c>
      <c r="M780" t="str">
        <f>IF(Kinder!S782='Berechnung Kommune'!L779,Kinder!S780,0)</f>
        <v/>
      </c>
      <c r="AL780">
        <f>IF(Kinder!BL782=Antrag!$C$4,IF(A780&gt;=4.5,IF('Berechnung 4_5 _ x'!D$5="Nein",4.5,IF(Kinder!AJ$903&lt;3,IF(MAX(Kinder!$AJ$903:AJ$903)&lt;3,4.5,Kinder!BL780),MIN('Berechnung 4_5 _ x'!$E$31:$F$32))),A780),0)</f>
        <v>0</v>
      </c>
      <c r="AM780">
        <f>IF(Kinder!BM782=Antrag!$C$4,IF(B780&gt;=4.5,IF('Berechnung 4_5 _ x'!E$5="Nein",4.5,IF(Kinder!AK$903&lt;3,IF(MAX(Kinder!$AJ$903:AK$903)&lt;3,4.5,Kinder!BM780),MIN('Berechnung 4_5 _ x'!$E$31:$F$32))),B780),0)</f>
        <v>0</v>
      </c>
      <c r="AN780">
        <f>IF(Kinder!BN782=Antrag!$C$4,IF(C780&gt;=4.5,IF('Berechnung 4_5 _ x'!F$5="Nein",4.5,IF(Kinder!AL$903&lt;3,IF(MAX(Kinder!$AJ$903:AL$903)&lt;3,4.5,Kinder!BN780),MIN('Berechnung 4_5 _ x'!$E$31:$F$32))),C780),0)</f>
        <v>0</v>
      </c>
      <c r="AO780">
        <f>IF(Kinder!BO782=Antrag!$C$4,IF(D780&gt;=4.5,IF('Berechnung 4_5 _ x'!G$5="Nein",4.5,IF(Kinder!AM$903&lt;3,IF(MAX(Kinder!$AJ$903:AM$903)&lt;3,4.5,Kinder!BO780),MIN('Berechnung 4_5 _ x'!$E$31:$F$32))),D780),0)</f>
        <v>0</v>
      </c>
      <c r="AP780">
        <f>IF(Kinder!BP782=Antrag!$C$4,IF(E780&gt;=4.5,IF('Berechnung 4_5 _ x'!H$5="Nein",4.5,IF(Kinder!AN$903&lt;3,IF(MAX(Kinder!$AJ$903:AN$903)&lt;3,4.5,Kinder!BP780),MIN('Berechnung 4_5 _ x'!$E$31:$F$32))),E780),0)</f>
        <v>0</v>
      </c>
      <c r="AQ780">
        <f>IF(Kinder!BQ782=Antrag!$C$4,IF(F780&gt;=4.5,IF('Berechnung 4_5 _ x'!I$5="Nein",4.5,IF(Kinder!AO$903&lt;3,IF(MAX(Kinder!$AJ$903:AO$903)&lt;3,4.5,Kinder!BQ780),MIN('Berechnung 4_5 _ x'!$E$31:$F$32))),F780),0)</f>
        <v>0</v>
      </c>
      <c r="AR780">
        <f>IF(Kinder!BR782=Antrag!$C$4,IF(G780&gt;=4.5,IF('Berechnung 4_5 _ x'!J$5="Nein",4.5,IF(Kinder!AP$903&lt;3,IF(MAX(Kinder!$AJ$903:AP$903)&lt;3,4.5,Kinder!BR780),MIN('Berechnung 4_5 _ x'!$E$31:$F$32))),G780),0)</f>
        <v>0</v>
      </c>
      <c r="AS780">
        <f>IF(Kinder!BS782=Antrag!$C$4,IF(H780&gt;=4.5,IF('Berechnung 4_5 _ x'!K$5="Nein",4.5,IF(Kinder!AQ$903&lt;3,IF(MAX(Kinder!$AJ$903:AQ$903)&lt;3,4.5,Kinder!BS780),MIN('Berechnung 4_5 _ x'!$E$31:$F$32))),H780),0)</f>
        <v>0</v>
      </c>
      <c r="AT780">
        <f>IF(Kinder!BT782=Antrag!$C$4,IF(I780&gt;=4.5,IF('Berechnung 4_5 _ x'!L$5="Nein",4.5,IF(Kinder!AR$903&lt;3,IF(MAX(Kinder!$AJ$903:AR$903)&lt;3,4.5,Kinder!BT780),MIN('Berechnung 4_5 _ x'!$E$31:$F$32))),I780),0)</f>
        <v>0</v>
      </c>
      <c r="AU780">
        <f>IF(Kinder!BU782=Antrag!$C$4,IF(J780&gt;=4.5,IF('Berechnung 4_5 _ x'!M$5="Nein",4.5,IF(Kinder!AS$903&lt;3,IF(MAX(Kinder!$AJ$903:AS$903)&lt;3,4.5,Kinder!BU780),MIN('Berechnung 4_5 _ x'!$E$31:$F$32))),J780),0)</f>
        <v>0</v>
      </c>
      <c r="AV780">
        <f>IF(Kinder!BV782=Antrag!$C$4,IF(K780&gt;=4.5,IF('Berechnung 4_5 _ x'!N$5="Nein",4.5,IF(Kinder!AT$903&lt;3,IF(MAX(Kinder!$AJ$903:AT$903)&lt;3,4.5,Kinder!BV780),MIN('Berechnung 4_5 _ x'!$E$31:$F$32))),K780),0)</f>
        <v>0</v>
      </c>
      <c r="AW780">
        <f>IF(Kinder!BW782=Antrag!$C$4,IF(L780&gt;=4.5,IF('Berechnung 4_5 _ x'!O$5="Nein",4.5,IF(Kinder!AU$903&lt;3,IF(MAX(Kinder!$AJ$903:AU$903)&lt;3,4.5,Kinder!BW780),MIN('Berechnung 4_5 _ x'!$E$31:$F$32))),L780),0)</f>
        <v>0</v>
      </c>
    </row>
    <row r="781" spans="1:49" x14ac:dyDescent="0.2">
      <c r="M781">
        <f>IF(Kinder!BL782=Antrag!$C$4,Kinder!BL781,0)</f>
        <v>0</v>
      </c>
      <c r="N781">
        <f>IF(Kinder!BM782=Antrag!$C$4,Kinder!BM781,0)</f>
        <v>0</v>
      </c>
      <c r="O781">
        <f>IF(Kinder!BN782=Antrag!$C$4,Kinder!BN781,0)</f>
        <v>0</v>
      </c>
      <c r="P781">
        <f>IF(Kinder!BO782=Antrag!$C$4,Kinder!BO781,0)</f>
        <v>0</v>
      </c>
      <c r="Q781">
        <f>IF(Kinder!BP782=Antrag!$C$4,Kinder!BP781,0)</f>
        <v>0</v>
      </c>
      <c r="R781">
        <f>IF(Kinder!BQ782=Antrag!$C$4,Kinder!BQ781,0)</f>
        <v>0</v>
      </c>
      <c r="S781">
        <f>IF(Kinder!BR782=Antrag!$C$4,Kinder!BR781,0)</f>
        <v>0</v>
      </c>
      <c r="T781">
        <f>IF(Kinder!BS782=Antrag!$C$4,Kinder!BS781,0)</f>
        <v>0</v>
      </c>
      <c r="U781">
        <f>IF(Kinder!BT782=Antrag!$C$4,Kinder!BT781,0)</f>
        <v>0</v>
      </c>
      <c r="V781">
        <f>IF(Kinder!BU782=Antrag!$C$4,Kinder!BU781,0)</f>
        <v>0</v>
      </c>
      <c r="W781">
        <f>IF(Kinder!BV782=Antrag!$C$4,Kinder!BV781,0)</f>
        <v>0</v>
      </c>
      <c r="X781">
        <f>IF(Kinder!BW782=Antrag!$C$4,Kinder!BW781,0)</f>
        <v>0</v>
      </c>
    </row>
    <row r="782" spans="1:49" x14ac:dyDescent="0.2">
      <c r="Y782">
        <f t="shared" ref="Y782:AJ782" si="259">MIN(A780,AL780)*M781</f>
        <v>0</v>
      </c>
      <c r="Z782">
        <f t="shared" si="259"/>
        <v>0</v>
      </c>
      <c r="AA782">
        <f t="shared" si="259"/>
        <v>0</v>
      </c>
      <c r="AB782">
        <f t="shared" si="259"/>
        <v>0</v>
      </c>
      <c r="AC782">
        <f t="shared" si="259"/>
        <v>0</v>
      </c>
      <c r="AD782">
        <f t="shared" si="259"/>
        <v>0</v>
      </c>
      <c r="AE782">
        <f t="shared" si="259"/>
        <v>0</v>
      </c>
      <c r="AF782">
        <f t="shared" si="259"/>
        <v>0</v>
      </c>
      <c r="AG782">
        <f t="shared" si="259"/>
        <v>0</v>
      </c>
      <c r="AH782">
        <f t="shared" si="259"/>
        <v>0</v>
      </c>
      <c r="AI782">
        <f t="shared" si="259"/>
        <v>0</v>
      </c>
      <c r="AJ782">
        <f t="shared" si="259"/>
        <v>0</v>
      </c>
      <c r="AK782">
        <f>SUM(Y782:AJ782)</f>
        <v>0</v>
      </c>
    </row>
    <row r="783" spans="1:49" x14ac:dyDescent="0.2">
      <c r="A783">
        <f>IF(Kinder!BL785=Antrag!$C$4,IF(Kinder!BL783=4.5,'Berechnung 4_5 _ x'!$E$31,Kinder!BL783),0)</f>
        <v>0</v>
      </c>
      <c r="B783">
        <f>IF(Kinder!BM785=Antrag!$C$4,IF(Kinder!BM783=4.5,'Berechnung 4_5 _ x'!$E$31,Kinder!BM783),0)</f>
        <v>0</v>
      </c>
      <c r="C783">
        <f>IF(Kinder!BN785=Antrag!$C$4,IF(Kinder!BN783=4.5,'Berechnung 4_5 _ x'!$E$31,Kinder!BN783),0)</f>
        <v>0</v>
      </c>
      <c r="D783">
        <f>IF(Kinder!BO785=Antrag!$C$4,IF(Kinder!BO783=4.5,'Berechnung 4_5 _ x'!$E$31,Kinder!BO783),0)</f>
        <v>0</v>
      </c>
      <c r="E783">
        <f>IF(Kinder!BP785=Antrag!$C$4,IF(Kinder!BP783=4.5,'Berechnung 4_5 _ x'!$E$31,Kinder!BP783),0)</f>
        <v>0</v>
      </c>
      <c r="F783">
        <f>IF(Kinder!BQ785=Antrag!$C$4,IF(Kinder!BQ783=4.5,'Berechnung 4_5 _ x'!$E$31,Kinder!BQ783),0)</f>
        <v>0</v>
      </c>
      <c r="G783">
        <f>IF(Kinder!BR785=Antrag!$C$4,IF(Kinder!BR783=4.5,'Berechnung 4_5 _ x'!$E$31,Kinder!BR783),0)</f>
        <v>0</v>
      </c>
      <c r="H783">
        <f>IF(Kinder!BS785=Antrag!$C$4,IF(Kinder!BS783=4.5,'Berechnung 4_5 _ x'!$E$31,Kinder!BS783),0)</f>
        <v>0</v>
      </c>
      <c r="I783">
        <f>IF(Kinder!BT785=Antrag!$C$4,IF(Kinder!BT783=4.5,'Berechnung 4_5 _ x'!$E$31,Kinder!BT783),0)</f>
        <v>0</v>
      </c>
      <c r="J783">
        <f>IF(Kinder!BU785=Antrag!$C$4,IF(Kinder!BU783=4.5,'Berechnung 4_5 _ x'!$E$31,Kinder!BU783),0)</f>
        <v>0</v>
      </c>
      <c r="K783">
        <f>IF(Kinder!BV785=Antrag!$C$4,IF(Kinder!BV783=4.5,'Berechnung 4_5 _ x'!$E$31,Kinder!BV783),0)</f>
        <v>0</v>
      </c>
      <c r="L783">
        <f>IF(Kinder!BW785=Antrag!$C$4,IF(Kinder!BW783=4.5,'Berechnung 4_5 _ x'!$E$31,Kinder!BW783),0)</f>
        <v>0</v>
      </c>
      <c r="M783" t="str">
        <f>IF(Kinder!S785='Berechnung Kommune'!L782,Kinder!S783,0)</f>
        <v/>
      </c>
      <c r="AL783">
        <f>IF(Kinder!BL785=Antrag!$C$4,IF(A783&gt;=4.5,IF('Berechnung 4_5 _ x'!D$5="Nein",4.5,IF(Kinder!AJ$903&lt;3,IF(MAX(Kinder!$AJ$903:AJ$903)&lt;3,4.5,Kinder!BL783),MIN('Berechnung 4_5 _ x'!$E$31:$F$32))),A783),0)</f>
        <v>0</v>
      </c>
      <c r="AM783">
        <f>IF(Kinder!BM785=Antrag!$C$4,IF(B783&gt;=4.5,IF('Berechnung 4_5 _ x'!E$5="Nein",4.5,IF(Kinder!AK$903&lt;3,IF(MAX(Kinder!$AJ$903:AK$903)&lt;3,4.5,Kinder!BM783),MIN('Berechnung 4_5 _ x'!$E$31:$F$32))),B783),0)</f>
        <v>0</v>
      </c>
      <c r="AN783">
        <f>IF(Kinder!BN785=Antrag!$C$4,IF(C783&gt;=4.5,IF('Berechnung 4_5 _ x'!F$5="Nein",4.5,IF(Kinder!AL$903&lt;3,IF(MAX(Kinder!$AJ$903:AL$903)&lt;3,4.5,Kinder!BN783),MIN('Berechnung 4_5 _ x'!$E$31:$F$32))),C783),0)</f>
        <v>0</v>
      </c>
      <c r="AO783">
        <f>IF(Kinder!BO785=Antrag!$C$4,IF(D783&gt;=4.5,IF('Berechnung 4_5 _ x'!G$5="Nein",4.5,IF(Kinder!AM$903&lt;3,IF(MAX(Kinder!$AJ$903:AM$903)&lt;3,4.5,Kinder!BO783),MIN('Berechnung 4_5 _ x'!$E$31:$F$32))),D783),0)</f>
        <v>0</v>
      </c>
      <c r="AP783">
        <f>IF(Kinder!BP785=Antrag!$C$4,IF(E783&gt;=4.5,IF('Berechnung 4_5 _ x'!H$5="Nein",4.5,IF(Kinder!AN$903&lt;3,IF(MAX(Kinder!$AJ$903:AN$903)&lt;3,4.5,Kinder!BP783),MIN('Berechnung 4_5 _ x'!$E$31:$F$32))),E783),0)</f>
        <v>0</v>
      </c>
      <c r="AQ783">
        <f>IF(Kinder!BQ785=Antrag!$C$4,IF(F783&gt;=4.5,IF('Berechnung 4_5 _ x'!I$5="Nein",4.5,IF(Kinder!AO$903&lt;3,IF(MAX(Kinder!$AJ$903:AO$903)&lt;3,4.5,Kinder!BQ783),MIN('Berechnung 4_5 _ x'!$E$31:$F$32))),F783),0)</f>
        <v>0</v>
      </c>
      <c r="AR783">
        <f>IF(Kinder!BR785=Antrag!$C$4,IF(G783&gt;=4.5,IF('Berechnung 4_5 _ x'!J$5="Nein",4.5,IF(Kinder!AP$903&lt;3,IF(MAX(Kinder!$AJ$903:AP$903)&lt;3,4.5,Kinder!BR783),MIN('Berechnung 4_5 _ x'!$E$31:$F$32))),G783),0)</f>
        <v>0</v>
      </c>
      <c r="AS783">
        <f>IF(Kinder!BS785=Antrag!$C$4,IF(H783&gt;=4.5,IF('Berechnung 4_5 _ x'!K$5="Nein",4.5,IF(Kinder!AQ$903&lt;3,IF(MAX(Kinder!$AJ$903:AQ$903)&lt;3,4.5,Kinder!BS783),MIN('Berechnung 4_5 _ x'!$E$31:$F$32))),H783),0)</f>
        <v>0</v>
      </c>
      <c r="AT783">
        <f>IF(Kinder!BT785=Antrag!$C$4,IF(I783&gt;=4.5,IF('Berechnung 4_5 _ x'!L$5="Nein",4.5,IF(Kinder!AR$903&lt;3,IF(MAX(Kinder!$AJ$903:AR$903)&lt;3,4.5,Kinder!BT783),MIN('Berechnung 4_5 _ x'!$E$31:$F$32))),I783),0)</f>
        <v>0</v>
      </c>
      <c r="AU783">
        <f>IF(Kinder!BU785=Antrag!$C$4,IF(J783&gt;=4.5,IF('Berechnung 4_5 _ x'!M$5="Nein",4.5,IF(Kinder!AS$903&lt;3,IF(MAX(Kinder!$AJ$903:AS$903)&lt;3,4.5,Kinder!BU783),MIN('Berechnung 4_5 _ x'!$E$31:$F$32))),J783),0)</f>
        <v>0</v>
      </c>
      <c r="AV783">
        <f>IF(Kinder!BV785=Antrag!$C$4,IF(K783&gt;=4.5,IF('Berechnung 4_5 _ x'!N$5="Nein",4.5,IF(Kinder!AT$903&lt;3,IF(MAX(Kinder!$AJ$903:AT$903)&lt;3,4.5,Kinder!BV783),MIN('Berechnung 4_5 _ x'!$E$31:$F$32))),K783),0)</f>
        <v>0</v>
      </c>
      <c r="AW783">
        <f>IF(Kinder!BW785=Antrag!$C$4,IF(L783&gt;=4.5,IF('Berechnung 4_5 _ x'!O$5="Nein",4.5,IF(Kinder!AU$903&lt;3,IF(MAX(Kinder!$AJ$903:AU$903)&lt;3,4.5,Kinder!BW783),MIN('Berechnung 4_5 _ x'!$E$31:$F$32))),L783),0)</f>
        <v>0</v>
      </c>
    </row>
    <row r="784" spans="1:49" x14ac:dyDescent="0.2">
      <c r="M784">
        <f>IF(Kinder!BL785=Antrag!$C$4,Kinder!BL784,0)</f>
        <v>0</v>
      </c>
      <c r="N784">
        <f>IF(Kinder!BM785=Antrag!$C$4,Kinder!BM784,0)</f>
        <v>0</v>
      </c>
      <c r="O784">
        <f>IF(Kinder!BN785=Antrag!$C$4,Kinder!BN784,0)</f>
        <v>0</v>
      </c>
      <c r="P784">
        <f>IF(Kinder!BO785=Antrag!$C$4,Kinder!BO784,0)</f>
        <v>0</v>
      </c>
      <c r="Q784">
        <f>IF(Kinder!BP785=Antrag!$C$4,Kinder!BP784,0)</f>
        <v>0</v>
      </c>
      <c r="R784">
        <f>IF(Kinder!BQ785=Antrag!$C$4,Kinder!BQ784,0)</f>
        <v>0</v>
      </c>
      <c r="S784">
        <f>IF(Kinder!BR785=Antrag!$C$4,Kinder!BR784,0)</f>
        <v>0</v>
      </c>
      <c r="T784">
        <f>IF(Kinder!BS785=Antrag!$C$4,Kinder!BS784,0)</f>
        <v>0</v>
      </c>
      <c r="U784">
        <f>IF(Kinder!BT785=Antrag!$C$4,Kinder!BT784,0)</f>
        <v>0</v>
      </c>
      <c r="V784">
        <f>IF(Kinder!BU785=Antrag!$C$4,Kinder!BU784,0)</f>
        <v>0</v>
      </c>
      <c r="W784">
        <f>IF(Kinder!BV785=Antrag!$C$4,Kinder!BV784,0)</f>
        <v>0</v>
      </c>
      <c r="X784">
        <f>IF(Kinder!BW785=Antrag!$C$4,Kinder!BW784,0)</f>
        <v>0</v>
      </c>
    </row>
    <row r="785" spans="1:49" x14ac:dyDescent="0.2">
      <c r="Y785">
        <f t="shared" ref="Y785:AJ785" si="260">MIN(A783,AL783)*M784</f>
        <v>0</v>
      </c>
      <c r="Z785">
        <f t="shared" si="260"/>
        <v>0</v>
      </c>
      <c r="AA785">
        <f t="shared" si="260"/>
        <v>0</v>
      </c>
      <c r="AB785">
        <f t="shared" si="260"/>
        <v>0</v>
      </c>
      <c r="AC785">
        <f t="shared" si="260"/>
        <v>0</v>
      </c>
      <c r="AD785">
        <f t="shared" si="260"/>
        <v>0</v>
      </c>
      <c r="AE785">
        <f t="shared" si="260"/>
        <v>0</v>
      </c>
      <c r="AF785">
        <f t="shared" si="260"/>
        <v>0</v>
      </c>
      <c r="AG785">
        <f t="shared" si="260"/>
        <v>0</v>
      </c>
      <c r="AH785">
        <f t="shared" si="260"/>
        <v>0</v>
      </c>
      <c r="AI785">
        <f t="shared" si="260"/>
        <v>0</v>
      </c>
      <c r="AJ785">
        <f t="shared" si="260"/>
        <v>0</v>
      </c>
      <c r="AK785">
        <f>SUM(Y785:AJ785)</f>
        <v>0</v>
      </c>
    </row>
    <row r="786" spans="1:49" x14ac:dyDescent="0.2">
      <c r="A786">
        <f>IF(Kinder!BL788=Antrag!$C$4,IF(Kinder!BL786=4.5,'Berechnung 4_5 _ x'!$E$31,Kinder!BL786),0)</f>
        <v>0</v>
      </c>
      <c r="B786">
        <f>IF(Kinder!BM788=Antrag!$C$4,IF(Kinder!BM786=4.5,'Berechnung 4_5 _ x'!$E$31,Kinder!BM786),0)</f>
        <v>0</v>
      </c>
      <c r="C786">
        <f>IF(Kinder!BN788=Antrag!$C$4,IF(Kinder!BN786=4.5,'Berechnung 4_5 _ x'!$E$31,Kinder!BN786),0)</f>
        <v>0</v>
      </c>
      <c r="D786">
        <f>IF(Kinder!BO788=Antrag!$C$4,IF(Kinder!BO786=4.5,'Berechnung 4_5 _ x'!$E$31,Kinder!BO786),0)</f>
        <v>0</v>
      </c>
      <c r="E786">
        <f>IF(Kinder!BP788=Antrag!$C$4,IF(Kinder!BP786=4.5,'Berechnung 4_5 _ x'!$E$31,Kinder!BP786),0)</f>
        <v>0</v>
      </c>
      <c r="F786">
        <f>IF(Kinder!BQ788=Antrag!$C$4,IF(Kinder!BQ786=4.5,'Berechnung 4_5 _ x'!$E$31,Kinder!BQ786),0)</f>
        <v>0</v>
      </c>
      <c r="G786">
        <f>IF(Kinder!BR788=Antrag!$C$4,IF(Kinder!BR786=4.5,'Berechnung 4_5 _ x'!$E$31,Kinder!BR786),0)</f>
        <v>0</v>
      </c>
      <c r="H786">
        <f>IF(Kinder!BS788=Antrag!$C$4,IF(Kinder!BS786=4.5,'Berechnung 4_5 _ x'!$E$31,Kinder!BS786),0)</f>
        <v>0</v>
      </c>
      <c r="I786">
        <f>IF(Kinder!BT788=Antrag!$C$4,IF(Kinder!BT786=4.5,'Berechnung 4_5 _ x'!$E$31,Kinder!BT786),0)</f>
        <v>0</v>
      </c>
      <c r="J786">
        <f>IF(Kinder!BU788=Antrag!$C$4,IF(Kinder!BU786=4.5,'Berechnung 4_5 _ x'!$E$31,Kinder!BU786),0)</f>
        <v>0</v>
      </c>
      <c r="K786">
        <f>IF(Kinder!BV788=Antrag!$C$4,IF(Kinder!BV786=4.5,'Berechnung 4_5 _ x'!$E$31,Kinder!BV786),0)</f>
        <v>0</v>
      </c>
      <c r="L786">
        <f>IF(Kinder!BW788=Antrag!$C$4,IF(Kinder!BW786=4.5,'Berechnung 4_5 _ x'!$E$31,Kinder!BW786),0)</f>
        <v>0</v>
      </c>
      <c r="M786" t="str">
        <f>IF(Kinder!S788='Berechnung Kommune'!L785,Kinder!S786,0)</f>
        <v/>
      </c>
      <c r="AL786">
        <f>IF(Kinder!BL788=Antrag!$C$4,IF(A786&gt;=4.5,IF('Berechnung 4_5 _ x'!D$5="Nein",4.5,IF(Kinder!AJ$903&lt;3,IF(MAX(Kinder!$AJ$903:AJ$903)&lt;3,4.5,Kinder!BL786),MIN('Berechnung 4_5 _ x'!$E$31:$F$32))),A786),0)</f>
        <v>0</v>
      </c>
      <c r="AM786">
        <f>IF(Kinder!BM788=Antrag!$C$4,IF(B786&gt;=4.5,IF('Berechnung 4_5 _ x'!E$5="Nein",4.5,IF(Kinder!AK$903&lt;3,IF(MAX(Kinder!$AJ$903:AK$903)&lt;3,4.5,Kinder!BM786),MIN('Berechnung 4_5 _ x'!$E$31:$F$32))),B786),0)</f>
        <v>0</v>
      </c>
      <c r="AN786">
        <f>IF(Kinder!BN788=Antrag!$C$4,IF(C786&gt;=4.5,IF('Berechnung 4_5 _ x'!F$5="Nein",4.5,IF(Kinder!AL$903&lt;3,IF(MAX(Kinder!$AJ$903:AL$903)&lt;3,4.5,Kinder!BN786),MIN('Berechnung 4_5 _ x'!$E$31:$F$32))),C786),0)</f>
        <v>0</v>
      </c>
      <c r="AO786">
        <f>IF(Kinder!BO788=Antrag!$C$4,IF(D786&gt;=4.5,IF('Berechnung 4_5 _ x'!G$5="Nein",4.5,IF(Kinder!AM$903&lt;3,IF(MAX(Kinder!$AJ$903:AM$903)&lt;3,4.5,Kinder!BO786),MIN('Berechnung 4_5 _ x'!$E$31:$F$32))),D786),0)</f>
        <v>0</v>
      </c>
      <c r="AP786">
        <f>IF(Kinder!BP788=Antrag!$C$4,IF(E786&gt;=4.5,IF('Berechnung 4_5 _ x'!H$5="Nein",4.5,IF(Kinder!AN$903&lt;3,IF(MAX(Kinder!$AJ$903:AN$903)&lt;3,4.5,Kinder!BP786),MIN('Berechnung 4_5 _ x'!$E$31:$F$32))),E786),0)</f>
        <v>0</v>
      </c>
      <c r="AQ786">
        <f>IF(Kinder!BQ788=Antrag!$C$4,IF(F786&gt;=4.5,IF('Berechnung 4_5 _ x'!I$5="Nein",4.5,IF(Kinder!AO$903&lt;3,IF(MAX(Kinder!$AJ$903:AO$903)&lt;3,4.5,Kinder!BQ786),MIN('Berechnung 4_5 _ x'!$E$31:$F$32))),F786),0)</f>
        <v>0</v>
      </c>
      <c r="AR786">
        <f>IF(Kinder!BR788=Antrag!$C$4,IF(G786&gt;=4.5,IF('Berechnung 4_5 _ x'!J$5="Nein",4.5,IF(Kinder!AP$903&lt;3,IF(MAX(Kinder!$AJ$903:AP$903)&lt;3,4.5,Kinder!BR786),MIN('Berechnung 4_5 _ x'!$E$31:$F$32))),G786),0)</f>
        <v>0</v>
      </c>
      <c r="AS786">
        <f>IF(Kinder!BS788=Antrag!$C$4,IF(H786&gt;=4.5,IF('Berechnung 4_5 _ x'!K$5="Nein",4.5,IF(Kinder!AQ$903&lt;3,IF(MAX(Kinder!$AJ$903:AQ$903)&lt;3,4.5,Kinder!BS786),MIN('Berechnung 4_5 _ x'!$E$31:$F$32))),H786),0)</f>
        <v>0</v>
      </c>
      <c r="AT786">
        <f>IF(Kinder!BT788=Antrag!$C$4,IF(I786&gt;=4.5,IF('Berechnung 4_5 _ x'!L$5="Nein",4.5,IF(Kinder!AR$903&lt;3,IF(MAX(Kinder!$AJ$903:AR$903)&lt;3,4.5,Kinder!BT786),MIN('Berechnung 4_5 _ x'!$E$31:$F$32))),I786),0)</f>
        <v>0</v>
      </c>
      <c r="AU786">
        <f>IF(Kinder!BU788=Antrag!$C$4,IF(J786&gt;=4.5,IF('Berechnung 4_5 _ x'!M$5="Nein",4.5,IF(Kinder!AS$903&lt;3,IF(MAX(Kinder!$AJ$903:AS$903)&lt;3,4.5,Kinder!BU786),MIN('Berechnung 4_5 _ x'!$E$31:$F$32))),J786),0)</f>
        <v>0</v>
      </c>
      <c r="AV786">
        <f>IF(Kinder!BV788=Antrag!$C$4,IF(K786&gt;=4.5,IF('Berechnung 4_5 _ x'!N$5="Nein",4.5,IF(Kinder!AT$903&lt;3,IF(MAX(Kinder!$AJ$903:AT$903)&lt;3,4.5,Kinder!BV786),MIN('Berechnung 4_5 _ x'!$E$31:$F$32))),K786),0)</f>
        <v>0</v>
      </c>
      <c r="AW786">
        <f>IF(Kinder!BW788=Antrag!$C$4,IF(L786&gt;=4.5,IF('Berechnung 4_5 _ x'!O$5="Nein",4.5,IF(Kinder!AU$903&lt;3,IF(MAX(Kinder!$AJ$903:AU$903)&lt;3,4.5,Kinder!BW786),MIN('Berechnung 4_5 _ x'!$E$31:$F$32))),L786),0)</f>
        <v>0</v>
      </c>
    </row>
    <row r="787" spans="1:49" x14ac:dyDescent="0.2">
      <c r="M787">
        <f>IF(Kinder!BL788=Antrag!$C$4,Kinder!BL787,0)</f>
        <v>0</v>
      </c>
      <c r="N787">
        <f>IF(Kinder!BM788=Antrag!$C$4,Kinder!BM787,0)</f>
        <v>0</v>
      </c>
      <c r="O787">
        <f>IF(Kinder!BN788=Antrag!$C$4,Kinder!BN787,0)</f>
        <v>0</v>
      </c>
      <c r="P787">
        <f>IF(Kinder!BO788=Antrag!$C$4,Kinder!BO787,0)</f>
        <v>0</v>
      </c>
      <c r="Q787">
        <f>IF(Kinder!BP788=Antrag!$C$4,Kinder!BP787,0)</f>
        <v>0</v>
      </c>
      <c r="R787">
        <f>IF(Kinder!BQ788=Antrag!$C$4,Kinder!BQ787,0)</f>
        <v>0</v>
      </c>
      <c r="S787">
        <f>IF(Kinder!BR788=Antrag!$C$4,Kinder!BR787,0)</f>
        <v>0</v>
      </c>
      <c r="T787">
        <f>IF(Kinder!BS788=Antrag!$C$4,Kinder!BS787,0)</f>
        <v>0</v>
      </c>
      <c r="U787">
        <f>IF(Kinder!BT788=Antrag!$C$4,Kinder!BT787,0)</f>
        <v>0</v>
      </c>
      <c r="V787">
        <f>IF(Kinder!BU788=Antrag!$C$4,Kinder!BU787,0)</f>
        <v>0</v>
      </c>
      <c r="W787">
        <f>IF(Kinder!BV788=Antrag!$C$4,Kinder!BV787,0)</f>
        <v>0</v>
      </c>
      <c r="X787">
        <f>IF(Kinder!BW788=Antrag!$C$4,Kinder!BW787,0)</f>
        <v>0</v>
      </c>
    </row>
    <row r="788" spans="1:49" x14ac:dyDescent="0.2">
      <c r="Y788">
        <f t="shared" ref="Y788:AJ788" si="261">MIN(A786,AL786)*M787</f>
        <v>0</v>
      </c>
      <c r="Z788">
        <f t="shared" si="261"/>
        <v>0</v>
      </c>
      <c r="AA788">
        <f t="shared" si="261"/>
        <v>0</v>
      </c>
      <c r="AB788">
        <f t="shared" si="261"/>
        <v>0</v>
      </c>
      <c r="AC788">
        <f t="shared" si="261"/>
        <v>0</v>
      </c>
      <c r="AD788">
        <f t="shared" si="261"/>
        <v>0</v>
      </c>
      <c r="AE788">
        <f t="shared" si="261"/>
        <v>0</v>
      </c>
      <c r="AF788">
        <f t="shared" si="261"/>
        <v>0</v>
      </c>
      <c r="AG788">
        <f t="shared" si="261"/>
        <v>0</v>
      </c>
      <c r="AH788">
        <f t="shared" si="261"/>
        <v>0</v>
      </c>
      <c r="AI788">
        <f t="shared" si="261"/>
        <v>0</v>
      </c>
      <c r="AJ788">
        <f t="shared" si="261"/>
        <v>0</v>
      </c>
      <c r="AK788">
        <f>SUM(Y788:AJ788)</f>
        <v>0</v>
      </c>
    </row>
    <row r="789" spans="1:49" x14ac:dyDescent="0.2">
      <c r="A789">
        <f>IF(Kinder!BL791=Antrag!$C$4,IF(Kinder!BL789=4.5,'Berechnung 4_5 _ x'!$E$31,Kinder!BL789),0)</f>
        <v>0</v>
      </c>
      <c r="B789">
        <f>IF(Kinder!BM791=Antrag!$C$4,IF(Kinder!BM789=4.5,'Berechnung 4_5 _ x'!$E$31,Kinder!BM789),0)</f>
        <v>0</v>
      </c>
      <c r="C789">
        <f>IF(Kinder!BN791=Antrag!$C$4,IF(Kinder!BN789=4.5,'Berechnung 4_5 _ x'!$E$31,Kinder!BN789),0)</f>
        <v>0</v>
      </c>
      <c r="D789">
        <f>IF(Kinder!BO791=Antrag!$C$4,IF(Kinder!BO789=4.5,'Berechnung 4_5 _ x'!$E$31,Kinder!BO789),0)</f>
        <v>0</v>
      </c>
      <c r="E789">
        <f>IF(Kinder!BP791=Antrag!$C$4,IF(Kinder!BP789=4.5,'Berechnung 4_5 _ x'!$E$31,Kinder!BP789),0)</f>
        <v>0</v>
      </c>
      <c r="F789">
        <f>IF(Kinder!BQ791=Antrag!$C$4,IF(Kinder!BQ789=4.5,'Berechnung 4_5 _ x'!$E$31,Kinder!BQ789),0)</f>
        <v>0</v>
      </c>
      <c r="G789">
        <f>IF(Kinder!BR791=Antrag!$C$4,IF(Kinder!BR789=4.5,'Berechnung 4_5 _ x'!$E$31,Kinder!BR789),0)</f>
        <v>0</v>
      </c>
      <c r="H789">
        <f>IF(Kinder!BS791=Antrag!$C$4,IF(Kinder!BS789=4.5,'Berechnung 4_5 _ x'!$E$31,Kinder!BS789),0)</f>
        <v>0</v>
      </c>
      <c r="I789">
        <f>IF(Kinder!BT791=Antrag!$C$4,IF(Kinder!BT789=4.5,'Berechnung 4_5 _ x'!$E$31,Kinder!BT789),0)</f>
        <v>0</v>
      </c>
      <c r="J789">
        <f>IF(Kinder!BU791=Antrag!$C$4,IF(Kinder!BU789=4.5,'Berechnung 4_5 _ x'!$E$31,Kinder!BU789),0)</f>
        <v>0</v>
      </c>
      <c r="K789">
        <f>IF(Kinder!BV791=Antrag!$C$4,IF(Kinder!BV789=4.5,'Berechnung 4_5 _ x'!$E$31,Kinder!BV789),0)</f>
        <v>0</v>
      </c>
      <c r="L789">
        <f>IF(Kinder!BW791=Antrag!$C$4,IF(Kinder!BW789=4.5,'Berechnung 4_5 _ x'!$E$31,Kinder!BW789),0)</f>
        <v>0</v>
      </c>
      <c r="M789" t="str">
        <f>IF(Kinder!S791='Berechnung Kommune'!L788,Kinder!S789,0)</f>
        <v/>
      </c>
      <c r="AL789">
        <f>IF(Kinder!BL791=Antrag!$C$4,IF(A789&gt;=4.5,IF('Berechnung 4_5 _ x'!D$5="Nein",4.5,IF(Kinder!AJ$903&lt;3,IF(MAX(Kinder!$AJ$903:AJ$903)&lt;3,4.5,Kinder!BL789),MIN('Berechnung 4_5 _ x'!$E$31:$F$32))),A789),0)</f>
        <v>0</v>
      </c>
      <c r="AM789">
        <f>IF(Kinder!BM791=Antrag!$C$4,IF(B789&gt;=4.5,IF('Berechnung 4_5 _ x'!E$5="Nein",4.5,IF(Kinder!AK$903&lt;3,IF(MAX(Kinder!$AJ$903:AK$903)&lt;3,4.5,Kinder!BM789),MIN('Berechnung 4_5 _ x'!$E$31:$F$32))),B789),0)</f>
        <v>0</v>
      </c>
      <c r="AN789">
        <f>IF(Kinder!BN791=Antrag!$C$4,IF(C789&gt;=4.5,IF('Berechnung 4_5 _ x'!F$5="Nein",4.5,IF(Kinder!AL$903&lt;3,IF(MAX(Kinder!$AJ$903:AL$903)&lt;3,4.5,Kinder!BN789),MIN('Berechnung 4_5 _ x'!$E$31:$F$32))),C789),0)</f>
        <v>0</v>
      </c>
      <c r="AO789">
        <f>IF(Kinder!BO791=Antrag!$C$4,IF(D789&gt;=4.5,IF('Berechnung 4_5 _ x'!G$5="Nein",4.5,IF(Kinder!AM$903&lt;3,IF(MAX(Kinder!$AJ$903:AM$903)&lt;3,4.5,Kinder!BO789),MIN('Berechnung 4_5 _ x'!$E$31:$F$32))),D789),0)</f>
        <v>0</v>
      </c>
      <c r="AP789">
        <f>IF(Kinder!BP791=Antrag!$C$4,IF(E789&gt;=4.5,IF('Berechnung 4_5 _ x'!H$5="Nein",4.5,IF(Kinder!AN$903&lt;3,IF(MAX(Kinder!$AJ$903:AN$903)&lt;3,4.5,Kinder!BP789),MIN('Berechnung 4_5 _ x'!$E$31:$F$32))),E789),0)</f>
        <v>0</v>
      </c>
      <c r="AQ789">
        <f>IF(Kinder!BQ791=Antrag!$C$4,IF(F789&gt;=4.5,IF('Berechnung 4_5 _ x'!I$5="Nein",4.5,IF(Kinder!AO$903&lt;3,IF(MAX(Kinder!$AJ$903:AO$903)&lt;3,4.5,Kinder!BQ789),MIN('Berechnung 4_5 _ x'!$E$31:$F$32))),F789),0)</f>
        <v>0</v>
      </c>
      <c r="AR789">
        <f>IF(Kinder!BR791=Antrag!$C$4,IF(G789&gt;=4.5,IF('Berechnung 4_5 _ x'!J$5="Nein",4.5,IF(Kinder!AP$903&lt;3,IF(MAX(Kinder!$AJ$903:AP$903)&lt;3,4.5,Kinder!BR789),MIN('Berechnung 4_5 _ x'!$E$31:$F$32))),G789),0)</f>
        <v>0</v>
      </c>
      <c r="AS789">
        <f>IF(Kinder!BS791=Antrag!$C$4,IF(H789&gt;=4.5,IF('Berechnung 4_5 _ x'!K$5="Nein",4.5,IF(Kinder!AQ$903&lt;3,IF(MAX(Kinder!$AJ$903:AQ$903)&lt;3,4.5,Kinder!BS789),MIN('Berechnung 4_5 _ x'!$E$31:$F$32))),H789),0)</f>
        <v>0</v>
      </c>
      <c r="AT789">
        <f>IF(Kinder!BT791=Antrag!$C$4,IF(I789&gt;=4.5,IF('Berechnung 4_5 _ x'!L$5="Nein",4.5,IF(Kinder!AR$903&lt;3,IF(MAX(Kinder!$AJ$903:AR$903)&lt;3,4.5,Kinder!BT789),MIN('Berechnung 4_5 _ x'!$E$31:$F$32))),I789),0)</f>
        <v>0</v>
      </c>
      <c r="AU789">
        <f>IF(Kinder!BU791=Antrag!$C$4,IF(J789&gt;=4.5,IF('Berechnung 4_5 _ x'!M$5="Nein",4.5,IF(Kinder!AS$903&lt;3,IF(MAX(Kinder!$AJ$903:AS$903)&lt;3,4.5,Kinder!BU789),MIN('Berechnung 4_5 _ x'!$E$31:$F$32))),J789),0)</f>
        <v>0</v>
      </c>
      <c r="AV789">
        <f>IF(Kinder!BV791=Antrag!$C$4,IF(K789&gt;=4.5,IF('Berechnung 4_5 _ x'!N$5="Nein",4.5,IF(Kinder!AT$903&lt;3,IF(MAX(Kinder!$AJ$903:AT$903)&lt;3,4.5,Kinder!BV789),MIN('Berechnung 4_5 _ x'!$E$31:$F$32))),K789),0)</f>
        <v>0</v>
      </c>
      <c r="AW789">
        <f>IF(Kinder!BW791=Antrag!$C$4,IF(L789&gt;=4.5,IF('Berechnung 4_5 _ x'!O$5="Nein",4.5,IF(Kinder!AU$903&lt;3,IF(MAX(Kinder!$AJ$903:AU$903)&lt;3,4.5,Kinder!BW789),MIN('Berechnung 4_5 _ x'!$E$31:$F$32))),L789),0)</f>
        <v>0</v>
      </c>
    </row>
    <row r="790" spans="1:49" x14ac:dyDescent="0.2">
      <c r="M790">
        <f>IF(Kinder!BL791=Antrag!$C$4,Kinder!BL790,0)</f>
        <v>0</v>
      </c>
      <c r="N790">
        <f>IF(Kinder!BM791=Antrag!$C$4,Kinder!BM790,0)</f>
        <v>0</v>
      </c>
      <c r="O790">
        <f>IF(Kinder!BN791=Antrag!$C$4,Kinder!BN790,0)</f>
        <v>0</v>
      </c>
      <c r="P790">
        <f>IF(Kinder!BO791=Antrag!$C$4,Kinder!BO790,0)</f>
        <v>0</v>
      </c>
      <c r="Q790">
        <f>IF(Kinder!BP791=Antrag!$C$4,Kinder!BP790,0)</f>
        <v>0</v>
      </c>
      <c r="R790">
        <f>IF(Kinder!BQ791=Antrag!$C$4,Kinder!BQ790,0)</f>
        <v>0</v>
      </c>
      <c r="S790">
        <f>IF(Kinder!BR791=Antrag!$C$4,Kinder!BR790,0)</f>
        <v>0</v>
      </c>
      <c r="T790">
        <f>IF(Kinder!BS791=Antrag!$C$4,Kinder!BS790,0)</f>
        <v>0</v>
      </c>
      <c r="U790">
        <f>IF(Kinder!BT791=Antrag!$C$4,Kinder!BT790,0)</f>
        <v>0</v>
      </c>
      <c r="V790">
        <f>IF(Kinder!BU791=Antrag!$C$4,Kinder!BU790,0)</f>
        <v>0</v>
      </c>
      <c r="W790">
        <f>IF(Kinder!BV791=Antrag!$C$4,Kinder!BV790,0)</f>
        <v>0</v>
      </c>
      <c r="X790">
        <f>IF(Kinder!BW791=Antrag!$C$4,Kinder!BW790,0)</f>
        <v>0</v>
      </c>
    </row>
    <row r="791" spans="1:49" x14ac:dyDescent="0.2">
      <c r="Y791">
        <f t="shared" ref="Y791:AJ791" si="262">MIN(A789,AL789)*M790</f>
        <v>0</v>
      </c>
      <c r="Z791">
        <f t="shared" si="262"/>
        <v>0</v>
      </c>
      <c r="AA791">
        <f t="shared" si="262"/>
        <v>0</v>
      </c>
      <c r="AB791">
        <f t="shared" si="262"/>
        <v>0</v>
      </c>
      <c r="AC791">
        <f t="shared" si="262"/>
        <v>0</v>
      </c>
      <c r="AD791">
        <f t="shared" si="262"/>
        <v>0</v>
      </c>
      <c r="AE791">
        <f t="shared" si="262"/>
        <v>0</v>
      </c>
      <c r="AF791">
        <f t="shared" si="262"/>
        <v>0</v>
      </c>
      <c r="AG791">
        <f t="shared" si="262"/>
        <v>0</v>
      </c>
      <c r="AH791">
        <f t="shared" si="262"/>
        <v>0</v>
      </c>
      <c r="AI791">
        <f t="shared" si="262"/>
        <v>0</v>
      </c>
      <c r="AJ791">
        <f t="shared" si="262"/>
        <v>0</v>
      </c>
      <c r="AK791">
        <f>SUM(Y791:AJ791)</f>
        <v>0</v>
      </c>
    </row>
    <row r="792" spans="1:49" x14ac:dyDescent="0.2">
      <c r="A792">
        <f>IF(Kinder!BL794=Antrag!$C$4,IF(Kinder!BL792=4.5,'Berechnung 4_5 _ x'!$E$31,Kinder!BL792),0)</f>
        <v>0</v>
      </c>
      <c r="B792">
        <f>IF(Kinder!BM794=Antrag!$C$4,IF(Kinder!BM792=4.5,'Berechnung 4_5 _ x'!$E$31,Kinder!BM792),0)</f>
        <v>0</v>
      </c>
      <c r="C792">
        <f>IF(Kinder!BN794=Antrag!$C$4,IF(Kinder!BN792=4.5,'Berechnung 4_5 _ x'!$E$31,Kinder!BN792),0)</f>
        <v>0</v>
      </c>
      <c r="D792">
        <f>IF(Kinder!BO794=Antrag!$C$4,IF(Kinder!BO792=4.5,'Berechnung 4_5 _ x'!$E$31,Kinder!BO792),0)</f>
        <v>0</v>
      </c>
      <c r="E792">
        <f>IF(Kinder!BP794=Antrag!$C$4,IF(Kinder!BP792=4.5,'Berechnung 4_5 _ x'!$E$31,Kinder!BP792),0)</f>
        <v>0</v>
      </c>
      <c r="F792">
        <f>IF(Kinder!BQ794=Antrag!$C$4,IF(Kinder!BQ792=4.5,'Berechnung 4_5 _ x'!$E$31,Kinder!BQ792),0)</f>
        <v>0</v>
      </c>
      <c r="G792">
        <f>IF(Kinder!BR794=Antrag!$C$4,IF(Kinder!BR792=4.5,'Berechnung 4_5 _ x'!$E$31,Kinder!BR792),0)</f>
        <v>0</v>
      </c>
      <c r="H792">
        <f>IF(Kinder!BS794=Antrag!$C$4,IF(Kinder!BS792=4.5,'Berechnung 4_5 _ x'!$E$31,Kinder!BS792),0)</f>
        <v>0</v>
      </c>
      <c r="I792">
        <f>IF(Kinder!BT794=Antrag!$C$4,IF(Kinder!BT792=4.5,'Berechnung 4_5 _ x'!$E$31,Kinder!BT792),0)</f>
        <v>0</v>
      </c>
      <c r="J792">
        <f>IF(Kinder!BU794=Antrag!$C$4,IF(Kinder!BU792=4.5,'Berechnung 4_5 _ x'!$E$31,Kinder!BU792),0)</f>
        <v>0</v>
      </c>
      <c r="K792">
        <f>IF(Kinder!BV794=Antrag!$C$4,IF(Kinder!BV792=4.5,'Berechnung 4_5 _ x'!$E$31,Kinder!BV792),0)</f>
        <v>0</v>
      </c>
      <c r="L792">
        <f>IF(Kinder!BW794=Antrag!$C$4,IF(Kinder!BW792=4.5,'Berechnung 4_5 _ x'!$E$31,Kinder!BW792),0)</f>
        <v>0</v>
      </c>
      <c r="M792" t="str">
        <f>IF(Kinder!S794='Berechnung Kommune'!L791,Kinder!S792,0)</f>
        <v/>
      </c>
      <c r="AL792">
        <f>IF(Kinder!BL794=Antrag!$C$4,IF(A792&gt;=4.5,IF('Berechnung 4_5 _ x'!D$5="Nein",4.5,IF(Kinder!AJ$903&lt;3,IF(MAX(Kinder!$AJ$903:AJ$903)&lt;3,4.5,Kinder!BL792),MIN('Berechnung 4_5 _ x'!$E$31:$F$32))),A792),0)</f>
        <v>0</v>
      </c>
      <c r="AM792">
        <f>IF(Kinder!BM794=Antrag!$C$4,IF(B792&gt;=4.5,IF('Berechnung 4_5 _ x'!E$5="Nein",4.5,IF(Kinder!AK$903&lt;3,IF(MAX(Kinder!$AJ$903:AK$903)&lt;3,4.5,Kinder!BM792),MIN('Berechnung 4_5 _ x'!$E$31:$F$32))),B792),0)</f>
        <v>0</v>
      </c>
      <c r="AN792">
        <f>IF(Kinder!BN794=Antrag!$C$4,IF(C792&gt;=4.5,IF('Berechnung 4_5 _ x'!F$5="Nein",4.5,IF(Kinder!AL$903&lt;3,IF(MAX(Kinder!$AJ$903:AL$903)&lt;3,4.5,Kinder!BN792),MIN('Berechnung 4_5 _ x'!$E$31:$F$32))),C792),0)</f>
        <v>0</v>
      </c>
      <c r="AO792">
        <f>IF(Kinder!BO794=Antrag!$C$4,IF(D792&gt;=4.5,IF('Berechnung 4_5 _ x'!G$5="Nein",4.5,IF(Kinder!AM$903&lt;3,IF(MAX(Kinder!$AJ$903:AM$903)&lt;3,4.5,Kinder!BO792),MIN('Berechnung 4_5 _ x'!$E$31:$F$32))),D792),0)</f>
        <v>0</v>
      </c>
      <c r="AP792">
        <f>IF(Kinder!BP794=Antrag!$C$4,IF(E792&gt;=4.5,IF('Berechnung 4_5 _ x'!H$5="Nein",4.5,IF(Kinder!AN$903&lt;3,IF(MAX(Kinder!$AJ$903:AN$903)&lt;3,4.5,Kinder!BP792),MIN('Berechnung 4_5 _ x'!$E$31:$F$32))),E792),0)</f>
        <v>0</v>
      </c>
      <c r="AQ792">
        <f>IF(Kinder!BQ794=Antrag!$C$4,IF(F792&gt;=4.5,IF('Berechnung 4_5 _ x'!I$5="Nein",4.5,IF(Kinder!AO$903&lt;3,IF(MAX(Kinder!$AJ$903:AO$903)&lt;3,4.5,Kinder!BQ792),MIN('Berechnung 4_5 _ x'!$E$31:$F$32))),F792),0)</f>
        <v>0</v>
      </c>
      <c r="AR792">
        <f>IF(Kinder!BR794=Antrag!$C$4,IF(G792&gt;=4.5,IF('Berechnung 4_5 _ x'!J$5="Nein",4.5,IF(Kinder!AP$903&lt;3,IF(MAX(Kinder!$AJ$903:AP$903)&lt;3,4.5,Kinder!BR792),MIN('Berechnung 4_5 _ x'!$E$31:$F$32))),G792),0)</f>
        <v>0</v>
      </c>
      <c r="AS792">
        <f>IF(Kinder!BS794=Antrag!$C$4,IF(H792&gt;=4.5,IF('Berechnung 4_5 _ x'!K$5="Nein",4.5,IF(Kinder!AQ$903&lt;3,IF(MAX(Kinder!$AJ$903:AQ$903)&lt;3,4.5,Kinder!BS792),MIN('Berechnung 4_5 _ x'!$E$31:$F$32))),H792),0)</f>
        <v>0</v>
      </c>
      <c r="AT792">
        <f>IF(Kinder!BT794=Antrag!$C$4,IF(I792&gt;=4.5,IF('Berechnung 4_5 _ x'!L$5="Nein",4.5,IF(Kinder!AR$903&lt;3,IF(MAX(Kinder!$AJ$903:AR$903)&lt;3,4.5,Kinder!BT792),MIN('Berechnung 4_5 _ x'!$E$31:$F$32))),I792),0)</f>
        <v>0</v>
      </c>
      <c r="AU792">
        <f>IF(Kinder!BU794=Antrag!$C$4,IF(J792&gt;=4.5,IF('Berechnung 4_5 _ x'!M$5="Nein",4.5,IF(Kinder!AS$903&lt;3,IF(MAX(Kinder!$AJ$903:AS$903)&lt;3,4.5,Kinder!BU792),MIN('Berechnung 4_5 _ x'!$E$31:$F$32))),J792),0)</f>
        <v>0</v>
      </c>
      <c r="AV792">
        <f>IF(Kinder!BV794=Antrag!$C$4,IF(K792&gt;=4.5,IF('Berechnung 4_5 _ x'!N$5="Nein",4.5,IF(Kinder!AT$903&lt;3,IF(MAX(Kinder!$AJ$903:AT$903)&lt;3,4.5,Kinder!BV792),MIN('Berechnung 4_5 _ x'!$E$31:$F$32))),K792),0)</f>
        <v>0</v>
      </c>
      <c r="AW792">
        <f>IF(Kinder!BW794=Antrag!$C$4,IF(L792&gt;=4.5,IF('Berechnung 4_5 _ x'!O$5="Nein",4.5,IF(Kinder!AU$903&lt;3,IF(MAX(Kinder!$AJ$903:AU$903)&lt;3,4.5,Kinder!BW792),MIN('Berechnung 4_5 _ x'!$E$31:$F$32))),L792),0)</f>
        <v>0</v>
      </c>
    </row>
    <row r="793" spans="1:49" x14ac:dyDescent="0.2">
      <c r="M793">
        <f>IF(Kinder!BL794=Antrag!$C$4,Kinder!BL793,0)</f>
        <v>0</v>
      </c>
      <c r="N793">
        <f>IF(Kinder!BM794=Antrag!$C$4,Kinder!BM793,0)</f>
        <v>0</v>
      </c>
      <c r="O793">
        <f>IF(Kinder!BN794=Antrag!$C$4,Kinder!BN793,0)</f>
        <v>0</v>
      </c>
      <c r="P793">
        <f>IF(Kinder!BO794=Antrag!$C$4,Kinder!BO793,0)</f>
        <v>0</v>
      </c>
      <c r="Q793">
        <f>IF(Kinder!BP794=Antrag!$C$4,Kinder!BP793,0)</f>
        <v>0</v>
      </c>
      <c r="R793">
        <f>IF(Kinder!BQ794=Antrag!$C$4,Kinder!BQ793,0)</f>
        <v>0</v>
      </c>
      <c r="S793">
        <f>IF(Kinder!BR794=Antrag!$C$4,Kinder!BR793,0)</f>
        <v>0</v>
      </c>
      <c r="T793">
        <f>IF(Kinder!BS794=Antrag!$C$4,Kinder!BS793,0)</f>
        <v>0</v>
      </c>
      <c r="U793">
        <f>IF(Kinder!BT794=Antrag!$C$4,Kinder!BT793,0)</f>
        <v>0</v>
      </c>
      <c r="V793">
        <f>IF(Kinder!BU794=Antrag!$C$4,Kinder!BU793,0)</f>
        <v>0</v>
      </c>
      <c r="W793">
        <f>IF(Kinder!BV794=Antrag!$C$4,Kinder!BV793,0)</f>
        <v>0</v>
      </c>
      <c r="X793">
        <f>IF(Kinder!BW794=Antrag!$C$4,Kinder!BW793,0)</f>
        <v>0</v>
      </c>
    </row>
    <row r="794" spans="1:49" x14ac:dyDescent="0.2">
      <c r="Y794">
        <f t="shared" ref="Y794:AJ794" si="263">MIN(A792,AL792)*M793</f>
        <v>0</v>
      </c>
      <c r="Z794">
        <f t="shared" si="263"/>
        <v>0</v>
      </c>
      <c r="AA794">
        <f t="shared" si="263"/>
        <v>0</v>
      </c>
      <c r="AB794">
        <f t="shared" si="263"/>
        <v>0</v>
      </c>
      <c r="AC794">
        <f t="shared" si="263"/>
        <v>0</v>
      </c>
      <c r="AD794">
        <f t="shared" si="263"/>
        <v>0</v>
      </c>
      <c r="AE794">
        <f t="shared" si="263"/>
        <v>0</v>
      </c>
      <c r="AF794">
        <f t="shared" si="263"/>
        <v>0</v>
      </c>
      <c r="AG794">
        <f t="shared" si="263"/>
        <v>0</v>
      </c>
      <c r="AH794">
        <f t="shared" si="263"/>
        <v>0</v>
      </c>
      <c r="AI794">
        <f t="shared" si="263"/>
        <v>0</v>
      </c>
      <c r="AJ794">
        <f t="shared" si="263"/>
        <v>0</v>
      </c>
      <c r="AK794">
        <f>SUM(Y794:AJ794)</f>
        <v>0</v>
      </c>
    </row>
    <row r="795" spans="1:49" x14ac:dyDescent="0.2">
      <c r="A795">
        <f>IF(Kinder!BL797=Antrag!$C$4,IF(Kinder!BL795=4.5,'Berechnung 4_5 _ x'!$E$31,Kinder!BL795),0)</f>
        <v>0</v>
      </c>
      <c r="B795">
        <f>IF(Kinder!BM797=Antrag!$C$4,IF(Kinder!BM795=4.5,'Berechnung 4_5 _ x'!$E$31,Kinder!BM795),0)</f>
        <v>0</v>
      </c>
      <c r="C795">
        <f>IF(Kinder!BN797=Antrag!$C$4,IF(Kinder!BN795=4.5,'Berechnung 4_5 _ x'!$E$31,Kinder!BN795),0)</f>
        <v>0</v>
      </c>
      <c r="D795">
        <f>IF(Kinder!BO797=Antrag!$C$4,IF(Kinder!BO795=4.5,'Berechnung 4_5 _ x'!$E$31,Kinder!BO795),0)</f>
        <v>0</v>
      </c>
      <c r="E795">
        <f>IF(Kinder!BP797=Antrag!$C$4,IF(Kinder!BP795=4.5,'Berechnung 4_5 _ x'!$E$31,Kinder!BP795),0)</f>
        <v>0</v>
      </c>
      <c r="F795">
        <f>IF(Kinder!BQ797=Antrag!$C$4,IF(Kinder!BQ795=4.5,'Berechnung 4_5 _ x'!$E$31,Kinder!BQ795),0)</f>
        <v>0</v>
      </c>
      <c r="G795">
        <f>IF(Kinder!BR797=Antrag!$C$4,IF(Kinder!BR795=4.5,'Berechnung 4_5 _ x'!$E$31,Kinder!BR795),0)</f>
        <v>0</v>
      </c>
      <c r="H795">
        <f>IF(Kinder!BS797=Antrag!$C$4,IF(Kinder!BS795=4.5,'Berechnung 4_5 _ x'!$E$31,Kinder!BS795),0)</f>
        <v>0</v>
      </c>
      <c r="I795">
        <f>IF(Kinder!BT797=Antrag!$C$4,IF(Kinder!BT795=4.5,'Berechnung 4_5 _ x'!$E$31,Kinder!BT795),0)</f>
        <v>0</v>
      </c>
      <c r="J795">
        <f>IF(Kinder!BU797=Antrag!$C$4,IF(Kinder!BU795=4.5,'Berechnung 4_5 _ x'!$E$31,Kinder!BU795),0)</f>
        <v>0</v>
      </c>
      <c r="K795">
        <f>IF(Kinder!BV797=Antrag!$C$4,IF(Kinder!BV795=4.5,'Berechnung 4_5 _ x'!$E$31,Kinder!BV795),0)</f>
        <v>0</v>
      </c>
      <c r="L795">
        <f>IF(Kinder!BW797=Antrag!$C$4,IF(Kinder!BW795=4.5,'Berechnung 4_5 _ x'!$E$31,Kinder!BW795),0)</f>
        <v>0</v>
      </c>
      <c r="M795" t="str">
        <f>IF(Kinder!S797='Berechnung Kommune'!L794,Kinder!S795,0)</f>
        <v/>
      </c>
      <c r="AL795">
        <f>IF(Kinder!BL797=Antrag!$C$4,IF(A795&gt;=4.5,IF('Berechnung 4_5 _ x'!D$5="Nein",4.5,IF(Kinder!AJ$903&lt;3,IF(MAX(Kinder!$AJ$903:AJ$903)&lt;3,4.5,Kinder!BL795),MIN('Berechnung 4_5 _ x'!$E$31:$F$32))),A795),0)</f>
        <v>0</v>
      </c>
      <c r="AM795">
        <f>IF(Kinder!BM797=Antrag!$C$4,IF(B795&gt;=4.5,IF('Berechnung 4_5 _ x'!E$5="Nein",4.5,IF(Kinder!AK$903&lt;3,IF(MAX(Kinder!$AJ$903:AK$903)&lt;3,4.5,Kinder!BM795),MIN('Berechnung 4_5 _ x'!$E$31:$F$32))),B795),0)</f>
        <v>0</v>
      </c>
      <c r="AN795">
        <f>IF(Kinder!BN797=Antrag!$C$4,IF(C795&gt;=4.5,IF('Berechnung 4_5 _ x'!F$5="Nein",4.5,IF(Kinder!AL$903&lt;3,IF(MAX(Kinder!$AJ$903:AL$903)&lt;3,4.5,Kinder!BN795),MIN('Berechnung 4_5 _ x'!$E$31:$F$32))),C795),0)</f>
        <v>0</v>
      </c>
      <c r="AO795">
        <f>IF(Kinder!BO797=Antrag!$C$4,IF(D795&gt;=4.5,IF('Berechnung 4_5 _ x'!G$5="Nein",4.5,IF(Kinder!AM$903&lt;3,IF(MAX(Kinder!$AJ$903:AM$903)&lt;3,4.5,Kinder!BO795),MIN('Berechnung 4_5 _ x'!$E$31:$F$32))),D795),0)</f>
        <v>0</v>
      </c>
      <c r="AP795">
        <f>IF(Kinder!BP797=Antrag!$C$4,IF(E795&gt;=4.5,IF('Berechnung 4_5 _ x'!H$5="Nein",4.5,IF(Kinder!AN$903&lt;3,IF(MAX(Kinder!$AJ$903:AN$903)&lt;3,4.5,Kinder!BP795),MIN('Berechnung 4_5 _ x'!$E$31:$F$32))),E795),0)</f>
        <v>0</v>
      </c>
      <c r="AQ795">
        <f>IF(Kinder!BQ797=Antrag!$C$4,IF(F795&gt;=4.5,IF('Berechnung 4_5 _ x'!I$5="Nein",4.5,IF(Kinder!AO$903&lt;3,IF(MAX(Kinder!$AJ$903:AO$903)&lt;3,4.5,Kinder!BQ795),MIN('Berechnung 4_5 _ x'!$E$31:$F$32))),F795),0)</f>
        <v>0</v>
      </c>
      <c r="AR795">
        <f>IF(Kinder!BR797=Antrag!$C$4,IF(G795&gt;=4.5,IF('Berechnung 4_5 _ x'!J$5="Nein",4.5,IF(Kinder!AP$903&lt;3,IF(MAX(Kinder!$AJ$903:AP$903)&lt;3,4.5,Kinder!BR795),MIN('Berechnung 4_5 _ x'!$E$31:$F$32))),G795),0)</f>
        <v>0</v>
      </c>
      <c r="AS795">
        <f>IF(Kinder!BS797=Antrag!$C$4,IF(H795&gt;=4.5,IF('Berechnung 4_5 _ x'!K$5="Nein",4.5,IF(Kinder!AQ$903&lt;3,IF(MAX(Kinder!$AJ$903:AQ$903)&lt;3,4.5,Kinder!BS795),MIN('Berechnung 4_5 _ x'!$E$31:$F$32))),H795),0)</f>
        <v>0</v>
      </c>
      <c r="AT795">
        <f>IF(Kinder!BT797=Antrag!$C$4,IF(I795&gt;=4.5,IF('Berechnung 4_5 _ x'!L$5="Nein",4.5,IF(Kinder!AR$903&lt;3,IF(MAX(Kinder!$AJ$903:AR$903)&lt;3,4.5,Kinder!BT795),MIN('Berechnung 4_5 _ x'!$E$31:$F$32))),I795),0)</f>
        <v>0</v>
      </c>
      <c r="AU795">
        <f>IF(Kinder!BU797=Antrag!$C$4,IF(J795&gt;=4.5,IF('Berechnung 4_5 _ x'!M$5="Nein",4.5,IF(Kinder!AS$903&lt;3,IF(MAX(Kinder!$AJ$903:AS$903)&lt;3,4.5,Kinder!BU795),MIN('Berechnung 4_5 _ x'!$E$31:$F$32))),J795),0)</f>
        <v>0</v>
      </c>
      <c r="AV795">
        <f>IF(Kinder!BV797=Antrag!$C$4,IF(K795&gt;=4.5,IF('Berechnung 4_5 _ x'!N$5="Nein",4.5,IF(Kinder!AT$903&lt;3,IF(MAX(Kinder!$AJ$903:AT$903)&lt;3,4.5,Kinder!BV795),MIN('Berechnung 4_5 _ x'!$E$31:$F$32))),K795),0)</f>
        <v>0</v>
      </c>
      <c r="AW795">
        <f>IF(Kinder!BW797=Antrag!$C$4,IF(L795&gt;=4.5,IF('Berechnung 4_5 _ x'!O$5="Nein",4.5,IF(Kinder!AU$903&lt;3,IF(MAX(Kinder!$AJ$903:AU$903)&lt;3,4.5,Kinder!BW795),MIN('Berechnung 4_5 _ x'!$E$31:$F$32))),L795),0)</f>
        <v>0</v>
      </c>
    </row>
    <row r="796" spans="1:49" x14ac:dyDescent="0.2">
      <c r="M796">
        <f>IF(Kinder!BL797=Antrag!$C$4,Kinder!BL796,0)</f>
        <v>0</v>
      </c>
      <c r="N796">
        <f>IF(Kinder!BM797=Antrag!$C$4,Kinder!BM796,0)</f>
        <v>0</v>
      </c>
      <c r="O796">
        <f>IF(Kinder!BN797=Antrag!$C$4,Kinder!BN796,0)</f>
        <v>0</v>
      </c>
      <c r="P796">
        <f>IF(Kinder!BO797=Antrag!$C$4,Kinder!BO796,0)</f>
        <v>0</v>
      </c>
      <c r="Q796">
        <f>IF(Kinder!BP797=Antrag!$C$4,Kinder!BP796,0)</f>
        <v>0</v>
      </c>
      <c r="R796">
        <f>IF(Kinder!BQ797=Antrag!$C$4,Kinder!BQ796,0)</f>
        <v>0</v>
      </c>
      <c r="S796">
        <f>IF(Kinder!BR797=Antrag!$C$4,Kinder!BR796,0)</f>
        <v>0</v>
      </c>
      <c r="T796">
        <f>IF(Kinder!BS797=Antrag!$C$4,Kinder!BS796,0)</f>
        <v>0</v>
      </c>
      <c r="U796">
        <f>IF(Kinder!BT797=Antrag!$C$4,Kinder!BT796,0)</f>
        <v>0</v>
      </c>
      <c r="V796">
        <f>IF(Kinder!BU797=Antrag!$C$4,Kinder!BU796,0)</f>
        <v>0</v>
      </c>
      <c r="W796">
        <f>IF(Kinder!BV797=Antrag!$C$4,Kinder!BV796,0)</f>
        <v>0</v>
      </c>
      <c r="X796">
        <f>IF(Kinder!BW797=Antrag!$C$4,Kinder!BW796,0)</f>
        <v>0</v>
      </c>
    </row>
    <row r="797" spans="1:49" x14ac:dyDescent="0.2">
      <c r="Y797">
        <f t="shared" ref="Y797:AJ797" si="264">MIN(A795,AL795)*M796</f>
        <v>0</v>
      </c>
      <c r="Z797">
        <f t="shared" si="264"/>
        <v>0</v>
      </c>
      <c r="AA797">
        <f t="shared" si="264"/>
        <v>0</v>
      </c>
      <c r="AB797">
        <f t="shared" si="264"/>
        <v>0</v>
      </c>
      <c r="AC797">
        <f t="shared" si="264"/>
        <v>0</v>
      </c>
      <c r="AD797">
        <f t="shared" si="264"/>
        <v>0</v>
      </c>
      <c r="AE797">
        <f t="shared" si="264"/>
        <v>0</v>
      </c>
      <c r="AF797">
        <f t="shared" si="264"/>
        <v>0</v>
      </c>
      <c r="AG797">
        <f t="shared" si="264"/>
        <v>0</v>
      </c>
      <c r="AH797">
        <f t="shared" si="264"/>
        <v>0</v>
      </c>
      <c r="AI797">
        <f t="shared" si="264"/>
        <v>0</v>
      </c>
      <c r="AJ797">
        <f t="shared" si="264"/>
        <v>0</v>
      </c>
      <c r="AK797">
        <f>SUM(Y797:AJ797)</f>
        <v>0</v>
      </c>
    </row>
    <row r="798" spans="1:49" x14ac:dyDescent="0.2">
      <c r="A798">
        <f>IF(Kinder!BL800=Antrag!$C$4,IF(Kinder!BL798=4.5,'Berechnung 4_5 _ x'!$E$31,Kinder!BL798),0)</f>
        <v>0</v>
      </c>
      <c r="B798">
        <f>IF(Kinder!BM800=Antrag!$C$4,IF(Kinder!BM798=4.5,'Berechnung 4_5 _ x'!$E$31,Kinder!BM798),0)</f>
        <v>0</v>
      </c>
      <c r="C798">
        <f>IF(Kinder!BN800=Antrag!$C$4,IF(Kinder!BN798=4.5,'Berechnung 4_5 _ x'!$E$31,Kinder!BN798),0)</f>
        <v>0</v>
      </c>
      <c r="D798">
        <f>IF(Kinder!BO800=Antrag!$C$4,IF(Kinder!BO798=4.5,'Berechnung 4_5 _ x'!$E$31,Kinder!BO798),0)</f>
        <v>0</v>
      </c>
      <c r="E798">
        <f>IF(Kinder!BP800=Antrag!$C$4,IF(Kinder!BP798=4.5,'Berechnung 4_5 _ x'!$E$31,Kinder!BP798),0)</f>
        <v>0</v>
      </c>
      <c r="F798">
        <f>IF(Kinder!BQ800=Antrag!$C$4,IF(Kinder!BQ798=4.5,'Berechnung 4_5 _ x'!$E$31,Kinder!BQ798),0)</f>
        <v>0</v>
      </c>
      <c r="G798">
        <f>IF(Kinder!BR800=Antrag!$C$4,IF(Kinder!BR798=4.5,'Berechnung 4_5 _ x'!$E$31,Kinder!BR798),0)</f>
        <v>0</v>
      </c>
      <c r="H798">
        <f>IF(Kinder!BS800=Antrag!$C$4,IF(Kinder!BS798=4.5,'Berechnung 4_5 _ x'!$E$31,Kinder!BS798),0)</f>
        <v>0</v>
      </c>
      <c r="I798">
        <f>IF(Kinder!BT800=Antrag!$C$4,IF(Kinder!BT798=4.5,'Berechnung 4_5 _ x'!$E$31,Kinder!BT798),0)</f>
        <v>0</v>
      </c>
      <c r="J798">
        <f>IF(Kinder!BU800=Antrag!$C$4,IF(Kinder!BU798=4.5,'Berechnung 4_5 _ x'!$E$31,Kinder!BU798),0)</f>
        <v>0</v>
      </c>
      <c r="K798">
        <f>IF(Kinder!BV800=Antrag!$C$4,IF(Kinder!BV798=4.5,'Berechnung 4_5 _ x'!$E$31,Kinder!BV798),0)</f>
        <v>0</v>
      </c>
      <c r="L798">
        <f>IF(Kinder!BW800=Antrag!$C$4,IF(Kinder!BW798=4.5,'Berechnung 4_5 _ x'!$E$31,Kinder!BW798),0)</f>
        <v>0</v>
      </c>
      <c r="M798" t="str">
        <f>IF(Kinder!S800='Berechnung Kommune'!L797,Kinder!S798,0)</f>
        <v/>
      </c>
      <c r="AL798">
        <f>IF(Kinder!BL800=Antrag!$C$4,IF(A798&gt;=4.5,IF('Berechnung 4_5 _ x'!D$5="Nein",4.5,IF(Kinder!AJ$903&lt;3,IF(MAX(Kinder!$AJ$903:AJ$903)&lt;3,4.5,Kinder!BL798),MIN('Berechnung 4_5 _ x'!$E$31:$F$32))),A798),0)</f>
        <v>0</v>
      </c>
      <c r="AM798">
        <f>IF(Kinder!BM800=Antrag!$C$4,IF(B798&gt;=4.5,IF('Berechnung 4_5 _ x'!E$5="Nein",4.5,IF(Kinder!AK$903&lt;3,IF(MAX(Kinder!$AJ$903:AK$903)&lt;3,4.5,Kinder!BM798),MIN('Berechnung 4_5 _ x'!$E$31:$F$32))),B798),0)</f>
        <v>0</v>
      </c>
      <c r="AN798">
        <f>IF(Kinder!BN800=Antrag!$C$4,IF(C798&gt;=4.5,IF('Berechnung 4_5 _ x'!F$5="Nein",4.5,IF(Kinder!AL$903&lt;3,IF(MAX(Kinder!$AJ$903:AL$903)&lt;3,4.5,Kinder!BN798),MIN('Berechnung 4_5 _ x'!$E$31:$F$32))),C798),0)</f>
        <v>0</v>
      </c>
      <c r="AO798">
        <f>IF(Kinder!BO800=Antrag!$C$4,IF(D798&gt;=4.5,IF('Berechnung 4_5 _ x'!G$5="Nein",4.5,IF(Kinder!AM$903&lt;3,IF(MAX(Kinder!$AJ$903:AM$903)&lt;3,4.5,Kinder!BO798),MIN('Berechnung 4_5 _ x'!$E$31:$F$32))),D798),0)</f>
        <v>0</v>
      </c>
      <c r="AP798">
        <f>IF(Kinder!BP800=Antrag!$C$4,IF(E798&gt;=4.5,IF('Berechnung 4_5 _ x'!H$5="Nein",4.5,IF(Kinder!AN$903&lt;3,IF(MAX(Kinder!$AJ$903:AN$903)&lt;3,4.5,Kinder!BP798),MIN('Berechnung 4_5 _ x'!$E$31:$F$32))),E798),0)</f>
        <v>0</v>
      </c>
      <c r="AQ798">
        <f>IF(Kinder!BQ800=Antrag!$C$4,IF(F798&gt;=4.5,IF('Berechnung 4_5 _ x'!I$5="Nein",4.5,IF(Kinder!AO$903&lt;3,IF(MAX(Kinder!$AJ$903:AO$903)&lt;3,4.5,Kinder!BQ798),MIN('Berechnung 4_5 _ x'!$E$31:$F$32))),F798),0)</f>
        <v>0</v>
      </c>
      <c r="AR798">
        <f>IF(Kinder!BR800=Antrag!$C$4,IF(G798&gt;=4.5,IF('Berechnung 4_5 _ x'!J$5="Nein",4.5,IF(Kinder!AP$903&lt;3,IF(MAX(Kinder!$AJ$903:AP$903)&lt;3,4.5,Kinder!BR798),MIN('Berechnung 4_5 _ x'!$E$31:$F$32))),G798),0)</f>
        <v>0</v>
      </c>
      <c r="AS798">
        <f>IF(Kinder!BS800=Antrag!$C$4,IF(H798&gt;=4.5,IF('Berechnung 4_5 _ x'!K$5="Nein",4.5,IF(Kinder!AQ$903&lt;3,IF(MAX(Kinder!$AJ$903:AQ$903)&lt;3,4.5,Kinder!BS798),MIN('Berechnung 4_5 _ x'!$E$31:$F$32))),H798),0)</f>
        <v>0</v>
      </c>
      <c r="AT798">
        <f>IF(Kinder!BT800=Antrag!$C$4,IF(I798&gt;=4.5,IF('Berechnung 4_5 _ x'!L$5="Nein",4.5,IF(Kinder!AR$903&lt;3,IF(MAX(Kinder!$AJ$903:AR$903)&lt;3,4.5,Kinder!BT798),MIN('Berechnung 4_5 _ x'!$E$31:$F$32))),I798),0)</f>
        <v>0</v>
      </c>
      <c r="AU798">
        <f>IF(Kinder!BU800=Antrag!$C$4,IF(J798&gt;=4.5,IF('Berechnung 4_5 _ x'!M$5="Nein",4.5,IF(Kinder!AS$903&lt;3,IF(MAX(Kinder!$AJ$903:AS$903)&lt;3,4.5,Kinder!BU798),MIN('Berechnung 4_5 _ x'!$E$31:$F$32))),J798),0)</f>
        <v>0</v>
      </c>
      <c r="AV798">
        <f>IF(Kinder!BV800=Antrag!$C$4,IF(K798&gt;=4.5,IF('Berechnung 4_5 _ x'!N$5="Nein",4.5,IF(Kinder!AT$903&lt;3,IF(MAX(Kinder!$AJ$903:AT$903)&lt;3,4.5,Kinder!BV798),MIN('Berechnung 4_5 _ x'!$E$31:$F$32))),K798),0)</f>
        <v>0</v>
      </c>
      <c r="AW798">
        <f>IF(Kinder!BW800=Antrag!$C$4,IF(L798&gt;=4.5,IF('Berechnung 4_5 _ x'!O$5="Nein",4.5,IF(Kinder!AU$903&lt;3,IF(MAX(Kinder!$AJ$903:AU$903)&lt;3,4.5,Kinder!BW798),MIN('Berechnung 4_5 _ x'!$E$31:$F$32))),L798),0)</f>
        <v>0</v>
      </c>
    </row>
    <row r="799" spans="1:49" x14ac:dyDescent="0.2">
      <c r="M799">
        <f>IF(Kinder!BL800=Antrag!$C$4,Kinder!BL799,0)</f>
        <v>0</v>
      </c>
      <c r="N799">
        <f>IF(Kinder!BM800=Antrag!$C$4,Kinder!BM799,0)</f>
        <v>0</v>
      </c>
      <c r="O799">
        <f>IF(Kinder!BN800=Antrag!$C$4,Kinder!BN799,0)</f>
        <v>0</v>
      </c>
      <c r="P799">
        <f>IF(Kinder!BO800=Antrag!$C$4,Kinder!BO799,0)</f>
        <v>0</v>
      </c>
      <c r="Q799">
        <f>IF(Kinder!BP800=Antrag!$C$4,Kinder!BP799,0)</f>
        <v>0</v>
      </c>
      <c r="R799">
        <f>IF(Kinder!BQ800=Antrag!$C$4,Kinder!BQ799,0)</f>
        <v>0</v>
      </c>
      <c r="S799">
        <f>IF(Kinder!BR800=Antrag!$C$4,Kinder!BR799,0)</f>
        <v>0</v>
      </c>
      <c r="T799">
        <f>IF(Kinder!BS800=Antrag!$C$4,Kinder!BS799,0)</f>
        <v>0</v>
      </c>
      <c r="U799">
        <f>IF(Kinder!BT800=Antrag!$C$4,Kinder!BT799,0)</f>
        <v>0</v>
      </c>
      <c r="V799">
        <f>IF(Kinder!BU800=Antrag!$C$4,Kinder!BU799,0)</f>
        <v>0</v>
      </c>
      <c r="W799">
        <f>IF(Kinder!BV800=Antrag!$C$4,Kinder!BV799,0)</f>
        <v>0</v>
      </c>
      <c r="X799">
        <f>IF(Kinder!BW800=Antrag!$C$4,Kinder!BW799,0)</f>
        <v>0</v>
      </c>
    </row>
    <row r="800" spans="1:49" x14ac:dyDescent="0.2">
      <c r="Y800">
        <f t="shared" ref="Y800:AJ800" si="265">MIN(A798,AL798)*M799</f>
        <v>0</v>
      </c>
      <c r="Z800">
        <f t="shared" si="265"/>
        <v>0</v>
      </c>
      <c r="AA800">
        <f t="shared" si="265"/>
        <v>0</v>
      </c>
      <c r="AB800">
        <f t="shared" si="265"/>
        <v>0</v>
      </c>
      <c r="AC800">
        <f t="shared" si="265"/>
        <v>0</v>
      </c>
      <c r="AD800">
        <f t="shared" si="265"/>
        <v>0</v>
      </c>
      <c r="AE800">
        <f t="shared" si="265"/>
        <v>0</v>
      </c>
      <c r="AF800">
        <f t="shared" si="265"/>
        <v>0</v>
      </c>
      <c r="AG800">
        <f t="shared" si="265"/>
        <v>0</v>
      </c>
      <c r="AH800">
        <f t="shared" si="265"/>
        <v>0</v>
      </c>
      <c r="AI800">
        <f t="shared" si="265"/>
        <v>0</v>
      </c>
      <c r="AJ800">
        <f t="shared" si="265"/>
        <v>0</v>
      </c>
      <c r="AK800">
        <f>SUM(Y800:AJ800)</f>
        <v>0</v>
      </c>
    </row>
    <row r="801" spans="1:49" x14ac:dyDescent="0.2">
      <c r="A801">
        <f>IF(Kinder!BL803=Antrag!$C$4,IF(Kinder!BL801=4.5,'Berechnung 4_5 _ x'!$E$31,Kinder!BL801),0)</f>
        <v>0</v>
      </c>
      <c r="B801">
        <f>IF(Kinder!BM803=Antrag!$C$4,IF(Kinder!BM801=4.5,'Berechnung 4_5 _ x'!$E$31,Kinder!BM801),0)</f>
        <v>0</v>
      </c>
      <c r="C801">
        <f>IF(Kinder!BN803=Antrag!$C$4,IF(Kinder!BN801=4.5,'Berechnung 4_5 _ x'!$E$31,Kinder!BN801),0)</f>
        <v>0</v>
      </c>
      <c r="D801">
        <f>IF(Kinder!BO803=Antrag!$C$4,IF(Kinder!BO801=4.5,'Berechnung 4_5 _ x'!$E$31,Kinder!BO801),0)</f>
        <v>0</v>
      </c>
      <c r="E801">
        <f>IF(Kinder!BP803=Antrag!$C$4,IF(Kinder!BP801=4.5,'Berechnung 4_5 _ x'!$E$31,Kinder!BP801),0)</f>
        <v>0</v>
      </c>
      <c r="F801">
        <f>IF(Kinder!BQ803=Antrag!$C$4,IF(Kinder!BQ801=4.5,'Berechnung 4_5 _ x'!$E$31,Kinder!BQ801),0)</f>
        <v>0</v>
      </c>
      <c r="G801">
        <f>IF(Kinder!BR803=Antrag!$C$4,IF(Kinder!BR801=4.5,'Berechnung 4_5 _ x'!$E$31,Kinder!BR801),0)</f>
        <v>0</v>
      </c>
      <c r="H801">
        <f>IF(Kinder!BS803=Antrag!$C$4,IF(Kinder!BS801=4.5,'Berechnung 4_5 _ x'!$E$31,Kinder!BS801),0)</f>
        <v>0</v>
      </c>
      <c r="I801">
        <f>IF(Kinder!BT803=Antrag!$C$4,IF(Kinder!BT801=4.5,'Berechnung 4_5 _ x'!$E$31,Kinder!BT801),0)</f>
        <v>0</v>
      </c>
      <c r="J801">
        <f>IF(Kinder!BU803=Antrag!$C$4,IF(Kinder!BU801=4.5,'Berechnung 4_5 _ x'!$E$31,Kinder!BU801),0)</f>
        <v>0</v>
      </c>
      <c r="K801">
        <f>IF(Kinder!BV803=Antrag!$C$4,IF(Kinder!BV801=4.5,'Berechnung 4_5 _ x'!$E$31,Kinder!BV801),0)</f>
        <v>0</v>
      </c>
      <c r="L801">
        <f>IF(Kinder!BW803=Antrag!$C$4,IF(Kinder!BW801=4.5,'Berechnung 4_5 _ x'!$E$31,Kinder!BW801),0)</f>
        <v>0</v>
      </c>
      <c r="M801" t="str">
        <f>IF(Kinder!S803='Berechnung Kommune'!L800,Kinder!S801,0)</f>
        <v/>
      </c>
      <c r="AL801">
        <f>IF(Kinder!BL803=Antrag!$C$4,IF(A801&gt;=4.5,IF('Berechnung 4_5 _ x'!D$5="Nein",4.5,IF(Kinder!AJ$903&lt;3,IF(MAX(Kinder!$AJ$903:AJ$903)&lt;3,4.5,Kinder!BL801),MIN('Berechnung 4_5 _ x'!$E$31:$F$32))),A801),0)</f>
        <v>0</v>
      </c>
      <c r="AM801">
        <f>IF(Kinder!BM803=Antrag!$C$4,IF(B801&gt;=4.5,IF('Berechnung 4_5 _ x'!E$5="Nein",4.5,IF(Kinder!AK$903&lt;3,IF(MAX(Kinder!$AJ$903:AK$903)&lt;3,4.5,Kinder!BM801),MIN('Berechnung 4_5 _ x'!$E$31:$F$32))),B801),0)</f>
        <v>0</v>
      </c>
      <c r="AN801">
        <f>IF(Kinder!BN803=Antrag!$C$4,IF(C801&gt;=4.5,IF('Berechnung 4_5 _ x'!F$5="Nein",4.5,IF(Kinder!AL$903&lt;3,IF(MAX(Kinder!$AJ$903:AL$903)&lt;3,4.5,Kinder!BN801),MIN('Berechnung 4_5 _ x'!$E$31:$F$32))),C801),0)</f>
        <v>0</v>
      </c>
      <c r="AO801">
        <f>IF(Kinder!BO803=Antrag!$C$4,IF(D801&gt;=4.5,IF('Berechnung 4_5 _ x'!G$5="Nein",4.5,IF(Kinder!AM$903&lt;3,IF(MAX(Kinder!$AJ$903:AM$903)&lt;3,4.5,Kinder!BO801),MIN('Berechnung 4_5 _ x'!$E$31:$F$32))),D801),0)</f>
        <v>0</v>
      </c>
      <c r="AP801">
        <f>IF(Kinder!BP803=Antrag!$C$4,IF(E801&gt;=4.5,IF('Berechnung 4_5 _ x'!H$5="Nein",4.5,IF(Kinder!AN$903&lt;3,IF(MAX(Kinder!$AJ$903:AN$903)&lt;3,4.5,Kinder!BP801),MIN('Berechnung 4_5 _ x'!$E$31:$F$32))),E801),0)</f>
        <v>0</v>
      </c>
      <c r="AQ801">
        <f>IF(Kinder!BQ803=Antrag!$C$4,IF(F801&gt;=4.5,IF('Berechnung 4_5 _ x'!I$5="Nein",4.5,IF(Kinder!AO$903&lt;3,IF(MAX(Kinder!$AJ$903:AO$903)&lt;3,4.5,Kinder!BQ801),MIN('Berechnung 4_5 _ x'!$E$31:$F$32))),F801),0)</f>
        <v>0</v>
      </c>
      <c r="AR801">
        <f>IF(Kinder!BR803=Antrag!$C$4,IF(G801&gt;=4.5,IF('Berechnung 4_5 _ x'!J$5="Nein",4.5,IF(Kinder!AP$903&lt;3,IF(MAX(Kinder!$AJ$903:AP$903)&lt;3,4.5,Kinder!BR801),MIN('Berechnung 4_5 _ x'!$E$31:$F$32))),G801),0)</f>
        <v>0</v>
      </c>
      <c r="AS801">
        <f>IF(Kinder!BS803=Antrag!$C$4,IF(H801&gt;=4.5,IF('Berechnung 4_5 _ x'!K$5="Nein",4.5,IF(Kinder!AQ$903&lt;3,IF(MAX(Kinder!$AJ$903:AQ$903)&lt;3,4.5,Kinder!BS801),MIN('Berechnung 4_5 _ x'!$E$31:$F$32))),H801),0)</f>
        <v>0</v>
      </c>
      <c r="AT801">
        <f>IF(Kinder!BT803=Antrag!$C$4,IF(I801&gt;=4.5,IF('Berechnung 4_5 _ x'!L$5="Nein",4.5,IF(Kinder!AR$903&lt;3,IF(MAX(Kinder!$AJ$903:AR$903)&lt;3,4.5,Kinder!BT801),MIN('Berechnung 4_5 _ x'!$E$31:$F$32))),I801),0)</f>
        <v>0</v>
      </c>
      <c r="AU801">
        <f>IF(Kinder!BU803=Antrag!$C$4,IF(J801&gt;=4.5,IF('Berechnung 4_5 _ x'!M$5="Nein",4.5,IF(Kinder!AS$903&lt;3,IF(MAX(Kinder!$AJ$903:AS$903)&lt;3,4.5,Kinder!BU801),MIN('Berechnung 4_5 _ x'!$E$31:$F$32))),J801),0)</f>
        <v>0</v>
      </c>
      <c r="AV801">
        <f>IF(Kinder!BV803=Antrag!$C$4,IF(K801&gt;=4.5,IF('Berechnung 4_5 _ x'!N$5="Nein",4.5,IF(Kinder!AT$903&lt;3,IF(MAX(Kinder!$AJ$903:AT$903)&lt;3,4.5,Kinder!BV801),MIN('Berechnung 4_5 _ x'!$E$31:$F$32))),K801),0)</f>
        <v>0</v>
      </c>
      <c r="AW801">
        <f>IF(Kinder!BW803=Antrag!$C$4,IF(L801&gt;=4.5,IF('Berechnung 4_5 _ x'!O$5="Nein",4.5,IF(Kinder!AU$903&lt;3,IF(MAX(Kinder!$AJ$903:AU$903)&lt;3,4.5,Kinder!BW801),MIN('Berechnung 4_5 _ x'!$E$31:$F$32))),L801),0)</f>
        <v>0</v>
      </c>
    </row>
    <row r="802" spans="1:49" x14ac:dyDescent="0.2">
      <c r="M802">
        <f>IF(Kinder!BL803=Antrag!$C$4,Kinder!BL802,0)</f>
        <v>0</v>
      </c>
      <c r="N802">
        <f>IF(Kinder!BM803=Antrag!$C$4,Kinder!BM802,0)</f>
        <v>0</v>
      </c>
      <c r="O802">
        <f>IF(Kinder!BN803=Antrag!$C$4,Kinder!BN802,0)</f>
        <v>0</v>
      </c>
      <c r="P802">
        <f>IF(Kinder!BO803=Antrag!$C$4,Kinder!BO802,0)</f>
        <v>0</v>
      </c>
      <c r="Q802">
        <f>IF(Kinder!BP803=Antrag!$C$4,Kinder!BP802,0)</f>
        <v>0</v>
      </c>
      <c r="R802">
        <f>IF(Kinder!BQ803=Antrag!$C$4,Kinder!BQ802,0)</f>
        <v>0</v>
      </c>
      <c r="S802">
        <f>IF(Kinder!BR803=Antrag!$C$4,Kinder!BR802,0)</f>
        <v>0</v>
      </c>
      <c r="T802">
        <f>IF(Kinder!BS803=Antrag!$C$4,Kinder!BS802,0)</f>
        <v>0</v>
      </c>
      <c r="U802">
        <f>IF(Kinder!BT803=Antrag!$C$4,Kinder!BT802,0)</f>
        <v>0</v>
      </c>
      <c r="V802">
        <f>IF(Kinder!BU803=Antrag!$C$4,Kinder!BU802,0)</f>
        <v>0</v>
      </c>
      <c r="W802">
        <f>IF(Kinder!BV803=Antrag!$C$4,Kinder!BV802,0)</f>
        <v>0</v>
      </c>
      <c r="X802">
        <f>IF(Kinder!BW803=Antrag!$C$4,Kinder!BW802,0)</f>
        <v>0</v>
      </c>
    </row>
    <row r="803" spans="1:49" x14ac:dyDescent="0.2">
      <c r="Y803">
        <f t="shared" ref="Y803:AJ803" si="266">MIN(A801,AL801)*M802</f>
        <v>0</v>
      </c>
      <c r="Z803">
        <f t="shared" si="266"/>
        <v>0</v>
      </c>
      <c r="AA803">
        <f t="shared" si="266"/>
        <v>0</v>
      </c>
      <c r="AB803">
        <f t="shared" si="266"/>
        <v>0</v>
      </c>
      <c r="AC803">
        <f t="shared" si="266"/>
        <v>0</v>
      </c>
      <c r="AD803">
        <f t="shared" si="266"/>
        <v>0</v>
      </c>
      <c r="AE803">
        <f t="shared" si="266"/>
        <v>0</v>
      </c>
      <c r="AF803">
        <f t="shared" si="266"/>
        <v>0</v>
      </c>
      <c r="AG803">
        <f t="shared" si="266"/>
        <v>0</v>
      </c>
      <c r="AH803">
        <f t="shared" si="266"/>
        <v>0</v>
      </c>
      <c r="AI803">
        <f t="shared" si="266"/>
        <v>0</v>
      </c>
      <c r="AJ803">
        <f t="shared" si="266"/>
        <v>0</v>
      </c>
      <c r="AK803">
        <f>SUM(Y803:AJ803)</f>
        <v>0</v>
      </c>
    </row>
    <row r="804" spans="1:49" x14ac:dyDescent="0.2">
      <c r="A804">
        <f>IF(Kinder!BL806=Antrag!$C$4,IF(Kinder!BL804=4.5,'Berechnung 4_5 _ x'!$E$31,Kinder!BL804),0)</f>
        <v>0</v>
      </c>
      <c r="B804">
        <f>IF(Kinder!BM806=Antrag!$C$4,IF(Kinder!BM804=4.5,'Berechnung 4_5 _ x'!$E$31,Kinder!BM804),0)</f>
        <v>0</v>
      </c>
      <c r="C804">
        <f>IF(Kinder!BN806=Antrag!$C$4,IF(Kinder!BN804=4.5,'Berechnung 4_5 _ x'!$E$31,Kinder!BN804),0)</f>
        <v>0</v>
      </c>
      <c r="D804">
        <f>IF(Kinder!BO806=Antrag!$C$4,IF(Kinder!BO804=4.5,'Berechnung 4_5 _ x'!$E$31,Kinder!BO804),0)</f>
        <v>0</v>
      </c>
      <c r="E804">
        <f>IF(Kinder!BP806=Antrag!$C$4,IF(Kinder!BP804=4.5,'Berechnung 4_5 _ x'!$E$31,Kinder!BP804),0)</f>
        <v>0</v>
      </c>
      <c r="F804">
        <f>IF(Kinder!BQ806=Antrag!$C$4,IF(Kinder!BQ804=4.5,'Berechnung 4_5 _ x'!$E$31,Kinder!BQ804),0)</f>
        <v>0</v>
      </c>
      <c r="G804">
        <f>IF(Kinder!BR806=Antrag!$C$4,IF(Kinder!BR804=4.5,'Berechnung 4_5 _ x'!$E$31,Kinder!BR804),0)</f>
        <v>0</v>
      </c>
      <c r="H804">
        <f>IF(Kinder!BS806=Antrag!$C$4,IF(Kinder!BS804=4.5,'Berechnung 4_5 _ x'!$E$31,Kinder!BS804),0)</f>
        <v>0</v>
      </c>
      <c r="I804">
        <f>IF(Kinder!BT806=Antrag!$C$4,IF(Kinder!BT804=4.5,'Berechnung 4_5 _ x'!$E$31,Kinder!BT804),0)</f>
        <v>0</v>
      </c>
      <c r="J804">
        <f>IF(Kinder!BU806=Antrag!$C$4,IF(Kinder!BU804=4.5,'Berechnung 4_5 _ x'!$E$31,Kinder!BU804),0)</f>
        <v>0</v>
      </c>
      <c r="K804">
        <f>IF(Kinder!BV806=Antrag!$C$4,IF(Kinder!BV804=4.5,'Berechnung 4_5 _ x'!$E$31,Kinder!BV804),0)</f>
        <v>0</v>
      </c>
      <c r="L804">
        <f>IF(Kinder!BW806=Antrag!$C$4,IF(Kinder!BW804=4.5,'Berechnung 4_5 _ x'!$E$31,Kinder!BW804),0)</f>
        <v>0</v>
      </c>
      <c r="M804" t="str">
        <f>IF(Kinder!S806='Berechnung Kommune'!L803,Kinder!S804,0)</f>
        <v/>
      </c>
      <c r="AL804">
        <f>IF(Kinder!BL806=Antrag!$C$4,IF(A804&gt;=4.5,IF('Berechnung 4_5 _ x'!D$5="Nein",4.5,IF(Kinder!AJ$903&lt;3,IF(MAX(Kinder!$AJ$903:AJ$903)&lt;3,4.5,Kinder!BL804),MIN('Berechnung 4_5 _ x'!$E$31:$F$32))),A804),0)</f>
        <v>0</v>
      </c>
      <c r="AM804">
        <f>IF(Kinder!BM806=Antrag!$C$4,IF(B804&gt;=4.5,IF('Berechnung 4_5 _ x'!E$5="Nein",4.5,IF(Kinder!AK$903&lt;3,IF(MAX(Kinder!$AJ$903:AK$903)&lt;3,4.5,Kinder!BM804),MIN('Berechnung 4_5 _ x'!$E$31:$F$32))),B804),0)</f>
        <v>0</v>
      </c>
      <c r="AN804">
        <f>IF(Kinder!BN806=Antrag!$C$4,IF(C804&gt;=4.5,IF('Berechnung 4_5 _ x'!F$5="Nein",4.5,IF(Kinder!AL$903&lt;3,IF(MAX(Kinder!$AJ$903:AL$903)&lt;3,4.5,Kinder!BN804),MIN('Berechnung 4_5 _ x'!$E$31:$F$32))),C804),0)</f>
        <v>0</v>
      </c>
      <c r="AO804">
        <f>IF(Kinder!BO806=Antrag!$C$4,IF(D804&gt;=4.5,IF('Berechnung 4_5 _ x'!G$5="Nein",4.5,IF(Kinder!AM$903&lt;3,IF(MAX(Kinder!$AJ$903:AM$903)&lt;3,4.5,Kinder!BO804),MIN('Berechnung 4_5 _ x'!$E$31:$F$32))),D804),0)</f>
        <v>0</v>
      </c>
      <c r="AP804">
        <f>IF(Kinder!BP806=Antrag!$C$4,IF(E804&gt;=4.5,IF('Berechnung 4_5 _ x'!H$5="Nein",4.5,IF(Kinder!AN$903&lt;3,IF(MAX(Kinder!$AJ$903:AN$903)&lt;3,4.5,Kinder!BP804),MIN('Berechnung 4_5 _ x'!$E$31:$F$32))),E804),0)</f>
        <v>0</v>
      </c>
      <c r="AQ804">
        <f>IF(Kinder!BQ806=Antrag!$C$4,IF(F804&gt;=4.5,IF('Berechnung 4_5 _ x'!I$5="Nein",4.5,IF(Kinder!AO$903&lt;3,IF(MAX(Kinder!$AJ$903:AO$903)&lt;3,4.5,Kinder!BQ804),MIN('Berechnung 4_5 _ x'!$E$31:$F$32))),F804),0)</f>
        <v>0</v>
      </c>
      <c r="AR804">
        <f>IF(Kinder!BR806=Antrag!$C$4,IF(G804&gt;=4.5,IF('Berechnung 4_5 _ x'!J$5="Nein",4.5,IF(Kinder!AP$903&lt;3,IF(MAX(Kinder!$AJ$903:AP$903)&lt;3,4.5,Kinder!BR804),MIN('Berechnung 4_5 _ x'!$E$31:$F$32))),G804),0)</f>
        <v>0</v>
      </c>
      <c r="AS804">
        <f>IF(Kinder!BS806=Antrag!$C$4,IF(H804&gt;=4.5,IF('Berechnung 4_5 _ x'!K$5="Nein",4.5,IF(Kinder!AQ$903&lt;3,IF(MAX(Kinder!$AJ$903:AQ$903)&lt;3,4.5,Kinder!BS804),MIN('Berechnung 4_5 _ x'!$E$31:$F$32))),H804),0)</f>
        <v>0</v>
      </c>
      <c r="AT804">
        <f>IF(Kinder!BT806=Antrag!$C$4,IF(I804&gt;=4.5,IF('Berechnung 4_5 _ x'!L$5="Nein",4.5,IF(Kinder!AR$903&lt;3,IF(MAX(Kinder!$AJ$903:AR$903)&lt;3,4.5,Kinder!BT804),MIN('Berechnung 4_5 _ x'!$E$31:$F$32))),I804),0)</f>
        <v>0</v>
      </c>
      <c r="AU804">
        <f>IF(Kinder!BU806=Antrag!$C$4,IF(J804&gt;=4.5,IF('Berechnung 4_5 _ x'!M$5="Nein",4.5,IF(Kinder!AS$903&lt;3,IF(MAX(Kinder!$AJ$903:AS$903)&lt;3,4.5,Kinder!BU804),MIN('Berechnung 4_5 _ x'!$E$31:$F$32))),J804),0)</f>
        <v>0</v>
      </c>
      <c r="AV804">
        <f>IF(Kinder!BV806=Antrag!$C$4,IF(K804&gt;=4.5,IF('Berechnung 4_5 _ x'!N$5="Nein",4.5,IF(Kinder!AT$903&lt;3,IF(MAX(Kinder!$AJ$903:AT$903)&lt;3,4.5,Kinder!BV804),MIN('Berechnung 4_5 _ x'!$E$31:$F$32))),K804),0)</f>
        <v>0</v>
      </c>
      <c r="AW804">
        <f>IF(Kinder!BW806=Antrag!$C$4,IF(L804&gt;=4.5,IF('Berechnung 4_5 _ x'!O$5="Nein",4.5,IF(Kinder!AU$903&lt;3,IF(MAX(Kinder!$AJ$903:AU$903)&lt;3,4.5,Kinder!BW804),MIN('Berechnung 4_5 _ x'!$E$31:$F$32))),L804),0)</f>
        <v>0</v>
      </c>
    </row>
    <row r="805" spans="1:49" x14ac:dyDescent="0.2">
      <c r="M805">
        <f>IF(Kinder!BL806=Antrag!$C$4,Kinder!BL805,0)</f>
        <v>0</v>
      </c>
      <c r="N805">
        <f>IF(Kinder!BM806=Antrag!$C$4,Kinder!BM805,0)</f>
        <v>0</v>
      </c>
      <c r="O805">
        <f>IF(Kinder!BN806=Antrag!$C$4,Kinder!BN805,0)</f>
        <v>0</v>
      </c>
      <c r="P805">
        <f>IF(Kinder!BO806=Antrag!$C$4,Kinder!BO805,0)</f>
        <v>0</v>
      </c>
      <c r="Q805">
        <f>IF(Kinder!BP806=Antrag!$C$4,Kinder!BP805,0)</f>
        <v>0</v>
      </c>
      <c r="R805">
        <f>IF(Kinder!BQ806=Antrag!$C$4,Kinder!BQ805,0)</f>
        <v>0</v>
      </c>
      <c r="S805">
        <f>IF(Kinder!BR806=Antrag!$C$4,Kinder!BR805,0)</f>
        <v>0</v>
      </c>
      <c r="T805">
        <f>IF(Kinder!BS806=Antrag!$C$4,Kinder!BS805,0)</f>
        <v>0</v>
      </c>
      <c r="U805">
        <f>IF(Kinder!BT806=Antrag!$C$4,Kinder!BT805,0)</f>
        <v>0</v>
      </c>
      <c r="V805">
        <f>IF(Kinder!BU806=Antrag!$C$4,Kinder!BU805,0)</f>
        <v>0</v>
      </c>
      <c r="W805">
        <f>IF(Kinder!BV806=Antrag!$C$4,Kinder!BV805,0)</f>
        <v>0</v>
      </c>
      <c r="X805">
        <f>IF(Kinder!BW806=Antrag!$C$4,Kinder!BW805,0)</f>
        <v>0</v>
      </c>
    </row>
    <row r="806" spans="1:49" x14ac:dyDescent="0.2">
      <c r="Y806">
        <f t="shared" ref="Y806:AJ806" si="267">MIN(A804,AL804)*M805</f>
        <v>0</v>
      </c>
      <c r="Z806">
        <f t="shared" si="267"/>
        <v>0</v>
      </c>
      <c r="AA806">
        <f t="shared" si="267"/>
        <v>0</v>
      </c>
      <c r="AB806">
        <f t="shared" si="267"/>
        <v>0</v>
      </c>
      <c r="AC806">
        <f t="shared" si="267"/>
        <v>0</v>
      </c>
      <c r="AD806">
        <f t="shared" si="267"/>
        <v>0</v>
      </c>
      <c r="AE806">
        <f t="shared" si="267"/>
        <v>0</v>
      </c>
      <c r="AF806">
        <f t="shared" si="267"/>
        <v>0</v>
      </c>
      <c r="AG806">
        <f t="shared" si="267"/>
        <v>0</v>
      </c>
      <c r="AH806">
        <f t="shared" si="267"/>
        <v>0</v>
      </c>
      <c r="AI806">
        <f t="shared" si="267"/>
        <v>0</v>
      </c>
      <c r="AJ806">
        <f t="shared" si="267"/>
        <v>0</v>
      </c>
      <c r="AK806">
        <f>SUM(Y806:AJ806)</f>
        <v>0</v>
      </c>
    </row>
    <row r="807" spans="1:49" x14ac:dyDescent="0.2">
      <c r="A807">
        <f>IF(Kinder!BL809=Antrag!$C$4,IF(Kinder!BL807=4.5,'Berechnung 4_5 _ x'!$E$31,Kinder!BL807),0)</f>
        <v>0</v>
      </c>
      <c r="B807">
        <f>IF(Kinder!BM809=Antrag!$C$4,IF(Kinder!BM807=4.5,'Berechnung 4_5 _ x'!$E$31,Kinder!BM807),0)</f>
        <v>0</v>
      </c>
      <c r="C807">
        <f>IF(Kinder!BN809=Antrag!$C$4,IF(Kinder!BN807=4.5,'Berechnung 4_5 _ x'!$E$31,Kinder!BN807),0)</f>
        <v>0</v>
      </c>
      <c r="D807">
        <f>IF(Kinder!BO809=Antrag!$C$4,IF(Kinder!BO807=4.5,'Berechnung 4_5 _ x'!$E$31,Kinder!BO807),0)</f>
        <v>0</v>
      </c>
      <c r="E807">
        <f>IF(Kinder!BP809=Antrag!$C$4,IF(Kinder!BP807=4.5,'Berechnung 4_5 _ x'!$E$31,Kinder!BP807),0)</f>
        <v>0</v>
      </c>
      <c r="F807">
        <f>IF(Kinder!BQ809=Antrag!$C$4,IF(Kinder!BQ807=4.5,'Berechnung 4_5 _ x'!$E$31,Kinder!BQ807),0)</f>
        <v>0</v>
      </c>
      <c r="G807">
        <f>IF(Kinder!BR809=Antrag!$C$4,IF(Kinder!BR807=4.5,'Berechnung 4_5 _ x'!$E$31,Kinder!BR807),0)</f>
        <v>0</v>
      </c>
      <c r="H807">
        <f>IF(Kinder!BS809=Antrag!$C$4,IF(Kinder!BS807=4.5,'Berechnung 4_5 _ x'!$E$31,Kinder!BS807),0)</f>
        <v>0</v>
      </c>
      <c r="I807">
        <f>IF(Kinder!BT809=Antrag!$C$4,IF(Kinder!BT807=4.5,'Berechnung 4_5 _ x'!$E$31,Kinder!BT807),0)</f>
        <v>0</v>
      </c>
      <c r="J807">
        <f>IF(Kinder!BU809=Antrag!$C$4,IF(Kinder!BU807=4.5,'Berechnung 4_5 _ x'!$E$31,Kinder!BU807),0)</f>
        <v>0</v>
      </c>
      <c r="K807">
        <f>IF(Kinder!BV809=Antrag!$C$4,IF(Kinder!BV807=4.5,'Berechnung 4_5 _ x'!$E$31,Kinder!BV807),0)</f>
        <v>0</v>
      </c>
      <c r="L807">
        <f>IF(Kinder!BW809=Antrag!$C$4,IF(Kinder!BW807=4.5,'Berechnung 4_5 _ x'!$E$31,Kinder!BW807),0)</f>
        <v>0</v>
      </c>
      <c r="M807" t="str">
        <f>IF(Kinder!S809='Berechnung Kommune'!L806,Kinder!S807,0)</f>
        <v/>
      </c>
      <c r="AL807">
        <f>IF(Kinder!BL809=Antrag!$C$4,IF(A807&gt;=4.5,IF('Berechnung 4_5 _ x'!D$5="Nein",4.5,IF(Kinder!AJ$903&lt;3,IF(MAX(Kinder!$AJ$903:AJ$903)&lt;3,4.5,Kinder!BL807),MIN('Berechnung 4_5 _ x'!$E$31:$F$32))),A807),0)</f>
        <v>0</v>
      </c>
      <c r="AM807">
        <f>IF(Kinder!BM809=Antrag!$C$4,IF(B807&gt;=4.5,IF('Berechnung 4_5 _ x'!E$5="Nein",4.5,IF(Kinder!AK$903&lt;3,IF(MAX(Kinder!$AJ$903:AK$903)&lt;3,4.5,Kinder!BM807),MIN('Berechnung 4_5 _ x'!$E$31:$F$32))),B807),0)</f>
        <v>0</v>
      </c>
      <c r="AN807">
        <f>IF(Kinder!BN809=Antrag!$C$4,IF(C807&gt;=4.5,IF('Berechnung 4_5 _ x'!F$5="Nein",4.5,IF(Kinder!AL$903&lt;3,IF(MAX(Kinder!$AJ$903:AL$903)&lt;3,4.5,Kinder!BN807),MIN('Berechnung 4_5 _ x'!$E$31:$F$32))),C807),0)</f>
        <v>0</v>
      </c>
      <c r="AO807">
        <f>IF(Kinder!BO809=Antrag!$C$4,IF(D807&gt;=4.5,IF('Berechnung 4_5 _ x'!G$5="Nein",4.5,IF(Kinder!AM$903&lt;3,IF(MAX(Kinder!$AJ$903:AM$903)&lt;3,4.5,Kinder!BO807),MIN('Berechnung 4_5 _ x'!$E$31:$F$32))),D807),0)</f>
        <v>0</v>
      </c>
      <c r="AP807">
        <f>IF(Kinder!BP809=Antrag!$C$4,IF(E807&gt;=4.5,IF('Berechnung 4_5 _ x'!H$5="Nein",4.5,IF(Kinder!AN$903&lt;3,IF(MAX(Kinder!$AJ$903:AN$903)&lt;3,4.5,Kinder!BP807),MIN('Berechnung 4_5 _ x'!$E$31:$F$32))),E807),0)</f>
        <v>0</v>
      </c>
      <c r="AQ807">
        <f>IF(Kinder!BQ809=Antrag!$C$4,IF(F807&gt;=4.5,IF('Berechnung 4_5 _ x'!I$5="Nein",4.5,IF(Kinder!AO$903&lt;3,IF(MAX(Kinder!$AJ$903:AO$903)&lt;3,4.5,Kinder!BQ807),MIN('Berechnung 4_5 _ x'!$E$31:$F$32))),F807),0)</f>
        <v>0</v>
      </c>
      <c r="AR807">
        <f>IF(Kinder!BR809=Antrag!$C$4,IF(G807&gt;=4.5,IF('Berechnung 4_5 _ x'!J$5="Nein",4.5,IF(Kinder!AP$903&lt;3,IF(MAX(Kinder!$AJ$903:AP$903)&lt;3,4.5,Kinder!BR807),MIN('Berechnung 4_5 _ x'!$E$31:$F$32))),G807),0)</f>
        <v>0</v>
      </c>
      <c r="AS807">
        <f>IF(Kinder!BS809=Antrag!$C$4,IF(H807&gt;=4.5,IF('Berechnung 4_5 _ x'!K$5="Nein",4.5,IF(Kinder!AQ$903&lt;3,IF(MAX(Kinder!$AJ$903:AQ$903)&lt;3,4.5,Kinder!BS807),MIN('Berechnung 4_5 _ x'!$E$31:$F$32))),H807),0)</f>
        <v>0</v>
      </c>
      <c r="AT807">
        <f>IF(Kinder!BT809=Antrag!$C$4,IF(I807&gt;=4.5,IF('Berechnung 4_5 _ x'!L$5="Nein",4.5,IF(Kinder!AR$903&lt;3,IF(MAX(Kinder!$AJ$903:AR$903)&lt;3,4.5,Kinder!BT807),MIN('Berechnung 4_5 _ x'!$E$31:$F$32))),I807),0)</f>
        <v>0</v>
      </c>
      <c r="AU807">
        <f>IF(Kinder!BU809=Antrag!$C$4,IF(J807&gt;=4.5,IF('Berechnung 4_5 _ x'!M$5="Nein",4.5,IF(Kinder!AS$903&lt;3,IF(MAX(Kinder!$AJ$903:AS$903)&lt;3,4.5,Kinder!BU807),MIN('Berechnung 4_5 _ x'!$E$31:$F$32))),J807),0)</f>
        <v>0</v>
      </c>
      <c r="AV807">
        <f>IF(Kinder!BV809=Antrag!$C$4,IF(K807&gt;=4.5,IF('Berechnung 4_5 _ x'!N$5="Nein",4.5,IF(Kinder!AT$903&lt;3,IF(MAX(Kinder!$AJ$903:AT$903)&lt;3,4.5,Kinder!BV807),MIN('Berechnung 4_5 _ x'!$E$31:$F$32))),K807),0)</f>
        <v>0</v>
      </c>
      <c r="AW807">
        <f>IF(Kinder!BW809=Antrag!$C$4,IF(L807&gt;=4.5,IF('Berechnung 4_5 _ x'!O$5="Nein",4.5,IF(Kinder!AU$903&lt;3,IF(MAX(Kinder!$AJ$903:AU$903)&lt;3,4.5,Kinder!BW807),MIN('Berechnung 4_5 _ x'!$E$31:$F$32))),L807),0)</f>
        <v>0</v>
      </c>
    </row>
    <row r="808" spans="1:49" x14ac:dyDescent="0.2">
      <c r="M808">
        <f>IF(Kinder!BL809=Antrag!$C$4,Kinder!BL808,0)</f>
        <v>0</v>
      </c>
      <c r="N808">
        <f>IF(Kinder!BM809=Antrag!$C$4,Kinder!BM808,0)</f>
        <v>0</v>
      </c>
      <c r="O808">
        <f>IF(Kinder!BN809=Antrag!$C$4,Kinder!BN808,0)</f>
        <v>0</v>
      </c>
      <c r="P808">
        <f>IF(Kinder!BO809=Antrag!$C$4,Kinder!BO808,0)</f>
        <v>0</v>
      </c>
      <c r="Q808">
        <f>IF(Kinder!BP809=Antrag!$C$4,Kinder!BP808,0)</f>
        <v>0</v>
      </c>
      <c r="R808">
        <f>IF(Kinder!BQ809=Antrag!$C$4,Kinder!BQ808,0)</f>
        <v>0</v>
      </c>
      <c r="S808">
        <f>IF(Kinder!BR809=Antrag!$C$4,Kinder!BR808,0)</f>
        <v>0</v>
      </c>
      <c r="T808">
        <f>IF(Kinder!BS809=Antrag!$C$4,Kinder!BS808,0)</f>
        <v>0</v>
      </c>
      <c r="U808">
        <f>IF(Kinder!BT809=Antrag!$C$4,Kinder!BT808,0)</f>
        <v>0</v>
      </c>
      <c r="V808">
        <f>IF(Kinder!BU809=Antrag!$C$4,Kinder!BU808,0)</f>
        <v>0</v>
      </c>
      <c r="W808">
        <f>IF(Kinder!BV809=Antrag!$C$4,Kinder!BV808,0)</f>
        <v>0</v>
      </c>
      <c r="X808">
        <f>IF(Kinder!BW809=Antrag!$C$4,Kinder!BW808,0)</f>
        <v>0</v>
      </c>
    </row>
    <row r="809" spans="1:49" x14ac:dyDescent="0.2">
      <c r="Y809">
        <f t="shared" ref="Y809:AJ809" si="268">MIN(A807,AL807)*M808</f>
        <v>0</v>
      </c>
      <c r="Z809">
        <f t="shared" si="268"/>
        <v>0</v>
      </c>
      <c r="AA809">
        <f t="shared" si="268"/>
        <v>0</v>
      </c>
      <c r="AB809">
        <f t="shared" si="268"/>
        <v>0</v>
      </c>
      <c r="AC809">
        <f t="shared" si="268"/>
        <v>0</v>
      </c>
      <c r="AD809">
        <f t="shared" si="268"/>
        <v>0</v>
      </c>
      <c r="AE809">
        <f t="shared" si="268"/>
        <v>0</v>
      </c>
      <c r="AF809">
        <f t="shared" si="268"/>
        <v>0</v>
      </c>
      <c r="AG809">
        <f t="shared" si="268"/>
        <v>0</v>
      </c>
      <c r="AH809">
        <f t="shared" si="268"/>
        <v>0</v>
      </c>
      <c r="AI809">
        <f t="shared" si="268"/>
        <v>0</v>
      </c>
      <c r="AJ809">
        <f t="shared" si="268"/>
        <v>0</v>
      </c>
      <c r="AK809">
        <f>SUM(Y809:AJ809)</f>
        <v>0</v>
      </c>
    </row>
    <row r="810" spans="1:49" x14ac:dyDescent="0.2">
      <c r="A810">
        <f>IF(Kinder!BL812=Antrag!$C$4,IF(Kinder!BL810=4.5,'Berechnung 4_5 _ x'!$E$31,Kinder!BL810),0)</f>
        <v>0</v>
      </c>
      <c r="B810">
        <f>IF(Kinder!BM812=Antrag!$C$4,IF(Kinder!BM810=4.5,'Berechnung 4_5 _ x'!$E$31,Kinder!BM810),0)</f>
        <v>0</v>
      </c>
      <c r="C810">
        <f>IF(Kinder!BN812=Antrag!$C$4,IF(Kinder!BN810=4.5,'Berechnung 4_5 _ x'!$E$31,Kinder!BN810),0)</f>
        <v>0</v>
      </c>
      <c r="D810">
        <f>IF(Kinder!BO812=Antrag!$C$4,IF(Kinder!BO810=4.5,'Berechnung 4_5 _ x'!$E$31,Kinder!BO810),0)</f>
        <v>0</v>
      </c>
      <c r="E810">
        <f>IF(Kinder!BP812=Antrag!$C$4,IF(Kinder!BP810=4.5,'Berechnung 4_5 _ x'!$E$31,Kinder!BP810),0)</f>
        <v>0</v>
      </c>
      <c r="F810">
        <f>IF(Kinder!BQ812=Antrag!$C$4,IF(Kinder!BQ810=4.5,'Berechnung 4_5 _ x'!$E$31,Kinder!BQ810),0)</f>
        <v>0</v>
      </c>
      <c r="G810">
        <f>IF(Kinder!BR812=Antrag!$C$4,IF(Kinder!BR810=4.5,'Berechnung 4_5 _ x'!$E$31,Kinder!BR810),0)</f>
        <v>0</v>
      </c>
      <c r="H810">
        <f>IF(Kinder!BS812=Antrag!$C$4,IF(Kinder!BS810=4.5,'Berechnung 4_5 _ x'!$E$31,Kinder!BS810),0)</f>
        <v>0</v>
      </c>
      <c r="I810">
        <f>IF(Kinder!BT812=Antrag!$C$4,IF(Kinder!BT810=4.5,'Berechnung 4_5 _ x'!$E$31,Kinder!BT810),0)</f>
        <v>0</v>
      </c>
      <c r="J810">
        <f>IF(Kinder!BU812=Antrag!$C$4,IF(Kinder!BU810=4.5,'Berechnung 4_5 _ x'!$E$31,Kinder!BU810),0)</f>
        <v>0</v>
      </c>
      <c r="K810">
        <f>IF(Kinder!BV812=Antrag!$C$4,IF(Kinder!BV810=4.5,'Berechnung 4_5 _ x'!$E$31,Kinder!BV810),0)</f>
        <v>0</v>
      </c>
      <c r="L810">
        <f>IF(Kinder!BW812=Antrag!$C$4,IF(Kinder!BW810=4.5,'Berechnung 4_5 _ x'!$E$31,Kinder!BW810),0)</f>
        <v>0</v>
      </c>
      <c r="M810" t="str">
        <f>IF(Kinder!S812='Berechnung Kommune'!L809,Kinder!S810,0)</f>
        <v/>
      </c>
      <c r="AL810">
        <f>IF(Kinder!BL812=Antrag!$C$4,IF(A810&gt;=4.5,IF('Berechnung 4_5 _ x'!D$5="Nein",4.5,IF(Kinder!AJ$903&lt;3,IF(MAX(Kinder!$AJ$903:AJ$903)&lt;3,4.5,Kinder!BL810),MIN('Berechnung 4_5 _ x'!$E$31:$F$32))),A810),0)</f>
        <v>0</v>
      </c>
      <c r="AM810">
        <f>IF(Kinder!BM812=Antrag!$C$4,IF(B810&gt;=4.5,IF('Berechnung 4_5 _ x'!E$5="Nein",4.5,IF(Kinder!AK$903&lt;3,IF(MAX(Kinder!$AJ$903:AK$903)&lt;3,4.5,Kinder!BM810),MIN('Berechnung 4_5 _ x'!$E$31:$F$32))),B810),0)</f>
        <v>0</v>
      </c>
      <c r="AN810">
        <f>IF(Kinder!BN812=Antrag!$C$4,IF(C810&gt;=4.5,IF('Berechnung 4_5 _ x'!F$5="Nein",4.5,IF(Kinder!AL$903&lt;3,IF(MAX(Kinder!$AJ$903:AL$903)&lt;3,4.5,Kinder!BN810),MIN('Berechnung 4_5 _ x'!$E$31:$F$32))),C810),0)</f>
        <v>0</v>
      </c>
      <c r="AO810">
        <f>IF(Kinder!BO812=Antrag!$C$4,IF(D810&gt;=4.5,IF('Berechnung 4_5 _ x'!G$5="Nein",4.5,IF(Kinder!AM$903&lt;3,IF(MAX(Kinder!$AJ$903:AM$903)&lt;3,4.5,Kinder!BO810),MIN('Berechnung 4_5 _ x'!$E$31:$F$32))),D810),0)</f>
        <v>0</v>
      </c>
      <c r="AP810">
        <f>IF(Kinder!BP812=Antrag!$C$4,IF(E810&gt;=4.5,IF('Berechnung 4_5 _ x'!H$5="Nein",4.5,IF(Kinder!AN$903&lt;3,IF(MAX(Kinder!$AJ$903:AN$903)&lt;3,4.5,Kinder!BP810),MIN('Berechnung 4_5 _ x'!$E$31:$F$32))),E810),0)</f>
        <v>0</v>
      </c>
      <c r="AQ810">
        <f>IF(Kinder!BQ812=Antrag!$C$4,IF(F810&gt;=4.5,IF('Berechnung 4_5 _ x'!I$5="Nein",4.5,IF(Kinder!AO$903&lt;3,IF(MAX(Kinder!$AJ$903:AO$903)&lt;3,4.5,Kinder!BQ810),MIN('Berechnung 4_5 _ x'!$E$31:$F$32))),F810),0)</f>
        <v>0</v>
      </c>
      <c r="AR810">
        <f>IF(Kinder!BR812=Antrag!$C$4,IF(G810&gt;=4.5,IF('Berechnung 4_5 _ x'!J$5="Nein",4.5,IF(Kinder!AP$903&lt;3,IF(MAX(Kinder!$AJ$903:AP$903)&lt;3,4.5,Kinder!BR810),MIN('Berechnung 4_5 _ x'!$E$31:$F$32))),G810),0)</f>
        <v>0</v>
      </c>
      <c r="AS810">
        <f>IF(Kinder!BS812=Antrag!$C$4,IF(H810&gt;=4.5,IF('Berechnung 4_5 _ x'!K$5="Nein",4.5,IF(Kinder!AQ$903&lt;3,IF(MAX(Kinder!$AJ$903:AQ$903)&lt;3,4.5,Kinder!BS810),MIN('Berechnung 4_5 _ x'!$E$31:$F$32))),H810),0)</f>
        <v>0</v>
      </c>
      <c r="AT810">
        <f>IF(Kinder!BT812=Antrag!$C$4,IF(I810&gt;=4.5,IF('Berechnung 4_5 _ x'!L$5="Nein",4.5,IF(Kinder!AR$903&lt;3,IF(MAX(Kinder!$AJ$903:AR$903)&lt;3,4.5,Kinder!BT810),MIN('Berechnung 4_5 _ x'!$E$31:$F$32))),I810),0)</f>
        <v>0</v>
      </c>
      <c r="AU810">
        <f>IF(Kinder!BU812=Antrag!$C$4,IF(J810&gt;=4.5,IF('Berechnung 4_5 _ x'!M$5="Nein",4.5,IF(Kinder!AS$903&lt;3,IF(MAX(Kinder!$AJ$903:AS$903)&lt;3,4.5,Kinder!BU810),MIN('Berechnung 4_5 _ x'!$E$31:$F$32))),J810),0)</f>
        <v>0</v>
      </c>
      <c r="AV810">
        <f>IF(Kinder!BV812=Antrag!$C$4,IF(K810&gt;=4.5,IF('Berechnung 4_5 _ x'!N$5="Nein",4.5,IF(Kinder!AT$903&lt;3,IF(MAX(Kinder!$AJ$903:AT$903)&lt;3,4.5,Kinder!BV810),MIN('Berechnung 4_5 _ x'!$E$31:$F$32))),K810),0)</f>
        <v>0</v>
      </c>
      <c r="AW810">
        <f>IF(Kinder!BW812=Antrag!$C$4,IF(L810&gt;=4.5,IF('Berechnung 4_5 _ x'!O$5="Nein",4.5,IF(Kinder!AU$903&lt;3,IF(MAX(Kinder!$AJ$903:AU$903)&lt;3,4.5,Kinder!BW810),MIN('Berechnung 4_5 _ x'!$E$31:$F$32))),L810),0)</f>
        <v>0</v>
      </c>
    </row>
    <row r="811" spans="1:49" x14ac:dyDescent="0.2">
      <c r="M811">
        <f>IF(Kinder!BL812=Antrag!$C$4,Kinder!BL811,0)</f>
        <v>0</v>
      </c>
      <c r="N811">
        <f>IF(Kinder!BM812=Antrag!$C$4,Kinder!BM811,0)</f>
        <v>0</v>
      </c>
      <c r="O811">
        <f>IF(Kinder!BN812=Antrag!$C$4,Kinder!BN811,0)</f>
        <v>0</v>
      </c>
      <c r="P811">
        <f>IF(Kinder!BO812=Antrag!$C$4,Kinder!BO811,0)</f>
        <v>0</v>
      </c>
      <c r="Q811">
        <f>IF(Kinder!BP812=Antrag!$C$4,Kinder!BP811,0)</f>
        <v>0</v>
      </c>
      <c r="R811">
        <f>IF(Kinder!BQ812=Antrag!$C$4,Kinder!BQ811,0)</f>
        <v>0</v>
      </c>
      <c r="S811">
        <f>IF(Kinder!BR812=Antrag!$C$4,Kinder!BR811,0)</f>
        <v>0</v>
      </c>
      <c r="T811">
        <f>IF(Kinder!BS812=Antrag!$C$4,Kinder!BS811,0)</f>
        <v>0</v>
      </c>
      <c r="U811">
        <f>IF(Kinder!BT812=Antrag!$C$4,Kinder!BT811,0)</f>
        <v>0</v>
      </c>
      <c r="V811">
        <f>IF(Kinder!BU812=Antrag!$C$4,Kinder!BU811,0)</f>
        <v>0</v>
      </c>
      <c r="W811">
        <f>IF(Kinder!BV812=Antrag!$C$4,Kinder!BV811,0)</f>
        <v>0</v>
      </c>
      <c r="X811">
        <f>IF(Kinder!BW812=Antrag!$C$4,Kinder!BW811,0)</f>
        <v>0</v>
      </c>
    </row>
    <row r="812" spans="1:49" x14ac:dyDescent="0.2">
      <c r="Y812">
        <f t="shared" ref="Y812:AJ812" si="269">MIN(A810,AL810)*M811</f>
        <v>0</v>
      </c>
      <c r="Z812">
        <f t="shared" si="269"/>
        <v>0</v>
      </c>
      <c r="AA812">
        <f t="shared" si="269"/>
        <v>0</v>
      </c>
      <c r="AB812">
        <f t="shared" si="269"/>
        <v>0</v>
      </c>
      <c r="AC812">
        <f t="shared" si="269"/>
        <v>0</v>
      </c>
      <c r="AD812">
        <f t="shared" si="269"/>
        <v>0</v>
      </c>
      <c r="AE812">
        <f t="shared" si="269"/>
        <v>0</v>
      </c>
      <c r="AF812">
        <f t="shared" si="269"/>
        <v>0</v>
      </c>
      <c r="AG812">
        <f t="shared" si="269"/>
        <v>0</v>
      </c>
      <c r="AH812">
        <f t="shared" si="269"/>
        <v>0</v>
      </c>
      <c r="AI812">
        <f t="shared" si="269"/>
        <v>0</v>
      </c>
      <c r="AJ812">
        <f t="shared" si="269"/>
        <v>0</v>
      </c>
      <c r="AK812">
        <f>SUM(Y812:AJ812)</f>
        <v>0</v>
      </c>
    </row>
    <row r="813" spans="1:49" x14ac:dyDescent="0.2">
      <c r="A813">
        <f>IF(Kinder!BL815=Antrag!$C$4,IF(Kinder!BL813=4.5,'Berechnung 4_5 _ x'!$E$31,Kinder!BL813),0)</f>
        <v>0</v>
      </c>
      <c r="B813">
        <f>IF(Kinder!BM815=Antrag!$C$4,IF(Kinder!BM813=4.5,'Berechnung 4_5 _ x'!$E$31,Kinder!BM813),0)</f>
        <v>0</v>
      </c>
      <c r="C813">
        <f>IF(Kinder!BN815=Antrag!$C$4,IF(Kinder!BN813=4.5,'Berechnung 4_5 _ x'!$E$31,Kinder!BN813),0)</f>
        <v>0</v>
      </c>
      <c r="D813">
        <f>IF(Kinder!BO815=Antrag!$C$4,IF(Kinder!BO813=4.5,'Berechnung 4_5 _ x'!$E$31,Kinder!BO813),0)</f>
        <v>0</v>
      </c>
      <c r="E813">
        <f>IF(Kinder!BP815=Antrag!$C$4,IF(Kinder!BP813=4.5,'Berechnung 4_5 _ x'!$E$31,Kinder!BP813),0)</f>
        <v>0</v>
      </c>
      <c r="F813">
        <f>IF(Kinder!BQ815=Antrag!$C$4,IF(Kinder!BQ813=4.5,'Berechnung 4_5 _ x'!$E$31,Kinder!BQ813),0)</f>
        <v>0</v>
      </c>
      <c r="G813">
        <f>IF(Kinder!BR815=Antrag!$C$4,IF(Kinder!BR813=4.5,'Berechnung 4_5 _ x'!$E$31,Kinder!BR813),0)</f>
        <v>0</v>
      </c>
      <c r="H813">
        <f>IF(Kinder!BS815=Antrag!$C$4,IF(Kinder!BS813=4.5,'Berechnung 4_5 _ x'!$E$31,Kinder!BS813),0)</f>
        <v>0</v>
      </c>
      <c r="I813">
        <f>IF(Kinder!BT815=Antrag!$C$4,IF(Kinder!BT813=4.5,'Berechnung 4_5 _ x'!$E$31,Kinder!BT813),0)</f>
        <v>0</v>
      </c>
      <c r="J813">
        <f>IF(Kinder!BU815=Antrag!$C$4,IF(Kinder!BU813=4.5,'Berechnung 4_5 _ x'!$E$31,Kinder!BU813),0)</f>
        <v>0</v>
      </c>
      <c r="K813">
        <f>IF(Kinder!BV815=Antrag!$C$4,IF(Kinder!BV813=4.5,'Berechnung 4_5 _ x'!$E$31,Kinder!BV813),0)</f>
        <v>0</v>
      </c>
      <c r="L813">
        <f>IF(Kinder!BW815=Antrag!$C$4,IF(Kinder!BW813=4.5,'Berechnung 4_5 _ x'!$E$31,Kinder!BW813),0)</f>
        <v>0</v>
      </c>
      <c r="M813" t="str">
        <f>IF(Kinder!S815='Berechnung Kommune'!L812,Kinder!S813,0)</f>
        <v/>
      </c>
      <c r="AL813">
        <f>IF(Kinder!BL815=Antrag!$C$4,IF(A813&gt;=4.5,IF('Berechnung 4_5 _ x'!D$5="Nein",4.5,IF(Kinder!AJ$903&lt;3,IF(MAX(Kinder!$AJ$903:AJ$903)&lt;3,4.5,Kinder!BL813),MIN('Berechnung 4_5 _ x'!$E$31:$F$32))),A813),0)</f>
        <v>0</v>
      </c>
      <c r="AM813">
        <f>IF(Kinder!BM815=Antrag!$C$4,IF(B813&gt;=4.5,IF('Berechnung 4_5 _ x'!E$5="Nein",4.5,IF(Kinder!AK$903&lt;3,IF(MAX(Kinder!$AJ$903:AK$903)&lt;3,4.5,Kinder!BM813),MIN('Berechnung 4_5 _ x'!$E$31:$F$32))),B813),0)</f>
        <v>0</v>
      </c>
      <c r="AN813">
        <f>IF(Kinder!BN815=Antrag!$C$4,IF(C813&gt;=4.5,IF('Berechnung 4_5 _ x'!F$5="Nein",4.5,IF(Kinder!AL$903&lt;3,IF(MAX(Kinder!$AJ$903:AL$903)&lt;3,4.5,Kinder!BN813),MIN('Berechnung 4_5 _ x'!$E$31:$F$32))),C813),0)</f>
        <v>0</v>
      </c>
      <c r="AO813">
        <f>IF(Kinder!BO815=Antrag!$C$4,IF(D813&gt;=4.5,IF('Berechnung 4_5 _ x'!G$5="Nein",4.5,IF(Kinder!AM$903&lt;3,IF(MAX(Kinder!$AJ$903:AM$903)&lt;3,4.5,Kinder!BO813),MIN('Berechnung 4_5 _ x'!$E$31:$F$32))),D813),0)</f>
        <v>0</v>
      </c>
      <c r="AP813">
        <f>IF(Kinder!BP815=Antrag!$C$4,IF(E813&gt;=4.5,IF('Berechnung 4_5 _ x'!H$5="Nein",4.5,IF(Kinder!AN$903&lt;3,IF(MAX(Kinder!$AJ$903:AN$903)&lt;3,4.5,Kinder!BP813),MIN('Berechnung 4_5 _ x'!$E$31:$F$32))),E813),0)</f>
        <v>0</v>
      </c>
      <c r="AQ813">
        <f>IF(Kinder!BQ815=Antrag!$C$4,IF(F813&gt;=4.5,IF('Berechnung 4_5 _ x'!I$5="Nein",4.5,IF(Kinder!AO$903&lt;3,IF(MAX(Kinder!$AJ$903:AO$903)&lt;3,4.5,Kinder!BQ813),MIN('Berechnung 4_5 _ x'!$E$31:$F$32))),F813),0)</f>
        <v>0</v>
      </c>
      <c r="AR813">
        <f>IF(Kinder!BR815=Antrag!$C$4,IF(G813&gt;=4.5,IF('Berechnung 4_5 _ x'!J$5="Nein",4.5,IF(Kinder!AP$903&lt;3,IF(MAX(Kinder!$AJ$903:AP$903)&lt;3,4.5,Kinder!BR813),MIN('Berechnung 4_5 _ x'!$E$31:$F$32))),G813),0)</f>
        <v>0</v>
      </c>
      <c r="AS813">
        <f>IF(Kinder!BS815=Antrag!$C$4,IF(H813&gt;=4.5,IF('Berechnung 4_5 _ x'!K$5="Nein",4.5,IF(Kinder!AQ$903&lt;3,IF(MAX(Kinder!$AJ$903:AQ$903)&lt;3,4.5,Kinder!BS813),MIN('Berechnung 4_5 _ x'!$E$31:$F$32))),H813),0)</f>
        <v>0</v>
      </c>
      <c r="AT813">
        <f>IF(Kinder!BT815=Antrag!$C$4,IF(I813&gt;=4.5,IF('Berechnung 4_5 _ x'!L$5="Nein",4.5,IF(Kinder!AR$903&lt;3,IF(MAX(Kinder!$AJ$903:AR$903)&lt;3,4.5,Kinder!BT813),MIN('Berechnung 4_5 _ x'!$E$31:$F$32))),I813),0)</f>
        <v>0</v>
      </c>
      <c r="AU813">
        <f>IF(Kinder!BU815=Antrag!$C$4,IF(J813&gt;=4.5,IF('Berechnung 4_5 _ x'!M$5="Nein",4.5,IF(Kinder!AS$903&lt;3,IF(MAX(Kinder!$AJ$903:AS$903)&lt;3,4.5,Kinder!BU813),MIN('Berechnung 4_5 _ x'!$E$31:$F$32))),J813),0)</f>
        <v>0</v>
      </c>
      <c r="AV813">
        <f>IF(Kinder!BV815=Antrag!$C$4,IF(K813&gt;=4.5,IF('Berechnung 4_5 _ x'!N$5="Nein",4.5,IF(Kinder!AT$903&lt;3,IF(MAX(Kinder!$AJ$903:AT$903)&lt;3,4.5,Kinder!BV813),MIN('Berechnung 4_5 _ x'!$E$31:$F$32))),K813),0)</f>
        <v>0</v>
      </c>
      <c r="AW813">
        <f>IF(Kinder!BW815=Antrag!$C$4,IF(L813&gt;=4.5,IF('Berechnung 4_5 _ x'!O$5="Nein",4.5,IF(Kinder!AU$903&lt;3,IF(MAX(Kinder!$AJ$903:AU$903)&lt;3,4.5,Kinder!BW813),MIN('Berechnung 4_5 _ x'!$E$31:$F$32))),L813),0)</f>
        <v>0</v>
      </c>
    </row>
    <row r="814" spans="1:49" x14ac:dyDescent="0.2">
      <c r="M814">
        <f>IF(Kinder!BL815=Antrag!$C$4,Kinder!BL814,0)</f>
        <v>0</v>
      </c>
      <c r="N814">
        <f>IF(Kinder!BM815=Antrag!$C$4,Kinder!BM814,0)</f>
        <v>0</v>
      </c>
      <c r="O814">
        <f>IF(Kinder!BN815=Antrag!$C$4,Kinder!BN814,0)</f>
        <v>0</v>
      </c>
      <c r="P814">
        <f>IF(Kinder!BO815=Antrag!$C$4,Kinder!BO814,0)</f>
        <v>0</v>
      </c>
      <c r="Q814">
        <f>IF(Kinder!BP815=Antrag!$C$4,Kinder!BP814,0)</f>
        <v>0</v>
      </c>
      <c r="R814">
        <f>IF(Kinder!BQ815=Antrag!$C$4,Kinder!BQ814,0)</f>
        <v>0</v>
      </c>
      <c r="S814">
        <f>IF(Kinder!BR815=Antrag!$C$4,Kinder!BR814,0)</f>
        <v>0</v>
      </c>
      <c r="T814">
        <f>IF(Kinder!BS815=Antrag!$C$4,Kinder!BS814,0)</f>
        <v>0</v>
      </c>
      <c r="U814">
        <f>IF(Kinder!BT815=Antrag!$C$4,Kinder!BT814,0)</f>
        <v>0</v>
      </c>
      <c r="V814">
        <f>IF(Kinder!BU815=Antrag!$C$4,Kinder!BU814,0)</f>
        <v>0</v>
      </c>
      <c r="W814">
        <f>IF(Kinder!BV815=Antrag!$C$4,Kinder!BV814,0)</f>
        <v>0</v>
      </c>
      <c r="X814">
        <f>IF(Kinder!BW815=Antrag!$C$4,Kinder!BW814,0)</f>
        <v>0</v>
      </c>
    </row>
    <row r="815" spans="1:49" x14ac:dyDescent="0.2">
      <c r="Y815">
        <f t="shared" ref="Y815:AJ815" si="270">MIN(A813,AL813)*M814</f>
        <v>0</v>
      </c>
      <c r="Z815">
        <f t="shared" si="270"/>
        <v>0</v>
      </c>
      <c r="AA815">
        <f t="shared" si="270"/>
        <v>0</v>
      </c>
      <c r="AB815">
        <f t="shared" si="270"/>
        <v>0</v>
      </c>
      <c r="AC815">
        <f t="shared" si="270"/>
        <v>0</v>
      </c>
      <c r="AD815">
        <f t="shared" si="270"/>
        <v>0</v>
      </c>
      <c r="AE815">
        <f t="shared" si="270"/>
        <v>0</v>
      </c>
      <c r="AF815">
        <f t="shared" si="270"/>
        <v>0</v>
      </c>
      <c r="AG815">
        <f t="shared" si="270"/>
        <v>0</v>
      </c>
      <c r="AH815">
        <f t="shared" si="270"/>
        <v>0</v>
      </c>
      <c r="AI815">
        <f t="shared" si="270"/>
        <v>0</v>
      </c>
      <c r="AJ815">
        <f t="shared" si="270"/>
        <v>0</v>
      </c>
      <c r="AK815">
        <f>SUM(Y815:AJ815)</f>
        <v>0</v>
      </c>
    </row>
    <row r="816" spans="1:49" x14ac:dyDescent="0.2">
      <c r="A816">
        <f>IF(Kinder!BL818=Antrag!$C$4,IF(Kinder!BL816=4.5,'Berechnung 4_5 _ x'!$E$31,Kinder!BL816),0)</f>
        <v>0</v>
      </c>
      <c r="B816">
        <f>IF(Kinder!BM818=Antrag!$C$4,IF(Kinder!BM816=4.5,'Berechnung 4_5 _ x'!$E$31,Kinder!BM816),0)</f>
        <v>0</v>
      </c>
      <c r="C816">
        <f>IF(Kinder!BN818=Antrag!$C$4,IF(Kinder!BN816=4.5,'Berechnung 4_5 _ x'!$E$31,Kinder!BN816),0)</f>
        <v>0</v>
      </c>
      <c r="D816">
        <f>IF(Kinder!BO818=Antrag!$C$4,IF(Kinder!BO816=4.5,'Berechnung 4_5 _ x'!$E$31,Kinder!BO816),0)</f>
        <v>0</v>
      </c>
      <c r="E816">
        <f>IF(Kinder!BP818=Antrag!$C$4,IF(Kinder!BP816=4.5,'Berechnung 4_5 _ x'!$E$31,Kinder!BP816),0)</f>
        <v>0</v>
      </c>
      <c r="F816">
        <f>IF(Kinder!BQ818=Antrag!$C$4,IF(Kinder!BQ816=4.5,'Berechnung 4_5 _ x'!$E$31,Kinder!BQ816),0)</f>
        <v>0</v>
      </c>
      <c r="G816">
        <f>IF(Kinder!BR818=Antrag!$C$4,IF(Kinder!BR816=4.5,'Berechnung 4_5 _ x'!$E$31,Kinder!BR816),0)</f>
        <v>0</v>
      </c>
      <c r="H816">
        <f>IF(Kinder!BS818=Antrag!$C$4,IF(Kinder!BS816=4.5,'Berechnung 4_5 _ x'!$E$31,Kinder!BS816),0)</f>
        <v>0</v>
      </c>
      <c r="I816">
        <f>IF(Kinder!BT818=Antrag!$C$4,IF(Kinder!BT816=4.5,'Berechnung 4_5 _ x'!$E$31,Kinder!BT816),0)</f>
        <v>0</v>
      </c>
      <c r="J816">
        <f>IF(Kinder!BU818=Antrag!$C$4,IF(Kinder!BU816=4.5,'Berechnung 4_5 _ x'!$E$31,Kinder!BU816),0)</f>
        <v>0</v>
      </c>
      <c r="K816">
        <f>IF(Kinder!BV818=Antrag!$C$4,IF(Kinder!BV816=4.5,'Berechnung 4_5 _ x'!$E$31,Kinder!BV816),0)</f>
        <v>0</v>
      </c>
      <c r="L816">
        <f>IF(Kinder!BW818=Antrag!$C$4,IF(Kinder!BW816=4.5,'Berechnung 4_5 _ x'!$E$31,Kinder!BW816),0)</f>
        <v>0</v>
      </c>
      <c r="M816" t="str">
        <f>IF(Kinder!S818='Berechnung Kommune'!L815,Kinder!S816,0)</f>
        <v/>
      </c>
      <c r="AL816">
        <f>IF(Kinder!BL818=Antrag!$C$4,IF(A816&gt;=4.5,IF('Berechnung 4_5 _ x'!D$5="Nein",4.5,IF(Kinder!AJ$903&lt;3,IF(MAX(Kinder!$AJ$903:AJ$903)&lt;3,4.5,Kinder!BL816),MIN('Berechnung 4_5 _ x'!$E$31:$F$32))),A816),0)</f>
        <v>0</v>
      </c>
      <c r="AM816">
        <f>IF(Kinder!BM818=Antrag!$C$4,IF(B816&gt;=4.5,IF('Berechnung 4_5 _ x'!E$5="Nein",4.5,IF(Kinder!AK$903&lt;3,IF(MAX(Kinder!$AJ$903:AK$903)&lt;3,4.5,Kinder!BM816),MIN('Berechnung 4_5 _ x'!$E$31:$F$32))),B816),0)</f>
        <v>0</v>
      </c>
      <c r="AN816">
        <f>IF(Kinder!BN818=Antrag!$C$4,IF(C816&gt;=4.5,IF('Berechnung 4_5 _ x'!F$5="Nein",4.5,IF(Kinder!AL$903&lt;3,IF(MAX(Kinder!$AJ$903:AL$903)&lt;3,4.5,Kinder!BN816),MIN('Berechnung 4_5 _ x'!$E$31:$F$32))),C816),0)</f>
        <v>0</v>
      </c>
      <c r="AO816">
        <f>IF(Kinder!BO818=Antrag!$C$4,IF(D816&gt;=4.5,IF('Berechnung 4_5 _ x'!G$5="Nein",4.5,IF(Kinder!AM$903&lt;3,IF(MAX(Kinder!$AJ$903:AM$903)&lt;3,4.5,Kinder!BO816),MIN('Berechnung 4_5 _ x'!$E$31:$F$32))),D816),0)</f>
        <v>0</v>
      </c>
      <c r="AP816">
        <f>IF(Kinder!BP818=Antrag!$C$4,IF(E816&gt;=4.5,IF('Berechnung 4_5 _ x'!H$5="Nein",4.5,IF(Kinder!AN$903&lt;3,IF(MAX(Kinder!$AJ$903:AN$903)&lt;3,4.5,Kinder!BP816),MIN('Berechnung 4_5 _ x'!$E$31:$F$32))),E816),0)</f>
        <v>0</v>
      </c>
      <c r="AQ816">
        <f>IF(Kinder!BQ818=Antrag!$C$4,IF(F816&gt;=4.5,IF('Berechnung 4_5 _ x'!I$5="Nein",4.5,IF(Kinder!AO$903&lt;3,IF(MAX(Kinder!$AJ$903:AO$903)&lt;3,4.5,Kinder!BQ816),MIN('Berechnung 4_5 _ x'!$E$31:$F$32))),F816),0)</f>
        <v>0</v>
      </c>
      <c r="AR816">
        <f>IF(Kinder!BR818=Antrag!$C$4,IF(G816&gt;=4.5,IF('Berechnung 4_5 _ x'!J$5="Nein",4.5,IF(Kinder!AP$903&lt;3,IF(MAX(Kinder!$AJ$903:AP$903)&lt;3,4.5,Kinder!BR816),MIN('Berechnung 4_5 _ x'!$E$31:$F$32))),G816),0)</f>
        <v>0</v>
      </c>
      <c r="AS816">
        <f>IF(Kinder!BS818=Antrag!$C$4,IF(H816&gt;=4.5,IF('Berechnung 4_5 _ x'!K$5="Nein",4.5,IF(Kinder!AQ$903&lt;3,IF(MAX(Kinder!$AJ$903:AQ$903)&lt;3,4.5,Kinder!BS816),MIN('Berechnung 4_5 _ x'!$E$31:$F$32))),H816),0)</f>
        <v>0</v>
      </c>
      <c r="AT816">
        <f>IF(Kinder!BT818=Antrag!$C$4,IF(I816&gt;=4.5,IF('Berechnung 4_5 _ x'!L$5="Nein",4.5,IF(Kinder!AR$903&lt;3,IF(MAX(Kinder!$AJ$903:AR$903)&lt;3,4.5,Kinder!BT816),MIN('Berechnung 4_5 _ x'!$E$31:$F$32))),I816),0)</f>
        <v>0</v>
      </c>
      <c r="AU816">
        <f>IF(Kinder!BU818=Antrag!$C$4,IF(J816&gt;=4.5,IF('Berechnung 4_5 _ x'!M$5="Nein",4.5,IF(Kinder!AS$903&lt;3,IF(MAX(Kinder!$AJ$903:AS$903)&lt;3,4.5,Kinder!BU816),MIN('Berechnung 4_5 _ x'!$E$31:$F$32))),J816),0)</f>
        <v>0</v>
      </c>
      <c r="AV816">
        <f>IF(Kinder!BV818=Antrag!$C$4,IF(K816&gt;=4.5,IF('Berechnung 4_5 _ x'!N$5="Nein",4.5,IF(Kinder!AT$903&lt;3,IF(MAX(Kinder!$AJ$903:AT$903)&lt;3,4.5,Kinder!BV816),MIN('Berechnung 4_5 _ x'!$E$31:$F$32))),K816),0)</f>
        <v>0</v>
      </c>
      <c r="AW816">
        <f>IF(Kinder!BW818=Antrag!$C$4,IF(L816&gt;=4.5,IF('Berechnung 4_5 _ x'!O$5="Nein",4.5,IF(Kinder!AU$903&lt;3,IF(MAX(Kinder!$AJ$903:AU$903)&lt;3,4.5,Kinder!BW816),MIN('Berechnung 4_5 _ x'!$E$31:$F$32))),L816),0)</f>
        <v>0</v>
      </c>
    </row>
    <row r="817" spans="1:49" x14ac:dyDescent="0.2">
      <c r="M817">
        <f>IF(Kinder!BL818=Antrag!$C$4,Kinder!BL817,0)</f>
        <v>0</v>
      </c>
      <c r="N817">
        <f>IF(Kinder!BM818=Antrag!$C$4,Kinder!BM817,0)</f>
        <v>0</v>
      </c>
      <c r="O817">
        <f>IF(Kinder!BN818=Antrag!$C$4,Kinder!BN817,0)</f>
        <v>0</v>
      </c>
      <c r="P817">
        <f>IF(Kinder!BO818=Antrag!$C$4,Kinder!BO817,0)</f>
        <v>0</v>
      </c>
      <c r="Q817">
        <f>IF(Kinder!BP818=Antrag!$C$4,Kinder!BP817,0)</f>
        <v>0</v>
      </c>
      <c r="R817">
        <f>IF(Kinder!BQ818=Antrag!$C$4,Kinder!BQ817,0)</f>
        <v>0</v>
      </c>
      <c r="S817">
        <f>IF(Kinder!BR818=Antrag!$C$4,Kinder!BR817,0)</f>
        <v>0</v>
      </c>
      <c r="T817">
        <f>IF(Kinder!BS818=Antrag!$C$4,Kinder!BS817,0)</f>
        <v>0</v>
      </c>
      <c r="U817">
        <f>IF(Kinder!BT818=Antrag!$C$4,Kinder!BT817,0)</f>
        <v>0</v>
      </c>
      <c r="V817">
        <f>IF(Kinder!BU818=Antrag!$C$4,Kinder!BU817,0)</f>
        <v>0</v>
      </c>
      <c r="W817">
        <f>IF(Kinder!BV818=Antrag!$C$4,Kinder!BV817,0)</f>
        <v>0</v>
      </c>
      <c r="X817">
        <f>IF(Kinder!BW818=Antrag!$C$4,Kinder!BW817,0)</f>
        <v>0</v>
      </c>
    </row>
    <row r="818" spans="1:49" x14ac:dyDescent="0.2">
      <c r="Y818">
        <f t="shared" ref="Y818:AJ818" si="271">MIN(A816,AL816)*M817</f>
        <v>0</v>
      </c>
      <c r="Z818">
        <f t="shared" si="271"/>
        <v>0</v>
      </c>
      <c r="AA818">
        <f t="shared" si="271"/>
        <v>0</v>
      </c>
      <c r="AB818">
        <f t="shared" si="271"/>
        <v>0</v>
      </c>
      <c r="AC818">
        <f t="shared" si="271"/>
        <v>0</v>
      </c>
      <c r="AD818">
        <f t="shared" si="271"/>
        <v>0</v>
      </c>
      <c r="AE818">
        <f t="shared" si="271"/>
        <v>0</v>
      </c>
      <c r="AF818">
        <f t="shared" si="271"/>
        <v>0</v>
      </c>
      <c r="AG818">
        <f t="shared" si="271"/>
        <v>0</v>
      </c>
      <c r="AH818">
        <f t="shared" si="271"/>
        <v>0</v>
      </c>
      <c r="AI818">
        <f t="shared" si="271"/>
        <v>0</v>
      </c>
      <c r="AJ818">
        <f t="shared" si="271"/>
        <v>0</v>
      </c>
      <c r="AK818">
        <f>SUM(Y818:AJ818)</f>
        <v>0</v>
      </c>
    </row>
    <row r="819" spans="1:49" x14ac:dyDescent="0.2">
      <c r="A819">
        <f>IF(Kinder!BL821=Antrag!$C$4,IF(Kinder!BL819=4.5,'Berechnung 4_5 _ x'!$E$31,Kinder!BL819),0)</f>
        <v>0</v>
      </c>
      <c r="B819">
        <f>IF(Kinder!BM821=Antrag!$C$4,IF(Kinder!BM819=4.5,'Berechnung 4_5 _ x'!$E$31,Kinder!BM819),0)</f>
        <v>0</v>
      </c>
      <c r="C819">
        <f>IF(Kinder!BN821=Antrag!$C$4,IF(Kinder!BN819=4.5,'Berechnung 4_5 _ x'!$E$31,Kinder!BN819),0)</f>
        <v>0</v>
      </c>
      <c r="D819">
        <f>IF(Kinder!BO821=Antrag!$C$4,IF(Kinder!BO819=4.5,'Berechnung 4_5 _ x'!$E$31,Kinder!BO819),0)</f>
        <v>0</v>
      </c>
      <c r="E819">
        <f>IF(Kinder!BP821=Antrag!$C$4,IF(Kinder!BP819=4.5,'Berechnung 4_5 _ x'!$E$31,Kinder!BP819),0)</f>
        <v>0</v>
      </c>
      <c r="F819">
        <f>IF(Kinder!BQ821=Antrag!$C$4,IF(Kinder!BQ819=4.5,'Berechnung 4_5 _ x'!$E$31,Kinder!BQ819),0)</f>
        <v>0</v>
      </c>
      <c r="G819">
        <f>IF(Kinder!BR821=Antrag!$C$4,IF(Kinder!BR819=4.5,'Berechnung 4_5 _ x'!$E$31,Kinder!BR819),0)</f>
        <v>0</v>
      </c>
      <c r="H819">
        <f>IF(Kinder!BS821=Antrag!$C$4,IF(Kinder!BS819=4.5,'Berechnung 4_5 _ x'!$E$31,Kinder!BS819),0)</f>
        <v>0</v>
      </c>
      <c r="I819">
        <f>IF(Kinder!BT821=Antrag!$C$4,IF(Kinder!BT819=4.5,'Berechnung 4_5 _ x'!$E$31,Kinder!BT819),0)</f>
        <v>0</v>
      </c>
      <c r="J819">
        <f>IF(Kinder!BU821=Antrag!$C$4,IF(Kinder!BU819=4.5,'Berechnung 4_5 _ x'!$E$31,Kinder!BU819),0)</f>
        <v>0</v>
      </c>
      <c r="K819">
        <f>IF(Kinder!BV821=Antrag!$C$4,IF(Kinder!BV819=4.5,'Berechnung 4_5 _ x'!$E$31,Kinder!BV819),0)</f>
        <v>0</v>
      </c>
      <c r="L819">
        <f>IF(Kinder!BW821=Antrag!$C$4,IF(Kinder!BW819=4.5,'Berechnung 4_5 _ x'!$E$31,Kinder!BW819),0)</f>
        <v>0</v>
      </c>
      <c r="M819" t="str">
        <f>IF(Kinder!S821='Berechnung Kommune'!L818,Kinder!S819,0)</f>
        <v/>
      </c>
      <c r="AL819">
        <f>IF(Kinder!BL821=Antrag!$C$4,IF(A819&gt;=4.5,IF('Berechnung 4_5 _ x'!D$5="Nein",4.5,IF(Kinder!AJ$903&lt;3,IF(MAX(Kinder!$AJ$903:AJ$903)&lt;3,4.5,Kinder!BL819),MIN('Berechnung 4_5 _ x'!$E$31:$F$32))),A819),0)</f>
        <v>0</v>
      </c>
      <c r="AM819">
        <f>IF(Kinder!BM821=Antrag!$C$4,IF(B819&gt;=4.5,IF('Berechnung 4_5 _ x'!E$5="Nein",4.5,IF(Kinder!AK$903&lt;3,IF(MAX(Kinder!$AJ$903:AK$903)&lt;3,4.5,Kinder!BM819),MIN('Berechnung 4_5 _ x'!$E$31:$F$32))),B819),0)</f>
        <v>0</v>
      </c>
      <c r="AN819">
        <f>IF(Kinder!BN821=Antrag!$C$4,IF(C819&gt;=4.5,IF('Berechnung 4_5 _ x'!F$5="Nein",4.5,IF(Kinder!AL$903&lt;3,IF(MAX(Kinder!$AJ$903:AL$903)&lt;3,4.5,Kinder!BN819),MIN('Berechnung 4_5 _ x'!$E$31:$F$32))),C819),0)</f>
        <v>0</v>
      </c>
      <c r="AO819">
        <f>IF(Kinder!BO821=Antrag!$C$4,IF(D819&gt;=4.5,IF('Berechnung 4_5 _ x'!G$5="Nein",4.5,IF(Kinder!AM$903&lt;3,IF(MAX(Kinder!$AJ$903:AM$903)&lt;3,4.5,Kinder!BO819),MIN('Berechnung 4_5 _ x'!$E$31:$F$32))),D819),0)</f>
        <v>0</v>
      </c>
      <c r="AP819">
        <f>IF(Kinder!BP821=Antrag!$C$4,IF(E819&gt;=4.5,IF('Berechnung 4_5 _ x'!H$5="Nein",4.5,IF(Kinder!AN$903&lt;3,IF(MAX(Kinder!$AJ$903:AN$903)&lt;3,4.5,Kinder!BP819),MIN('Berechnung 4_5 _ x'!$E$31:$F$32))),E819),0)</f>
        <v>0</v>
      </c>
      <c r="AQ819">
        <f>IF(Kinder!BQ821=Antrag!$C$4,IF(F819&gt;=4.5,IF('Berechnung 4_5 _ x'!I$5="Nein",4.5,IF(Kinder!AO$903&lt;3,IF(MAX(Kinder!$AJ$903:AO$903)&lt;3,4.5,Kinder!BQ819),MIN('Berechnung 4_5 _ x'!$E$31:$F$32))),F819),0)</f>
        <v>0</v>
      </c>
      <c r="AR819">
        <f>IF(Kinder!BR821=Antrag!$C$4,IF(G819&gt;=4.5,IF('Berechnung 4_5 _ x'!J$5="Nein",4.5,IF(Kinder!AP$903&lt;3,IF(MAX(Kinder!$AJ$903:AP$903)&lt;3,4.5,Kinder!BR819),MIN('Berechnung 4_5 _ x'!$E$31:$F$32))),G819),0)</f>
        <v>0</v>
      </c>
      <c r="AS819">
        <f>IF(Kinder!BS821=Antrag!$C$4,IF(H819&gt;=4.5,IF('Berechnung 4_5 _ x'!K$5="Nein",4.5,IF(Kinder!AQ$903&lt;3,IF(MAX(Kinder!$AJ$903:AQ$903)&lt;3,4.5,Kinder!BS819),MIN('Berechnung 4_5 _ x'!$E$31:$F$32))),H819),0)</f>
        <v>0</v>
      </c>
      <c r="AT819">
        <f>IF(Kinder!BT821=Antrag!$C$4,IF(I819&gt;=4.5,IF('Berechnung 4_5 _ x'!L$5="Nein",4.5,IF(Kinder!AR$903&lt;3,IF(MAX(Kinder!$AJ$903:AR$903)&lt;3,4.5,Kinder!BT819),MIN('Berechnung 4_5 _ x'!$E$31:$F$32))),I819),0)</f>
        <v>0</v>
      </c>
      <c r="AU819">
        <f>IF(Kinder!BU821=Antrag!$C$4,IF(J819&gt;=4.5,IF('Berechnung 4_5 _ x'!M$5="Nein",4.5,IF(Kinder!AS$903&lt;3,IF(MAX(Kinder!$AJ$903:AS$903)&lt;3,4.5,Kinder!BU819),MIN('Berechnung 4_5 _ x'!$E$31:$F$32))),J819),0)</f>
        <v>0</v>
      </c>
      <c r="AV819">
        <f>IF(Kinder!BV821=Antrag!$C$4,IF(K819&gt;=4.5,IF('Berechnung 4_5 _ x'!N$5="Nein",4.5,IF(Kinder!AT$903&lt;3,IF(MAX(Kinder!$AJ$903:AT$903)&lt;3,4.5,Kinder!BV819),MIN('Berechnung 4_5 _ x'!$E$31:$F$32))),K819),0)</f>
        <v>0</v>
      </c>
      <c r="AW819">
        <f>IF(Kinder!BW821=Antrag!$C$4,IF(L819&gt;=4.5,IF('Berechnung 4_5 _ x'!O$5="Nein",4.5,IF(Kinder!AU$903&lt;3,IF(MAX(Kinder!$AJ$903:AU$903)&lt;3,4.5,Kinder!BW819),MIN('Berechnung 4_5 _ x'!$E$31:$F$32))),L819),0)</f>
        <v>0</v>
      </c>
    </row>
    <row r="820" spans="1:49" x14ac:dyDescent="0.2">
      <c r="M820">
        <f>IF(Kinder!BL821=Antrag!$C$4,Kinder!BL820,0)</f>
        <v>0</v>
      </c>
      <c r="N820">
        <f>IF(Kinder!BM821=Antrag!$C$4,Kinder!BM820,0)</f>
        <v>0</v>
      </c>
      <c r="O820">
        <f>IF(Kinder!BN821=Antrag!$C$4,Kinder!BN820,0)</f>
        <v>0</v>
      </c>
      <c r="P820">
        <f>IF(Kinder!BO821=Antrag!$C$4,Kinder!BO820,0)</f>
        <v>0</v>
      </c>
      <c r="Q820">
        <f>IF(Kinder!BP821=Antrag!$C$4,Kinder!BP820,0)</f>
        <v>0</v>
      </c>
      <c r="R820">
        <f>IF(Kinder!BQ821=Antrag!$C$4,Kinder!BQ820,0)</f>
        <v>0</v>
      </c>
      <c r="S820">
        <f>IF(Kinder!BR821=Antrag!$C$4,Kinder!BR820,0)</f>
        <v>0</v>
      </c>
      <c r="T820">
        <f>IF(Kinder!BS821=Antrag!$C$4,Kinder!BS820,0)</f>
        <v>0</v>
      </c>
      <c r="U820">
        <f>IF(Kinder!BT821=Antrag!$C$4,Kinder!BT820,0)</f>
        <v>0</v>
      </c>
      <c r="V820">
        <f>IF(Kinder!BU821=Antrag!$C$4,Kinder!BU820,0)</f>
        <v>0</v>
      </c>
      <c r="W820">
        <f>IF(Kinder!BV821=Antrag!$C$4,Kinder!BV820,0)</f>
        <v>0</v>
      </c>
      <c r="X820">
        <f>IF(Kinder!BW821=Antrag!$C$4,Kinder!BW820,0)</f>
        <v>0</v>
      </c>
    </row>
    <row r="821" spans="1:49" x14ac:dyDescent="0.2">
      <c r="Y821">
        <f t="shared" ref="Y821:AJ821" si="272">MIN(A819,AL819)*M820</f>
        <v>0</v>
      </c>
      <c r="Z821">
        <f t="shared" si="272"/>
        <v>0</v>
      </c>
      <c r="AA821">
        <f t="shared" si="272"/>
        <v>0</v>
      </c>
      <c r="AB821">
        <f t="shared" si="272"/>
        <v>0</v>
      </c>
      <c r="AC821">
        <f t="shared" si="272"/>
        <v>0</v>
      </c>
      <c r="AD821">
        <f t="shared" si="272"/>
        <v>0</v>
      </c>
      <c r="AE821">
        <f t="shared" si="272"/>
        <v>0</v>
      </c>
      <c r="AF821">
        <f t="shared" si="272"/>
        <v>0</v>
      </c>
      <c r="AG821">
        <f t="shared" si="272"/>
        <v>0</v>
      </c>
      <c r="AH821">
        <f t="shared" si="272"/>
        <v>0</v>
      </c>
      <c r="AI821">
        <f t="shared" si="272"/>
        <v>0</v>
      </c>
      <c r="AJ821">
        <f t="shared" si="272"/>
        <v>0</v>
      </c>
      <c r="AK821">
        <f>SUM(Y821:AJ821)</f>
        <v>0</v>
      </c>
    </row>
    <row r="822" spans="1:49" x14ac:dyDescent="0.2">
      <c r="A822">
        <f>IF(Kinder!BL824=Antrag!$C$4,IF(Kinder!BL822=4.5,'Berechnung 4_5 _ x'!$E$31,Kinder!BL822),0)</f>
        <v>0</v>
      </c>
      <c r="B822">
        <f>IF(Kinder!BM824=Antrag!$C$4,IF(Kinder!BM822=4.5,'Berechnung 4_5 _ x'!$E$31,Kinder!BM822),0)</f>
        <v>0</v>
      </c>
      <c r="C822">
        <f>IF(Kinder!BN824=Antrag!$C$4,IF(Kinder!BN822=4.5,'Berechnung 4_5 _ x'!$E$31,Kinder!BN822),0)</f>
        <v>0</v>
      </c>
      <c r="D822">
        <f>IF(Kinder!BO824=Antrag!$C$4,IF(Kinder!BO822=4.5,'Berechnung 4_5 _ x'!$E$31,Kinder!BO822),0)</f>
        <v>0</v>
      </c>
      <c r="E822">
        <f>IF(Kinder!BP824=Antrag!$C$4,IF(Kinder!BP822=4.5,'Berechnung 4_5 _ x'!$E$31,Kinder!BP822),0)</f>
        <v>0</v>
      </c>
      <c r="F822">
        <f>IF(Kinder!BQ824=Antrag!$C$4,IF(Kinder!BQ822=4.5,'Berechnung 4_5 _ x'!$E$31,Kinder!BQ822),0)</f>
        <v>0</v>
      </c>
      <c r="G822">
        <f>IF(Kinder!BR824=Antrag!$C$4,IF(Kinder!BR822=4.5,'Berechnung 4_5 _ x'!$E$31,Kinder!BR822),0)</f>
        <v>0</v>
      </c>
      <c r="H822">
        <f>IF(Kinder!BS824=Antrag!$C$4,IF(Kinder!BS822=4.5,'Berechnung 4_5 _ x'!$E$31,Kinder!BS822),0)</f>
        <v>0</v>
      </c>
      <c r="I822">
        <f>IF(Kinder!BT824=Antrag!$C$4,IF(Kinder!BT822=4.5,'Berechnung 4_5 _ x'!$E$31,Kinder!BT822),0)</f>
        <v>0</v>
      </c>
      <c r="J822">
        <f>IF(Kinder!BU824=Antrag!$C$4,IF(Kinder!BU822=4.5,'Berechnung 4_5 _ x'!$E$31,Kinder!BU822),0)</f>
        <v>0</v>
      </c>
      <c r="K822">
        <f>IF(Kinder!BV824=Antrag!$C$4,IF(Kinder!BV822=4.5,'Berechnung 4_5 _ x'!$E$31,Kinder!BV822),0)</f>
        <v>0</v>
      </c>
      <c r="L822">
        <f>IF(Kinder!BW824=Antrag!$C$4,IF(Kinder!BW822=4.5,'Berechnung 4_5 _ x'!$E$31,Kinder!BW822),0)</f>
        <v>0</v>
      </c>
      <c r="M822" t="str">
        <f>IF(Kinder!S824='Berechnung Kommune'!L821,Kinder!S822,0)</f>
        <v/>
      </c>
      <c r="AL822">
        <f>IF(Kinder!BL824=Antrag!$C$4,IF(A822&gt;=4.5,IF('Berechnung 4_5 _ x'!D$5="Nein",4.5,IF(Kinder!AJ$903&lt;3,IF(MAX(Kinder!$AJ$903:AJ$903)&lt;3,4.5,Kinder!BL822),MIN('Berechnung 4_5 _ x'!$E$31:$F$32))),A822),0)</f>
        <v>0</v>
      </c>
      <c r="AM822">
        <f>IF(Kinder!BM824=Antrag!$C$4,IF(B822&gt;=4.5,IF('Berechnung 4_5 _ x'!E$5="Nein",4.5,IF(Kinder!AK$903&lt;3,IF(MAX(Kinder!$AJ$903:AK$903)&lt;3,4.5,Kinder!BM822),MIN('Berechnung 4_5 _ x'!$E$31:$F$32))),B822),0)</f>
        <v>0</v>
      </c>
      <c r="AN822">
        <f>IF(Kinder!BN824=Antrag!$C$4,IF(C822&gt;=4.5,IF('Berechnung 4_5 _ x'!F$5="Nein",4.5,IF(Kinder!AL$903&lt;3,IF(MAX(Kinder!$AJ$903:AL$903)&lt;3,4.5,Kinder!BN822),MIN('Berechnung 4_5 _ x'!$E$31:$F$32))),C822),0)</f>
        <v>0</v>
      </c>
      <c r="AO822">
        <f>IF(Kinder!BO824=Antrag!$C$4,IF(D822&gt;=4.5,IF('Berechnung 4_5 _ x'!G$5="Nein",4.5,IF(Kinder!AM$903&lt;3,IF(MAX(Kinder!$AJ$903:AM$903)&lt;3,4.5,Kinder!BO822),MIN('Berechnung 4_5 _ x'!$E$31:$F$32))),D822),0)</f>
        <v>0</v>
      </c>
      <c r="AP822">
        <f>IF(Kinder!BP824=Antrag!$C$4,IF(E822&gt;=4.5,IF('Berechnung 4_5 _ x'!H$5="Nein",4.5,IF(Kinder!AN$903&lt;3,IF(MAX(Kinder!$AJ$903:AN$903)&lt;3,4.5,Kinder!BP822),MIN('Berechnung 4_5 _ x'!$E$31:$F$32))),E822),0)</f>
        <v>0</v>
      </c>
      <c r="AQ822">
        <f>IF(Kinder!BQ824=Antrag!$C$4,IF(F822&gt;=4.5,IF('Berechnung 4_5 _ x'!I$5="Nein",4.5,IF(Kinder!AO$903&lt;3,IF(MAX(Kinder!$AJ$903:AO$903)&lt;3,4.5,Kinder!BQ822),MIN('Berechnung 4_5 _ x'!$E$31:$F$32))),F822),0)</f>
        <v>0</v>
      </c>
      <c r="AR822">
        <f>IF(Kinder!BR824=Antrag!$C$4,IF(G822&gt;=4.5,IF('Berechnung 4_5 _ x'!J$5="Nein",4.5,IF(Kinder!AP$903&lt;3,IF(MAX(Kinder!$AJ$903:AP$903)&lt;3,4.5,Kinder!BR822),MIN('Berechnung 4_5 _ x'!$E$31:$F$32))),G822),0)</f>
        <v>0</v>
      </c>
      <c r="AS822">
        <f>IF(Kinder!BS824=Antrag!$C$4,IF(H822&gt;=4.5,IF('Berechnung 4_5 _ x'!K$5="Nein",4.5,IF(Kinder!AQ$903&lt;3,IF(MAX(Kinder!$AJ$903:AQ$903)&lt;3,4.5,Kinder!BS822),MIN('Berechnung 4_5 _ x'!$E$31:$F$32))),H822),0)</f>
        <v>0</v>
      </c>
      <c r="AT822">
        <f>IF(Kinder!BT824=Antrag!$C$4,IF(I822&gt;=4.5,IF('Berechnung 4_5 _ x'!L$5="Nein",4.5,IF(Kinder!AR$903&lt;3,IF(MAX(Kinder!$AJ$903:AR$903)&lt;3,4.5,Kinder!BT822),MIN('Berechnung 4_5 _ x'!$E$31:$F$32))),I822),0)</f>
        <v>0</v>
      </c>
      <c r="AU822">
        <f>IF(Kinder!BU824=Antrag!$C$4,IF(J822&gt;=4.5,IF('Berechnung 4_5 _ x'!M$5="Nein",4.5,IF(Kinder!AS$903&lt;3,IF(MAX(Kinder!$AJ$903:AS$903)&lt;3,4.5,Kinder!BU822),MIN('Berechnung 4_5 _ x'!$E$31:$F$32))),J822),0)</f>
        <v>0</v>
      </c>
      <c r="AV822">
        <f>IF(Kinder!BV824=Antrag!$C$4,IF(K822&gt;=4.5,IF('Berechnung 4_5 _ x'!N$5="Nein",4.5,IF(Kinder!AT$903&lt;3,IF(MAX(Kinder!$AJ$903:AT$903)&lt;3,4.5,Kinder!BV822),MIN('Berechnung 4_5 _ x'!$E$31:$F$32))),K822),0)</f>
        <v>0</v>
      </c>
      <c r="AW822">
        <f>IF(Kinder!BW824=Antrag!$C$4,IF(L822&gt;=4.5,IF('Berechnung 4_5 _ x'!O$5="Nein",4.5,IF(Kinder!AU$903&lt;3,IF(MAX(Kinder!$AJ$903:AU$903)&lt;3,4.5,Kinder!BW822),MIN('Berechnung 4_5 _ x'!$E$31:$F$32))),L822),0)</f>
        <v>0</v>
      </c>
    </row>
    <row r="823" spans="1:49" x14ac:dyDescent="0.2">
      <c r="M823">
        <f>IF(Kinder!BL824=Antrag!$C$4,Kinder!BL823,0)</f>
        <v>0</v>
      </c>
      <c r="N823">
        <f>IF(Kinder!BM824=Antrag!$C$4,Kinder!BM823,0)</f>
        <v>0</v>
      </c>
      <c r="O823">
        <f>IF(Kinder!BN824=Antrag!$C$4,Kinder!BN823,0)</f>
        <v>0</v>
      </c>
      <c r="P823">
        <f>IF(Kinder!BO824=Antrag!$C$4,Kinder!BO823,0)</f>
        <v>0</v>
      </c>
      <c r="Q823">
        <f>IF(Kinder!BP824=Antrag!$C$4,Kinder!BP823,0)</f>
        <v>0</v>
      </c>
      <c r="R823">
        <f>IF(Kinder!BQ824=Antrag!$C$4,Kinder!BQ823,0)</f>
        <v>0</v>
      </c>
      <c r="S823">
        <f>IF(Kinder!BR824=Antrag!$C$4,Kinder!BR823,0)</f>
        <v>0</v>
      </c>
      <c r="T823">
        <f>IF(Kinder!BS824=Antrag!$C$4,Kinder!BS823,0)</f>
        <v>0</v>
      </c>
      <c r="U823">
        <f>IF(Kinder!BT824=Antrag!$C$4,Kinder!BT823,0)</f>
        <v>0</v>
      </c>
      <c r="V823">
        <f>IF(Kinder!BU824=Antrag!$C$4,Kinder!BU823,0)</f>
        <v>0</v>
      </c>
      <c r="W823">
        <f>IF(Kinder!BV824=Antrag!$C$4,Kinder!BV823,0)</f>
        <v>0</v>
      </c>
      <c r="X823">
        <f>IF(Kinder!BW824=Antrag!$C$4,Kinder!BW823,0)</f>
        <v>0</v>
      </c>
    </row>
    <row r="824" spans="1:49" x14ac:dyDescent="0.2">
      <c r="Y824">
        <f t="shared" ref="Y824:AJ824" si="273">MIN(A822,AL822)*M823</f>
        <v>0</v>
      </c>
      <c r="Z824">
        <f t="shared" si="273"/>
        <v>0</v>
      </c>
      <c r="AA824">
        <f t="shared" si="273"/>
        <v>0</v>
      </c>
      <c r="AB824">
        <f t="shared" si="273"/>
        <v>0</v>
      </c>
      <c r="AC824">
        <f t="shared" si="273"/>
        <v>0</v>
      </c>
      <c r="AD824">
        <f t="shared" si="273"/>
        <v>0</v>
      </c>
      <c r="AE824">
        <f t="shared" si="273"/>
        <v>0</v>
      </c>
      <c r="AF824">
        <f t="shared" si="273"/>
        <v>0</v>
      </c>
      <c r="AG824">
        <f t="shared" si="273"/>
        <v>0</v>
      </c>
      <c r="AH824">
        <f t="shared" si="273"/>
        <v>0</v>
      </c>
      <c r="AI824">
        <f t="shared" si="273"/>
        <v>0</v>
      </c>
      <c r="AJ824">
        <f t="shared" si="273"/>
        <v>0</v>
      </c>
      <c r="AK824">
        <f>SUM(Y824:AJ824)</f>
        <v>0</v>
      </c>
    </row>
    <row r="825" spans="1:49" x14ac:dyDescent="0.2">
      <c r="A825">
        <f>IF(Kinder!BL827=Antrag!$C$4,IF(Kinder!BL825=4.5,'Berechnung 4_5 _ x'!$E$31,Kinder!BL825),0)</f>
        <v>0</v>
      </c>
      <c r="B825">
        <f>IF(Kinder!BM827=Antrag!$C$4,IF(Kinder!BM825=4.5,'Berechnung 4_5 _ x'!$E$31,Kinder!BM825),0)</f>
        <v>0</v>
      </c>
      <c r="C825">
        <f>IF(Kinder!BN827=Antrag!$C$4,IF(Kinder!BN825=4.5,'Berechnung 4_5 _ x'!$E$31,Kinder!BN825),0)</f>
        <v>0</v>
      </c>
      <c r="D825">
        <f>IF(Kinder!BO827=Antrag!$C$4,IF(Kinder!BO825=4.5,'Berechnung 4_5 _ x'!$E$31,Kinder!BO825),0)</f>
        <v>0</v>
      </c>
      <c r="E825">
        <f>IF(Kinder!BP827=Antrag!$C$4,IF(Kinder!BP825=4.5,'Berechnung 4_5 _ x'!$E$31,Kinder!BP825),0)</f>
        <v>0</v>
      </c>
      <c r="F825">
        <f>IF(Kinder!BQ827=Antrag!$C$4,IF(Kinder!BQ825=4.5,'Berechnung 4_5 _ x'!$E$31,Kinder!BQ825),0)</f>
        <v>0</v>
      </c>
      <c r="G825">
        <f>IF(Kinder!BR827=Antrag!$C$4,IF(Kinder!BR825=4.5,'Berechnung 4_5 _ x'!$E$31,Kinder!BR825),0)</f>
        <v>0</v>
      </c>
      <c r="H825">
        <f>IF(Kinder!BS827=Antrag!$C$4,IF(Kinder!BS825=4.5,'Berechnung 4_5 _ x'!$E$31,Kinder!BS825),0)</f>
        <v>0</v>
      </c>
      <c r="I825">
        <f>IF(Kinder!BT827=Antrag!$C$4,IF(Kinder!BT825=4.5,'Berechnung 4_5 _ x'!$E$31,Kinder!BT825),0)</f>
        <v>0</v>
      </c>
      <c r="J825">
        <f>IF(Kinder!BU827=Antrag!$C$4,IF(Kinder!BU825=4.5,'Berechnung 4_5 _ x'!$E$31,Kinder!BU825),0)</f>
        <v>0</v>
      </c>
      <c r="K825">
        <f>IF(Kinder!BV827=Antrag!$C$4,IF(Kinder!BV825=4.5,'Berechnung 4_5 _ x'!$E$31,Kinder!BV825),0)</f>
        <v>0</v>
      </c>
      <c r="L825">
        <f>IF(Kinder!BW827=Antrag!$C$4,IF(Kinder!BW825=4.5,'Berechnung 4_5 _ x'!$E$31,Kinder!BW825),0)</f>
        <v>0</v>
      </c>
      <c r="M825" t="str">
        <f>IF(Kinder!S827='Berechnung Kommune'!L824,Kinder!S825,0)</f>
        <v/>
      </c>
      <c r="AL825">
        <f>IF(Kinder!BL827=Antrag!$C$4,IF(A825&gt;=4.5,IF('Berechnung 4_5 _ x'!D$5="Nein",4.5,IF(Kinder!AJ$903&lt;3,IF(MAX(Kinder!$AJ$903:AJ$903)&lt;3,4.5,Kinder!BL825),MIN('Berechnung 4_5 _ x'!$E$31:$F$32))),A825),0)</f>
        <v>0</v>
      </c>
      <c r="AM825">
        <f>IF(Kinder!BM827=Antrag!$C$4,IF(B825&gt;=4.5,IF('Berechnung 4_5 _ x'!E$5="Nein",4.5,IF(Kinder!AK$903&lt;3,IF(MAX(Kinder!$AJ$903:AK$903)&lt;3,4.5,Kinder!BM825),MIN('Berechnung 4_5 _ x'!$E$31:$F$32))),B825),0)</f>
        <v>0</v>
      </c>
      <c r="AN825">
        <f>IF(Kinder!BN827=Antrag!$C$4,IF(C825&gt;=4.5,IF('Berechnung 4_5 _ x'!F$5="Nein",4.5,IF(Kinder!AL$903&lt;3,IF(MAX(Kinder!$AJ$903:AL$903)&lt;3,4.5,Kinder!BN825),MIN('Berechnung 4_5 _ x'!$E$31:$F$32))),C825),0)</f>
        <v>0</v>
      </c>
      <c r="AO825">
        <f>IF(Kinder!BO827=Antrag!$C$4,IF(D825&gt;=4.5,IF('Berechnung 4_5 _ x'!G$5="Nein",4.5,IF(Kinder!AM$903&lt;3,IF(MAX(Kinder!$AJ$903:AM$903)&lt;3,4.5,Kinder!BO825),MIN('Berechnung 4_5 _ x'!$E$31:$F$32))),D825),0)</f>
        <v>0</v>
      </c>
      <c r="AP825">
        <f>IF(Kinder!BP827=Antrag!$C$4,IF(E825&gt;=4.5,IF('Berechnung 4_5 _ x'!H$5="Nein",4.5,IF(Kinder!AN$903&lt;3,IF(MAX(Kinder!$AJ$903:AN$903)&lt;3,4.5,Kinder!BP825),MIN('Berechnung 4_5 _ x'!$E$31:$F$32))),E825),0)</f>
        <v>0</v>
      </c>
      <c r="AQ825">
        <f>IF(Kinder!BQ827=Antrag!$C$4,IF(F825&gt;=4.5,IF('Berechnung 4_5 _ x'!I$5="Nein",4.5,IF(Kinder!AO$903&lt;3,IF(MAX(Kinder!$AJ$903:AO$903)&lt;3,4.5,Kinder!BQ825),MIN('Berechnung 4_5 _ x'!$E$31:$F$32))),F825),0)</f>
        <v>0</v>
      </c>
      <c r="AR825">
        <f>IF(Kinder!BR827=Antrag!$C$4,IF(G825&gt;=4.5,IF('Berechnung 4_5 _ x'!J$5="Nein",4.5,IF(Kinder!AP$903&lt;3,IF(MAX(Kinder!$AJ$903:AP$903)&lt;3,4.5,Kinder!BR825),MIN('Berechnung 4_5 _ x'!$E$31:$F$32))),G825),0)</f>
        <v>0</v>
      </c>
      <c r="AS825">
        <f>IF(Kinder!BS827=Antrag!$C$4,IF(H825&gt;=4.5,IF('Berechnung 4_5 _ x'!K$5="Nein",4.5,IF(Kinder!AQ$903&lt;3,IF(MAX(Kinder!$AJ$903:AQ$903)&lt;3,4.5,Kinder!BS825),MIN('Berechnung 4_5 _ x'!$E$31:$F$32))),H825),0)</f>
        <v>0</v>
      </c>
      <c r="AT825">
        <f>IF(Kinder!BT827=Antrag!$C$4,IF(I825&gt;=4.5,IF('Berechnung 4_5 _ x'!L$5="Nein",4.5,IF(Kinder!AR$903&lt;3,IF(MAX(Kinder!$AJ$903:AR$903)&lt;3,4.5,Kinder!BT825),MIN('Berechnung 4_5 _ x'!$E$31:$F$32))),I825),0)</f>
        <v>0</v>
      </c>
      <c r="AU825">
        <f>IF(Kinder!BU827=Antrag!$C$4,IF(J825&gt;=4.5,IF('Berechnung 4_5 _ x'!M$5="Nein",4.5,IF(Kinder!AS$903&lt;3,IF(MAX(Kinder!$AJ$903:AS$903)&lt;3,4.5,Kinder!BU825),MIN('Berechnung 4_5 _ x'!$E$31:$F$32))),J825),0)</f>
        <v>0</v>
      </c>
      <c r="AV825">
        <f>IF(Kinder!BV827=Antrag!$C$4,IF(K825&gt;=4.5,IF('Berechnung 4_5 _ x'!N$5="Nein",4.5,IF(Kinder!AT$903&lt;3,IF(MAX(Kinder!$AJ$903:AT$903)&lt;3,4.5,Kinder!BV825),MIN('Berechnung 4_5 _ x'!$E$31:$F$32))),K825),0)</f>
        <v>0</v>
      </c>
      <c r="AW825">
        <f>IF(Kinder!BW827=Antrag!$C$4,IF(L825&gt;=4.5,IF('Berechnung 4_5 _ x'!O$5="Nein",4.5,IF(Kinder!AU$903&lt;3,IF(MAX(Kinder!$AJ$903:AU$903)&lt;3,4.5,Kinder!BW825),MIN('Berechnung 4_5 _ x'!$E$31:$F$32))),L825),0)</f>
        <v>0</v>
      </c>
    </row>
    <row r="826" spans="1:49" x14ac:dyDescent="0.2">
      <c r="M826">
        <f>IF(Kinder!BL827=Antrag!$C$4,Kinder!BL826,0)</f>
        <v>0</v>
      </c>
      <c r="N826">
        <f>IF(Kinder!BM827=Antrag!$C$4,Kinder!BM826,0)</f>
        <v>0</v>
      </c>
      <c r="O826">
        <f>IF(Kinder!BN827=Antrag!$C$4,Kinder!BN826,0)</f>
        <v>0</v>
      </c>
      <c r="P826">
        <f>IF(Kinder!BO827=Antrag!$C$4,Kinder!BO826,0)</f>
        <v>0</v>
      </c>
      <c r="Q826">
        <f>IF(Kinder!BP827=Antrag!$C$4,Kinder!BP826,0)</f>
        <v>0</v>
      </c>
      <c r="R826">
        <f>IF(Kinder!BQ827=Antrag!$C$4,Kinder!BQ826,0)</f>
        <v>0</v>
      </c>
      <c r="S826">
        <f>IF(Kinder!BR827=Antrag!$C$4,Kinder!BR826,0)</f>
        <v>0</v>
      </c>
      <c r="T826">
        <f>IF(Kinder!BS827=Antrag!$C$4,Kinder!BS826,0)</f>
        <v>0</v>
      </c>
      <c r="U826">
        <f>IF(Kinder!BT827=Antrag!$C$4,Kinder!BT826,0)</f>
        <v>0</v>
      </c>
      <c r="V826">
        <f>IF(Kinder!BU827=Antrag!$C$4,Kinder!BU826,0)</f>
        <v>0</v>
      </c>
      <c r="W826">
        <f>IF(Kinder!BV827=Antrag!$C$4,Kinder!BV826,0)</f>
        <v>0</v>
      </c>
      <c r="X826">
        <f>IF(Kinder!BW827=Antrag!$C$4,Kinder!BW826,0)</f>
        <v>0</v>
      </c>
    </row>
    <row r="827" spans="1:49" x14ac:dyDescent="0.2">
      <c r="Y827">
        <f t="shared" ref="Y827:AJ827" si="274">MIN(A825,AL825)*M826</f>
        <v>0</v>
      </c>
      <c r="Z827">
        <f t="shared" si="274"/>
        <v>0</v>
      </c>
      <c r="AA827">
        <f t="shared" si="274"/>
        <v>0</v>
      </c>
      <c r="AB827">
        <f t="shared" si="274"/>
        <v>0</v>
      </c>
      <c r="AC827">
        <f t="shared" si="274"/>
        <v>0</v>
      </c>
      <c r="AD827">
        <f t="shared" si="274"/>
        <v>0</v>
      </c>
      <c r="AE827">
        <f t="shared" si="274"/>
        <v>0</v>
      </c>
      <c r="AF827">
        <f t="shared" si="274"/>
        <v>0</v>
      </c>
      <c r="AG827">
        <f t="shared" si="274"/>
        <v>0</v>
      </c>
      <c r="AH827">
        <f t="shared" si="274"/>
        <v>0</v>
      </c>
      <c r="AI827">
        <f t="shared" si="274"/>
        <v>0</v>
      </c>
      <c r="AJ827">
        <f t="shared" si="274"/>
        <v>0</v>
      </c>
      <c r="AK827">
        <f>SUM(Y827:AJ827)</f>
        <v>0</v>
      </c>
    </row>
    <row r="828" spans="1:49" x14ac:dyDescent="0.2">
      <c r="A828">
        <f>IF(Kinder!BL830=Antrag!$C$4,IF(Kinder!BL828=4.5,'Berechnung 4_5 _ x'!$E$31,Kinder!BL828),0)</f>
        <v>0</v>
      </c>
      <c r="B828">
        <f>IF(Kinder!BM830=Antrag!$C$4,IF(Kinder!BM828=4.5,'Berechnung 4_5 _ x'!$E$31,Kinder!BM828),0)</f>
        <v>0</v>
      </c>
      <c r="C828">
        <f>IF(Kinder!BN830=Antrag!$C$4,IF(Kinder!BN828=4.5,'Berechnung 4_5 _ x'!$E$31,Kinder!BN828),0)</f>
        <v>0</v>
      </c>
      <c r="D828">
        <f>IF(Kinder!BO830=Antrag!$C$4,IF(Kinder!BO828=4.5,'Berechnung 4_5 _ x'!$E$31,Kinder!BO828),0)</f>
        <v>0</v>
      </c>
      <c r="E828">
        <f>IF(Kinder!BP830=Antrag!$C$4,IF(Kinder!BP828=4.5,'Berechnung 4_5 _ x'!$E$31,Kinder!BP828),0)</f>
        <v>0</v>
      </c>
      <c r="F828">
        <f>IF(Kinder!BQ830=Antrag!$C$4,IF(Kinder!BQ828=4.5,'Berechnung 4_5 _ x'!$E$31,Kinder!BQ828),0)</f>
        <v>0</v>
      </c>
      <c r="G828">
        <f>IF(Kinder!BR830=Antrag!$C$4,IF(Kinder!BR828=4.5,'Berechnung 4_5 _ x'!$E$31,Kinder!BR828),0)</f>
        <v>0</v>
      </c>
      <c r="H828">
        <f>IF(Kinder!BS830=Antrag!$C$4,IF(Kinder!BS828=4.5,'Berechnung 4_5 _ x'!$E$31,Kinder!BS828),0)</f>
        <v>0</v>
      </c>
      <c r="I828">
        <f>IF(Kinder!BT830=Antrag!$C$4,IF(Kinder!BT828=4.5,'Berechnung 4_5 _ x'!$E$31,Kinder!BT828),0)</f>
        <v>0</v>
      </c>
      <c r="J828">
        <f>IF(Kinder!BU830=Antrag!$C$4,IF(Kinder!BU828=4.5,'Berechnung 4_5 _ x'!$E$31,Kinder!BU828),0)</f>
        <v>0</v>
      </c>
      <c r="K828">
        <f>IF(Kinder!BV830=Antrag!$C$4,IF(Kinder!BV828=4.5,'Berechnung 4_5 _ x'!$E$31,Kinder!BV828),0)</f>
        <v>0</v>
      </c>
      <c r="L828">
        <f>IF(Kinder!BW830=Antrag!$C$4,IF(Kinder!BW828=4.5,'Berechnung 4_5 _ x'!$E$31,Kinder!BW828),0)</f>
        <v>0</v>
      </c>
      <c r="M828" t="str">
        <f>IF(Kinder!S830='Berechnung Kommune'!L827,Kinder!S828,0)</f>
        <v/>
      </c>
      <c r="AL828">
        <f>IF(Kinder!BL830=Antrag!$C$4,IF(A828&gt;=4.5,IF('Berechnung 4_5 _ x'!D$5="Nein",4.5,IF(Kinder!AJ$903&lt;3,IF(MAX(Kinder!$AJ$903:AJ$903)&lt;3,4.5,Kinder!BL828),MIN('Berechnung 4_5 _ x'!$E$31:$F$32))),A828),0)</f>
        <v>0</v>
      </c>
      <c r="AM828">
        <f>IF(Kinder!BM830=Antrag!$C$4,IF(B828&gt;=4.5,IF('Berechnung 4_5 _ x'!E$5="Nein",4.5,IF(Kinder!AK$903&lt;3,IF(MAX(Kinder!$AJ$903:AK$903)&lt;3,4.5,Kinder!BM828),MIN('Berechnung 4_5 _ x'!$E$31:$F$32))),B828),0)</f>
        <v>0</v>
      </c>
      <c r="AN828">
        <f>IF(Kinder!BN830=Antrag!$C$4,IF(C828&gt;=4.5,IF('Berechnung 4_5 _ x'!F$5="Nein",4.5,IF(Kinder!AL$903&lt;3,IF(MAX(Kinder!$AJ$903:AL$903)&lt;3,4.5,Kinder!BN828),MIN('Berechnung 4_5 _ x'!$E$31:$F$32))),C828),0)</f>
        <v>0</v>
      </c>
      <c r="AO828">
        <f>IF(Kinder!BO830=Antrag!$C$4,IF(D828&gt;=4.5,IF('Berechnung 4_5 _ x'!G$5="Nein",4.5,IF(Kinder!AM$903&lt;3,IF(MAX(Kinder!$AJ$903:AM$903)&lt;3,4.5,Kinder!BO828),MIN('Berechnung 4_5 _ x'!$E$31:$F$32))),D828),0)</f>
        <v>0</v>
      </c>
      <c r="AP828">
        <f>IF(Kinder!BP830=Antrag!$C$4,IF(E828&gt;=4.5,IF('Berechnung 4_5 _ x'!H$5="Nein",4.5,IF(Kinder!AN$903&lt;3,IF(MAX(Kinder!$AJ$903:AN$903)&lt;3,4.5,Kinder!BP828),MIN('Berechnung 4_5 _ x'!$E$31:$F$32))),E828),0)</f>
        <v>0</v>
      </c>
      <c r="AQ828">
        <f>IF(Kinder!BQ830=Antrag!$C$4,IF(F828&gt;=4.5,IF('Berechnung 4_5 _ x'!I$5="Nein",4.5,IF(Kinder!AO$903&lt;3,IF(MAX(Kinder!$AJ$903:AO$903)&lt;3,4.5,Kinder!BQ828),MIN('Berechnung 4_5 _ x'!$E$31:$F$32))),F828),0)</f>
        <v>0</v>
      </c>
      <c r="AR828">
        <f>IF(Kinder!BR830=Antrag!$C$4,IF(G828&gt;=4.5,IF('Berechnung 4_5 _ x'!J$5="Nein",4.5,IF(Kinder!AP$903&lt;3,IF(MAX(Kinder!$AJ$903:AP$903)&lt;3,4.5,Kinder!BR828),MIN('Berechnung 4_5 _ x'!$E$31:$F$32))),G828),0)</f>
        <v>0</v>
      </c>
      <c r="AS828">
        <f>IF(Kinder!BS830=Antrag!$C$4,IF(H828&gt;=4.5,IF('Berechnung 4_5 _ x'!K$5="Nein",4.5,IF(Kinder!AQ$903&lt;3,IF(MAX(Kinder!$AJ$903:AQ$903)&lt;3,4.5,Kinder!BS828),MIN('Berechnung 4_5 _ x'!$E$31:$F$32))),H828),0)</f>
        <v>0</v>
      </c>
      <c r="AT828">
        <f>IF(Kinder!BT830=Antrag!$C$4,IF(I828&gt;=4.5,IF('Berechnung 4_5 _ x'!L$5="Nein",4.5,IF(Kinder!AR$903&lt;3,IF(MAX(Kinder!$AJ$903:AR$903)&lt;3,4.5,Kinder!BT828),MIN('Berechnung 4_5 _ x'!$E$31:$F$32))),I828),0)</f>
        <v>0</v>
      </c>
      <c r="AU828">
        <f>IF(Kinder!BU830=Antrag!$C$4,IF(J828&gt;=4.5,IF('Berechnung 4_5 _ x'!M$5="Nein",4.5,IF(Kinder!AS$903&lt;3,IF(MAX(Kinder!$AJ$903:AS$903)&lt;3,4.5,Kinder!BU828),MIN('Berechnung 4_5 _ x'!$E$31:$F$32))),J828),0)</f>
        <v>0</v>
      </c>
      <c r="AV828">
        <f>IF(Kinder!BV830=Antrag!$C$4,IF(K828&gt;=4.5,IF('Berechnung 4_5 _ x'!N$5="Nein",4.5,IF(Kinder!AT$903&lt;3,IF(MAX(Kinder!$AJ$903:AT$903)&lt;3,4.5,Kinder!BV828),MIN('Berechnung 4_5 _ x'!$E$31:$F$32))),K828),0)</f>
        <v>0</v>
      </c>
      <c r="AW828">
        <f>IF(Kinder!BW830=Antrag!$C$4,IF(L828&gt;=4.5,IF('Berechnung 4_5 _ x'!O$5="Nein",4.5,IF(Kinder!AU$903&lt;3,IF(MAX(Kinder!$AJ$903:AU$903)&lt;3,4.5,Kinder!BW828),MIN('Berechnung 4_5 _ x'!$E$31:$F$32))),L828),0)</f>
        <v>0</v>
      </c>
    </row>
    <row r="829" spans="1:49" x14ac:dyDescent="0.2">
      <c r="M829">
        <f>IF(Kinder!BL830=Antrag!$C$4,Kinder!BL829,0)</f>
        <v>0</v>
      </c>
      <c r="N829">
        <f>IF(Kinder!BM830=Antrag!$C$4,Kinder!BM829,0)</f>
        <v>0</v>
      </c>
      <c r="O829">
        <f>IF(Kinder!BN830=Antrag!$C$4,Kinder!BN829,0)</f>
        <v>0</v>
      </c>
      <c r="P829">
        <f>IF(Kinder!BO830=Antrag!$C$4,Kinder!BO829,0)</f>
        <v>0</v>
      </c>
      <c r="Q829">
        <f>IF(Kinder!BP830=Antrag!$C$4,Kinder!BP829,0)</f>
        <v>0</v>
      </c>
      <c r="R829">
        <f>IF(Kinder!BQ830=Antrag!$C$4,Kinder!BQ829,0)</f>
        <v>0</v>
      </c>
      <c r="S829">
        <f>IF(Kinder!BR830=Antrag!$C$4,Kinder!BR829,0)</f>
        <v>0</v>
      </c>
      <c r="T829">
        <f>IF(Kinder!BS830=Antrag!$C$4,Kinder!BS829,0)</f>
        <v>0</v>
      </c>
      <c r="U829">
        <f>IF(Kinder!BT830=Antrag!$C$4,Kinder!BT829,0)</f>
        <v>0</v>
      </c>
      <c r="V829">
        <f>IF(Kinder!BU830=Antrag!$C$4,Kinder!BU829,0)</f>
        <v>0</v>
      </c>
      <c r="W829">
        <f>IF(Kinder!BV830=Antrag!$C$4,Kinder!BV829,0)</f>
        <v>0</v>
      </c>
      <c r="X829">
        <f>IF(Kinder!BW830=Antrag!$C$4,Kinder!BW829,0)</f>
        <v>0</v>
      </c>
    </row>
    <row r="830" spans="1:49" x14ac:dyDescent="0.2">
      <c r="Y830">
        <f t="shared" ref="Y830:AJ830" si="275">MIN(A828,AL828)*M829</f>
        <v>0</v>
      </c>
      <c r="Z830">
        <f t="shared" si="275"/>
        <v>0</v>
      </c>
      <c r="AA830">
        <f t="shared" si="275"/>
        <v>0</v>
      </c>
      <c r="AB830">
        <f t="shared" si="275"/>
        <v>0</v>
      </c>
      <c r="AC830">
        <f t="shared" si="275"/>
        <v>0</v>
      </c>
      <c r="AD830">
        <f t="shared" si="275"/>
        <v>0</v>
      </c>
      <c r="AE830">
        <f t="shared" si="275"/>
        <v>0</v>
      </c>
      <c r="AF830">
        <f t="shared" si="275"/>
        <v>0</v>
      </c>
      <c r="AG830">
        <f t="shared" si="275"/>
        <v>0</v>
      </c>
      <c r="AH830">
        <f t="shared" si="275"/>
        <v>0</v>
      </c>
      <c r="AI830">
        <f t="shared" si="275"/>
        <v>0</v>
      </c>
      <c r="AJ830">
        <f t="shared" si="275"/>
        <v>0</v>
      </c>
      <c r="AK830">
        <f>SUM(Y830:AJ830)</f>
        <v>0</v>
      </c>
    </row>
    <row r="831" spans="1:49" x14ac:dyDescent="0.2">
      <c r="A831">
        <f>IF(Kinder!BL833=Antrag!$C$4,IF(Kinder!BL831=4.5,'Berechnung 4_5 _ x'!$E$31,Kinder!BL831),0)</f>
        <v>0</v>
      </c>
      <c r="B831">
        <f>IF(Kinder!BM833=Antrag!$C$4,IF(Kinder!BM831=4.5,'Berechnung 4_5 _ x'!$E$31,Kinder!BM831),0)</f>
        <v>0</v>
      </c>
      <c r="C831">
        <f>IF(Kinder!BN833=Antrag!$C$4,IF(Kinder!BN831=4.5,'Berechnung 4_5 _ x'!$E$31,Kinder!BN831),0)</f>
        <v>0</v>
      </c>
      <c r="D831">
        <f>IF(Kinder!BO833=Antrag!$C$4,IF(Kinder!BO831=4.5,'Berechnung 4_5 _ x'!$E$31,Kinder!BO831),0)</f>
        <v>0</v>
      </c>
      <c r="E831">
        <f>IF(Kinder!BP833=Antrag!$C$4,IF(Kinder!BP831=4.5,'Berechnung 4_5 _ x'!$E$31,Kinder!BP831),0)</f>
        <v>0</v>
      </c>
      <c r="F831">
        <f>IF(Kinder!BQ833=Antrag!$C$4,IF(Kinder!BQ831=4.5,'Berechnung 4_5 _ x'!$E$31,Kinder!BQ831),0)</f>
        <v>0</v>
      </c>
      <c r="G831">
        <f>IF(Kinder!BR833=Antrag!$C$4,IF(Kinder!BR831=4.5,'Berechnung 4_5 _ x'!$E$31,Kinder!BR831),0)</f>
        <v>0</v>
      </c>
      <c r="H831">
        <f>IF(Kinder!BS833=Antrag!$C$4,IF(Kinder!BS831=4.5,'Berechnung 4_5 _ x'!$E$31,Kinder!BS831),0)</f>
        <v>0</v>
      </c>
      <c r="I831">
        <f>IF(Kinder!BT833=Antrag!$C$4,IF(Kinder!BT831=4.5,'Berechnung 4_5 _ x'!$E$31,Kinder!BT831),0)</f>
        <v>0</v>
      </c>
      <c r="J831">
        <f>IF(Kinder!BU833=Antrag!$C$4,IF(Kinder!BU831=4.5,'Berechnung 4_5 _ x'!$E$31,Kinder!BU831),0)</f>
        <v>0</v>
      </c>
      <c r="K831">
        <f>IF(Kinder!BV833=Antrag!$C$4,IF(Kinder!BV831=4.5,'Berechnung 4_5 _ x'!$E$31,Kinder!BV831),0)</f>
        <v>0</v>
      </c>
      <c r="L831">
        <f>IF(Kinder!BW833=Antrag!$C$4,IF(Kinder!BW831=4.5,'Berechnung 4_5 _ x'!$E$31,Kinder!BW831),0)</f>
        <v>0</v>
      </c>
      <c r="M831" t="str">
        <f>IF(Kinder!S833='Berechnung Kommune'!L830,Kinder!S831,0)</f>
        <v/>
      </c>
      <c r="AL831">
        <f>IF(Kinder!BL833=Antrag!$C$4,IF(A831&gt;=4.5,IF('Berechnung 4_5 _ x'!D$5="Nein",4.5,IF(Kinder!AJ$903&lt;3,IF(MAX(Kinder!$AJ$903:AJ$903)&lt;3,4.5,Kinder!BL831),MIN('Berechnung 4_5 _ x'!$E$31:$F$32))),A831),0)</f>
        <v>0</v>
      </c>
      <c r="AM831">
        <f>IF(Kinder!BM833=Antrag!$C$4,IF(B831&gt;=4.5,IF('Berechnung 4_5 _ x'!E$5="Nein",4.5,IF(Kinder!AK$903&lt;3,IF(MAX(Kinder!$AJ$903:AK$903)&lt;3,4.5,Kinder!BM831),MIN('Berechnung 4_5 _ x'!$E$31:$F$32))),B831),0)</f>
        <v>0</v>
      </c>
      <c r="AN831">
        <f>IF(Kinder!BN833=Antrag!$C$4,IF(C831&gt;=4.5,IF('Berechnung 4_5 _ x'!F$5="Nein",4.5,IF(Kinder!AL$903&lt;3,IF(MAX(Kinder!$AJ$903:AL$903)&lt;3,4.5,Kinder!BN831),MIN('Berechnung 4_5 _ x'!$E$31:$F$32))),C831),0)</f>
        <v>0</v>
      </c>
      <c r="AO831">
        <f>IF(Kinder!BO833=Antrag!$C$4,IF(D831&gt;=4.5,IF('Berechnung 4_5 _ x'!G$5="Nein",4.5,IF(Kinder!AM$903&lt;3,IF(MAX(Kinder!$AJ$903:AM$903)&lt;3,4.5,Kinder!BO831),MIN('Berechnung 4_5 _ x'!$E$31:$F$32))),D831),0)</f>
        <v>0</v>
      </c>
      <c r="AP831">
        <f>IF(Kinder!BP833=Antrag!$C$4,IF(E831&gt;=4.5,IF('Berechnung 4_5 _ x'!H$5="Nein",4.5,IF(Kinder!AN$903&lt;3,IF(MAX(Kinder!$AJ$903:AN$903)&lt;3,4.5,Kinder!BP831),MIN('Berechnung 4_5 _ x'!$E$31:$F$32))),E831),0)</f>
        <v>0</v>
      </c>
      <c r="AQ831">
        <f>IF(Kinder!BQ833=Antrag!$C$4,IF(F831&gt;=4.5,IF('Berechnung 4_5 _ x'!I$5="Nein",4.5,IF(Kinder!AO$903&lt;3,IF(MAX(Kinder!$AJ$903:AO$903)&lt;3,4.5,Kinder!BQ831),MIN('Berechnung 4_5 _ x'!$E$31:$F$32))),F831),0)</f>
        <v>0</v>
      </c>
      <c r="AR831">
        <f>IF(Kinder!BR833=Antrag!$C$4,IF(G831&gt;=4.5,IF('Berechnung 4_5 _ x'!J$5="Nein",4.5,IF(Kinder!AP$903&lt;3,IF(MAX(Kinder!$AJ$903:AP$903)&lt;3,4.5,Kinder!BR831),MIN('Berechnung 4_5 _ x'!$E$31:$F$32))),G831),0)</f>
        <v>0</v>
      </c>
      <c r="AS831">
        <f>IF(Kinder!BS833=Antrag!$C$4,IF(H831&gt;=4.5,IF('Berechnung 4_5 _ x'!K$5="Nein",4.5,IF(Kinder!AQ$903&lt;3,IF(MAX(Kinder!$AJ$903:AQ$903)&lt;3,4.5,Kinder!BS831),MIN('Berechnung 4_5 _ x'!$E$31:$F$32))),H831),0)</f>
        <v>0</v>
      </c>
      <c r="AT831">
        <f>IF(Kinder!BT833=Antrag!$C$4,IF(I831&gt;=4.5,IF('Berechnung 4_5 _ x'!L$5="Nein",4.5,IF(Kinder!AR$903&lt;3,IF(MAX(Kinder!$AJ$903:AR$903)&lt;3,4.5,Kinder!BT831),MIN('Berechnung 4_5 _ x'!$E$31:$F$32))),I831),0)</f>
        <v>0</v>
      </c>
      <c r="AU831">
        <f>IF(Kinder!BU833=Antrag!$C$4,IF(J831&gt;=4.5,IF('Berechnung 4_5 _ x'!M$5="Nein",4.5,IF(Kinder!AS$903&lt;3,IF(MAX(Kinder!$AJ$903:AS$903)&lt;3,4.5,Kinder!BU831),MIN('Berechnung 4_5 _ x'!$E$31:$F$32))),J831),0)</f>
        <v>0</v>
      </c>
      <c r="AV831">
        <f>IF(Kinder!BV833=Antrag!$C$4,IF(K831&gt;=4.5,IF('Berechnung 4_5 _ x'!N$5="Nein",4.5,IF(Kinder!AT$903&lt;3,IF(MAX(Kinder!$AJ$903:AT$903)&lt;3,4.5,Kinder!BV831),MIN('Berechnung 4_5 _ x'!$E$31:$F$32))),K831),0)</f>
        <v>0</v>
      </c>
      <c r="AW831">
        <f>IF(Kinder!BW833=Antrag!$C$4,IF(L831&gt;=4.5,IF('Berechnung 4_5 _ x'!O$5="Nein",4.5,IF(Kinder!AU$903&lt;3,IF(MAX(Kinder!$AJ$903:AU$903)&lt;3,4.5,Kinder!BW831),MIN('Berechnung 4_5 _ x'!$E$31:$F$32))),L831),0)</f>
        <v>0</v>
      </c>
    </row>
    <row r="832" spans="1:49" x14ac:dyDescent="0.2">
      <c r="M832">
        <f>IF(Kinder!BL833=Antrag!$C$4,Kinder!BL832,0)</f>
        <v>0</v>
      </c>
      <c r="N832">
        <f>IF(Kinder!BM833=Antrag!$C$4,Kinder!BM832,0)</f>
        <v>0</v>
      </c>
      <c r="O832">
        <f>IF(Kinder!BN833=Antrag!$C$4,Kinder!BN832,0)</f>
        <v>0</v>
      </c>
      <c r="P832">
        <f>IF(Kinder!BO833=Antrag!$C$4,Kinder!BO832,0)</f>
        <v>0</v>
      </c>
      <c r="Q832">
        <f>IF(Kinder!BP833=Antrag!$C$4,Kinder!BP832,0)</f>
        <v>0</v>
      </c>
      <c r="R832">
        <f>IF(Kinder!BQ833=Antrag!$C$4,Kinder!BQ832,0)</f>
        <v>0</v>
      </c>
      <c r="S832">
        <f>IF(Kinder!BR833=Antrag!$C$4,Kinder!BR832,0)</f>
        <v>0</v>
      </c>
      <c r="T832">
        <f>IF(Kinder!BS833=Antrag!$C$4,Kinder!BS832,0)</f>
        <v>0</v>
      </c>
      <c r="U832">
        <f>IF(Kinder!BT833=Antrag!$C$4,Kinder!BT832,0)</f>
        <v>0</v>
      </c>
      <c r="V832">
        <f>IF(Kinder!BU833=Antrag!$C$4,Kinder!BU832,0)</f>
        <v>0</v>
      </c>
      <c r="W832">
        <f>IF(Kinder!BV833=Antrag!$C$4,Kinder!BV832,0)</f>
        <v>0</v>
      </c>
      <c r="X832">
        <f>IF(Kinder!BW833=Antrag!$C$4,Kinder!BW832,0)</f>
        <v>0</v>
      </c>
    </row>
    <row r="833" spans="1:49" x14ac:dyDescent="0.2">
      <c r="Y833">
        <f t="shared" ref="Y833:AJ833" si="276">MIN(A831,AL831)*M832</f>
        <v>0</v>
      </c>
      <c r="Z833">
        <f t="shared" si="276"/>
        <v>0</v>
      </c>
      <c r="AA833">
        <f t="shared" si="276"/>
        <v>0</v>
      </c>
      <c r="AB833">
        <f t="shared" si="276"/>
        <v>0</v>
      </c>
      <c r="AC833">
        <f t="shared" si="276"/>
        <v>0</v>
      </c>
      <c r="AD833">
        <f t="shared" si="276"/>
        <v>0</v>
      </c>
      <c r="AE833">
        <f t="shared" si="276"/>
        <v>0</v>
      </c>
      <c r="AF833">
        <f t="shared" si="276"/>
        <v>0</v>
      </c>
      <c r="AG833">
        <f t="shared" si="276"/>
        <v>0</v>
      </c>
      <c r="AH833">
        <f t="shared" si="276"/>
        <v>0</v>
      </c>
      <c r="AI833">
        <f t="shared" si="276"/>
        <v>0</v>
      </c>
      <c r="AJ833">
        <f t="shared" si="276"/>
        <v>0</v>
      </c>
      <c r="AK833">
        <f>SUM(Y833:AJ833)</f>
        <v>0</v>
      </c>
    </row>
    <row r="834" spans="1:49" x14ac:dyDescent="0.2">
      <c r="A834">
        <f>IF(Kinder!BL836=Antrag!$C$4,IF(Kinder!BL834=4.5,'Berechnung 4_5 _ x'!$E$31,Kinder!BL834),0)</f>
        <v>0</v>
      </c>
      <c r="B834">
        <f>IF(Kinder!BM836=Antrag!$C$4,IF(Kinder!BM834=4.5,'Berechnung 4_5 _ x'!$E$31,Kinder!BM834),0)</f>
        <v>0</v>
      </c>
      <c r="C834">
        <f>IF(Kinder!BN836=Antrag!$C$4,IF(Kinder!BN834=4.5,'Berechnung 4_5 _ x'!$E$31,Kinder!BN834),0)</f>
        <v>0</v>
      </c>
      <c r="D834">
        <f>IF(Kinder!BO836=Antrag!$C$4,IF(Kinder!BO834=4.5,'Berechnung 4_5 _ x'!$E$31,Kinder!BO834),0)</f>
        <v>0</v>
      </c>
      <c r="E834">
        <f>IF(Kinder!BP836=Antrag!$C$4,IF(Kinder!BP834=4.5,'Berechnung 4_5 _ x'!$E$31,Kinder!BP834),0)</f>
        <v>0</v>
      </c>
      <c r="F834">
        <f>IF(Kinder!BQ836=Antrag!$C$4,IF(Kinder!BQ834=4.5,'Berechnung 4_5 _ x'!$E$31,Kinder!BQ834),0)</f>
        <v>0</v>
      </c>
      <c r="G834">
        <f>IF(Kinder!BR836=Antrag!$C$4,IF(Kinder!BR834=4.5,'Berechnung 4_5 _ x'!$E$31,Kinder!BR834),0)</f>
        <v>0</v>
      </c>
      <c r="H834">
        <f>IF(Kinder!BS836=Antrag!$C$4,IF(Kinder!BS834=4.5,'Berechnung 4_5 _ x'!$E$31,Kinder!BS834),0)</f>
        <v>0</v>
      </c>
      <c r="I834">
        <f>IF(Kinder!BT836=Antrag!$C$4,IF(Kinder!BT834=4.5,'Berechnung 4_5 _ x'!$E$31,Kinder!BT834),0)</f>
        <v>0</v>
      </c>
      <c r="J834">
        <f>IF(Kinder!BU836=Antrag!$C$4,IF(Kinder!BU834=4.5,'Berechnung 4_5 _ x'!$E$31,Kinder!BU834),0)</f>
        <v>0</v>
      </c>
      <c r="K834">
        <f>IF(Kinder!BV836=Antrag!$C$4,IF(Kinder!BV834=4.5,'Berechnung 4_5 _ x'!$E$31,Kinder!BV834),0)</f>
        <v>0</v>
      </c>
      <c r="L834">
        <f>IF(Kinder!BW836=Antrag!$C$4,IF(Kinder!BW834=4.5,'Berechnung 4_5 _ x'!$E$31,Kinder!BW834),0)</f>
        <v>0</v>
      </c>
      <c r="M834" t="str">
        <f>IF(Kinder!S836='Berechnung Kommune'!L833,Kinder!S834,0)</f>
        <v/>
      </c>
      <c r="AL834">
        <f>IF(Kinder!BL836=Antrag!$C$4,IF(A834&gt;=4.5,IF('Berechnung 4_5 _ x'!D$5="Nein",4.5,IF(Kinder!AJ$903&lt;3,IF(MAX(Kinder!$AJ$903:AJ$903)&lt;3,4.5,Kinder!BL834),MIN('Berechnung 4_5 _ x'!$E$31:$F$32))),A834),0)</f>
        <v>0</v>
      </c>
      <c r="AM834">
        <f>IF(Kinder!BM836=Antrag!$C$4,IF(B834&gt;=4.5,IF('Berechnung 4_5 _ x'!E$5="Nein",4.5,IF(Kinder!AK$903&lt;3,IF(MAX(Kinder!$AJ$903:AK$903)&lt;3,4.5,Kinder!BM834),MIN('Berechnung 4_5 _ x'!$E$31:$F$32))),B834),0)</f>
        <v>0</v>
      </c>
      <c r="AN834">
        <f>IF(Kinder!BN836=Antrag!$C$4,IF(C834&gt;=4.5,IF('Berechnung 4_5 _ x'!F$5="Nein",4.5,IF(Kinder!AL$903&lt;3,IF(MAX(Kinder!$AJ$903:AL$903)&lt;3,4.5,Kinder!BN834),MIN('Berechnung 4_5 _ x'!$E$31:$F$32))),C834),0)</f>
        <v>0</v>
      </c>
      <c r="AO834">
        <f>IF(Kinder!BO836=Antrag!$C$4,IF(D834&gt;=4.5,IF('Berechnung 4_5 _ x'!G$5="Nein",4.5,IF(Kinder!AM$903&lt;3,IF(MAX(Kinder!$AJ$903:AM$903)&lt;3,4.5,Kinder!BO834),MIN('Berechnung 4_5 _ x'!$E$31:$F$32))),D834),0)</f>
        <v>0</v>
      </c>
      <c r="AP834">
        <f>IF(Kinder!BP836=Antrag!$C$4,IF(E834&gt;=4.5,IF('Berechnung 4_5 _ x'!H$5="Nein",4.5,IF(Kinder!AN$903&lt;3,IF(MAX(Kinder!$AJ$903:AN$903)&lt;3,4.5,Kinder!BP834),MIN('Berechnung 4_5 _ x'!$E$31:$F$32))),E834),0)</f>
        <v>0</v>
      </c>
      <c r="AQ834">
        <f>IF(Kinder!BQ836=Antrag!$C$4,IF(F834&gt;=4.5,IF('Berechnung 4_5 _ x'!I$5="Nein",4.5,IF(Kinder!AO$903&lt;3,IF(MAX(Kinder!$AJ$903:AO$903)&lt;3,4.5,Kinder!BQ834),MIN('Berechnung 4_5 _ x'!$E$31:$F$32))),F834),0)</f>
        <v>0</v>
      </c>
      <c r="AR834">
        <f>IF(Kinder!BR836=Antrag!$C$4,IF(G834&gt;=4.5,IF('Berechnung 4_5 _ x'!J$5="Nein",4.5,IF(Kinder!AP$903&lt;3,IF(MAX(Kinder!$AJ$903:AP$903)&lt;3,4.5,Kinder!BR834),MIN('Berechnung 4_5 _ x'!$E$31:$F$32))),G834),0)</f>
        <v>0</v>
      </c>
      <c r="AS834">
        <f>IF(Kinder!BS836=Antrag!$C$4,IF(H834&gt;=4.5,IF('Berechnung 4_5 _ x'!K$5="Nein",4.5,IF(Kinder!AQ$903&lt;3,IF(MAX(Kinder!$AJ$903:AQ$903)&lt;3,4.5,Kinder!BS834),MIN('Berechnung 4_5 _ x'!$E$31:$F$32))),H834),0)</f>
        <v>0</v>
      </c>
      <c r="AT834">
        <f>IF(Kinder!BT836=Antrag!$C$4,IF(I834&gt;=4.5,IF('Berechnung 4_5 _ x'!L$5="Nein",4.5,IF(Kinder!AR$903&lt;3,IF(MAX(Kinder!$AJ$903:AR$903)&lt;3,4.5,Kinder!BT834),MIN('Berechnung 4_5 _ x'!$E$31:$F$32))),I834),0)</f>
        <v>0</v>
      </c>
      <c r="AU834">
        <f>IF(Kinder!BU836=Antrag!$C$4,IF(J834&gt;=4.5,IF('Berechnung 4_5 _ x'!M$5="Nein",4.5,IF(Kinder!AS$903&lt;3,IF(MAX(Kinder!$AJ$903:AS$903)&lt;3,4.5,Kinder!BU834),MIN('Berechnung 4_5 _ x'!$E$31:$F$32))),J834),0)</f>
        <v>0</v>
      </c>
      <c r="AV834">
        <f>IF(Kinder!BV836=Antrag!$C$4,IF(K834&gt;=4.5,IF('Berechnung 4_5 _ x'!N$5="Nein",4.5,IF(Kinder!AT$903&lt;3,IF(MAX(Kinder!$AJ$903:AT$903)&lt;3,4.5,Kinder!BV834),MIN('Berechnung 4_5 _ x'!$E$31:$F$32))),K834),0)</f>
        <v>0</v>
      </c>
      <c r="AW834">
        <f>IF(Kinder!BW836=Antrag!$C$4,IF(L834&gt;=4.5,IF('Berechnung 4_5 _ x'!O$5="Nein",4.5,IF(Kinder!AU$903&lt;3,IF(MAX(Kinder!$AJ$903:AU$903)&lt;3,4.5,Kinder!BW834),MIN('Berechnung 4_5 _ x'!$E$31:$F$32))),L834),0)</f>
        <v>0</v>
      </c>
    </row>
    <row r="835" spans="1:49" x14ac:dyDescent="0.2">
      <c r="M835">
        <f>IF(Kinder!BL836=Antrag!$C$4,Kinder!BL835,0)</f>
        <v>0</v>
      </c>
      <c r="N835">
        <f>IF(Kinder!BM836=Antrag!$C$4,Kinder!BM835,0)</f>
        <v>0</v>
      </c>
      <c r="O835">
        <f>IF(Kinder!BN836=Antrag!$C$4,Kinder!BN835,0)</f>
        <v>0</v>
      </c>
      <c r="P835">
        <f>IF(Kinder!BO836=Antrag!$C$4,Kinder!BO835,0)</f>
        <v>0</v>
      </c>
      <c r="Q835">
        <f>IF(Kinder!BP836=Antrag!$C$4,Kinder!BP835,0)</f>
        <v>0</v>
      </c>
      <c r="R835">
        <f>IF(Kinder!BQ836=Antrag!$C$4,Kinder!BQ835,0)</f>
        <v>0</v>
      </c>
      <c r="S835">
        <f>IF(Kinder!BR836=Antrag!$C$4,Kinder!BR835,0)</f>
        <v>0</v>
      </c>
      <c r="T835">
        <f>IF(Kinder!BS836=Antrag!$C$4,Kinder!BS835,0)</f>
        <v>0</v>
      </c>
      <c r="U835">
        <f>IF(Kinder!BT836=Antrag!$C$4,Kinder!BT835,0)</f>
        <v>0</v>
      </c>
      <c r="V835">
        <f>IF(Kinder!BU836=Antrag!$C$4,Kinder!BU835,0)</f>
        <v>0</v>
      </c>
      <c r="W835">
        <f>IF(Kinder!BV836=Antrag!$C$4,Kinder!BV835,0)</f>
        <v>0</v>
      </c>
      <c r="X835">
        <f>IF(Kinder!BW836=Antrag!$C$4,Kinder!BW835,0)</f>
        <v>0</v>
      </c>
    </row>
    <row r="836" spans="1:49" x14ac:dyDescent="0.2">
      <c r="Y836">
        <f t="shared" ref="Y836:AJ836" si="277">MIN(A834,AL834)*M835</f>
        <v>0</v>
      </c>
      <c r="Z836">
        <f t="shared" si="277"/>
        <v>0</v>
      </c>
      <c r="AA836">
        <f t="shared" si="277"/>
        <v>0</v>
      </c>
      <c r="AB836">
        <f t="shared" si="277"/>
        <v>0</v>
      </c>
      <c r="AC836">
        <f t="shared" si="277"/>
        <v>0</v>
      </c>
      <c r="AD836">
        <f t="shared" si="277"/>
        <v>0</v>
      </c>
      <c r="AE836">
        <f t="shared" si="277"/>
        <v>0</v>
      </c>
      <c r="AF836">
        <f t="shared" si="277"/>
        <v>0</v>
      </c>
      <c r="AG836">
        <f t="shared" si="277"/>
        <v>0</v>
      </c>
      <c r="AH836">
        <f t="shared" si="277"/>
        <v>0</v>
      </c>
      <c r="AI836">
        <f t="shared" si="277"/>
        <v>0</v>
      </c>
      <c r="AJ836">
        <f t="shared" si="277"/>
        <v>0</v>
      </c>
      <c r="AK836">
        <f>SUM(Y836:AJ836)</f>
        <v>0</v>
      </c>
    </row>
    <row r="837" spans="1:49" x14ac:dyDescent="0.2">
      <c r="A837">
        <f>IF(Kinder!BL839=Antrag!$C$4,IF(Kinder!BL837=4.5,'Berechnung 4_5 _ x'!$E$31,Kinder!BL837),0)</f>
        <v>0</v>
      </c>
      <c r="B837">
        <f>IF(Kinder!BM839=Antrag!$C$4,IF(Kinder!BM837=4.5,'Berechnung 4_5 _ x'!$E$31,Kinder!BM837),0)</f>
        <v>0</v>
      </c>
      <c r="C837">
        <f>IF(Kinder!BN839=Antrag!$C$4,IF(Kinder!BN837=4.5,'Berechnung 4_5 _ x'!$E$31,Kinder!BN837),0)</f>
        <v>0</v>
      </c>
      <c r="D837">
        <f>IF(Kinder!BO839=Antrag!$C$4,IF(Kinder!BO837=4.5,'Berechnung 4_5 _ x'!$E$31,Kinder!BO837),0)</f>
        <v>0</v>
      </c>
      <c r="E837">
        <f>IF(Kinder!BP839=Antrag!$C$4,IF(Kinder!BP837=4.5,'Berechnung 4_5 _ x'!$E$31,Kinder!BP837),0)</f>
        <v>0</v>
      </c>
      <c r="F837">
        <f>IF(Kinder!BQ839=Antrag!$C$4,IF(Kinder!BQ837=4.5,'Berechnung 4_5 _ x'!$E$31,Kinder!BQ837),0)</f>
        <v>0</v>
      </c>
      <c r="G837">
        <f>IF(Kinder!BR839=Antrag!$C$4,IF(Kinder!BR837=4.5,'Berechnung 4_5 _ x'!$E$31,Kinder!BR837),0)</f>
        <v>0</v>
      </c>
      <c r="H837">
        <f>IF(Kinder!BS839=Antrag!$C$4,IF(Kinder!BS837=4.5,'Berechnung 4_5 _ x'!$E$31,Kinder!BS837),0)</f>
        <v>0</v>
      </c>
      <c r="I837">
        <f>IF(Kinder!BT839=Antrag!$C$4,IF(Kinder!BT837=4.5,'Berechnung 4_5 _ x'!$E$31,Kinder!BT837),0)</f>
        <v>0</v>
      </c>
      <c r="J837">
        <f>IF(Kinder!BU839=Antrag!$C$4,IF(Kinder!BU837=4.5,'Berechnung 4_5 _ x'!$E$31,Kinder!BU837),0)</f>
        <v>0</v>
      </c>
      <c r="K837">
        <f>IF(Kinder!BV839=Antrag!$C$4,IF(Kinder!BV837=4.5,'Berechnung 4_5 _ x'!$E$31,Kinder!BV837),0)</f>
        <v>0</v>
      </c>
      <c r="L837">
        <f>IF(Kinder!BW839=Antrag!$C$4,IF(Kinder!BW837=4.5,'Berechnung 4_5 _ x'!$E$31,Kinder!BW837),0)</f>
        <v>0</v>
      </c>
      <c r="M837" t="str">
        <f>IF(Kinder!S839='Berechnung Kommune'!L836,Kinder!S837,0)</f>
        <v/>
      </c>
      <c r="AL837">
        <f>IF(Kinder!BL839=Antrag!$C$4,IF(A837&gt;=4.5,IF('Berechnung 4_5 _ x'!D$5="Nein",4.5,IF(Kinder!AJ$903&lt;3,IF(MAX(Kinder!$AJ$903:AJ$903)&lt;3,4.5,Kinder!BL837),MIN('Berechnung 4_5 _ x'!$E$31:$F$32))),A837),0)</f>
        <v>0</v>
      </c>
      <c r="AM837">
        <f>IF(Kinder!BM839=Antrag!$C$4,IF(B837&gt;=4.5,IF('Berechnung 4_5 _ x'!E$5="Nein",4.5,IF(Kinder!AK$903&lt;3,IF(MAX(Kinder!$AJ$903:AK$903)&lt;3,4.5,Kinder!BM837),MIN('Berechnung 4_5 _ x'!$E$31:$F$32))),B837),0)</f>
        <v>0</v>
      </c>
      <c r="AN837">
        <f>IF(Kinder!BN839=Antrag!$C$4,IF(C837&gt;=4.5,IF('Berechnung 4_5 _ x'!F$5="Nein",4.5,IF(Kinder!AL$903&lt;3,IF(MAX(Kinder!$AJ$903:AL$903)&lt;3,4.5,Kinder!BN837),MIN('Berechnung 4_5 _ x'!$E$31:$F$32))),C837),0)</f>
        <v>0</v>
      </c>
      <c r="AO837">
        <f>IF(Kinder!BO839=Antrag!$C$4,IF(D837&gt;=4.5,IF('Berechnung 4_5 _ x'!G$5="Nein",4.5,IF(Kinder!AM$903&lt;3,IF(MAX(Kinder!$AJ$903:AM$903)&lt;3,4.5,Kinder!BO837),MIN('Berechnung 4_5 _ x'!$E$31:$F$32))),D837),0)</f>
        <v>0</v>
      </c>
      <c r="AP837">
        <f>IF(Kinder!BP839=Antrag!$C$4,IF(E837&gt;=4.5,IF('Berechnung 4_5 _ x'!H$5="Nein",4.5,IF(Kinder!AN$903&lt;3,IF(MAX(Kinder!$AJ$903:AN$903)&lt;3,4.5,Kinder!BP837),MIN('Berechnung 4_5 _ x'!$E$31:$F$32))),E837),0)</f>
        <v>0</v>
      </c>
      <c r="AQ837">
        <f>IF(Kinder!BQ839=Antrag!$C$4,IF(F837&gt;=4.5,IF('Berechnung 4_5 _ x'!I$5="Nein",4.5,IF(Kinder!AO$903&lt;3,IF(MAX(Kinder!$AJ$903:AO$903)&lt;3,4.5,Kinder!BQ837),MIN('Berechnung 4_5 _ x'!$E$31:$F$32))),F837),0)</f>
        <v>0</v>
      </c>
      <c r="AR837">
        <f>IF(Kinder!BR839=Antrag!$C$4,IF(G837&gt;=4.5,IF('Berechnung 4_5 _ x'!J$5="Nein",4.5,IF(Kinder!AP$903&lt;3,IF(MAX(Kinder!$AJ$903:AP$903)&lt;3,4.5,Kinder!BR837),MIN('Berechnung 4_5 _ x'!$E$31:$F$32))),G837),0)</f>
        <v>0</v>
      </c>
      <c r="AS837">
        <f>IF(Kinder!BS839=Antrag!$C$4,IF(H837&gt;=4.5,IF('Berechnung 4_5 _ x'!K$5="Nein",4.5,IF(Kinder!AQ$903&lt;3,IF(MAX(Kinder!$AJ$903:AQ$903)&lt;3,4.5,Kinder!BS837),MIN('Berechnung 4_5 _ x'!$E$31:$F$32))),H837),0)</f>
        <v>0</v>
      </c>
      <c r="AT837">
        <f>IF(Kinder!BT839=Antrag!$C$4,IF(I837&gt;=4.5,IF('Berechnung 4_5 _ x'!L$5="Nein",4.5,IF(Kinder!AR$903&lt;3,IF(MAX(Kinder!$AJ$903:AR$903)&lt;3,4.5,Kinder!BT837),MIN('Berechnung 4_5 _ x'!$E$31:$F$32))),I837),0)</f>
        <v>0</v>
      </c>
      <c r="AU837">
        <f>IF(Kinder!BU839=Antrag!$C$4,IF(J837&gt;=4.5,IF('Berechnung 4_5 _ x'!M$5="Nein",4.5,IF(Kinder!AS$903&lt;3,IF(MAX(Kinder!$AJ$903:AS$903)&lt;3,4.5,Kinder!BU837),MIN('Berechnung 4_5 _ x'!$E$31:$F$32))),J837),0)</f>
        <v>0</v>
      </c>
      <c r="AV837">
        <f>IF(Kinder!BV839=Antrag!$C$4,IF(K837&gt;=4.5,IF('Berechnung 4_5 _ x'!N$5="Nein",4.5,IF(Kinder!AT$903&lt;3,IF(MAX(Kinder!$AJ$903:AT$903)&lt;3,4.5,Kinder!BV837),MIN('Berechnung 4_5 _ x'!$E$31:$F$32))),K837),0)</f>
        <v>0</v>
      </c>
      <c r="AW837">
        <f>IF(Kinder!BW839=Antrag!$C$4,IF(L837&gt;=4.5,IF('Berechnung 4_5 _ x'!O$5="Nein",4.5,IF(Kinder!AU$903&lt;3,IF(MAX(Kinder!$AJ$903:AU$903)&lt;3,4.5,Kinder!BW837),MIN('Berechnung 4_5 _ x'!$E$31:$F$32))),L837),0)</f>
        <v>0</v>
      </c>
    </row>
    <row r="838" spans="1:49" x14ac:dyDescent="0.2">
      <c r="M838">
        <f>IF(Kinder!BL839=Antrag!$C$4,Kinder!BL838,0)</f>
        <v>0</v>
      </c>
      <c r="N838">
        <f>IF(Kinder!BM839=Antrag!$C$4,Kinder!BM838,0)</f>
        <v>0</v>
      </c>
      <c r="O838">
        <f>IF(Kinder!BN839=Antrag!$C$4,Kinder!BN838,0)</f>
        <v>0</v>
      </c>
      <c r="P838">
        <f>IF(Kinder!BO839=Antrag!$C$4,Kinder!BO838,0)</f>
        <v>0</v>
      </c>
      <c r="Q838">
        <f>IF(Kinder!BP839=Antrag!$C$4,Kinder!BP838,0)</f>
        <v>0</v>
      </c>
      <c r="R838">
        <f>IF(Kinder!BQ839=Antrag!$C$4,Kinder!BQ838,0)</f>
        <v>0</v>
      </c>
      <c r="S838">
        <f>IF(Kinder!BR839=Antrag!$C$4,Kinder!BR838,0)</f>
        <v>0</v>
      </c>
      <c r="T838">
        <f>IF(Kinder!BS839=Antrag!$C$4,Kinder!BS838,0)</f>
        <v>0</v>
      </c>
      <c r="U838">
        <f>IF(Kinder!BT839=Antrag!$C$4,Kinder!BT838,0)</f>
        <v>0</v>
      </c>
      <c r="V838">
        <f>IF(Kinder!BU839=Antrag!$C$4,Kinder!BU838,0)</f>
        <v>0</v>
      </c>
      <c r="W838">
        <f>IF(Kinder!BV839=Antrag!$C$4,Kinder!BV838,0)</f>
        <v>0</v>
      </c>
      <c r="X838">
        <f>IF(Kinder!BW839=Antrag!$C$4,Kinder!BW838,0)</f>
        <v>0</v>
      </c>
    </row>
    <row r="839" spans="1:49" x14ac:dyDescent="0.2">
      <c r="Y839">
        <f t="shared" ref="Y839:AJ839" si="278">MIN(A837,AL837)*M838</f>
        <v>0</v>
      </c>
      <c r="Z839">
        <f t="shared" si="278"/>
        <v>0</v>
      </c>
      <c r="AA839">
        <f t="shared" si="278"/>
        <v>0</v>
      </c>
      <c r="AB839">
        <f t="shared" si="278"/>
        <v>0</v>
      </c>
      <c r="AC839">
        <f t="shared" si="278"/>
        <v>0</v>
      </c>
      <c r="AD839">
        <f t="shared" si="278"/>
        <v>0</v>
      </c>
      <c r="AE839">
        <f t="shared" si="278"/>
        <v>0</v>
      </c>
      <c r="AF839">
        <f t="shared" si="278"/>
        <v>0</v>
      </c>
      <c r="AG839">
        <f t="shared" si="278"/>
        <v>0</v>
      </c>
      <c r="AH839">
        <f t="shared" si="278"/>
        <v>0</v>
      </c>
      <c r="AI839">
        <f t="shared" si="278"/>
        <v>0</v>
      </c>
      <c r="AJ839">
        <f t="shared" si="278"/>
        <v>0</v>
      </c>
      <c r="AK839">
        <f>SUM(Y839:AJ839)</f>
        <v>0</v>
      </c>
    </row>
    <row r="840" spans="1:49" x14ac:dyDescent="0.2">
      <c r="A840">
        <f>IF(Kinder!BL842=Antrag!$C$4,IF(Kinder!BL840=4.5,'Berechnung 4_5 _ x'!$E$31,Kinder!BL840),0)</f>
        <v>0</v>
      </c>
      <c r="B840">
        <f>IF(Kinder!BM842=Antrag!$C$4,IF(Kinder!BM840=4.5,'Berechnung 4_5 _ x'!$E$31,Kinder!BM840),0)</f>
        <v>0</v>
      </c>
      <c r="C840">
        <f>IF(Kinder!BN842=Antrag!$C$4,IF(Kinder!BN840=4.5,'Berechnung 4_5 _ x'!$E$31,Kinder!BN840),0)</f>
        <v>0</v>
      </c>
      <c r="D840">
        <f>IF(Kinder!BO842=Antrag!$C$4,IF(Kinder!BO840=4.5,'Berechnung 4_5 _ x'!$E$31,Kinder!BO840),0)</f>
        <v>0</v>
      </c>
      <c r="E840">
        <f>IF(Kinder!BP842=Antrag!$C$4,IF(Kinder!BP840=4.5,'Berechnung 4_5 _ x'!$E$31,Kinder!BP840),0)</f>
        <v>0</v>
      </c>
      <c r="F840">
        <f>IF(Kinder!BQ842=Antrag!$C$4,IF(Kinder!BQ840=4.5,'Berechnung 4_5 _ x'!$E$31,Kinder!BQ840),0)</f>
        <v>0</v>
      </c>
      <c r="G840">
        <f>IF(Kinder!BR842=Antrag!$C$4,IF(Kinder!BR840=4.5,'Berechnung 4_5 _ x'!$E$31,Kinder!BR840),0)</f>
        <v>0</v>
      </c>
      <c r="H840">
        <f>IF(Kinder!BS842=Antrag!$C$4,IF(Kinder!BS840=4.5,'Berechnung 4_5 _ x'!$E$31,Kinder!BS840),0)</f>
        <v>0</v>
      </c>
      <c r="I840">
        <f>IF(Kinder!BT842=Antrag!$C$4,IF(Kinder!BT840=4.5,'Berechnung 4_5 _ x'!$E$31,Kinder!BT840),0)</f>
        <v>0</v>
      </c>
      <c r="J840">
        <f>IF(Kinder!BU842=Antrag!$C$4,IF(Kinder!BU840=4.5,'Berechnung 4_5 _ x'!$E$31,Kinder!BU840),0)</f>
        <v>0</v>
      </c>
      <c r="K840">
        <f>IF(Kinder!BV842=Antrag!$C$4,IF(Kinder!BV840=4.5,'Berechnung 4_5 _ x'!$E$31,Kinder!BV840),0)</f>
        <v>0</v>
      </c>
      <c r="L840">
        <f>IF(Kinder!BW842=Antrag!$C$4,IF(Kinder!BW840=4.5,'Berechnung 4_5 _ x'!$E$31,Kinder!BW840),0)</f>
        <v>0</v>
      </c>
      <c r="M840" t="str">
        <f>IF(Kinder!S842='Berechnung Kommune'!L839,Kinder!S840,0)</f>
        <v/>
      </c>
      <c r="AL840">
        <f>IF(Kinder!BL842=Antrag!$C$4,IF(A840&gt;=4.5,IF('Berechnung 4_5 _ x'!D$5="Nein",4.5,IF(Kinder!AJ$903&lt;3,IF(MAX(Kinder!$AJ$903:AJ$903)&lt;3,4.5,Kinder!BL840),MIN('Berechnung 4_5 _ x'!$E$31:$F$32))),A840),0)</f>
        <v>0</v>
      </c>
      <c r="AM840">
        <f>IF(Kinder!BM842=Antrag!$C$4,IF(B840&gt;=4.5,IF('Berechnung 4_5 _ x'!E$5="Nein",4.5,IF(Kinder!AK$903&lt;3,IF(MAX(Kinder!$AJ$903:AK$903)&lt;3,4.5,Kinder!BM840),MIN('Berechnung 4_5 _ x'!$E$31:$F$32))),B840),0)</f>
        <v>0</v>
      </c>
      <c r="AN840">
        <f>IF(Kinder!BN842=Antrag!$C$4,IF(C840&gt;=4.5,IF('Berechnung 4_5 _ x'!F$5="Nein",4.5,IF(Kinder!AL$903&lt;3,IF(MAX(Kinder!$AJ$903:AL$903)&lt;3,4.5,Kinder!BN840),MIN('Berechnung 4_5 _ x'!$E$31:$F$32))),C840),0)</f>
        <v>0</v>
      </c>
      <c r="AO840">
        <f>IF(Kinder!BO842=Antrag!$C$4,IF(D840&gt;=4.5,IF('Berechnung 4_5 _ x'!G$5="Nein",4.5,IF(Kinder!AM$903&lt;3,IF(MAX(Kinder!$AJ$903:AM$903)&lt;3,4.5,Kinder!BO840),MIN('Berechnung 4_5 _ x'!$E$31:$F$32))),D840),0)</f>
        <v>0</v>
      </c>
      <c r="AP840">
        <f>IF(Kinder!BP842=Antrag!$C$4,IF(E840&gt;=4.5,IF('Berechnung 4_5 _ x'!H$5="Nein",4.5,IF(Kinder!AN$903&lt;3,IF(MAX(Kinder!$AJ$903:AN$903)&lt;3,4.5,Kinder!BP840),MIN('Berechnung 4_5 _ x'!$E$31:$F$32))),E840),0)</f>
        <v>0</v>
      </c>
      <c r="AQ840">
        <f>IF(Kinder!BQ842=Antrag!$C$4,IF(F840&gt;=4.5,IF('Berechnung 4_5 _ x'!I$5="Nein",4.5,IF(Kinder!AO$903&lt;3,IF(MAX(Kinder!$AJ$903:AO$903)&lt;3,4.5,Kinder!BQ840),MIN('Berechnung 4_5 _ x'!$E$31:$F$32))),F840),0)</f>
        <v>0</v>
      </c>
      <c r="AR840">
        <f>IF(Kinder!BR842=Antrag!$C$4,IF(G840&gt;=4.5,IF('Berechnung 4_5 _ x'!J$5="Nein",4.5,IF(Kinder!AP$903&lt;3,IF(MAX(Kinder!$AJ$903:AP$903)&lt;3,4.5,Kinder!BR840),MIN('Berechnung 4_5 _ x'!$E$31:$F$32))),G840),0)</f>
        <v>0</v>
      </c>
      <c r="AS840">
        <f>IF(Kinder!BS842=Antrag!$C$4,IF(H840&gt;=4.5,IF('Berechnung 4_5 _ x'!K$5="Nein",4.5,IF(Kinder!AQ$903&lt;3,IF(MAX(Kinder!$AJ$903:AQ$903)&lt;3,4.5,Kinder!BS840),MIN('Berechnung 4_5 _ x'!$E$31:$F$32))),H840),0)</f>
        <v>0</v>
      </c>
      <c r="AT840">
        <f>IF(Kinder!BT842=Antrag!$C$4,IF(I840&gt;=4.5,IF('Berechnung 4_5 _ x'!L$5="Nein",4.5,IF(Kinder!AR$903&lt;3,IF(MAX(Kinder!$AJ$903:AR$903)&lt;3,4.5,Kinder!BT840),MIN('Berechnung 4_5 _ x'!$E$31:$F$32))),I840),0)</f>
        <v>0</v>
      </c>
      <c r="AU840">
        <f>IF(Kinder!BU842=Antrag!$C$4,IF(J840&gt;=4.5,IF('Berechnung 4_5 _ x'!M$5="Nein",4.5,IF(Kinder!AS$903&lt;3,IF(MAX(Kinder!$AJ$903:AS$903)&lt;3,4.5,Kinder!BU840),MIN('Berechnung 4_5 _ x'!$E$31:$F$32))),J840),0)</f>
        <v>0</v>
      </c>
      <c r="AV840">
        <f>IF(Kinder!BV842=Antrag!$C$4,IF(K840&gt;=4.5,IF('Berechnung 4_5 _ x'!N$5="Nein",4.5,IF(Kinder!AT$903&lt;3,IF(MAX(Kinder!$AJ$903:AT$903)&lt;3,4.5,Kinder!BV840),MIN('Berechnung 4_5 _ x'!$E$31:$F$32))),K840),0)</f>
        <v>0</v>
      </c>
      <c r="AW840">
        <f>IF(Kinder!BW842=Antrag!$C$4,IF(L840&gt;=4.5,IF('Berechnung 4_5 _ x'!O$5="Nein",4.5,IF(Kinder!AU$903&lt;3,IF(MAX(Kinder!$AJ$903:AU$903)&lt;3,4.5,Kinder!BW840),MIN('Berechnung 4_5 _ x'!$E$31:$F$32))),L840),0)</f>
        <v>0</v>
      </c>
    </row>
    <row r="841" spans="1:49" x14ac:dyDescent="0.2">
      <c r="M841">
        <f>IF(Kinder!BL842=Antrag!$C$4,Kinder!BL841,0)</f>
        <v>0</v>
      </c>
      <c r="N841">
        <f>IF(Kinder!BM842=Antrag!$C$4,Kinder!BM841,0)</f>
        <v>0</v>
      </c>
      <c r="O841">
        <f>IF(Kinder!BN842=Antrag!$C$4,Kinder!BN841,0)</f>
        <v>0</v>
      </c>
      <c r="P841">
        <f>IF(Kinder!BO842=Antrag!$C$4,Kinder!BO841,0)</f>
        <v>0</v>
      </c>
      <c r="Q841">
        <f>IF(Kinder!BP842=Antrag!$C$4,Kinder!BP841,0)</f>
        <v>0</v>
      </c>
      <c r="R841">
        <f>IF(Kinder!BQ842=Antrag!$C$4,Kinder!BQ841,0)</f>
        <v>0</v>
      </c>
      <c r="S841">
        <f>IF(Kinder!BR842=Antrag!$C$4,Kinder!BR841,0)</f>
        <v>0</v>
      </c>
      <c r="T841">
        <f>IF(Kinder!BS842=Antrag!$C$4,Kinder!BS841,0)</f>
        <v>0</v>
      </c>
      <c r="U841">
        <f>IF(Kinder!BT842=Antrag!$C$4,Kinder!BT841,0)</f>
        <v>0</v>
      </c>
      <c r="V841">
        <f>IF(Kinder!BU842=Antrag!$C$4,Kinder!BU841,0)</f>
        <v>0</v>
      </c>
      <c r="W841">
        <f>IF(Kinder!BV842=Antrag!$C$4,Kinder!BV841,0)</f>
        <v>0</v>
      </c>
      <c r="X841">
        <f>IF(Kinder!BW842=Antrag!$C$4,Kinder!BW841,0)</f>
        <v>0</v>
      </c>
    </row>
    <row r="842" spans="1:49" x14ac:dyDescent="0.2">
      <c r="Y842">
        <f t="shared" ref="Y842:AJ842" si="279">MIN(A840,AL840)*M841</f>
        <v>0</v>
      </c>
      <c r="Z842">
        <f t="shared" si="279"/>
        <v>0</v>
      </c>
      <c r="AA842">
        <f t="shared" si="279"/>
        <v>0</v>
      </c>
      <c r="AB842">
        <f t="shared" si="279"/>
        <v>0</v>
      </c>
      <c r="AC842">
        <f t="shared" si="279"/>
        <v>0</v>
      </c>
      <c r="AD842">
        <f t="shared" si="279"/>
        <v>0</v>
      </c>
      <c r="AE842">
        <f t="shared" si="279"/>
        <v>0</v>
      </c>
      <c r="AF842">
        <f t="shared" si="279"/>
        <v>0</v>
      </c>
      <c r="AG842">
        <f t="shared" si="279"/>
        <v>0</v>
      </c>
      <c r="AH842">
        <f t="shared" si="279"/>
        <v>0</v>
      </c>
      <c r="AI842">
        <f t="shared" si="279"/>
        <v>0</v>
      </c>
      <c r="AJ842">
        <f t="shared" si="279"/>
        <v>0</v>
      </c>
      <c r="AK842">
        <f>SUM(Y842:AJ842)</f>
        <v>0</v>
      </c>
    </row>
    <row r="843" spans="1:49" x14ac:dyDescent="0.2">
      <c r="A843">
        <f>IF(Kinder!BL845=Antrag!$C$4,IF(Kinder!BL843=4.5,'Berechnung 4_5 _ x'!$E$31,Kinder!BL843),0)</f>
        <v>0</v>
      </c>
      <c r="B843">
        <f>IF(Kinder!BM845=Antrag!$C$4,IF(Kinder!BM843=4.5,'Berechnung 4_5 _ x'!$E$31,Kinder!BM843),0)</f>
        <v>0</v>
      </c>
      <c r="C843">
        <f>IF(Kinder!BN845=Antrag!$C$4,IF(Kinder!BN843=4.5,'Berechnung 4_5 _ x'!$E$31,Kinder!BN843),0)</f>
        <v>0</v>
      </c>
      <c r="D843">
        <f>IF(Kinder!BO845=Antrag!$C$4,IF(Kinder!BO843=4.5,'Berechnung 4_5 _ x'!$E$31,Kinder!BO843),0)</f>
        <v>0</v>
      </c>
      <c r="E843">
        <f>IF(Kinder!BP845=Antrag!$C$4,IF(Kinder!BP843=4.5,'Berechnung 4_5 _ x'!$E$31,Kinder!BP843),0)</f>
        <v>0</v>
      </c>
      <c r="F843">
        <f>IF(Kinder!BQ845=Antrag!$C$4,IF(Kinder!BQ843=4.5,'Berechnung 4_5 _ x'!$E$31,Kinder!BQ843),0)</f>
        <v>0</v>
      </c>
      <c r="G843">
        <f>IF(Kinder!BR845=Antrag!$C$4,IF(Kinder!BR843=4.5,'Berechnung 4_5 _ x'!$E$31,Kinder!BR843),0)</f>
        <v>0</v>
      </c>
      <c r="H843">
        <f>IF(Kinder!BS845=Antrag!$C$4,IF(Kinder!BS843=4.5,'Berechnung 4_5 _ x'!$E$31,Kinder!BS843),0)</f>
        <v>0</v>
      </c>
      <c r="I843">
        <f>IF(Kinder!BT845=Antrag!$C$4,IF(Kinder!BT843=4.5,'Berechnung 4_5 _ x'!$E$31,Kinder!BT843),0)</f>
        <v>0</v>
      </c>
      <c r="J843">
        <f>IF(Kinder!BU845=Antrag!$C$4,IF(Kinder!BU843=4.5,'Berechnung 4_5 _ x'!$E$31,Kinder!BU843),0)</f>
        <v>0</v>
      </c>
      <c r="K843">
        <f>IF(Kinder!BV845=Antrag!$C$4,IF(Kinder!BV843=4.5,'Berechnung 4_5 _ x'!$E$31,Kinder!BV843),0)</f>
        <v>0</v>
      </c>
      <c r="L843">
        <f>IF(Kinder!BW845=Antrag!$C$4,IF(Kinder!BW843=4.5,'Berechnung 4_5 _ x'!$E$31,Kinder!BW843),0)</f>
        <v>0</v>
      </c>
      <c r="M843" t="str">
        <f>IF(Kinder!S845='Berechnung Kommune'!L842,Kinder!S843,0)</f>
        <v/>
      </c>
      <c r="AL843">
        <f>IF(Kinder!BL845=Antrag!$C$4,IF(A843&gt;=4.5,IF('Berechnung 4_5 _ x'!D$5="Nein",4.5,IF(Kinder!AJ$903&lt;3,IF(MAX(Kinder!$AJ$903:AJ$903)&lt;3,4.5,Kinder!BL843),MIN('Berechnung 4_5 _ x'!$E$31:$F$32))),A843),0)</f>
        <v>0</v>
      </c>
      <c r="AM843">
        <f>IF(Kinder!BM845=Antrag!$C$4,IF(B843&gt;=4.5,IF('Berechnung 4_5 _ x'!E$5="Nein",4.5,IF(Kinder!AK$903&lt;3,IF(MAX(Kinder!$AJ$903:AK$903)&lt;3,4.5,Kinder!BM843),MIN('Berechnung 4_5 _ x'!$E$31:$F$32))),B843),0)</f>
        <v>0</v>
      </c>
      <c r="AN843">
        <f>IF(Kinder!BN845=Antrag!$C$4,IF(C843&gt;=4.5,IF('Berechnung 4_5 _ x'!F$5="Nein",4.5,IF(Kinder!AL$903&lt;3,IF(MAX(Kinder!$AJ$903:AL$903)&lt;3,4.5,Kinder!BN843),MIN('Berechnung 4_5 _ x'!$E$31:$F$32))),C843),0)</f>
        <v>0</v>
      </c>
      <c r="AO843">
        <f>IF(Kinder!BO845=Antrag!$C$4,IF(D843&gt;=4.5,IF('Berechnung 4_5 _ x'!G$5="Nein",4.5,IF(Kinder!AM$903&lt;3,IF(MAX(Kinder!$AJ$903:AM$903)&lt;3,4.5,Kinder!BO843),MIN('Berechnung 4_5 _ x'!$E$31:$F$32))),D843),0)</f>
        <v>0</v>
      </c>
      <c r="AP843">
        <f>IF(Kinder!BP845=Antrag!$C$4,IF(E843&gt;=4.5,IF('Berechnung 4_5 _ x'!H$5="Nein",4.5,IF(Kinder!AN$903&lt;3,IF(MAX(Kinder!$AJ$903:AN$903)&lt;3,4.5,Kinder!BP843),MIN('Berechnung 4_5 _ x'!$E$31:$F$32))),E843),0)</f>
        <v>0</v>
      </c>
      <c r="AQ843">
        <f>IF(Kinder!BQ845=Antrag!$C$4,IF(F843&gt;=4.5,IF('Berechnung 4_5 _ x'!I$5="Nein",4.5,IF(Kinder!AO$903&lt;3,IF(MAX(Kinder!$AJ$903:AO$903)&lt;3,4.5,Kinder!BQ843),MIN('Berechnung 4_5 _ x'!$E$31:$F$32))),F843),0)</f>
        <v>0</v>
      </c>
      <c r="AR843">
        <f>IF(Kinder!BR845=Antrag!$C$4,IF(G843&gt;=4.5,IF('Berechnung 4_5 _ x'!J$5="Nein",4.5,IF(Kinder!AP$903&lt;3,IF(MAX(Kinder!$AJ$903:AP$903)&lt;3,4.5,Kinder!BR843),MIN('Berechnung 4_5 _ x'!$E$31:$F$32))),G843),0)</f>
        <v>0</v>
      </c>
      <c r="AS843">
        <f>IF(Kinder!BS845=Antrag!$C$4,IF(H843&gt;=4.5,IF('Berechnung 4_5 _ x'!K$5="Nein",4.5,IF(Kinder!AQ$903&lt;3,IF(MAX(Kinder!$AJ$903:AQ$903)&lt;3,4.5,Kinder!BS843),MIN('Berechnung 4_5 _ x'!$E$31:$F$32))),H843),0)</f>
        <v>0</v>
      </c>
      <c r="AT843">
        <f>IF(Kinder!BT845=Antrag!$C$4,IF(I843&gt;=4.5,IF('Berechnung 4_5 _ x'!L$5="Nein",4.5,IF(Kinder!AR$903&lt;3,IF(MAX(Kinder!$AJ$903:AR$903)&lt;3,4.5,Kinder!BT843),MIN('Berechnung 4_5 _ x'!$E$31:$F$32))),I843),0)</f>
        <v>0</v>
      </c>
      <c r="AU843">
        <f>IF(Kinder!BU845=Antrag!$C$4,IF(J843&gt;=4.5,IF('Berechnung 4_5 _ x'!M$5="Nein",4.5,IF(Kinder!AS$903&lt;3,IF(MAX(Kinder!$AJ$903:AS$903)&lt;3,4.5,Kinder!BU843),MIN('Berechnung 4_5 _ x'!$E$31:$F$32))),J843),0)</f>
        <v>0</v>
      </c>
      <c r="AV843">
        <f>IF(Kinder!BV845=Antrag!$C$4,IF(K843&gt;=4.5,IF('Berechnung 4_5 _ x'!N$5="Nein",4.5,IF(Kinder!AT$903&lt;3,IF(MAX(Kinder!$AJ$903:AT$903)&lt;3,4.5,Kinder!BV843),MIN('Berechnung 4_5 _ x'!$E$31:$F$32))),K843),0)</f>
        <v>0</v>
      </c>
      <c r="AW843">
        <f>IF(Kinder!BW845=Antrag!$C$4,IF(L843&gt;=4.5,IF('Berechnung 4_5 _ x'!O$5="Nein",4.5,IF(Kinder!AU$903&lt;3,IF(MAX(Kinder!$AJ$903:AU$903)&lt;3,4.5,Kinder!BW843),MIN('Berechnung 4_5 _ x'!$E$31:$F$32))),L843),0)</f>
        <v>0</v>
      </c>
    </row>
    <row r="844" spans="1:49" x14ac:dyDescent="0.2">
      <c r="M844">
        <f>IF(Kinder!BL845=Antrag!$C$4,Kinder!BL844,0)</f>
        <v>0</v>
      </c>
      <c r="N844">
        <f>IF(Kinder!BM845=Antrag!$C$4,Kinder!BM844,0)</f>
        <v>0</v>
      </c>
      <c r="O844">
        <f>IF(Kinder!BN845=Antrag!$C$4,Kinder!BN844,0)</f>
        <v>0</v>
      </c>
      <c r="P844">
        <f>IF(Kinder!BO845=Antrag!$C$4,Kinder!BO844,0)</f>
        <v>0</v>
      </c>
      <c r="Q844">
        <f>IF(Kinder!BP845=Antrag!$C$4,Kinder!BP844,0)</f>
        <v>0</v>
      </c>
      <c r="R844">
        <f>IF(Kinder!BQ845=Antrag!$C$4,Kinder!BQ844,0)</f>
        <v>0</v>
      </c>
      <c r="S844">
        <f>IF(Kinder!BR845=Antrag!$C$4,Kinder!BR844,0)</f>
        <v>0</v>
      </c>
      <c r="T844">
        <f>IF(Kinder!BS845=Antrag!$C$4,Kinder!BS844,0)</f>
        <v>0</v>
      </c>
      <c r="U844">
        <f>IF(Kinder!BT845=Antrag!$C$4,Kinder!BT844,0)</f>
        <v>0</v>
      </c>
      <c r="V844">
        <f>IF(Kinder!BU845=Antrag!$C$4,Kinder!BU844,0)</f>
        <v>0</v>
      </c>
      <c r="W844">
        <f>IF(Kinder!BV845=Antrag!$C$4,Kinder!BV844,0)</f>
        <v>0</v>
      </c>
      <c r="X844">
        <f>IF(Kinder!BW845=Antrag!$C$4,Kinder!BW844,0)</f>
        <v>0</v>
      </c>
    </row>
    <row r="845" spans="1:49" x14ac:dyDescent="0.2">
      <c r="Y845">
        <f t="shared" ref="Y845:AJ845" si="280">MIN(A843,AL843)*M844</f>
        <v>0</v>
      </c>
      <c r="Z845">
        <f t="shared" si="280"/>
        <v>0</v>
      </c>
      <c r="AA845">
        <f t="shared" si="280"/>
        <v>0</v>
      </c>
      <c r="AB845">
        <f t="shared" si="280"/>
        <v>0</v>
      </c>
      <c r="AC845">
        <f t="shared" si="280"/>
        <v>0</v>
      </c>
      <c r="AD845">
        <f t="shared" si="280"/>
        <v>0</v>
      </c>
      <c r="AE845">
        <f t="shared" si="280"/>
        <v>0</v>
      </c>
      <c r="AF845">
        <f t="shared" si="280"/>
        <v>0</v>
      </c>
      <c r="AG845">
        <f t="shared" si="280"/>
        <v>0</v>
      </c>
      <c r="AH845">
        <f t="shared" si="280"/>
        <v>0</v>
      </c>
      <c r="AI845">
        <f t="shared" si="280"/>
        <v>0</v>
      </c>
      <c r="AJ845">
        <f t="shared" si="280"/>
        <v>0</v>
      </c>
      <c r="AK845">
        <f>SUM(Y845:AJ845)</f>
        <v>0</v>
      </c>
    </row>
    <row r="846" spans="1:49" x14ac:dyDescent="0.2">
      <c r="A846">
        <f>IF(Kinder!BL848=Antrag!$C$4,IF(Kinder!BL846=4.5,'Berechnung 4_5 _ x'!$E$31,Kinder!BL846),0)</f>
        <v>0</v>
      </c>
      <c r="B846">
        <f>IF(Kinder!BM848=Antrag!$C$4,IF(Kinder!BM846=4.5,'Berechnung 4_5 _ x'!$E$31,Kinder!BM846),0)</f>
        <v>0</v>
      </c>
      <c r="C846">
        <f>IF(Kinder!BN848=Antrag!$C$4,IF(Kinder!BN846=4.5,'Berechnung 4_5 _ x'!$E$31,Kinder!BN846),0)</f>
        <v>0</v>
      </c>
      <c r="D846">
        <f>IF(Kinder!BO848=Antrag!$C$4,IF(Kinder!BO846=4.5,'Berechnung 4_5 _ x'!$E$31,Kinder!BO846),0)</f>
        <v>0</v>
      </c>
      <c r="E846">
        <f>IF(Kinder!BP848=Antrag!$C$4,IF(Kinder!BP846=4.5,'Berechnung 4_5 _ x'!$E$31,Kinder!BP846),0)</f>
        <v>0</v>
      </c>
      <c r="F846">
        <f>IF(Kinder!BQ848=Antrag!$C$4,IF(Kinder!BQ846=4.5,'Berechnung 4_5 _ x'!$E$31,Kinder!BQ846),0)</f>
        <v>0</v>
      </c>
      <c r="G846">
        <f>IF(Kinder!BR848=Antrag!$C$4,IF(Kinder!BR846=4.5,'Berechnung 4_5 _ x'!$E$31,Kinder!BR846),0)</f>
        <v>0</v>
      </c>
      <c r="H846">
        <f>IF(Kinder!BS848=Antrag!$C$4,IF(Kinder!BS846=4.5,'Berechnung 4_5 _ x'!$E$31,Kinder!BS846),0)</f>
        <v>0</v>
      </c>
      <c r="I846">
        <f>IF(Kinder!BT848=Antrag!$C$4,IF(Kinder!BT846=4.5,'Berechnung 4_5 _ x'!$E$31,Kinder!BT846),0)</f>
        <v>0</v>
      </c>
      <c r="J846">
        <f>IF(Kinder!BU848=Antrag!$C$4,IF(Kinder!BU846=4.5,'Berechnung 4_5 _ x'!$E$31,Kinder!BU846),0)</f>
        <v>0</v>
      </c>
      <c r="K846">
        <f>IF(Kinder!BV848=Antrag!$C$4,IF(Kinder!BV846=4.5,'Berechnung 4_5 _ x'!$E$31,Kinder!BV846),0)</f>
        <v>0</v>
      </c>
      <c r="L846">
        <f>IF(Kinder!BW848=Antrag!$C$4,IF(Kinder!BW846=4.5,'Berechnung 4_5 _ x'!$E$31,Kinder!BW846),0)</f>
        <v>0</v>
      </c>
      <c r="M846" t="str">
        <f>IF(Kinder!S848='Berechnung Kommune'!L845,Kinder!S846,0)</f>
        <v/>
      </c>
      <c r="AL846">
        <f>IF(Kinder!BL848=Antrag!$C$4,IF(A846&gt;=4.5,IF('Berechnung 4_5 _ x'!D$5="Nein",4.5,IF(Kinder!AJ$903&lt;3,IF(MAX(Kinder!$AJ$903:AJ$903)&lt;3,4.5,Kinder!BL846),MIN('Berechnung 4_5 _ x'!$E$31:$F$32))),A846),0)</f>
        <v>0</v>
      </c>
      <c r="AM846">
        <f>IF(Kinder!BM848=Antrag!$C$4,IF(B846&gt;=4.5,IF('Berechnung 4_5 _ x'!E$5="Nein",4.5,IF(Kinder!AK$903&lt;3,IF(MAX(Kinder!$AJ$903:AK$903)&lt;3,4.5,Kinder!BM846),MIN('Berechnung 4_5 _ x'!$E$31:$F$32))),B846),0)</f>
        <v>0</v>
      </c>
      <c r="AN846">
        <f>IF(Kinder!BN848=Antrag!$C$4,IF(C846&gt;=4.5,IF('Berechnung 4_5 _ x'!F$5="Nein",4.5,IF(Kinder!AL$903&lt;3,IF(MAX(Kinder!$AJ$903:AL$903)&lt;3,4.5,Kinder!BN846),MIN('Berechnung 4_5 _ x'!$E$31:$F$32))),C846),0)</f>
        <v>0</v>
      </c>
      <c r="AO846">
        <f>IF(Kinder!BO848=Antrag!$C$4,IF(D846&gt;=4.5,IF('Berechnung 4_5 _ x'!G$5="Nein",4.5,IF(Kinder!AM$903&lt;3,IF(MAX(Kinder!$AJ$903:AM$903)&lt;3,4.5,Kinder!BO846),MIN('Berechnung 4_5 _ x'!$E$31:$F$32))),D846),0)</f>
        <v>0</v>
      </c>
      <c r="AP846">
        <f>IF(Kinder!BP848=Antrag!$C$4,IF(E846&gt;=4.5,IF('Berechnung 4_5 _ x'!H$5="Nein",4.5,IF(Kinder!AN$903&lt;3,IF(MAX(Kinder!$AJ$903:AN$903)&lt;3,4.5,Kinder!BP846),MIN('Berechnung 4_5 _ x'!$E$31:$F$32))),E846),0)</f>
        <v>0</v>
      </c>
      <c r="AQ846">
        <f>IF(Kinder!BQ848=Antrag!$C$4,IF(F846&gt;=4.5,IF('Berechnung 4_5 _ x'!I$5="Nein",4.5,IF(Kinder!AO$903&lt;3,IF(MAX(Kinder!$AJ$903:AO$903)&lt;3,4.5,Kinder!BQ846),MIN('Berechnung 4_5 _ x'!$E$31:$F$32))),F846),0)</f>
        <v>0</v>
      </c>
      <c r="AR846">
        <f>IF(Kinder!BR848=Antrag!$C$4,IF(G846&gt;=4.5,IF('Berechnung 4_5 _ x'!J$5="Nein",4.5,IF(Kinder!AP$903&lt;3,IF(MAX(Kinder!$AJ$903:AP$903)&lt;3,4.5,Kinder!BR846),MIN('Berechnung 4_5 _ x'!$E$31:$F$32))),G846),0)</f>
        <v>0</v>
      </c>
      <c r="AS846">
        <f>IF(Kinder!BS848=Antrag!$C$4,IF(H846&gt;=4.5,IF('Berechnung 4_5 _ x'!K$5="Nein",4.5,IF(Kinder!AQ$903&lt;3,IF(MAX(Kinder!$AJ$903:AQ$903)&lt;3,4.5,Kinder!BS846),MIN('Berechnung 4_5 _ x'!$E$31:$F$32))),H846),0)</f>
        <v>0</v>
      </c>
      <c r="AT846">
        <f>IF(Kinder!BT848=Antrag!$C$4,IF(I846&gt;=4.5,IF('Berechnung 4_5 _ x'!L$5="Nein",4.5,IF(Kinder!AR$903&lt;3,IF(MAX(Kinder!$AJ$903:AR$903)&lt;3,4.5,Kinder!BT846),MIN('Berechnung 4_5 _ x'!$E$31:$F$32))),I846),0)</f>
        <v>0</v>
      </c>
      <c r="AU846">
        <f>IF(Kinder!BU848=Antrag!$C$4,IF(J846&gt;=4.5,IF('Berechnung 4_5 _ x'!M$5="Nein",4.5,IF(Kinder!AS$903&lt;3,IF(MAX(Kinder!$AJ$903:AS$903)&lt;3,4.5,Kinder!BU846),MIN('Berechnung 4_5 _ x'!$E$31:$F$32))),J846),0)</f>
        <v>0</v>
      </c>
      <c r="AV846">
        <f>IF(Kinder!BV848=Antrag!$C$4,IF(K846&gt;=4.5,IF('Berechnung 4_5 _ x'!N$5="Nein",4.5,IF(Kinder!AT$903&lt;3,IF(MAX(Kinder!$AJ$903:AT$903)&lt;3,4.5,Kinder!BV846),MIN('Berechnung 4_5 _ x'!$E$31:$F$32))),K846),0)</f>
        <v>0</v>
      </c>
      <c r="AW846">
        <f>IF(Kinder!BW848=Antrag!$C$4,IF(L846&gt;=4.5,IF('Berechnung 4_5 _ x'!O$5="Nein",4.5,IF(Kinder!AU$903&lt;3,IF(MAX(Kinder!$AJ$903:AU$903)&lt;3,4.5,Kinder!BW846),MIN('Berechnung 4_5 _ x'!$E$31:$F$32))),L846),0)</f>
        <v>0</v>
      </c>
    </row>
    <row r="847" spans="1:49" x14ac:dyDescent="0.2">
      <c r="M847">
        <f>IF(Kinder!BL848=Antrag!$C$4,Kinder!BL847,0)</f>
        <v>0</v>
      </c>
      <c r="N847">
        <f>IF(Kinder!BM848=Antrag!$C$4,Kinder!BM847,0)</f>
        <v>0</v>
      </c>
      <c r="O847">
        <f>IF(Kinder!BN848=Antrag!$C$4,Kinder!BN847,0)</f>
        <v>0</v>
      </c>
      <c r="P847">
        <f>IF(Kinder!BO848=Antrag!$C$4,Kinder!BO847,0)</f>
        <v>0</v>
      </c>
      <c r="Q847">
        <f>IF(Kinder!BP848=Antrag!$C$4,Kinder!BP847,0)</f>
        <v>0</v>
      </c>
      <c r="R847">
        <f>IF(Kinder!BQ848=Antrag!$C$4,Kinder!BQ847,0)</f>
        <v>0</v>
      </c>
      <c r="S847">
        <f>IF(Kinder!BR848=Antrag!$C$4,Kinder!BR847,0)</f>
        <v>0</v>
      </c>
      <c r="T847">
        <f>IF(Kinder!BS848=Antrag!$C$4,Kinder!BS847,0)</f>
        <v>0</v>
      </c>
      <c r="U847">
        <f>IF(Kinder!BT848=Antrag!$C$4,Kinder!BT847,0)</f>
        <v>0</v>
      </c>
      <c r="V847">
        <f>IF(Kinder!BU848=Antrag!$C$4,Kinder!BU847,0)</f>
        <v>0</v>
      </c>
      <c r="W847">
        <f>IF(Kinder!BV848=Antrag!$C$4,Kinder!BV847,0)</f>
        <v>0</v>
      </c>
      <c r="X847">
        <f>IF(Kinder!BW848=Antrag!$C$4,Kinder!BW847,0)</f>
        <v>0</v>
      </c>
    </row>
    <row r="848" spans="1:49" x14ac:dyDescent="0.2">
      <c r="Y848">
        <f t="shared" ref="Y848:AJ848" si="281">MIN(A846,AL846)*M847</f>
        <v>0</v>
      </c>
      <c r="Z848">
        <f t="shared" si="281"/>
        <v>0</v>
      </c>
      <c r="AA848">
        <f t="shared" si="281"/>
        <v>0</v>
      </c>
      <c r="AB848">
        <f t="shared" si="281"/>
        <v>0</v>
      </c>
      <c r="AC848">
        <f t="shared" si="281"/>
        <v>0</v>
      </c>
      <c r="AD848">
        <f t="shared" si="281"/>
        <v>0</v>
      </c>
      <c r="AE848">
        <f t="shared" si="281"/>
        <v>0</v>
      </c>
      <c r="AF848">
        <f t="shared" si="281"/>
        <v>0</v>
      </c>
      <c r="AG848">
        <f t="shared" si="281"/>
        <v>0</v>
      </c>
      <c r="AH848">
        <f t="shared" si="281"/>
        <v>0</v>
      </c>
      <c r="AI848">
        <f t="shared" si="281"/>
        <v>0</v>
      </c>
      <c r="AJ848">
        <f t="shared" si="281"/>
        <v>0</v>
      </c>
      <c r="AK848">
        <f>SUM(Y848:AJ848)</f>
        <v>0</v>
      </c>
    </row>
    <row r="849" spans="1:49" x14ac:dyDescent="0.2">
      <c r="A849">
        <f>IF(Kinder!BL851=Antrag!$C$4,IF(Kinder!BL849=4.5,'Berechnung 4_5 _ x'!$E$31,Kinder!BL849),0)</f>
        <v>0</v>
      </c>
      <c r="B849">
        <f>IF(Kinder!BM851=Antrag!$C$4,IF(Kinder!BM849=4.5,'Berechnung 4_5 _ x'!$E$31,Kinder!BM849),0)</f>
        <v>0</v>
      </c>
      <c r="C849">
        <f>IF(Kinder!BN851=Antrag!$C$4,IF(Kinder!BN849=4.5,'Berechnung 4_5 _ x'!$E$31,Kinder!BN849),0)</f>
        <v>0</v>
      </c>
      <c r="D849">
        <f>IF(Kinder!BO851=Antrag!$C$4,IF(Kinder!BO849=4.5,'Berechnung 4_5 _ x'!$E$31,Kinder!BO849),0)</f>
        <v>0</v>
      </c>
      <c r="E849">
        <f>IF(Kinder!BP851=Antrag!$C$4,IF(Kinder!BP849=4.5,'Berechnung 4_5 _ x'!$E$31,Kinder!BP849),0)</f>
        <v>0</v>
      </c>
      <c r="F849">
        <f>IF(Kinder!BQ851=Antrag!$C$4,IF(Kinder!BQ849=4.5,'Berechnung 4_5 _ x'!$E$31,Kinder!BQ849),0)</f>
        <v>0</v>
      </c>
      <c r="G849">
        <f>IF(Kinder!BR851=Antrag!$C$4,IF(Kinder!BR849=4.5,'Berechnung 4_5 _ x'!$E$31,Kinder!BR849),0)</f>
        <v>0</v>
      </c>
      <c r="H849">
        <f>IF(Kinder!BS851=Antrag!$C$4,IF(Kinder!BS849=4.5,'Berechnung 4_5 _ x'!$E$31,Kinder!BS849),0)</f>
        <v>0</v>
      </c>
      <c r="I849">
        <f>IF(Kinder!BT851=Antrag!$C$4,IF(Kinder!BT849=4.5,'Berechnung 4_5 _ x'!$E$31,Kinder!BT849),0)</f>
        <v>0</v>
      </c>
      <c r="J849">
        <f>IF(Kinder!BU851=Antrag!$C$4,IF(Kinder!BU849=4.5,'Berechnung 4_5 _ x'!$E$31,Kinder!BU849),0)</f>
        <v>0</v>
      </c>
      <c r="K849">
        <f>IF(Kinder!BV851=Antrag!$C$4,IF(Kinder!BV849=4.5,'Berechnung 4_5 _ x'!$E$31,Kinder!BV849),0)</f>
        <v>0</v>
      </c>
      <c r="L849">
        <f>IF(Kinder!BW851=Antrag!$C$4,IF(Kinder!BW849=4.5,'Berechnung 4_5 _ x'!$E$31,Kinder!BW849),0)</f>
        <v>0</v>
      </c>
      <c r="M849" t="str">
        <f>IF(Kinder!S851='Berechnung Kommune'!L848,Kinder!S849,0)</f>
        <v/>
      </c>
      <c r="AL849">
        <f>IF(Kinder!BL851=Antrag!$C$4,IF(A849&gt;=4.5,IF('Berechnung 4_5 _ x'!D$5="Nein",4.5,IF(Kinder!AJ$903&lt;3,IF(MAX(Kinder!$AJ$903:AJ$903)&lt;3,4.5,Kinder!BL849),MIN('Berechnung 4_5 _ x'!$E$31:$F$32))),A849),0)</f>
        <v>0</v>
      </c>
      <c r="AM849">
        <f>IF(Kinder!BM851=Antrag!$C$4,IF(B849&gt;=4.5,IF('Berechnung 4_5 _ x'!E$5="Nein",4.5,IF(Kinder!AK$903&lt;3,IF(MAX(Kinder!$AJ$903:AK$903)&lt;3,4.5,Kinder!BM849),MIN('Berechnung 4_5 _ x'!$E$31:$F$32))),B849),0)</f>
        <v>0</v>
      </c>
      <c r="AN849">
        <f>IF(Kinder!BN851=Antrag!$C$4,IF(C849&gt;=4.5,IF('Berechnung 4_5 _ x'!F$5="Nein",4.5,IF(Kinder!AL$903&lt;3,IF(MAX(Kinder!$AJ$903:AL$903)&lt;3,4.5,Kinder!BN849),MIN('Berechnung 4_5 _ x'!$E$31:$F$32))),C849),0)</f>
        <v>0</v>
      </c>
      <c r="AO849">
        <f>IF(Kinder!BO851=Antrag!$C$4,IF(D849&gt;=4.5,IF('Berechnung 4_5 _ x'!G$5="Nein",4.5,IF(Kinder!AM$903&lt;3,IF(MAX(Kinder!$AJ$903:AM$903)&lt;3,4.5,Kinder!BO849),MIN('Berechnung 4_5 _ x'!$E$31:$F$32))),D849),0)</f>
        <v>0</v>
      </c>
      <c r="AP849">
        <f>IF(Kinder!BP851=Antrag!$C$4,IF(E849&gt;=4.5,IF('Berechnung 4_5 _ x'!H$5="Nein",4.5,IF(Kinder!AN$903&lt;3,IF(MAX(Kinder!$AJ$903:AN$903)&lt;3,4.5,Kinder!BP849),MIN('Berechnung 4_5 _ x'!$E$31:$F$32))),E849),0)</f>
        <v>0</v>
      </c>
      <c r="AQ849">
        <f>IF(Kinder!BQ851=Antrag!$C$4,IF(F849&gt;=4.5,IF('Berechnung 4_5 _ x'!I$5="Nein",4.5,IF(Kinder!AO$903&lt;3,IF(MAX(Kinder!$AJ$903:AO$903)&lt;3,4.5,Kinder!BQ849),MIN('Berechnung 4_5 _ x'!$E$31:$F$32))),F849),0)</f>
        <v>0</v>
      </c>
      <c r="AR849">
        <f>IF(Kinder!BR851=Antrag!$C$4,IF(G849&gt;=4.5,IF('Berechnung 4_5 _ x'!J$5="Nein",4.5,IF(Kinder!AP$903&lt;3,IF(MAX(Kinder!$AJ$903:AP$903)&lt;3,4.5,Kinder!BR849),MIN('Berechnung 4_5 _ x'!$E$31:$F$32))),G849),0)</f>
        <v>0</v>
      </c>
      <c r="AS849">
        <f>IF(Kinder!BS851=Antrag!$C$4,IF(H849&gt;=4.5,IF('Berechnung 4_5 _ x'!K$5="Nein",4.5,IF(Kinder!AQ$903&lt;3,IF(MAX(Kinder!$AJ$903:AQ$903)&lt;3,4.5,Kinder!BS849),MIN('Berechnung 4_5 _ x'!$E$31:$F$32))),H849),0)</f>
        <v>0</v>
      </c>
      <c r="AT849">
        <f>IF(Kinder!BT851=Antrag!$C$4,IF(I849&gt;=4.5,IF('Berechnung 4_5 _ x'!L$5="Nein",4.5,IF(Kinder!AR$903&lt;3,IF(MAX(Kinder!$AJ$903:AR$903)&lt;3,4.5,Kinder!BT849),MIN('Berechnung 4_5 _ x'!$E$31:$F$32))),I849),0)</f>
        <v>0</v>
      </c>
      <c r="AU849">
        <f>IF(Kinder!BU851=Antrag!$C$4,IF(J849&gt;=4.5,IF('Berechnung 4_5 _ x'!M$5="Nein",4.5,IF(Kinder!AS$903&lt;3,IF(MAX(Kinder!$AJ$903:AS$903)&lt;3,4.5,Kinder!BU849),MIN('Berechnung 4_5 _ x'!$E$31:$F$32))),J849),0)</f>
        <v>0</v>
      </c>
      <c r="AV849">
        <f>IF(Kinder!BV851=Antrag!$C$4,IF(K849&gt;=4.5,IF('Berechnung 4_5 _ x'!N$5="Nein",4.5,IF(Kinder!AT$903&lt;3,IF(MAX(Kinder!$AJ$903:AT$903)&lt;3,4.5,Kinder!BV849),MIN('Berechnung 4_5 _ x'!$E$31:$F$32))),K849),0)</f>
        <v>0</v>
      </c>
      <c r="AW849">
        <f>IF(Kinder!BW851=Antrag!$C$4,IF(L849&gt;=4.5,IF('Berechnung 4_5 _ x'!O$5="Nein",4.5,IF(Kinder!AU$903&lt;3,IF(MAX(Kinder!$AJ$903:AU$903)&lt;3,4.5,Kinder!BW849),MIN('Berechnung 4_5 _ x'!$E$31:$F$32))),L849),0)</f>
        <v>0</v>
      </c>
    </row>
    <row r="850" spans="1:49" x14ac:dyDescent="0.2">
      <c r="M850">
        <f>IF(Kinder!BL851=Antrag!$C$4,Kinder!BL850,0)</f>
        <v>0</v>
      </c>
      <c r="N850">
        <f>IF(Kinder!BM851=Antrag!$C$4,Kinder!BM850,0)</f>
        <v>0</v>
      </c>
      <c r="O850">
        <f>IF(Kinder!BN851=Antrag!$C$4,Kinder!BN850,0)</f>
        <v>0</v>
      </c>
      <c r="P850">
        <f>IF(Kinder!BO851=Antrag!$C$4,Kinder!BO850,0)</f>
        <v>0</v>
      </c>
      <c r="Q850">
        <f>IF(Kinder!BP851=Antrag!$C$4,Kinder!BP850,0)</f>
        <v>0</v>
      </c>
      <c r="R850">
        <f>IF(Kinder!BQ851=Antrag!$C$4,Kinder!BQ850,0)</f>
        <v>0</v>
      </c>
      <c r="S850">
        <f>IF(Kinder!BR851=Antrag!$C$4,Kinder!BR850,0)</f>
        <v>0</v>
      </c>
      <c r="T850">
        <f>IF(Kinder!BS851=Antrag!$C$4,Kinder!BS850,0)</f>
        <v>0</v>
      </c>
      <c r="U850">
        <f>IF(Kinder!BT851=Antrag!$C$4,Kinder!BT850,0)</f>
        <v>0</v>
      </c>
      <c r="V850">
        <f>IF(Kinder!BU851=Antrag!$C$4,Kinder!BU850,0)</f>
        <v>0</v>
      </c>
      <c r="W850">
        <f>IF(Kinder!BV851=Antrag!$C$4,Kinder!BV850,0)</f>
        <v>0</v>
      </c>
      <c r="X850">
        <f>IF(Kinder!BW851=Antrag!$C$4,Kinder!BW850,0)</f>
        <v>0</v>
      </c>
    </row>
    <row r="851" spans="1:49" x14ac:dyDescent="0.2">
      <c r="Y851">
        <f t="shared" ref="Y851:AJ851" si="282">MIN(A849,AL849)*M850</f>
        <v>0</v>
      </c>
      <c r="Z851">
        <f t="shared" si="282"/>
        <v>0</v>
      </c>
      <c r="AA851">
        <f t="shared" si="282"/>
        <v>0</v>
      </c>
      <c r="AB851">
        <f t="shared" si="282"/>
        <v>0</v>
      </c>
      <c r="AC851">
        <f t="shared" si="282"/>
        <v>0</v>
      </c>
      <c r="AD851">
        <f t="shared" si="282"/>
        <v>0</v>
      </c>
      <c r="AE851">
        <f t="shared" si="282"/>
        <v>0</v>
      </c>
      <c r="AF851">
        <f t="shared" si="282"/>
        <v>0</v>
      </c>
      <c r="AG851">
        <f t="shared" si="282"/>
        <v>0</v>
      </c>
      <c r="AH851">
        <f t="shared" si="282"/>
        <v>0</v>
      </c>
      <c r="AI851">
        <f t="shared" si="282"/>
        <v>0</v>
      </c>
      <c r="AJ851">
        <f t="shared" si="282"/>
        <v>0</v>
      </c>
      <c r="AK851">
        <f>SUM(Y851:AJ851)</f>
        <v>0</v>
      </c>
    </row>
    <row r="852" spans="1:49" x14ac:dyDescent="0.2">
      <c r="A852">
        <f>IF(Kinder!BL854=Antrag!$C$4,IF(Kinder!BL852=4.5,'Berechnung 4_5 _ x'!$E$31,Kinder!BL852),0)</f>
        <v>0</v>
      </c>
      <c r="B852">
        <f>IF(Kinder!BM854=Antrag!$C$4,IF(Kinder!BM852=4.5,'Berechnung 4_5 _ x'!$E$31,Kinder!BM852),0)</f>
        <v>0</v>
      </c>
      <c r="C852">
        <f>IF(Kinder!BN854=Antrag!$C$4,IF(Kinder!BN852=4.5,'Berechnung 4_5 _ x'!$E$31,Kinder!BN852),0)</f>
        <v>0</v>
      </c>
      <c r="D852">
        <f>IF(Kinder!BO854=Antrag!$C$4,IF(Kinder!BO852=4.5,'Berechnung 4_5 _ x'!$E$31,Kinder!BO852),0)</f>
        <v>0</v>
      </c>
      <c r="E852">
        <f>IF(Kinder!BP854=Antrag!$C$4,IF(Kinder!BP852=4.5,'Berechnung 4_5 _ x'!$E$31,Kinder!BP852),0)</f>
        <v>0</v>
      </c>
      <c r="F852">
        <f>IF(Kinder!BQ854=Antrag!$C$4,IF(Kinder!BQ852=4.5,'Berechnung 4_5 _ x'!$E$31,Kinder!BQ852),0)</f>
        <v>0</v>
      </c>
      <c r="G852">
        <f>IF(Kinder!BR854=Antrag!$C$4,IF(Kinder!BR852=4.5,'Berechnung 4_5 _ x'!$E$31,Kinder!BR852),0)</f>
        <v>0</v>
      </c>
      <c r="H852">
        <f>IF(Kinder!BS854=Antrag!$C$4,IF(Kinder!BS852=4.5,'Berechnung 4_5 _ x'!$E$31,Kinder!BS852),0)</f>
        <v>0</v>
      </c>
      <c r="I852">
        <f>IF(Kinder!BT854=Antrag!$C$4,IF(Kinder!BT852=4.5,'Berechnung 4_5 _ x'!$E$31,Kinder!BT852),0)</f>
        <v>0</v>
      </c>
      <c r="J852">
        <f>IF(Kinder!BU854=Antrag!$C$4,IF(Kinder!BU852=4.5,'Berechnung 4_5 _ x'!$E$31,Kinder!BU852),0)</f>
        <v>0</v>
      </c>
      <c r="K852">
        <f>IF(Kinder!BV854=Antrag!$C$4,IF(Kinder!BV852=4.5,'Berechnung 4_5 _ x'!$E$31,Kinder!BV852),0)</f>
        <v>0</v>
      </c>
      <c r="L852">
        <f>IF(Kinder!BW854=Antrag!$C$4,IF(Kinder!BW852=4.5,'Berechnung 4_5 _ x'!$E$31,Kinder!BW852),0)</f>
        <v>0</v>
      </c>
      <c r="M852" t="str">
        <f>IF(Kinder!S854='Berechnung Kommune'!L851,Kinder!S852,0)</f>
        <v/>
      </c>
      <c r="AL852">
        <f>IF(Kinder!BL854=Antrag!$C$4,IF(A852&gt;=4.5,IF('Berechnung 4_5 _ x'!D$5="Nein",4.5,IF(Kinder!AJ$903&lt;3,IF(MAX(Kinder!$AJ$903:AJ$903)&lt;3,4.5,Kinder!BL852),MIN('Berechnung 4_5 _ x'!$E$31:$F$32))),A852),0)</f>
        <v>0</v>
      </c>
      <c r="AM852">
        <f>IF(Kinder!BM854=Antrag!$C$4,IF(B852&gt;=4.5,IF('Berechnung 4_5 _ x'!E$5="Nein",4.5,IF(Kinder!AK$903&lt;3,IF(MAX(Kinder!$AJ$903:AK$903)&lt;3,4.5,Kinder!BM852),MIN('Berechnung 4_5 _ x'!$E$31:$F$32))),B852),0)</f>
        <v>0</v>
      </c>
      <c r="AN852">
        <f>IF(Kinder!BN854=Antrag!$C$4,IF(C852&gt;=4.5,IF('Berechnung 4_5 _ x'!F$5="Nein",4.5,IF(Kinder!AL$903&lt;3,IF(MAX(Kinder!$AJ$903:AL$903)&lt;3,4.5,Kinder!BN852),MIN('Berechnung 4_5 _ x'!$E$31:$F$32))),C852),0)</f>
        <v>0</v>
      </c>
      <c r="AO852">
        <f>IF(Kinder!BO854=Antrag!$C$4,IF(D852&gt;=4.5,IF('Berechnung 4_5 _ x'!G$5="Nein",4.5,IF(Kinder!AM$903&lt;3,IF(MAX(Kinder!$AJ$903:AM$903)&lt;3,4.5,Kinder!BO852),MIN('Berechnung 4_5 _ x'!$E$31:$F$32))),D852),0)</f>
        <v>0</v>
      </c>
      <c r="AP852">
        <f>IF(Kinder!BP854=Antrag!$C$4,IF(E852&gt;=4.5,IF('Berechnung 4_5 _ x'!H$5="Nein",4.5,IF(Kinder!AN$903&lt;3,IF(MAX(Kinder!$AJ$903:AN$903)&lt;3,4.5,Kinder!BP852),MIN('Berechnung 4_5 _ x'!$E$31:$F$32))),E852),0)</f>
        <v>0</v>
      </c>
      <c r="AQ852">
        <f>IF(Kinder!BQ854=Antrag!$C$4,IF(F852&gt;=4.5,IF('Berechnung 4_5 _ x'!I$5="Nein",4.5,IF(Kinder!AO$903&lt;3,IF(MAX(Kinder!$AJ$903:AO$903)&lt;3,4.5,Kinder!BQ852),MIN('Berechnung 4_5 _ x'!$E$31:$F$32))),F852),0)</f>
        <v>0</v>
      </c>
      <c r="AR852">
        <f>IF(Kinder!BR854=Antrag!$C$4,IF(G852&gt;=4.5,IF('Berechnung 4_5 _ x'!J$5="Nein",4.5,IF(Kinder!AP$903&lt;3,IF(MAX(Kinder!$AJ$903:AP$903)&lt;3,4.5,Kinder!BR852),MIN('Berechnung 4_5 _ x'!$E$31:$F$32))),G852),0)</f>
        <v>0</v>
      </c>
      <c r="AS852">
        <f>IF(Kinder!BS854=Antrag!$C$4,IF(H852&gt;=4.5,IF('Berechnung 4_5 _ x'!K$5="Nein",4.5,IF(Kinder!AQ$903&lt;3,IF(MAX(Kinder!$AJ$903:AQ$903)&lt;3,4.5,Kinder!BS852),MIN('Berechnung 4_5 _ x'!$E$31:$F$32))),H852),0)</f>
        <v>0</v>
      </c>
      <c r="AT852">
        <f>IF(Kinder!BT854=Antrag!$C$4,IF(I852&gt;=4.5,IF('Berechnung 4_5 _ x'!L$5="Nein",4.5,IF(Kinder!AR$903&lt;3,IF(MAX(Kinder!$AJ$903:AR$903)&lt;3,4.5,Kinder!BT852),MIN('Berechnung 4_5 _ x'!$E$31:$F$32))),I852),0)</f>
        <v>0</v>
      </c>
      <c r="AU852">
        <f>IF(Kinder!BU854=Antrag!$C$4,IF(J852&gt;=4.5,IF('Berechnung 4_5 _ x'!M$5="Nein",4.5,IF(Kinder!AS$903&lt;3,IF(MAX(Kinder!$AJ$903:AS$903)&lt;3,4.5,Kinder!BU852),MIN('Berechnung 4_5 _ x'!$E$31:$F$32))),J852),0)</f>
        <v>0</v>
      </c>
      <c r="AV852">
        <f>IF(Kinder!BV854=Antrag!$C$4,IF(K852&gt;=4.5,IF('Berechnung 4_5 _ x'!N$5="Nein",4.5,IF(Kinder!AT$903&lt;3,IF(MAX(Kinder!$AJ$903:AT$903)&lt;3,4.5,Kinder!BV852),MIN('Berechnung 4_5 _ x'!$E$31:$F$32))),K852),0)</f>
        <v>0</v>
      </c>
      <c r="AW852">
        <f>IF(Kinder!BW854=Antrag!$C$4,IF(L852&gt;=4.5,IF('Berechnung 4_5 _ x'!O$5="Nein",4.5,IF(Kinder!AU$903&lt;3,IF(MAX(Kinder!$AJ$903:AU$903)&lt;3,4.5,Kinder!BW852),MIN('Berechnung 4_5 _ x'!$E$31:$F$32))),L852),0)</f>
        <v>0</v>
      </c>
    </row>
    <row r="853" spans="1:49" x14ac:dyDescent="0.2">
      <c r="M853">
        <f>IF(Kinder!BL854=Antrag!$C$4,Kinder!BL853,0)</f>
        <v>0</v>
      </c>
      <c r="N853">
        <f>IF(Kinder!BM854=Antrag!$C$4,Kinder!BM853,0)</f>
        <v>0</v>
      </c>
      <c r="O853">
        <f>IF(Kinder!BN854=Antrag!$C$4,Kinder!BN853,0)</f>
        <v>0</v>
      </c>
      <c r="P853">
        <f>IF(Kinder!BO854=Antrag!$C$4,Kinder!BO853,0)</f>
        <v>0</v>
      </c>
      <c r="Q853">
        <f>IF(Kinder!BP854=Antrag!$C$4,Kinder!BP853,0)</f>
        <v>0</v>
      </c>
      <c r="R853">
        <f>IF(Kinder!BQ854=Antrag!$C$4,Kinder!BQ853,0)</f>
        <v>0</v>
      </c>
      <c r="S853">
        <f>IF(Kinder!BR854=Antrag!$C$4,Kinder!BR853,0)</f>
        <v>0</v>
      </c>
      <c r="T853">
        <f>IF(Kinder!BS854=Antrag!$C$4,Kinder!BS853,0)</f>
        <v>0</v>
      </c>
      <c r="U853">
        <f>IF(Kinder!BT854=Antrag!$C$4,Kinder!BT853,0)</f>
        <v>0</v>
      </c>
      <c r="V853">
        <f>IF(Kinder!BU854=Antrag!$C$4,Kinder!BU853,0)</f>
        <v>0</v>
      </c>
      <c r="W853">
        <f>IF(Kinder!BV854=Antrag!$C$4,Kinder!BV853,0)</f>
        <v>0</v>
      </c>
      <c r="X853">
        <f>IF(Kinder!BW854=Antrag!$C$4,Kinder!BW853,0)</f>
        <v>0</v>
      </c>
    </row>
    <row r="854" spans="1:49" x14ac:dyDescent="0.2">
      <c r="Y854">
        <f t="shared" ref="Y854:AJ854" si="283">MIN(A852,AL852)*M853</f>
        <v>0</v>
      </c>
      <c r="Z854">
        <f t="shared" si="283"/>
        <v>0</v>
      </c>
      <c r="AA854">
        <f t="shared" si="283"/>
        <v>0</v>
      </c>
      <c r="AB854">
        <f t="shared" si="283"/>
        <v>0</v>
      </c>
      <c r="AC854">
        <f t="shared" si="283"/>
        <v>0</v>
      </c>
      <c r="AD854">
        <f t="shared" si="283"/>
        <v>0</v>
      </c>
      <c r="AE854">
        <f t="shared" si="283"/>
        <v>0</v>
      </c>
      <c r="AF854">
        <f t="shared" si="283"/>
        <v>0</v>
      </c>
      <c r="AG854">
        <f t="shared" si="283"/>
        <v>0</v>
      </c>
      <c r="AH854">
        <f t="shared" si="283"/>
        <v>0</v>
      </c>
      <c r="AI854">
        <f t="shared" si="283"/>
        <v>0</v>
      </c>
      <c r="AJ854">
        <f t="shared" si="283"/>
        <v>0</v>
      </c>
      <c r="AK854">
        <f>SUM(Y854:AJ854)</f>
        <v>0</v>
      </c>
    </row>
    <row r="855" spans="1:49" x14ac:dyDescent="0.2">
      <c r="A855">
        <f>IF(Kinder!BL857=Antrag!$C$4,IF(Kinder!BL855=4.5,'Berechnung 4_5 _ x'!$E$31,Kinder!BL855),0)</f>
        <v>0</v>
      </c>
      <c r="B855">
        <f>IF(Kinder!BM857=Antrag!$C$4,IF(Kinder!BM855=4.5,'Berechnung 4_5 _ x'!$E$31,Kinder!BM855),0)</f>
        <v>0</v>
      </c>
      <c r="C855">
        <f>IF(Kinder!BN857=Antrag!$C$4,IF(Kinder!BN855=4.5,'Berechnung 4_5 _ x'!$E$31,Kinder!BN855),0)</f>
        <v>0</v>
      </c>
      <c r="D855">
        <f>IF(Kinder!BO857=Antrag!$C$4,IF(Kinder!BO855=4.5,'Berechnung 4_5 _ x'!$E$31,Kinder!BO855),0)</f>
        <v>0</v>
      </c>
      <c r="E855">
        <f>IF(Kinder!BP857=Antrag!$C$4,IF(Kinder!BP855=4.5,'Berechnung 4_5 _ x'!$E$31,Kinder!BP855),0)</f>
        <v>0</v>
      </c>
      <c r="F855">
        <f>IF(Kinder!BQ857=Antrag!$C$4,IF(Kinder!BQ855=4.5,'Berechnung 4_5 _ x'!$E$31,Kinder!BQ855),0)</f>
        <v>0</v>
      </c>
      <c r="G855">
        <f>IF(Kinder!BR857=Antrag!$C$4,IF(Kinder!BR855=4.5,'Berechnung 4_5 _ x'!$E$31,Kinder!BR855),0)</f>
        <v>0</v>
      </c>
      <c r="H855">
        <f>IF(Kinder!BS857=Antrag!$C$4,IF(Kinder!BS855=4.5,'Berechnung 4_5 _ x'!$E$31,Kinder!BS855),0)</f>
        <v>0</v>
      </c>
      <c r="I855">
        <f>IF(Kinder!BT857=Antrag!$C$4,IF(Kinder!BT855=4.5,'Berechnung 4_5 _ x'!$E$31,Kinder!BT855),0)</f>
        <v>0</v>
      </c>
      <c r="J855">
        <f>IF(Kinder!BU857=Antrag!$C$4,IF(Kinder!BU855=4.5,'Berechnung 4_5 _ x'!$E$31,Kinder!BU855),0)</f>
        <v>0</v>
      </c>
      <c r="K855">
        <f>IF(Kinder!BV857=Antrag!$C$4,IF(Kinder!BV855=4.5,'Berechnung 4_5 _ x'!$E$31,Kinder!BV855),0)</f>
        <v>0</v>
      </c>
      <c r="L855">
        <f>IF(Kinder!BW857=Antrag!$C$4,IF(Kinder!BW855=4.5,'Berechnung 4_5 _ x'!$E$31,Kinder!BW855),0)</f>
        <v>0</v>
      </c>
      <c r="M855" t="str">
        <f>IF(Kinder!S857='Berechnung Kommune'!L854,Kinder!S855,0)</f>
        <v/>
      </c>
      <c r="AL855">
        <f>IF(Kinder!BL857=Antrag!$C$4,IF(A855&gt;=4.5,IF('Berechnung 4_5 _ x'!D$5="Nein",4.5,IF(Kinder!AJ$903&lt;3,IF(MAX(Kinder!$AJ$903:AJ$903)&lt;3,4.5,Kinder!BL855),MIN('Berechnung 4_5 _ x'!$E$31:$F$32))),A855),0)</f>
        <v>0</v>
      </c>
      <c r="AM855">
        <f>IF(Kinder!BM857=Antrag!$C$4,IF(B855&gt;=4.5,IF('Berechnung 4_5 _ x'!E$5="Nein",4.5,IF(Kinder!AK$903&lt;3,IF(MAX(Kinder!$AJ$903:AK$903)&lt;3,4.5,Kinder!BM855),MIN('Berechnung 4_5 _ x'!$E$31:$F$32))),B855),0)</f>
        <v>0</v>
      </c>
      <c r="AN855">
        <f>IF(Kinder!BN857=Antrag!$C$4,IF(C855&gt;=4.5,IF('Berechnung 4_5 _ x'!F$5="Nein",4.5,IF(Kinder!AL$903&lt;3,IF(MAX(Kinder!$AJ$903:AL$903)&lt;3,4.5,Kinder!BN855),MIN('Berechnung 4_5 _ x'!$E$31:$F$32))),C855),0)</f>
        <v>0</v>
      </c>
      <c r="AO855">
        <f>IF(Kinder!BO857=Antrag!$C$4,IF(D855&gt;=4.5,IF('Berechnung 4_5 _ x'!G$5="Nein",4.5,IF(Kinder!AM$903&lt;3,IF(MAX(Kinder!$AJ$903:AM$903)&lt;3,4.5,Kinder!BO855),MIN('Berechnung 4_5 _ x'!$E$31:$F$32))),D855),0)</f>
        <v>0</v>
      </c>
      <c r="AP855">
        <f>IF(Kinder!BP857=Antrag!$C$4,IF(E855&gt;=4.5,IF('Berechnung 4_5 _ x'!H$5="Nein",4.5,IF(Kinder!AN$903&lt;3,IF(MAX(Kinder!$AJ$903:AN$903)&lt;3,4.5,Kinder!BP855),MIN('Berechnung 4_5 _ x'!$E$31:$F$32))),E855),0)</f>
        <v>0</v>
      </c>
      <c r="AQ855">
        <f>IF(Kinder!BQ857=Antrag!$C$4,IF(F855&gt;=4.5,IF('Berechnung 4_5 _ x'!I$5="Nein",4.5,IF(Kinder!AO$903&lt;3,IF(MAX(Kinder!$AJ$903:AO$903)&lt;3,4.5,Kinder!BQ855),MIN('Berechnung 4_5 _ x'!$E$31:$F$32))),F855),0)</f>
        <v>0</v>
      </c>
      <c r="AR855">
        <f>IF(Kinder!BR857=Antrag!$C$4,IF(G855&gt;=4.5,IF('Berechnung 4_5 _ x'!J$5="Nein",4.5,IF(Kinder!AP$903&lt;3,IF(MAX(Kinder!$AJ$903:AP$903)&lt;3,4.5,Kinder!BR855),MIN('Berechnung 4_5 _ x'!$E$31:$F$32))),G855),0)</f>
        <v>0</v>
      </c>
      <c r="AS855">
        <f>IF(Kinder!BS857=Antrag!$C$4,IF(H855&gt;=4.5,IF('Berechnung 4_5 _ x'!K$5="Nein",4.5,IF(Kinder!AQ$903&lt;3,IF(MAX(Kinder!$AJ$903:AQ$903)&lt;3,4.5,Kinder!BS855),MIN('Berechnung 4_5 _ x'!$E$31:$F$32))),H855),0)</f>
        <v>0</v>
      </c>
      <c r="AT855">
        <f>IF(Kinder!BT857=Antrag!$C$4,IF(I855&gt;=4.5,IF('Berechnung 4_5 _ x'!L$5="Nein",4.5,IF(Kinder!AR$903&lt;3,IF(MAX(Kinder!$AJ$903:AR$903)&lt;3,4.5,Kinder!BT855),MIN('Berechnung 4_5 _ x'!$E$31:$F$32))),I855),0)</f>
        <v>0</v>
      </c>
      <c r="AU855">
        <f>IF(Kinder!BU857=Antrag!$C$4,IF(J855&gt;=4.5,IF('Berechnung 4_5 _ x'!M$5="Nein",4.5,IF(Kinder!AS$903&lt;3,IF(MAX(Kinder!$AJ$903:AS$903)&lt;3,4.5,Kinder!BU855),MIN('Berechnung 4_5 _ x'!$E$31:$F$32))),J855),0)</f>
        <v>0</v>
      </c>
      <c r="AV855">
        <f>IF(Kinder!BV857=Antrag!$C$4,IF(K855&gt;=4.5,IF('Berechnung 4_5 _ x'!N$5="Nein",4.5,IF(Kinder!AT$903&lt;3,IF(MAX(Kinder!$AJ$903:AT$903)&lt;3,4.5,Kinder!BV855),MIN('Berechnung 4_5 _ x'!$E$31:$F$32))),K855),0)</f>
        <v>0</v>
      </c>
      <c r="AW855">
        <f>IF(Kinder!BW857=Antrag!$C$4,IF(L855&gt;=4.5,IF('Berechnung 4_5 _ x'!O$5="Nein",4.5,IF(Kinder!AU$903&lt;3,IF(MAX(Kinder!$AJ$903:AU$903)&lt;3,4.5,Kinder!BW855),MIN('Berechnung 4_5 _ x'!$E$31:$F$32))),L855),0)</f>
        <v>0</v>
      </c>
    </row>
    <row r="856" spans="1:49" x14ac:dyDescent="0.2">
      <c r="M856">
        <f>IF(Kinder!BL857=Antrag!$C$4,Kinder!BL856,0)</f>
        <v>0</v>
      </c>
      <c r="N856">
        <f>IF(Kinder!BM857=Antrag!$C$4,Kinder!BM856,0)</f>
        <v>0</v>
      </c>
      <c r="O856">
        <f>IF(Kinder!BN857=Antrag!$C$4,Kinder!BN856,0)</f>
        <v>0</v>
      </c>
      <c r="P856">
        <f>IF(Kinder!BO857=Antrag!$C$4,Kinder!BO856,0)</f>
        <v>0</v>
      </c>
      <c r="Q856">
        <f>IF(Kinder!BP857=Antrag!$C$4,Kinder!BP856,0)</f>
        <v>0</v>
      </c>
      <c r="R856">
        <f>IF(Kinder!BQ857=Antrag!$C$4,Kinder!BQ856,0)</f>
        <v>0</v>
      </c>
      <c r="S856">
        <f>IF(Kinder!BR857=Antrag!$C$4,Kinder!BR856,0)</f>
        <v>0</v>
      </c>
      <c r="T856">
        <f>IF(Kinder!BS857=Antrag!$C$4,Kinder!BS856,0)</f>
        <v>0</v>
      </c>
      <c r="U856">
        <f>IF(Kinder!BT857=Antrag!$C$4,Kinder!BT856,0)</f>
        <v>0</v>
      </c>
      <c r="V856">
        <f>IF(Kinder!BU857=Antrag!$C$4,Kinder!BU856,0)</f>
        <v>0</v>
      </c>
      <c r="W856">
        <f>IF(Kinder!BV857=Antrag!$C$4,Kinder!BV856,0)</f>
        <v>0</v>
      </c>
      <c r="X856">
        <f>IF(Kinder!BW857=Antrag!$C$4,Kinder!BW856,0)</f>
        <v>0</v>
      </c>
    </row>
    <row r="857" spans="1:49" x14ac:dyDescent="0.2">
      <c r="Y857">
        <f t="shared" ref="Y857:AJ857" si="284">MIN(A855,AL855)*M856</f>
        <v>0</v>
      </c>
      <c r="Z857">
        <f t="shared" si="284"/>
        <v>0</v>
      </c>
      <c r="AA857">
        <f t="shared" si="284"/>
        <v>0</v>
      </c>
      <c r="AB857">
        <f t="shared" si="284"/>
        <v>0</v>
      </c>
      <c r="AC857">
        <f t="shared" si="284"/>
        <v>0</v>
      </c>
      <c r="AD857">
        <f t="shared" si="284"/>
        <v>0</v>
      </c>
      <c r="AE857">
        <f t="shared" si="284"/>
        <v>0</v>
      </c>
      <c r="AF857">
        <f t="shared" si="284"/>
        <v>0</v>
      </c>
      <c r="AG857">
        <f t="shared" si="284"/>
        <v>0</v>
      </c>
      <c r="AH857">
        <f t="shared" si="284"/>
        <v>0</v>
      </c>
      <c r="AI857">
        <f t="shared" si="284"/>
        <v>0</v>
      </c>
      <c r="AJ857">
        <f t="shared" si="284"/>
        <v>0</v>
      </c>
      <c r="AK857">
        <f>SUM(Y857:AJ857)</f>
        <v>0</v>
      </c>
    </row>
    <row r="858" spans="1:49" x14ac:dyDescent="0.2">
      <c r="A858">
        <f>IF(Kinder!BL860=Antrag!$C$4,IF(Kinder!BL858=4.5,'Berechnung 4_5 _ x'!$E$31,Kinder!BL858),0)</f>
        <v>0</v>
      </c>
      <c r="B858">
        <f>IF(Kinder!BM860=Antrag!$C$4,IF(Kinder!BM858=4.5,'Berechnung 4_5 _ x'!$E$31,Kinder!BM858),0)</f>
        <v>0</v>
      </c>
      <c r="C858">
        <f>IF(Kinder!BN860=Antrag!$C$4,IF(Kinder!BN858=4.5,'Berechnung 4_5 _ x'!$E$31,Kinder!BN858),0)</f>
        <v>0</v>
      </c>
      <c r="D858">
        <f>IF(Kinder!BO860=Antrag!$C$4,IF(Kinder!BO858=4.5,'Berechnung 4_5 _ x'!$E$31,Kinder!BO858),0)</f>
        <v>0</v>
      </c>
      <c r="E858">
        <f>IF(Kinder!BP860=Antrag!$C$4,IF(Kinder!BP858=4.5,'Berechnung 4_5 _ x'!$E$31,Kinder!BP858),0)</f>
        <v>0</v>
      </c>
      <c r="F858">
        <f>IF(Kinder!BQ860=Antrag!$C$4,IF(Kinder!BQ858=4.5,'Berechnung 4_5 _ x'!$E$31,Kinder!BQ858),0)</f>
        <v>0</v>
      </c>
      <c r="G858">
        <f>IF(Kinder!BR860=Antrag!$C$4,IF(Kinder!BR858=4.5,'Berechnung 4_5 _ x'!$E$31,Kinder!BR858),0)</f>
        <v>0</v>
      </c>
      <c r="H858">
        <f>IF(Kinder!BS860=Antrag!$C$4,IF(Kinder!BS858=4.5,'Berechnung 4_5 _ x'!$E$31,Kinder!BS858),0)</f>
        <v>0</v>
      </c>
      <c r="I858">
        <f>IF(Kinder!BT860=Antrag!$C$4,IF(Kinder!BT858=4.5,'Berechnung 4_5 _ x'!$E$31,Kinder!BT858),0)</f>
        <v>0</v>
      </c>
      <c r="J858">
        <f>IF(Kinder!BU860=Antrag!$C$4,IF(Kinder!BU858=4.5,'Berechnung 4_5 _ x'!$E$31,Kinder!BU858),0)</f>
        <v>0</v>
      </c>
      <c r="K858">
        <f>IF(Kinder!BV860=Antrag!$C$4,IF(Kinder!BV858=4.5,'Berechnung 4_5 _ x'!$E$31,Kinder!BV858),0)</f>
        <v>0</v>
      </c>
      <c r="L858">
        <f>IF(Kinder!BW860=Antrag!$C$4,IF(Kinder!BW858=4.5,'Berechnung 4_5 _ x'!$E$31,Kinder!BW858),0)</f>
        <v>0</v>
      </c>
      <c r="M858" t="str">
        <f>IF(Kinder!S860='Berechnung Kommune'!L857,Kinder!S858,0)</f>
        <v/>
      </c>
      <c r="AL858">
        <f>IF(Kinder!BL860=Antrag!$C$4,IF(A858&gt;=4.5,IF('Berechnung 4_5 _ x'!D$5="Nein",4.5,IF(Kinder!AJ$903&lt;3,IF(MAX(Kinder!$AJ$903:AJ$903)&lt;3,4.5,Kinder!BL858),MIN('Berechnung 4_5 _ x'!$E$31:$F$32))),A858),0)</f>
        <v>0</v>
      </c>
      <c r="AM858">
        <f>IF(Kinder!BM860=Antrag!$C$4,IF(B858&gt;=4.5,IF('Berechnung 4_5 _ x'!E$5="Nein",4.5,IF(Kinder!AK$903&lt;3,IF(MAX(Kinder!$AJ$903:AK$903)&lt;3,4.5,Kinder!BM858),MIN('Berechnung 4_5 _ x'!$E$31:$F$32))),B858),0)</f>
        <v>0</v>
      </c>
      <c r="AN858">
        <f>IF(Kinder!BN860=Antrag!$C$4,IF(C858&gt;=4.5,IF('Berechnung 4_5 _ x'!F$5="Nein",4.5,IF(Kinder!AL$903&lt;3,IF(MAX(Kinder!$AJ$903:AL$903)&lt;3,4.5,Kinder!BN858),MIN('Berechnung 4_5 _ x'!$E$31:$F$32))),C858),0)</f>
        <v>0</v>
      </c>
      <c r="AO858">
        <f>IF(Kinder!BO860=Antrag!$C$4,IF(D858&gt;=4.5,IF('Berechnung 4_5 _ x'!G$5="Nein",4.5,IF(Kinder!AM$903&lt;3,IF(MAX(Kinder!$AJ$903:AM$903)&lt;3,4.5,Kinder!BO858),MIN('Berechnung 4_5 _ x'!$E$31:$F$32))),D858),0)</f>
        <v>0</v>
      </c>
      <c r="AP858">
        <f>IF(Kinder!BP860=Antrag!$C$4,IF(E858&gt;=4.5,IF('Berechnung 4_5 _ x'!H$5="Nein",4.5,IF(Kinder!AN$903&lt;3,IF(MAX(Kinder!$AJ$903:AN$903)&lt;3,4.5,Kinder!BP858),MIN('Berechnung 4_5 _ x'!$E$31:$F$32))),E858),0)</f>
        <v>0</v>
      </c>
      <c r="AQ858">
        <f>IF(Kinder!BQ860=Antrag!$C$4,IF(F858&gt;=4.5,IF('Berechnung 4_5 _ x'!I$5="Nein",4.5,IF(Kinder!AO$903&lt;3,IF(MAX(Kinder!$AJ$903:AO$903)&lt;3,4.5,Kinder!BQ858),MIN('Berechnung 4_5 _ x'!$E$31:$F$32))),F858),0)</f>
        <v>0</v>
      </c>
      <c r="AR858">
        <f>IF(Kinder!BR860=Antrag!$C$4,IF(G858&gt;=4.5,IF('Berechnung 4_5 _ x'!J$5="Nein",4.5,IF(Kinder!AP$903&lt;3,IF(MAX(Kinder!$AJ$903:AP$903)&lt;3,4.5,Kinder!BR858),MIN('Berechnung 4_5 _ x'!$E$31:$F$32))),G858),0)</f>
        <v>0</v>
      </c>
      <c r="AS858">
        <f>IF(Kinder!BS860=Antrag!$C$4,IF(H858&gt;=4.5,IF('Berechnung 4_5 _ x'!K$5="Nein",4.5,IF(Kinder!AQ$903&lt;3,IF(MAX(Kinder!$AJ$903:AQ$903)&lt;3,4.5,Kinder!BS858),MIN('Berechnung 4_5 _ x'!$E$31:$F$32))),H858),0)</f>
        <v>0</v>
      </c>
      <c r="AT858">
        <f>IF(Kinder!BT860=Antrag!$C$4,IF(I858&gt;=4.5,IF('Berechnung 4_5 _ x'!L$5="Nein",4.5,IF(Kinder!AR$903&lt;3,IF(MAX(Kinder!$AJ$903:AR$903)&lt;3,4.5,Kinder!BT858),MIN('Berechnung 4_5 _ x'!$E$31:$F$32))),I858),0)</f>
        <v>0</v>
      </c>
      <c r="AU858">
        <f>IF(Kinder!BU860=Antrag!$C$4,IF(J858&gt;=4.5,IF('Berechnung 4_5 _ x'!M$5="Nein",4.5,IF(Kinder!AS$903&lt;3,IF(MAX(Kinder!$AJ$903:AS$903)&lt;3,4.5,Kinder!BU858),MIN('Berechnung 4_5 _ x'!$E$31:$F$32))),J858),0)</f>
        <v>0</v>
      </c>
      <c r="AV858">
        <f>IF(Kinder!BV860=Antrag!$C$4,IF(K858&gt;=4.5,IF('Berechnung 4_5 _ x'!N$5="Nein",4.5,IF(Kinder!AT$903&lt;3,IF(MAX(Kinder!$AJ$903:AT$903)&lt;3,4.5,Kinder!BV858),MIN('Berechnung 4_5 _ x'!$E$31:$F$32))),K858),0)</f>
        <v>0</v>
      </c>
      <c r="AW858">
        <f>IF(Kinder!BW860=Antrag!$C$4,IF(L858&gt;=4.5,IF('Berechnung 4_5 _ x'!O$5="Nein",4.5,IF(Kinder!AU$903&lt;3,IF(MAX(Kinder!$AJ$903:AU$903)&lt;3,4.5,Kinder!BW858),MIN('Berechnung 4_5 _ x'!$E$31:$F$32))),L858),0)</f>
        <v>0</v>
      </c>
    </row>
    <row r="859" spans="1:49" x14ac:dyDescent="0.2">
      <c r="M859">
        <f>IF(Kinder!BL860=Antrag!$C$4,Kinder!BL859,0)</f>
        <v>0</v>
      </c>
      <c r="N859">
        <f>IF(Kinder!BM860=Antrag!$C$4,Kinder!BM859,0)</f>
        <v>0</v>
      </c>
      <c r="O859">
        <f>IF(Kinder!BN860=Antrag!$C$4,Kinder!BN859,0)</f>
        <v>0</v>
      </c>
      <c r="P859">
        <f>IF(Kinder!BO860=Antrag!$C$4,Kinder!BO859,0)</f>
        <v>0</v>
      </c>
      <c r="Q859">
        <f>IF(Kinder!BP860=Antrag!$C$4,Kinder!BP859,0)</f>
        <v>0</v>
      </c>
      <c r="R859">
        <f>IF(Kinder!BQ860=Antrag!$C$4,Kinder!BQ859,0)</f>
        <v>0</v>
      </c>
      <c r="S859">
        <f>IF(Kinder!BR860=Antrag!$C$4,Kinder!BR859,0)</f>
        <v>0</v>
      </c>
      <c r="T859">
        <f>IF(Kinder!BS860=Antrag!$C$4,Kinder!BS859,0)</f>
        <v>0</v>
      </c>
      <c r="U859">
        <f>IF(Kinder!BT860=Antrag!$C$4,Kinder!BT859,0)</f>
        <v>0</v>
      </c>
      <c r="V859">
        <f>IF(Kinder!BU860=Antrag!$C$4,Kinder!BU859,0)</f>
        <v>0</v>
      </c>
      <c r="W859">
        <f>IF(Kinder!BV860=Antrag!$C$4,Kinder!BV859,0)</f>
        <v>0</v>
      </c>
      <c r="X859">
        <f>IF(Kinder!BW860=Antrag!$C$4,Kinder!BW859,0)</f>
        <v>0</v>
      </c>
    </row>
    <row r="860" spans="1:49" x14ac:dyDescent="0.2">
      <c r="Y860">
        <f t="shared" ref="Y860:AJ860" si="285">MIN(A858,AL858)*M859</f>
        <v>0</v>
      </c>
      <c r="Z860">
        <f t="shared" si="285"/>
        <v>0</v>
      </c>
      <c r="AA860">
        <f t="shared" si="285"/>
        <v>0</v>
      </c>
      <c r="AB860">
        <f t="shared" si="285"/>
        <v>0</v>
      </c>
      <c r="AC860">
        <f t="shared" si="285"/>
        <v>0</v>
      </c>
      <c r="AD860">
        <f t="shared" si="285"/>
        <v>0</v>
      </c>
      <c r="AE860">
        <f t="shared" si="285"/>
        <v>0</v>
      </c>
      <c r="AF860">
        <f t="shared" si="285"/>
        <v>0</v>
      </c>
      <c r="AG860">
        <f t="shared" si="285"/>
        <v>0</v>
      </c>
      <c r="AH860">
        <f t="shared" si="285"/>
        <v>0</v>
      </c>
      <c r="AI860">
        <f t="shared" si="285"/>
        <v>0</v>
      </c>
      <c r="AJ860">
        <f t="shared" si="285"/>
        <v>0</v>
      </c>
      <c r="AK860">
        <f>SUM(Y860:AJ860)</f>
        <v>0</v>
      </c>
    </row>
    <row r="861" spans="1:49" x14ac:dyDescent="0.2">
      <c r="A861">
        <f>IF(Kinder!BL863=Antrag!$C$4,IF(Kinder!BL861=4.5,'Berechnung 4_5 _ x'!$E$31,Kinder!BL861),0)</f>
        <v>0</v>
      </c>
      <c r="B861">
        <f>IF(Kinder!BM863=Antrag!$C$4,IF(Kinder!BM861=4.5,'Berechnung 4_5 _ x'!$E$31,Kinder!BM861),0)</f>
        <v>0</v>
      </c>
      <c r="C861">
        <f>IF(Kinder!BN863=Antrag!$C$4,IF(Kinder!BN861=4.5,'Berechnung 4_5 _ x'!$E$31,Kinder!BN861),0)</f>
        <v>0</v>
      </c>
      <c r="D861">
        <f>IF(Kinder!BO863=Antrag!$C$4,IF(Kinder!BO861=4.5,'Berechnung 4_5 _ x'!$E$31,Kinder!BO861),0)</f>
        <v>0</v>
      </c>
      <c r="E861">
        <f>IF(Kinder!BP863=Antrag!$C$4,IF(Kinder!BP861=4.5,'Berechnung 4_5 _ x'!$E$31,Kinder!BP861),0)</f>
        <v>0</v>
      </c>
      <c r="F861">
        <f>IF(Kinder!BQ863=Antrag!$C$4,IF(Kinder!BQ861=4.5,'Berechnung 4_5 _ x'!$E$31,Kinder!BQ861),0)</f>
        <v>0</v>
      </c>
      <c r="G861">
        <f>IF(Kinder!BR863=Antrag!$C$4,IF(Kinder!BR861=4.5,'Berechnung 4_5 _ x'!$E$31,Kinder!BR861),0)</f>
        <v>0</v>
      </c>
      <c r="H861">
        <f>IF(Kinder!BS863=Antrag!$C$4,IF(Kinder!BS861=4.5,'Berechnung 4_5 _ x'!$E$31,Kinder!BS861),0)</f>
        <v>0</v>
      </c>
      <c r="I861">
        <f>IF(Kinder!BT863=Antrag!$C$4,IF(Kinder!BT861=4.5,'Berechnung 4_5 _ x'!$E$31,Kinder!BT861),0)</f>
        <v>0</v>
      </c>
      <c r="J861">
        <f>IF(Kinder!BU863=Antrag!$C$4,IF(Kinder!BU861=4.5,'Berechnung 4_5 _ x'!$E$31,Kinder!BU861),0)</f>
        <v>0</v>
      </c>
      <c r="K861">
        <f>IF(Kinder!BV863=Antrag!$C$4,IF(Kinder!BV861=4.5,'Berechnung 4_5 _ x'!$E$31,Kinder!BV861),0)</f>
        <v>0</v>
      </c>
      <c r="L861">
        <f>IF(Kinder!BW863=Antrag!$C$4,IF(Kinder!BW861=4.5,'Berechnung 4_5 _ x'!$E$31,Kinder!BW861),0)</f>
        <v>0</v>
      </c>
      <c r="M861" t="str">
        <f>IF(Kinder!S863='Berechnung Kommune'!L860,Kinder!S861,0)</f>
        <v/>
      </c>
      <c r="AL861">
        <f>IF(Kinder!BL863=Antrag!$C$4,IF(A861&gt;=4.5,IF('Berechnung 4_5 _ x'!D$5="Nein",4.5,IF(Kinder!AJ$903&lt;3,IF(MAX(Kinder!$AJ$903:AJ$903)&lt;3,4.5,Kinder!BL861),MIN('Berechnung 4_5 _ x'!$E$31:$F$32))),A861),0)</f>
        <v>0</v>
      </c>
      <c r="AM861">
        <f>IF(Kinder!BM863=Antrag!$C$4,IF(B861&gt;=4.5,IF('Berechnung 4_5 _ x'!E$5="Nein",4.5,IF(Kinder!AK$903&lt;3,IF(MAX(Kinder!$AJ$903:AK$903)&lt;3,4.5,Kinder!BM861),MIN('Berechnung 4_5 _ x'!$E$31:$F$32))),B861),0)</f>
        <v>0</v>
      </c>
      <c r="AN861">
        <f>IF(Kinder!BN863=Antrag!$C$4,IF(C861&gt;=4.5,IF('Berechnung 4_5 _ x'!F$5="Nein",4.5,IF(Kinder!AL$903&lt;3,IF(MAX(Kinder!$AJ$903:AL$903)&lt;3,4.5,Kinder!BN861),MIN('Berechnung 4_5 _ x'!$E$31:$F$32))),C861),0)</f>
        <v>0</v>
      </c>
      <c r="AO861">
        <f>IF(Kinder!BO863=Antrag!$C$4,IF(D861&gt;=4.5,IF('Berechnung 4_5 _ x'!G$5="Nein",4.5,IF(Kinder!AM$903&lt;3,IF(MAX(Kinder!$AJ$903:AM$903)&lt;3,4.5,Kinder!BO861),MIN('Berechnung 4_5 _ x'!$E$31:$F$32))),D861),0)</f>
        <v>0</v>
      </c>
      <c r="AP861">
        <f>IF(Kinder!BP863=Antrag!$C$4,IF(E861&gt;=4.5,IF('Berechnung 4_5 _ x'!H$5="Nein",4.5,IF(Kinder!AN$903&lt;3,IF(MAX(Kinder!$AJ$903:AN$903)&lt;3,4.5,Kinder!BP861),MIN('Berechnung 4_5 _ x'!$E$31:$F$32))),E861),0)</f>
        <v>0</v>
      </c>
      <c r="AQ861">
        <f>IF(Kinder!BQ863=Antrag!$C$4,IF(F861&gt;=4.5,IF('Berechnung 4_5 _ x'!I$5="Nein",4.5,IF(Kinder!AO$903&lt;3,IF(MAX(Kinder!$AJ$903:AO$903)&lt;3,4.5,Kinder!BQ861),MIN('Berechnung 4_5 _ x'!$E$31:$F$32))),F861),0)</f>
        <v>0</v>
      </c>
      <c r="AR861">
        <f>IF(Kinder!BR863=Antrag!$C$4,IF(G861&gt;=4.5,IF('Berechnung 4_5 _ x'!J$5="Nein",4.5,IF(Kinder!AP$903&lt;3,IF(MAX(Kinder!$AJ$903:AP$903)&lt;3,4.5,Kinder!BR861),MIN('Berechnung 4_5 _ x'!$E$31:$F$32))),G861),0)</f>
        <v>0</v>
      </c>
      <c r="AS861">
        <f>IF(Kinder!BS863=Antrag!$C$4,IF(H861&gt;=4.5,IF('Berechnung 4_5 _ x'!K$5="Nein",4.5,IF(Kinder!AQ$903&lt;3,IF(MAX(Kinder!$AJ$903:AQ$903)&lt;3,4.5,Kinder!BS861),MIN('Berechnung 4_5 _ x'!$E$31:$F$32))),H861),0)</f>
        <v>0</v>
      </c>
      <c r="AT861">
        <f>IF(Kinder!BT863=Antrag!$C$4,IF(I861&gt;=4.5,IF('Berechnung 4_5 _ x'!L$5="Nein",4.5,IF(Kinder!AR$903&lt;3,IF(MAX(Kinder!$AJ$903:AR$903)&lt;3,4.5,Kinder!BT861),MIN('Berechnung 4_5 _ x'!$E$31:$F$32))),I861),0)</f>
        <v>0</v>
      </c>
      <c r="AU861">
        <f>IF(Kinder!BU863=Antrag!$C$4,IF(J861&gt;=4.5,IF('Berechnung 4_5 _ x'!M$5="Nein",4.5,IF(Kinder!AS$903&lt;3,IF(MAX(Kinder!$AJ$903:AS$903)&lt;3,4.5,Kinder!BU861),MIN('Berechnung 4_5 _ x'!$E$31:$F$32))),J861),0)</f>
        <v>0</v>
      </c>
      <c r="AV861">
        <f>IF(Kinder!BV863=Antrag!$C$4,IF(K861&gt;=4.5,IF('Berechnung 4_5 _ x'!N$5="Nein",4.5,IF(Kinder!AT$903&lt;3,IF(MAX(Kinder!$AJ$903:AT$903)&lt;3,4.5,Kinder!BV861),MIN('Berechnung 4_5 _ x'!$E$31:$F$32))),K861),0)</f>
        <v>0</v>
      </c>
      <c r="AW861">
        <f>IF(Kinder!BW863=Antrag!$C$4,IF(L861&gt;=4.5,IF('Berechnung 4_5 _ x'!O$5="Nein",4.5,IF(Kinder!AU$903&lt;3,IF(MAX(Kinder!$AJ$903:AU$903)&lt;3,4.5,Kinder!BW861),MIN('Berechnung 4_5 _ x'!$E$31:$F$32))),L861),0)</f>
        <v>0</v>
      </c>
    </row>
    <row r="862" spans="1:49" x14ac:dyDescent="0.2">
      <c r="M862">
        <f>IF(Kinder!BL863=Antrag!$C$4,Kinder!BL862,0)</f>
        <v>0</v>
      </c>
      <c r="N862">
        <f>IF(Kinder!BM863=Antrag!$C$4,Kinder!BM862,0)</f>
        <v>0</v>
      </c>
      <c r="O862">
        <f>IF(Kinder!BN863=Antrag!$C$4,Kinder!BN862,0)</f>
        <v>0</v>
      </c>
      <c r="P862">
        <f>IF(Kinder!BO863=Antrag!$C$4,Kinder!BO862,0)</f>
        <v>0</v>
      </c>
      <c r="Q862">
        <f>IF(Kinder!BP863=Antrag!$C$4,Kinder!BP862,0)</f>
        <v>0</v>
      </c>
      <c r="R862">
        <f>IF(Kinder!BQ863=Antrag!$C$4,Kinder!BQ862,0)</f>
        <v>0</v>
      </c>
      <c r="S862">
        <f>IF(Kinder!BR863=Antrag!$C$4,Kinder!BR862,0)</f>
        <v>0</v>
      </c>
      <c r="T862">
        <f>IF(Kinder!BS863=Antrag!$C$4,Kinder!BS862,0)</f>
        <v>0</v>
      </c>
      <c r="U862">
        <f>IF(Kinder!BT863=Antrag!$C$4,Kinder!BT862,0)</f>
        <v>0</v>
      </c>
      <c r="V862">
        <f>IF(Kinder!BU863=Antrag!$C$4,Kinder!BU862,0)</f>
        <v>0</v>
      </c>
      <c r="W862">
        <f>IF(Kinder!BV863=Antrag!$C$4,Kinder!BV862,0)</f>
        <v>0</v>
      </c>
      <c r="X862">
        <f>IF(Kinder!BW863=Antrag!$C$4,Kinder!BW862,0)</f>
        <v>0</v>
      </c>
    </row>
    <row r="863" spans="1:49" x14ac:dyDescent="0.2">
      <c r="Y863">
        <f t="shared" ref="Y863:AJ863" si="286">MIN(A861,AL861)*M862</f>
        <v>0</v>
      </c>
      <c r="Z863">
        <f t="shared" si="286"/>
        <v>0</v>
      </c>
      <c r="AA863">
        <f t="shared" si="286"/>
        <v>0</v>
      </c>
      <c r="AB863">
        <f t="shared" si="286"/>
        <v>0</v>
      </c>
      <c r="AC863">
        <f t="shared" si="286"/>
        <v>0</v>
      </c>
      <c r="AD863">
        <f t="shared" si="286"/>
        <v>0</v>
      </c>
      <c r="AE863">
        <f t="shared" si="286"/>
        <v>0</v>
      </c>
      <c r="AF863">
        <f t="shared" si="286"/>
        <v>0</v>
      </c>
      <c r="AG863">
        <f t="shared" si="286"/>
        <v>0</v>
      </c>
      <c r="AH863">
        <f t="shared" si="286"/>
        <v>0</v>
      </c>
      <c r="AI863">
        <f t="shared" si="286"/>
        <v>0</v>
      </c>
      <c r="AJ863">
        <f t="shared" si="286"/>
        <v>0</v>
      </c>
      <c r="AK863">
        <f>SUM(Y863:AJ863)</f>
        <v>0</v>
      </c>
    </row>
    <row r="864" spans="1:49" x14ac:dyDescent="0.2">
      <c r="A864">
        <f>IF(Kinder!BL866=Antrag!$C$4,IF(Kinder!BL864=4.5,'Berechnung 4_5 _ x'!$E$31,Kinder!BL864),0)</f>
        <v>0</v>
      </c>
      <c r="B864">
        <f>IF(Kinder!BM866=Antrag!$C$4,IF(Kinder!BM864=4.5,'Berechnung 4_5 _ x'!$E$31,Kinder!BM864),0)</f>
        <v>0</v>
      </c>
      <c r="C864">
        <f>IF(Kinder!BN866=Antrag!$C$4,IF(Kinder!BN864=4.5,'Berechnung 4_5 _ x'!$E$31,Kinder!BN864),0)</f>
        <v>0</v>
      </c>
      <c r="D864">
        <f>IF(Kinder!BO866=Antrag!$C$4,IF(Kinder!BO864=4.5,'Berechnung 4_5 _ x'!$E$31,Kinder!BO864),0)</f>
        <v>0</v>
      </c>
      <c r="E864">
        <f>IF(Kinder!BP866=Antrag!$C$4,IF(Kinder!BP864=4.5,'Berechnung 4_5 _ x'!$E$31,Kinder!BP864),0)</f>
        <v>0</v>
      </c>
      <c r="F864">
        <f>IF(Kinder!BQ866=Antrag!$C$4,IF(Kinder!BQ864=4.5,'Berechnung 4_5 _ x'!$E$31,Kinder!BQ864),0)</f>
        <v>0</v>
      </c>
      <c r="G864">
        <f>IF(Kinder!BR866=Antrag!$C$4,IF(Kinder!BR864=4.5,'Berechnung 4_5 _ x'!$E$31,Kinder!BR864),0)</f>
        <v>0</v>
      </c>
      <c r="H864">
        <f>IF(Kinder!BS866=Antrag!$C$4,IF(Kinder!BS864=4.5,'Berechnung 4_5 _ x'!$E$31,Kinder!BS864),0)</f>
        <v>0</v>
      </c>
      <c r="I864">
        <f>IF(Kinder!BT866=Antrag!$C$4,IF(Kinder!BT864=4.5,'Berechnung 4_5 _ x'!$E$31,Kinder!BT864),0)</f>
        <v>0</v>
      </c>
      <c r="J864">
        <f>IF(Kinder!BU866=Antrag!$C$4,IF(Kinder!BU864=4.5,'Berechnung 4_5 _ x'!$E$31,Kinder!BU864),0)</f>
        <v>0</v>
      </c>
      <c r="K864">
        <f>IF(Kinder!BV866=Antrag!$C$4,IF(Kinder!BV864=4.5,'Berechnung 4_5 _ x'!$E$31,Kinder!BV864),0)</f>
        <v>0</v>
      </c>
      <c r="L864">
        <f>IF(Kinder!BW866=Antrag!$C$4,IF(Kinder!BW864=4.5,'Berechnung 4_5 _ x'!$E$31,Kinder!BW864),0)</f>
        <v>0</v>
      </c>
      <c r="M864" t="str">
        <f>IF(Kinder!S866='Berechnung Kommune'!L863,Kinder!S864,0)</f>
        <v/>
      </c>
      <c r="AL864">
        <f>IF(Kinder!BL866=Antrag!$C$4,IF(A864&gt;=4.5,IF('Berechnung 4_5 _ x'!D$5="Nein",4.5,IF(Kinder!AJ$903&lt;3,IF(MAX(Kinder!$AJ$903:AJ$903)&lt;3,4.5,Kinder!BL864),MIN('Berechnung 4_5 _ x'!$E$31:$F$32))),A864),0)</f>
        <v>0</v>
      </c>
      <c r="AM864">
        <f>IF(Kinder!BM866=Antrag!$C$4,IF(B864&gt;=4.5,IF('Berechnung 4_5 _ x'!E$5="Nein",4.5,IF(Kinder!AK$903&lt;3,IF(MAX(Kinder!$AJ$903:AK$903)&lt;3,4.5,Kinder!BM864),MIN('Berechnung 4_5 _ x'!$E$31:$F$32))),B864),0)</f>
        <v>0</v>
      </c>
      <c r="AN864">
        <f>IF(Kinder!BN866=Antrag!$C$4,IF(C864&gt;=4.5,IF('Berechnung 4_5 _ x'!F$5="Nein",4.5,IF(Kinder!AL$903&lt;3,IF(MAX(Kinder!$AJ$903:AL$903)&lt;3,4.5,Kinder!BN864),MIN('Berechnung 4_5 _ x'!$E$31:$F$32))),C864),0)</f>
        <v>0</v>
      </c>
      <c r="AO864">
        <f>IF(Kinder!BO866=Antrag!$C$4,IF(D864&gt;=4.5,IF('Berechnung 4_5 _ x'!G$5="Nein",4.5,IF(Kinder!AM$903&lt;3,IF(MAX(Kinder!$AJ$903:AM$903)&lt;3,4.5,Kinder!BO864),MIN('Berechnung 4_5 _ x'!$E$31:$F$32))),D864),0)</f>
        <v>0</v>
      </c>
      <c r="AP864">
        <f>IF(Kinder!BP866=Antrag!$C$4,IF(E864&gt;=4.5,IF('Berechnung 4_5 _ x'!H$5="Nein",4.5,IF(Kinder!AN$903&lt;3,IF(MAX(Kinder!$AJ$903:AN$903)&lt;3,4.5,Kinder!BP864),MIN('Berechnung 4_5 _ x'!$E$31:$F$32))),E864),0)</f>
        <v>0</v>
      </c>
      <c r="AQ864">
        <f>IF(Kinder!BQ866=Antrag!$C$4,IF(F864&gt;=4.5,IF('Berechnung 4_5 _ x'!I$5="Nein",4.5,IF(Kinder!AO$903&lt;3,IF(MAX(Kinder!$AJ$903:AO$903)&lt;3,4.5,Kinder!BQ864),MIN('Berechnung 4_5 _ x'!$E$31:$F$32))),F864),0)</f>
        <v>0</v>
      </c>
      <c r="AR864">
        <f>IF(Kinder!BR866=Antrag!$C$4,IF(G864&gt;=4.5,IF('Berechnung 4_5 _ x'!J$5="Nein",4.5,IF(Kinder!AP$903&lt;3,IF(MAX(Kinder!$AJ$903:AP$903)&lt;3,4.5,Kinder!BR864),MIN('Berechnung 4_5 _ x'!$E$31:$F$32))),G864),0)</f>
        <v>0</v>
      </c>
      <c r="AS864">
        <f>IF(Kinder!BS866=Antrag!$C$4,IF(H864&gt;=4.5,IF('Berechnung 4_5 _ x'!K$5="Nein",4.5,IF(Kinder!AQ$903&lt;3,IF(MAX(Kinder!$AJ$903:AQ$903)&lt;3,4.5,Kinder!BS864),MIN('Berechnung 4_5 _ x'!$E$31:$F$32))),H864),0)</f>
        <v>0</v>
      </c>
      <c r="AT864">
        <f>IF(Kinder!BT866=Antrag!$C$4,IF(I864&gt;=4.5,IF('Berechnung 4_5 _ x'!L$5="Nein",4.5,IF(Kinder!AR$903&lt;3,IF(MAX(Kinder!$AJ$903:AR$903)&lt;3,4.5,Kinder!BT864),MIN('Berechnung 4_5 _ x'!$E$31:$F$32))),I864),0)</f>
        <v>0</v>
      </c>
      <c r="AU864">
        <f>IF(Kinder!BU866=Antrag!$C$4,IF(J864&gt;=4.5,IF('Berechnung 4_5 _ x'!M$5="Nein",4.5,IF(Kinder!AS$903&lt;3,IF(MAX(Kinder!$AJ$903:AS$903)&lt;3,4.5,Kinder!BU864),MIN('Berechnung 4_5 _ x'!$E$31:$F$32))),J864),0)</f>
        <v>0</v>
      </c>
      <c r="AV864">
        <f>IF(Kinder!BV866=Antrag!$C$4,IF(K864&gt;=4.5,IF('Berechnung 4_5 _ x'!N$5="Nein",4.5,IF(Kinder!AT$903&lt;3,IF(MAX(Kinder!$AJ$903:AT$903)&lt;3,4.5,Kinder!BV864),MIN('Berechnung 4_5 _ x'!$E$31:$F$32))),K864),0)</f>
        <v>0</v>
      </c>
      <c r="AW864">
        <f>IF(Kinder!BW866=Antrag!$C$4,IF(L864&gt;=4.5,IF('Berechnung 4_5 _ x'!O$5="Nein",4.5,IF(Kinder!AU$903&lt;3,IF(MAX(Kinder!$AJ$903:AU$903)&lt;3,4.5,Kinder!BW864),MIN('Berechnung 4_5 _ x'!$E$31:$F$32))),L864),0)</f>
        <v>0</v>
      </c>
    </row>
    <row r="865" spans="1:49" x14ac:dyDescent="0.2">
      <c r="M865">
        <f>IF(Kinder!BL866=Antrag!$C$4,Kinder!BL865,0)</f>
        <v>0</v>
      </c>
      <c r="N865">
        <f>IF(Kinder!BM866=Antrag!$C$4,Kinder!BM865,0)</f>
        <v>0</v>
      </c>
      <c r="O865">
        <f>IF(Kinder!BN866=Antrag!$C$4,Kinder!BN865,0)</f>
        <v>0</v>
      </c>
      <c r="P865">
        <f>IF(Kinder!BO866=Antrag!$C$4,Kinder!BO865,0)</f>
        <v>0</v>
      </c>
      <c r="Q865">
        <f>IF(Kinder!BP866=Antrag!$C$4,Kinder!BP865,0)</f>
        <v>0</v>
      </c>
      <c r="R865">
        <f>IF(Kinder!BQ866=Antrag!$C$4,Kinder!BQ865,0)</f>
        <v>0</v>
      </c>
      <c r="S865">
        <f>IF(Kinder!BR866=Antrag!$C$4,Kinder!BR865,0)</f>
        <v>0</v>
      </c>
      <c r="T865">
        <f>IF(Kinder!BS866=Antrag!$C$4,Kinder!BS865,0)</f>
        <v>0</v>
      </c>
      <c r="U865">
        <f>IF(Kinder!BT866=Antrag!$C$4,Kinder!BT865,0)</f>
        <v>0</v>
      </c>
      <c r="V865">
        <f>IF(Kinder!BU866=Antrag!$C$4,Kinder!BU865,0)</f>
        <v>0</v>
      </c>
      <c r="W865">
        <f>IF(Kinder!BV866=Antrag!$C$4,Kinder!BV865,0)</f>
        <v>0</v>
      </c>
      <c r="X865">
        <f>IF(Kinder!BW866=Antrag!$C$4,Kinder!BW865,0)</f>
        <v>0</v>
      </c>
    </row>
    <row r="866" spans="1:49" x14ac:dyDescent="0.2">
      <c r="Y866">
        <f t="shared" ref="Y866:AJ866" si="287">MIN(A864,AL864)*M865</f>
        <v>0</v>
      </c>
      <c r="Z866">
        <f t="shared" si="287"/>
        <v>0</v>
      </c>
      <c r="AA866">
        <f t="shared" si="287"/>
        <v>0</v>
      </c>
      <c r="AB866">
        <f t="shared" si="287"/>
        <v>0</v>
      </c>
      <c r="AC866">
        <f t="shared" si="287"/>
        <v>0</v>
      </c>
      <c r="AD866">
        <f t="shared" si="287"/>
        <v>0</v>
      </c>
      <c r="AE866">
        <f t="shared" si="287"/>
        <v>0</v>
      </c>
      <c r="AF866">
        <f t="shared" si="287"/>
        <v>0</v>
      </c>
      <c r="AG866">
        <f t="shared" si="287"/>
        <v>0</v>
      </c>
      <c r="AH866">
        <f t="shared" si="287"/>
        <v>0</v>
      </c>
      <c r="AI866">
        <f t="shared" si="287"/>
        <v>0</v>
      </c>
      <c r="AJ866">
        <f t="shared" si="287"/>
        <v>0</v>
      </c>
      <c r="AK866">
        <f>SUM(Y866:AJ866)</f>
        <v>0</v>
      </c>
    </row>
    <row r="867" spans="1:49" x14ac:dyDescent="0.2">
      <c r="A867">
        <f>IF(Kinder!BL869=Antrag!$C$4,IF(Kinder!BL867=4.5,'Berechnung 4_5 _ x'!$E$31,Kinder!BL867),0)</f>
        <v>0</v>
      </c>
      <c r="B867">
        <f>IF(Kinder!BM869=Antrag!$C$4,IF(Kinder!BM867=4.5,'Berechnung 4_5 _ x'!$E$31,Kinder!BM867),0)</f>
        <v>0</v>
      </c>
      <c r="C867">
        <f>IF(Kinder!BN869=Antrag!$C$4,IF(Kinder!BN867=4.5,'Berechnung 4_5 _ x'!$E$31,Kinder!BN867),0)</f>
        <v>0</v>
      </c>
      <c r="D867">
        <f>IF(Kinder!BO869=Antrag!$C$4,IF(Kinder!BO867=4.5,'Berechnung 4_5 _ x'!$E$31,Kinder!BO867),0)</f>
        <v>0</v>
      </c>
      <c r="E867">
        <f>IF(Kinder!BP869=Antrag!$C$4,IF(Kinder!BP867=4.5,'Berechnung 4_5 _ x'!$E$31,Kinder!BP867),0)</f>
        <v>0</v>
      </c>
      <c r="F867">
        <f>IF(Kinder!BQ869=Antrag!$C$4,IF(Kinder!BQ867=4.5,'Berechnung 4_5 _ x'!$E$31,Kinder!BQ867),0)</f>
        <v>0</v>
      </c>
      <c r="G867">
        <f>IF(Kinder!BR869=Antrag!$C$4,IF(Kinder!BR867=4.5,'Berechnung 4_5 _ x'!$E$31,Kinder!BR867),0)</f>
        <v>0</v>
      </c>
      <c r="H867">
        <f>IF(Kinder!BS869=Antrag!$C$4,IF(Kinder!BS867=4.5,'Berechnung 4_5 _ x'!$E$31,Kinder!BS867),0)</f>
        <v>0</v>
      </c>
      <c r="I867">
        <f>IF(Kinder!BT869=Antrag!$C$4,IF(Kinder!BT867=4.5,'Berechnung 4_5 _ x'!$E$31,Kinder!BT867),0)</f>
        <v>0</v>
      </c>
      <c r="J867">
        <f>IF(Kinder!BU869=Antrag!$C$4,IF(Kinder!BU867=4.5,'Berechnung 4_5 _ x'!$E$31,Kinder!BU867),0)</f>
        <v>0</v>
      </c>
      <c r="K867">
        <f>IF(Kinder!BV869=Antrag!$C$4,IF(Kinder!BV867=4.5,'Berechnung 4_5 _ x'!$E$31,Kinder!BV867),0)</f>
        <v>0</v>
      </c>
      <c r="L867">
        <f>IF(Kinder!BW869=Antrag!$C$4,IF(Kinder!BW867=4.5,'Berechnung 4_5 _ x'!$E$31,Kinder!BW867),0)</f>
        <v>0</v>
      </c>
      <c r="M867" t="str">
        <f>IF(Kinder!S869='Berechnung Kommune'!L866,Kinder!S867,0)</f>
        <v/>
      </c>
      <c r="AL867">
        <f>IF(Kinder!BL869=Antrag!$C$4,IF(A867&gt;=4.5,IF('Berechnung 4_5 _ x'!D$5="Nein",4.5,IF(Kinder!AJ$903&lt;3,IF(MAX(Kinder!$AJ$903:AJ$903)&lt;3,4.5,Kinder!BL867),MIN('Berechnung 4_5 _ x'!$E$31:$F$32))),A867),0)</f>
        <v>0</v>
      </c>
      <c r="AM867">
        <f>IF(Kinder!BM869=Antrag!$C$4,IF(B867&gt;=4.5,IF('Berechnung 4_5 _ x'!E$5="Nein",4.5,IF(Kinder!AK$903&lt;3,IF(MAX(Kinder!$AJ$903:AK$903)&lt;3,4.5,Kinder!BM867),MIN('Berechnung 4_5 _ x'!$E$31:$F$32))),B867),0)</f>
        <v>0</v>
      </c>
      <c r="AN867">
        <f>IF(Kinder!BN869=Antrag!$C$4,IF(C867&gt;=4.5,IF('Berechnung 4_5 _ x'!F$5="Nein",4.5,IF(Kinder!AL$903&lt;3,IF(MAX(Kinder!$AJ$903:AL$903)&lt;3,4.5,Kinder!BN867),MIN('Berechnung 4_5 _ x'!$E$31:$F$32))),C867),0)</f>
        <v>0</v>
      </c>
      <c r="AO867">
        <f>IF(Kinder!BO869=Antrag!$C$4,IF(D867&gt;=4.5,IF('Berechnung 4_5 _ x'!G$5="Nein",4.5,IF(Kinder!AM$903&lt;3,IF(MAX(Kinder!$AJ$903:AM$903)&lt;3,4.5,Kinder!BO867),MIN('Berechnung 4_5 _ x'!$E$31:$F$32))),D867),0)</f>
        <v>0</v>
      </c>
      <c r="AP867">
        <f>IF(Kinder!BP869=Antrag!$C$4,IF(E867&gt;=4.5,IF('Berechnung 4_5 _ x'!H$5="Nein",4.5,IF(Kinder!AN$903&lt;3,IF(MAX(Kinder!$AJ$903:AN$903)&lt;3,4.5,Kinder!BP867),MIN('Berechnung 4_5 _ x'!$E$31:$F$32))),E867),0)</f>
        <v>0</v>
      </c>
      <c r="AQ867">
        <f>IF(Kinder!BQ869=Antrag!$C$4,IF(F867&gt;=4.5,IF('Berechnung 4_5 _ x'!I$5="Nein",4.5,IF(Kinder!AO$903&lt;3,IF(MAX(Kinder!$AJ$903:AO$903)&lt;3,4.5,Kinder!BQ867),MIN('Berechnung 4_5 _ x'!$E$31:$F$32))),F867),0)</f>
        <v>0</v>
      </c>
      <c r="AR867">
        <f>IF(Kinder!BR869=Antrag!$C$4,IF(G867&gt;=4.5,IF('Berechnung 4_5 _ x'!J$5="Nein",4.5,IF(Kinder!AP$903&lt;3,IF(MAX(Kinder!$AJ$903:AP$903)&lt;3,4.5,Kinder!BR867),MIN('Berechnung 4_5 _ x'!$E$31:$F$32))),G867),0)</f>
        <v>0</v>
      </c>
      <c r="AS867">
        <f>IF(Kinder!BS869=Antrag!$C$4,IF(H867&gt;=4.5,IF('Berechnung 4_5 _ x'!K$5="Nein",4.5,IF(Kinder!AQ$903&lt;3,IF(MAX(Kinder!$AJ$903:AQ$903)&lt;3,4.5,Kinder!BS867),MIN('Berechnung 4_5 _ x'!$E$31:$F$32))),H867),0)</f>
        <v>0</v>
      </c>
      <c r="AT867">
        <f>IF(Kinder!BT869=Antrag!$C$4,IF(I867&gt;=4.5,IF('Berechnung 4_5 _ x'!L$5="Nein",4.5,IF(Kinder!AR$903&lt;3,IF(MAX(Kinder!$AJ$903:AR$903)&lt;3,4.5,Kinder!BT867),MIN('Berechnung 4_5 _ x'!$E$31:$F$32))),I867),0)</f>
        <v>0</v>
      </c>
      <c r="AU867">
        <f>IF(Kinder!BU869=Antrag!$C$4,IF(J867&gt;=4.5,IF('Berechnung 4_5 _ x'!M$5="Nein",4.5,IF(Kinder!AS$903&lt;3,IF(MAX(Kinder!$AJ$903:AS$903)&lt;3,4.5,Kinder!BU867),MIN('Berechnung 4_5 _ x'!$E$31:$F$32))),J867),0)</f>
        <v>0</v>
      </c>
      <c r="AV867">
        <f>IF(Kinder!BV869=Antrag!$C$4,IF(K867&gt;=4.5,IF('Berechnung 4_5 _ x'!N$5="Nein",4.5,IF(Kinder!AT$903&lt;3,IF(MAX(Kinder!$AJ$903:AT$903)&lt;3,4.5,Kinder!BV867),MIN('Berechnung 4_5 _ x'!$E$31:$F$32))),K867),0)</f>
        <v>0</v>
      </c>
      <c r="AW867">
        <f>IF(Kinder!BW869=Antrag!$C$4,IF(L867&gt;=4.5,IF('Berechnung 4_5 _ x'!O$5="Nein",4.5,IF(Kinder!AU$903&lt;3,IF(MAX(Kinder!$AJ$903:AU$903)&lt;3,4.5,Kinder!BW867),MIN('Berechnung 4_5 _ x'!$E$31:$F$32))),L867),0)</f>
        <v>0</v>
      </c>
    </row>
    <row r="868" spans="1:49" x14ac:dyDescent="0.2">
      <c r="M868">
        <f>IF(Kinder!BL869=Antrag!$C$4,Kinder!BL868,0)</f>
        <v>0</v>
      </c>
      <c r="N868">
        <f>IF(Kinder!BM869=Antrag!$C$4,Kinder!BM868,0)</f>
        <v>0</v>
      </c>
      <c r="O868">
        <f>IF(Kinder!BN869=Antrag!$C$4,Kinder!BN868,0)</f>
        <v>0</v>
      </c>
      <c r="P868">
        <f>IF(Kinder!BO869=Antrag!$C$4,Kinder!BO868,0)</f>
        <v>0</v>
      </c>
      <c r="Q868">
        <f>IF(Kinder!BP869=Antrag!$C$4,Kinder!BP868,0)</f>
        <v>0</v>
      </c>
      <c r="R868">
        <f>IF(Kinder!BQ869=Antrag!$C$4,Kinder!BQ868,0)</f>
        <v>0</v>
      </c>
      <c r="S868">
        <f>IF(Kinder!BR869=Antrag!$C$4,Kinder!BR868,0)</f>
        <v>0</v>
      </c>
      <c r="T868">
        <f>IF(Kinder!BS869=Antrag!$C$4,Kinder!BS868,0)</f>
        <v>0</v>
      </c>
      <c r="U868">
        <f>IF(Kinder!BT869=Antrag!$C$4,Kinder!BT868,0)</f>
        <v>0</v>
      </c>
      <c r="V868">
        <f>IF(Kinder!BU869=Antrag!$C$4,Kinder!BU868,0)</f>
        <v>0</v>
      </c>
      <c r="W868">
        <f>IF(Kinder!BV869=Antrag!$C$4,Kinder!BV868,0)</f>
        <v>0</v>
      </c>
      <c r="X868">
        <f>IF(Kinder!BW869=Antrag!$C$4,Kinder!BW868,0)</f>
        <v>0</v>
      </c>
    </row>
    <row r="869" spans="1:49" x14ac:dyDescent="0.2">
      <c r="Y869">
        <f t="shared" ref="Y869:AJ869" si="288">MIN(A867,AL867)*M868</f>
        <v>0</v>
      </c>
      <c r="Z869">
        <f t="shared" si="288"/>
        <v>0</v>
      </c>
      <c r="AA869">
        <f t="shared" si="288"/>
        <v>0</v>
      </c>
      <c r="AB869">
        <f t="shared" si="288"/>
        <v>0</v>
      </c>
      <c r="AC869">
        <f t="shared" si="288"/>
        <v>0</v>
      </c>
      <c r="AD869">
        <f t="shared" si="288"/>
        <v>0</v>
      </c>
      <c r="AE869">
        <f t="shared" si="288"/>
        <v>0</v>
      </c>
      <c r="AF869">
        <f t="shared" si="288"/>
        <v>0</v>
      </c>
      <c r="AG869">
        <f t="shared" si="288"/>
        <v>0</v>
      </c>
      <c r="AH869">
        <f t="shared" si="288"/>
        <v>0</v>
      </c>
      <c r="AI869">
        <f t="shared" si="288"/>
        <v>0</v>
      </c>
      <c r="AJ869">
        <f t="shared" si="288"/>
        <v>0</v>
      </c>
      <c r="AK869">
        <f>SUM(Y869:AJ869)</f>
        <v>0</v>
      </c>
    </row>
    <row r="870" spans="1:49" x14ac:dyDescent="0.2">
      <c r="A870">
        <f>IF(Kinder!BL872=Antrag!$C$4,IF(Kinder!BL870=4.5,'Berechnung 4_5 _ x'!$E$31,Kinder!BL870),0)</f>
        <v>0</v>
      </c>
      <c r="B870">
        <f>IF(Kinder!BM872=Antrag!$C$4,IF(Kinder!BM870=4.5,'Berechnung 4_5 _ x'!$E$31,Kinder!BM870),0)</f>
        <v>0</v>
      </c>
      <c r="C870">
        <f>IF(Kinder!BN872=Antrag!$C$4,IF(Kinder!BN870=4.5,'Berechnung 4_5 _ x'!$E$31,Kinder!BN870),0)</f>
        <v>0</v>
      </c>
      <c r="D870">
        <f>IF(Kinder!BO872=Antrag!$C$4,IF(Kinder!BO870=4.5,'Berechnung 4_5 _ x'!$E$31,Kinder!BO870),0)</f>
        <v>0</v>
      </c>
      <c r="E870">
        <f>IF(Kinder!BP872=Antrag!$C$4,IF(Kinder!BP870=4.5,'Berechnung 4_5 _ x'!$E$31,Kinder!BP870),0)</f>
        <v>0</v>
      </c>
      <c r="F870">
        <f>IF(Kinder!BQ872=Antrag!$C$4,IF(Kinder!BQ870=4.5,'Berechnung 4_5 _ x'!$E$31,Kinder!BQ870),0)</f>
        <v>0</v>
      </c>
      <c r="G870">
        <f>IF(Kinder!BR872=Antrag!$C$4,IF(Kinder!BR870=4.5,'Berechnung 4_5 _ x'!$E$31,Kinder!BR870),0)</f>
        <v>0</v>
      </c>
      <c r="H870">
        <f>IF(Kinder!BS872=Antrag!$C$4,IF(Kinder!BS870=4.5,'Berechnung 4_5 _ x'!$E$31,Kinder!BS870),0)</f>
        <v>0</v>
      </c>
      <c r="I870">
        <f>IF(Kinder!BT872=Antrag!$C$4,IF(Kinder!BT870=4.5,'Berechnung 4_5 _ x'!$E$31,Kinder!BT870),0)</f>
        <v>0</v>
      </c>
      <c r="J870">
        <f>IF(Kinder!BU872=Antrag!$C$4,IF(Kinder!BU870=4.5,'Berechnung 4_5 _ x'!$E$31,Kinder!BU870),0)</f>
        <v>0</v>
      </c>
      <c r="K870">
        <f>IF(Kinder!BV872=Antrag!$C$4,IF(Kinder!BV870=4.5,'Berechnung 4_5 _ x'!$E$31,Kinder!BV870),0)</f>
        <v>0</v>
      </c>
      <c r="L870">
        <f>IF(Kinder!BW872=Antrag!$C$4,IF(Kinder!BW870=4.5,'Berechnung 4_5 _ x'!$E$31,Kinder!BW870),0)</f>
        <v>0</v>
      </c>
      <c r="M870" t="str">
        <f>IF(Kinder!S872='Berechnung Kommune'!L869,Kinder!S870,0)</f>
        <v/>
      </c>
      <c r="AL870">
        <f>IF(Kinder!BL872=Antrag!$C$4,IF(A870&gt;=4.5,IF('Berechnung 4_5 _ x'!D$5="Nein",4.5,IF(Kinder!AJ$903&lt;3,IF(MAX(Kinder!$AJ$903:AJ$903)&lt;3,4.5,Kinder!BL870),MIN('Berechnung 4_5 _ x'!$E$31:$F$32))),A870),0)</f>
        <v>0</v>
      </c>
      <c r="AM870">
        <f>IF(Kinder!BM872=Antrag!$C$4,IF(B870&gt;=4.5,IF('Berechnung 4_5 _ x'!E$5="Nein",4.5,IF(Kinder!AK$903&lt;3,IF(MAX(Kinder!$AJ$903:AK$903)&lt;3,4.5,Kinder!BM870),MIN('Berechnung 4_5 _ x'!$E$31:$F$32))),B870),0)</f>
        <v>0</v>
      </c>
      <c r="AN870">
        <f>IF(Kinder!BN872=Antrag!$C$4,IF(C870&gt;=4.5,IF('Berechnung 4_5 _ x'!F$5="Nein",4.5,IF(Kinder!AL$903&lt;3,IF(MAX(Kinder!$AJ$903:AL$903)&lt;3,4.5,Kinder!BN870),MIN('Berechnung 4_5 _ x'!$E$31:$F$32))),C870),0)</f>
        <v>0</v>
      </c>
      <c r="AO870">
        <f>IF(Kinder!BO872=Antrag!$C$4,IF(D870&gt;=4.5,IF('Berechnung 4_5 _ x'!G$5="Nein",4.5,IF(Kinder!AM$903&lt;3,IF(MAX(Kinder!$AJ$903:AM$903)&lt;3,4.5,Kinder!BO870),MIN('Berechnung 4_5 _ x'!$E$31:$F$32))),D870),0)</f>
        <v>0</v>
      </c>
      <c r="AP870">
        <f>IF(Kinder!BP872=Antrag!$C$4,IF(E870&gt;=4.5,IF('Berechnung 4_5 _ x'!H$5="Nein",4.5,IF(Kinder!AN$903&lt;3,IF(MAX(Kinder!$AJ$903:AN$903)&lt;3,4.5,Kinder!BP870),MIN('Berechnung 4_5 _ x'!$E$31:$F$32))),E870),0)</f>
        <v>0</v>
      </c>
      <c r="AQ870">
        <f>IF(Kinder!BQ872=Antrag!$C$4,IF(F870&gt;=4.5,IF('Berechnung 4_5 _ x'!I$5="Nein",4.5,IF(Kinder!AO$903&lt;3,IF(MAX(Kinder!$AJ$903:AO$903)&lt;3,4.5,Kinder!BQ870),MIN('Berechnung 4_5 _ x'!$E$31:$F$32))),F870),0)</f>
        <v>0</v>
      </c>
      <c r="AR870">
        <f>IF(Kinder!BR872=Antrag!$C$4,IF(G870&gt;=4.5,IF('Berechnung 4_5 _ x'!J$5="Nein",4.5,IF(Kinder!AP$903&lt;3,IF(MAX(Kinder!$AJ$903:AP$903)&lt;3,4.5,Kinder!BR870),MIN('Berechnung 4_5 _ x'!$E$31:$F$32))),G870),0)</f>
        <v>0</v>
      </c>
      <c r="AS870">
        <f>IF(Kinder!BS872=Antrag!$C$4,IF(H870&gt;=4.5,IF('Berechnung 4_5 _ x'!K$5="Nein",4.5,IF(Kinder!AQ$903&lt;3,IF(MAX(Kinder!$AJ$903:AQ$903)&lt;3,4.5,Kinder!BS870),MIN('Berechnung 4_5 _ x'!$E$31:$F$32))),H870),0)</f>
        <v>0</v>
      </c>
      <c r="AT870">
        <f>IF(Kinder!BT872=Antrag!$C$4,IF(I870&gt;=4.5,IF('Berechnung 4_5 _ x'!L$5="Nein",4.5,IF(Kinder!AR$903&lt;3,IF(MAX(Kinder!$AJ$903:AR$903)&lt;3,4.5,Kinder!BT870),MIN('Berechnung 4_5 _ x'!$E$31:$F$32))),I870),0)</f>
        <v>0</v>
      </c>
      <c r="AU870">
        <f>IF(Kinder!BU872=Antrag!$C$4,IF(J870&gt;=4.5,IF('Berechnung 4_5 _ x'!M$5="Nein",4.5,IF(Kinder!AS$903&lt;3,IF(MAX(Kinder!$AJ$903:AS$903)&lt;3,4.5,Kinder!BU870),MIN('Berechnung 4_5 _ x'!$E$31:$F$32))),J870),0)</f>
        <v>0</v>
      </c>
      <c r="AV870">
        <f>IF(Kinder!BV872=Antrag!$C$4,IF(K870&gt;=4.5,IF('Berechnung 4_5 _ x'!N$5="Nein",4.5,IF(Kinder!AT$903&lt;3,IF(MAX(Kinder!$AJ$903:AT$903)&lt;3,4.5,Kinder!BV870),MIN('Berechnung 4_5 _ x'!$E$31:$F$32))),K870),0)</f>
        <v>0</v>
      </c>
      <c r="AW870">
        <f>IF(Kinder!BW872=Antrag!$C$4,IF(L870&gt;=4.5,IF('Berechnung 4_5 _ x'!O$5="Nein",4.5,IF(Kinder!AU$903&lt;3,IF(MAX(Kinder!$AJ$903:AU$903)&lt;3,4.5,Kinder!BW870),MIN('Berechnung 4_5 _ x'!$E$31:$F$32))),L870),0)</f>
        <v>0</v>
      </c>
    </row>
    <row r="871" spans="1:49" x14ac:dyDescent="0.2">
      <c r="M871">
        <f>IF(Kinder!BL872=Antrag!$C$4,Kinder!BL871,0)</f>
        <v>0</v>
      </c>
      <c r="N871">
        <f>IF(Kinder!BM872=Antrag!$C$4,Kinder!BM871,0)</f>
        <v>0</v>
      </c>
      <c r="O871">
        <f>IF(Kinder!BN872=Antrag!$C$4,Kinder!BN871,0)</f>
        <v>0</v>
      </c>
      <c r="P871">
        <f>IF(Kinder!BO872=Antrag!$C$4,Kinder!BO871,0)</f>
        <v>0</v>
      </c>
      <c r="Q871">
        <f>IF(Kinder!BP872=Antrag!$C$4,Kinder!BP871,0)</f>
        <v>0</v>
      </c>
      <c r="R871">
        <f>IF(Kinder!BQ872=Antrag!$C$4,Kinder!BQ871,0)</f>
        <v>0</v>
      </c>
      <c r="S871">
        <f>IF(Kinder!BR872=Antrag!$C$4,Kinder!BR871,0)</f>
        <v>0</v>
      </c>
      <c r="T871">
        <f>IF(Kinder!BS872=Antrag!$C$4,Kinder!BS871,0)</f>
        <v>0</v>
      </c>
      <c r="U871">
        <f>IF(Kinder!BT872=Antrag!$C$4,Kinder!BT871,0)</f>
        <v>0</v>
      </c>
      <c r="V871">
        <f>IF(Kinder!BU872=Antrag!$C$4,Kinder!BU871,0)</f>
        <v>0</v>
      </c>
      <c r="W871">
        <f>IF(Kinder!BV872=Antrag!$C$4,Kinder!BV871,0)</f>
        <v>0</v>
      </c>
      <c r="X871">
        <f>IF(Kinder!BW872=Antrag!$C$4,Kinder!BW871,0)</f>
        <v>0</v>
      </c>
    </row>
    <row r="872" spans="1:49" x14ac:dyDescent="0.2">
      <c r="Y872">
        <f t="shared" ref="Y872:AJ872" si="289">MIN(A870,AL870)*M871</f>
        <v>0</v>
      </c>
      <c r="Z872">
        <f t="shared" si="289"/>
        <v>0</v>
      </c>
      <c r="AA872">
        <f t="shared" si="289"/>
        <v>0</v>
      </c>
      <c r="AB872">
        <f t="shared" si="289"/>
        <v>0</v>
      </c>
      <c r="AC872">
        <f t="shared" si="289"/>
        <v>0</v>
      </c>
      <c r="AD872">
        <f t="shared" si="289"/>
        <v>0</v>
      </c>
      <c r="AE872">
        <f t="shared" si="289"/>
        <v>0</v>
      </c>
      <c r="AF872">
        <f t="shared" si="289"/>
        <v>0</v>
      </c>
      <c r="AG872">
        <f t="shared" si="289"/>
        <v>0</v>
      </c>
      <c r="AH872">
        <f t="shared" si="289"/>
        <v>0</v>
      </c>
      <c r="AI872">
        <f t="shared" si="289"/>
        <v>0</v>
      </c>
      <c r="AJ872">
        <f t="shared" si="289"/>
        <v>0</v>
      </c>
      <c r="AK872">
        <f>SUM(Y872:AJ872)</f>
        <v>0</v>
      </c>
    </row>
    <row r="873" spans="1:49" x14ac:dyDescent="0.2">
      <c r="A873">
        <f>IF(Kinder!BL875=Antrag!$C$4,IF(Kinder!BL873=4.5,'Berechnung 4_5 _ x'!$E$31,Kinder!BL873),0)</f>
        <v>0</v>
      </c>
      <c r="B873">
        <f>IF(Kinder!BM875=Antrag!$C$4,IF(Kinder!BM873=4.5,'Berechnung 4_5 _ x'!$E$31,Kinder!BM873),0)</f>
        <v>0</v>
      </c>
      <c r="C873">
        <f>IF(Kinder!BN875=Antrag!$C$4,IF(Kinder!BN873=4.5,'Berechnung 4_5 _ x'!$E$31,Kinder!BN873),0)</f>
        <v>0</v>
      </c>
      <c r="D873">
        <f>IF(Kinder!BO875=Antrag!$C$4,IF(Kinder!BO873=4.5,'Berechnung 4_5 _ x'!$E$31,Kinder!BO873),0)</f>
        <v>0</v>
      </c>
      <c r="E873">
        <f>IF(Kinder!BP875=Antrag!$C$4,IF(Kinder!BP873=4.5,'Berechnung 4_5 _ x'!$E$31,Kinder!BP873),0)</f>
        <v>0</v>
      </c>
      <c r="F873">
        <f>IF(Kinder!BQ875=Antrag!$C$4,IF(Kinder!BQ873=4.5,'Berechnung 4_5 _ x'!$E$31,Kinder!BQ873),0)</f>
        <v>0</v>
      </c>
      <c r="G873">
        <f>IF(Kinder!BR875=Antrag!$C$4,IF(Kinder!BR873=4.5,'Berechnung 4_5 _ x'!$E$31,Kinder!BR873),0)</f>
        <v>0</v>
      </c>
      <c r="H873">
        <f>IF(Kinder!BS875=Antrag!$C$4,IF(Kinder!BS873=4.5,'Berechnung 4_5 _ x'!$E$31,Kinder!BS873),0)</f>
        <v>0</v>
      </c>
      <c r="I873">
        <f>IF(Kinder!BT875=Antrag!$C$4,IF(Kinder!BT873=4.5,'Berechnung 4_5 _ x'!$E$31,Kinder!BT873),0)</f>
        <v>0</v>
      </c>
      <c r="J873">
        <f>IF(Kinder!BU875=Antrag!$C$4,IF(Kinder!BU873=4.5,'Berechnung 4_5 _ x'!$E$31,Kinder!BU873),0)</f>
        <v>0</v>
      </c>
      <c r="K873">
        <f>IF(Kinder!BV875=Antrag!$C$4,IF(Kinder!BV873=4.5,'Berechnung 4_5 _ x'!$E$31,Kinder!BV873),0)</f>
        <v>0</v>
      </c>
      <c r="L873">
        <f>IF(Kinder!BW875=Antrag!$C$4,IF(Kinder!BW873=4.5,'Berechnung 4_5 _ x'!$E$31,Kinder!BW873),0)</f>
        <v>0</v>
      </c>
      <c r="M873" t="str">
        <f>IF(Kinder!S875='Berechnung Kommune'!L872,Kinder!S873,0)</f>
        <v/>
      </c>
      <c r="AL873">
        <f>IF(Kinder!BL875=Antrag!$C$4,IF(A873&gt;=4.5,IF('Berechnung 4_5 _ x'!D$5="Nein",4.5,IF(Kinder!AJ$903&lt;3,IF(MAX(Kinder!$AJ$903:AJ$903)&lt;3,4.5,Kinder!BL873),MIN('Berechnung 4_5 _ x'!$E$31:$F$32))),A873),0)</f>
        <v>0</v>
      </c>
      <c r="AM873">
        <f>IF(Kinder!BM875=Antrag!$C$4,IF(B873&gt;=4.5,IF('Berechnung 4_5 _ x'!E$5="Nein",4.5,IF(Kinder!AK$903&lt;3,IF(MAX(Kinder!$AJ$903:AK$903)&lt;3,4.5,Kinder!BM873),MIN('Berechnung 4_5 _ x'!$E$31:$F$32))),B873),0)</f>
        <v>0</v>
      </c>
      <c r="AN873">
        <f>IF(Kinder!BN875=Antrag!$C$4,IF(C873&gt;=4.5,IF('Berechnung 4_5 _ x'!F$5="Nein",4.5,IF(Kinder!AL$903&lt;3,IF(MAX(Kinder!$AJ$903:AL$903)&lt;3,4.5,Kinder!BN873),MIN('Berechnung 4_5 _ x'!$E$31:$F$32))),C873),0)</f>
        <v>0</v>
      </c>
      <c r="AO873">
        <f>IF(Kinder!BO875=Antrag!$C$4,IF(D873&gt;=4.5,IF('Berechnung 4_5 _ x'!G$5="Nein",4.5,IF(Kinder!AM$903&lt;3,IF(MAX(Kinder!$AJ$903:AM$903)&lt;3,4.5,Kinder!BO873),MIN('Berechnung 4_5 _ x'!$E$31:$F$32))),D873),0)</f>
        <v>0</v>
      </c>
      <c r="AP873">
        <f>IF(Kinder!BP875=Antrag!$C$4,IF(E873&gt;=4.5,IF('Berechnung 4_5 _ x'!H$5="Nein",4.5,IF(Kinder!AN$903&lt;3,IF(MAX(Kinder!$AJ$903:AN$903)&lt;3,4.5,Kinder!BP873),MIN('Berechnung 4_5 _ x'!$E$31:$F$32))),E873),0)</f>
        <v>0</v>
      </c>
      <c r="AQ873">
        <f>IF(Kinder!BQ875=Antrag!$C$4,IF(F873&gt;=4.5,IF('Berechnung 4_5 _ x'!I$5="Nein",4.5,IF(Kinder!AO$903&lt;3,IF(MAX(Kinder!$AJ$903:AO$903)&lt;3,4.5,Kinder!BQ873),MIN('Berechnung 4_5 _ x'!$E$31:$F$32))),F873),0)</f>
        <v>0</v>
      </c>
      <c r="AR873">
        <f>IF(Kinder!BR875=Antrag!$C$4,IF(G873&gt;=4.5,IF('Berechnung 4_5 _ x'!J$5="Nein",4.5,IF(Kinder!AP$903&lt;3,IF(MAX(Kinder!$AJ$903:AP$903)&lt;3,4.5,Kinder!BR873),MIN('Berechnung 4_5 _ x'!$E$31:$F$32))),G873),0)</f>
        <v>0</v>
      </c>
      <c r="AS873">
        <f>IF(Kinder!BS875=Antrag!$C$4,IF(H873&gt;=4.5,IF('Berechnung 4_5 _ x'!K$5="Nein",4.5,IF(Kinder!AQ$903&lt;3,IF(MAX(Kinder!$AJ$903:AQ$903)&lt;3,4.5,Kinder!BS873),MIN('Berechnung 4_5 _ x'!$E$31:$F$32))),H873),0)</f>
        <v>0</v>
      </c>
      <c r="AT873">
        <f>IF(Kinder!BT875=Antrag!$C$4,IF(I873&gt;=4.5,IF('Berechnung 4_5 _ x'!L$5="Nein",4.5,IF(Kinder!AR$903&lt;3,IF(MAX(Kinder!$AJ$903:AR$903)&lt;3,4.5,Kinder!BT873),MIN('Berechnung 4_5 _ x'!$E$31:$F$32))),I873),0)</f>
        <v>0</v>
      </c>
      <c r="AU873">
        <f>IF(Kinder!BU875=Antrag!$C$4,IF(J873&gt;=4.5,IF('Berechnung 4_5 _ x'!M$5="Nein",4.5,IF(Kinder!AS$903&lt;3,IF(MAX(Kinder!$AJ$903:AS$903)&lt;3,4.5,Kinder!BU873),MIN('Berechnung 4_5 _ x'!$E$31:$F$32))),J873),0)</f>
        <v>0</v>
      </c>
      <c r="AV873">
        <f>IF(Kinder!BV875=Antrag!$C$4,IF(K873&gt;=4.5,IF('Berechnung 4_5 _ x'!N$5="Nein",4.5,IF(Kinder!AT$903&lt;3,IF(MAX(Kinder!$AJ$903:AT$903)&lt;3,4.5,Kinder!BV873),MIN('Berechnung 4_5 _ x'!$E$31:$F$32))),K873),0)</f>
        <v>0</v>
      </c>
      <c r="AW873">
        <f>IF(Kinder!BW875=Antrag!$C$4,IF(L873&gt;=4.5,IF('Berechnung 4_5 _ x'!O$5="Nein",4.5,IF(Kinder!AU$903&lt;3,IF(MAX(Kinder!$AJ$903:AU$903)&lt;3,4.5,Kinder!BW873),MIN('Berechnung 4_5 _ x'!$E$31:$F$32))),L873),0)</f>
        <v>0</v>
      </c>
    </row>
    <row r="874" spans="1:49" x14ac:dyDescent="0.2">
      <c r="M874">
        <f>IF(Kinder!BL875=Antrag!$C$4,Kinder!BL874,0)</f>
        <v>0</v>
      </c>
      <c r="N874">
        <f>IF(Kinder!BM875=Antrag!$C$4,Kinder!BM874,0)</f>
        <v>0</v>
      </c>
      <c r="O874">
        <f>IF(Kinder!BN875=Antrag!$C$4,Kinder!BN874,0)</f>
        <v>0</v>
      </c>
      <c r="P874">
        <f>IF(Kinder!BO875=Antrag!$C$4,Kinder!BO874,0)</f>
        <v>0</v>
      </c>
      <c r="Q874">
        <f>IF(Kinder!BP875=Antrag!$C$4,Kinder!BP874,0)</f>
        <v>0</v>
      </c>
      <c r="R874">
        <f>IF(Kinder!BQ875=Antrag!$C$4,Kinder!BQ874,0)</f>
        <v>0</v>
      </c>
      <c r="S874">
        <f>IF(Kinder!BR875=Antrag!$C$4,Kinder!BR874,0)</f>
        <v>0</v>
      </c>
      <c r="T874">
        <f>IF(Kinder!BS875=Antrag!$C$4,Kinder!BS874,0)</f>
        <v>0</v>
      </c>
      <c r="U874">
        <f>IF(Kinder!BT875=Antrag!$C$4,Kinder!BT874,0)</f>
        <v>0</v>
      </c>
      <c r="V874">
        <f>IF(Kinder!BU875=Antrag!$C$4,Kinder!BU874,0)</f>
        <v>0</v>
      </c>
      <c r="W874">
        <f>IF(Kinder!BV875=Antrag!$C$4,Kinder!BV874,0)</f>
        <v>0</v>
      </c>
      <c r="X874">
        <f>IF(Kinder!BW875=Antrag!$C$4,Kinder!BW874,0)</f>
        <v>0</v>
      </c>
    </row>
    <row r="875" spans="1:49" x14ac:dyDescent="0.2">
      <c r="Y875">
        <f t="shared" ref="Y875:AJ875" si="290">MIN(A873,AL873)*M874</f>
        <v>0</v>
      </c>
      <c r="Z875">
        <f t="shared" si="290"/>
        <v>0</v>
      </c>
      <c r="AA875">
        <f t="shared" si="290"/>
        <v>0</v>
      </c>
      <c r="AB875">
        <f t="shared" si="290"/>
        <v>0</v>
      </c>
      <c r="AC875">
        <f t="shared" si="290"/>
        <v>0</v>
      </c>
      <c r="AD875">
        <f t="shared" si="290"/>
        <v>0</v>
      </c>
      <c r="AE875">
        <f t="shared" si="290"/>
        <v>0</v>
      </c>
      <c r="AF875">
        <f t="shared" si="290"/>
        <v>0</v>
      </c>
      <c r="AG875">
        <f t="shared" si="290"/>
        <v>0</v>
      </c>
      <c r="AH875">
        <f t="shared" si="290"/>
        <v>0</v>
      </c>
      <c r="AI875">
        <f t="shared" si="290"/>
        <v>0</v>
      </c>
      <c r="AJ875">
        <f t="shared" si="290"/>
        <v>0</v>
      </c>
      <c r="AK875">
        <f>SUM(Y875:AJ875)</f>
        <v>0</v>
      </c>
    </row>
    <row r="876" spans="1:49" x14ac:dyDescent="0.2">
      <c r="A876">
        <f>IF(Kinder!BL878=Antrag!$C$4,IF(Kinder!BL876=4.5,'Berechnung 4_5 _ x'!$E$31,Kinder!BL876),0)</f>
        <v>0</v>
      </c>
      <c r="B876">
        <f>IF(Kinder!BM878=Antrag!$C$4,IF(Kinder!BM876=4.5,'Berechnung 4_5 _ x'!$E$31,Kinder!BM876),0)</f>
        <v>0</v>
      </c>
      <c r="C876">
        <f>IF(Kinder!BN878=Antrag!$C$4,IF(Kinder!BN876=4.5,'Berechnung 4_5 _ x'!$E$31,Kinder!BN876),0)</f>
        <v>0</v>
      </c>
      <c r="D876">
        <f>IF(Kinder!BO878=Antrag!$C$4,IF(Kinder!BO876=4.5,'Berechnung 4_5 _ x'!$E$31,Kinder!BO876),0)</f>
        <v>0</v>
      </c>
      <c r="E876">
        <f>IF(Kinder!BP878=Antrag!$C$4,IF(Kinder!BP876=4.5,'Berechnung 4_5 _ x'!$E$31,Kinder!BP876),0)</f>
        <v>0</v>
      </c>
      <c r="F876">
        <f>IF(Kinder!BQ878=Antrag!$C$4,IF(Kinder!BQ876=4.5,'Berechnung 4_5 _ x'!$E$31,Kinder!BQ876),0)</f>
        <v>0</v>
      </c>
      <c r="G876">
        <f>IF(Kinder!BR878=Antrag!$C$4,IF(Kinder!BR876=4.5,'Berechnung 4_5 _ x'!$E$31,Kinder!BR876),0)</f>
        <v>0</v>
      </c>
      <c r="H876">
        <f>IF(Kinder!BS878=Antrag!$C$4,IF(Kinder!BS876=4.5,'Berechnung 4_5 _ x'!$E$31,Kinder!BS876),0)</f>
        <v>0</v>
      </c>
      <c r="I876">
        <f>IF(Kinder!BT878=Antrag!$C$4,IF(Kinder!BT876=4.5,'Berechnung 4_5 _ x'!$E$31,Kinder!BT876),0)</f>
        <v>0</v>
      </c>
      <c r="J876">
        <f>IF(Kinder!BU878=Antrag!$C$4,IF(Kinder!BU876=4.5,'Berechnung 4_5 _ x'!$E$31,Kinder!BU876),0)</f>
        <v>0</v>
      </c>
      <c r="K876">
        <f>IF(Kinder!BV878=Antrag!$C$4,IF(Kinder!BV876=4.5,'Berechnung 4_5 _ x'!$E$31,Kinder!BV876),0)</f>
        <v>0</v>
      </c>
      <c r="L876">
        <f>IF(Kinder!BW878=Antrag!$C$4,IF(Kinder!BW876=4.5,'Berechnung 4_5 _ x'!$E$31,Kinder!BW876),0)</f>
        <v>0</v>
      </c>
      <c r="M876" t="str">
        <f>IF(Kinder!S878='Berechnung Kommune'!L875,Kinder!S876,0)</f>
        <v/>
      </c>
      <c r="AL876">
        <f>IF(Kinder!BL878=Antrag!$C$4,IF(A876&gt;=4.5,IF('Berechnung 4_5 _ x'!D$5="Nein",4.5,IF(Kinder!AJ$903&lt;3,IF(MAX(Kinder!$AJ$903:AJ$903)&lt;3,4.5,Kinder!BL876),MIN('Berechnung 4_5 _ x'!$E$31:$F$32))),A876),0)</f>
        <v>0</v>
      </c>
      <c r="AM876">
        <f>IF(Kinder!BM878=Antrag!$C$4,IF(B876&gt;=4.5,IF('Berechnung 4_5 _ x'!E$5="Nein",4.5,IF(Kinder!AK$903&lt;3,IF(MAX(Kinder!$AJ$903:AK$903)&lt;3,4.5,Kinder!BM876),MIN('Berechnung 4_5 _ x'!$E$31:$F$32))),B876),0)</f>
        <v>0</v>
      </c>
      <c r="AN876">
        <f>IF(Kinder!BN878=Antrag!$C$4,IF(C876&gt;=4.5,IF('Berechnung 4_5 _ x'!F$5="Nein",4.5,IF(Kinder!AL$903&lt;3,IF(MAX(Kinder!$AJ$903:AL$903)&lt;3,4.5,Kinder!BN876),MIN('Berechnung 4_5 _ x'!$E$31:$F$32))),C876),0)</f>
        <v>0</v>
      </c>
      <c r="AO876">
        <f>IF(Kinder!BO878=Antrag!$C$4,IF(D876&gt;=4.5,IF('Berechnung 4_5 _ x'!G$5="Nein",4.5,IF(Kinder!AM$903&lt;3,IF(MAX(Kinder!$AJ$903:AM$903)&lt;3,4.5,Kinder!BO876),MIN('Berechnung 4_5 _ x'!$E$31:$F$32))),D876),0)</f>
        <v>0</v>
      </c>
      <c r="AP876">
        <f>IF(Kinder!BP878=Antrag!$C$4,IF(E876&gt;=4.5,IF('Berechnung 4_5 _ x'!H$5="Nein",4.5,IF(Kinder!AN$903&lt;3,IF(MAX(Kinder!$AJ$903:AN$903)&lt;3,4.5,Kinder!BP876),MIN('Berechnung 4_5 _ x'!$E$31:$F$32))),E876),0)</f>
        <v>0</v>
      </c>
      <c r="AQ876">
        <f>IF(Kinder!BQ878=Antrag!$C$4,IF(F876&gt;=4.5,IF('Berechnung 4_5 _ x'!I$5="Nein",4.5,IF(Kinder!AO$903&lt;3,IF(MAX(Kinder!$AJ$903:AO$903)&lt;3,4.5,Kinder!BQ876),MIN('Berechnung 4_5 _ x'!$E$31:$F$32))),F876),0)</f>
        <v>0</v>
      </c>
      <c r="AR876">
        <f>IF(Kinder!BR878=Antrag!$C$4,IF(G876&gt;=4.5,IF('Berechnung 4_5 _ x'!J$5="Nein",4.5,IF(Kinder!AP$903&lt;3,IF(MAX(Kinder!$AJ$903:AP$903)&lt;3,4.5,Kinder!BR876),MIN('Berechnung 4_5 _ x'!$E$31:$F$32))),G876),0)</f>
        <v>0</v>
      </c>
      <c r="AS876">
        <f>IF(Kinder!BS878=Antrag!$C$4,IF(H876&gt;=4.5,IF('Berechnung 4_5 _ x'!K$5="Nein",4.5,IF(Kinder!AQ$903&lt;3,IF(MAX(Kinder!$AJ$903:AQ$903)&lt;3,4.5,Kinder!BS876),MIN('Berechnung 4_5 _ x'!$E$31:$F$32))),H876),0)</f>
        <v>0</v>
      </c>
      <c r="AT876">
        <f>IF(Kinder!BT878=Antrag!$C$4,IF(I876&gt;=4.5,IF('Berechnung 4_5 _ x'!L$5="Nein",4.5,IF(Kinder!AR$903&lt;3,IF(MAX(Kinder!$AJ$903:AR$903)&lt;3,4.5,Kinder!BT876),MIN('Berechnung 4_5 _ x'!$E$31:$F$32))),I876),0)</f>
        <v>0</v>
      </c>
      <c r="AU876">
        <f>IF(Kinder!BU878=Antrag!$C$4,IF(J876&gt;=4.5,IF('Berechnung 4_5 _ x'!M$5="Nein",4.5,IF(Kinder!AS$903&lt;3,IF(MAX(Kinder!$AJ$903:AS$903)&lt;3,4.5,Kinder!BU876),MIN('Berechnung 4_5 _ x'!$E$31:$F$32))),J876),0)</f>
        <v>0</v>
      </c>
      <c r="AV876">
        <f>IF(Kinder!BV878=Antrag!$C$4,IF(K876&gt;=4.5,IF('Berechnung 4_5 _ x'!N$5="Nein",4.5,IF(Kinder!AT$903&lt;3,IF(MAX(Kinder!$AJ$903:AT$903)&lt;3,4.5,Kinder!BV876),MIN('Berechnung 4_5 _ x'!$E$31:$F$32))),K876),0)</f>
        <v>0</v>
      </c>
      <c r="AW876">
        <f>IF(Kinder!BW878=Antrag!$C$4,IF(L876&gt;=4.5,IF('Berechnung 4_5 _ x'!O$5="Nein",4.5,IF(Kinder!AU$903&lt;3,IF(MAX(Kinder!$AJ$903:AU$903)&lt;3,4.5,Kinder!BW876),MIN('Berechnung 4_5 _ x'!$E$31:$F$32))),L876),0)</f>
        <v>0</v>
      </c>
    </row>
    <row r="877" spans="1:49" x14ac:dyDescent="0.2">
      <c r="M877">
        <f>IF(Kinder!BL878=Antrag!$C$4,Kinder!BL877,0)</f>
        <v>0</v>
      </c>
      <c r="N877">
        <f>IF(Kinder!BM878=Antrag!$C$4,Kinder!BM877,0)</f>
        <v>0</v>
      </c>
      <c r="O877">
        <f>IF(Kinder!BN878=Antrag!$C$4,Kinder!BN877,0)</f>
        <v>0</v>
      </c>
      <c r="P877">
        <f>IF(Kinder!BO878=Antrag!$C$4,Kinder!BO877,0)</f>
        <v>0</v>
      </c>
      <c r="Q877">
        <f>IF(Kinder!BP878=Antrag!$C$4,Kinder!BP877,0)</f>
        <v>0</v>
      </c>
      <c r="R877">
        <f>IF(Kinder!BQ878=Antrag!$C$4,Kinder!BQ877,0)</f>
        <v>0</v>
      </c>
      <c r="S877">
        <f>IF(Kinder!BR878=Antrag!$C$4,Kinder!BR877,0)</f>
        <v>0</v>
      </c>
      <c r="T877">
        <f>IF(Kinder!BS878=Antrag!$C$4,Kinder!BS877,0)</f>
        <v>0</v>
      </c>
      <c r="U877">
        <f>IF(Kinder!BT878=Antrag!$C$4,Kinder!BT877,0)</f>
        <v>0</v>
      </c>
      <c r="V877">
        <f>IF(Kinder!BU878=Antrag!$C$4,Kinder!BU877,0)</f>
        <v>0</v>
      </c>
      <c r="W877">
        <f>IF(Kinder!BV878=Antrag!$C$4,Kinder!BV877,0)</f>
        <v>0</v>
      </c>
      <c r="X877">
        <f>IF(Kinder!BW878=Antrag!$C$4,Kinder!BW877,0)</f>
        <v>0</v>
      </c>
    </row>
    <row r="878" spans="1:49" x14ac:dyDescent="0.2">
      <c r="Y878">
        <f t="shared" ref="Y878:AJ878" si="291">MIN(A876,AL876)*M877</f>
        <v>0</v>
      </c>
      <c r="Z878">
        <f t="shared" si="291"/>
        <v>0</v>
      </c>
      <c r="AA878">
        <f t="shared" si="291"/>
        <v>0</v>
      </c>
      <c r="AB878">
        <f t="shared" si="291"/>
        <v>0</v>
      </c>
      <c r="AC878">
        <f t="shared" si="291"/>
        <v>0</v>
      </c>
      <c r="AD878">
        <f t="shared" si="291"/>
        <v>0</v>
      </c>
      <c r="AE878">
        <f t="shared" si="291"/>
        <v>0</v>
      </c>
      <c r="AF878">
        <f t="shared" si="291"/>
        <v>0</v>
      </c>
      <c r="AG878">
        <f t="shared" si="291"/>
        <v>0</v>
      </c>
      <c r="AH878">
        <f t="shared" si="291"/>
        <v>0</v>
      </c>
      <c r="AI878">
        <f t="shared" si="291"/>
        <v>0</v>
      </c>
      <c r="AJ878">
        <f t="shared" si="291"/>
        <v>0</v>
      </c>
      <c r="AK878">
        <f>SUM(Y878:AJ878)</f>
        <v>0</v>
      </c>
    </row>
    <row r="879" spans="1:49" x14ac:dyDescent="0.2">
      <c r="A879">
        <f>IF(Kinder!BL881=Antrag!$C$4,IF(Kinder!BL879=4.5,'Berechnung 4_5 _ x'!$E$31,Kinder!BL879),0)</f>
        <v>0</v>
      </c>
      <c r="B879">
        <f>IF(Kinder!BM881=Antrag!$C$4,IF(Kinder!BM879=4.5,'Berechnung 4_5 _ x'!$E$31,Kinder!BM879),0)</f>
        <v>0</v>
      </c>
      <c r="C879">
        <f>IF(Kinder!BN881=Antrag!$C$4,IF(Kinder!BN879=4.5,'Berechnung 4_5 _ x'!$E$31,Kinder!BN879),0)</f>
        <v>0</v>
      </c>
      <c r="D879">
        <f>IF(Kinder!BO881=Antrag!$C$4,IF(Kinder!BO879=4.5,'Berechnung 4_5 _ x'!$E$31,Kinder!BO879),0)</f>
        <v>0</v>
      </c>
      <c r="E879">
        <f>IF(Kinder!BP881=Antrag!$C$4,IF(Kinder!BP879=4.5,'Berechnung 4_5 _ x'!$E$31,Kinder!BP879),0)</f>
        <v>0</v>
      </c>
      <c r="F879">
        <f>IF(Kinder!BQ881=Antrag!$C$4,IF(Kinder!BQ879=4.5,'Berechnung 4_5 _ x'!$E$31,Kinder!BQ879),0)</f>
        <v>0</v>
      </c>
      <c r="G879">
        <f>IF(Kinder!BR881=Antrag!$C$4,IF(Kinder!BR879=4.5,'Berechnung 4_5 _ x'!$E$31,Kinder!BR879),0)</f>
        <v>0</v>
      </c>
      <c r="H879">
        <f>IF(Kinder!BS881=Antrag!$C$4,IF(Kinder!BS879=4.5,'Berechnung 4_5 _ x'!$E$31,Kinder!BS879),0)</f>
        <v>0</v>
      </c>
      <c r="I879">
        <f>IF(Kinder!BT881=Antrag!$C$4,IF(Kinder!BT879=4.5,'Berechnung 4_5 _ x'!$E$31,Kinder!BT879),0)</f>
        <v>0</v>
      </c>
      <c r="J879">
        <f>IF(Kinder!BU881=Antrag!$C$4,IF(Kinder!BU879=4.5,'Berechnung 4_5 _ x'!$E$31,Kinder!BU879),0)</f>
        <v>0</v>
      </c>
      <c r="K879">
        <f>IF(Kinder!BV881=Antrag!$C$4,IF(Kinder!BV879=4.5,'Berechnung 4_5 _ x'!$E$31,Kinder!BV879),0)</f>
        <v>0</v>
      </c>
      <c r="L879">
        <f>IF(Kinder!BW881=Antrag!$C$4,IF(Kinder!BW879=4.5,'Berechnung 4_5 _ x'!$E$31,Kinder!BW879),0)</f>
        <v>0</v>
      </c>
      <c r="M879" t="str">
        <f>IF(Kinder!S881='Berechnung Kommune'!L878,Kinder!S879,0)</f>
        <v/>
      </c>
      <c r="AL879">
        <f>IF(Kinder!BL881=Antrag!$C$4,IF(A879&gt;=4.5,IF('Berechnung 4_5 _ x'!D$5="Nein",4.5,IF(Kinder!AJ$903&lt;3,IF(MAX(Kinder!$AJ$903:AJ$903)&lt;3,4.5,Kinder!BL879),MIN('Berechnung 4_5 _ x'!$E$31:$F$32))),A879),0)</f>
        <v>0</v>
      </c>
      <c r="AM879">
        <f>IF(Kinder!BM881=Antrag!$C$4,IF(B879&gt;=4.5,IF('Berechnung 4_5 _ x'!E$5="Nein",4.5,IF(Kinder!AK$903&lt;3,IF(MAX(Kinder!$AJ$903:AK$903)&lt;3,4.5,Kinder!BM879),MIN('Berechnung 4_5 _ x'!$E$31:$F$32))),B879),0)</f>
        <v>0</v>
      </c>
      <c r="AN879">
        <f>IF(Kinder!BN881=Antrag!$C$4,IF(C879&gt;=4.5,IF('Berechnung 4_5 _ x'!F$5="Nein",4.5,IF(Kinder!AL$903&lt;3,IF(MAX(Kinder!$AJ$903:AL$903)&lt;3,4.5,Kinder!BN879),MIN('Berechnung 4_5 _ x'!$E$31:$F$32))),C879),0)</f>
        <v>0</v>
      </c>
      <c r="AO879">
        <f>IF(Kinder!BO881=Antrag!$C$4,IF(D879&gt;=4.5,IF('Berechnung 4_5 _ x'!G$5="Nein",4.5,IF(Kinder!AM$903&lt;3,IF(MAX(Kinder!$AJ$903:AM$903)&lt;3,4.5,Kinder!BO879),MIN('Berechnung 4_5 _ x'!$E$31:$F$32))),D879),0)</f>
        <v>0</v>
      </c>
      <c r="AP879">
        <f>IF(Kinder!BP881=Antrag!$C$4,IF(E879&gt;=4.5,IF('Berechnung 4_5 _ x'!H$5="Nein",4.5,IF(Kinder!AN$903&lt;3,IF(MAX(Kinder!$AJ$903:AN$903)&lt;3,4.5,Kinder!BP879),MIN('Berechnung 4_5 _ x'!$E$31:$F$32))),E879),0)</f>
        <v>0</v>
      </c>
      <c r="AQ879">
        <f>IF(Kinder!BQ881=Antrag!$C$4,IF(F879&gt;=4.5,IF('Berechnung 4_5 _ x'!I$5="Nein",4.5,IF(Kinder!AO$903&lt;3,IF(MAX(Kinder!$AJ$903:AO$903)&lt;3,4.5,Kinder!BQ879),MIN('Berechnung 4_5 _ x'!$E$31:$F$32))),F879),0)</f>
        <v>0</v>
      </c>
      <c r="AR879">
        <f>IF(Kinder!BR881=Antrag!$C$4,IF(G879&gt;=4.5,IF('Berechnung 4_5 _ x'!J$5="Nein",4.5,IF(Kinder!AP$903&lt;3,IF(MAX(Kinder!$AJ$903:AP$903)&lt;3,4.5,Kinder!BR879),MIN('Berechnung 4_5 _ x'!$E$31:$F$32))),G879),0)</f>
        <v>0</v>
      </c>
      <c r="AS879">
        <f>IF(Kinder!BS881=Antrag!$C$4,IF(H879&gt;=4.5,IF('Berechnung 4_5 _ x'!K$5="Nein",4.5,IF(Kinder!AQ$903&lt;3,IF(MAX(Kinder!$AJ$903:AQ$903)&lt;3,4.5,Kinder!BS879),MIN('Berechnung 4_5 _ x'!$E$31:$F$32))),H879),0)</f>
        <v>0</v>
      </c>
      <c r="AT879">
        <f>IF(Kinder!BT881=Antrag!$C$4,IF(I879&gt;=4.5,IF('Berechnung 4_5 _ x'!L$5="Nein",4.5,IF(Kinder!AR$903&lt;3,IF(MAX(Kinder!$AJ$903:AR$903)&lt;3,4.5,Kinder!BT879),MIN('Berechnung 4_5 _ x'!$E$31:$F$32))),I879),0)</f>
        <v>0</v>
      </c>
      <c r="AU879">
        <f>IF(Kinder!BU881=Antrag!$C$4,IF(J879&gt;=4.5,IF('Berechnung 4_5 _ x'!M$5="Nein",4.5,IF(Kinder!AS$903&lt;3,IF(MAX(Kinder!$AJ$903:AS$903)&lt;3,4.5,Kinder!BU879),MIN('Berechnung 4_5 _ x'!$E$31:$F$32))),J879),0)</f>
        <v>0</v>
      </c>
      <c r="AV879">
        <f>IF(Kinder!BV881=Antrag!$C$4,IF(K879&gt;=4.5,IF('Berechnung 4_5 _ x'!N$5="Nein",4.5,IF(Kinder!AT$903&lt;3,IF(MAX(Kinder!$AJ$903:AT$903)&lt;3,4.5,Kinder!BV879),MIN('Berechnung 4_5 _ x'!$E$31:$F$32))),K879),0)</f>
        <v>0</v>
      </c>
      <c r="AW879">
        <f>IF(Kinder!BW881=Antrag!$C$4,IF(L879&gt;=4.5,IF('Berechnung 4_5 _ x'!O$5="Nein",4.5,IF(Kinder!AU$903&lt;3,IF(MAX(Kinder!$AJ$903:AU$903)&lt;3,4.5,Kinder!BW879),MIN('Berechnung 4_5 _ x'!$E$31:$F$32))),L879),0)</f>
        <v>0</v>
      </c>
    </row>
    <row r="880" spans="1:49" x14ac:dyDescent="0.2">
      <c r="M880">
        <f>IF(Kinder!BL881=Antrag!$C$4,Kinder!BL880,0)</f>
        <v>0</v>
      </c>
      <c r="N880">
        <f>IF(Kinder!BM881=Antrag!$C$4,Kinder!BM880,0)</f>
        <v>0</v>
      </c>
      <c r="O880">
        <f>IF(Kinder!BN881=Antrag!$C$4,Kinder!BN880,0)</f>
        <v>0</v>
      </c>
      <c r="P880">
        <f>IF(Kinder!BO881=Antrag!$C$4,Kinder!BO880,0)</f>
        <v>0</v>
      </c>
      <c r="Q880">
        <f>IF(Kinder!BP881=Antrag!$C$4,Kinder!BP880,0)</f>
        <v>0</v>
      </c>
      <c r="R880">
        <f>IF(Kinder!BQ881=Antrag!$C$4,Kinder!BQ880,0)</f>
        <v>0</v>
      </c>
      <c r="S880">
        <f>IF(Kinder!BR881=Antrag!$C$4,Kinder!BR880,0)</f>
        <v>0</v>
      </c>
      <c r="T880">
        <f>IF(Kinder!BS881=Antrag!$C$4,Kinder!BS880,0)</f>
        <v>0</v>
      </c>
      <c r="U880">
        <f>IF(Kinder!BT881=Antrag!$C$4,Kinder!BT880,0)</f>
        <v>0</v>
      </c>
      <c r="V880">
        <f>IF(Kinder!BU881=Antrag!$C$4,Kinder!BU880,0)</f>
        <v>0</v>
      </c>
      <c r="W880">
        <f>IF(Kinder!BV881=Antrag!$C$4,Kinder!BV880,0)</f>
        <v>0</v>
      </c>
      <c r="X880">
        <f>IF(Kinder!BW881=Antrag!$C$4,Kinder!BW880,0)</f>
        <v>0</v>
      </c>
    </row>
    <row r="881" spans="1:49" x14ac:dyDescent="0.2">
      <c r="Y881">
        <f t="shared" ref="Y881:AJ881" si="292">MIN(A879,AL879)*M880</f>
        <v>0</v>
      </c>
      <c r="Z881">
        <f t="shared" si="292"/>
        <v>0</v>
      </c>
      <c r="AA881">
        <f t="shared" si="292"/>
        <v>0</v>
      </c>
      <c r="AB881">
        <f t="shared" si="292"/>
        <v>0</v>
      </c>
      <c r="AC881">
        <f t="shared" si="292"/>
        <v>0</v>
      </c>
      <c r="AD881">
        <f t="shared" si="292"/>
        <v>0</v>
      </c>
      <c r="AE881">
        <f t="shared" si="292"/>
        <v>0</v>
      </c>
      <c r="AF881">
        <f t="shared" si="292"/>
        <v>0</v>
      </c>
      <c r="AG881">
        <f t="shared" si="292"/>
        <v>0</v>
      </c>
      <c r="AH881">
        <f t="shared" si="292"/>
        <v>0</v>
      </c>
      <c r="AI881">
        <f t="shared" si="292"/>
        <v>0</v>
      </c>
      <c r="AJ881">
        <f t="shared" si="292"/>
        <v>0</v>
      </c>
      <c r="AK881">
        <f>SUM(Y881:AJ881)</f>
        <v>0</v>
      </c>
    </row>
    <row r="882" spans="1:49" x14ac:dyDescent="0.2">
      <c r="A882">
        <f>IF(Kinder!BL884=Antrag!$C$4,IF(Kinder!BL882=4.5,'Berechnung 4_5 _ x'!$E$31,Kinder!BL882),0)</f>
        <v>0</v>
      </c>
      <c r="B882">
        <f>IF(Kinder!BM884=Antrag!$C$4,IF(Kinder!BM882=4.5,'Berechnung 4_5 _ x'!$E$31,Kinder!BM882),0)</f>
        <v>0</v>
      </c>
      <c r="C882">
        <f>IF(Kinder!BN884=Antrag!$C$4,IF(Kinder!BN882=4.5,'Berechnung 4_5 _ x'!$E$31,Kinder!BN882),0)</f>
        <v>0</v>
      </c>
      <c r="D882">
        <f>IF(Kinder!BO884=Antrag!$C$4,IF(Kinder!BO882=4.5,'Berechnung 4_5 _ x'!$E$31,Kinder!BO882),0)</f>
        <v>0</v>
      </c>
      <c r="E882">
        <f>IF(Kinder!BP884=Antrag!$C$4,IF(Kinder!BP882=4.5,'Berechnung 4_5 _ x'!$E$31,Kinder!BP882),0)</f>
        <v>0</v>
      </c>
      <c r="F882">
        <f>IF(Kinder!BQ884=Antrag!$C$4,IF(Kinder!BQ882=4.5,'Berechnung 4_5 _ x'!$E$31,Kinder!BQ882),0)</f>
        <v>0</v>
      </c>
      <c r="G882">
        <f>IF(Kinder!BR884=Antrag!$C$4,IF(Kinder!BR882=4.5,'Berechnung 4_5 _ x'!$E$31,Kinder!BR882),0)</f>
        <v>0</v>
      </c>
      <c r="H882">
        <f>IF(Kinder!BS884=Antrag!$C$4,IF(Kinder!BS882=4.5,'Berechnung 4_5 _ x'!$E$31,Kinder!BS882),0)</f>
        <v>0</v>
      </c>
      <c r="I882">
        <f>IF(Kinder!BT884=Antrag!$C$4,IF(Kinder!BT882=4.5,'Berechnung 4_5 _ x'!$E$31,Kinder!BT882),0)</f>
        <v>0</v>
      </c>
      <c r="J882">
        <f>IF(Kinder!BU884=Antrag!$C$4,IF(Kinder!BU882=4.5,'Berechnung 4_5 _ x'!$E$31,Kinder!BU882),0)</f>
        <v>0</v>
      </c>
      <c r="K882">
        <f>IF(Kinder!BV884=Antrag!$C$4,IF(Kinder!BV882=4.5,'Berechnung 4_5 _ x'!$E$31,Kinder!BV882),0)</f>
        <v>0</v>
      </c>
      <c r="L882">
        <f>IF(Kinder!BW884=Antrag!$C$4,IF(Kinder!BW882=4.5,'Berechnung 4_5 _ x'!$E$31,Kinder!BW882),0)</f>
        <v>0</v>
      </c>
      <c r="M882" t="str">
        <f>IF(Kinder!S884='Berechnung Kommune'!L881,Kinder!S882,0)</f>
        <v/>
      </c>
      <c r="AL882">
        <f>IF(Kinder!BL884=Antrag!$C$4,IF(A882&gt;=4.5,IF('Berechnung 4_5 _ x'!D$5="Nein",4.5,IF(Kinder!AJ$903&lt;3,IF(MAX(Kinder!$AJ$903:AJ$903)&lt;3,4.5,Kinder!BL882),MIN('Berechnung 4_5 _ x'!$E$31:$F$32))),A882),0)</f>
        <v>0</v>
      </c>
      <c r="AM882">
        <f>IF(Kinder!BM884=Antrag!$C$4,IF(B882&gt;=4.5,IF('Berechnung 4_5 _ x'!E$5="Nein",4.5,IF(Kinder!AK$903&lt;3,IF(MAX(Kinder!$AJ$903:AK$903)&lt;3,4.5,Kinder!BM882),MIN('Berechnung 4_5 _ x'!$E$31:$F$32))),B882),0)</f>
        <v>0</v>
      </c>
      <c r="AN882">
        <f>IF(Kinder!BN884=Antrag!$C$4,IF(C882&gt;=4.5,IF('Berechnung 4_5 _ x'!F$5="Nein",4.5,IF(Kinder!AL$903&lt;3,IF(MAX(Kinder!$AJ$903:AL$903)&lt;3,4.5,Kinder!BN882),MIN('Berechnung 4_5 _ x'!$E$31:$F$32))),C882),0)</f>
        <v>0</v>
      </c>
      <c r="AO882">
        <f>IF(Kinder!BO884=Antrag!$C$4,IF(D882&gt;=4.5,IF('Berechnung 4_5 _ x'!G$5="Nein",4.5,IF(Kinder!AM$903&lt;3,IF(MAX(Kinder!$AJ$903:AM$903)&lt;3,4.5,Kinder!BO882),MIN('Berechnung 4_5 _ x'!$E$31:$F$32))),D882),0)</f>
        <v>0</v>
      </c>
      <c r="AP882">
        <f>IF(Kinder!BP884=Antrag!$C$4,IF(E882&gt;=4.5,IF('Berechnung 4_5 _ x'!H$5="Nein",4.5,IF(Kinder!AN$903&lt;3,IF(MAX(Kinder!$AJ$903:AN$903)&lt;3,4.5,Kinder!BP882),MIN('Berechnung 4_5 _ x'!$E$31:$F$32))),E882),0)</f>
        <v>0</v>
      </c>
      <c r="AQ882">
        <f>IF(Kinder!BQ884=Antrag!$C$4,IF(F882&gt;=4.5,IF('Berechnung 4_5 _ x'!I$5="Nein",4.5,IF(Kinder!AO$903&lt;3,IF(MAX(Kinder!$AJ$903:AO$903)&lt;3,4.5,Kinder!BQ882),MIN('Berechnung 4_5 _ x'!$E$31:$F$32))),F882),0)</f>
        <v>0</v>
      </c>
      <c r="AR882">
        <f>IF(Kinder!BR884=Antrag!$C$4,IF(G882&gt;=4.5,IF('Berechnung 4_5 _ x'!J$5="Nein",4.5,IF(Kinder!AP$903&lt;3,IF(MAX(Kinder!$AJ$903:AP$903)&lt;3,4.5,Kinder!BR882),MIN('Berechnung 4_5 _ x'!$E$31:$F$32))),G882),0)</f>
        <v>0</v>
      </c>
      <c r="AS882">
        <f>IF(Kinder!BS884=Antrag!$C$4,IF(H882&gt;=4.5,IF('Berechnung 4_5 _ x'!K$5="Nein",4.5,IF(Kinder!AQ$903&lt;3,IF(MAX(Kinder!$AJ$903:AQ$903)&lt;3,4.5,Kinder!BS882),MIN('Berechnung 4_5 _ x'!$E$31:$F$32))),H882),0)</f>
        <v>0</v>
      </c>
      <c r="AT882">
        <f>IF(Kinder!BT884=Antrag!$C$4,IF(I882&gt;=4.5,IF('Berechnung 4_5 _ x'!L$5="Nein",4.5,IF(Kinder!AR$903&lt;3,IF(MAX(Kinder!$AJ$903:AR$903)&lt;3,4.5,Kinder!BT882),MIN('Berechnung 4_5 _ x'!$E$31:$F$32))),I882),0)</f>
        <v>0</v>
      </c>
      <c r="AU882">
        <f>IF(Kinder!BU884=Antrag!$C$4,IF(J882&gt;=4.5,IF('Berechnung 4_5 _ x'!M$5="Nein",4.5,IF(Kinder!AS$903&lt;3,IF(MAX(Kinder!$AJ$903:AS$903)&lt;3,4.5,Kinder!BU882),MIN('Berechnung 4_5 _ x'!$E$31:$F$32))),J882),0)</f>
        <v>0</v>
      </c>
      <c r="AV882">
        <f>IF(Kinder!BV884=Antrag!$C$4,IF(K882&gt;=4.5,IF('Berechnung 4_5 _ x'!N$5="Nein",4.5,IF(Kinder!AT$903&lt;3,IF(MAX(Kinder!$AJ$903:AT$903)&lt;3,4.5,Kinder!BV882),MIN('Berechnung 4_5 _ x'!$E$31:$F$32))),K882),0)</f>
        <v>0</v>
      </c>
      <c r="AW882">
        <f>IF(Kinder!BW884=Antrag!$C$4,IF(L882&gt;=4.5,IF('Berechnung 4_5 _ x'!O$5="Nein",4.5,IF(Kinder!AU$903&lt;3,IF(MAX(Kinder!$AJ$903:AU$903)&lt;3,4.5,Kinder!BW882),MIN('Berechnung 4_5 _ x'!$E$31:$F$32))),L882),0)</f>
        <v>0</v>
      </c>
    </row>
    <row r="883" spans="1:49" x14ac:dyDescent="0.2">
      <c r="M883">
        <f>IF(Kinder!BL884=Antrag!$C$4,Kinder!BL883,0)</f>
        <v>0</v>
      </c>
      <c r="N883">
        <f>IF(Kinder!BM884=Antrag!$C$4,Kinder!BM883,0)</f>
        <v>0</v>
      </c>
      <c r="O883">
        <f>IF(Kinder!BN884=Antrag!$C$4,Kinder!BN883,0)</f>
        <v>0</v>
      </c>
      <c r="P883">
        <f>IF(Kinder!BO884=Antrag!$C$4,Kinder!BO883,0)</f>
        <v>0</v>
      </c>
      <c r="Q883">
        <f>IF(Kinder!BP884=Antrag!$C$4,Kinder!BP883,0)</f>
        <v>0</v>
      </c>
      <c r="R883">
        <f>IF(Kinder!BQ884=Antrag!$C$4,Kinder!BQ883,0)</f>
        <v>0</v>
      </c>
      <c r="S883">
        <f>IF(Kinder!BR884=Antrag!$C$4,Kinder!BR883,0)</f>
        <v>0</v>
      </c>
      <c r="T883">
        <f>IF(Kinder!BS884=Antrag!$C$4,Kinder!BS883,0)</f>
        <v>0</v>
      </c>
      <c r="U883">
        <f>IF(Kinder!BT884=Antrag!$C$4,Kinder!BT883,0)</f>
        <v>0</v>
      </c>
      <c r="V883">
        <f>IF(Kinder!BU884=Antrag!$C$4,Kinder!BU883,0)</f>
        <v>0</v>
      </c>
      <c r="W883">
        <f>IF(Kinder!BV884=Antrag!$C$4,Kinder!BV883,0)</f>
        <v>0</v>
      </c>
      <c r="X883">
        <f>IF(Kinder!BW884=Antrag!$C$4,Kinder!BW883,0)</f>
        <v>0</v>
      </c>
    </row>
    <row r="884" spans="1:49" x14ac:dyDescent="0.2">
      <c r="Y884">
        <f t="shared" ref="Y884:AJ884" si="293">MIN(A882,AL882)*M883</f>
        <v>0</v>
      </c>
      <c r="Z884">
        <f t="shared" si="293"/>
        <v>0</v>
      </c>
      <c r="AA884">
        <f t="shared" si="293"/>
        <v>0</v>
      </c>
      <c r="AB884">
        <f t="shared" si="293"/>
        <v>0</v>
      </c>
      <c r="AC884">
        <f t="shared" si="293"/>
        <v>0</v>
      </c>
      <c r="AD884">
        <f t="shared" si="293"/>
        <v>0</v>
      </c>
      <c r="AE884">
        <f t="shared" si="293"/>
        <v>0</v>
      </c>
      <c r="AF884">
        <f t="shared" si="293"/>
        <v>0</v>
      </c>
      <c r="AG884">
        <f t="shared" si="293"/>
        <v>0</v>
      </c>
      <c r="AH884">
        <f t="shared" si="293"/>
        <v>0</v>
      </c>
      <c r="AI884">
        <f t="shared" si="293"/>
        <v>0</v>
      </c>
      <c r="AJ884">
        <f t="shared" si="293"/>
        <v>0</v>
      </c>
      <c r="AK884">
        <f>SUM(Y884:AJ884)</f>
        <v>0</v>
      </c>
    </row>
    <row r="885" spans="1:49" x14ac:dyDescent="0.2">
      <c r="A885">
        <f>IF(Kinder!BL887=Antrag!$C$4,IF(Kinder!BL885=4.5,'Berechnung 4_5 _ x'!$E$31,Kinder!BL885),0)</f>
        <v>0</v>
      </c>
      <c r="B885">
        <f>IF(Kinder!BM887=Antrag!$C$4,IF(Kinder!BM885=4.5,'Berechnung 4_5 _ x'!$E$31,Kinder!BM885),0)</f>
        <v>0</v>
      </c>
      <c r="C885">
        <f>IF(Kinder!BN887=Antrag!$C$4,IF(Kinder!BN885=4.5,'Berechnung 4_5 _ x'!$E$31,Kinder!BN885),0)</f>
        <v>0</v>
      </c>
      <c r="D885">
        <f>IF(Kinder!BO887=Antrag!$C$4,IF(Kinder!BO885=4.5,'Berechnung 4_5 _ x'!$E$31,Kinder!BO885),0)</f>
        <v>0</v>
      </c>
      <c r="E885">
        <f>IF(Kinder!BP887=Antrag!$C$4,IF(Kinder!BP885=4.5,'Berechnung 4_5 _ x'!$E$31,Kinder!BP885),0)</f>
        <v>0</v>
      </c>
      <c r="F885">
        <f>IF(Kinder!BQ887=Antrag!$C$4,IF(Kinder!BQ885=4.5,'Berechnung 4_5 _ x'!$E$31,Kinder!BQ885),0)</f>
        <v>0</v>
      </c>
      <c r="G885">
        <f>IF(Kinder!BR887=Antrag!$C$4,IF(Kinder!BR885=4.5,'Berechnung 4_5 _ x'!$E$31,Kinder!BR885),0)</f>
        <v>0</v>
      </c>
      <c r="H885">
        <f>IF(Kinder!BS887=Antrag!$C$4,IF(Kinder!BS885=4.5,'Berechnung 4_5 _ x'!$E$31,Kinder!BS885),0)</f>
        <v>0</v>
      </c>
      <c r="I885">
        <f>IF(Kinder!BT887=Antrag!$C$4,IF(Kinder!BT885=4.5,'Berechnung 4_5 _ x'!$E$31,Kinder!BT885),0)</f>
        <v>0</v>
      </c>
      <c r="J885">
        <f>IF(Kinder!BU887=Antrag!$C$4,IF(Kinder!BU885=4.5,'Berechnung 4_5 _ x'!$E$31,Kinder!BU885),0)</f>
        <v>0</v>
      </c>
      <c r="K885">
        <f>IF(Kinder!BV887=Antrag!$C$4,IF(Kinder!BV885=4.5,'Berechnung 4_5 _ x'!$E$31,Kinder!BV885),0)</f>
        <v>0</v>
      </c>
      <c r="L885">
        <f>IF(Kinder!BW887=Antrag!$C$4,IF(Kinder!BW885=4.5,'Berechnung 4_5 _ x'!$E$31,Kinder!BW885),0)</f>
        <v>0</v>
      </c>
      <c r="M885" t="str">
        <f>IF(Kinder!S887='Berechnung Kommune'!L884,Kinder!S885,0)</f>
        <v/>
      </c>
      <c r="AL885">
        <f>IF(Kinder!BL887=Antrag!$C$4,IF(A885&gt;=4.5,IF('Berechnung 4_5 _ x'!D$5="Nein",4.5,IF(Kinder!AJ$903&lt;3,IF(MAX(Kinder!$AJ$903:AJ$903)&lt;3,4.5,Kinder!BL885),MIN('Berechnung 4_5 _ x'!$E$31:$F$32))),A885),0)</f>
        <v>0</v>
      </c>
      <c r="AM885">
        <f>IF(Kinder!BM887=Antrag!$C$4,IF(B885&gt;=4.5,IF('Berechnung 4_5 _ x'!E$5="Nein",4.5,IF(Kinder!AK$903&lt;3,IF(MAX(Kinder!$AJ$903:AK$903)&lt;3,4.5,Kinder!BM885),MIN('Berechnung 4_5 _ x'!$E$31:$F$32))),B885),0)</f>
        <v>0</v>
      </c>
      <c r="AN885">
        <f>IF(Kinder!BN887=Antrag!$C$4,IF(C885&gt;=4.5,IF('Berechnung 4_5 _ x'!F$5="Nein",4.5,IF(Kinder!AL$903&lt;3,IF(MAX(Kinder!$AJ$903:AL$903)&lt;3,4.5,Kinder!BN885),MIN('Berechnung 4_5 _ x'!$E$31:$F$32))),C885),0)</f>
        <v>0</v>
      </c>
      <c r="AO885">
        <f>IF(Kinder!BO887=Antrag!$C$4,IF(D885&gt;=4.5,IF('Berechnung 4_5 _ x'!G$5="Nein",4.5,IF(Kinder!AM$903&lt;3,IF(MAX(Kinder!$AJ$903:AM$903)&lt;3,4.5,Kinder!BO885),MIN('Berechnung 4_5 _ x'!$E$31:$F$32))),D885),0)</f>
        <v>0</v>
      </c>
      <c r="AP885">
        <f>IF(Kinder!BP887=Antrag!$C$4,IF(E885&gt;=4.5,IF('Berechnung 4_5 _ x'!H$5="Nein",4.5,IF(Kinder!AN$903&lt;3,IF(MAX(Kinder!$AJ$903:AN$903)&lt;3,4.5,Kinder!BP885),MIN('Berechnung 4_5 _ x'!$E$31:$F$32))),E885),0)</f>
        <v>0</v>
      </c>
      <c r="AQ885">
        <f>IF(Kinder!BQ887=Antrag!$C$4,IF(F885&gt;=4.5,IF('Berechnung 4_5 _ x'!I$5="Nein",4.5,IF(Kinder!AO$903&lt;3,IF(MAX(Kinder!$AJ$903:AO$903)&lt;3,4.5,Kinder!BQ885),MIN('Berechnung 4_5 _ x'!$E$31:$F$32))),F885),0)</f>
        <v>0</v>
      </c>
      <c r="AR885">
        <f>IF(Kinder!BR887=Antrag!$C$4,IF(G885&gt;=4.5,IF('Berechnung 4_5 _ x'!J$5="Nein",4.5,IF(Kinder!AP$903&lt;3,IF(MAX(Kinder!$AJ$903:AP$903)&lt;3,4.5,Kinder!BR885),MIN('Berechnung 4_5 _ x'!$E$31:$F$32))),G885),0)</f>
        <v>0</v>
      </c>
      <c r="AS885">
        <f>IF(Kinder!BS887=Antrag!$C$4,IF(H885&gt;=4.5,IF('Berechnung 4_5 _ x'!K$5="Nein",4.5,IF(Kinder!AQ$903&lt;3,IF(MAX(Kinder!$AJ$903:AQ$903)&lt;3,4.5,Kinder!BS885),MIN('Berechnung 4_5 _ x'!$E$31:$F$32))),H885),0)</f>
        <v>0</v>
      </c>
      <c r="AT885">
        <f>IF(Kinder!BT887=Antrag!$C$4,IF(I885&gt;=4.5,IF('Berechnung 4_5 _ x'!L$5="Nein",4.5,IF(Kinder!AR$903&lt;3,IF(MAX(Kinder!$AJ$903:AR$903)&lt;3,4.5,Kinder!BT885),MIN('Berechnung 4_5 _ x'!$E$31:$F$32))),I885),0)</f>
        <v>0</v>
      </c>
      <c r="AU885">
        <f>IF(Kinder!BU887=Antrag!$C$4,IF(J885&gt;=4.5,IF('Berechnung 4_5 _ x'!M$5="Nein",4.5,IF(Kinder!AS$903&lt;3,IF(MAX(Kinder!$AJ$903:AS$903)&lt;3,4.5,Kinder!BU885),MIN('Berechnung 4_5 _ x'!$E$31:$F$32))),J885),0)</f>
        <v>0</v>
      </c>
      <c r="AV885">
        <f>IF(Kinder!BV887=Antrag!$C$4,IF(K885&gt;=4.5,IF('Berechnung 4_5 _ x'!N$5="Nein",4.5,IF(Kinder!AT$903&lt;3,IF(MAX(Kinder!$AJ$903:AT$903)&lt;3,4.5,Kinder!BV885),MIN('Berechnung 4_5 _ x'!$E$31:$F$32))),K885),0)</f>
        <v>0</v>
      </c>
      <c r="AW885">
        <f>IF(Kinder!BW887=Antrag!$C$4,IF(L885&gt;=4.5,IF('Berechnung 4_5 _ x'!O$5="Nein",4.5,IF(Kinder!AU$903&lt;3,IF(MAX(Kinder!$AJ$903:AU$903)&lt;3,4.5,Kinder!BW885),MIN('Berechnung 4_5 _ x'!$E$31:$F$32))),L885),0)</f>
        <v>0</v>
      </c>
    </row>
    <row r="886" spans="1:49" x14ac:dyDescent="0.2">
      <c r="M886">
        <f>IF(Kinder!BL887=Antrag!$C$4,Kinder!BL886,0)</f>
        <v>0</v>
      </c>
      <c r="N886">
        <f>IF(Kinder!BM887=Antrag!$C$4,Kinder!BM886,0)</f>
        <v>0</v>
      </c>
      <c r="O886">
        <f>IF(Kinder!BN887=Antrag!$C$4,Kinder!BN886,0)</f>
        <v>0</v>
      </c>
      <c r="P886">
        <f>IF(Kinder!BO887=Antrag!$C$4,Kinder!BO886,0)</f>
        <v>0</v>
      </c>
      <c r="Q886">
        <f>IF(Kinder!BP887=Antrag!$C$4,Kinder!BP886,0)</f>
        <v>0</v>
      </c>
      <c r="R886">
        <f>IF(Kinder!BQ887=Antrag!$C$4,Kinder!BQ886,0)</f>
        <v>0</v>
      </c>
      <c r="S886">
        <f>IF(Kinder!BR887=Antrag!$C$4,Kinder!BR886,0)</f>
        <v>0</v>
      </c>
      <c r="T886">
        <f>IF(Kinder!BS887=Antrag!$C$4,Kinder!BS886,0)</f>
        <v>0</v>
      </c>
      <c r="U886">
        <f>IF(Kinder!BT887=Antrag!$C$4,Kinder!BT886,0)</f>
        <v>0</v>
      </c>
      <c r="V886">
        <f>IF(Kinder!BU887=Antrag!$C$4,Kinder!BU886,0)</f>
        <v>0</v>
      </c>
      <c r="W886">
        <f>IF(Kinder!BV887=Antrag!$C$4,Kinder!BV886,0)</f>
        <v>0</v>
      </c>
      <c r="X886">
        <f>IF(Kinder!BW887=Antrag!$C$4,Kinder!BW886,0)</f>
        <v>0</v>
      </c>
    </row>
    <row r="887" spans="1:49" x14ac:dyDescent="0.2">
      <c r="Y887">
        <f t="shared" ref="Y887:AJ887" si="294">MIN(A885,AL885)*M886</f>
        <v>0</v>
      </c>
      <c r="Z887">
        <f t="shared" si="294"/>
        <v>0</v>
      </c>
      <c r="AA887">
        <f t="shared" si="294"/>
        <v>0</v>
      </c>
      <c r="AB887">
        <f t="shared" si="294"/>
        <v>0</v>
      </c>
      <c r="AC887">
        <f t="shared" si="294"/>
        <v>0</v>
      </c>
      <c r="AD887">
        <f t="shared" si="294"/>
        <v>0</v>
      </c>
      <c r="AE887">
        <f t="shared" si="294"/>
        <v>0</v>
      </c>
      <c r="AF887">
        <f t="shared" si="294"/>
        <v>0</v>
      </c>
      <c r="AG887">
        <f t="shared" si="294"/>
        <v>0</v>
      </c>
      <c r="AH887">
        <f t="shared" si="294"/>
        <v>0</v>
      </c>
      <c r="AI887">
        <f t="shared" si="294"/>
        <v>0</v>
      </c>
      <c r="AJ887">
        <f t="shared" si="294"/>
        <v>0</v>
      </c>
      <c r="AK887">
        <f>SUM(Y887:AJ887)</f>
        <v>0</v>
      </c>
    </row>
    <row r="888" spans="1:49" x14ac:dyDescent="0.2">
      <c r="A888">
        <f>IF(Kinder!BL890=Antrag!$C$4,IF(Kinder!BL888=4.5,'Berechnung 4_5 _ x'!$E$31,Kinder!BL888),0)</f>
        <v>0</v>
      </c>
      <c r="B888">
        <f>IF(Kinder!BM890=Antrag!$C$4,IF(Kinder!BM888=4.5,'Berechnung 4_5 _ x'!$E$31,Kinder!BM888),0)</f>
        <v>0</v>
      </c>
      <c r="C888">
        <f>IF(Kinder!BN890=Antrag!$C$4,IF(Kinder!BN888=4.5,'Berechnung 4_5 _ x'!$E$31,Kinder!BN888),0)</f>
        <v>0</v>
      </c>
      <c r="D888">
        <f>IF(Kinder!BO890=Antrag!$C$4,IF(Kinder!BO888=4.5,'Berechnung 4_5 _ x'!$E$31,Kinder!BO888),0)</f>
        <v>0</v>
      </c>
      <c r="E888">
        <f>IF(Kinder!BP890=Antrag!$C$4,IF(Kinder!BP888=4.5,'Berechnung 4_5 _ x'!$E$31,Kinder!BP888),0)</f>
        <v>0</v>
      </c>
      <c r="F888">
        <f>IF(Kinder!BQ890=Antrag!$C$4,IF(Kinder!BQ888=4.5,'Berechnung 4_5 _ x'!$E$31,Kinder!BQ888),0)</f>
        <v>0</v>
      </c>
      <c r="G888">
        <f>IF(Kinder!BR890=Antrag!$C$4,IF(Kinder!BR888=4.5,'Berechnung 4_5 _ x'!$E$31,Kinder!BR888),0)</f>
        <v>0</v>
      </c>
      <c r="H888">
        <f>IF(Kinder!BS890=Antrag!$C$4,IF(Kinder!BS888=4.5,'Berechnung 4_5 _ x'!$E$31,Kinder!BS888),0)</f>
        <v>0</v>
      </c>
      <c r="I888">
        <f>IF(Kinder!BT890=Antrag!$C$4,IF(Kinder!BT888=4.5,'Berechnung 4_5 _ x'!$E$31,Kinder!BT888),0)</f>
        <v>0</v>
      </c>
      <c r="J888">
        <f>IF(Kinder!BU890=Antrag!$C$4,IF(Kinder!BU888=4.5,'Berechnung 4_5 _ x'!$E$31,Kinder!BU888),0)</f>
        <v>0</v>
      </c>
      <c r="K888">
        <f>IF(Kinder!BV890=Antrag!$C$4,IF(Kinder!BV888=4.5,'Berechnung 4_5 _ x'!$E$31,Kinder!BV888),0)</f>
        <v>0</v>
      </c>
      <c r="L888">
        <f>IF(Kinder!BW890=Antrag!$C$4,IF(Kinder!BW888=4.5,'Berechnung 4_5 _ x'!$E$31,Kinder!BW888),0)</f>
        <v>0</v>
      </c>
      <c r="M888" t="str">
        <f>IF(Kinder!S890='Berechnung Kommune'!L887,Kinder!S888,0)</f>
        <v/>
      </c>
      <c r="AL888">
        <f>IF(Kinder!BL890=Antrag!$C$4,IF(A888&gt;=4.5,IF('Berechnung 4_5 _ x'!D$5="Nein",4.5,IF(Kinder!AJ$903&lt;3,IF(MAX(Kinder!$AJ$903:AJ$903)&lt;3,4.5,Kinder!BL888),MIN('Berechnung 4_5 _ x'!$E$31:$F$32))),A888),0)</f>
        <v>0</v>
      </c>
      <c r="AM888">
        <f>IF(Kinder!BM890=Antrag!$C$4,IF(B888&gt;=4.5,IF('Berechnung 4_5 _ x'!E$5="Nein",4.5,IF(Kinder!AK$903&lt;3,IF(MAX(Kinder!$AJ$903:AK$903)&lt;3,4.5,Kinder!BM888),MIN('Berechnung 4_5 _ x'!$E$31:$F$32))),B888),0)</f>
        <v>0</v>
      </c>
      <c r="AN888">
        <f>IF(Kinder!BN890=Antrag!$C$4,IF(C888&gt;=4.5,IF('Berechnung 4_5 _ x'!F$5="Nein",4.5,IF(Kinder!AL$903&lt;3,IF(MAX(Kinder!$AJ$903:AL$903)&lt;3,4.5,Kinder!BN888),MIN('Berechnung 4_5 _ x'!$E$31:$F$32))),C888),0)</f>
        <v>0</v>
      </c>
      <c r="AO888">
        <f>IF(Kinder!BO890=Antrag!$C$4,IF(D888&gt;=4.5,IF('Berechnung 4_5 _ x'!G$5="Nein",4.5,IF(Kinder!AM$903&lt;3,IF(MAX(Kinder!$AJ$903:AM$903)&lt;3,4.5,Kinder!BO888),MIN('Berechnung 4_5 _ x'!$E$31:$F$32))),D888),0)</f>
        <v>0</v>
      </c>
      <c r="AP888">
        <f>IF(Kinder!BP890=Antrag!$C$4,IF(E888&gt;=4.5,IF('Berechnung 4_5 _ x'!H$5="Nein",4.5,IF(Kinder!AN$903&lt;3,IF(MAX(Kinder!$AJ$903:AN$903)&lt;3,4.5,Kinder!BP888),MIN('Berechnung 4_5 _ x'!$E$31:$F$32))),E888),0)</f>
        <v>0</v>
      </c>
      <c r="AQ888">
        <f>IF(Kinder!BQ890=Antrag!$C$4,IF(F888&gt;=4.5,IF('Berechnung 4_5 _ x'!I$5="Nein",4.5,IF(Kinder!AO$903&lt;3,IF(MAX(Kinder!$AJ$903:AO$903)&lt;3,4.5,Kinder!BQ888),MIN('Berechnung 4_5 _ x'!$E$31:$F$32))),F888),0)</f>
        <v>0</v>
      </c>
      <c r="AR888">
        <f>IF(Kinder!BR890=Antrag!$C$4,IF(G888&gt;=4.5,IF('Berechnung 4_5 _ x'!J$5="Nein",4.5,IF(Kinder!AP$903&lt;3,IF(MAX(Kinder!$AJ$903:AP$903)&lt;3,4.5,Kinder!BR888),MIN('Berechnung 4_5 _ x'!$E$31:$F$32))),G888),0)</f>
        <v>0</v>
      </c>
      <c r="AS888">
        <f>IF(Kinder!BS890=Antrag!$C$4,IF(H888&gt;=4.5,IF('Berechnung 4_5 _ x'!K$5="Nein",4.5,IF(Kinder!AQ$903&lt;3,IF(MAX(Kinder!$AJ$903:AQ$903)&lt;3,4.5,Kinder!BS888),MIN('Berechnung 4_5 _ x'!$E$31:$F$32))),H888),0)</f>
        <v>0</v>
      </c>
      <c r="AT888">
        <f>IF(Kinder!BT890=Antrag!$C$4,IF(I888&gt;=4.5,IF('Berechnung 4_5 _ x'!L$5="Nein",4.5,IF(Kinder!AR$903&lt;3,IF(MAX(Kinder!$AJ$903:AR$903)&lt;3,4.5,Kinder!BT888),MIN('Berechnung 4_5 _ x'!$E$31:$F$32))),I888),0)</f>
        <v>0</v>
      </c>
      <c r="AU888">
        <f>IF(Kinder!BU890=Antrag!$C$4,IF(J888&gt;=4.5,IF('Berechnung 4_5 _ x'!M$5="Nein",4.5,IF(Kinder!AS$903&lt;3,IF(MAX(Kinder!$AJ$903:AS$903)&lt;3,4.5,Kinder!BU888),MIN('Berechnung 4_5 _ x'!$E$31:$F$32))),J888),0)</f>
        <v>0</v>
      </c>
      <c r="AV888">
        <f>IF(Kinder!BV890=Antrag!$C$4,IF(K888&gt;=4.5,IF('Berechnung 4_5 _ x'!N$5="Nein",4.5,IF(Kinder!AT$903&lt;3,IF(MAX(Kinder!$AJ$903:AT$903)&lt;3,4.5,Kinder!BV888),MIN('Berechnung 4_5 _ x'!$E$31:$F$32))),K888),0)</f>
        <v>0</v>
      </c>
      <c r="AW888">
        <f>IF(Kinder!BW890=Antrag!$C$4,IF(L888&gt;=4.5,IF('Berechnung 4_5 _ x'!O$5="Nein",4.5,IF(Kinder!AU$903&lt;3,IF(MAX(Kinder!$AJ$903:AU$903)&lt;3,4.5,Kinder!BW888),MIN('Berechnung 4_5 _ x'!$E$31:$F$32))),L888),0)</f>
        <v>0</v>
      </c>
    </row>
    <row r="889" spans="1:49" x14ac:dyDescent="0.2">
      <c r="M889">
        <f>IF(Kinder!BL890=Antrag!$C$4,Kinder!BL889,0)</f>
        <v>0</v>
      </c>
      <c r="N889">
        <f>IF(Kinder!BM890=Antrag!$C$4,Kinder!BM889,0)</f>
        <v>0</v>
      </c>
      <c r="O889">
        <f>IF(Kinder!BN890=Antrag!$C$4,Kinder!BN889,0)</f>
        <v>0</v>
      </c>
      <c r="P889">
        <f>IF(Kinder!BO890=Antrag!$C$4,Kinder!BO889,0)</f>
        <v>0</v>
      </c>
      <c r="Q889">
        <f>IF(Kinder!BP890=Antrag!$C$4,Kinder!BP889,0)</f>
        <v>0</v>
      </c>
      <c r="R889">
        <f>IF(Kinder!BQ890=Antrag!$C$4,Kinder!BQ889,0)</f>
        <v>0</v>
      </c>
      <c r="S889">
        <f>IF(Kinder!BR890=Antrag!$C$4,Kinder!BR889,0)</f>
        <v>0</v>
      </c>
      <c r="T889">
        <f>IF(Kinder!BS890=Antrag!$C$4,Kinder!BS889,0)</f>
        <v>0</v>
      </c>
      <c r="U889">
        <f>IF(Kinder!BT890=Antrag!$C$4,Kinder!BT889,0)</f>
        <v>0</v>
      </c>
      <c r="V889">
        <f>IF(Kinder!BU890=Antrag!$C$4,Kinder!BU889,0)</f>
        <v>0</v>
      </c>
      <c r="W889">
        <f>IF(Kinder!BV890=Antrag!$C$4,Kinder!BV889,0)</f>
        <v>0</v>
      </c>
      <c r="X889">
        <f>IF(Kinder!BW890=Antrag!$C$4,Kinder!BW889,0)</f>
        <v>0</v>
      </c>
    </row>
    <row r="890" spans="1:49" x14ac:dyDescent="0.2">
      <c r="Y890">
        <f t="shared" ref="Y890:AJ890" si="295">MIN(A888,AL888)*M889</f>
        <v>0</v>
      </c>
      <c r="Z890">
        <f t="shared" si="295"/>
        <v>0</v>
      </c>
      <c r="AA890">
        <f t="shared" si="295"/>
        <v>0</v>
      </c>
      <c r="AB890">
        <f t="shared" si="295"/>
        <v>0</v>
      </c>
      <c r="AC890">
        <f t="shared" si="295"/>
        <v>0</v>
      </c>
      <c r="AD890">
        <f t="shared" si="295"/>
        <v>0</v>
      </c>
      <c r="AE890">
        <f t="shared" si="295"/>
        <v>0</v>
      </c>
      <c r="AF890">
        <f t="shared" si="295"/>
        <v>0</v>
      </c>
      <c r="AG890">
        <f t="shared" si="295"/>
        <v>0</v>
      </c>
      <c r="AH890">
        <f t="shared" si="295"/>
        <v>0</v>
      </c>
      <c r="AI890">
        <f t="shared" si="295"/>
        <v>0</v>
      </c>
      <c r="AJ890">
        <f t="shared" si="295"/>
        <v>0</v>
      </c>
      <c r="AK890">
        <f>SUM(Y890:AJ890)</f>
        <v>0</v>
      </c>
    </row>
    <row r="891" spans="1:49" x14ac:dyDescent="0.2">
      <c r="A891">
        <f>IF(Kinder!BL893=Antrag!$C$4,IF(Kinder!BL891=4.5,'Berechnung 4_5 _ x'!$E$31,Kinder!BL891),0)</f>
        <v>0</v>
      </c>
      <c r="B891">
        <f>IF(Kinder!BM893=Antrag!$C$4,IF(Kinder!BM891=4.5,'Berechnung 4_5 _ x'!$E$31,Kinder!BM891),0)</f>
        <v>0</v>
      </c>
      <c r="C891">
        <f>IF(Kinder!BN893=Antrag!$C$4,IF(Kinder!BN891=4.5,'Berechnung 4_5 _ x'!$E$31,Kinder!BN891),0)</f>
        <v>0</v>
      </c>
      <c r="D891">
        <f>IF(Kinder!BO893=Antrag!$C$4,IF(Kinder!BO891=4.5,'Berechnung 4_5 _ x'!$E$31,Kinder!BO891),0)</f>
        <v>0</v>
      </c>
      <c r="E891">
        <f>IF(Kinder!BP893=Antrag!$C$4,IF(Kinder!BP891=4.5,'Berechnung 4_5 _ x'!$E$31,Kinder!BP891),0)</f>
        <v>0</v>
      </c>
      <c r="F891">
        <f>IF(Kinder!BQ893=Antrag!$C$4,IF(Kinder!BQ891=4.5,'Berechnung 4_5 _ x'!$E$31,Kinder!BQ891),0)</f>
        <v>0</v>
      </c>
      <c r="G891">
        <f>IF(Kinder!BR893=Antrag!$C$4,IF(Kinder!BR891=4.5,'Berechnung 4_5 _ x'!$E$31,Kinder!BR891),0)</f>
        <v>0</v>
      </c>
      <c r="H891">
        <f>IF(Kinder!BS893=Antrag!$C$4,IF(Kinder!BS891=4.5,'Berechnung 4_5 _ x'!$E$31,Kinder!BS891),0)</f>
        <v>0</v>
      </c>
      <c r="I891">
        <f>IF(Kinder!BT893=Antrag!$C$4,IF(Kinder!BT891=4.5,'Berechnung 4_5 _ x'!$E$31,Kinder!BT891),0)</f>
        <v>0</v>
      </c>
      <c r="J891">
        <f>IF(Kinder!BU893=Antrag!$C$4,IF(Kinder!BU891=4.5,'Berechnung 4_5 _ x'!$E$31,Kinder!BU891),0)</f>
        <v>0</v>
      </c>
      <c r="K891">
        <f>IF(Kinder!BV893=Antrag!$C$4,IF(Kinder!BV891=4.5,'Berechnung 4_5 _ x'!$E$31,Kinder!BV891),0)</f>
        <v>0</v>
      </c>
      <c r="L891">
        <f>IF(Kinder!BW893=Antrag!$C$4,IF(Kinder!BW891=4.5,'Berechnung 4_5 _ x'!$E$31,Kinder!BW891),0)</f>
        <v>0</v>
      </c>
      <c r="M891" t="str">
        <f>IF(Kinder!S893='Berechnung Kommune'!L890,Kinder!S891,0)</f>
        <v/>
      </c>
      <c r="AL891">
        <f>IF(Kinder!BL893=Antrag!$C$4,IF(A891&gt;=4.5,IF('Berechnung 4_5 _ x'!D$5="Nein",4.5,IF(Kinder!AJ$903&lt;3,IF(MAX(Kinder!$AJ$903:AJ$903)&lt;3,4.5,Kinder!BL891),MIN('Berechnung 4_5 _ x'!$E$31:$F$32))),A891),0)</f>
        <v>0</v>
      </c>
      <c r="AM891">
        <f>IF(Kinder!BM893=Antrag!$C$4,IF(B891&gt;=4.5,IF('Berechnung 4_5 _ x'!E$5="Nein",4.5,IF(Kinder!AK$903&lt;3,IF(MAX(Kinder!$AJ$903:AK$903)&lt;3,4.5,Kinder!BM891),MIN('Berechnung 4_5 _ x'!$E$31:$F$32))),B891),0)</f>
        <v>0</v>
      </c>
      <c r="AN891">
        <f>IF(Kinder!BN893=Antrag!$C$4,IF(C891&gt;=4.5,IF('Berechnung 4_5 _ x'!F$5="Nein",4.5,IF(Kinder!AL$903&lt;3,IF(MAX(Kinder!$AJ$903:AL$903)&lt;3,4.5,Kinder!BN891),MIN('Berechnung 4_5 _ x'!$E$31:$F$32))),C891),0)</f>
        <v>0</v>
      </c>
      <c r="AO891">
        <f>IF(Kinder!BO893=Antrag!$C$4,IF(D891&gt;=4.5,IF('Berechnung 4_5 _ x'!G$5="Nein",4.5,IF(Kinder!AM$903&lt;3,IF(MAX(Kinder!$AJ$903:AM$903)&lt;3,4.5,Kinder!BO891),MIN('Berechnung 4_5 _ x'!$E$31:$F$32))),D891),0)</f>
        <v>0</v>
      </c>
      <c r="AP891">
        <f>IF(Kinder!BP893=Antrag!$C$4,IF(E891&gt;=4.5,IF('Berechnung 4_5 _ x'!H$5="Nein",4.5,IF(Kinder!AN$903&lt;3,IF(MAX(Kinder!$AJ$903:AN$903)&lt;3,4.5,Kinder!BP891),MIN('Berechnung 4_5 _ x'!$E$31:$F$32))),E891),0)</f>
        <v>0</v>
      </c>
      <c r="AQ891">
        <f>IF(Kinder!BQ893=Antrag!$C$4,IF(F891&gt;=4.5,IF('Berechnung 4_5 _ x'!I$5="Nein",4.5,IF(Kinder!AO$903&lt;3,IF(MAX(Kinder!$AJ$903:AO$903)&lt;3,4.5,Kinder!BQ891),MIN('Berechnung 4_5 _ x'!$E$31:$F$32))),F891),0)</f>
        <v>0</v>
      </c>
      <c r="AR891">
        <f>IF(Kinder!BR893=Antrag!$C$4,IF(G891&gt;=4.5,IF('Berechnung 4_5 _ x'!J$5="Nein",4.5,IF(Kinder!AP$903&lt;3,IF(MAX(Kinder!$AJ$903:AP$903)&lt;3,4.5,Kinder!BR891),MIN('Berechnung 4_5 _ x'!$E$31:$F$32))),G891),0)</f>
        <v>0</v>
      </c>
      <c r="AS891">
        <f>IF(Kinder!BS893=Antrag!$C$4,IF(H891&gt;=4.5,IF('Berechnung 4_5 _ x'!K$5="Nein",4.5,IF(Kinder!AQ$903&lt;3,IF(MAX(Kinder!$AJ$903:AQ$903)&lt;3,4.5,Kinder!BS891),MIN('Berechnung 4_5 _ x'!$E$31:$F$32))),H891),0)</f>
        <v>0</v>
      </c>
      <c r="AT891">
        <f>IF(Kinder!BT893=Antrag!$C$4,IF(I891&gt;=4.5,IF('Berechnung 4_5 _ x'!L$5="Nein",4.5,IF(Kinder!AR$903&lt;3,IF(MAX(Kinder!$AJ$903:AR$903)&lt;3,4.5,Kinder!BT891),MIN('Berechnung 4_5 _ x'!$E$31:$F$32))),I891),0)</f>
        <v>0</v>
      </c>
      <c r="AU891">
        <f>IF(Kinder!BU893=Antrag!$C$4,IF(J891&gt;=4.5,IF('Berechnung 4_5 _ x'!M$5="Nein",4.5,IF(Kinder!AS$903&lt;3,IF(MAX(Kinder!$AJ$903:AS$903)&lt;3,4.5,Kinder!BU891),MIN('Berechnung 4_5 _ x'!$E$31:$F$32))),J891),0)</f>
        <v>0</v>
      </c>
      <c r="AV891">
        <f>IF(Kinder!BV893=Antrag!$C$4,IF(K891&gt;=4.5,IF('Berechnung 4_5 _ x'!N$5="Nein",4.5,IF(Kinder!AT$903&lt;3,IF(MAX(Kinder!$AJ$903:AT$903)&lt;3,4.5,Kinder!BV891),MIN('Berechnung 4_5 _ x'!$E$31:$F$32))),K891),0)</f>
        <v>0</v>
      </c>
      <c r="AW891">
        <f>IF(Kinder!BW893=Antrag!$C$4,IF(L891&gt;=4.5,IF('Berechnung 4_5 _ x'!O$5="Nein",4.5,IF(Kinder!AU$903&lt;3,IF(MAX(Kinder!$AJ$903:AU$903)&lt;3,4.5,Kinder!BW891),MIN('Berechnung 4_5 _ x'!$E$31:$F$32))),L891),0)</f>
        <v>0</v>
      </c>
    </row>
    <row r="892" spans="1:49" x14ac:dyDescent="0.2">
      <c r="M892">
        <f>IF(Kinder!BL893=Antrag!$C$4,Kinder!BL892,0)</f>
        <v>0</v>
      </c>
      <c r="N892">
        <f>IF(Kinder!BM893=Antrag!$C$4,Kinder!BM892,0)</f>
        <v>0</v>
      </c>
      <c r="O892">
        <f>IF(Kinder!BN893=Antrag!$C$4,Kinder!BN892,0)</f>
        <v>0</v>
      </c>
      <c r="P892">
        <f>IF(Kinder!BO893=Antrag!$C$4,Kinder!BO892,0)</f>
        <v>0</v>
      </c>
      <c r="Q892">
        <f>IF(Kinder!BP893=Antrag!$C$4,Kinder!BP892,0)</f>
        <v>0</v>
      </c>
      <c r="R892">
        <f>IF(Kinder!BQ893=Antrag!$C$4,Kinder!BQ892,0)</f>
        <v>0</v>
      </c>
      <c r="S892">
        <f>IF(Kinder!BR893=Antrag!$C$4,Kinder!BR892,0)</f>
        <v>0</v>
      </c>
      <c r="T892">
        <f>IF(Kinder!BS893=Antrag!$C$4,Kinder!BS892,0)</f>
        <v>0</v>
      </c>
      <c r="U892">
        <f>IF(Kinder!BT893=Antrag!$C$4,Kinder!BT892,0)</f>
        <v>0</v>
      </c>
      <c r="V892">
        <f>IF(Kinder!BU893=Antrag!$C$4,Kinder!BU892,0)</f>
        <v>0</v>
      </c>
      <c r="W892">
        <f>IF(Kinder!BV893=Antrag!$C$4,Kinder!BV892,0)</f>
        <v>0</v>
      </c>
      <c r="X892">
        <f>IF(Kinder!BW893=Antrag!$C$4,Kinder!BW892,0)</f>
        <v>0</v>
      </c>
    </row>
    <row r="893" spans="1:49" x14ac:dyDescent="0.2">
      <c r="Y893">
        <f t="shared" ref="Y893:AJ893" si="296">MIN(A891,AL891)*M892</f>
        <v>0</v>
      </c>
      <c r="Z893">
        <f t="shared" si="296"/>
        <v>0</v>
      </c>
      <c r="AA893">
        <f t="shared" si="296"/>
        <v>0</v>
      </c>
      <c r="AB893">
        <f t="shared" si="296"/>
        <v>0</v>
      </c>
      <c r="AC893">
        <f t="shared" si="296"/>
        <v>0</v>
      </c>
      <c r="AD893">
        <f t="shared" si="296"/>
        <v>0</v>
      </c>
      <c r="AE893">
        <f t="shared" si="296"/>
        <v>0</v>
      </c>
      <c r="AF893">
        <f t="shared" si="296"/>
        <v>0</v>
      </c>
      <c r="AG893">
        <f t="shared" si="296"/>
        <v>0</v>
      </c>
      <c r="AH893">
        <f t="shared" si="296"/>
        <v>0</v>
      </c>
      <c r="AI893">
        <f t="shared" si="296"/>
        <v>0</v>
      </c>
      <c r="AJ893">
        <f t="shared" si="296"/>
        <v>0</v>
      </c>
      <c r="AK893">
        <f>SUM(Y893:AJ893)</f>
        <v>0</v>
      </c>
    </row>
    <row r="894" spans="1:49" x14ac:dyDescent="0.2">
      <c r="A894">
        <f>IF(Kinder!BL896=Antrag!$C$4,IF(Kinder!BL894=4.5,'Berechnung 4_5 _ x'!$E$31,Kinder!BL894),0)</f>
        <v>0</v>
      </c>
      <c r="B894">
        <f>IF(Kinder!BM896=Antrag!$C$4,IF(Kinder!BM894=4.5,'Berechnung 4_5 _ x'!$E$31,Kinder!BM894),0)</f>
        <v>0</v>
      </c>
      <c r="C894">
        <f>IF(Kinder!BN896=Antrag!$C$4,IF(Kinder!BN894=4.5,'Berechnung 4_5 _ x'!$E$31,Kinder!BN894),0)</f>
        <v>0</v>
      </c>
      <c r="D894">
        <f>IF(Kinder!BO896=Antrag!$C$4,IF(Kinder!BO894=4.5,'Berechnung 4_5 _ x'!$E$31,Kinder!BO894),0)</f>
        <v>0</v>
      </c>
      <c r="E894">
        <f>IF(Kinder!BP896=Antrag!$C$4,IF(Kinder!BP894=4.5,'Berechnung 4_5 _ x'!$E$31,Kinder!BP894),0)</f>
        <v>0</v>
      </c>
      <c r="F894">
        <f>IF(Kinder!BQ896=Antrag!$C$4,IF(Kinder!BQ894=4.5,'Berechnung 4_5 _ x'!$E$31,Kinder!BQ894),0)</f>
        <v>0</v>
      </c>
      <c r="G894">
        <f>IF(Kinder!BR896=Antrag!$C$4,IF(Kinder!BR894=4.5,'Berechnung 4_5 _ x'!$E$31,Kinder!BR894),0)</f>
        <v>0</v>
      </c>
      <c r="H894">
        <f>IF(Kinder!BS896=Antrag!$C$4,IF(Kinder!BS894=4.5,'Berechnung 4_5 _ x'!$E$31,Kinder!BS894),0)</f>
        <v>0</v>
      </c>
      <c r="I894">
        <f>IF(Kinder!BT896=Antrag!$C$4,IF(Kinder!BT894=4.5,'Berechnung 4_5 _ x'!$E$31,Kinder!BT894),0)</f>
        <v>0</v>
      </c>
      <c r="J894">
        <f>IF(Kinder!BU896=Antrag!$C$4,IF(Kinder!BU894=4.5,'Berechnung 4_5 _ x'!$E$31,Kinder!BU894),0)</f>
        <v>0</v>
      </c>
      <c r="K894">
        <f>IF(Kinder!BV896=Antrag!$C$4,IF(Kinder!BV894=4.5,'Berechnung 4_5 _ x'!$E$31,Kinder!BV894),0)</f>
        <v>0</v>
      </c>
      <c r="L894">
        <f>IF(Kinder!BW896=Antrag!$C$4,IF(Kinder!BW894=4.5,'Berechnung 4_5 _ x'!$E$31,Kinder!BW894),0)</f>
        <v>0</v>
      </c>
      <c r="M894" t="str">
        <f>IF(Kinder!S896='Berechnung Kommune'!L893,Kinder!S894,0)</f>
        <v/>
      </c>
      <c r="AL894">
        <f>IF(Kinder!BL896=Antrag!$C$4,IF(A894&gt;=4.5,IF('Berechnung 4_5 _ x'!D$5="Nein",4.5,IF(Kinder!AJ$903&lt;3,IF(MAX(Kinder!$AJ$903:AJ$903)&lt;3,4.5,Kinder!BL894),MIN('Berechnung 4_5 _ x'!$E$31:$F$32))),A894),0)</f>
        <v>0</v>
      </c>
      <c r="AM894">
        <f>IF(Kinder!BM896=Antrag!$C$4,IF(B894&gt;=4.5,IF('Berechnung 4_5 _ x'!E$5="Nein",4.5,IF(Kinder!AK$903&lt;3,IF(MAX(Kinder!$AJ$903:AK$903)&lt;3,4.5,Kinder!BM894),MIN('Berechnung 4_5 _ x'!$E$31:$F$32))),B894),0)</f>
        <v>0</v>
      </c>
      <c r="AN894">
        <f>IF(Kinder!BN896=Antrag!$C$4,IF(C894&gt;=4.5,IF('Berechnung 4_5 _ x'!F$5="Nein",4.5,IF(Kinder!AL$903&lt;3,IF(MAX(Kinder!$AJ$903:AL$903)&lt;3,4.5,Kinder!BN894),MIN('Berechnung 4_5 _ x'!$E$31:$F$32))),C894),0)</f>
        <v>0</v>
      </c>
      <c r="AO894">
        <f>IF(Kinder!BO896=Antrag!$C$4,IF(D894&gt;=4.5,IF('Berechnung 4_5 _ x'!G$5="Nein",4.5,IF(Kinder!AM$903&lt;3,IF(MAX(Kinder!$AJ$903:AM$903)&lt;3,4.5,Kinder!BO894),MIN('Berechnung 4_5 _ x'!$E$31:$F$32))),D894),0)</f>
        <v>0</v>
      </c>
      <c r="AP894">
        <f>IF(Kinder!BP896=Antrag!$C$4,IF(E894&gt;=4.5,IF('Berechnung 4_5 _ x'!H$5="Nein",4.5,IF(Kinder!AN$903&lt;3,IF(MAX(Kinder!$AJ$903:AN$903)&lt;3,4.5,Kinder!BP894),MIN('Berechnung 4_5 _ x'!$E$31:$F$32))),E894),0)</f>
        <v>0</v>
      </c>
      <c r="AQ894">
        <f>IF(Kinder!BQ896=Antrag!$C$4,IF(F894&gt;=4.5,IF('Berechnung 4_5 _ x'!I$5="Nein",4.5,IF(Kinder!AO$903&lt;3,IF(MAX(Kinder!$AJ$903:AO$903)&lt;3,4.5,Kinder!BQ894),MIN('Berechnung 4_5 _ x'!$E$31:$F$32))),F894),0)</f>
        <v>0</v>
      </c>
      <c r="AR894">
        <f>IF(Kinder!BR896=Antrag!$C$4,IF(G894&gt;=4.5,IF('Berechnung 4_5 _ x'!J$5="Nein",4.5,IF(Kinder!AP$903&lt;3,IF(MAX(Kinder!$AJ$903:AP$903)&lt;3,4.5,Kinder!BR894),MIN('Berechnung 4_5 _ x'!$E$31:$F$32))),G894),0)</f>
        <v>0</v>
      </c>
      <c r="AS894">
        <f>IF(Kinder!BS896=Antrag!$C$4,IF(H894&gt;=4.5,IF('Berechnung 4_5 _ x'!K$5="Nein",4.5,IF(Kinder!AQ$903&lt;3,IF(MAX(Kinder!$AJ$903:AQ$903)&lt;3,4.5,Kinder!BS894),MIN('Berechnung 4_5 _ x'!$E$31:$F$32))),H894),0)</f>
        <v>0</v>
      </c>
      <c r="AT894">
        <f>IF(Kinder!BT896=Antrag!$C$4,IF(I894&gt;=4.5,IF('Berechnung 4_5 _ x'!L$5="Nein",4.5,IF(Kinder!AR$903&lt;3,IF(MAX(Kinder!$AJ$903:AR$903)&lt;3,4.5,Kinder!BT894),MIN('Berechnung 4_5 _ x'!$E$31:$F$32))),I894),0)</f>
        <v>0</v>
      </c>
      <c r="AU894">
        <f>IF(Kinder!BU896=Antrag!$C$4,IF(J894&gt;=4.5,IF('Berechnung 4_5 _ x'!M$5="Nein",4.5,IF(Kinder!AS$903&lt;3,IF(MAX(Kinder!$AJ$903:AS$903)&lt;3,4.5,Kinder!BU894),MIN('Berechnung 4_5 _ x'!$E$31:$F$32))),J894),0)</f>
        <v>0</v>
      </c>
      <c r="AV894">
        <f>IF(Kinder!BV896=Antrag!$C$4,IF(K894&gt;=4.5,IF('Berechnung 4_5 _ x'!N$5="Nein",4.5,IF(Kinder!AT$903&lt;3,IF(MAX(Kinder!$AJ$903:AT$903)&lt;3,4.5,Kinder!BV894),MIN('Berechnung 4_5 _ x'!$E$31:$F$32))),K894),0)</f>
        <v>0</v>
      </c>
      <c r="AW894">
        <f>IF(Kinder!BW896=Antrag!$C$4,IF(L894&gt;=4.5,IF('Berechnung 4_5 _ x'!O$5="Nein",4.5,IF(Kinder!AU$903&lt;3,IF(MAX(Kinder!$AJ$903:AU$903)&lt;3,4.5,Kinder!BW894),MIN('Berechnung 4_5 _ x'!$E$31:$F$32))),L894),0)</f>
        <v>0</v>
      </c>
    </row>
    <row r="895" spans="1:49" x14ac:dyDescent="0.2">
      <c r="M895">
        <f>IF(Kinder!BL896=Antrag!$C$4,Kinder!BL895,0)</f>
        <v>0</v>
      </c>
      <c r="N895">
        <f>IF(Kinder!BM896=Antrag!$C$4,Kinder!BM895,0)</f>
        <v>0</v>
      </c>
      <c r="O895">
        <f>IF(Kinder!BN896=Antrag!$C$4,Kinder!BN895,0)</f>
        <v>0</v>
      </c>
      <c r="P895">
        <f>IF(Kinder!BO896=Antrag!$C$4,Kinder!BO895,0)</f>
        <v>0</v>
      </c>
      <c r="Q895">
        <f>IF(Kinder!BP896=Antrag!$C$4,Kinder!BP895,0)</f>
        <v>0</v>
      </c>
      <c r="R895">
        <f>IF(Kinder!BQ896=Antrag!$C$4,Kinder!BQ895,0)</f>
        <v>0</v>
      </c>
      <c r="S895">
        <f>IF(Kinder!BR896=Antrag!$C$4,Kinder!BR895,0)</f>
        <v>0</v>
      </c>
      <c r="T895">
        <f>IF(Kinder!BS896=Antrag!$C$4,Kinder!BS895,0)</f>
        <v>0</v>
      </c>
      <c r="U895">
        <f>IF(Kinder!BT896=Antrag!$C$4,Kinder!BT895,0)</f>
        <v>0</v>
      </c>
      <c r="V895">
        <f>IF(Kinder!BU896=Antrag!$C$4,Kinder!BU895,0)</f>
        <v>0</v>
      </c>
      <c r="W895">
        <f>IF(Kinder!BV896=Antrag!$C$4,Kinder!BV895,0)</f>
        <v>0</v>
      </c>
      <c r="X895">
        <f>IF(Kinder!BW896=Antrag!$C$4,Kinder!BW895,0)</f>
        <v>0</v>
      </c>
    </row>
    <row r="896" spans="1:49" x14ac:dyDescent="0.2">
      <c r="Y896">
        <f t="shared" ref="Y896:AJ896" si="297">MIN(A894,AL894)*M895</f>
        <v>0</v>
      </c>
      <c r="Z896">
        <f t="shared" si="297"/>
        <v>0</v>
      </c>
      <c r="AA896">
        <f t="shared" si="297"/>
        <v>0</v>
      </c>
      <c r="AB896">
        <f t="shared" si="297"/>
        <v>0</v>
      </c>
      <c r="AC896">
        <f t="shared" si="297"/>
        <v>0</v>
      </c>
      <c r="AD896">
        <f t="shared" si="297"/>
        <v>0</v>
      </c>
      <c r="AE896">
        <f t="shared" si="297"/>
        <v>0</v>
      </c>
      <c r="AF896">
        <f t="shared" si="297"/>
        <v>0</v>
      </c>
      <c r="AG896">
        <f t="shared" si="297"/>
        <v>0</v>
      </c>
      <c r="AH896">
        <f t="shared" si="297"/>
        <v>0</v>
      </c>
      <c r="AI896">
        <f t="shared" si="297"/>
        <v>0</v>
      </c>
      <c r="AJ896">
        <f t="shared" si="297"/>
        <v>0</v>
      </c>
      <c r="AK896">
        <f>SUM(Y896:AJ896)</f>
        <v>0</v>
      </c>
    </row>
    <row r="897" spans="1:49" x14ac:dyDescent="0.2">
      <c r="A897">
        <f>IF(Kinder!BL899=Antrag!$C$4,IF(Kinder!BL897=4.5,'Berechnung 4_5 _ x'!$E$31,Kinder!BL897),0)</f>
        <v>0</v>
      </c>
      <c r="B897">
        <f>IF(Kinder!BM899=Antrag!$C$4,IF(Kinder!BM897=4.5,'Berechnung 4_5 _ x'!$E$31,Kinder!BM897),0)</f>
        <v>0</v>
      </c>
      <c r="C897">
        <f>IF(Kinder!BN899=Antrag!$C$4,IF(Kinder!BN897=4.5,'Berechnung 4_5 _ x'!$E$31,Kinder!BN897),0)</f>
        <v>0</v>
      </c>
      <c r="D897">
        <f>IF(Kinder!BO899=Antrag!$C$4,IF(Kinder!BO897=4.5,'Berechnung 4_5 _ x'!$E$31,Kinder!BO897),0)</f>
        <v>0</v>
      </c>
      <c r="E897">
        <f>IF(Kinder!BP899=Antrag!$C$4,IF(Kinder!BP897=4.5,'Berechnung 4_5 _ x'!$E$31,Kinder!BP897),0)</f>
        <v>0</v>
      </c>
      <c r="F897">
        <f>IF(Kinder!BQ899=Antrag!$C$4,IF(Kinder!BQ897=4.5,'Berechnung 4_5 _ x'!$E$31,Kinder!BQ897),0)</f>
        <v>0</v>
      </c>
      <c r="G897">
        <f>IF(Kinder!BR899=Antrag!$C$4,IF(Kinder!BR897=4.5,'Berechnung 4_5 _ x'!$E$31,Kinder!BR897),0)</f>
        <v>0</v>
      </c>
      <c r="H897">
        <f>IF(Kinder!BS899=Antrag!$C$4,IF(Kinder!BS897=4.5,'Berechnung 4_5 _ x'!$E$31,Kinder!BS897),0)</f>
        <v>0</v>
      </c>
      <c r="I897">
        <f>IF(Kinder!BT899=Antrag!$C$4,IF(Kinder!BT897=4.5,'Berechnung 4_5 _ x'!$E$31,Kinder!BT897),0)</f>
        <v>0</v>
      </c>
      <c r="J897">
        <f>IF(Kinder!BU899=Antrag!$C$4,IF(Kinder!BU897=4.5,'Berechnung 4_5 _ x'!$E$31,Kinder!BU897),0)</f>
        <v>0</v>
      </c>
      <c r="K897">
        <f>IF(Kinder!BV899=Antrag!$C$4,IF(Kinder!BV897=4.5,'Berechnung 4_5 _ x'!$E$31,Kinder!BV897),0)</f>
        <v>0</v>
      </c>
      <c r="L897">
        <f>IF(Kinder!BW899=Antrag!$C$4,IF(Kinder!BW897=4.5,'Berechnung 4_5 _ x'!$E$31,Kinder!BW897),0)</f>
        <v>0</v>
      </c>
      <c r="M897" t="str">
        <f>IF(Kinder!S899='Berechnung Kommune'!L896,Kinder!S897,0)</f>
        <v/>
      </c>
      <c r="AL897">
        <f>IF(Kinder!BL899=Antrag!$C$4,IF(A897&gt;=4.5,IF('Berechnung 4_5 _ x'!D$5="Nein",4.5,IF(Kinder!AJ$903&lt;3,IF(MAX(Kinder!$AJ$903:AJ$903)&lt;3,4.5,Kinder!BL897),MIN('Berechnung 4_5 _ x'!$E$31:$F$32))),A897),0)</f>
        <v>0</v>
      </c>
      <c r="AM897">
        <f>IF(Kinder!BM899=Antrag!$C$4,IF(B897&gt;=4.5,IF('Berechnung 4_5 _ x'!E$5="Nein",4.5,IF(Kinder!AK$903&lt;3,IF(MAX(Kinder!$AJ$903:AK$903)&lt;3,4.5,Kinder!BM897),MIN('Berechnung 4_5 _ x'!$E$31:$F$32))),B897),0)</f>
        <v>0</v>
      </c>
      <c r="AN897">
        <f>IF(Kinder!BN899=Antrag!$C$4,IF(C897&gt;=4.5,IF('Berechnung 4_5 _ x'!F$5="Nein",4.5,IF(Kinder!AL$903&lt;3,IF(MAX(Kinder!$AJ$903:AL$903)&lt;3,4.5,Kinder!BN897),MIN('Berechnung 4_5 _ x'!$E$31:$F$32))),C897),0)</f>
        <v>0</v>
      </c>
      <c r="AO897">
        <f>IF(Kinder!BO899=Antrag!$C$4,IF(D897&gt;=4.5,IF('Berechnung 4_5 _ x'!G$5="Nein",4.5,IF(Kinder!AM$903&lt;3,IF(MAX(Kinder!$AJ$903:AM$903)&lt;3,4.5,Kinder!BO897),MIN('Berechnung 4_5 _ x'!$E$31:$F$32))),D897),0)</f>
        <v>0</v>
      </c>
      <c r="AP897">
        <f>IF(Kinder!BP899=Antrag!$C$4,IF(E897&gt;=4.5,IF('Berechnung 4_5 _ x'!H$5="Nein",4.5,IF(Kinder!AN$903&lt;3,IF(MAX(Kinder!$AJ$903:AN$903)&lt;3,4.5,Kinder!BP897),MIN('Berechnung 4_5 _ x'!$E$31:$F$32))),E897),0)</f>
        <v>0</v>
      </c>
      <c r="AQ897">
        <f>IF(Kinder!BQ899=Antrag!$C$4,IF(F897&gt;=4.5,IF('Berechnung 4_5 _ x'!I$5="Nein",4.5,IF(Kinder!AO$903&lt;3,IF(MAX(Kinder!$AJ$903:AO$903)&lt;3,4.5,Kinder!BQ897),MIN('Berechnung 4_5 _ x'!$E$31:$F$32))),F897),0)</f>
        <v>0</v>
      </c>
      <c r="AR897">
        <f>IF(Kinder!BR899=Antrag!$C$4,IF(G897&gt;=4.5,IF('Berechnung 4_5 _ x'!J$5="Nein",4.5,IF(Kinder!AP$903&lt;3,IF(MAX(Kinder!$AJ$903:AP$903)&lt;3,4.5,Kinder!BR897),MIN('Berechnung 4_5 _ x'!$E$31:$F$32))),G897),0)</f>
        <v>0</v>
      </c>
      <c r="AS897">
        <f>IF(Kinder!BS899=Antrag!$C$4,IF(H897&gt;=4.5,IF('Berechnung 4_5 _ x'!K$5="Nein",4.5,IF(Kinder!AQ$903&lt;3,IF(MAX(Kinder!$AJ$903:AQ$903)&lt;3,4.5,Kinder!BS897),MIN('Berechnung 4_5 _ x'!$E$31:$F$32))),H897),0)</f>
        <v>0</v>
      </c>
      <c r="AT897">
        <f>IF(Kinder!BT899=Antrag!$C$4,IF(I897&gt;=4.5,IF('Berechnung 4_5 _ x'!L$5="Nein",4.5,IF(Kinder!AR$903&lt;3,IF(MAX(Kinder!$AJ$903:AR$903)&lt;3,4.5,Kinder!BT897),MIN('Berechnung 4_5 _ x'!$E$31:$F$32))),I897),0)</f>
        <v>0</v>
      </c>
      <c r="AU897">
        <f>IF(Kinder!BU899=Antrag!$C$4,IF(J897&gt;=4.5,IF('Berechnung 4_5 _ x'!M$5="Nein",4.5,IF(Kinder!AS$903&lt;3,IF(MAX(Kinder!$AJ$903:AS$903)&lt;3,4.5,Kinder!BU897),MIN('Berechnung 4_5 _ x'!$E$31:$F$32))),J897),0)</f>
        <v>0</v>
      </c>
      <c r="AV897">
        <f>IF(Kinder!BV899=Antrag!$C$4,IF(K897&gt;=4.5,IF('Berechnung 4_5 _ x'!N$5="Nein",4.5,IF(Kinder!AT$903&lt;3,IF(MAX(Kinder!$AJ$903:AT$903)&lt;3,4.5,Kinder!BV897),MIN('Berechnung 4_5 _ x'!$E$31:$F$32))),K897),0)</f>
        <v>0</v>
      </c>
      <c r="AW897">
        <f>IF(Kinder!BW899=Antrag!$C$4,IF(L897&gt;=4.5,IF('Berechnung 4_5 _ x'!O$5="Nein",4.5,IF(Kinder!AU$903&lt;3,IF(MAX(Kinder!$AJ$903:AU$903)&lt;3,4.5,Kinder!BW897),MIN('Berechnung 4_5 _ x'!$E$31:$F$32))),L897),0)</f>
        <v>0</v>
      </c>
    </row>
    <row r="898" spans="1:49" x14ac:dyDescent="0.2">
      <c r="M898">
        <f>IF(Kinder!BL899=Antrag!$C$4,Kinder!BL898,0)</f>
        <v>0</v>
      </c>
      <c r="N898">
        <f>IF(Kinder!BM899=Antrag!$C$4,Kinder!BM898,0)</f>
        <v>0</v>
      </c>
      <c r="O898">
        <f>IF(Kinder!BN899=Antrag!$C$4,Kinder!BN898,0)</f>
        <v>0</v>
      </c>
      <c r="P898">
        <f>IF(Kinder!BO899=Antrag!$C$4,Kinder!BO898,0)</f>
        <v>0</v>
      </c>
      <c r="Q898">
        <f>IF(Kinder!BP899=Antrag!$C$4,Kinder!BP898,0)</f>
        <v>0</v>
      </c>
      <c r="R898">
        <f>IF(Kinder!BQ899=Antrag!$C$4,Kinder!BQ898,0)</f>
        <v>0</v>
      </c>
      <c r="S898">
        <f>IF(Kinder!BR899=Antrag!$C$4,Kinder!BR898,0)</f>
        <v>0</v>
      </c>
      <c r="T898">
        <f>IF(Kinder!BS899=Antrag!$C$4,Kinder!BS898,0)</f>
        <v>0</v>
      </c>
      <c r="U898">
        <f>IF(Kinder!BT899=Antrag!$C$4,Kinder!BT898,0)</f>
        <v>0</v>
      </c>
      <c r="V898">
        <f>IF(Kinder!BU899=Antrag!$C$4,Kinder!BU898,0)</f>
        <v>0</v>
      </c>
      <c r="W898">
        <f>IF(Kinder!BV899=Antrag!$C$4,Kinder!BV898,0)</f>
        <v>0</v>
      </c>
      <c r="X898">
        <f>IF(Kinder!BW899=Antrag!$C$4,Kinder!BW898,0)</f>
        <v>0</v>
      </c>
    </row>
    <row r="899" spans="1:49" x14ac:dyDescent="0.2">
      <c r="Y899">
        <f t="shared" ref="Y899:AJ899" si="298">MIN(A897,AL897)*M898</f>
        <v>0</v>
      </c>
      <c r="Z899">
        <f t="shared" si="298"/>
        <v>0</v>
      </c>
      <c r="AA899">
        <f t="shared" si="298"/>
        <v>0</v>
      </c>
      <c r="AB899">
        <f t="shared" si="298"/>
        <v>0</v>
      </c>
      <c r="AC899">
        <f t="shared" si="298"/>
        <v>0</v>
      </c>
      <c r="AD899">
        <f t="shared" si="298"/>
        <v>0</v>
      </c>
      <c r="AE899">
        <f t="shared" si="298"/>
        <v>0</v>
      </c>
      <c r="AF899">
        <f t="shared" si="298"/>
        <v>0</v>
      </c>
      <c r="AG899">
        <f t="shared" si="298"/>
        <v>0</v>
      </c>
      <c r="AH899">
        <f t="shared" si="298"/>
        <v>0</v>
      </c>
      <c r="AI899">
        <f t="shared" si="298"/>
        <v>0</v>
      </c>
      <c r="AJ899">
        <f t="shared" si="298"/>
        <v>0</v>
      </c>
      <c r="AK899">
        <f>SUM(Y899:AJ899)</f>
        <v>0</v>
      </c>
    </row>
    <row r="900" spans="1:49" x14ac:dyDescent="0.2">
      <c r="A900">
        <f>IF(Kinder!BL902=Antrag!$C$4,IF(Kinder!BL900=4.5,'Berechnung 4_5 _ x'!$E$31,Kinder!BL900),0)</f>
        <v>0</v>
      </c>
      <c r="B900">
        <f>IF(Kinder!BM902=Antrag!$C$4,IF(Kinder!BM900=4.5,'Berechnung 4_5 _ x'!$E$31,Kinder!BM900),0)</f>
        <v>0</v>
      </c>
      <c r="C900">
        <f>IF(Kinder!BN902=Antrag!$C$4,IF(Kinder!BN900=4.5,'Berechnung 4_5 _ x'!$E$31,Kinder!BN900),0)</f>
        <v>0</v>
      </c>
      <c r="D900">
        <f>IF(Kinder!BO902=Antrag!$C$4,IF(Kinder!BO900=4.5,'Berechnung 4_5 _ x'!$E$31,Kinder!BO900),0)</f>
        <v>0</v>
      </c>
      <c r="E900">
        <f>IF(Kinder!BP902=Antrag!$C$4,IF(Kinder!BP900=4.5,'Berechnung 4_5 _ x'!$E$31,Kinder!BP900),0)</f>
        <v>0</v>
      </c>
      <c r="F900">
        <f>IF(Kinder!BQ902=Antrag!$C$4,IF(Kinder!BQ900=4.5,'Berechnung 4_5 _ x'!$E$31,Kinder!BQ900),0)</f>
        <v>0</v>
      </c>
      <c r="G900">
        <f>IF(Kinder!BR902=Antrag!$C$4,IF(Kinder!BR900=4.5,'Berechnung 4_5 _ x'!$E$31,Kinder!BR900),0)</f>
        <v>0</v>
      </c>
      <c r="H900">
        <f>IF(Kinder!BS902=Antrag!$C$4,IF(Kinder!BS900=4.5,'Berechnung 4_5 _ x'!$E$31,Kinder!BS900),0)</f>
        <v>0</v>
      </c>
      <c r="I900">
        <f>IF(Kinder!BT902=Antrag!$C$4,IF(Kinder!BT900=4.5,'Berechnung 4_5 _ x'!$E$31,Kinder!BT900),0)</f>
        <v>0</v>
      </c>
      <c r="J900">
        <f>IF(Kinder!BU902=Antrag!$C$4,IF(Kinder!BU900=4.5,'Berechnung 4_5 _ x'!$E$31,Kinder!BU900),0)</f>
        <v>0</v>
      </c>
      <c r="K900">
        <f>IF(Kinder!BV902=Antrag!$C$4,IF(Kinder!BV900=4.5,'Berechnung 4_5 _ x'!$E$31,Kinder!BV900),0)</f>
        <v>0</v>
      </c>
      <c r="L900">
        <f>IF(Kinder!BW902=Antrag!$C$4,IF(Kinder!BW900=4.5,'Berechnung 4_5 _ x'!$E$31,Kinder!BW900),0)</f>
        <v>0</v>
      </c>
      <c r="M900" t="str">
        <f>IF(Kinder!S902='Berechnung Kommune'!L899,Kinder!S900,0)</f>
        <v/>
      </c>
      <c r="AL900">
        <f>IF(Kinder!BL902=Antrag!$C$4,IF(A900&gt;=4.5,IF('Berechnung 4_5 _ x'!D$5="Nein",4.5,IF(Kinder!AJ$903&lt;3,IF(MAX(Kinder!$AJ$903:AJ$903)&lt;3,4.5,Kinder!BL900),MIN('Berechnung 4_5 _ x'!$E$31:$F$32))),A900),0)</f>
        <v>0</v>
      </c>
      <c r="AM900">
        <f>IF(Kinder!BM902=Antrag!$C$4,IF(B900&gt;=4.5,IF('Berechnung 4_5 _ x'!E$5="Nein",4.5,IF(Kinder!AK$903&lt;3,IF(MAX(Kinder!$AJ$903:AK$903)&lt;3,4.5,Kinder!BM900),MIN('Berechnung 4_5 _ x'!$E$31:$F$32))),B900),0)</f>
        <v>0</v>
      </c>
      <c r="AN900">
        <f>IF(Kinder!BN902=Antrag!$C$4,IF(C900&gt;=4.5,IF('Berechnung 4_5 _ x'!F$5="Nein",4.5,IF(Kinder!AL$903&lt;3,IF(MAX(Kinder!$AJ$903:AL$903)&lt;3,4.5,Kinder!BN900),MIN('Berechnung 4_5 _ x'!$E$31:$F$32))),C900),0)</f>
        <v>0</v>
      </c>
      <c r="AO900">
        <f>IF(Kinder!BO902=Antrag!$C$4,IF(D900&gt;=4.5,IF('Berechnung 4_5 _ x'!G$5="Nein",4.5,IF(Kinder!AM$903&lt;3,IF(MAX(Kinder!$AJ$903:AM$903)&lt;3,4.5,Kinder!BO900),MIN('Berechnung 4_5 _ x'!$E$31:$F$32))),D900),0)</f>
        <v>0</v>
      </c>
      <c r="AP900">
        <f>IF(Kinder!BP902=Antrag!$C$4,IF(E900&gt;=4.5,IF('Berechnung 4_5 _ x'!H$5="Nein",4.5,IF(Kinder!AN$903&lt;3,IF(MAX(Kinder!$AJ$903:AN$903)&lt;3,4.5,Kinder!BP900),MIN('Berechnung 4_5 _ x'!$E$31:$F$32))),E900),0)</f>
        <v>0</v>
      </c>
      <c r="AQ900">
        <f>IF(Kinder!BQ902=Antrag!$C$4,IF(F900&gt;=4.5,IF('Berechnung 4_5 _ x'!I$5="Nein",4.5,IF(Kinder!AO$903&lt;3,IF(MAX(Kinder!$AJ$903:AO$903)&lt;3,4.5,Kinder!BQ900),MIN('Berechnung 4_5 _ x'!$E$31:$F$32))),F900),0)</f>
        <v>0</v>
      </c>
      <c r="AR900">
        <f>IF(Kinder!BR902=Antrag!$C$4,IF(G900&gt;=4.5,IF('Berechnung 4_5 _ x'!J$5="Nein",4.5,IF(Kinder!AP$903&lt;3,IF(MAX(Kinder!$AJ$903:AP$903)&lt;3,4.5,Kinder!BR900),MIN('Berechnung 4_5 _ x'!$E$31:$F$32))),G900),0)</f>
        <v>0</v>
      </c>
      <c r="AS900">
        <f>IF(Kinder!BS902=Antrag!$C$4,IF(H900&gt;=4.5,IF('Berechnung 4_5 _ x'!K$5="Nein",4.5,IF(Kinder!AQ$903&lt;3,IF(MAX(Kinder!$AJ$903:AQ$903)&lt;3,4.5,Kinder!BS900),MIN('Berechnung 4_5 _ x'!$E$31:$F$32))),H900),0)</f>
        <v>0</v>
      </c>
      <c r="AT900">
        <f>IF(Kinder!BT902=Antrag!$C$4,IF(I900&gt;=4.5,IF('Berechnung 4_5 _ x'!L$5="Nein",4.5,IF(Kinder!AR$903&lt;3,IF(MAX(Kinder!$AJ$903:AR$903)&lt;3,4.5,Kinder!BT900),MIN('Berechnung 4_5 _ x'!$E$31:$F$32))),I900),0)</f>
        <v>0</v>
      </c>
      <c r="AU900">
        <f>IF(Kinder!BU902=Antrag!$C$4,IF(J900&gt;=4.5,IF('Berechnung 4_5 _ x'!M$5="Nein",4.5,IF(Kinder!AS$903&lt;3,IF(MAX(Kinder!$AJ$903:AS$903)&lt;3,4.5,Kinder!BU900),MIN('Berechnung 4_5 _ x'!$E$31:$F$32))),J900),0)</f>
        <v>0</v>
      </c>
      <c r="AV900">
        <f>IF(Kinder!BV902=Antrag!$C$4,IF(K900&gt;=4.5,IF('Berechnung 4_5 _ x'!N$5="Nein",4.5,IF(Kinder!AT$903&lt;3,IF(MAX(Kinder!$AJ$903:AT$903)&lt;3,4.5,Kinder!BV900),MIN('Berechnung 4_5 _ x'!$E$31:$F$32))),K900),0)</f>
        <v>0</v>
      </c>
      <c r="AW900">
        <f>IF(Kinder!BW902=Antrag!$C$4,IF(L900&gt;=4.5,IF('Berechnung 4_5 _ x'!O$5="Nein",4.5,IF(Kinder!AU$903&lt;3,IF(MAX(Kinder!$AJ$903:AU$903)&lt;3,4.5,Kinder!BW900),MIN('Berechnung 4_5 _ x'!$E$31:$F$32))),L900),0)</f>
        <v>0</v>
      </c>
    </row>
    <row r="901" spans="1:49" x14ac:dyDescent="0.2">
      <c r="M901">
        <f>IF(Kinder!BL902=Antrag!$C$4,Kinder!BL901,0)</f>
        <v>0</v>
      </c>
      <c r="N901">
        <f>IF(Kinder!BM902=Antrag!$C$4,Kinder!BM901,0)</f>
        <v>0</v>
      </c>
      <c r="O901">
        <f>IF(Kinder!BN902=Antrag!$C$4,Kinder!BN901,0)</f>
        <v>0</v>
      </c>
      <c r="P901">
        <f>IF(Kinder!BO902=Antrag!$C$4,Kinder!BO901,0)</f>
        <v>0</v>
      </c>
      <c r="Q901">
        <f>IF(Kinder!BP902=Antrag!$C$4,Kinder!BP901,0)</f>
        <v>0</v>
      </c>
      <c r="R901">
        <f>IF(Kinder!BQ902=Antrag!$C$4,Kinder!BQ901,0)</f>
        <v>0</v>
      </c>
      <c r="S901">
        <f>IF(Kinder!BR902=Antrag!$C$4,Kinder!BR901,0)</f>
        <v>0</v>
      </c>
      <c r="T901">
        <f>IF(Kinder!BS902=Antrag!$C$4,Kinder!BS901,0)</f>
        <v>0</v>
      </c>
      <c r="U901">
        <f>IF(Kinder!BT902=Antrag!$C$4,Kinder!BT901,0)</f>
        <v>0</v>
      </c>
      <c r="V901">
        <f>IF(Kinder!BU902=Antrag!$C$4,Kinder!BU901,0)</f>
        <v>0</v>
      </c>
      <c r="W901">
        <f>IF(Kinder!BV902=Antrag!$C$4,Kinder!BV901,0)</f>
        <v>0</v>
      </c>
      <c r="X901">
        <f>IF(Kinder!BW902=Antrag!$C$4,Kinder!BW901,0)</f>
        <v>0</v>
      </c>
    </row>
    <row r="902" spans="1:49" x14ac:dyDescent="0.2">
      <c r="Y902">
        <f t="shared" ref="Y902:AJ902" si="299">MIN(A900,AL900)*M901</f>
        <v>0</v>
      </c>
      <c r="Z902">
        <f t="shared" si="299"/>
        <v>0</v>
      </c>
      <c r="AA902">
        <f t="shared" si="299"/>
        <v>0</v>
      </c>
      <c r="AB902">
        <f t="shared" si="299"/>
        <v>0</v>
      </c>
      <c r="AC902">
        <f t="shared" si="299"/>
        <v>0</v>
      </c>
      <c r="AD902">
        <f t="shared" si="299"/>
        <v>0</v>
      </c>
      <c r="AE902">
        <f t="shared" si="299"/>
        <v>0</v>
      </c>
      <c r="AF902">
        <f t="shared" si="299"/>
        <v>0</v>
      </c>
      <c r="AG902">
        <f t="shared" si="299"/>
        <v>0</v>
      </c>
      <c r="AH902">
        <f t="shared" si="299"/>
        <v>0</v>
      </c>
      <c r="AI902">
        <f t="shared" si="299"/>
        <v>0</v>
      </c>
      <c r="AJ902">
        <f t="shared" si="299"/>
        <v>0</v>
      </c>
      <c r="AK902">
        <f>SUM(Y902:AJ902)</f>
        <v>0</v>
      </c>
    </row>
  </sheetData>
  <sheetProtection password="9FF7" sheet="1" objects="1" scenarios="1"/>
  <phoneticPr fontId="5" type="noConversion"/>
  <pageMargins left="0.75" right="0.75" top="0.98" bottom="0.98" header="0.51" footer="0.51"/>
  <pageSetup paperSize="9" orientation="portrait" horizontalDpi="300" verticalDpi="300"/>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CM911"/>
  <sheetViews>
    <sheetView showGridLines="0" workbookViewId="0">
      <selection activeCell="AL5" sqref="AL5"/>
    </sheetView>
  </sheetViews>
  <sheetFormatPr baseColWidth="10" defaultRowHeight="12.75" x14ac:dyDescent="0.2"/>
  <cols>
    <col min="1" max="1" width="4" customWidth="1"/>
    <col min="2" max="48" width="2" customWidth="1"/>
    <col min="50" max="50" width="7.42578125" customWidth="1"/>
    <col min="51" max="59" width="2" customWidth="1"/>
    <col min="60" max="60" width="2.5703125" customWidth="1"/>
    <col min="61" max="61" width="2" customWidth="1"/>
    <col min="62" max="62" width="5" customWidth="1"/>
    <col min="63" max="73" width="3.140625" customWidth="1"/>
    <col min="87" max="87" width="21.42578125" customWidth="1"/>
    <col min="88" max="88" width="22.85546875" bestFit="1" customWidth="1"/>
  </cols>
  <sheetData>
    <row r="1" spans="1:91" x14ac:dyDescent="0.2">
      <c r="AK1" t="s">
        <v>223</v>
      </c>
    </row>
    <row r="2" spans="1:91" ht="13.5" thickBot="1" x14ac:dyDescent="0.25">
      <c r="CI2" t="s">
        <v>224</v>
      </c>
      <c r="CJ2" t="s">
        <v>225</v>
      </c>
      <c r="CK2" t="s">
        <v>233</v>
      </c>
    </row>
    <row r="3" spans="1:91" x14ac:dyDescent="0.2">
      <c r="A3" s="164">
        <f>Kinder!E3</f>
        <v>0</v>
      </c>
      <c r="B3" s="165">
        <f>Kinder!F3</f>
        <v>0</v>
      </c>
      <c r="C3" s="165">
        <f>Kinder!G3</f>
        <v>0</v>
      </c>
      <c r="D3" s="165">
        <f>Kinder!H3</f>
        <v>0</v>
      </c>
      <c r="E3" s="165">
        <f>Kinder!I3</f>
        <v>0</v>
      </c>
      <c r="F3" s="165">
        <f>Kinder!J3</f>
        <v>0</v>
      </c>
      <c r="G3" s="165">
        <f>Kinder!K3</f>
        <v>0</v>
      </c>
      <c r="H3" s="165">
        <f>Kinder!L3</f>
        <v>0</v>
      </c>
      <c r="I3" s="165">
        <f>Kinder!M3</f>
        <v>0</v>
      </c>
      <c r="J3" s="165">
        <f>Kinder!N3</f>
        <v>0</v>
      </c>
      <c r="K3" s="165">
        <f>Kinder!O3</f>
        <v>0</v>
      </c>
      <c r="L3" s="165">
        <f>Kinder!P3</f>
        <v>0</v>
      </c>
      <c r="M3" s="165"/>
      <c r="N3" s="165"/>
      <c r="O3" s="165"/>
      <c r="P3" s="165"/>
      <c r="Q3" s="165"/>
      <c r="R3" s="165"/>
      <c r="S3" s="165"/>
      <c r="T3" s="16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f>IF(Kinder!BL3=4.5,'Berechnung 4_5 _ x'!$E$31,Kinder!BL3)</f>
        <v>0</v>
      </c>
      <c r="AY3" s="165">
        <f>IF(Kinder!F3=4.5,'Berechnung 4_5 _ x'!$E$31,Kinder!F3)</f>
        <v>0</v>
      </c>
      <c r="AZ3" s="165">
        <f>IF(Kinder!G3=4.5,'Berechnung 4_5 _ x'!$E$31,Kinder!G3)</f>
        <v>0</v>
      </c>
      <c r="BA3" s="165">
        <f>IF(Kinder!H3=4.5,'Berechnung 4_5 _ x'!$E$31,Kinder!H3)</f>
        <v>0</v>
      </c>
      <c r="BB3" s="165">
        <f>IF(Kinder!I3=4.5,'Berechnung 4_5 _ x'!$E$31,Kinder!I3)</f>
        <v>0</v>
      </c>
      <c r="BC3" s="165">
        <f>IF(Kinder!J3=4.5,'Berechnung 4_5 _ x'!$E$31,Kinder!J3)</f>
        <v>0</v>
      </c>
      <c r="BD3" s="165">
        <f>IF(Kinder!K3=4.5,'Berechnung 4_5 _ x'!$E$31,Kinder!K3)</f>
        <v>0</v>
      </c>
      <c r="BE3" s="165">
        <f>IF(Kinder!L3=4.5,'Berechnung 4_5 _ x'!$E$31,Kinder!L3)</f>
        <v>0</v>
      </c>
      <c r="BF3" s="165">
        <f>IF(Kinder!M3=4.5,'Berechnung 4_5 _ x'!$E$31,Kinder!M3)</f>
        <v>0</v>
      </c>
      <c r="BG3" s="165">
        <f>IF(Kinder!N3=4.5,'Berechnung 4_5 _ x'!$E$31,Kinder!N3)</f>
        <v>0</v>
      </c>
      <c r="BH3" s="165">
        <f>IF(Kinder!O3=4.5,'Berechnung 4_5 _ x'!$E$31,Kinder!O3)</f>
        <v>0</v>
      </c>
      <c r="BI3" s="165">
        <f>IF(Kinder!P3=4.5,'Berechnung 4_5 _ x'!$E$31,Kinder!P3)</f>
        <v>0</v>
      </c>
      <c r="BJ3" s="165"/>
      <c r="BK3" s="165"/>
      <c r="BL3" s="165"/>
      <c r="BM3" s="165"/>
      <c r="BN3" s="165"/>
      <c r="BO3" s="165"/>
      <c r="BP3" s="165"/>
      <c r="BQ3" s="165"/>
      <c r="BR3" s="165"/>
      <c r="BS3" s="165"/>
      <c r="BT3" s="165"/>
      <c r="BU3" s="165"/>
      <c r="BV3" s="165"/>
      <c r="BW3" s="165">
        <f t="shared" ref="BW3:CH3" si="0">IF(MIN(AX3,AX4)&gt;=4.5,1*AX5,BJ4)</f>
        <v>0</v>
      </c>
      <c r="BX3" s="165">
        <f t="shared" si="0"/>
        <v>0</v>
      </c>
      <c r="BY3" s="165">
        <f t="shared" si="0"/>
        <v>0</v>
      </c>
      <c r="BZ3" s="165">
        <f t="shared" si="0"/>
        <v>0</v>
      </c>
      <c r="CA3" s="165">
        <f t="shared" si="0"/>
        <v>0</v>
      </c>
      <c r="CB3" s="165">
        <f t="shared" si="0"/>
        <v>0</v>
      </c>
      <c r="CC3" s="165">
        <f t="shared" si="0"/>
        <v>0</v>
      </c>
      <c r="CD3" s="165">
        <f t="shared" si="0"/>
        <v>0</v>
      </c>
      <c r="CE3" s="165">
        <f t="shared" si="0"/>
        <v>0</v>
      </c>
      <c r="CF3" s="165">
        <f t="shared" si="0"/>
        <v>0</v>
      </c>
      <c r="CG3" s="165">
        <f t="shared" si="0"/>
        <v>0</v>
      </c>
      <c r="CH3" s="165">
        <f t="shared" si="0"/>
        <v>0</v>
      </c>
      <c r="CI3" s="165"/>
      <c r="CJ3" s="166">
        <f>SUM(BW3:CH3)</f>
        <v>0</v>
      </c>
      <c r="CK3" s="581">
        <f>CL3+CM3</f>
        <v>0</v>
      </c>
      <c r="CL3" s="581">
        <f>IF(COUNTIF(Kinder!E5:P5,Antrag!$C$4)=0,0,(IF(AND(A3=2,Kinder!E5=Antrag!$C$4),M4,0)+IF(AND(OR(A3=2,B3=2),Kinder!F5=Antrag!$C$4),N4,0)+IF(AND(OR(A3=2,B3=2,C3=2),Kinder!G5=Antrag!$C$4),O4,0)+IF(AND(OR(A3=2,B3=2,C3=2,D3=2),Kinder!H5=Antrag!$C$4),P4,0)+IF(AND(OR(A3=2,B3=2,C3=2,D3=2,E3=2),Kinder!I5=Antrag!$C$4),Q4,0)+IF(AND(OR(A3=2,B3=2,C3=2,D3=2,E3=2,F3=2),Kinder!J5=Antrag!$C$4),R4,0))/12)</f>
        <v>0</v>
      </c>
      <c r="CM3" s="581">
        <f>IF(COUNTIF(Kinder!E5:P5,Antrag!$C$4)=0,0,(IF(AND(OR(A3=2,B3=2,C3=2,D3=2,E3=2,F3=2,G3=2),Kinder!K5=Antrag!$C$4),S4,0)+IF(AND(OR(A3=2,B3=2,C3=2,D3=2,E3=2,F3=2,G3=2,H3=2),Kinder!L5=Antrag!$C$4),T4,0)+IF(AND(OR(A3=2,B3=2,C3=2,D3=2,E3=2,F3=2,G3=2,H3=2,I3=2),Kinder!M5=Antrag!$C$4),U4,0)+IF(AND(OR(A3=2,B3=2,C3=2,D3=2,E3=2,F3=2,G3=2,H3=2,I3=2,J3=2),Kinder!N5=Antrag!$C$4),V4,0)+IF(AND(OR(A3=2,B3=2,C3=2,D3=2,E3=2,F3=2,G3=2,H3=2,I3=2,J3=2,K3=2),Kinder!O5=Antrag!$C$4),W4,0)+IF(AND(OR(A3=2,B3=2,C3=2,D3=2,E3=2,F3=2,G3=2,H3=2,I3=2,J3=2,K3=2,L3=2),Kinder!P5=Antrag!$C$4),X4,0))/12)</f>
        <v>0</v>
      </c>
    </row>
    <row r="4" spans="1:91" x14ac:dyDescent="0.2">
      <c r="A4" s="124"/>
      <c r="M4">
        <f>Kinder!E4</f>
        <v>0</v>
      </c>
      <c r="N4">
        <f>Kinder!F4</f>
        <v>0</v>
      </c>
      <c r="O4">
        <f>Kinder!G4</f>
        <v>0</v>
      </c>
      <c r="P4">
        <f>Kinder!H4</f>
        <v>0</v>
      </c>
      <c r="Q4">
        <f>Kinder!I4</f>
        <v>0</v>
      </c>
      <c r="R4">
        <f>Kinder!J4</f>
        <v>0</v>
      </c>
      <c r="S4">
        <f>Kinder!K4</f>
        <v>0</v>
      </c>
      <c r="T4">
        <f>Kinder!L4</f>
        <v>0</v>
      </c>
      <c r="U4">
        <f>Kinder!M4</f>
        <v>0</v>
      </c>
      <c r="V4">
        <f>Kinder!N4</f>
        <v>0</v>
      </c>
      <c r="W4">
        <f>Kinder!O4</f>
        <v>0</v>
      </c>
      <c r="X4">
        <f>Kinder!P4</f>
        <v>0</v>
      </c>
      <c r="AX4">
        <f>IF(Kinder!BL3&gt;=4.5,IF('Berechnung 4_5 _ x'!D$5="Nein",4.5,IF(Kinder!AJ$903&lt;3,IF(MAX(Kinder!$AJ$903:AJ$903)&lt;3,4.5,Kinder!BL3),MIN('Berechnung 4_5 _ x'!$E$31:$F$32))),Kinder!BL3)</f>
        <v>0</v>
      </c>
      <c r="AY4">
        <f>IF(Kinder!BM3&gt;=4.5,IF('Berechnung 4_5 _ x'!E$5="Nein",4.5,IF(Kinder!AK$903&lt;3,IF(MAX(Kinder!$AJ$903:AK$903)&lt;3,4.5,Kinder!BM3),MIN('Berechnung 4_5 _ x'!$E$31:$F$32))),Kinder!BM3)</f>
        <v>0</v>
      </c>
      <c r="AZ4">
        <f>IF(Kinder!BN3&gt;=4.5,IF('Berechnung 4_5 _ x'!F$5="Nein",4.5,IF(Kinder!AL$903&lt;3,IF(MAX(Kinder!$AJ$903:AL$903)&lt;3,4.5,Kinder!BN3),MIN('Berechnung 4_5 _ x'!$E$31:$F$32))),Kinder!BN3)</f>
        <v>0</v>
      </c>
      <c r="BA4">
        <f>IF(Kinder!BO3&gt;=4.5,IF('Berechnung 4_5 _ x'!G$5="Nein",4.5,IF(Kinder!AM$903&lt;3,IF(MAX(Kinder!$AJ$903:AM$903)&lt;3,4.5,Kinder!BO3),MIN('Berechnung 4_5 _ x'!$E$31:$F$32))),Kinder!BO3)</f>
        <v>0</v>
      </c>
      <c r="BB4">
        <f>IF(Kinder!BP3&gt;=4.5,IF('Berechnung 4_5 _ x'!H$5="Nein",4.5,IF(Kinder!AN$903&lt;3,IF(MAX(Kinder!$AJ$903:AN$903)&lt;3,4.5,Kinder!BP3),MIN('Berechnung 4_5 _ x'!$E$31:$F$32))),Kinder!BP3)</f>
        <v>0</v>
      </c>
      <c r="BC4">
        <f>IF(Kinder!BQ3&gt;=4.5,IF('Berechnung 4_5 _ x'!I$5="Nein",4.5,IF(Kinder!AO$903&lt;3,IF(MAX(Kinder!$AJ$903:AO$903)&lt;3,4.5,Kinder!BQ3),MIN('Berechnung 4_5 _ x'!$E$31:$F$32))),Kinder!BQ3)</f>
        <v>0</v>
      </c>
      <c r="BD4">
        <f>IF(Kinder!BR3&gt;=4.5,IF('Berechnung 4_5 _ x'!J$5="Nein",4.5,IF(Kinder!AP$903&lt;3,IF(MAX(Kinder!$AJ$903:AP$903)&lt;3,4.5,Kinder!BR3),MIN('Berechnung 4_5 _ x'!$E$31:$F$32))),Kinder!BR3)</f>
        <v>0</v>
      </c>
      <c r="BE4">
        <f>IF(Kinder!BS3&gt;=4.5,IF('Berechnung 4_5 _ x'!K$5="Nein",4.5,IF(Kinder!AQ$903&lt;3,IF(MAX(Kinder!$AJ$903:AQ$903)&lt;3,4.5,Kinder!BS3),MIN('Berechnung 4_5 _ x'!$E$31:$F$32))),Kinder!BS3)</f>
        <v>0</v>
      </c>
      <c r="BF4">
        <f>IF(Kinder!BT3&gt;=4.5,IF('Berechnung 4_5 _ x'!L$5="Nein",4.5,IF(Kinder!AR$903&lt;3,IF(MAX(Kinder!$AJ$903:AR$903)&lt;3,4.5,Kinder!BT3),MIN('Berechnung 4_5 _ x'!$E$31:$F$32))),Kinder!BT3)</f>
        <v>0</v>
      </c>
      <c r="BG4">
        <f>IF(Kinder!BU3&gt;=4.5,IF('Berechnung 4_5 _ x'!M$5="Nein",4.5,IF(Kinder!AS$903&lt;3,IF(MAX(Kinder!$AJ$903:AS$903)&lt;3,4.5,Kinder!BU3),MIN('Berechnung 4_5 _ x'!$E$31:$F$32))),Kinder!BU3)</f>
        <v>0</v>
      </c>
      <c r="BH4">
        <f>IF(Kinder!BV3&gt;=4.5,IF('Berechnung 4_5 _ x'!N$5="Nein",4.5,IF(Kinder!AT$903&lt;3,IF(MAX(Kinder!$AJ$903:AT$903)&lt;3,4.5,Kinder!BV3),MIN('Berechnung 4_5 _ x'!$E$31:$F$32))),Kinder!BV3)</f>
        <v>0</v>
      </c>
      <c r="BI4">
        <f>IF(Kinder!BW3&gt;=4.5,IF('Berechnung 4_5 _ x'!O$5="Nein",4.5,IF(Kinder!AU$903&lt;3,IF(MAX(Kinder!$AJ$903:AU$903)&lt;3,4.5,Kinder!BW3),MIN('Berechnung 4_5 _ x'!$E$31:$F$32))),Kinder!BW3)</f>
        <v>0</v>
      </c>
      <c r="BJ4">
        <f t="shared" ref="BJ4:BU4" si="1">MIN(AX3,AX4)*AX5</f>
        <v>0</v>
      </c>
      <c r="BK4">
        <f t="shared" si="1"/>
        <v>0</v>
      </c>
      <c r="BL4">
        <f t="shared" si="1"/>
        <v>0</v>
      </c>
      <c r="BM4">
        <f t="shared" si="1"/>
        <v>0</v>
      </c>
      <c r="BN4">
        <f t="shared" si="1"/>
        <v>0</v>
      </c>
      <c r="BO4">
        <f t="shared" si="1"/>
        <v>0</v>
      </c>
      <c r="BP4">
        <f t="shared" si="1"/>
        <v>0</v>
      </c>
      <c r="BQ4">
        <f t="shared" si="1"/>
        <v>0</v>
      </c>
      <c r="BR4">
        <f t="shared" si="1"/>
        <v>0</v>
      </c>
      <c r="BS4">
        <f t="shared" si="1"/>
        <v>0</v>
      </c>
      <c r="BT4">
        <f t="shared" si="1"/>
        <v>0</v>
      </c>
      <c r="BU4">
        <f t="shared" si="1"/>
        <v>0</v>
      </c>
      <c r="BV4">
        <f>SUM(BJ4:BU4)</f>
        <v>0</v>
      </c>
      <c r="CJ4" s="78"/>
      <c r="CK4" s="581"/>
      <c r="CL4" s="581"/>
      <c r="CM4" s="581"/>
    </row>
    <row r="5" spans="1:91" ht="13.5" thickBot="1" x14ac:dyDescent="0.25">
      <c r="A5" s="167"/>
      <c r="B5" s="79"/>
      <c r="C5" s="79"/>
      <c r="D5" s="79"/>
      <c r="E5" s="79"/>
      <c r="F5" s="79"/>
      <c r="G5" s="79"/>
      <c r="H5" s="79"/>
      <c r="I5" s="79"/>
      <c r="J5" s="79"/>
      <c r="K5" s="79"/>
      <c r="L5" s="79"/>
      <c r="M5" s="79"/>
      <c r="N5" s="79"/>
      <c r="O5" s="79"/>
      <c r="P5" s="79"/>
      <c r="Q5" s="79"/>
      <c r="R5" s="79"/>
      <c r="S5" s="79"/>
      <c r="T5" s="79"/>
      <c r="U5" s="79"/>
      <c r="V5" s="79"/>
      <c r="W5" s="79"/>
      <c r="X5" s="79"/>
      <c r="Y5" s="79">
        <f t="shared" ref="Y5:AJ5" si="2">A3*M4</f>
        <v>0</v>
      </c>
      <c r="Z5" s="79">
        <f t="shared" si="2"/>
        <v>0</v>
      </c>
      <c r="AA5" s="79">
        <f t="shared" si="2"/>
        <v>0</v>
      </c>
      <c r="AB5" s="79">
        <f t="shared" si="2"/>
        <v>0</v>
      </c>
      <c r="AC5" s="79">
        <f t="shared" si="2"/>
        <v>0</v>
      </c>
      <c r="AD5" s="79">
        <f t="shared" si="2"/>
        <v>0</v>
      </c>
      <c r="AE5" s="79">
        <f t="shared" si="2"/>
        <v>0</v>
      </c>
      <c r="AF5" s="79">
        <f t="shared" si="2"/>
        <v>0</v>
      </c>
      <c r="AG5" s="79">
        <f t="shared" si="2"/>
        <v>0</v>
      </c>
      <c r="AH5" s="79">
        <f t="shared" si="2"/>
        <v>0</v>
      </c>
      <c r="AI5" s="79">
        <f t="shared" si="2"/>
        <v>0</v>
      </c>
      <c r="AJ5" s="79">
        <f t="shared" si="2"/>
        <v>0</v>
      </c>
      <c r="AK5" s="79">
        <f t="shared" ref="AK5:AV5" si="3">IF(A3&gt;4.4,M4,A3*M4)</f>
        <v>0</v>
      </c>
      <c r="AL5" s="79">
        <f t="shared" si="3"/>
        <v>0</v>
      </c>
      <c r="AM5" s="79">
        <f t="shared" si="3"/>
        <v>0</v>
      </c>
      <c r="AN5" s="79">
        <f t="shared" si="3"/>
        <v>0</v>
      </c>
      <c r="AO5" s="79">
        <f t="shared" si="3"/>
        <v>0</v>
      </c>
      <c r="AP5" s="79">
        <f t="shared" si="3"/>
        <v>0</v>
      </c>
      <c r="AQ5" s="79">
        <f t="shared" si="3"/>
        <v>0</v>
      </c>
      <c r="AR5" s="79">
        <f t="shared" si="3"/>
        <v>0</v>
      </c>
      <c r="AS5" s="79">
        <f t="shared" si="3"/>
        <v>0</v>
      </c>
      <c r="AT5" s="79">
        <f t="shared" si="3"/>
        <v>0</v>
      </c>
      <c r="AU5" s="79">
        <f t="shared" si="3"/>
        <v>0</v>
      </c>
      <c r="AV5" s="79">
        <f t="shared" si="3"/>
        <v>0</v>
      </c>
      <c r="AW5" s="79">
        <f>SUM(Y5:AJ5)</f>
        <v>0</v>
      </c>
      <c r="AX5" s="168">
        <f>Kinder!BL4</f>
        <v>0</v>
      </c>
      <c r="AY5" s="168">
        <f>Kinder!BM4</f>
        <v>0</v>
      </c>
      <c r="AZ5" s="168">
        <f>Kinder!BN4</f>
        <v>0</v>
      </c>
      <c r="BA5" s="168">
        <f>Kinder!BO4</f>
        <v>0</v>
      </c>
      <c r="BB5" s="168">
        <f>Kinder!BP4</f>
        <v>0</v>
      </c>
      <c r="BC5" s="168">
        <f>Kinder!BQ4</f>
        <v>0</v>
      </c>
      <c r="BD5" s="168">
        <f>Kinder!BR4</f>
        <v>0</v>
      </c>
      <c r="BE5" s="168">
        <f>Kinder!BS4</f>
        <v>0</v>
      </c>
      <c r="BF5" s="168">
        <f>Kinder!BT4</f>
        <v>0</v>
      </c>
      <c r="BG5" s="168">
        <f>Kinder!BU4</f>
        <v>0</v>
      </c>
      <c r="BH5" s="168">
        <f>Kinder!BV4</f>
        <v>0</v>
      </c>
      <c r="BI5" s="168">
        <f>Kinder!BW4</f>
        <v>0</v>
      </c>
      <c r="BV5" s="79"/>
      <c r="BW5" s="79">
        <f t="shared" ref="BW5:CH5" si="4">IF(MIN(AX3,AX4)&gt;4.5,4.5*AX5,BJ4)</f>
        <v>0</v>
      </c>
      <c r="BX5" s="79">
        <f t="shared" si="4"/>
        <v>0</v>
      </c>
      <c r="BY5" s="79">
        <f t="shared" si="4"/>
        <v>0</v>
      </c>
      <c r="BZ5" s="79">
        <f t="shared" si="4"/>
        <v>0</v>
      </c>
      <c r="CA5" s="79">
        <f t="shared" si="4"/>
        <v>0</v>
      </c>
      <c r="CB5" s="79">
        <f t="shared" si="4"/>
        <v>0</v>
      </c>
      <c r="CC5" s="79">
        <f t="shared" si="4"/>
        <v>0</v>
      </c>
      <c r="CD5" s="79">
        <f t="shared" si="4"/>
        <v>0</v>
      </c>
      <c r="CE5" s="79">
        <f t="shared" si="4"/>
        <v>0</v>
      </c>
      <c r="CF5" s="79">
        <f t="shared" si="4"/>
        <v>0</v>
      </c>
      <c r="CG5" s="79">
        <f t="shared" si="4"/>
        <v>0</v>
      </c>
      <c r="CH5" s="79">
        <f t="shared" si="4"/>
        <v>0</v>
      </c>
      <c r="CI5" s="79">
        <f>SUM(BW5:CH5)</f>
        <v>0</v>
      </c>
      <c r="CJ5" s="80"/>
      <c r="CK5" s="581"/>
      <c r="CL5" s="581"/>
      <c r="CM5" s="581"/>
    </row>
    <row r="6" spans="1:91" x14ac:dyDescent="0.2">
      <c r="A6" s="124">
        <f>Kinder!E6</f>
        <v>0</v>
      </c>
      <c r="B6">
        <f>Kinder!F6</f>
        <v>0</v>
      </c>
      <c r="C6">
        <f>Kinder!G6</f>
        <v>0</v>
      </c>
      <c r="D6">
        <f>Kinder!H6</f>
        <v>0</v>
      </c>
      <c r="E6">
        <f>Kinder!I6</f>
        <v>0</v>
      </c>
      <c r="F6">
        <f>Kinder!J6</f>
        <v>0</v>
      </c>
      <c r="G6">
        <f>Kinder!K6</f>
        <v>0</v>
      </c>
      <c r="H6">
        <f>Kinder!L6</f>
        <v>0</v>
      </c>
      <c r="I6">
        <f>Kinder!M6</f>
        <v>0</v>
      </c>
      <c r="J6">
        <f>Kinder!N6</f>
        <v>0</v>
      </c>
      <c r="K6">
        <f>Kinder!O6</f>
        <v>0</v>
      </c>
      <c r="L6">
        <f>Kinder!P6</f>
        <v>0</v>
      </c>
      <c r="AX6" s="165">
        <f>IF(Kinder!BL6=4.5,'Berechnung 4_5 _ x'!$E$31,Kinder!BL6)</f>
        <v>0</v>
      </c>
      <c r="AY6" s="165">
        <f>IF(Kinder!F6=4.5,'Berechnung 4_5 _ x'!$E$31,Kinder!F6)</f>
        <v>0</v>
      </c>
      <c r="AZ6" s="165">
        <f>IF(Kinder!G6=4.5,'Berechnung 4_5 _ x'!$E$31,Kinder!G6)</f>
        <v>0</v>
      </c>
      <c r="BA6" s="165">
        <f>IF(Kinder!H6=4.5,'Berechnung 4_5 _ x'!$E$31,Kinder!H6)</f>
        <v>0</v>
      </c>
      <c r="BB6" s="165">
        <f>IF(Kinder!I6=4.5,'Berechnung 4_5 _ x'!$E$31,Kinder!I6)</f>
        <v>0</v>
      </c>
      <c r="BC6" s="165">
        <f>IF(Kinder!J6=4.5,'Berechnung 4_5 _ x'!$E$31,Kinder!J6)</f>
        <v>0</v>
      </c>
      <c r="BD6" s="165">
        <f>IF(Kinder!K6=4.5,'Berechnung 4_5 _ x'!$E$31,Kinder!K6)</f>
        <v>0</v>
      </c>
      <c r="BE6" s="165">
        <f>IF(Kinder!L6=4.5,'Berechnung 4_5 _ x'!$E$31,Kinder!L6)</f>
        <v>0</v>
      </c>
      <c r="BF6" s="165">
        <f>IF(Kinder!M6=4.5,'Berechnung 4_5 _ x'!$E$31,Kinder!M6)</f>
        <v>0</v>
      </c>
      <c r="BG6" s="165">
        <f>IF(Kinder!N6=4.5,'Berechnung 4_5 _ x'!$E$31,Kinder!N6)</f>
        <v>0</v>
      </c>
      <c r="BH6" s="165">
        <f>IF(Kinder!O6=4.5,'Berechnung 4_5 _ x'!$E$31,Kinder!O6)</f>
        <v>0</v>
      </c>
      <c r="BI6" s="165">
        <f>IF(Kinder!P6=4.5,'Berechnung 4_5 _ x'!$E$31,Kinder!P6)</f>
        <v>0</v>
      </c>
      <c r="BJ6" s="165"/>
      <c r="BK6" s="165"/>
      <c r="BL6" s="165"/>
      <c r="BM6" s="165"/>
      <c r="BN6" s="165"/>
      <c r="BO6" s="165"/>
      <c r="BP6" s="165"/>
      <c r="BQ6" s="165"/>
      <c r="BR6" s="165"/>
      <c r="BS6" s="165"/>
      <c r="BT6" s="165"/>
      <c r="BU6" s="165"/>
      <c r="BW6">
        <f t="shared" ref="BW6:CH6" si="5">IF(MIN(AX6,AX7)&gt;=4.5,1*AX8,BJ7)</f>
        <v>0</v>
      </c>
      <c r="BX6">
        <f t="shared" si="5"/>
        <v>0</v>
      </c>
      <c r="BY6">
        <f t="shared" si="5"/>
        <v>0</v>
      </c>
      <c r="BZ6">
        <f t="shared" si="5"/>
        <v>0</v>
      </c>
      <c r="CA6">
        <f t="shared" si="5"/>
        <v>0</v>
      </c>
      <c r="CB6">
        <f t="shared" si="5"/>
        <v>0</v>
      </c>
      <c r="CC6">
        <f t="shared" si="5"/>
        <v>0</v>
      </c>
      <c r="CD6">
        <f t="shared" si="5"/>
        <v>0</v>
      </c>
      <c r="CE6">
        <f t="shared" si="5"/>
        <v>0</v>
      </c>
      <c r="CF6">
        <f t="shared" si="5"/>
        <v>0</v>
      </c>
      <c r="CG6">
        <f t="shared" si="5"/>
        <v>0</v>
      </c>
      <c r="CH6">
        <f t="shared" si="5"/>
        <v>0</v>
      </c>
      <c r="CJ6" s="78">
        <f>SUM(BW6:CH6)</f>
        <v>0</v>
      </c>
      <c r="CK6" s="581">
        <f>CL6+CM6</f>
        <v>0</v>
      </c>
      <c r="CL6" s="581">
        <f>IF(COUNTIF(Kinder!E8:P8,Antrag!$C$4)=0,0,(IF(AND(A6=2,Kinder!E8=Antrag!$C$4),M7,0)+IF(AND(OR(A6=2,B6=2),Kinder!F8=Antrag!$C$4),N7,0)+IF(AND(OR(A6=2,B6=2,C6=2),Kinder!G8=Antrag!$C$4),O7,0)+IF(AND(OR(A6=2,B6=2,C6=2,D6=2),Kinder!H8=Antrag!$C$4),P7,0)+IF(AND(OR(A6=2,B6=2,C6=2,D6=2,E6=2),Kinder!I8=Antrag!$C$4),Q7,0)+IF(AND(OR(A6=2,B6=2,C6=2,D6=2,E6=2,F6=2),Kinder!J8=Antrag!$C$4),R7,0))/12)</f>
        <v>0</v>
      </c>
      <c r="CM6" s="581">
        <f>IF(COUNTIF(Kinder!E8:P8,Antrag!$C$4)=0,0,(IF(AND(OR(A6=2,B6=2,C6=2,D6=2,E6=2,F6=2,G6=2),Kinder!K8=Antrag!$C$4),S7,0)+IF(AND(OR(A6=2,B6=2,C6=2,D6=2,E6=2,F6=2,G6=2,H6=2),Kinder!L8=Antrag!$C$4),T7,0)+IF(AND(OR(A6=2,B6=2,C6=2,D6=2,E6=2,F6=2,G6=2,H6=2,I6=2),Kinder!M8=Antrag!$C$4),U7,0)+IF(AND(OR(A6=2,B6=2,C6=2,D6=2,E6=2,F6=2,G6=2,H6=2,I6=2,J6=2),Kinder!N8=Antrag!$C$4),V7,0)+IF(AND(OR(A6=2,B6=2,C6=2,D6=2,E6=2,F6=2,G6=2,H6=2,I6=2,J6=2,K6=2),Kinder!O8=Antrag!$C$4),W7,0)+IF(AND(OR(A6=2,B6=2,C6=2,D6=2,E6=2,F6=2,G6=2,H6=2,I6=2,J6=2,K6=2,L6=2),Kinder!P8=Antrag!$C$4),X7,0))/12)</f>
        <v>0</v>
      </c>
    </row>
    <row r="7" spans="1:91" x14ac:dyDescent="0.2">
      <c r="A7" s="124"/>
      <c r="M7">
        <f>Kinder!E7</f>
        <v>0</v>
      </c>
      <c r="N7">
        <f>Kinder!F7</f>
        <v>0</v>
      </c>
      <c r="O7">
        <f>Kinder!G7</f>
        <v>0</v>
      </c>
      <c r="P7">
        <f>Kinder!H7</f>
        <v>0</v>
      </c>
      <c r="Q7">
        <f>Kinder!I7</f>
        <v>0</v>
      </c>
      <c r="R7">
        <f>Kinder!J7</f>
        <v>0</v>
      </c>
      <c r="S7">
        <f>Kinder!K7</f>
        <v>0</v>
      </c>
      <c r="T7">
        <f>Kinder!L7</f>
        <v>0</v>
      </c>
      <c r="U7">
        <f>Kinder!M7</f>
        <v>0</v>
      </c>
      <c r="V7">
        <f>Kinder!N7</f>
        <v>0</v>
      </c>
      <c r="W7">
        <f>Kinder!O7</f>
        <v>0</v>
      </c>
      <c r="X7">
        <f>Kinder!P7</f>
        <v>0</v>
      </c>
      <c r="AX7">
        <f>IF(Kinder!BL6&gt;=4.5,IF('Berechnung 4_5 _ x'!D$5="Nein",4.5,IF(Kinder!AJ$903&lt;3,IF(MAX(Kinder!$AJ$903:AJ$903)&lt;3,4.5,Kinder!BL6),MIN('Berechnung 4_5 _ x'!$E$31:$F$32))),Kinder!BL6)</f>
        <v>0</v>
      </c>
      <c r="AY7">
        <f>IF(Kinder!BM6&gt;=4.5,IF('Berechnung 4_5 _ x'!E$5="Nein",4.5,IF(Kinder!AK$903&lt;3,IF(MAX(Kinder!$AJ$903:AK$903)&lt;3,4.5,Kinder!BM6),MIN('Berechnung 4_5 _ x'!$E$31:$F$32))),Kinder!BM6)</f>
        <v>0</v>
      </c>
      <c r="AZ7">
        <f>IF(Kinder!BN6&gt;=4.5,IF('Berechnung 4_5 _ x'!F$5="Nein",4.5,IF(Kinder!AL$903&lt;3,IF(MAX(Kinder!$AJ$903:AL$903)&lt;3,4.5,Kinder!BN6),MIN('Berechnung 4_5 _ x'!$E$31:$F$32))),Kinder!BN6)</f>
        <v>0</v>
      </c>
      <c r="BA7">
        <f>IF(Kinder!BO6&gt;=4.5,IF('Berechnung 4_5 _ x'!G$5="Nein",4.5,IF(Kinder!AM$903&lt;3,IF(MAX(Kinder!$AJ$903:AM$903)&lt;3,4.5,Kinder!BO6),MIN('Berechnung 4_5 _ x'!$E$31:$F$32))),Kinder!BO6)</f>
        <v>0</v>
      </c>
      <c r="BB7">
        <f>IF(Kinder!BP6&gt;=4.5,IF('Berechnung 4_5 _ x'!H$5="Nein",4.5,IF(Kinder!AN$903&lt;3,IF(MAX(Kinder!$AJ$903:AN$903)&lt;3,4.5,Kinder!BP6),MIN('Berechnung 4_5 _ x'!$E$31:$F$32))),Kinder!BP6)</f>
        <v>0</v>
      </c>
      <c r="BC7">
        <f>IF(Kinder!BQ6&gt;=4.5,IF('Berechnung 4_5 _ x'!I$5="Nein",4.5,IF(Kinder!AO$903&lt;3,IF(MAX(Kinder!$AJ$903:AO$903)&lt;3,4.5,Kinder!BQ6),MIN('Berechnung 4_5 _ x'!$E$31:$F$32))),Kinder!BQ6)</f>
        <v>0</v>
      </c>
      <c r="BD7">
        <f>IF(Kinder!BR6&gt;=4.5,IF('Berechnung 4_5 _ x'!J$5="Nein",4.5,IF(Kinder!AP$903&lt;3,IF(MAX(Kinder!$AJ$903:AP$903)&lt;3,4.5,Kinder!BR6),MIN('Berechnung 4_5 _ x'!$E$31:$F$32))),Kinder!BR6)</f>
        <v>0</v>
      </c>
      <c r="BE7">
        <f>IF(Kinder!BS6&gt;=4.5,IF('Berechnung 4_5 _ x'!K$5="Nein",4.5,IF(Kinder!AQ$903&lt;3,IF(MAX(Kinder!$AJ$903:AQ$903)&lt;3,4.5,Kinder!BS6),MIN('Berechnung 4_5 _ x'!$E$31:$F$32))),Kinder!BS6)</f>
        <v>0</v>
      </c>
      <c r="BF7">
        <f>IF(Kinder!BT6&gt;=4.5,IF('Berechnung 4_5 _ x'!L$5="Nein",4.5,IF(Kinder!AR$903&lt;3,IF(MAX(Kinder!$AJ$903:AR$903)&lt;3,4.5,Kinder!BT6),MIN('Berechnung 4_5 _ x'!$E$31:$F$32))),Kinder!BT6)</f>
        <v>0</v>
      </c>
      <c r="BG7">
        <f>IF(Kinder!BU6&gt;=4.5,IF('Berechnung 4_5 _ x'!M$5="Nein",4.5,IF(Kinder!AS$903&lt;3,IF(MAX(Kinder!$AJ$903:AS$903)&lt;3,4.5,Kinder!BU6),MIN('Berechnung 4_5 _ x'!$E$31:$F$32))),Kinder!BU6)</f>
        <v>0</v>
      </c>
      <c r="BH7">
        <f>IF(Kinder!BV6&gt;=4.5,IF('Berechnung 4_5 _ x'!N$5="Nein",4.5,IF(Kinder!AT$903&lt;3,IF(MAX(Kinder!$AJ$903:AT$903)&lt;3,4.5,Kinder!BV6),MIN('Berechnung 4_5 _ x'!$E$31:$F$32))),Kinder!BV6)</f>
        <v>0</v>
      </c>
      <c r="BI7">
        <f>IF(Kinder!BW6&gt;=4.5,IF('Berechnung 4_5 _ x'!O$5="Nein",4.5,IF(Kinder!AU$903&lt;3,IF(MAX(Kinder!$AJ$903:AU$903)&lt;3,4.5,Kinder!BW6),MIN('Berechnung 4_5 _ x'!$E$31:$F$32))),Kinder!BW6)</f>
        <v>0</v>
      </c>
      <c r="BJ7">
        <f t="shared" ref="BJ7:BU7" si="6">MIN(AX6,AX7)*AX8</f>
        <v>0</v>
      </c>
      <c r="BK7">
        <f t="shared" si="6"/>
        <v>0</v>
      </c>
      <c r="BL7">
        <f t="shared" si="6"/>
        <v>0</v>
      </c>
      <c r="BM7">
        <f t="shared" si="6"/>
        <v>0</v>
      </c>
      <c r="BN7">
        <f t="shared" si="6"/>
        <v>0</v>
      </c>
      <c r="BO7">
        <f t="shared" si="6"/>
        <v>0</v>
      </c>
      <c r="BP7">
        <f t="shared" si="6"/>
        <v>0</v>
      </c>
      <c r="BQ7">
        <f t="shared" si="6"/>
        <v>0</v>
      </c>
      <c r="BR7">
        <f t="shared" si="6"/>
        <v>0</v>
      </c>
      <c r="BS7">
        <f t="shared" si="6"/>
        <v>0</v>
      </c>
      <c r="BT7">
        <f t="shared" si="6"/>
        <v>0</v>
      </c>
      <c r="BU7">
        <f t="shared" si="6"/>
        <v>0</v>
      </c>
      <c r="BV7">
        <f>SUM(BJ7:BU7)</f>
        <v>0</v>
      </c>
      <c r="CJ7" s="78"/>
      <c r="CK7" s="581"/>
      <c r="CL7" s="581"/>
      <c r="CM7" s="581"/>
    </row>
    <row r="8" spans="1:91" ht="13.5" thickBot="1" x14ac:dyDescent="0.25">
      <c r="A8" s="167"/>
      <c r="B8" s="79"/>
      <c r="C8" s="79"/>
      <c r="D8" s="79"/>
      <c r="E8" s="79"/>
      <c r="F8" s="79"/>
      <c r="G8" s="79"/>
      <c r="H8" s="79"/>
      <c r="I8" s="79"/>
      <c r="J8" s="79"/>
      <c r="K8" s="79"/>
      <c r="L8" s="79"/>
      <c r="M8" s="79"/>
      <c r="N8" s="79"/>
      <c r="O8" s="79"/>
      <c r="P8" s="79"/>
      <c r="Q8" s="79"/>
      <c r="R8" s="79"/>
      <c r="S8" s="79"/>
      <c r="T8" s="79"/>
      <c r="U8" s="79"/>
      <c r="V8" s="79"/>
      <c r="W8" s="79"/>
      <c r="X8" s="79"/>
      <c r="Y8" s="79">
        <f t="shared" ref="Y8:AJ8" si="7">A6*M7</f>
        <v>0</v>
      </c>
      <c r="Z8" s="79">
        <f t="shared" si="7"/>
        <v>0</v>
      </c>
      <c r="AA8" s="79">
        <f t="shared" si="7"/>
        <v>0</v>
      </c>
      <c r="AB8" s="79">
        <f t="shared" si="7"/>
        <v>0</v>
      </c>
      <c r="AC8" s="79">
        <f t="shared" si="7"/>
        <v>0</v>
      </c>
      <c r="AD8" s="79">
        <f t="shared" si="7"/>
        <v>0</v>
      </c>
      <c r="AE8" s="79">
        <f t="shared" si="7"/>
        <v>0</v>
      </c>
      <c r="AF8" s="79">
        <f t="shared" si="7"/>
        <v>0</v>
      </c>
      <c r="AG8" s="79">
        <f t="shared" si="7"/>
        <v>0</v>
      </c>
      <c r="AH8" s="79">
        <f t="shared" si="7"/>
        <v>0</v>
      </c>
      <c r="AI8" s="79">
        <f t="shared" si="7"/>
        <v>0</v>
      </c>
      <c r="AJ8" s="79">
        <f t="shared" si="7"/>
        <v>0</v>
      </c>
      <c r="AK8" s="79">
        <f t="shared" ref="AK8:AV8" si="8">IF(A6&gt;4.4,M7,A6*M7)</f>
        <v>0</v>
      </c>
      <c r="AL8" s="79">
        <f t="shared" si="8"/>
        <v>0</v>
      </c>
      <c r="AM8" s="79">
        <f t="shared" si="8"/>
        <v>0</v>
      </c>
      <c r="AN8" s="79">
        <f t="shared" si="8"/>
        <v>0</v>
      </c>
      <c r="AO8" s="79">
        <f t="shared" si="8"/>
        <v>0</v>
      </c>
      <c r="AP8" s="79">
        <f t="shared" si="8"/>
        <v>0</v>
      </c>
      <c r="AQ8" s="79">
        <f t="shared" si="8"/>
        <v>0</v>
      </c>
      <c r="AR8" s="79">
        <f t="shared" si="8"/>
        <v>0</v>
      </c>
      <c r="AS8" s="79">
        <f t="shared" si="8"/>
        <v>0</v>
      </c>
      <c r="AT8" s="79">
        <f t="shared" si="8"/>
        <v>0</v>
      </c>
      <c r="AU8" s="79">
        <f t="shared" si="8"/>
        <v>0</v>
      </c>
      <c r="AV8" s="79">
        <f t="shared" si="8"/>
        <v>0</v>
      </c>
      <c r="AW8" s="79">
        <f>SUM(Y8:AJ8)</f>
        <v>0</v>
      </c>
      <c r="AX8" s="168">
        <f>Kinder!BL7</f>
        <v>0</v>
      </c>
      <c r="AY8" s="168">
        <f>Kinder!BM7</f>
        <v>0</v>
      </c>
      <c r="AZ8" s="168">
        <f>Kinder!BN7</f>
        <v>0</v>
      </c>
      <c r="BA8" s="168">
        <f>Kinder!BO7</f>
        <v>0</v>
      </c>
      <c r="BB8" s="168">
        <f>Kinder!BP7</f>
        <v>0</v>
      </c>
      <c r="BC8" s="168">
        <f>Kinder!BQ7</f>
        <v>0</v>
      </c>
      <c r="BD8" s="168">
        <f>Kinder!BR7</f>
        <v>0</v>
      </c>
      <c r="BE8" s="168">
        <f>Kinder!BS7</f>
        <v>0</v>
      </c>
      <c r="BF8" s="168">
        <f>Kinder!BT7</f>
        <v>0</v>
      </c>
      <c r="BG8" s="168">
        <f>Kinder!BU7</f>
        <v>0</v>
      </c>
      <c r="BH8" s="168">
        <f>Kinder!BV7</f>
        <v>0</v>
      </c>
      <c r="BI8" s="168">
        <f>Kinder!BW7</f>
        <v>0</v>
      </c>
      <c r="BV8" s="79"/>
      <c r="BW8" s="79">
        <f t="shared" ref="BW8:CH8" si="9">IF(MIN(AX6,AX7)&gt;4.5,4.5*AX8,BJ7)</f>
        <v>0</v>
      </c>
      <c r="BX8" s="79">
        <f t="shared" si="9"/>
        <v>0</v>
      </c>
      <c r="BY8" s="79">
        <f t="shared" si="9"/>
        <v>0</v>
      </c>
      <c r="BZ8" s="79">
        <f t="shared" si="9"/>
        <v>0</v>
      </c>
      <c r="CA8" s="79">
        <f t="shared" si="9"/>
        <v>0</v>
      </c>
      <c r="CB8" s="79">
        <f t="shared" si="9"/>
        <v>0</v>
      </c>
      <c r="CC8" s="79">
        <f t="shared" si="9"/>
        <v>0</v>
      </c>
      <c r="CD8" s="79">
        <f t="shared" si="9"/>
        <v>0</v>
      </c>
      <c r="CE8" s="79">
        <f t="shared" si="9"/>
        <v>0</v>
      </c>
      <c r="CF8" s="79">
        <f t="shared" si="9"/>
        <v>0</v>
      </c>
      <c r="CG8" s="79">
        <f t="shared" si="9"/>
        <v>0</v>
      </c>
      <c r="CH8" s="79">
        <f t="shared" si="9"/>
        <v>0</v>
      </c>
      <c r="CI8" s="79">
        <f>SUM(BW8:CH8)</f>
        <v>0</v>
      </c>
      <c r="CJ8" s="80"/>
      <c r="CK8" s="581"/>
      <c r="CL8" s="581"/>
      <c r="CM8" s="581"/>
    </row>
    <row r="9" spans="1:91" x14ac:dyDescent="0.2">
      <c r="A9" s="124">
        <f>Kinder!E9</f>
        <v>0</v>
      </c>
      <c r="B9">
        <f>Kinder!F9</f>
        <v>0</v>
      </c>
      <c r="C9">
        <f>Kinder!G9</f>
        <v>0</v>
      </c>
      <c r="D9">
        <f>Kinder!H9</f>
        <v>0</v>
      </c>
      <c r="E9">
        <f>Kinder!I9</f>
        <v>0</v>
      </c>
      <c r="F9">
        <f>Kinder!J9</f>
        <v>0</v>
      </c>
      <c r="G9">
        <f>Kinder!K9</f>
        <v>0</v>
      </c>
      <c r="H9">
        <f>Kinder!L9</f>
        <v>0</v>
      </c>
      <c r="I9">
        <f>Kinder!M9</f>
        <v>0</v>
      </c>
      <c r="J9">
        <f>Kinder!N9</f>
        <v>0</v>
      </c>
      <c r="K9">
        <f>Kinder!O9</f>
        <v>0</v>
      </c>
      <c r="L9">
        <f>Kinder!P9</f>
        <v>0</v>
      </c>
      <c r="AX9" s="165">
        <f>IF(Kinder!BL9=4.5,'Berechnung 4_5 _ x'!$E$31,Kinder!BL9)</f>
        <v>0</v>
      </c>
      <c r="AY9" s="165">
        <f>IF(Kinder!F9=4.5,'Berechnung 4_5 _ x'!$E$31,Kinder!F9)</f>
        <v>0</v>
      </c>
      <c r="AZ9" s="165">
        <f>IF(Kinder!G9=4.5,'Berechnung 4_5 _ x'!$E$31,Kinder!G9)</f>
        <v>0</v>
      </c>
      <c r="BA9" s="165">
        <f>IF(Kinder!H9=4.5,'Berechnung 4_5 _ x'!$E$31,Kinder!H9)</f>
        <v>0</v>
      </c>
      <c r="BB9" s="165">
        <f>IF(Kinder!I9=4.5,'Berechnung 4_5 _ x'!$E$31,Kinder!I9)</f>
        <v>0</v>
      </c>
      <c r="BC9" s="165">
        <f>IF(Kinder!J9=4.5,'Berechnung 4_5 _ x'!$E$31,Kinder!J9)</f>
        <v>0</v>
      </c>
      <c r="BD9" s="165">
        <f>IF(Kinder!K9=4.5,'Berechnung 4_5 _ x'!$E$31,Kinder!K9)</f>
        <v>0</v>
      </c>
      <c r="BE9" s="165">
        <f>IF(Kinder!L9=4.5,'Berechnung 4_5 _ x'!$E$31,Kinder!L9)</f>
        <v>0</v>
      </c>
      <c r="BF9" s="165">
        <f>IF(Kinder!M9=4.5,'Berechnung 4_5 _ x'!$E$31,Kinder!M9)</f>
        <v>0</v>
      </c>
      <c r="BG9" s="165">
        <f>IF(Kinder!N9=4.5,'Berechnung 4_5 _ x'!$E$31,Kinder!N9)</f>
        <v>0</v>
      </c>
      <c r="BH9" s="165">
        <f>IF(Kinder!O9=4.5,'Berechnung 4_5 _ x'!$E$31,Kinder!O9)</f>
        <v>0</v>
      </c>
      <c r="BI9" s="165">
        <f>IF(Kinder!P9=4.5,'Berechnung 4_5 _ x'!$E$31,Kinder!P9)</f>
        <v>0</v>
      </c>
      <c r="BJ9" s="165"/>
      <c r="BK9" s="165"/>
      <c r="BL9" s="165"/>
      <c r="BM9" s="165"/>
      <c r="BN9" s="165"/>
      <c r="BO9" s="165"/>
      <c r="BP9" s="165"/>
      <c r="BQ9" s="165"/>
      <c r="BR9" s="165"/>
      <c r="BS9" s="165"/>
      <c r="BT9" s="165"/>
      <c r="BU9" s="165"/>
      <c r="BW9">
        <f t="shared" ref="BW9:CH9" si="10">IF(MIN(AX9,AX10)&gt;=4.5,1*AX11,BJ10)</f>
        <v>0</v>
      </c>
      <c r="BX9">
        <f t="shared" si="10"/>
        <v>0</v>
      </c>
      <c r="BY9">
        <f t="shared" si="10"/>
        <v>0</v>
      </c>
      <c r="BZ9">
        <f t="shared" si="10"/>
        <v>0</v>
      </c>
      <c r="CA9">
        <f t="shared" si="10"/>
        <v>0</v>
      </c>
      <c r="CB9">
        <f t="shared" si="10"/>
        <v>0</v>
      </c>
      <c r="CC9">
        <f t="shared" si="10"/>
        <v>0</v>
      </c>
      <c r="CD9">
        <f t="shared" si="10"/>
        <v>0</v>
      </c>
      <c r="CE9">
        <f t="shared" si="10"/>
        <v>0</v>
      </c>
      <c r="CF9">
        <f t="shared" si="10"/>
        <v>0</v>
      </c>
      <c r="CG9">
        <f t="shared" si="10"/>
        <v>0</v>
      </c>
      <c r="CH9">
        <f t="shared" si="10"/>
        <v>0</v>
      </c>
      <c r="CJ9" s="78">
        <f>SUM(BW9:CH9)</f>
        <v>0</v>
      </c>
      <c r="CK9" s="581">
        <f>CL9+CM9</f>
        <v>0</v>
      </c>
      <c r="CL9" s="581">
        <f>IF(COUNTIF(Kinder!E11:P11,Antrag!$C$4)=0,0,(IF(AND(A9=2,Kinder!E11=Antrag!$C$4),M10,0)+IF(AND(OR(A9=2,B9=2),Kinder!F11=Antrag!$C$4),N10,0)+IF(AND(OR(A9=2,B9=2,C9=2),Kinder!G11=Antrag!$C$4),O10,0)+IF(AND(OR(A9=2,B9=2,C9=2,D9=2),Kinder!H11=Antrag!$C$4),P10,0)+IF(AND(OR(A9=2,B9=2,C9=2,D9=2,E9=2),Kinder!I11=Antrag!$C$4),Q10,0)+IF(AND(OR(A9=2,B9=2,C9=2,D9=2,E9=2,F9=2),Kinder!J11=Antrag!$C$4),R10,0))/12)</f>
        <v>0</v>
      </c>
      <c r="CM9" s="581">
        <f>IF(COUNTIF(Kinder!E11:P11,Antrag!$C$4)=0,0,(IF(AND(OR(A9=2,B9=2,C9=2,D9=2,E9=2,F9=2,G9=2),Kinder!K11=Antrag!$C$4),S10,0)+IF(AND(OR(A9=2,B9=2,C9=2,D9=2,E9=2,F9=2,G9=2,H9=2),Kinder!L11=Antrag!$C$4),T10,0)+IF(AND(OR(A9=2,B9=2,C9=2,D9=2,E9=2,F9=2,G9=2,H9=2,I9=2),Kinder!M11=Antrag!$C$4),U10,0)+IF(AND(OR(A9=2,B9=2,C9=2,D9=2,E9=2,F9=2,G9=2,H9=2,I9=2,J9=2),Kinder!N11=Antrag!$C$4),V10,0)+IF(AND(OR(A9=2,B9=2,C9=2,D9=2,E9=2,F9=2,G9=2,H9=2,I9=2,J9=2,K9=2),Kinder!O11=Antrag!$C$4),W10,0)+IF(AND(OR(A9=2,B9=2,C9=2,D9=2,E9=2,F9=2,G9=2,H9=2,I9=2,J9=2,K9=2,L9=2),Kinder!P11=Antrag!$C$4),X10,0))/12)</f>
        <v>0</v>
      </c>
    </row>
    <row r="10" spans="1:91" x14ac:dyDescent="0.2">
      <c r="A10" s="124"/>
      <c r="M10">
        <f>Kinder!E10</f>
        <v>0</v>
      </c>
      <c r="N10">
        <f>Kinder!F10</f>
        <v>0</v>
      </c>
      <c r="O10">
        <f>Kinder!G10</f>
        <v>0</v>
      </c>
      <c r="P10">
        <f>Kinder!H10</f>
        <v>0</v>
      </c>
      <c r="Q10">
        <f>Kinder!I10</f>
        <v>0</v>
      </c>
      <c r="R10">
        <f>Kinder!J10</f>
        <v>0</v>
      </c>
      <c r="S10">
        <f>Kinder!K10</f>
        <v>0</v>
      </c>
      <c r="T10">
        <f>Kinder!L10</f>
        <v>0</v>
      </c>
      <c r="U10">
        <f>Kinder!M10</f>
        <v>0</v>
      </c>
      <c r="V10">
        <f>Kinder!N10</f>
        <v>0</v>
      </c>
      <c r="W10">
        <f>Kinder!O10</f>
        <v>0</v>
      </c>
      <c r="X10">
        <f>Kinder!P10</f>
        <v>0</v>
      </c>
      <c r="AX10">
        <f>IF(Kinder!BL9&gt;=4.5,IF('Berechnung 4_5 _ x'!D$5="Nein",4.5,IF(Kinder!AJ$903&lt;3,IF(MAX(Kinder!$AJ$903:AJ$903)&lt;3,4.5,Kinder!BL9),MIN('Berechnung 4_5 _ x'!$E$31:$F$32))),Kinder!BL9)</f>
        <v>0</v>
      </c>
      <c r="AY10">
        <f>IF(Kinder!BM9&gt;=4.5,IF('Berechnung 4_5 _ x'!E$5="Nein",4.5,IF(Kinder!AK$903&lt;3,IF(MAX(Kinder!$AJ$903:AK$903)&lt;3,4.5,Kinder!BM9),MIN('Berechnung 4_5 _ x'!$E$31:$F$32))),Kinder!BM9)</f>
        <v>0</v>
      </c>
      <c r="AZ10">
        <f>IF(Kinder!BN9&gt;=4.5,IF('Berechnung 4_5 _ x'!F$5="Nein",4.5,IF(Kinder!AL$903&lt;3,IF(MAX(Kinder!$AJ$903:AL$903)&lt;3,4.5,Kinder!BN9),MIN('Berechnung 4_5 _ x'!$E$31:$F$32))),Kinder!BN9)</f>
        <v>0</v>
      </c>
      <c r="BA10">
        <f>IF(Kinder!BO9&gt;=4.5,IF('Berechnung 4_5 _ x'!G$5="Nein",4.5,IF(Kinder!AM$903&lt;3,IF(MAX(Kinder!$AJ$903:AM$903)&lt;3,4.5,Kinder!BO9),MIN('Berechnung 4_5 _ x'!$E$31:$F$32))),Kinder!BO9)</f>
        <v>0</v>
      </c>
      <c r="BB10">
        <f>IF(Kinder!BP9&gt;=4.5,IF('Berechnung 4_5 _ x'!H$5="Nein",4.5,IF(Kinder!AN$903&lt;3,IF(MAX(Kinder!$AJ$903:AN$903)&lt;3,4.5,Kinder!BP9),MIN('Berechnung 4_5 _ x'!$E$31:$F$32))),Kinder!BP9)</f>
        <v>0</v>
      </c>
      <c r="BC10">
        <f>IF(Kinder!BQ9&gt;=4.5,IF('Berechnung 4_5 _ x'!I$5="Nein",4.5,IF(Kinder!AO$903&lt;3,IF(MAX(Kinder!$AJ$903:AO$903)&lt;3,4.5,Kinder!BQ9),MIN('Berechnung 4_5 _ x'!$E$31:$F$32))),Kinder!BQ9)</f>
        <v>0</v>
      </c>
      <c r="BD10">
        <f>IF(Kinder!BR9&gt;=4.5,IF('Berechnung 4_5 _ x'!J$5="Nein",4.5,IF(Kinder!AP$903&lt;3,IF(MAX(Kinder!$AJ$903:AP$903)&lt;3,4.5,Kinder!BR9),MIN('Berechnung 4_5 _ x'!$E$31:$F$32))),Kinder!BR9)</f>
        <v>0</v>
      </c>
      <c r="BE10">
        <f>IF(Kinder!BS9&gt;=4.5,IF('Berechnung 4_5 _ x'!K$5="Nein",4.5,IF(Kinder!AQ$903&lt;3,IF(MAX(Kinder!$AJ$903:AQ$903)&lt;3,4.5,Kinder!BS9),MIN('Berechnung 4_5 _ x'!$E$31:$F$32))),Kinder!BS9)</f>
        <v>0</v>
      </c>
      <c r="BF10">
        <f>IF(Kinder!BT9&gt;=4.5,IF('Berechnung 4_5 _ x'!L$5="Nein",4.5,IF(Kinder!AR$903&lt;3,IF(MAX(Kinder!$AJ$903:AR$903)&lt;3,4.5,Kinder!BT9),MIN('Berechnung 4_5 _ x'!$E$31:$F$32))),Kinder!BT9)</f>
        <v>0</v>
      </c>
      <c r="BG10">
        <f>IF(Kinder!BU9&gt;=4.5,IF('Berechnung 4_5 _ x'!M$5="Nein",4.5,IF(Kinder!AS$903&lt;3,IF(MAX(Kinder!$AJ$903:AS$903)&lt;3,4.5,Kinder!BU9),MIN('Berechnung 4_5 _ x'!$E$31:$F$32))),Kinder!BU9)</f>
        <v>0</v>
      </c>
      <c r="BH10">
        <f>IF(Kinder!BV9&gt;=4.5,IF('Berechnung 4_5 _ x'!N$5="Nein",4.5,IF(Kinder!AT$903&lt;3,IF(MAX(Kinder!$AJ$903:AT$903)&lt;3,4.5,Kinder!BV9),MIN('Berechnung 4_5 _ x'!$E$31:$F$32))),Kinder!BV9)</f>
        <v>0</v>
      </c>
      <c r="BI10">
        <f>IF(Kinder!BW9&gt;=4.5,IF('Berechnung 4_5 _ x'!O$5="Nein",4.5,IF(Kinder!AU$903&lt;3,IF(MAX(Kinder!$AJ$903:AU$903)&lt;3,4.5,Kinder!BW9),MIN('Berechnung 4_5 _ x'!$E$31:$F$32))),Kinder!BW9)</f>
        <v>0</v>
      </c>
      <c r="BJ10">
        <f t="shared" ref="BJ10:BU10" si="11">MIN(AX9,AX10)*AX11</f>
        <v>0</v>
      </c>
      <c r="BK10">
        <f t="shared" si="11"/>
        <v>0</v>
      </c>
      <c r="BL10">
        <f t="shared" si="11"/>
        <v>0</v>
      </c>
      <c r="BM10">
        <f t="shared" si="11"/>
        <v>0</v>
      </c>
      <c r="BN10">
        <f t="shared" si="11"/>
        <v>0</v>
      </c>
      <c r="BO10">
        <f t="shared" si="11"/>
        <v>0</v>
      </c>
      <c r="BP10">
        <f t="shared" si="11"/>
        <v>0</v>
      </c>
      <c r="BQ10">
        <f t="shared" si="11"/>
        <v>0</v>
      </c>
      <c r="BR10">
        <f t="shared" si="11"/>
        <v>0</v>
      </c>
      <c r="BS10">
        <f t="shared" si="11"/>
        <v>0</v>
      </c>
      <c r="BT10">
        <f t="shared" si="11"/>
        <v>0</v>
      </c>
      <c r="BU10">
        <f t="shared" si="11"/>
        <v>0</v>
      </c>
      <c r="BV10">
        <f>SUM(BJ10:BU10)</f>
        <v>0</v>
      </c>
      <c r="CJ10" s="78"/>
      <c r="CK10" s="581"/>
      <c r="CL10" s="581"/>
      <c r="CM10" s="581"/>
    </row>
    <row r="11" spans="1:91" ht="13.5" thickBot="1" x14ac:dyDescent="0.25">
      <c r="A11" s="167"/>
      <c r="B11" s="79"/>
      <c r="C11" s="79"/>
      <c r="D11" s="79"/>
      <c r="E11" s="79"/>
      <c r="F11" s="79"/>
      <c r="G11" s="79"/>
      <c r="H11" s="79"/>
      <c r="I11" s="79"/>
      <c r="J11" s="79"/>
      <c r="K11" s="79"/>
      <c r="L11" s="79"/>
      <c r="M11" s="79"/>
      <c r="N11" s="79"/>
      <c r="O11" s="79"/>
      <c r="P11" s="79"/>
      <c r="Q11" s="79"/>
      <c r="R11" s="79"/>
      <c r="S11" s="79"/>
      <c r="T11" s="79"/>
      <c r="U11" s="79"/>
      <c r="V11" s="79"/>
      <c r="W11" s="79"/>
      <c r="X11" s="79"/>
      <c r="Y11" s="79">
        <f t="shared" ref="Y11:AJ11" si="12">A9*M10</f>
        <v>0</v>
      </c>
      <c r="Z11" s="79">
        <f t="shared" si="12"/>
        <v>0</v>
      </c>
      <c r="AA11" s="79">
        <f t="shared" si="12"/>
        <v>0</v>
      </c>
      <c r="AB11" s="79">
        <f t="shared" si="12"/>
        <v>0</v>
      </c>
      <c r="AC11" s="79">
        <f t="shared" si="12"/>
        <v>0</v>
      </c>
      <c r="AD11" s="79">
        <f t="shared" si="12"/>
        <v>0</v>
      </c>
      <c r="AE11" s="79">
        <f t="shared" si="12"/>
        <v>0</v>
      </c>
      <c r="AF11" s="79">
        <f t="shared" si="12"/>
        <v>0</v>
      </c>
      <c r="AG11" s="79">
        <f t="shared" si="12"/>
        <v>0</v>
      </c>
      <c r="AH11" s="79">
        <f t="shared" si="12"/>
        <v>0</v>
      </c>
      <c r="AI11" s="79">
        <f t="shared" si="12"/>
        <v>0</v>
      </c>
      <c r="AJ11" s="79">
        <f t="shared" si="12"/>
        <v>0</v>
      </c>
      <c r="AK11" s="79">
        <f t="shared" ref="AK11:AV11" si="13">IF(A9&gt;4.4,M10,A9*M10)</f>
        <v>0</v>
      </c>
      <c r="AL11" s="79">
        <f t="shared" si="13"/>
        <v>0</v>
      </c>
      <c r="AM11" s="79">
        <f t="shared" si="13"/>
        <v>0</v>
      </c>
      <c r="AN11" s="79">
        <f t="shared" si="13"/>
        <v>0</v>
      </c>
      <c r="AO11" s="79">
        <f t="shared" si="13"/>
        <v>0</v>
      </c>
      <c r="AP11" s="79">
        <f t="shared" si="13"/>
        <v>0</v>
      </c>
      <c r="AQ11" s="79">
        <f t="shared" si="13"/>
        <v>0</v>
      </c>
      <c r="AR11" s="79">
        <f t="shared" si="13"/>
        <v>0</v>
      </c>
      <c r="AS11" s="79">
        <f t="shared" si="13"/>
        <v>0</v>
      </c>
      <c r="AT11" s="79">
        <f t="shared" si="13"/>
        <v>0</v>
      </c>
      <c r="AU11" s="79">
        <f t="shared" si="13"/>
        <v>0</v>
      </c>
      <c r="AV11" s="79">
        <f t="shared" si="13"/>
        <v>0</v>
      </c>
      <c r="AW11" s="79">
        <f>SUM(Y11:AJ11)</f>
        <v>0</v>
      </c>
      <c r="AX11" s="168">
        <f>Kinder!BL10</f>
        <v>0</v>
      </c>
      <c r="AY11" s="168">
        <f>Kinder!BM10</f>
        <v>0</v>
      </c>
      <c r="AZ11" s="168">
        <f>Kinder!BN10</f>
        <v>0</v>
      </c>
      <c r="BA11" s="168">
        <f>Kinder!BO10</f>
        <v>0</v>
      </c>
      <c r="BB11" s="168">
        <f>Kinder!BP10</f>
        <v>0</v>
      </c>
      <c r="BC11" s="168">
        <f>Kinder!BQ10</f>
        <v>0</v>
      </c>
      <c r="BD11" s="168">
        <f>Kinder!BR10</f>
        <v>0</v>
      </c>
      <c r="BE11" s="168">
        <f>Kinder!BS10</f>
        <v>0</v>
      </c>
      <c r="BF11" s="168">
        <f>Kinder!BT10</f>
        <v>0</v>
      </c>
      <c r="BG11" s="168">
        <f>Kinder!BU10</f>
        <v>0</v>
      </c>
      <c r="BH11" s="168">
        <f>Kinder!BV10</f>
        <v>0</v>
      </c>
      <c r="BI11" s="168">
        <f>Kinder!BW10</f>
        <v>0</v>
      </c>
      <c r="BV11" s="79"/>
      <c r="BW11" s="79">
        <f t="shared" ref="BW11:CH11" si="14">IF(MIN(AX9,AX10)&gt;4.5,4.5*AX11,BJ10)</f>
        <v>0</v>
      </c>
      <c r="BX11" s="79">
        <f t="shared" si="14"/>
        <v>0</v>
      </c>
      <c r="BY11" s="79">
        <f t="shared" si="14"/>
        <v>0</v>
      </c>
      <c r="BZ11" s="79">
        <f t="shared" si="14"/>
        <v>0</v>
      </c>
      <c r="CA11" s="79">
        <f t="shared" si="14"/>
        <v>0</v>
      </c>
      <c r="CB11" s="79">
        <f t="shared" si="14"/>
        <v>0</v>
      </c>
      <c r="CC11" s="79">
        <f t="shared" si="14"/>
        <v>0</v>
      </c>
      <c r="CD11" s="79">
        <f t="shared" si="14"/>
        <v>0</v>
      </c>
      <c r="CE11" s="79">
        <f t="shared" si="14"/>
        <v>0</v>
      </c>
      <c r="CF11" s="79">
        <f t="shared" si="14"/>
        <v>0</v>
      </c>
      <c r="CG11" s="79">
        <f t="shared" si="14"/>
        <v>0</v>
      </c>
      <c r="CH11" s="79">
        <f t="shared" si="14"/>
        <v>0</v>
      </c>
      <c r="CI11" s="79">
        <f>SUM(BW11:CH11)</f>
        <v>0</v>
      </c>
      <c r="CJ11" s="80"/>
      <c r="CK11" s="581"/>
      <c r="CL11" s="581"/>
      <c r="CM11" s="581"/>
    </row>
    <row r="12" spans="1:91" x14ac:dyDescent="0.2">
      <c r="A12" s="124">
        <f>Kinder!E12</f>
        <v>0</v>
      </c>
      <c r="B12">
        <f>Kinder!F12</f>
        <v>0</v>
      </c>
      <c r="C12">
        <f>Kinder!G12</f>
        <v>0</v>
      </c>
      <c r="D12">
        <f>Kinder!H12</f>
        <v>0</v>
      </c>
      <c r="E12">
        <f>Kinder!I12</f>
        <v>0</v>
      </c>
      <c r="F12">
        <f>Kinder!J12</f>
        <v>0</v>
      </c>
      <c r="G12">
        <f>Kinder!K12</f>
        <v>0</v>
      </c>
      <c r="H12">
        <f>Kinder!L12</f>
        <v>0</v>
      </c>
      <c r="I12">
        <f>Kinder!M12</f>
        <v>0</v>
      </c>
      <c r="J12">
        <f>Kinder!N12</f>
        <v>0</v>
      </c>
      <c r="K12">
        <f>Kinder!O12</f>
        <v>0</v>
      </c>
      <c r="L12">
        <f>Kinder!P12</f>
        <v>0</v>
      </c>
      <c r="AX12" s="165">
        <f>IF(Kinder!BL12=4.5,'Berechnung 4_5 _ x'!$E$31,Kinder!BL12)</f>
        <v>0</v>
      </c>
      <c r="AY12" s="165">
        <f>IF(Kinder!F12=4.5,'Berechnung 4_5 _ x'!$E$31,Kinder!F12)</f>
        <v>0</v>
      </c>
      <c r="AZ12" s="165">
        <f>IF(Kinder!G12=4.5,'Berechnung 4_5 _ x'!$E$31,Kinder!G12)</f>
        <v>0</v>
      </c>
      <c r="BA12" s="165">
        <f>IF(Kinder!H12=4.5,'Berechnung 4_5 _ x'!$E$31,Kinder!H12)</f>
        <v>0</v>
      </c>
      <c r="BB12" s="165">
        <f>IF(Kinder!I12=4.5,'Berechnung 4_5 _ x'!$E$31,Kinder!I12)</f>
        <v>0</v>
      </c>
      <c r="BC12" s="165">
        <f>IF(Kinder!J12=4.5,'Berechnung 4_5 _ x'!$E$31,Kinder!J12)</f>
        <v>0</v>
      </c>
      <c r="BD12" s="165">
        <f>IF(Kinder!K12=4.5,'Berechnung 4_5 _ x'!$E$31,Kinder!K12)</f>
        <v>0</v>
      </c>
      <c r="BE12" s="165">
        <f>IF(Kinder!L12=4.5,'Berechnung 4_5 _ x'!$E$31,Kinder!L12)</f>
        <v>0</v>
      </c>
      <c r="BF12" s="165">
        <f>IF(Kinder!M12=4.5,'Berechnung 4_5 _ x'!$E$31,Kinder!M12)</f>
        <v>0</v>
      </c>
      <c r="BG12" s="165">
        <f>IF(Kinder!N12=4.5,'Berechnung 4_5 _ x'!$E$31,Kinder!N12)</f>
        <v>0</v>
      </c>
      <c r="BH12" s="165">
        <f>IF(Kinder!O12=4.5,'Berechnung 4_5 _ x'!$E$31,Kinder!O12)</f>
        <v>0</v>
      </c>
      <c r="BI12" s="165">
        <f>IF(Kinder!P12=4.5,'Berechnung 4_5 _ x'!$E$31,Kinder!P12)</f>
        <v>0</v>
      </c>
      <c r="BJ12" s="165"/>
      <c r="BK12" s="165"/>
      <c r="BL12" s="165"/>
      <c r="BM12" s="165"/>
      <c r="BN12" s="165"/>
      <c r="BO12" s="165"/>
      <c r="BP12" s="165"/>
      <c r="BQ12" s="165"/>
      <c r="BR12" s="165"/>
      <c r="BS12" s="165"/>
      <c r="BT12" s="165"/>
      <c r="BU12" s="165"/>
      <c r="BW12">
        <f t="shared" ref="BW12:CH12" si="15">IF(MIN(AX12,AX13)&gt;=4.5,1*AX14,BJ13)</f>
        <v>0</v>
      </c>
      <c r="BX12">
        <f t="shared" si="15"/>
        <v>0</v>
      </c>
      <c r="BY12">
        <f t="shared" si="15"/>
        <v>0</v>
      </c>
      <c r="BZ12">
        <f t="shared" si="15"/>
        <v>0</v>
      </c>
      <c r="CA12">
        <f t="shared" si="15"/>
        <v>0</v>
      </c>
      <c r="CB12">
        <f t="shared" si="15"/>
        <v>0</v>
      </c>
      <c r="CC12">
        <f t="shared" si="15"/>
        <v>0</v>
      </c>
      <c r="CD12">
        <f t="shared" si="15"/>
        <v>0</v>
      </c>
      <c r="CE12">
        <f t="shared" si="15"/>
        <v>0</v>
      </c>
      <c r="CF12">
        <f t="shared" si="15"/>
        <v>0</v>
      </c>
      <c r="CG12">
        <f t="shared" si="15"/>
        <v>0</v>
      </c>
      <c r="CH12">
        <f t="shared" si="15"/>
        <v>0</v>
      </c>
      <c r="CJ12" s="78">
        <f>SUM(BW12:CH12)</f>
        <v>0</v>
      </c>
      <c r="CK12" s="581">
        <f>CL12+CM12</f>
        <v>0</v>
      </c>
      <c r="CL12" s="581">
        <f>IF(COUNTIF(Kinder!E14:P14,Antrag!$C$4)=0,0,(IF(AND(A12=2,Kinder!E14=Antrag!$C$4),M13,0)+IF(AND(OR(A12=2,B12=2),Kinder!F14=Antrag!$C$4),N13,0)+IF(AND(OR(A12=2,B12=2,C12=2),Kinder!G14=Antrag!$C$4),O13,0)+IF(AND(OR(A12=2,B12=2,C12=2,D12=2),Kinder!H14=Antrag!$C$4),P13,0)+IF(AND(OR(A12=2,B12=2,C12=2,D12=2,E12=2),Kinder!I14=Antrag!$C$4),Q13,0)+IF(AND(OR(A12=2,B12=2,C12=2,D12=2,E12=2,F12=2),Kinder!J14=Antrag!$C$4),R13,0))/12)</f>
        <v>0</v>
      </c>
      <c r="CM12" s="581">
        <f>IF(COUNTIF(Kinder!E14:P14,Antrag!$C$4)=0,0,(IF(AND(OR(A12=2,B12=2,C12=2,D12=2,E12=2,F12=2,G12=2),Kinder!K14=Antrag!$C$4),S13,0)+IF(AND(OR(A12=2,B12=2,C12=2,D12=2,E12=2,F12=2,G12=2,H12=2),Kinder!L14=Antrag!$C$4),T13,0)+IF(AND(OR(A12=2,B12=2,C12=2,D12=2,E12=2,F12=2,G12=2,H12=2,I12=2),Kinder!M14=Antrag!$C$4),U13,0)+IF(AND(OR(A12=2,B12=2,C12=2,D12=2,E12=2,F12=2,G12=2,H12=2,I12=2,J12=2),Kinder!N14=Antrag!$C$4),V13,0)+IF(AND(OR(A12=2,B12=2,C12=2,D12=2,E12=2,F12=2,G12=2,H12=2,I12=2,J12=2,K12=2),Kinder!O14=Antrag!$C$4),W13,0)+IF(AND(OR(A12=2,B12=2,C12=2,D12=2,E12=2,F12=2,G12=2,H12=2,I12=2,J12=2,K12=2,L12=2),Kinder!P14=Antrag!$C$4),X13,0))/12)</f>
        <v>0</v>
      </c>
    </row>
    <row r="13" spans="1:91" x14ac:dyDescent="0.2">
      <c r="A13" s="124"/>
      <c r="M13">
        <f>Kinder!E13</f>
        <v>0</v>
      </c>
      <c r="N13">
        <f>Kinder!F13</f>
        <v>0</v>
      </c>
      <c r="O13">
        <f>Kinder!G13</f>
        <v>0</v>
      </c>
      <c r="P13">
        <f>Kinder!H13</f>
        <v>0</v>
      </c>
      <c r="Q13">
        <f>Kinder!I13</f>
        <v>0</v>
      </c>
      <c r="R13">
        <f>Kinder!J13</f>
        <v>0</v>
      </c>
      <c r="S13">
        <f>Kinder!K13</f>
        <v>0</v>
      </c>
      <c r="T13">
        <f>Kinder!L13</f>
        <v>0</v>
      </c>
      <c r="U13">
        <f>Kinder!M13</f>
        <v>0</v>
      </c>
      <c r="V13">
        <f>Kinder!N13</f>
        <v>0</v>
      </c>
      <c r="W13">
        <f>Kinder!O13</f>
        <v>0</v>
      </c>
      <c r="X13">
        <f>Kinder!P13</f>
        <v>0</v>
      </c>
      <c r="AX13">
        <f>IF(Kinder!BL12&gt;=4.5,IF('Berechnung 4_5 _ x'!D$5="Nein",4.5,IF(Kinder!AJ$903&lt;3,IF(MAX(Kinder!$AJ$903:AJ$903)&lt;3,4.5,Kinder!BL12),MIN('Berechnung 4_5 _ x'!$E$31:$F$32))),Kinder!BL12)</f>
        <v>0</v>
      </c>
      <c r="AY13">
        <f>IF(Kinder!BM12&gt;=4.5,IF('Berechnung 4_5 _ x'!E$5="Nein",4.5,IF(Kinder!AK$903&lt;3,IF(MAX(Kinder!$AJ$903:AK$903)&lt;3,4.5,Kinder!BM12),MIN('Berechnung 4_5 _ x'!$E$31:$F$32))),Kinder!BM12)</f>
        <v>0</v>
      </c>
      <c r="AZ13">
        <f>IF(Kinder!BN12&gt;=4.5,IF('Berechnung 4_5 _ x'!F$5="Nein",4.5,IF(Kinder!AL$903&lt;3,IF(MAX(Kinder!$AJ$903:AL$903)&lt;3,4.5,Kinder!BN12),MIN('Berechnung 4_5 _ x'!$E$31:$F$32))),Kinder!BN12)</f>
        <v>0</v>
      </c>
      <c r="BA13">
        <f>IF(Kinder!BO12&gt;=4.5,IF('Berechnung 4_5 _ x'!G$5="Nein",4.5,IF(Kinder!AM$903&lt;3,IF(MAX(Kinder!$AJ$903:AM$903)&lt;3,4.5,Kinder!BO12),MIN('Berechnung 4_5 _ x'!$E$31:$F$32))),Kinder!BO12)</f>
        <v>0</v>
      </c>
      <c r="BB13">
        <f>IF(Kinder!BP12&gt;=4.5,IF('Berechnung 4_5 _ x'!H$5="Nein",4.5,IF(Kinder!AN$903&lt;3,IF(MAX(Kinder!$AJ$903:AN$903)&lt;3,4.5,Kinder!BP12),MIN('Berechnung 4_5 _ x'!$E$31:$F$32))),Kinder!BP12)</f>
        <v>0</v>
      </c>
      <c r="BC13">
        <f>IF(Kinder!BQ12&gt;=4.5,IF('Berechnung 4_5 _ x'!I$5="Nein",4.5,IF(Kinder!AO$903&lt;3,IF(MAX(Kinder!$AJ$903:AO$903)&lt;3,4.5,Kinder!BQ12),MIN('Berechnung 4_5 _ x'!$E$31:$F$32))),Kinder!BQ12)</f>
        <v>0</v>
      </c>
      <c r="BD13">
        <f>IF(Kinder!BR12&gt;=4.5,IF('Berechnung 4_5 _ x'!J$5="Nein",4.5,IF(Kinder!AP$903&lt;3,IF(MAX(Kinder!$AJ$903:AP$903)&lt;3,4.5,Kinder!BR12),MIN('Berechnung 4_5 _ x'!$E$31:$F$32))),Kinder!BR12)</f>
        <v>0</v>
      </c>
      <c r="BE13">
        <f>IF(Kinder!BS12&gt;=4.5,IF('Berechnung 4_5 _ x'!K$5="Nein",4.5,IF(Kinder!AQ$903&lt;3,IF(MAX(Kinder!$AJ$903:AQ$903)&lt;3,4.5,Kinder!BS12),MIN('Berechnung 4_5 _ x'!$E$31:$F$32))),Kinder!BS12)</f>
        <v>0</v>
      </c>
      <c r="BF13">
        <f>IF(Kinder!BT12&gt;=4.5,IF('Berechnung 4_5 _ x'!L$5="Nein",4.5,IF(Kinder!AR$903&lt;3,IF(MAX(Kinder!$AJ$903:AR$903)&lt;3,4.5,Kinder!BT12),MIN('Berechnung 4_5 _ x'!$E$31:$F$32))),Kinder!BT12)</f>
        <v>0</v>
      </c>
      <c r="BG13">
        <f>IF(Kinder!BU12&gt;=4.5,IF('Berechnung 4_5 _ x'!M$5="Nein",4.5,IF(Kinder!AS$903&lt;3,IF(MAX(Kinder!$AJ$903:AS$903)&lt;3,4.5,Kinder!BU12),MIN('Berechnung 4_5 _ x'!$E$31:$F$32))),Kinder!BU12)</f>
        <v>0</v>
      </c>
      <c r="BH13">
        <f>IF(Kinder!BV12&gt;=4.5,IF('Berechnung 4_5 _ x'!N$5="Nein",4.5,IF(Kinder!AT$903&lt;3,IF(MAX(Kinder!$AJ$903:AT$903)&lt;3,4.5,Kinder!BV12),MIN('Berechnung 4_5 _ x'!$E$31:$F$32))),Kinder!BV12)</f>
        <v>0</v>
      </c>
      <c r="BI13">
        <f>IF(Kinder!BW12&gt;=4.5,IF('Berechnung 4_5 _ x'!O$5="Nein",4.5,IF(Kinder!AU$903&lt;3,IF(MAX(Kinder!$AJ$903:AU$903)&lt;3,4.5,Kinder!BW12),MIN('Berechnung 4_5 _ x'!$E$31:$F$32))),Kinder!BW12)</f>
        <v>0</v>
      </c>
      <c r="BJ13">
        <f t="shared" ref="BJ13:BU13" si="16">MIN(AX12,AX13)*AX14</f>
        <v>0</v>
      </c>
      <c r="BK13">
        <f t="shared" si="16"/>
        <v>0</v>
      </c>
      <c r="BL13">
        <f t="shared" si="16"/>
        <v>0</v>
      </c>
      <c r="BM13">
        <f t="shared" si="16"/>
        <v>0</v>
      </c>
      <c r="BN13">
        <f t="shared" si="16"/>
        <v>0</v>
      </c>
      <c r="BO13">
        <f t="shared" si="16"/>
        <v>0</v>
      </c>
      <c r="BP13">
        <f t="shared" si="16"/>
        <v>0</v>
      </c>
      <c r="BQ13">
        <f t="shared" si="16"/>
        <v>0</v>
      </c>
      <c r="BR13">
        <f t="shared" si="16"/>
        <v>0</v>
      </c>
      <c r="BS13">
        <f t="shared" si="16"/>
        <v>0</v>
      </c>
      <c r="BT13">
        <f t="shared" si="16"/>
        <v>0</v>
      </c>
      <c r="BU13">
        <f t="shared" si="16"/>
        <v>0</v>
      </c>
      <c r="BV13">
        <f>SUM(BJ13:BU13)</f>
        <v>0</v>
      </c>
      <c r="CJ13" s="78"/>
      <c r="CK13" s="581"/>
      <c r="CL13" s="581"/>
      <c r="CM13" s="581"/>
    </row>
    <row r="14" spans="1:91" ht="13.5" thickBot="1" x14ac:dyDescent="0.25">
      <c r="A14" s="167"/>
      <c r="B14" s="79"/>
      <c r="C14" s="79"/>
      <c r="D14" s="79"/>
      <c r="E14" s="79"/>
      <c r="F14" s="79"/>
      <c r="G14" s="79"/>
      <c r="H14" s="79"/>
      <c r="I14" s="79"/>
      <c r="J14" s="79"/>
      <c r="K14" s="79"/>
      <c r="L14" s="79"/>
      <c r="M14" s="79"/>
      <c r="N14" s="79"/>
      <c r="O14" s="79"/>
      <c r="P14" s="79"/>
      <c r="Q14" s="79"/>
      <c r="R14" s="79"/>
      <c r="S14" s="79"/>
      <c r="T14" s="79"/>
      <c r="U14" s="79"/>
      <c r="V14" s="79"/>
      <c r="W14" s="79"/>
      <c r="X14" s="79"/>
      <c r="Y14" s="79">
        <f t="shared" ref="Y14:AJ14" si="17">A12*M13</f>
        <v>0</v>
      </c>
      <c r="Z14" s="79">
        <f t="shared" si="17"/>
        <v>0</v>
      </c>
      <c r="AA14" s="79">
        <f t="shared" si="17"/>
        <v>0</v>
      </c>
      <c r="AB14" s="79">
        <f t="shared" si="17"/>
        <v>0</v>
      </c>
      <c r="AC14" s="79">
        <f t="shared" si="17"/>
        <v>0</v>
      </c>
      <c r="AD14" s="79">
        <f t="shared" si="17"/>
        <v>0</v>
      </c>
      <c r="AE14" s="79">
        <f t="shared" si="17"/>
        <v>0</v>
      </c>
      <c r="AF14" s="79">
        <f t="shared" si="17"/>
        <v>0</v>
      </c>
      <c r="AG14" s="79">
        <f t="shared" si="17"/>
        <v>0</v>
      </c>
      <c r="AH14" s="79">
        <f t="shared" si="17"/>
        <v>0</v>
      </c>
      <c r="AI14" s="79">
        <f t="shared" si="17"/>
        <v>0</v>
      </c>
      <c r="AJ14" s="79">
        <f t="shared" si="17"/>
        <v>0</v>
      </c>
      <c r="AK14" s="79">
        <f t="shared" ref="AK14:AV14" si="18">IF(A12&gt;4.4,M13,A12*M13)</f>
        <v>0</v>
      </c>
      <c r="AL14" s="79">
        <f t="shared" si="18"/>
        <v>0</v>
      </c>
      <c r="AM14" s="79">
        <f t="shared" si="18"/>
        <v>0</v>
      </c>
      <c r="AN14" s="79">
        <f t="shared" si="18"/>
        <v>0</v>
      </c>
      <c r="AO14" s="79">
        <f t="shared" si="18"/>
        <v>0</v>
      </c>
      <c r="AP14" s="79">
        <f t="shared" si="18"/>
        <v>0</v>
      </c>
      <c r="AQ14" s="79">
        <f t="shared" si="18"/>
        <v>0</v>
      </c>
      <c r="AR14" s="79">
        <f t="shared" si="18"/>
        <v>0</v>
      </c>
      <c r="AS14" s="79">
        <f t="shared" si="18"/>
        <v>0</v>
      </c>
      <c r="AT14" s="79">
        <f t="shared" si="18"/>
        <v>0</v>
      </c>
      <c r="AU14" s="79">
        <f t="shared" si="18"/>
        <v>0</v>
      </c>
      <c r="AV14" s="79">
        <f t="shared" si="18"/>
        <v>0</v>
      </c>
      <c r="AW14" s="79">
        <f>SUM(Y14:AJ14)</f>
        <v>0</v>
      </c>
      <c r="AX14" s="168">
        <f>Kinder!BL13</f>
        <v>0</v>
      </c>
      <c r="AY14" s="168">
        <f>Kinder!BM13</f>
        <v>0</v>
      </c>
      <c r="AZ14" s="168">
        <f>Kinder!BN13</f>
        <v>0</v>
      </c>
      <c r="BA14" s="168">
        <f>Kinder!BO13</f>
        <v>0</v>
      </c>
      <c r="BB14" s="168">
        <f>Kinder!BP13</f>
        <v>0</v>
      </c>
      <c r="BC14" s="168">
        <f>Kinder!BQ13</f>
        <v>0</v>
      </c>
      <c r="BD14" s="168">
        <f>Kinder!BR13</f>
        <v>0</v>
      </c>
      <c r="BE14" s="168">
        <f>Kinder!BS13</f>
        <v>0</v>
      </c>
      <c r="BF14" s="168">
        <f>Kinder!BT13</f>
        <v>0</v>
      </c>
      <c r="BG14" s="168">
        <f>Kinder!BU13</f>
        <v>0</v>
      </c>
      <c r="BH14" s="168">
        <f>Kinder!BV13</f>
        <v>0</v>
      </c>
      <c r="BI14" s="168">
        <f>Kinder!BW13</f>
        <v>0</v>
      </c>
      <c r="BV14" s="79"/>
      <c r="BW14" s="79">
        <f t="shared" ref="BW14:CH14" si="19">IF(MIN(AX12,AX13)&gt;4.5,4.5*AX14,BJ13)</f>
        <v>0</v>
      </c>
      <c r="BX14" s="79">
        <f t="shared" si="19"/>
        <v>0</v>
      </c>
      <c r="BY14" s="79">
        <f t="shared" si="19"/>
        <v>0</v>
      </c>
      <c r="BZ14" s="79">
        <f t="shared" si="19"/>
        <v>0</v>
      </c>
      <c r="CA14" s="79">
        <f t="shared" si="19"/>
        <v>0</v>
      </c>
      <c r="CB14" s="79">
        <f t="shared" si="19"/>
        <v>0</v>
      </c>
      <c r="CC14" s="79">
        <f t="shared" si="19"/>
        <v>0</v>
      </c>
      <c r="CD14" s="79">
        <f t="shared" si="19"/>
        <v>0</v>
      </c>
      <c r="CE14" s="79">
        <f t="shared" si="19"/>
        <v>0</v>
      </c>
      <c r="CF14" s="79">
        <f t="shared" si="19"/>
        <v>0</v>
      </c>
      <c r="CG14" s="79">
        <f t="shared" si="19"/>
        <v>0</v>
      </c>
      <c r="CH14" s="79">
        <f t="shared" si="19"/>
        <v>0</v>
      </c>
      <c r="CI14" s="79">
        <f>SUM(BW14:CH14)</f>
        <v>0</v>
      </c>
      <c r="CJ14" s="80"/>
      <c r="CK14" s="581"/>
      <c r="CL14" s="581"/>
      <c r="CM14" s="581"/>
    </row>
    <row r="15" spans="1:91" x14ac:dyDescent="0.2">
      <c r="A15" s="124">
        <f>Kinder!E15</f>
        <v>0</v>
      </c>
      <c r="B15">
        <f>Kinder!F15</f>
        <v>0</v>
      </c>
      <c r="C15">
        <f>Kinder!G15</f>
        <v>0</v>
      </c>
      <c r="D15">
        <f>Kinder!H15</f>
        <v>0</v>
      </c>
      <c r="E15">
        <f>Kinder!I15</f>
        <v>0</v>
      </c>
      <c r="F15">
        <f>Kinder!J15</f>
        <v>0</v>
      </c>
      <c r="G15">
        <f>Kinder!K15</f>
        <v>0</v>
      </c>
      <c r="H15">
        <f>Kinder!L15</f>
        <v>0</v>
      </c>
      <c r="I15">
        <f>Kinder!M15</f>
        <v>0</v>
      </c>
      <c r="J15">
        <f>Kinder!N15</f>
        <v>0</v>
      </c>
      <c r="K15">
        <f>Kinder!O15</f>
        <v>0</v>
      </c>
      <c r="L15">
        <f>Kinder!P15</f>
        <v>0</v>
      </c>
      <c r="AX15" s="165">
        <f>IF(Kinder!BL15=4.5,'Berechnung 4_5 _ x'!$E$31,Kinder!BL15)</f>
        <v>0</v>
      </c>
      <c r="AY15" s="165">
        <f>IF(Kinder!F15=4.5,'Berechnung 4_5 _ x'!$E$31,Kinder!F15)</f>
        <v>0</v>
      </c>
      <c r="AZ15" s="165">
        <f>IF(Kinder!G15=4.5,'Berechnung 4_5 _ x'!$E$31,Kinder!G15)</f>
        <v>0</v>
      </c>
      <c r="BA15" s="165">
        <f>IF(Kinder!H15=4.5,'Berechnung 4_5 _ x'!$E$31,Kinder!H15)</f>
        <v>0</v>
      </c>
      <c r="BB15" s="165">
        <f>IF(Kinder!I15=4.5,'Berechnung 4_5 _ x'!$E$31,Kinder!I15)</f>
        <v>0</v>
      </c>
      <c r="BC15" s="165">
        <f>IF(Kinder!J15=4.5,'Berechnung 4_5 _ x'!$E$31,Kinder!J15)</f>
        <v>0</v>
      </c>
      <c r="BD15" s="165">
        <f>IF(Kinder!K15=4.5,'Berechnung 4_5 _ x'!$E$31,Kinder!K15)</f>
        <v>0</v>
      </c>
      <c r="BE15" s="165">
        <f>IF(Kinder!L15=4.5,'Berechnung 4_5 _ x'!$E$31,Kinder!L15)</f>
        <v>0</v>
      </c>
      <c r="BF15" s="165">
        <f>IF(Kinder!M15=4.5,'Berechnung 4_5 _ x'!$E$31,Kinder!M15)</f>
        <v>0</v>
      </c>
      <c r="BG15" s="165">
        <f>IF(Kinder!N15=4.5,'Berechnung 4_5 _ x'!$E$31,Kinder!N15)</f>
        <v>0</v>
      </c>
      <c r="BH15" s="165">
        <f>IF(Kinder!O15=4.5,'Berechnung 4_5 _ x'!$E$31,Kinder!O15)</f>
        <v>0</v>
      </c>
      <c r="BI15" s="165">
        <f>IF(Kinder!P15=4.5,'Berechnung 4_5 _ x'!$E$31,Kinder!P15)</f>
        <v>0</v>
      </c>
      <c r="BJ15" s="165"/>
      <c r="BK15" s="165"/>
      <c r="BL15" s="165"/>
      <c r="BM15" s="165"/>
      <c r="BN15" s="165"/>
      <c r="BO15" s="165"/>
      <c r="BP15" s="165"/>
      <c r="BQ15" s="165"/>
      <c r="BR15" s="165"/>
      <c r="BS15" s="165"/>
      <c r="BT15" s="165"/>
      <c r="BU15" s="165"/>
      <c r="BW15">
        <f t="shared" ref="BW15:CH15" si="20">IF(MIN(AX15,AX16)&gt;=4.5,1*AX17,BJ16)</f>
        <v>0</v>
      </c>
      <c r="BX15">
        <f t="shared" si="20"/>
        <v>0</v>
      </c>
      <c r="BY15">
        <f t="shared" si="20"/>
        <v>0</v>
      </c>
      <c r="BZ15">
        <f t="shared" si="20"/>
        <v>0</v>
      </c>
      <c r="CA15">
        <f t="shared" si="20"/>
        <v>0</v>
      </c>
      <c r="CB15">
        <f t="shared" si="20"/>
        <v>0</v>
      </c>
      <c r="CC15">
        <f t="shared" si="20"/>
        <v>0</v>
      </c>
      <c r="CD15">
        <f t="shared" si="20"/>
        <v>0</v>
      </c>
      <c r="CE15">
        <f t="shared" si="20"/>
        <v>0</v>
      </c>
      <c r="CF15">
        <f t="shared" si="20"/>
        <v>0</v>
      </c>
      <c r="CG15">
        <f t="shared" si="20"/>
        <v>0</v>
      </c>
      <c r="CH15">
        <f t="shared" si="20"/>
        <v>0</v>
      </c>
      <c r="CJ15" s="78">
        <f>SUM(BW15:CH15)</f>
        <v>0</v>
      </c>
      <c r="CK15" s="581">
        <f>CL15+CM15</f>
        <v>0</v>
      </c>
      <c r="CL15" s="581">
        <f>IF(COUNTIF(Kinder!E17:P17,Antrag!$C$4)=0,0,(IF(AND(A15=2,Kinder!E17=Antrag!$C$4),M16,0)+IF(AND(OR(A15=2,B15=2),Kinder!F17=Antrag!$C$4),N16,0)+IF(AND(OR(A15=2,B15=2,C15=2),Kinder!G17=Antrag!$C$4),O16,0)+IF(AND(OR(A15=2,B15=2,C15=2,D15=2),Kinder!H17=Antrag!$C$4),P16,0)+IF(AND(OR(A15=2,B15=2,C15=2,D15=2,E15=2),Kinder!I17=Antrag!$C$4),Q16,0)+IF(AND(OR(A15=2,B15=2,C15=2,D15=2,E15=2,F15=2),Kinder!J17=Antrag!$C$4),R16,0))/12)</f>
        <v>0</v>
      </c>
      <c r="CM15" s="581">
        <f>IF(COUNTIF(Kinder!E17:P17,Antrag!$C$4)=0,0,(IF(AND(OR(A15=2,B15=2,C15=2,D15=2,E15=2,F15=2,G15=2),Kinder!K17=Antrag!$C$4),S16,0)+IF(AND(OR(A15=2,B15=2,C15=2,D15=2,E15=2,F15=2,G15=2,H15=2),Kinder!L17=Antrag!$C$4),T16,0)+IF(AND(OR(A15=2,B15=2,C15=2,D15=2,E15=2,F15=2,G15=2,H15=2,I15=2),Kinder!M17=Antrag!$C$4),U16,0)+IF(AND(OR(A15=2,B15=2,C15=2,D15=2,E15=2,F15=2,G15=2,H15=2,I15=2,J15=2),Kinder!N17=Antrag!$C$4),V16,0)+IF(AND(OR(A15=2,B15=2,C15=2,D15=2,E15=2,F15=2,G15=2,H15=2,I15=2,J15=2,K15=2),Kinder!O17=Antrag!$C$4),W16,0)+IF(AND(OR(A15=2,B15=2,C15=2,D15=2,E15=2,F15=2,G15=2,H15=2,I15=2,J15=2,K15=2,L15=2),Kinder!P17=Antrag!$C$4),X16,0))/12)</f>
        <v>0</v>
      </c>
    </row>
    <row r="16" spans="1:91" x14ac:dyDescent="0.2">
      <c r="A16" s="124"/>
      <c r="M16">
        <f>Kinder!E16</f>
        <v>0</v>
      </c>
      <c r="N16">
        <f>Kinder!F16</f>
        <v>0</v>
      </c>
      <c r="O16">
        <f>Kinder!G16</f>
        <v>0</v>
      </c>
      <c r="P16">
        <f>Kinder!H16</f>
        <v>0</v>
      </c>
      <c r="Q16">
        <f>Kinder!I16</f>
        <v>0</v>
      </c>
      <c r="R16">
        <f>Kinder!J16</f>
        <v>0</v>
      </c>
      <c r="S16">
        <f>Kinder!K16</f>
        <v>0</v>
      </c>
      <c r="T16">
        <f>Kinder!L16</f>
        <v>0</v>
      </c>
      <c r="U16">
        <f>Kinder!M16</f>
        <v>0</v>
      </c>
      <c r="V16">
        <f>Kinder!N16</f>
        <v>0</v>
      </c>
      <c r="W16">
        <f>Kinder!O16</f>
        <v>0</v>
      </c>
      <c r="X16">
        <f>Kinder!P16</f>
        <v>0</v>
      </c>
      <c r="AX16">
        <f>IF(Kinder!BL15&gt;=4.5,IF('Berechnung 4_5 _ x'!D$5="Nein",4.5,IF(Kinder!AJ$903&lt;3,IF(MAX(Kinder!$AJ$903:AJ$903)&lt;3,4.5,Kinder!BL15),MIN('Berechnung 4_5 _ x'!$E$31:$F$32))),Kinder!BL15)</f>
        <v>0</v>
      </c>
      <c r="AY16">
        <f>IF(Kinder!BM15&gt;=4.5,IF('Berechnung 4_5 _ x'!E$5="Nein",4.5,IF(Kinder!AK$903&lt;3,IF(MAX(Kinder!$AJ$903:AK$903)&lt;3,4.5,Kinder!BM15),MIN('Berechnung 4_5 _ x'!$E$31:$F$32))),Kinder!BM15)</f>
        <v>0</v>
      </c>
      <c r="AZ16">
        <f>IF(Kinder!BN15&gt;=4.5,IF('Berechnung 4_5 _ x'!F$5="Nein",4.5,IF(Kinder!AL$903&lt;3,IF(MAX(Kinder!$AJ$903:AL$903)&lt;3,4.5,Kinder!BN15),MIN('Berechnung 4_5 _ x'!$E$31:$F$32))),Kinder!BN15)</f>
        <v>0</v>
      </c>
      <c r="BA16">
        <f>IF(Kinder!BO15&gt;=4.5,IF('Berechnung 4_5 _ x'!G$5="Nein",4.5,IF(Kinder!AM$903&lt;3,IF(MAX(Kinder!$AJ$903:AM$903)&lt;3,4.5,Kinder!BO15),MIN('Berechnung 4_5 _ x'!$E$31:$F$32))),Kinder!BO15)</f>
        <v>0</v>
      </c>
      <c r="BB16">
        <f>IF(Kinder!BP15&gt;=4.5,IF('Berechnung 4_5 _ x'!H$5="Nein",4.5,IF(Kinder!AN$903&lt;3,IF(MAX(Kinder!$AJ$903:AN$903)&lt;3,4.5,Kinder!BP15),MIN('Berechnung 4_5 _ x'!$E$31:$F$32))),Kinder!BP15)</f>
        <v>0</v>
      </c>
      <c r="BC16">
        <f>IF(Kinder!BQ15&gt;=4.5,IF('Berechnung 4_5 _ x'!I$5="Nein",4.5,IF(Kinder!AO$903&lt;3,IF(MAX(Kinder!$AJ$903:AO$903)&lt;3,4.5,Kinder!BQ15),MIN('Berechnung 4_5 _ x'!$E$31:$F$32))),Kinder!BQ15)</f>
        <v>0</v>
      </c>
      <c r="BD16">
        <f>IF(Kinder!BR15&gt;=4.5,IF('Berechnung 4_5 _ x'!J$5="Nein",4.5,IF(Kinder!AP$903&lt;3,IF(MAX(Kinder!$AJ$903:AP$903)&lt;3,4.5,Kinder!BR15),MIN('Berechnung 4_5 _ x'!$E$31:$F$32))),Kinder!BR15)</f>
        <v>0</v>
      </c>
      <c r="BE16">
        <f>IF(Kinder!BS15&gt;=4.5,IF('Berechnung 4_5 _ x'!K$5="Nein",4.5,IF(Kinder!AQ$903&lt;3,IF(MAX(Kinder!$AJ$903:AQ$903)&lt;3,4.5,Kinder!BS15),MIN('Berechnung 4_5 _ x'!$E$31:$F$32))),Kinder!BS15)</f>
        <v>0</v>
      </c>
      <c r="BF16">
        <f>IF(Kinder!BT15&gt;=4.5,IF('Berechnung 4_5 _ x'!L$5="Nein",4.5,IF(Kinder!AR$903&lt;3,IF(MAX(Kinder!$AJ$903:AR$903)&lt;3,4.5,Kinder!BT15),MIN('Berechnung 4_5 _ x'!$E$31:$F$32))),Kinder!BT15)</f>
        <v>0</v>
      </c>
      <c r="BG16">
        <f>IF(Kinder!BU15&gt;=4.5,IF('Berechnung 4_5 _ x'!M$5="Nein",4.5,IF(Kinder!AS$903&lt;3,IF(MAX(Kinder!$AJ$903:AS$903)&lt;3,4.5,Kinder!BU15),MIN('Berechnung 4_5 _ x'!$E$31:$F$32))),Kinder!BU15)</f>
        <v>0</v>
      </c>
      <c r="BH16">
        <f>IF(Kinder!BV15&gt;=4.5,IF('Berechnung 4_5 _ x'!N$5="Nein",4.5,IF(Kinder!AT$903&lt;3,IF(MAX(Kinder!$AJ$903:AT$903)&lt;3,4.5,Kinder!BV15),MIN('Berechnung 4_5 _ x'!$E$31:$F$32))),Kinder!BV15)</f>
        <v>0</v>
      </c>
      <c r="BI16">
        <f>IF(Kinder!BW15&gt;=4.5,IF('Berechnung 4_5 _ x'!O$5="Nein",4.5,IF(Kinder!AU$903&lt;3,IF(MAX(Kinder!$AJ$903:AU$903)&lt;3,4.5,Kinder!BW15),MIN('Berechnung 4_5 _ x'!$E$31:$F$32))),Kinder!BW15)</f>
        <v>0</v>
      </c>
      <c r="BJ16">
        <f t="shared" ref="BJ16:BU16" si="21">MIN(AX15,AX16)*AX17</f>
        <v>0</v>
      </c>
      <c r="BK16">
        <f t="shared" si="21"/>
        <v>0</v>
      </c>
      <c r="BL16">
        <f t="shared" si="21"/>
        <v>0</v>
      </c>
      <c r="BM16">
        <f t="shared" si="21"/>
        <v>0</v>
      </c>
      <c r="BN16">
        <f t="shared" si="21"/>
        <v>0</v>
      </c>
      <c r="BO16">
        <f t="shared" si="21"/>
        <v>0</v>
      </c>
      <c r="BP16">
        <f t="shared" si="21"/>
        <v>0</v>
      </c>
      <c r="BQ16">
        <f t="shared" si="21"/>
        <v>0</v>
      </c>
      <c r="BR16">
        <f t="shared" si="21"/>
        <v>0</v>
      </c>
      <c r="BS16">
        <f t="shared" si="21"/>
        <v>0</v>
      </c>
      <c r="BT16">
        <f t="shared" si="21"/>
        <v>0</v>
      </c>
      <c r="BU16">
        <f t="shared" si="21"/>
        <v>0</v>
      </c>
      <c r="BV16">
        <f>SUM(BJ16:BU16)</f>
        <v>0</v>
      </c>
      <c r="CJ16" s="78"/>
      <c r="CK16" s="581"/>
      <c r="CL16" s="581"/>
      <c r="CM16" s="581"/>
    </row>
    <row r="17" spans="1:91" ht="13.5" thickBot="1" x14ac:dyDescent="0.25">
      <c r="A17" s="167"/>
      <c r="B17" s="79"/>
      <c r="C17" s="79"/>
      <c r="D17" s="79"/>
      <c r="E17" s="79"/>
      <c r="F17" s="79"/>
      <c r="G17" s="79"/>
      <c r="H17" s="79"/>
      <c r="I17" s="79"/>
      <c r="J17" s="79"/>
      <c r="K17" s="79"/>
      <c r="L17" s="79"/>
      <c r="M17" s="79"/>
      <c r="N17" s="79"/>
      <c r="O17" s="79"/>
      <c r="P17" s="79"/>
      <c r="Q17" s="79"/>
      <c r="R17" s="79"/>
      <c r="S17" s="79"/>
      <c r="T17" s="79"/>
      <c r="U17" s="79"/>
      <c r="V17" s="79"/>
      <c r="W17" s="79"/>
      <c r="X17" s="79"/>
      <c r="Y17" s="79">
        <f t="shared" ref="Y17:AJ17" si="22">A15*M16</f>
        <v>0</v>
      </c>
      <c r="Z17" s="79">
        <f t="shared" si="22"/>
        <v>0</v>
      </c>
      <c r="AA17" s="79">
        <f t="shared" si="22"/>
        <v>0</v>
      </c>
      <c r="AB17" s="79">
        <f t="shared" si="22"/>
        <v>0</v>
      </c>
      <c r="AC17" s="79">
        <f t="shared" si="22"/>
        <v>0</v>
      </c>
      <c r="AD17" s="79">
        <f t="shared" si="22"/>
        <v>0</v>
      </c>
      <c r="AE17" s="79">
        <f t="shared" si="22"/>
        <v>0</v>
      </c>
      <c r="AF17" s="79">
        <f t="shared" si="22"/>
        <v>0</v>
      </c>
      <c r="AG17" s="79">
        <f t="shared" si="22"/>
        <v>0</v>
      </c>
      <c r="AH17" s="79">
        <f t="shared" si="22"/>
        <v>0</v>
      </c>
      <c r="AI17" s="79">
        <f t="shared" si="22"/>
        <v>0</v>
      </c>
      <c r="AJ17" s="79">
        <f t="shared" si="22"/>
        <v>0</v>
      </c>
      <c r="AK17" s="79">
        <f t="shared" ref="AK17:AV17" si="23">IF(A15&gt;4.4,M16,A15*M16)</f>
        <v>0</v>
      </c>
      <c r="AL17" s="79">
        <f t="shared" si="23"/>
        <v>0</v>
      </c>
      <c r="AM17" s="79">
        <f t="shared" si="23"/>
        <v>0</v>
      </c>
      <c r="AN17" s="79">
        <f t="shared" si="23"/>
        <v>0</v>
      </c>
      <c r="AO17" s="79">
        <f t="shared" si="23"/>
        <v>0</v>
      </c>
      <c r="AP17" s="79">
        <f t="shared" si="23"/>
        <v>0</v>
      </c>
      <c r="AQ17" s="79">
        <f t="shared" si="23"/>
        <v>0</v>
      </c>
      <c r="AR17" s="79">
        <f t="shared" si="23"/>
        <v>0</v>
      </c>
      <c r="AS17" s="79">
        <f t="shared" si="23"/>
        <v>0</v>
      </c>
      <c r="AT17" s="79">
        <f t="shared" si="23"/>
        <v>0</v>
      </c>
      <c r="AU17" s="79">
        <f t="shared" si="23"/>
        <v>0</v>
      </c>
      <c r="AV17" s="79">
        <f t="shared" si="23"/>
        <v>0</v>
      </c>
      <c r="AW17" s="79">
        <f>SUM(Y17:AJ17)</f>
        <v>0</v>
      </c>
      <c r="AX17" s="168">
        <f>Kinder!BL16</f>
        <v>0</v>
      </c>
      <c r="AY17" s="168">
        <f>Kinder!BM16</f>
        <v>0</v>
      </c>
      <c r="AZ17" s="168">
        <f>Kinder!BN16</f>
        <v>0</v>
      </c>
      <c r="BA17" s="168">
        <f>Kinder!BO16</f>
        <v>0</v>
      </c>
      <c r="BB17" s="168">
        <f>Kinder!BP16</f>
        <v>0</v>
      </c>
      <c r="BC17" s="168">
        <f>Kinder!BQ16</f>
        <v>0</v>
      </c>
      <c r="BD17" s="168">
        <f>Kinder!BR16</f>
        <v>0</v>
      </c>
      <c r="BE17" s="168">
        <f>Kinder!BS16</f>
        <v>0</v>
      </c>
      <c r="BF17" s="168">
        <f>Kinder!BT16</f>
        <v>0</v>
      </c>
      <c r="BG17" s="168">
        <f>Kinder!BU16</f>
        <v>0</v>
      </c>
      <c r="BH17" s="168">
        <f>Kinder!BV16</f>
        <v>0</v>
      </c>
      <c r="BI17" s="168">
        <f>Kinder!BW16</f>
        <v>0</v>
      </c>
      <c r="BV17" s="79"/>
      <c r="BW17" s="79">
        <f t="shared" ref="BW17:CH17" si="24">IF(MIN(AX15,AX16)&gt;4.5,4.5*AX17,BJ16)</f>
        <v>0</v>
      </c>
      <c r="BX17" s="79">
        <f t="shared" si="24"/>
        <v>0</v>
      </c>
      <c r="BY17" s="79">
        <f t="shared" si="24"/>
        <v>0</v>
      </c>
      <c r="BZ17" s="79">
        <f t="shared" si="24"/>
        <v>0</v>
      </c>
      <c r="CA17" s="79">
        <f t="shared" si="24"/>
        <v>0</v>
      </c>
      <c r="CB17" s="79">
        <f t="shared" si="24"/>
        <v>0</v>
      </c>
      <c r="CC17" s="79">
        <f t="shared" si="24"/>
        <v>0</v>
      </c>
      <c r="CD17" s="79">
        <f t="shared" si="24"/>
        <v>0</v>
      </c>
      <c r="CE17" s="79">
        <f t="shared" si="24"/>
        <v>0</v>
      </c>
      <c r="CF17" s="79">
        <f t="shared" si="24"/>
        <v>0</v>
      </c>
      <c r="CG17" s="79">
        <f t="shared" si="24"/>
        <v>0</v>
      </c>
      <c r="CH17" s="79">
        <f t="shared" si="24"/>
        <v>0</v>
      </c>
      <c r="CI17" s="79">
        <f>SUM(BW17:CH17)</f>
        <v>0</v>
      </c>
      <c r="CJ17" s="80"/>
      <c r="CK17" s="581"/>
      <c r="CL17" s="581"/>
      <c r="CM17" s="581"/>
    </row>
    <row r="18" spans="1:91" x14ac:dyDescent="0.2">
      <c r="A18" s="124">
        <f>Kinder!E18</f>
        <v>0</v>
      </c>
      <c r="B18">
        <f>Kinder!F18</f>
        <v>0</v>
      </c>
      <c r="C18">
        <f>Kinder!G18</f>
        <v>0</v>
      </c>
      <c r="D18">
        <f>Kinder!H18</f>
        <v>0</v>
      </c>
      <c r="E18">
        <f>Kinder!I18</f>
        <v>0</v>
      </c>
      <c r="F18">
        <f>Kinder!J18</f>
        <v>0</v>
      </c>
      <c r="G18">
        <f>Kinder!K18</f>
        <v>0</v>
      </c>
      <c r="H18">
        <f>Kinder!L18</f>
        <v>0</v>
      </c>
      <c r="I18">
        <f>Kinder!M18</f>
        <v>0</v>
      </c>
      <c r="J18">
        <f>Kinder!N18</f>
        <v>0</v>
      </c>
      <c r="K18">
        <f>Kinder!O18</f>
        <v>0</v>
      </c>
      <c r="L18">
        <f>Kinder!P18</f>
        <v>0</v>
      </c>
      <c r="AX18" s="165">
        <f>IF(Kinder!BL18=4.5,'Berechnung 4_5 _ x'!$E$31,Kinder!BL18)</f>
        <v>0</v>
      </c>
      <c r="AY18" s="165">
        <f>IF(Kinder!F18=4.5,'Berechnung 4_5 _ x'!$E$31,Kinder!F18)</f>
        <v>0</v>
      </c>
      <c r="AZ18" s="165">
        <f>IF(Kinder!G18=4.5,'Berechnung 4_5 _ x'!$E$31,Kinder!G18)</f>
        <v>0</v>
      </c>
      <c r="BA18" s="165">
        <f>IF(Kinder!H18=4.5,'Berechnung 4_5 _ x'!$E$31,Kinder!H18)</f>
        <v>0</v>
      </c>
      <c r="BB18" s="165">
        <f>IF(Kinder!I18=4.5,'Berechnung 4_5 _ x'!$E$31,Kinder!I18)</f>
        <v>0</v>
      </c>
      <c r="BC18" s="165">
        <f>IF(Kinder!J18=4.5,'Berechnung 4_5 _ x'!$E$31,Kinder!J18)</f>
        <v>0</v>
      </c>
      <c r="BD18" s="165">
        <f>IF(Kinder!K18=4.5,'Berechnung 4_5 _ x'!$E$31,Kinder!K18)</f>
        <v>0</v>
      </c>
      <c r="BE18" s="165">
        <f>IF(Kinder!L18=4.5,'Berechnung 4_5 _ x'!$E$31,Kinder!L18)</f>
        <v>0</v>
      </c>
      <c r="BF18" s="165">
        <f>IF(Kinder!M18=4.5,'Berechnung 4_5 _ x'!$E$31,Kinder!M18)</f>
        <v>0</v>
      </c>
      <c r="BG18" s="165">
        <f>IF(Kinder!N18=4.5,'Berechnung 4_5 _ x'!$E$31,Kinder!N18)</f>
        <v>0</v>
      </c>
      <c r="BH18" s="165">
        <f>IF(Kinder!O18=4.5,'Berechnung 4_5 _ x'!$E$31,Kinder!O18)</f>
        <v>0</v>
      </c>
      <c r="BI18" s="165">
        <f>IF(Kinder!P18=4.5,'Berechnung 4_5 _ x'!$E$31,Kinder!P18)</f>
        <v>0</v>
      </c>
      <c r="BJ18" s="165"/>
      <c r="BK18" s="165"/>
      <c r="BL18" s="165"/>
      <c r="BM18" s="165"/>
      <c r="BN18" s="165"/>
      <c r="BO18" s="165"/>
      <c r="BP18" s="165"/>
      <c r="BQ18" s="165"/>
      <c r="BR18" s="165"/>
      <c r="BS18" s="165"/>
      <c r="BT18" s="165"/>
      <c r="BU18" s="165"/>
      <c r="BW18">
        <f t="shared" ref="BW18:CH18" si="25">IF(MIN(AX18,AX19)&gt;=4.5,1*AX20,BJ19)</f>
        <v>0</v>
      </c>
      <c r="BX18">
        <f t="shared" si="25"/>
        <v>0</v>
      </c>
      <c r="BY18">
        <f t="shared" si="25"/>
        <v>0</v>
      </c>
      <c r="BZ18">
        <f t="shared" si="25"/>
        <v>0</v>
      </c>
      <c r="CA18">
        <f t="shared" si="25"/>
        <v>0</v>
      </c>
      <c r="CB18">
        <f t="shared" si="25"/>
        <v>0</v>
      </c>
      <c r="CC18">
        <f t="shared" si="25"/>
        <v>0</v>
      </c>
      <c r="CD18">
        <f t="shared" si="25"/>
        <v>0</v>
      </c>
      <c r="CE18">
        <f t="shared" si="25"/>
        <v>0</v>
      </c>
      <c r="CF18">
        <f t="shared" si="25"/>
        <v>0</v>
      </c>
      <c r="CG18">
        <f t="shared" si="25"/>
        <v>0</v>
      </c>
      <c r="CH18">
        <f t="shared" si="25"/>
        <v>0</v>
      </c>
      <c r="CJ18" s="78">
        <f>SUM(BW18:CH18)</f>
        <v>0</v>
      </c>
      <c r="CK18" s="581">
        <f>CL18+CM18</f>
        <v>0</v>
      </c>
      <c r="CL18" s="581">
        <f>IF(COUNTIF(Kinder!E20:P20,Antrag!$C$4)=0,0,(IF(AND(A18=2,Kinder!E20=Antrag!$C$4),M19,0)+IF(AND(OR(A18=2,B18=2),Kinder!F20=Antrag!$C$4),N19,0)+IF(AND(OR(A18=2,B18=2,C18=2),Kinder!G20=Antrag!$C$4),O19,0)+IF(AND(OR(A18=2,B18=2,C18=2,D18=2),Kinder!H20=Antrag!$C$4),P19,0)+IF(AND(OR(A18=2,B18=2,C18=2,D18=2,E18=2),Kinder!I20=Antrag!$C$4),Q19,0)+IF(AND(OR(A18=2,B18=2,C18=2,D18=2,E18=2,F18=2),Kinder!J20=Antrag!$C$4),R19,0))/12)</f>
        <v>0</v>
      </c>
      <c r="CM18" s="581">
        <f>IF(COUNTIF(Kinder!E20:P20,Antrag!$C$4)=0,0,(IF(AND(OR(A18=2,B18=2,C18=2,D18=2,E18=2,F18=2,G18=2),Kinder!K20=Antrag!$C$4),S19,0)+IF(AND(OR(A18=2,B18=2,C18=2,D18=2,E18=2,F18=2,G18=2,H18=2),Kinder!L20=Antrag!$C$4),T19,0)+IF(AND(OR(A18=2,B18=2,C18=2,D18=2,E18=2,F18=2,G18=2,H18=2,I18=2),Kinder!M20=Antrag!$C$4),U19,0)+IF(AND(OR(A18=2,B18=2,C18=2,D18=2,E18=2,F18=2,G18=2,H18=2,I18=2,J18=2),Kinder!N20=Antrag!$C$4),V19,0)+IF(AND(OR(A18=2,B18=2,C18=2,D18=2,E18=2,F18=2,G18=2,H18=2,I18=2,J18=2,K18=2),Kinder!O20=Antrag!$C$4),W19,0)+IF(AND(OR(A18=2,B18=2,C18=2,D18=2,E18=2,F18=2,G18=2,H18=2,I18=2,J18=2,K18=2,L18=2),Kinder!P20=Antrag!$C$4),X19,0))/12)</f>
        <v>0</v>
      </c>
    </row>
    <row r="19" spans="1:91" x14ac:dyDescent="0.2">
      <c r="A19" s="124"/>
      <c r="M19">
        <f>Kinder!E19</f>
        <v>0</v>
      </c>
      <c r="N19">
        <f>Kinder!F19</f>
        <v>0</v>
      </c>
      <c r="O19">
        <f>Kinder!G19</f>
        <v>0</v>
      </c>
      <c r="P19">
        <f>Kinder!H19</f>
        <v>0</v>
      </c>
      <c r="Q19">
        <f>Kinder!I19</f>
        <v>0</v>
      </c>
      <c r="R19">
        <f>Kinder!J19</f>
        <v>0</v>
      </c>
      <c r="S19">
        <f>Kinder!K19</f>
        <v>0</v>
      </c>
      <c r="T19">
        <f>Kinder!L19</f>
        <v>0</v>
      </c>
      <c r="U19">
        <f>Kinder!M19</f>
        <v>0</v>
      </c>
      <c r="V19">
        <f>Kinder!N19</f>
        <v>0</v>
      </c>
      <c r="W19">
        <f>Kinder!O19</f>
        <v>0</v>
      </c>
      <c r="X19">
        <f>Kinder!P19</f>
        <v>0</v>
      </c>
      <c r="AX19">
        <f>IF(Kinder!BL18&gt;=4.5,IF('Berechnung 4_5 _ x'!D$5="Nein",4.5,IF(Kinder!AJ$903&lt;3,IF(MAX(Kinder!$AJ$903:AJ$903)&lt;3,4.5,Kinder!BL18),MIN('Berechnung 4_5 _ x'!$E$31:$F$32))),Kinder!BL18)</f>
        <v>0</v>
      </c>
      <c r="AY19">
        <f>IF(Kinder!BM18&gt;=4.5,IF('Berechnung 4_5 _ x'!E$5="Nein",4.5,IF(Kinder!AK$903&lt;3,IF(MAX(Kinder!$AJ$903:AK$903)&lt;3,4.5,Kinder!BM18),MIN('Berechnung 4_5 _ x'!$E$31:$F$32))),Kinder!BM18)</f>
        <v>0</v>
      </c>
      <c r="AZ19">
        <f>IF(Kinder!BN18&gt;=4.5,IF('Berechnung 4_5 _ x'!F$5="Nein",4.5,IF(Kinder!AL$903&lt;3,IF(MAX(Kinder!$AJ$903:AL$903)&lt;3,4.5,Kinder!BN18),MIN('Berechnung 4_5 _ x'!$E$31:$F$32))),Kinder!BN18)</f>
        <v>0</v>
      </c>
      <c r="BA19">
        <f>IF(Kinder!BO18&gt;=4.5,IF('Berechnung 4_5 _ x'!G$5="Nein",4.5,IF(Kinder!AM$903&lt;3,IF(MAX(Kinder!$AJ$903:AM$903)&lt;3,4.5,Kinder!BO18),MIN('Berechnung 4_5 _ x'!$E$31:$F$32))),Kinder!BO18)</f>
        <v>0</v>
      </c>
      <c r="BB19">
        <f>IF(Kinder!BP18&gt;=4.5,IF('Berechnung 4_5 _ x'!H$5="Nein",4.5,IF(Kinder!AN$903&lt;3,IF(MAX(Kinder!$AJ$903:AN$903)&lt;3,4.5,Kinder!BP18),MIN('Berechnung 4_5 _ x'!$E$31:$F$32))),Kinder!BP18)</f>
        <v>0</v>
      </c>
      <c r="BC19">
        <f>IF(Kinder!BQ18&gt;=4.5,IF('Berechnung 4_5 _ x'!I$5="Nein",4.5,IF(Kinder!AO$903&lt;3,IF(MAX(Kinder!$AJ$903:AO$903)&lt;3,4.5,Kinder!BQ18),MIN('Berechnung 4_5 _ x'!$E$31:$F$32))),Kinder!BQ18)</f>
        <v>0</v>
      </c>
      <c r="BD19">
        <f>IF(Kinder!BR18&gt;=4.5,IF('Berechnung 4_5 _ x'!J$5="Nein",4.5,IF(Kinder!AP$903&lt;3,IF(MAX(Kinder!$AJ$903:AP$903)&lt;3,4.5,Kinder!BR18),MIN('Berechnung 4_5 _ x'!$E$31:$F$32))),Kinder!BR18)</f>
        <v>0</v>
      </c>
      <c r="BE19">
        <f>IF(Kinder!BS18&gt;=4.5,IF('Berechnung 4_5 _ x'!K$5="Nein",4.5,IF(Kinder!AQ$903&lt;3,IF(MAX(Kinder!$AJ$903:AQ$903)&lt;3,4.5,Kinder!BS18),MIN('Berechnung 4_5 _ x'!$E$31:$F$32))),Kinder!BS18)</f>
        <v>0</v>
      </c>
      <c r="BF19">
        <f>IF(Kinder!BT18&gt;=4.5,IF('Berechnung 4_5 _ x'!L$5="Nein",4.5,IF(Kinder!AR$903&lt;3,IF(MAX(Kinder!$AJ$903:AR$903)&lt;3,4.5,Kinder!BT18),MIN('Berechnung 4_5 _ x'!$E$31:$F$32))),Kinder!BT18)</f>
        <v>0</v>
      </c>
      <c r="BG19">
        <f>IF(Kinder!BU18&gt;=4.5,IF('Berechnung 4_5 _ x'!M$5="Nein",4.5,IF(Kinder!AS$903&lt;3,IF(MAX(Kinder!$AJ$903:AS$903)&lt;3,4.5,Kinder!BU18),MIN('Berechnung 4_5 _ x'!$E$31:$F$32))),Kinder!BU18)</f>
        <v>0</v>
      </c>
      <c r="BH19">
        <f>IF(Kinder!BV18&gt;=4.5,IF('Berechnung 4_5 _ x'!N$5="Nein",4.5,IF(Kinder!AT$903&lt;3,IF(MAX(Kinder!$AJ$903:AT$903)&lt;3,4.5,Kinder!BV18),MIN('Berechnung 4_5 _ x'!$E$31:$F$32))),Kinder!BV18)</f>
        <v>0</v>
      </c>
      <c r="BI19">
        <f>IF(Kinder!BW18&gt;=4.5,IF('Berechnung 4_5 _ x'!O$5="Nein",4.5,IF(Kinder!AU$903&lt;3,IF(MAX(Kinder!$AJ$903:AU$903)&lt;3,4.5,Kinder!BW18),MIN('Berechnung 4_5 _ x'!$E$31:$F$32))),Kinder!BW18)</f>
        <v>0</v>
      </c>
      <c r="BJ19">
        <f t="shared" ref="BJ19:BU19" si="26">MIN(AX18,AX19)*AX20</f>
        <v>0</v>
      </c>
      <c r="BK19">
        <f t="shared" si="26"/>
        <v>0</v>
      </c>
      <c r="BL19">
        <f t="shared" si="26"/>
        <v>0</v>
      </c>
      <c r="BM19">
        <f t="shared" si="26"/>
        <v>0</v>
      </c>
      <c r="BN19">
        <f t="shared" si="26"/>
        <v>0</v>
      </c>
      <c r="BO19">
        <f t="shared" si="26"/>
        <v>0</v>
      </c>
      <c r="BP19">
        <f t="shared" si="26"/>
        <v>0</v>
      </c>
      <c r="BQ19">
        <f t="shared" si="26"/>
        <v>0</v>
      </c>
      <c r="BR19">
        <f t="shared" si="26"/>
        <v>0</v>
      </c>
      <c r="BS19">
        <f t="shared" si="26"/>
        <v>0</v>
      </c>
      <c r="BT19">
        <f t="shared" si="26"/>
        <v>0</v>
      </c>
      <c r="BU19">
        <f t="shared" si="26"/>
        <v>0</v>
      </c>
      <c r="BV19">
        <f>SUM(BJ19:BU19)</f>
        <v>0</v>
      </c>
      <c r="CJ19" s="78"/>
      <c r="CK19" s="581"/>
      <c r="CL19" s="581"/>
      <c r="CM19" s="581"/>
    </row>
    <row r="20" spans="1:91" ht="13.5" thickBot="1" x14ac:dyDescent="0.25">
      <c r="A20" s="167"/>
      <c r="B20" s="79"/>
      <c r="C20" s="79"/>
      <c r="D20" s="79"/>
      <c r="E20" s="79"/>
      <c r="F20" s="79"/>
      <c r="G20" s="79"/>
      <c r="H20" s="79"/>
      <c r="I20" s="79"/>
      <c r="J20" s="79"/>
      <c r="K20" s="79"/>
      <c r="L20" s="79"/>
      <c r="M20" s="79"/>
      <c r="N20" s="79"/>
      <c r="O20" s="79"/>
      <c r="P20" s="79"/>
      <c r="Q20" s="79"/>
      <c r="R20" s="79"/>
      <c r="S20" s="79"/>
      <c r="T20" s="79"/>
      <c r="U20" s="79"/>
      <c r="V20" s="79"/>
      <c r="W20" s="79"/>
      <c r="X20" s="79"/>
      <c r="Y20" s="79">
        <f t="shared" ref="Y20:AJ20" si="27">A18*M19</f>
        <v>0</v>
      </c>
      <c r="Z20" s="79">
        <f t="shared" si="27"/>
        <v>0</v>
      </c>
      <c r="AA20" s="79">
        <f t="shared" si="27"/>
        <v>0</v>
      </c>
      <c r="AB20" s="79">
        <f t="shared" si="27"/>
        <v>0</v>
      </c>
      <c r="AC20" s="79">
        <f t="shared" si="27"/>
        <v>0</v>
      </c>
      <c r="AD20" s="79">
        <f t="shared" si="27"/>
        <v>0</v>
      </c>
      <c r="AE20" s="79">
        <f t="shared" si="27"/>
        <v>0</v>
      </c>
      <c r="AF20" s="79">
        <f t="shared" si="27"/>
        <v>0</v>
      </c>
      <c r="AG20" s="79">
        <f t="shared" si="27"/>
        <v>0</v>
      </c>
      <c r="AH20" s="79">
        <f t="shared" si="27"/>
        <v>0</v>
      </c>
      <c r="AI20" s="79">
        <f t="shared" si="27"/>
        <v>0</v>
      </c>
      <c r="AJ20" s="79">
        <f t="shared" si="27"/>
        <v>0</v>
      </c>
      <c r="AK20" s="79">
        <f t="shared" ref="AK20:AV20" si="28">IF(A18&gt;4.4,M19,A18*M19)</f>
        <v>0</v>
      </c>
      <c r="AL20" s="79">
        <f t="shared" si="28"/>
        <v>0</v>
      </c>
      <c r="AM20" s="79">
        <f t="shared" si="28"/>
        <v>0</v>
      </c>
      <c r="AN20" s="79">
        <f t="shared" si="28"/>
        <v>0</v>
      </c>
      <c r="AO20" s="79">
        <f t="shared" si="28"/>
        <v>0</v>
      </c>
      <c r="AP20" s="79">
        <f t="shared" si="28"/>
        <v>0</v>
      </c>
      <c r="AQ20" s="79">
        <f t="shared" si="28"/>
        <v>0</v>
      </c>
      <c r="AR20" s="79">
        <f t="shared" si="28"/>
        <v>0</v>
      </c>
      <c r="AS20" s="79">
        <f t="shared" si="28"/>
        <v>0</v>
      </c>
      <c r="AT20" s="79">
        <f t="shared" si="28"/>
        <v>0</v>
      </c>
      <c r="AU20" s="79">
        <f t="shared" si="28"/>
        <v>0</v>
      </c>
      <c r="AV20" s="79">
        <f t="shared" si="28"/>
        <v>0</v>
      </c>
      <c r="AW20" s="79">
        <f>SUM(Y20:AJ20)</f>
        <v>0</v>
      </c>
      <c r="AX20" s="168">
        <f>Kinder!BL19</f>
        <v>0</v>
      </c>
      <c r="AY20" s="168">
        <f>Kinder!BM19</f>
        <v>0</v>
      </c>
      <c r="AZ20" s="168">
        <f>Kinder!BN19</f>
        <v>0</v>
      </c>
      <c r="BA20" s="168">
        <f>Kinder!BO19</f>
        <v>0</v>
      </c>
      <c r="BB20" s="168">
        <f>Kinder!BP19</f>
        <v>0</v>
      </c>
      <c r="BC20" s="168">
        <f>Kinder!BQ19</f>
        <v>0</v>
      </c>
      <c r="BD20" s="168">
        <f>Kinder!BR19</f>
        <v>0</v>
      </c>
      <c r="BE20" s="168">
        <f>Kinder!BS19</f>
        <v>0</v>
      </c>
      <c r="BF20" s="168">
        <f>Kinder!BT19</f>
        <v>0</v>
      </c>
      <c r="BG20" s="168">
        <f>Kinder!BU19</f>
        <v>0</v>
      </c>
      <c r="BH20" s="168">
        <f>Kinder!BV19</f>
        <v>0</v>
      </c>
      <c r="BI20" s="168">
        <f>Kinder!BW19</f>
        <v>0</v>
      </c>
      <c r="BV20" s="79"/>
      <c r="BW20" s="79">
        <f t="shared" ref="BW20:CH20" si="29">IF(MIN(AX18,AX19)&gt;4.5,4.5*AX20,BJ19)</f>
        <v>0</v>
      </c>
      <c r="BX20" s="79">
        <f t="shared" si="29"/>
        <v>0</v>
      </c>
      <c r="BY20" s="79">
        <f t="shared" si="29"/>
        <v>0</v>
      </c>
      <c r="BZ20" s="79">
        <f t="shared" si="29"/>
        <v>0</v>
      </c>
      <c r="CA20" s="79">
        <f t="shared" si="29"/>
        <v>0</v>
      </c>
      <c r="CB20" s="79">
        <f t="shared" si="29"/>
        <v>0</v>
      </c>
      <c r="CC20" s="79">
        <f t="shared" si="29"/>
        <v>0</v>
      </c>
      <c r="CD20" s="79">
        <f t="shared" si="29"/>
        <v>0</v>
      </c>
      <c r="CE20" s="79">
        <f t="shared" si="29"/>
        <v>0</v>
      </c>
      <c r="CF20" s="79">
        <f t="shared" si="29"/>
        <v>0</v>
      </c>
      <c r="CG20" s="79">
        <f t="shared" si="29"/>
        <v>0</v>
      </c>
      <c r="CH20" s="79">
        <f t="shared" si="29"/>
        <v>0</v>
      </c>
      <c r="CI20" s="79">
        <f>SUM(BW20:CH20)</f>
        <v>0</v>
      </c>
      <c r="CJ20" s="80"/>
      <c r="CK20" s="581"/>
      <c r="CL20" s="581"/>
      <c r="CM20" s="581"/>
    </row>
    <row r="21" spans="1:91" x14ac:dyDescent="0.2">
      <c r="A21" s="124">
        <f>Kinder!E21</f>
        <v>0</v>
      </c>
      <c r="B21">
        <f>Kinder!F21</f>
        <v>0</v>
      </c>
      <c r="C21">
        <f>Kinder!G21</f>
        <v>0</v>
      </c>
      <c r="D21">
        <f>Kinder!H21</f>
        <v>0</v>
      </c>
      <c r="E21">
        <f>Kinder!I21</f>
        <v>0</v>
      </c>
      <c r="F21">
        <f>Kinder!J21</f>
        <v>0</v>
      </c>
      <c r="G21">
        <f>Kinder!K21</f>
        <v>0</v>
      </c>
      <c r="H21">
        <f>Kinder!L21</f>
        <v>0</v>
      </c>
      <c r="I21">
        <f>Kinder!M21</f>
        <v>0</v>
      </c>
      <c r="J21">
        <f>Kinder!N21</f>
        <v>0</v>
      </c>
      <c r="K21">
        <f>Kinder!O21</f>
        <v>0</v>
      </c>
      <c r="L21">
        <f>Kinder!P21</f>
        <v>0</v>
      </c>
      <c r="AX21" s="165">
        <f>IF(Kinder!BL21=4.5,'Berechnung 4_5 _ x'!$E$31,Kinder!BL21)</f>
        <v>0</v>
      </c>
      <c r="AY21" s="165">
        <f>IF(Kinder!F21=4.5,'Berechnung 4_5 _ x'!$E$31,Kinder!F21)</f>
        <v>0</v>
      </c>
      <c r="AZ21" s="165">
        <f>IF(Kinder!G21=4.5,'Berechnung 4_5 _ x'!$E$31,Kinder!G21)</f>
        <v>0</v>
      </c>
      <c r="BA21" s="165">
        <f>IF(Kinder!H21=4.5,'Berechnung 4_5 _ x'!$E$31,Kinder!H21)</f>
        <v>0</v>
      </c>
      <c r="BB21" s="165">
        <f>IF(Kinder!I21=4.5,'Berechnung 4_5 _ x'!$E$31,Kinder!I21)</f>
        <v>0</v>
      </c>
      <c r="BC21" s="165">
        <f>IF(Kinder!J21=4.5,'Berechnung 4_5 _ x'!$E$31,Kinder!J21)</f>
        <v>0</v>
      </c>
      <c r="BD21" s="165">
        <f>IF(Kinder!K21=4.5,'Berechnung 4_5 _ x'!$E$31,Kinder!K21)</f>
        <v>0</v>
      </c>
      <c r="BE21" s="165">
        <f>IF(Kinder!L21=4.5,'Berechnung 4_5 _ x'!$E$31,Kinder!L21)</f>
        <v>0</v>
      </c>
      <c r="BF21" s="165">
        <f>IF(Kinder!M21=4.5,'Berechnung 4_5 _ x'!$E$31,Kinder!M21)</f>
        <v>0</v>
      </c>
      <c r="BG21" s="165">
        <f>IF(Kinder!N21=4.5,'Berechnung 4_5 _ x'!$E$31,Kinder!N21)</f>
        <v>0</v>
      </c>
      <c r="BH21" s="165">
        <f>IF(Kinder!O21=4.5,'Berechnung 4_5 _ x'!$E$31,Kinder!O21)</f>
        <v>0</v>
      </c>
      <c r="BI21" s="165">
        <f>IF(Kinder!P21=4.5,'Berechnung 4_5 _ x'!$E$31,Kinder!P21)</f>
        <v>0</v>
      </c>
      <c r="BJ21" s="165"/>
      <c r="BK21" s="165"/>
      <c r="BL21" s="165"/>
      <c r="BM21" s="165"/>
      <c r="BN21" s="165"/>
      <c r="BO21" s="165"/>
      <c r="BP21" s="165"/>
      <c r="BQ21" s="165"/>
      <c r="BR21" s="165"/>
      <c r="BS21" s="165"/>
      <c r="BT21" s="165"/>
      <c r="BU21" s="165"/>
      <c r="BW21">
        <f t="shared" ref="BW21:CH21" si="30">IF(MIN(AX21,AX22)&gt;=4.5,1*AX23,BJ22)</f>
        <v>0</v>
      </c>
      <c r="BX21">
        <f t="shared" si="30"/>
        <v>0</v>
      </c>
      <c r="BY21">
        <f t="shared" si="30"/>
        <v>0</v>
      </c>
      <c r="BZ21">
        <f t="shared" si="30"/>
        <v>0</v>
      </c>
      <c r="CA21">
        <f t="shared" si="30"/>
        <v>0</v>
      </c>
      <c r="CB21">
        <f t="shared" si="30"/>
        <v>0</v>
      </c>
      <c r="CC21">
        <f t="shared" si="30"/>
        <v>0</v>
      </c>
      <c r="CD21">
        <f t="shared" si="30"/>
        <v>0</v>
      </c>
      <c r="CE21">
        <f t="shared" si="30"/>
        <v>0</v>
      </c>
      <c r="CF21">
        <f t="shared" si="30"/>
        <v>0</v>
      </c>
      <c r="CG21">
        <f t="shared" si="30"/>
        <v>0</v>
      </c>
      <c r="CH21">
        <f t="shared" si="30"/>
        <v>0</v>
      </c>
      <c r="CJ21" s="78">
        <f>SUM(BW21:CH21)</f>
        <v>0</v>
      </c>
      <c r="CK21" s="581">
        <f>CL21+CM21</f>
        <v>0</v>
      </c>
      <c r="CL21" s="581">
        <f>IF(COUNTIF(Kinder!E23:P23,Antrag!$C$4)=0,0,(IF(AND(A21=2,Kinder!E23=Antrag!$C$4),M22,0)+IF(AND(OR(A21=2,B21=2),Kinder!F23=Antrag!$C$4),N22,0)+IF(AND(OR(A21=2,B21=2,C21=2),Kinder!G23=Antrag!$C$4),O22,0)+IF(AND(OR(A21=2,B21=2,C21=2,D21=2),Kinder!H23=Antrag!$C$4),P22,0)+IF(AND(OR(A21=2,B21=2,C21=2,D21=2,E21=2),Kinder!I23=Antrag!$C$4),Q22,0)+IF(AND(OR(A21=2,B21=2,C21=2,D21=2,E21=2,F21=2),Kinder!J23=Antrag!$C$4),R22,0))/12)</f>
        <v>0</v>
      </c>
      <c r="CM21" s="581">
        <f>IF(COUNTIF(Kinder!E23:P23,Antrag!$C$4)=0,0,(IF(AND(OR(A21=2,B21=2,C21=2,D21=2,E21=2,F21=2,G21=2),Kinder!K23=Antrag!$C$4),S22,0)+IF(AND(OR(A21=2,B21=2,C21=2,D21=2,E21=2,F21=2,G21=2,H21=2),Kinder!L23=Antrag!$C$4),T22,0)+IF(AND(OR(A21=2,B21=2,C21=2,D21=2,E21=2,F21=2,G21=2,H21=2,I21=2),Kinder!M23=Antrag!$C$4),U22,0)+IF(AND(OR(A21=2,B21=2,C21=2,D21=2,E21=2,F21=2,G21=2,H21=2,I21=2,J21=2),Kinder!N23=Antrag!$C$4),V22,0)+IF(AND(OR(A21=2,B21=2,C21=2,D21=2,E21=2,F21=2,G21=2,H21=2,I21=2,J21=2,K21=2),Kinder!O23=Antrag!$C$4),W22,0)+IF(AND(OR(A21=2,B21=2,C21=2,D21=2,E21=2,F21=2,G21=2,H21=2,I21=2,J21=2,K21=2,L21=2),Kinder!P23=Antrag!$C$4),X22,0))/12)</f>
        <v>0</v>
      </c>
    </row>
    <row r="22" spans="1:91" x14ac:dyDescent="0.2">
      <c r="A22" s="124"/>
      <c r="M22">
        <f>Kinder!E22</f>
        <v>0</v>
      </c>
      <c r="N22">
        <f>Kinder!F22</f>
        <v>0</v>
      </c>
      <c r="O22">
        <f>Kinder!G22</f>
        <v>0</v>
      </c>
      <c r="P22">
        <f>Kinder!H22</f>
        <v>0</v>
      </c>
      <c r="Q22">
        <f>Kinder!I22</f>
        <v>0</v>
      </c>
      <c r="R22">
        <f>Kinder!J22</f>
        <v>0</v>
      </c>
      <c r="S22">
        <f>Kinder!K22</f>
        <v>0</v>
      </c>
      <c r="T22">
        <f>Kinder!L22</f>
        <v>0</v>
      </c>
      <c r="U22">
        <f>Kinder!M22</f>
        <v>0</v>
      </c>
      <c r="V22">
        <f>Kinder!N22</f>
        <v>0</v>
      </c>
      <c r="W22">
        <f>Kinder!O22</f>
        <v>0</v>
      </c>
      <c r="X22">
        <f>Kinder!P22</f>
        <v>0</v>
      </c>
      <c r="AX22">
        <f>IF(Kinder!BL21&gt;=4.5,IF('Berechnung 4_5 _ x'!D$5="Nein",4.5,IF(Kinder!AJ$903&lt;3,IF(MAX(Kinder!$AJ$903:AJ$903)&lt;3,4.5,Kinder!BL21),MIN('Berechnung 4_5 _ x'!$E$31:$F$32))),Kinder!BL21)</f>
        <v>0</v>
      </c>
      <c r="AY22">
        <f>IF(Kinder!BM21&gt;=4.5,IF('Berechnung 4_5 _ x'!E$5="Nein",4.5,IF(Kinder!AK$903&lt;3,IF(MAX(Kinder!$AJ$903:AK$903)&lt;3,4.5,Kinder!BM21),MIN('Berechnung 4_5 _ x'!$E$31:$F$32))),Kinder!BM21)</f>
        <v>0</v>
      </c>
      <c r="AZ22">
        <f>IF(Kinder!BN21&gt;=4.5,IF('Berechnung 4_5 _ x'!F$5="Nein",4.5,IF(Kinder!AL$903&lt;3,IF(MAX(Kinder!$AJ$903:AL$903)&lt;3,4.5,Kinder!BN21),MIN('Berechnung 4_5 _ x'!$E$31:$F$32))),Kinder!BN21)</f>
        <v>0</v>
      </c>
      <c r="BA22">
        <f>IF(Kinder!BO21&gt;=4.5,IF('Berechnung 4_5 _ x'!G$5="Nein",4.5,IF(Kinder!AM$903&lt;3,IF(MAX(Kinder!$AJ$903:AM$903)&lt;3,4.5,Kinder!BO21),MIN('Berechnung 4_5 _ x'!$E$31:$F$32))),Kinder!BO21)</f>
        <v>0</v>
      </c>
      <c r="BB22">
        <f>IF(Kinder!BP21&gt;=4.5,IF('Berechnung 4_5 _ x'!H$5="Nein",4.5,IF(Kinder!AN$903&lt;3,IF(MAX(Kinder!$AJ$903:AN$903)&lt;3,4.5,Kinder!BP21),MIN('Berechnung 4_5 _ x'!$E$31:$F$32))),Kinder!BP21)</f>
        <v>0</v>
      </c>
      <c r="BC22">
        <f>IF(Kinder!BQ21&gt;=4.5,IF('Berechnung 4_5 _ x'!I$5="Nein",4.5,IF(Kinder!AO$903&lt;3,IF(MAX(Kinder!$AJ$903:AO$903)&lt;3,4.5,Kinder!BQ21),MIN('Berechnung 4_5 _ x'!$E$31:$F$32))),Kinder!BQ21)</f>
        <v>0</v>
      </c>
      <c r="BD22">
        <f>IF(Kinder!BR21&gt;=4.5,IF('Berechnung 4_5 _ x'!J$5="Nein",4.5,IF(Kinder!AP$903&lt;3,IF(MAX(Kinder!$AJ$903:AP$903)&lt;3,4.5,Kinder!BR21),MIN('Berechnung 4_5 _ x'!$E$31:$F$32))),Kinder!BR21)</f>
        <v>0</v>
      </c>
      <c r="BE22">
        <f>IF(Kinder!BS21&gt;=4.5,IF('Berechnung 4_5 _ x'!K$5="Nein",4.5,IF(Kinder!AQ$903&lt;3,IF(MAX(Kinder!$AJ$903:AQ$903)&lt;3,4.5,Kinder!BS21),MIN('Berechnung 4_5 _ x'!$E$31:$F$32))),Kinder!BS21)</f>
        <v>0</v>
      </c>
      <c r="BF22">
        <f>IF(Kinder!BT21&gt;=4.5,IF('Berechnung 4_5 _ x'!L$5="Nein",4.5,IF(Kinder!AR$903&lt;3,IF(MAX(Kinder!$AJ$903:AR$903)&lt;3,4.5,Kinder!BT21),MIN('Berechnung 4_5 _ x'!$E$31:$F$32))),Kinder!BT21)</f>
        <v>0</v>
      </c>
      <c r="BG22">
        <f>IF(Kinder!BU21&gt;=4.5,IF('Berechnung 4_5 _ x'!M$5="Nein",4.5,IF(Kinder!AS$903&lt;3,IF(MAX(Kinder!$AJ$903:AS$903)&lt;3,4.5,Kinder!BU21),MIN('Berechnung 4_5 _ x'!$E$31:$F$32))),Kinder!BU21)</f>
        <v>0</v>
      </c>
      <c r="BH22">
        <f>IF(Kinder!BV21&gt;=4.5,IF('Berechnung 4_5 _ x'!N$5="Nein",4.5,IF(Kinder!AT$903&lt;3,IF(MAX(Kinder!$AJ$903:AT$903)&lt;3,4.5,Kinder!BV21),MIN('Berechnung 4_5 _ x'!$E$31:$F$32))),Kinder!BV21)</f>
        <v>0</v>
      </c>
      <c r="BI22">
        <f>IF(Kinder!BW21&gt;=4.5,IF('Berechnung 4_5 _ x'!O$5="Nein",4.5,IF(Kinder!AU$903&lt;3,IF(MAX(Kinder!$AJ$903:AU$903)&lt;3,4.5,Kinder!BW21),MIN('Berechnung 4_5 _ x'!$E$31:$F$32))),Kinder!BW21)</f>
        <v>0</v>
      </c>
      <c r="BJ22">
        <f t="shared" ref="BJ22:BU22" si="31">MIN(AX21,AX22)*AX23</f>
        <v>0</v>
      </c>
      <c r="BK22">
        <f t="shared" si="31"/>
        <v>0</v>
      </c>
      <c r="BL22">
        <f t="shared" si="31"/>
        <v>0</v>
      </c>
      <c r="BM22">
        <f t="shared" si="31"/>
        <v>0</v>
      </c>
      <c r="BN22">
        <f t="shared" si="31"/>
        <v>0</v>
      </c>
      <c r="BO22">
        <f t="shared" si="31"/>
        <v>0</v>
      </c>
      <c r="BP22">
        <f t="shared" si="31"/>
        <v>0</v>
      </c>
      <c r="BQ22">
        <f t="shared" si="31"/>
        <v>0</v>
      </c>
      <c r="BR22">
        <f t="shared" si="31"/>
        <v>0</v>
      </c>
      <c r="BS22">
        <f t="shared" si="31"/>
        <v>0</v>
      </c>
      <c r="BT22">
        <f t="shared" si="31"/>
        <v>0</v>
      </c>
      <c r="BU22">
        <f t="shared" si="31"/>
        <v>0</v>
      </c>
      <c r="BV22">
        <f>SUM(BJ22:BU22)</f>
        <v>0</v>
      </c>
      <c r="CJ22" s="78"/>
      <c r="CK22" s="581"/>
      <c r="CL22" s="581"/>
      <c r="CM22" s="581"/>
    </row>
    <row r="23" spans="1:91" ht="13.5" thickBot="1" x14ac:dyDescent="0.25">
      <c r="A23" s="167"/>
      <c r="B23" s="79"/>
      <c r="C23" s="79"/>
      <c r="D23" s="79"/>
      <c r="E23" s="79"/>
      <c r="F23" s="79"/>
      <c r="G23" s="79"/>
      <c r="H23" s="79"/>
      <c r="I23" s="79"/>
      <c r="J23" s="79"/>
      <c r="K23" s="79"/>
      <c r="L23" s="79"/>
      <c r="M23" s="79"/>
      <c r="N23" s="79"/>
      <c r="O23" s="79"/>
      <c r="P23" s="79"/>
      <c r="Q23" s="79"/>
      <c r="R23" s="79"/>
      <c r="S23" s="79"/>
      <c r="T23" s="79"/>
      <c r="U23" s="79"/>
      <c r="V23" s="79"/>
      <c r="W23" s="79"/>
      <c r="X23" s="79"/>
      <c r="Y23" s="79">
        <f t="shared" ref="Y23:AJ23" si="32">A21*M22</f>
        <v>0</v>
      </c>
      <c r="Z23" s="79">
        <f t="shared" si="32"/>
        <v>0</v>
      </c>
      <c r="AA23" s="79">
        <f t="shared" si="32"/>
        <v>0</v>
      </c>
      <c r="AB23" s="79">
        <f t="shared" si="32"/>
        <v>0</v>
      </c>
      <c r="AC23" s="79">
        <f t="shared" si="32"/>
        <v>0</v>
      </c>
      <c r="AD23" s="79">
        <f t="shared" si="32"/>
        <v>0</v>
      </c>
      <c r="AE23" s="79">
        <f t="shared" si="32"/>
        <v>0</v>
      </c>
      <c r="AF23" s="79">
        <f t="shared" si="32"/>
        <v>0</v>
      </c>
      <c r="AG23" s="79">
        <f t="shared" si="32"/>
        <v>0</v>
      </c>
      <c r="AH23" s="79">
        <f t="shared" si="32"/>
        <v>0</v>
      </c>
      <c r="AI23" s="79">
        <f t="shared" si="32"/>
        <v>0</v>
      </c>
      <c r="AJ23" s="79">
        <f t="shared" si="32"/>
        <v>0</v>
      </c>
      <c r="AK23" s="79">
        <f t="shared" ref="AK23:AV23" si="33">IF(A21&gt;4.4,M22,A21*M22)</f>
        <v>0</v>
      </c>
      <c r="AL23" s="79">
        <f t="shared" si="33"/>
        <v>0</v>
      </c>
      <c r="AM23" s="79">
        <f t="shared" si="33"/>
        <v>0</v>
      </c>
      <c r="AN23" s="79">
        <f t="shared" si="33"/>
        <v>0</v>
      </c>
      <c r="AO23" s="79">
        <f t="shared" si="33"/>
        <v>0</v>
      </c>
      <c r="AP23" s="79">
        <f t="shared" si="33"/>
        <v>0</v>
      </c>
      <c r="AQ23" s="79">
        <f t="shared" si="33"/>
        <v>0</v>
      </c>
      <c r="AR23" s="79">
        <f t="shared" si="33"/>
        <v>0</v>
      </c>
      <c r="AS23" s="79">
        <f t="shared" si="33"/>
        <v>0</v>
      </c>
      <c r="AT23" s="79">
        <f t="shared" si="33"/>
        <v>0</v>
      </c>
      <c r="AU23" s="79">
        <f t="shared" si="33"/>
        <v>0</v>
      </c>
      <c r="AV23" s="79">
        <f t="shared" si="33"/>
        <v>0</v>
      </c>
      <c r="AW23" s="79">
        <f>SUM(Y23:AJ23)</f>
        <v>0</v>
      </c>
      <c r="AX23" s="168">
        <f>Kinder!BL22</f>
        <v>0</v>
      </c>
      <c r="AY23" s="168">
        <f>Kinder!BM22</f>
        <v>0</v>
      </c>
      <c r="AZ23" s="168">
        <f>Kinder!BN22</f>
        <v>0</v>
      </c>
      <c r="BA23" s="168">
        <f>Kinder!BO22</f>
        <v>0</v>
      </c>
      <c r="BB23" s="168">
        <f>Kinder!BP22</f>
        <v>0</v>
      </c>
      <c r="BC23" s="168">
        <f>Kinder!BQ22</f>
        <v>0</v>
      </c>
      <c r="BD23" s="168">
        <f>Kinder!BR22</f>
        <v>0</v>
      </c>
      <c r="BE23" s="168">
        <f>Kinder!BS22</f>
        <v>0</v>
      </c>
      <c r="BF23" s="168">
        <f>Kinder!BT22</f>
        <v>0</v>
      </c>
      <c r="BG23" s="168">
        <f>Kinder!BU22</f>
        <v>0</v>
      </c>
      <c r="BH23" s="168">
        <f>Kinder!BV22</f>
        <v>0</v>
      </c>
      <c r="BI23" s="168">
        <f>Kinder!BW22</f>
        <v>0</v>
      </c>
      <c r="BV23" s="79"/>
      <c r="BW23" s="79">
        <f t="shared" ref="BW23:CH23" si="34">IF(MIN(AX21,AX22)&gt;4.5,4.5*AX23,BJ22)</f>
        <v>0</v>
      </c>
      <c r="BX23" s="79">
        <f t="shared" si="34"/>
        <v>0</v>
      </c>
      <c r="BY23" s="79">
        <f t="shared" si="34"/>
        <v>0</v>
      </c>
      <c r="BZ23" s="79">
        <f t="shared" si="34"/>
        <v>0</v>
      </c>
      <c r="CA23" s="79">
        <f t="shared" si="34"/>
        <v>0</v>
      </c>
      <c r="CB23" s="79">
        <f t="shared" si="34"/>
        <v>0</v>
      </c>
      <c r="CC23" s="79">
        <f t="shared" si="34"/>
        <v>0</v>
      </c>
      <c r="CD23" s="79">
        <f t="shared" si="34"/>
        <v>0</v>
      </c>
      <c r="CE23" s="79">
        <f t="shared" si="34"/>
        <v>0</v>
      </c>
      <c r="CF23" s="79">
        <f t="shared" si="34"/>
        <v>0</v>
      </c>
      <c r="CG23" s="79">
        <f t="shared" si="34"/>
        <v>0</v>
      </c>
      <c r="CH23" s="79">
        <f t="shared" si="34"/>
        <v>0</v>
      </c>
      <c r="CI23" s="79">
        <f>SUM(BW23:CH23)</f>
        <v>0</v>
      </c>
      <c r="CJ23" s="80"/>
      <c r="CK23" s="581"/>
      <c r="CL23" s="581"/>
      <c r="CM23" s="581"/>
    </row>
    <row r="24" spans="1:91" x14ac:dyDescent="0.2">
      <c r="A24" s="124">
        <f>Kinder!E24</f>
        <v>0</v>
      </c>
      <c r="B24">
        <f>Kinder!F24</f>
        <v>0</v>
      </c>
      <c r="C24">
        <f>Kinder!G24</f>
        <v>0</v>
      </c>
      <c r="D24">
        <f>Kinder!H24</f>
        <v>0</v>
      </c>
      <c r="E24">
        <f>Kinder!I24</f>
        <v>0</v>
      </c>
      <c r="F24">
        <f>Kinder!J24</f>
        <v>0</v>
      </c>
      <c r="G24">
        <f>Kinder!K24</f>
        <v>0</v>
      </c>
      <c r="H24">
        <f>Kinder!L24</f>
        <v>0</v>
      </c>
      <c r="I24">
        <f>Kinder!M24</f>
        <v>0</v>
      </c>
      <c r="J24">
        <f>Kinder!N24</f>
        <v>0</v>
      </c>
      <c r="K24">
        <f>Kinder!O24</f>
        <v>0</v>
      </c>
      <c r="L24">
        <f>Kinder!P24</f>
        <v>0</v>
      </c>
      <c r="AX24" s="165">
        <f>IF(Kinder!BL24=4.5,'Berechnung 4_5 _ x'!$E$31,Kinder!BL24)</f>
        <v>0</v>
      </c>
      <c r="AY24" s="165">
        <f>IF(Kinder!F24=4.5,'Berechnung 4_5 _ x'!$E$31,Kinder!F24)</f>
        <v>0</v>
      </c>
      <c r="AZ24" s="165">
        <f>IF(Kinder!G24=4.5,'Berechnung 4_5 _ x'!$E$31,Kinder!G24)</f>
        <v>0</v>
      </c>
      <c r="BA24" s="165">
        <f>IF(Kinder!H24=4.5,'Berechnung 4_5 _ x'!$E$31,Kinder!H24)</f>
        <v>0</v>
      </c>
      <c r="BB24" s="165">
        <f>IF(Kinder!I24=4.5,'Berechnung 4_5 _ x'!$E$31,Kinder!I24)</f>
        <v>0</v>
      </c>
      <c r="BC24" s="165">
        <f>IF(Kinder!J24=4.5,'Berechnung 4_5 _ x'!$E$31,Kinder!J24)</f>
        <v>0</v>
      </c>
      <c r="BD24" s="165">
        <f>IF(Kinder!K24=4.5,'Berechnung 4_5 _ x'!$E$31,Kinder!K24)</f>
        <v>0</v>
      </c>
      <c r="BE24" s="165">
        <f>IF(Kinder!L24=4.5,'Berechnung 4_5 _ x'!$E$31,Kinder!L24)</f>
        <v>0</v>
      </c>
      <c r="BF24" s="165">
        <f>IF(Kinder!M24=4.5,'Berechnung 4_5 _ x'!$E$31,Kinder!M24)</f>
        <v>0</v>
      </c>
      <c r="BG24" s="165">
        <f>IF(Kinder!N24=4.5,'Berechnung 4_5 _ x'!$E$31,Kinder!N24)</f>
        <v>0</v>
      </c>
      <c r="BH24" s="165">
        <f>IF(Kinder!O24=4.5,'Berechnung 4_5 _ x'!$E$31,Kinder!O24)</f>
        <v>0</v>
      </c>
      <c r="BI24" s="165">
        <f>IF(Kinder!P24=4.5,'Berechnung 4_5 _ x'!$E$31,Kinder!P24)</f>
        <v>0</v>
      </c>
      <c r="BJ24" s="165"/>
      <c r="BK24" s="165"/>
      <c r="BL24" s="165"/>
      <c r="BM24" s="165"/>
      <c r="BN24" s="165"/>
      <c r="BO24" s="165"/>
      <c r="BP24" s="165"/>
      <c r="BQ24" s="165"/>
      <c r="BR24" s="165"/>
      <c r="BS24" s="165"/>
      <c r="BT24" s="165"/>
      <c r="BU24" s="165"/>
      <c r="BW24">
        <f t="shared" ref="BW24:CH24" si="35">IF(MIN(AX24,AX25)&gt;=4.5,1*AX26,BJ25)</f>
        <v>0</v>
      </c>
      <c r="BX24">
        <f t="shared" si="35"/>
        <v>0</v>
      </c>
      <c r="BY24">
        <f t="shared" si="35"/>
        <v>0</v>
      </c>
      <c r="BZ24">
        <f t="shared" si="35"/>
        <v>0</v>
      </c>
      <c r="CA24">
        <f t="shared" si="35"/>
        <v>0</v>
      </c>
      <c r="CB24">
        <f t="shared" si="35"/>
        <v>0</v>
      </c>
      <c r="CC24">
        <f t="shared" si="35"/>
        <v>0</v>
      </c>
      <c r="CD24">
        <f t="shared" si="35"/>
        <v>0</v>
      </c>
      <c r="CE24">
        <f t="shared" si="35"/>
        <v>0</v>
      </c>
      <c r="CF24">
        <f t="shared" si="35"/>
        <v>0</v>
      </c>
      <c r="CG24">
        <f t="shared" si="35"/>
        <v>0</v>
      </c>
      <c r="CH24">
        <f t="shared" si="35"/>
        <v>0</v>
      </c>
      <c r="CJ24" s="78">
        <f>SUM(BW24:CH24)</f>
        <v>0</v>
      </c>
      <c r="CK24" s="581">
        <f>CL24+CM24</f>
        <v>0</v>
      </c>
      <c r="CL24" s="581">
        <f>IF(COUNTIF(Kinder!E26:P26,Antrag!$C$4)=0,0,(IF(AND(A24=2,Kinder!E26=Antrag!$C$4),M25,0)+IF(AND(OR(A24=2,B24=2),Kinder!F26=Antrag!$C$4),N25,0)+IF(AND(OR(A24=2,B24=2,C24=2),Kinder!G26=Antrag!$C$4),O25,0)+IF(AND(OR(A24=2,B24=2,C24=2,D24=2),Kinder!H26=Antrag!$C$4),P25,0)+IF(AND(OR(A24=2,B24=2,C24=2,D24=2,E24=2),Kinder!I26=Antrag!$C$4),Q25,0)+IF(AND(OR(A24=2,B24=2,C24=2,D24=2,E24=2,F24=2),Kinder!J26=Antrag!$C$4),R25,0))/12)</f>
        <v>0</v>
      </c>
      <c r="CM24" s="581">
        <f>IF(COUNTIF(Kinder!E26:P26,Antrag!$C$4)=0,0,(IF(AND(OR(A24=2,B24=2,C24=2,D24=2,E24=2,F24=2,G24=2),Kinder!K26=Antrag!$C$4),S25,0)+IF(AND(OR(A24=2,B24=2,C24=2,D24=2,E24=2,F24=2,G24=2,H24=2),Kinder!L26=Antrag!$C$4),T25,0)+IF(AND(OR(A24=2,B24=2,C24=2,D24=2,E24=2,F24=2,G24=2,H24=2,I24=2),Kinder!M26=Antrag!$C$4),U25,0)+IF(AND(OR(A24=2,B24=2,C24=2,D24=2,E24=2,F24=2,G24=2,H24=2,I24=2,J24=2),Kinder!N26=Antrag!$C$4),V25,0)+IF(AND(OR(A24=2,B24=2,C24=2,D24=2,E24=2,F24=2,G24=2,H24=2,I24=2,J24=2,K24=2),Kinder!O26=Antrag!$C$4),W25,0)+IF(AND(OR(A24=2,B24=2,C24=2,D24=2,E24=2,F24=2,G24=2,H24=2,I24=2,J24=2,K24=2,L24=2),Kinder!P26=Antrag!$C$4),X25,0))/12)</f>
        <v>0</v>
      </c>
    </row>
    <row r="25" spans="1:91" x14ac:dyDescent="0.2">
      <c r="A25" s="124"/>
      <c r="M25">
        <f>Kinder!E25</f>
        <v>0</v>
      </c>
      <c r="N25">
        <f>Kinder!F25</f>
        <v>0</v>
      </c>
      <c r="O25">
        <f>Kinder!G25</f>
        <v>0</v>
      </c>
      <c r="P25">
        <f>Kinder!H25</f>
        <v>0</v>
      </c>
      <c r="Q25">
        <f>Kinder!I25</f>
        <v>0</v>
      </c>
      <c r="R25">
        <f>Kinder!J25</f>
        <v>0</v>
      </c>
      <c r="S25">
        <f>Kinder!K25</f>
        <v>0</v>
      </c>
      <c r="T25">
        <f>Kinder!L25</f>
        <v>0</v>
      </c>
      <c r="U25">
        <f>Kinder!M25</f>
        <v>0</v>
      </c>
      <c r="V25">
        <f>Kinder!N25</f>
        <v>0</v>
      </c>
      <c r="W25">
        <f>Kinder!O25</f>
        <v>0</v>
      </c>
      <c r="X25">
        <f>Kinder!P25</f>
        <v>0</v>
      </c>
      <c r="AX25">
        <f>IF(Kinder!BL24&gt;=4.5,IF('Berechnung 4_5 _ x'!D$5="Nein",4.5,IF(Kinder!AJ$903&lt;3,IF(MAX(Kinder!$AJ$903:AJ$903)&lt;3,4.5,Kinder!BL24),MIN('Berechnung 4_5 _ x'!$E$31:$F$32))),Kinder!BL24)</f>
        <v>0</v>
      </c>
      <c r="AY25">
        <f>IF(Kinder!BM24&gt;=4.5,IF('Berechnung 4_5 _ x'!E$5="Nein",4.5,IF(Kinder!AK$903&lt;3,IF(MAX(Kinder!$AJ$903:AK$903)&lt;3,4.5,Kinder!BM24),MIN('Berechnung 4_5 _ x'!$E$31:$F$32))),Kinder!BM24)</f>
        <v>0</v>
      </c>
      <c r="AZ25">
        <f>IF(Kinder!BN24&gt;=4.5,IF('Berechnung 4_5 _ x'!F$5="Nein",4.5,IF(Kinder!AL$903&lt;3,IF(MAX(Kinder!$AJ$903:AL$903)&lt;3,4.5,Kinder!BN24),MIN('Berechnung 4_5 _ x'!$E$31:$F$32))),Kinder!BN24)</f>
        <v>0</v>
      </c>
      <c r="BA25">
        <f>IF(Kinder!BO24&gt;=4.5,IF('Berechnung 4_5 _ x'!G$5="Nein",4.5,IF(Kinder!AM$903&lt;3,IF(MAX(Kinder!$AJ$903:AM$903)&lt;3,4.5,Kinder!BO24),MIN('Berechnung 4_5 _ x'!$E$31:$F$32))),Kinder!BO24)</f>
        <v>0</v>
      </c>
      <c r="BB25">
        <f>IF(Kinder!BP24&gt;=4.5,IF('Berechnung 4_5 _ x'!H$5="Nein",4.5,IF(Kinder!AN$903&lt;3,IF(MAX(Kinder!$AJ$903:AN$903)&lt;3,4.5,Kinder!BP24),MIN('Berechnung 4_5 _ x'!$E$31:$F$32))),Kinder!BP24)</f>
        <v>0</v>
      </c>
      <c r="BC25">
        <f>IF(Kinder!BQ24&gt;=4.5,IF('Berechnung 4_5 _ x'!I$5="Nein",4.5,IF(Kinder!AO$903&lt;3,IF(MAX(Kinder!$AJ$903:AO$903)&lt;3,4.5,Kinder!BQ24),MIN('Berechnung 4_5 _ x'!$E$31:$F$32))),Kinder!BQ24)</f>
        <v>0</v>
      </c>
      <c r="BD25">
        <f>IF(Kinder!BR24&gt;=4.5,IF('Berechnung 4_5 _ x'!J$5="Nein",4.5,IF(Kinder!AP$903&lt;3,IF(MAX(Kinder!$AJ$903:AP$903)&lt;3,4.5,Kinder!BR24),MIN('Berechnung 4_5 _ x'!$E$31:$F$32))),Kinder!BR24)</f>
        <v>0</v>
      </c>
      <c r="BE25">
        <f>IF(Kinder!BS24&gt;=4.5,IF('Berechnung 4_5 _ x'!K$5="Nein",4.5,IF(Kinder!AQ$903&lt;3,IF(MAX(Kinder!$AJ$903:AQ$903)&lt;3,4.5,Kinder!BS24),MIN('Berechnung 4_5 _ x'!$E$31:$F$32))),Kinder!BS24)</f>
        <v>0</v>
      </c>
      <c r="BF25">
        <f>IF(Kinder!BT24&gt;=4.5,IF('Berechnung 4_5 _ x'!L$5="Nein",4.5,IF(Kinder!AR$903&lt;3,IF(MAX(Kinder!$AJ$903:AR$903)&lt;3,4.5,Kinder!BT24),MIN('Berechnung 4_5 _ x'!$E$31:$F$32))),Kinder!BT24)</f>
        <v>0</v>
      </c>
      <c r="BG25">
        <f>IF(Kinder!BU24&gt;=4.5,IF('Berechnung 4_5 _ x'!M$5="Nein",4.5,IF(Kinder!AS$903&lt;3,IF(MAX(Kinder!$AJ$903:AS$903)&lt;3,4.5,Kinder!BU24),MIN('Berechnung 4_5 _ x'!$E$31:$F$32))),Kinder!BU24)</f>
        <v>0</v>
      </c>
      <c r="BH25">
        <f>IF(Kinder!BV24&gt;=4.5,IF('Berechnung 4_5 _ x'!N$5="Nein",4.5,IF(Kinder!AT$903&lt;3,IF(MAX(Kinder!$AJ$903:AT$903)&lt;3,4.5,Kinder!BV24),MIN('Berechnung 4_5 _ x'!$E$31:$F$32))),Kinder!BV24)</f>
        <v>0</v>
      </c>
      <c r="BI25">
        <f>IF(Kinder!BW24&gt;=4.5,IF('Berechnung 4_5 _ x'!O$5="Nein",4.5,IF(Kinder!AU$903&lt;3,IF(MAX(Kinder!$AJ$903:AU$903)&lt;3,4.5,Kinder!BW24),MIN('Berechnung 4_5 _ x'!$E$31:$F$32))),Kinder!BW24)</f>
        <v>0</v>
      </c>
      <c r="BJ25">
        <f t="shared" ref="BJ25:BU25" si="36">MIN(AX24,AX25)*AX26</f>
        <v>0</v>
      </c>
      <c r="BK25">
        <f t="shared" si="36"/>
        <v>0</v>
      </c>
      <c r="BL25">
        <f t="shared" si="36"/>
        <v>0</v>
      </c>
      <c r="BM25">
        <f t="shared" si="36"/>
        <v>0</v>
      </c>
      <c r="BN25">
        <f t="shared" si="36"/>
        <v>0</v>
      </c>
      <c r="BO25">
        <f t="shared" si="36"/>
        <v>0</v>
      </c>
      <c r="BP25">
        <f t="shared" si="36"/>
        <v>0</v>
      </c>
      <c r="BQ25">
        <f t="shared" si="36"/>
        <v>0</v>
      </c>
      <c r="BR25">
        <f t="shared" si="36"/>
        <v>0</v>
      </c>
      <c r="BS25">
        <f t="shared" si="36"/>
        <v>0</v>
      </c>
      <c r="BT25">
        <f t="shared" si="36"/>
        <v>0</v>
      </c>
      <c r="BU25">
        <f t="shared" si="36"/>
        <v>0</v>
      </c>
      <c r="BV25">
        <f>SUM(BJ25:BU25)</f>
        <v>0</v>
      </c>
      <c r="CJ25" s="78"/>
      <c r="CK25" s="581"/>
      <c r="CL25" s="581"/>
      <c r="CM25" s="581"/>
    </row>
    <row r="26" spans="1:91" ht="13.5" thickBot="1" x14ac:dyDescent="0.25">
      <c r="A26" s="167"/>
      <c r="B26" s="79"/>
      <c r="C26" s="79"/>
      <c r="D26" s="79"/>
      <c r="E26" s="79"/>
      <c r="F26" s="79"/>
      <c r="G26" s="79"/>
      <c r="H26" s="79"/>
      <c r="I26" s="79"/>
      <c r="J26" s="79"/>
      <c r="K26" s="79"/>
      <c r="L26" s="79"/>
      <c r="M26" s="79"/>
      <c r="N26" s="79"/>
      <c r="O26" s="79"/>
      <c r="P26" s="79"/>
      <c r="Q26" s="79"/>
      <c r="R26" s="79"/>
      <c r="S26" s="79"/>
      <c r="T26" s="79"/>
      <c r="U26" s="79"/>
      <c r="V26" s="79"/>
      <c r="W26" s="79"/>
      <c r="X26" s="79"/>
      <c r="Y26" s="79">
        <f t="shared" ref="Y26:AJ26" si="37">A24*M25</f>
        <v>0</v>
      </c>
      <c r="Z26" s="79">
        <f t="shared" si="37"/>
        <v>0</v>
      </c>
      <c r="AA26" s="79">
        <f t="shared" si="37"/>
        <v>0</v>
      </c>
      <c r="AB26" s="79">
        <f t="shared" si="37"/>
        <v>0</v>
      </c>
      <c r="AC26" s="79">
        <f t="shared" si="37"/>
        <v>0</v>
      </c>
      <c r="AD26" s="79">
        <f t="shared" si="37"/>
        <v>0</v>
      </c>
      <c r="AE26" s="79">
        <f t="shared" si="37"/>
        <v>0</v>
      </c>
      <c r="AF26" s="79">
        <f t="shared" si="37"/>
        <v>0</v>
      </c>
      <c r="AG26" s="79">
        <f t="shared" si="37"/>
        <v>0</v>
      </c>
      <c r="AH26" s="79">
        <f t="shared" si="37"/>
        <v>0</v>
      </c>
      <c r="AI26" s="79">
        <f t="shared" si="37"/>
        <v>0</v>
      </c>
      <c r="AJ26" s="79">
        <f t="shared" si="37"/>
        <v>0</v>
      </c>
      <c r="AK26" s="79">
        <f t="shared" ref="AK26:AV26" si="38">IF(A24&gt;4.4,M25,A24*M25)</f>
        <v>0</v>
      </c>
      <c r="AL26" s="79">
        <f t="shared" si="38"/>
        <v>0</v>
      </c>
      <c r="AM26" s="79">
        <f t="shared" si="38"/>
        <v>0</v>
      </c>
      <c r="AN26" s="79">
        <f t="shared" si="38"/>
        <v>0</v>
      </c>
      <c r="AO26" s="79">
        <f t="shared" si="38"/>
        <v>0</v>
      </c>
      <c r="AP26" s="79">
        <f t="shared" si="38"/>
        <v>0</v>
      </c>
      <c r="AQ26" s="79">
        <f t="shared" si="38"/>
        <v>0</v>
      </c>
      <c r="AR26" s="79">
        <f t="shared" si="38"/>
        <v>0</v>
      </c>
      <c r="AS26" s="79">
        <f t="shared" si="38"/>
        <v>0</v>
      </c>
      <c r="AT26" s="79">
        <f t="shared" si="38"/>
        <v>0</v>
      </c>
      <c r="AU26" s="79">
        <f t="shared" si="38"/>
        <v>0</v>
      </c>
      <c r="AV26" s="79">
        <f t="shared" si="38"/>
        <v>0</v>
      </c>
      <c r="AW26" s="79">
        <f>SUM(Y26:AJ26)</f>
        <v>0</v>
      </c>
      <c r="AX26" s="168">
        <f>Kinder!BL25</f>
        <v>0</v>
      </c>
      <c r="AY26" s="168">
        <f>Kinder!BM25</f>
        <v>0</v>
      </c>
      <c r="AZ26" s="168">
        <f>Kinder!BN25</f>
        <v>0</v>
      </c>
      <c r="BA26" s="168">
        <f>Kinder!BO25</f>
        <v>0</v>
      </c>
      <c r="BB26" s="168">
        <f>Kinder!BP25</f>
        <v>0</v>
      </c>
      <c r="BC26" s="168">
        <f>Kinder!BQ25</f>
        <v>0</v>
      </c>
      <c r="BD26" s="168">
        <f>Kinder!BR25</f>
        <v>0</v>
      </c>
      <c r="BE26" s="168">
        <f>Kinder!BS25</f>
        <v>0</v>
      </c>
      <c r="BF26" s="168">
        <f>Kinder!BT25</f>
        <v>0</v>
      </c>
      <c r="BG26" s="168">
        <f>Kinder!BU25</f>
        <v>0</v>
      </c>
      <c r="BH26" s="168">
        <f>Kinder!BV25</f>
        <v>0</v>
      </c>
      <c r="BI26" s="168">
        <f>Kinder!BW25</f>
        <v>0</v>
      </c>
      <c r="BV26" s="79"/>
      <c r="BW26" s="79">
        <f t="shared" ref="BW26:CH26" si="39">IF(MIN(AX24,AX25)&gt;4.5,4.5*AX26,BJ25)</f>
        <v>0</v>
      </c>
      <c r="BX26" s="79">
        <f t="shared" si="39"/>
        <v>0</v>
      </c>
      <c r="BY26" s="79">
        <f t="shared" si="39"/>
        <v>0</v>
      </c>
      <c r="BZ26" s="79">
        <f t="shared" si="39"/>
        <v>0</v>
      </c>
      <c r="CA26" s="79">
        <f t="shared" si="39"/>
        <v>0</v>
      </c>
      <c r="CB26" s="79">
        <f t="shared" si="39"/>
        <v>0</v>
      </c>
      <c r="CC26" s="79">
        <f t="shared" si="39"/>
        <v>0</v>
      </c>
      <c r="CD26" s="79">
        <f t="shared" si="39"/>
        <v>0</v>
      </c>
      <c r="CE26" s="79">
        <f t="shared" si="39"/>
        <v>0</v>
      </c>
      <c r="CF26" s="79">
        <f t="shared" si="39"/>
        <v>0</v>
      </c>
      <c r="CG26" s="79">
        <f t="shared" si="39"/>
        <v>0</v>
      </c>
      <c r="CH26" s="79">
        <f t="shared" si="39"/>
        <v>0</v>
      </c>
      <c r="CI26" s="79">
        <f>SUM(BW26:CH26)</f>
        <v>0</v>
      </c>
      <c r="CJ26" s="80"/>
      <c r="CK26" s="581"/>
      <c r="CL26" s="581"/>
      <c r="CM26" s="581"/>
    </row>
    <row r="27" spans="1:91" x14ac:dyDescent="0.2">
      <c r="A27" s="124">
        <f>Kinder!E27</f>
        <v>0</v>
      </c>
      <c r="B27">
        <f>Kinder!F27</f>
        <v>0</v>
      </c>
      <c r="C27">
        <f>Kinder!G27</f>
        <v>0</v>
      </c>
      <c r="D27">
        <f>Kinder!H27</f>
        <v>0</v>
      </c>
      <c r="E27">
        <f>Kinder!I27</f>
        <v>0</v>
      </c>
      <c r="F27">
        <f>Kinder!J27</f>
        <v>0</v>
      </c>
      <c r="G27">
        <f>Kinder!K27</f>
        <v>0</v>
      </c>
      <c r="H27">
        <f>Kinder!L27</f>
        <v>0</v>
      </c>
      <c r="I27">
        <f>Kinder!M27</f>
        <v>0</v>
      </c>
      <c r="J27">
        <f>Kinder!N27</f>
        <v>0</v>
      </c>
      <c r="K27">
        <f>Kinder!O27</f>
        <v>0</v>
      </c>
      <c r="L27">
        <f>Kinder!P27</f>
        <v>0</v>
      </c>
      <c r="AX27" s="165">
        <f>IF(Kinder!BL27=4.5,'Berechnung 4_5 _ x'!$E$31,Kinder!BL27)</f>
        <v>0</v>
      </c>
      <c r="AY27" s="165">
        <f>IF(Kinder!F27=4.5,'Berechnung 4_5 _ x'!$E$31,Kinder!F27)</f>
        <v>0</v>
      </c>
      <c r="AZ27" s="165">
        <f>IF(Kinder!G27=4.5,'Berechnung 4_5 _ x'!$E$31,Kinder!G27)</f>
        <v>0</v>
      </c>
      <c r="BA27" s="165">
        <f>IF(Kinder!H27=4.5,'Berechnung 4_5 _ x'!$E$31,Kinder!H27)</f>
        <v>0</v>
      </c>
      <c r="BB27" s="165">
        <f>IF(Kinder!I27=4.5,'Berechnung 4_5 _ x'!$E$31,Kinder!I27)</f>
        <v>0</v>
      </c>
      <c r="BC27" s="165">
        <f>IF(Kinder!J27=4.5,'Berechnung 4_5 _ x'!$E$31,Kinder!J27)</f>
        <v>0</v>
      </c>
      <c r="BD27" s="165">
        <f>IF(Kinder!K27=4.5,'Berechnung 4_5 _ x'!$E$31,Kinder!K27)</f>
        <v>0</v>
      </c>
      <c r="BE27" s="165">
        <f>IF(Kinder!L27=4.5,'Berechnung 4_5 _ x'!$E$31,Kinder!L27)</f>
        <v>0</v>
      </c>
      <c r="BF27" s="165">
        <f>IF(Kinder!M27=4.5,'Berechnung 4_5 _ x'!$E$31,Kinder!M27)</f>
        <v>0</v>
      </c>
      <c r="BG27" s="165">
        <f>IF(Kinder!N27=4.5,'Berechnung 4_5 _ x'!$E$31,Kinder!N27)</f>
        <v>0</v>
      </c>
      <c r="BH27" s="165">
        <f>IF(Kinder!O27=4.5,'Berechnung 4_5 _ x'!$E$31,Kinder!O27)</f>
        <v>0</v>
      </c>
      <c r="BI27" s="165">
        <f>IF(Kinder!P27=4.5,'Berechnung 4_5 _ x'!$E$31,Kinder!P27)</f>
        <v>0</v>
      </c>
      <c r="BJ27" s="165"/>
      <c r="BK27" s="165"/>
      <c r="BL27" s="165"/>
      <c r="BM27" s="165"/>
      <c r="BN27" s="165"/>
      <c r="BO27" s="165"/>
      <c r="BP27" s="165"/>
      <c r="BQ27" s="165"/>
      <c r="BR27" s="165"/>
      <c r="BS27" s="165"/>
      <c r="BT27" s="165"/>
      <c r="BU27" s="165"/>
      <c r="BW27">
        <f t="shared" ref="BW27:CH27" si="40">IF(MIN(AX27,AX28)&gt;=4.5,1*AX29,BJ28)</f>
        <v>0</v>
      </c>
      <c r="BX27">
        <f t="shared" si="40"/>
        <v>0</v>
      </c>
      <c r="BY27">
        <f t="shared" si="40"/>
        <v>0</v>
      </c>
      <c r="BZ27">
        <f t="shared" si="40"/>
        <v>0</v>
      </c>
      <c r="CA27">
        <f t="shared" si="40"/>
        <v>0</v>
      </c>
      <c r="CB27">
        <f t="shared" si="40"/>
        <v>0</v>
      </c>
      <c r="CC27">
        <f t="shared" si="40"/>
        <v>0</v>
      </c>
      <c r="CD27">
        <f t="shared" si="40"/>
        <v>0</v>
      </c>
      <c r="CE27">
        <f t="shared" si="40"/>
        <v>0</v>
      </c>
      <c r="CF27">
        <f t="shared" si="40"/>
        <v>0</v>
      </c>
      <c r="CG27">
        <f t="shared" si="40"/>
        <v>0</v>
      </c>
      <c r="CH27">
        <f t="shared" si="40"/>
        <v>0</v>
      </c>
      <c r="CJ27" s="78">
        <f>SUM(BW27:CH27)</f>
        <v>0</v>
      </c>
      <c r="CK27" s="581">
        <f>CL27+CM27</f>
        <v>0</v>
      </c>
      <c r="CL27" s="581">
        <f>IF(COUNTIF(Kinder!E29:P29,Antrag!$C$4)=0,0,(IF(AND(A27=2,Kinder!E29=Antrag!$C$4),M28,0)+IF(AND(OR(A27=2,B27=2),Kinder!F29=Antrag!$C$4),N28,0)+IF(AND(OR(A27=2,B27=2,C27=2),Kinder!G29=Antrag!$C$4),O28,0)+IF(AND(OR(A27=2,B27=2,C27=2,D27=2),Kinder!H29=Antrag!$C$4),P28,0)+IF(AND(OR(A27=2,B27=2,C27=2,D27=2,E27=2),Kinder!I29=Antrag!$C$4),Q28,0)+IF(AND(OR(A27=2,B27=2,C27=2,D27=2,E27=2,F27=2),Kinder!J29=Antrag!$C$4),R28,0))/12)</f>
        <v>0</v>
      </c>
      <c r="CM27" s="581">
        <f>IF(COUNTIF(Kinder!E29:P29,Antrag!$C$4)=0,0,(IF(AND(OR(A27=2,B27=2,C27=2,D27=2,E27=2,F27=2,G27=2),Kinder!K29=Antrag!$C$4),S28,0)+IF(AND(OR(A27=2,B27=2,C27=2,D27=2,E27=2,F27=2,G27=2,H27=2),Kinder!L29=Antrag!$C$4),T28,0)+IF(AND(OR(A27=2,B27=2,C27=2,D27=2,E27=2,F27=2,G27=2,H27=2,I27=2),Kinder!M29=Antrag!$C$4),U28,0)+IF(AND(OR(A27=2,B27=2,C27=2,D27=2,E27=2,F27=2,G27=2,H27=2,I27=2,J27=2),Kinder!N29=Antrag!$C$4),V28,0)+IF(AND(OR(A27=2,B27=2,C27=2,D27=2,E27=2,F27=2,G27=2,H27=2,I27=2,J27=2,K27=2),Kinder!O29=Antrag!$C$4),W28,0)+IF(AND(OR(A27=2,B27=2,C27=2,D27=2,E27=2,F27=2,G27=2,H27=2,I27=2,J27=2,K27=2,L27=2),Kinder!P29=Antrag!$C$4),X28,0))/12)</f>
        <v>0</v>
      </c>
    </row>
    <row r="28" spans="1:91" x14ac:dyDescent="0.2">
      <c r="A28" s="124"/>
      <c r="M28">
        <f>Kinder!E28</f>
        <v>0</v>
      </c>
      <c r="N28">
        <f>Kinder!F28</f>
        <v>0</v>
      </c>
      <c r="O28">
        <f>Kinder!G28</f>
        <v>0</v>
      </c>
      <c r="P28">
        <f>Kinder!H28</f>
        <v>0</v>
      </c>
      <c r="Q28">
        <f>Kinder!I28</f>
        <v>0</v>
      </c>
      <c r="R28">
        <f>Kinder!J28</f>
        <v>0</v>
      </c>
      <c r="S28">
        <f>Kinder!K28</f>
        <v>0</v>
      </c>
      <c r="T28">
        <f>Kinder!L28</f>
        <v>0</v>
      </c>
      <c r="U28">
        <f>Kinder!M28</f>
        <v>0</v>
      </c>
      <c r="V28">
        <f>Kinder!N28</f>
        <v>0</v>
      </c>
      <c r="W28">
        <f>Kinder!O28</f>
        <v>0</v>
      </c>
      <c r="X28">
        <f>Kinder!P28</f>
        <v>0</v>
      </c>
      <c r="AX28">
        <f>IF(Kinder!BL27&gt;=4.5,IF('Berechnung 4_5 _ x'!D$5="Nein",4.5,IF(Kinder!AJ$903&lt;3,IF(MAX(Kinder!$AJ$903:AJ$903)&lt;3,4.5,Kinder!BL27),MIN('Berechnung 4_5 _ x'!$E$31:$F$32))),Kinder!BL27)</f>
        <v>0</v>
      </c>
      <c r="AY28">
        <f>IF(Kinder!BM27&gt;=4.5,IF('Berechnung 4_5 _ x'!E$5="Nein",4.5,IF(Kinder!AK$903&lt;3,IF(MAX(Kinder!$AJ$903:AK$903)&lt;3,4.5,Kinder!BM27),MIN('Berechnung 4_5 _ x'!$E$31:$F$32))),Kinder!BM27)</f>
        <v>0</v>
      </c>
      <c r="AZ28">
        <f>IF(Kinder!BN27&gt;=4.5,IF('Berechnung 4_5 _ x'!F$5="Nein",4.5,IF(Kinder!AL$903&lt;3,IF(MAX(Kinder!$AJ$903:AL$903)&lt;3,4.5,Kinder!BN27),MIN('Berechnung 4_5 _ x'!$E$31:$F$32))),Kinder!BN27)</f>
        <v>0</v>
      </c>
      <c r="BA28">
        <f>IF(Kinder!BO27&gt;=4.5,IF('Berechnung 4_5 _ x'!G$5="Nein",4.5,IF(Kinder!AM$903&lt;3,IF(MAX(Kinder!$AJ$903:AM$903)&lt;3,4.5,Kinder!BO27),MIN('Berechnung 4_5 _ x'!$E$31:$F$32))),Kinder!BO27)</f>
        <v>0</v>
      </c>
      <c r="BB28">
        <f>IF(Kinder!BP27&gt;=4.5,IF('Berechnung 4_5 _ x'!H$5="Nein",4.5,IF(Kinder!AN$903&lt;3,IF(MAX(Kinder!$AJ$903:AN$903)&lt;3,4.5,Kinder!BP27),MIN('Berechnung 4_5 _ x'!$E$31:$F$32))),Kinder!BP27)</f>
        <v>0</v>
      </c>
      <c r="BC28">
        <f>IF(Kinder!BQ27&gt;=4.5,IF('Berechnung 4_5 _ x'!I$5="Nein",4.5,IF(Kinder!AO$903&lt;3,IF(MAX(Kinder!$AJ$903:AO$903)&lt;3,4.5,Kinder!BQ27),MIN('Berechnung 4_5 _ x'!$E$31:$F$32))),Kinder!BQ27)</f>
        <v>0</v>
      </c>
      <c r="BD28">
        <f>IF(Kinder!BR27&gt;=4.5,IF('Berechnung 4_5 _ x'!J$5="Nein",4.5,IF(Kinder!AP$903&lt;3,IF(MAX(Kinder!$AJ$903:AP$903)&lt;3,4.5,Kinder!BR27),MIN('Berechnung 4_5 _ x'!$E$31:$F$32))),Kinder!BR27)</f>
        <v>0</v>
      </c>
      <c r="BE28">
        <f>IF(Kinder!BS27&gt;=4.5,IF('Berechnung 4_5 _ x'!K$5="Nein",4.5,IF(Kinder!AQ$903&lt;3,IF(MAX(Kinder!$AJ$903:AQ$903)&lt;3,4.5,Kinder!BS27),MIN('Berechnung 4_5 _ x'!$E$31:$F$32))),Kinder!BS27)</f>
        <v>0</v>
      </c>
      <c r="BF28">
        <f>IF(Kinder!BT27&gt;=4.5,IF('Berechnung 4_5 _ x'!L$5="Nein",4.5,IF(Kinder!AR$903&lt;3,IF(MAX(Kinder!$AJ$903:AR$903)&lt;3,4.5,Kinder!BT27),MIN('Berechnung 4_5 _ x'!$E$31:$F$32))),Kinder!BT27)</f>
        <v>0</v>
      </c>
      <c r="BG28">
        <f>IF(Kinder!BU27&gt;=4.5,IF('Berechnung 4_5 _ x'!M$5="Nein",4.5,IF(Kinder!AS$903&lt;3,IF(MAX(Kinder!$AJ$903:AS$903)&lt;3,4.5,Kinder!BU27),MIN('Berechnung 4_5 _ x'!$E$31:$F$32))),Kinder!BU27)</f>
        <v>0</v>
      </c>
      <c r="BH28">
        <f>IF(Kinder!BV27&gt;=4.5,IF('Berechnung 4_5 _ x'!N$5="Nein",4.5,IF(Kinder!AT$903&lt;3,IF(MAX(Kinder!$AJ$903:AT$903)&lt;3,4.5,Kinder!BV27),MIN('Berechnung 4_5 _ x'!$E$31:$F$32))),Kinder!BV27)</f>
        <v>0</v>
      </c>
      <c r="BI28">
        <f>IF(Kinder!BW27&gt;=4.5,IF('Berechnung 4_5 _ x'!O$5="Nein",4.5,IF(Kinder!AU$903&lt;3,IF(MAX(Kinder!$AJ$903:AU$903)&lt;3,4.5,Kinder!BW27),MIN('Berechnung 4_5 _ x'!$E$31:$F$32))),Kinder!BW27)</f>
        <v>0</v>
      </c>
      <c r="BJ28">
        <f t="shared" ref="BJ28:BU28" si="41">MIN(AX27,AX28)*AX29</f>
        <v>0</v>
      </c>
      <c r="BK28">
        <f t="shared" si="41"/>
        <v>0</v>
      </c>
      <c r="BL28">
        <f t="shared" si="41"/>
        <v>0</v>
      </c>
      <c r="BM28">
        <f t="shared" si="41"/>
        <v>0</v>
      </c>
      <c r="BN28">
        <f t="shared" si="41"/>
        <v>0</v>
      </c>
      <c r="BO28">
        <f t="shared" si="41"/>
        <v>0</v>
      </c>
      <c r="BP28">
        <f t="shared" si="41"/>
        <v>0</v>
      </c>
      <c r="BQ28">
        <f t="shared" si="41"/>
        <v>0</v>
      </c>
      <c r="BR28">
        <f t="shared" si="41"/>
        <v>0</v>
      </c>
      <c r="BS28">
        <f t="shared" si="41"/>
        <v>0</v>
      </c>
      <c r="BT28">
        <f t="shared" si="41"/>
        <v>0</v>
      </c>
      <c r="BU28">
        <f t="shared" si="41"/>
        <v>0</v>
      </c>
      <c r="BV28">
        <f>SUM(BJ28:BU28)</f>
        <v>0</v>
      </c>
      <c r="CJ28" s="78"/>
      <c r="CK28" s="581"/>
      <c r="CL28" s="581"/>
      <c r="CM28" s="581"/>
    </row>
    <row r="29" spans="1:91" ht="13.5" thickBot="1" x14ac:dyDescent="0.25">
      <c r="A29" s="167"/>
      <c r="B29" s="79"/>
      <c r="C29" s="79"/>
      <c r="D29" s="79"/>
      <c r="E29" s="79"/>
      <c r="F29" s="79"/>
      <c r="G29" s="79"/>
      <c r="H29" s="79"/>
      <c r="I29" s="79"/>
      <c r="J29" s="79"/>
      <c r="K29" s="79"/>
      <c r="L29" s="79"/>
      <c r="M29" s="79"/>
      <c r="N29" s="79"/>
      <c r="O29" s="79"/>
      <c r="P29" s="79"/>
      <c r="Q29" s="79"/>
      <c r="R29" s="79"/>
      <c r="S29" s="79"/>
      <c r="T29" s="79"/>
      <c r="U29" s="79"/>
      <c r="V29" s="79"/>
      <c r="W29" s="79"/>
      <c r="X29" s="79"/>
      <c r="Y29" s="79">
        <f t="shared" ref="Y29:AJ29" si="42">A27*M28</f>
        <v>0</v>
      </c>
      <c r="Z29" s="79">
        <f t="shared" si="42"/>
        <v>0</v>
      </c>
      <c r="AA29" s="79">
        <f t="shared" si="42"/>
        <v>0</v>
      </c>
      <c r="AB29" s="79">
        <f t="shared" si="42"/>
        <v>0</v>
      </c>
      <c r="AC29" s="79">
        <f t="shared" si="42"/>
        <v>0</v>
      </c>
      <c r="AD29" s="79">
        <f t="shared" si="42"/>
        <v>0</v>
      </c>
      <c r="AE29" s="79">
        <f t="shared" si="42"/>
        <v>0</v>
      </c>
      <c r="AF29" s="79">
        <f t="shared" si="42"/>
        <v>0</v>
      </c>
      <c r="AG29" s="79">
        <f t="shared" si="42"/>
        <v>0</v>
      </c>
      <c r="AH29" s="79">
        <f t="shared" si="42"/>
        <v>0</v>
      </c>
      <c r="AI29" s="79">
        <f t="shared" si="42"/>
        <v>0</v>
      </c>
      <c r="AJ29" s="79">
        <f t="shared" si="42"/>
        <v>0</v>
      </c>
      <c r="AK29" s="79">
        <f t="shared" ref="AK29:AV29" si="43">IF(A27&gt;4.4,M28,A27*M28)</f>
        <v>0</v>
      </c>
      <c r="AL29" s="79">
        <f t="shared" si="43"/>
        <v>0</v>
      </c>
      <c r="AM29" s="79">
        <f t="shared" si="43"/>
        <v>0</v>
      </c>
      <c r="AN29" s="79">
        <f t="shared" si="43"/>
        <v>0</v>
      </c>
      <c r="AO29" s="79">
        <f t="shared" si="43"/>
        <v>0</v>
      </c>
      <c r="AP29" s="79">
        <f t="shared" si="43"/>
        <v>0</v>
      </c>
      <c r="AQ29" s="79">
        <f t="shared" si="43"/>
        <v>0</v>
      </c>
      <c r="AR29" s="79">
        <f t="shared" si="43"/>
        <v>0</v>
      </c>
      <c r="AS29" s="79">
        <f t="shared" si="43"/>
        <v>0</v>
      </c>
      <c r="AT29" s="79">
        <f t="shared" si="43"/>
        <v>0</v>
      </c>
      <c r="AU29" s="79">
        <f t="shared" si="43"/>
        <v>0</v>
      </c>
      <c r="AV29" s="79">
        <f t="shared" si="43"/>
        <v>0</v>
      </c>
      <c r="AW29" s="79">
        <f>SUM(Y29:AJ29)</f>
        <v>0</v>
      </c>
      <c r="AX29" s="168">
        <f>Kinder!BL28</f>
        <v>0</v>
      </c>
      <c r="AY29" s="168">
        <f>Kinder!BM28</f>
        <v>0</v>
      </c>
      <c r="AZ29" s="168">
        <f>Kinder!BN28</f>
        <v>0</v>
      </c>
      <c r="BA29" s="168">
        <f>Kinder!BO28</f>
        <v>0</v>
      </c>
      <c r="BB29" s="168">
        <f>Kinder!BP28</f>
        <v>0</v>
      </c>
      <c r="BC29" s="168">
        <f>Kinder!BQ28</f>
        <v>0</v>
      </c>
      <c r="BD29" s="168">
        <f>Kinder!BR28</f>
        <v>0</v>
      </c>
      <c r="BE29" s="168">
        <f>Kinder!BS28</f>
        <v>0</v>
      </c>
      <c r="BF29" s="168">
        <f>Kinder!BT28</f>
        <v>0</v>
      </c>
      <c r="BG29" s="168">
        <f>Kinder!BU28</f>
        <v>0</v>
      </c>
      <c r="BH29" s="168">
        <f>Kinder!BV28</f>
        <v>0</v>
      </c>
      <c r="BI29" s="168">
        <f>Kinder!BW28</f>
        <v>0</v>
      </c>
      <c r="BV29" s="79"/>
      <c r="BW29" s="79">
        <f t="shared" ref="BW29:CH29" si="44">IF(MIN(AX27,AX28)&gt;4.5,4.5*AX29,BJ28)</f>
        <v>0</v>
      </c>
      <c r="BX29" s="79">
        <f t="shared" si="44"/>
        <v>0</v>
      </c>
      <c r="BY29" s="79">
        <f t="shared" si="44"/>
        <v>0</v>
      </c>
      <c r="BZ29" s="79">
        <f t="shared" si="44"/>
        <v>0</v>
      </c>
      <c r="CA29" s="79">
        <f t="shared" si="44"/>
        <v>0</v>
      </c>
      <c r="CB29" s="79">
        <f t="shared" si="44"/>
        <v>0</v>
      </c>
      <c r="CC29" s="79">
        <f t="shared" si="44"/>
        <v>0</v>
      </c>
      <c r="CD29" s="79">
        <f t="shared" si="44"/>
        <v>0</v>
      </c>
      <c r="CE29" s="79">
        <f t="shared" si="44"/>
        <v>0</v>
      </c>
      <c r="CF29" s="79">
        <f t="shared" si="44"/>
        <v>0</v>
      </c>
      <c r="CG29" s="79">
        <f t="shared" si="44"/>
        <v>0</v>
      </c>
      <c r="CH29" s="79">
        <f t="shared" si="44"/>
        <v>0</v>
      </c>
      <c r="CI29" s="79">
        <f>SUM(BW29:CH29)</f>
        <v>0</v>
      </c>
      <c r="CJ29" s="80"/>
      <c r="CK29" s="581"/>
      <c r="CL29" s="581"/>
      <c r="CM29" s="581"/>
    </row>
    <row r="30" spans="1:91" x14ac:dyDescent="0.2">
      <c r="A30" s="124">
        <f>Kinder!E30</f>
        <v>0</v>
      </c>
      <c r="B30">
        <f>Kinder!F30</f>
        <v>0</v>
      </c>
      <c r="C30">
        <f>Kinder!G30</f>
        <v>0</v>
      </c>
      <c r="D30">
        <f>Kinder!H30</f>
        <v>0</v>
      </c>
      <c r="E30">
        <f>Kinder!I30</f>
        <v>0</v>
      </c>
      <c r="F30">
        <f>Kinder!J30</f>
        <v>0</v>
      </c>
      <c r="G30">
        <f>Kinder!K30</f>
        <v>0</v>
      </c>
      <c r="H30">
        <f>Kinder!L30</f>
        <v>0</v>
      </c>
      <c r="I30">
        <f>Kinder!M30</f>
        <v>0</v>
      </c>
      <c r="J30">
        <f>Kinder!N30</f>
        <v>0</v>
      </c>
      <c r="K30">
        <f>Kinder!O30</f>
        <v>0</v>
      </c>
      <c r="L30">
        <f>Kinder!P30</f>
        <v>0</v>
      </c>
      <c r="AX30" s="165">
        <f>IF(Kinder!BL30=4.5,'Berechnung 4_5 _ x'!$E$31,Kinder!BL30)</f>
        <v>0</v>
      </c>
      <c r="AY30" s="165">
        <f>IF(Kinder!F30=4.5,'Berechnung 4_5 _ x'!$E$31,Kinder!F30)</f>
        <v>0</v>
      </c>
      <c r="AZ30" s="165">
        <f>IF(Kinder!G30=4.5,'Berechnung 4_5 _ x'!$E$31,Kinder!G30)</f>
        <v>0</v>
      </c>
      <c r="BA30" s="165">
        <f>IF(Kinder!H30=4.5,'Berechnung 4_5 _ x'!$E$31,Kinder!H30)</f>
        <v>0</v>
      </c>
      <c r="BB30" s="165">
        <f>IF(Kinder!I30=4.5,'Berechnung 4_5 _ x'!$E$31,Kinder!I30)</f>
        <v>0</v>
      </c>
      <c r="BC30" s="165">
        <f>IF(Kinder!J30=4.5,'Berechnung 4_5 _ x'!$E$31,Kinder!J30)</f>
        <v>0</v>
      </c>
      <c r="BD30" s="165">
        <f>IF(Kinder!K30=4.5,'Berechnung 4_5 _ x'!$E$31,Kinder!K30)</f>
        <v>0</v>
      </c>
      <c r="BE30" s="165">
        <f>IF(Kinder!L30=4.5,'Berechnung 4_5 _ x'!$E$31,Kinder!L30)</f>
        <v>0</v>
      </c>
      <c r="BF30" s="165">
        <f>IF(Kinder!M30=4.5,'Berechnung 4_5 _ x'!$E$31,Kinder!M30)</f>
        <v>0</v>
      </c>
      <c r="BG30" s="165">
        <f>IF(Kinder!N30=4.5,'Berechnung 4_5 _ x'!$E$31,Kinder!N30)</f>
        <v>0</v>
      </c>
      <c r="BH30" s="165">
        <f>IF(Kinder!O30=4.5,'Berechnung 4_5 _ x'!$E$31,Kinder!O30)</f>
        <v>0</v>
      </c>
      <c r="BI30" s="165">
        <f>IF(Kinder!P30=4.5,'Berechnung 4_5 _ x'!$E$31,Kinder!P30)</f>
        <v>0</v>
      </c>
      <c r="BJ30" s="165"/>
      <c r="BK30" s="165"/>
      <c r="BL30" s="165"/>
      <c r="BM30" s="165"/>
      <c r="BN30" s="165"/>
      <c r="BO30" s="165"/>
      <c r="BP30" s="165"/>
      <c r="BQ30" s="165"/>
      <c r="BR30" s="165"/>
      <c r="BS30" s="165"/>
      <c r="BT30" s="165"/>
      <c r="BU30" s="165"/>
      <c r="BW30">
        <f t="shared" ref="BW30:CH30" si="45">IF(MIN(AX30,AX31)&gt;=4.5,1*AX32,BJ31)</f>
        <v>0</v>
      </c>
      <c r="BX30">
        <f t="shared" si="45"/>
        <v>0</v>
      </c>
      <c r="BY30">
        <f t="shared" si="45"/>
        <v>0</v>
      </c>
      <c r="BZ30">
        <f t="shared" si="45"/>
        <v>0</v>
      </c>
      <c r="CA30">
        <f t="shared" si="45"/>
        <v>0</v>
      </c>
      <c r="CB30">
        <f t="shared" si="45"/>
        <v>0</v>
      </c>
      <c r="CC30">
        <f t="shared" si="45"/>
        <v>0</v>
      </c>
      <c r="CD30">
        <f t="shared" si="45"/>
        <v>0</v>
      </c>
      <c r="CE30">
        <f t="shared" si="45"/>
        <v>0</v>
      </c>
      <c r="CF30">
        <f t="shared" si="45"/>
        <v>0</v>
      </c>
      <c r="CG30">
        <f t="shared" si="45"/>
        <v>0</v>
      </c>
      <c r="CH30">
        <f t="shared" si="45"/>
        <v>0</v>
      </c>
      <c r="CJ30" s="78">
        <f>SUM(BW30:CH30)</f>
        <v>0</v>
      </c>
      <c r="CK30" s="581">
        <f>CL30+CM30</f>
        <v>0</v>
      </c>
      <c r="CL30" s="581">
        <f>IF(COUNTIF(Kinder!E32:P32,Antrag!$C$4)=0,0,(IF(AND(A30=2,Kinder!E32=Antrag!$C$4),M31,0)+IF(AND(OR(A30=2,B30=2),Kinder!F32=Antrag!$C$4),N31,0)+IF(AND(OR(A30=2,B30=2,C30=2),Kinder!G32=Antrag!$C$4),O31,0)+IF(AND(OR(A30=2,B30=2,C30=2,D30=2),Kinder!H32=Antrag!$C$4),P31,0)+IF(AND(OR(A30=2,B30=2,C30=2,D30=2,E30=2),Kinder!I32=Antrag!$C$4),Q31,0)+IF(AND(OR(A30=2,B30=2,C30=2,D30=2,E30=2,F30=2),Kinder!J32=Antrag!$C$4),R31,0))/12)</f>
        <v>0</v>
      </c>
      <c r="CM30" s="581">
        <f>IF(COUNTIF(Kinder!E32:P32,Antrag!$C$4)=0,0,(IF(AND(OR(A30=2,B30=2,C30=2,D30=2,E30=2,F30=2,G30=2),Kinder!K32=Antrag!$C$4),S31,0)+IF(AND(OR(A30=2,B30=2,C30=2,D30=2,E30=2,F30=2,G30=2,H30=2),Kinder!L32=Antrag!$C$4),T31,0)+IF(AND(OR(A30=2,B30=2,C30=2,D30=2,E30=2,F30=2,G30=2,H30=2,I30=2),Kinder!M32=Antrag!$C$4),U31,0)+IF(AND(OR(A30=2,B30=2,C30=2,D30=2,E30=2,F30=2,G30=2,H30=2,I30=2,J30=2),Kinder!N32=Antrag!$C$4),V31,0)+IF(AND(OR(A30=2,B30=2,C30=2,D30=2,E30=2,F30=2,G30=2,H30=2,I30=2,J30=2,K30=2),Kinder!O32=Antrag!$C$4),W31,0)+IF(AND(OR(A30=2,B30=2,C30=2,D30=2,E30=2,F30=2,G30=2,H30=2,I30=2,J30=2,K30=2,L30=2),Kinder!P32=Antrag!$C$4),X31,0))/12)</f>
        <v>0</v>
      </c>
    </row>
    <row r="31" spans="1:91" x14ac:dyDescent="0.2">
      <c r="A31" s="124"/>
      <c r="M31">
        <f>Kinder!E31</f>
        <v>0</v>
      </c>
      <c r="N31">
        <f>Kinder!F31</f>
        <v>0</v>
      </c>
      <c r="O31">
        <f>Kinder!G31</f>
        <v>0</v>
      </c>
      <c r="P31">
        <f>Kinder!H31</f>
        <v>0</v>
      </c>
      <c r="Q31">
        <f>Kinder!I31</f>
        <v>0</v>
      </c>
      <c r="R31">
        <f>Kinder!J31</f>
        <v>0</v>
      </c>
      <c r="S31">
        <f>Kinder!K31</f>
        <v>0</v>
      </c>
      <c r="T31">
        <f>Kinder!L31</f>
        <v>0</v>
      </c>
      <c r="U31">
        <f>Kinder!M31</f>
        <v>0</v>
      </c>
      <c r="V31">
        <f>Kinder!N31</f>
        <v>0</v>
      </c>
      <c r="W31">
        <f>Kinder!O31</f>
        <v>0</v>
      </c>
      <c r="X31">
        <f>Kinder!P31</f>
        <v>0</v>
      </c>
      <c r="AX31">
        <f>IF(Kinder!BL30&gt;=4.5,IF('Berechnung 4_5 _ x'!D$5="Nein",4.5,IF(Kinder!AJ$903&lt;3,IF(MAX(Kinder!$AJ$903:AJ$903)&lt;3,4.5,Kinder!BL30),MIN('Berechnung 4_5 _ x'!$E$31:$F$32))),Kinder!BL30)</f>
        <v>0</v>
      </c>
      <c r="AY31">
        <f>IF(Kinder!BM30&gt;=4.5,IF('Berechnung 4_5 _ x'!E$5="Nein",4.5,IF(Kinder!AK$903&lt;3,IF(MAX(Kinder!$AJ$903:AK$903)&lt;3,4.5,Kinder!BM30),MIN('Berechnung 4_5 _ x'!$E$31:$F$32))),Kinder!BM30)</f>
        <v>0</v>
      </c>
      <c r="AZ31">
        <f>IF(Kinder!BN30&gt;=4.5,IF('Berechnung 4_5 _ x'!F$5="Nein",4.5,IF(Kinder!AL$903&lt;3,IF(MAX(Kinder!$AJ$903:AL$903)&lt;3,4.5,Kinder!BN30),MIN('Berechnung 4_5 _ x'!$E$31:$F$32))),Kinder!BN30)</f>
        <v>0</v>
      </c>
      <c r="BA31">
        <f>IF(Kinder!BO30&gt;=4.5,IF('Berechnung 4_5 _ x'!G$5="Nein",4.5,IF(Kinder!AM$903&lt;3,IF(MAX(Kinder!$AJ$903:AM$903)&lt;3,4.5,Kinder!BO30),MIN('Berechnung 4_5 _ x'!$E$31:$F$32))),Kinder!BO30)</f>
        <v>0</v>
      </c>
      <c r="BB31">
        <f>IF(Kinder!BP30&gt;=4.5,IF('Berechnung 4_5 _ x'!H$5="Nein",4.5,IF(Kinder!AN$903&lt;3,IF(MAX(Kinder!$AJ$903:AN$903)&lt;3,4.5,Kinder!BP30),MIN('Berechnung 4_5 _ x'!$E$31:$F$32))),Kinder!BP30)</f>
        <v>0</v>
      </c>
      <c r="BC31">
        <f>IF(Kinder!BQ30&gt;=4.5,IF('Berechnung 4_5 _ x'!I$5="Nein",4.5,IF(Kinder!AO$903&lt;3,IF(MAX(Kinder!$AJ$903:AO$903)&lt;3,4.5,Kinder!BQ30),MIN('Berechnung 4_5 _ x'!$E$31:$F$32))),Kinder!BQ30)</f>
        <v>0</v>
      </c>
      <c r="BD31">
        <f>IF(Kinder!BR30&gt;=4.5,IF('Berechnung 4_5 _ x'!J$5="Nein",4.5,IF(Kinder!AP$903&lt;3,IF(MAX(Kinder!$AJ$903:AP$903)&lt;3,4.5,Kinder!BR30),MIN('Berechnung 4_5 _ x'!$E$31:$F$32))),Kinder!BR30)</f>
        <v>0</v>
      </c>
      <c r="BE31">
        <f>IF(Kinder!BS30&gt;=4.5,IF('Berechnung 4_5 _ x'!K$5="Nein",4.5,IF(Kinder!AQ$903&lt;3,IF(MAX(Kinder!$AJ$903:AQ$903)&lt;3,4.5,Kinder!BS30),MIN('Berechnung 4_5 _ x'!$E$31:$F$32))),Kinder!BS30)</f>
        <v>0</v>
      </c>
      <c r="BF31">
        <f>IF(Kinder!BT30&gt;=4.5,IF('Berechnung 4_5 _ x'!L$5="Nein",4.5,IF(Kinder!AR$903&lt;3,IF(MAX(Kinder!$AJ$903:AR$903)&lt;3,4.5,Kinder!BT30),MIN('Berechnung 4_5 _ x'!$E$31:$F$32))),Kinder!BT30)</f>
        <v>0</v>
      </c>
      <c r="BG31">
        <f>IF(Kinder!BU30&gt;=4.5,IF('Berechnung 4_5 _ x'!M$5="Nein",4.5,IF(Kinder!AS$903&lt;3,IF(MAX(Kinder!$AJ$903:AS$903)&lt;3,4.5,Kinder!BU30),MIN('Berechnung 4_5 _ x'!$E$31:$F$32))),Kinder!BU30)</f>
        <v>0</v>
      </c>
      <c r="BH31">
        <f>IF(Kinder!BV30&gt;=4.5,IF('Berechnung 4_5 _ x'!N$5="Nein",4.5,IF(Kinder!AT$903&lt;3,IF(MAX(Kinder!$AJ$903:AT$903)&lt;3,4.5,Kinder!BV30),MIN('Berechnung 4_5 _ x'!$E$31:$F$32))),Kinder!BV30)</f>
        <v>0</v>
      </c>
      <c r="BI31">
        <f>IF(Kinder!BW30&gt;=4.5,IF('Berechnung 4_5 _ x'!O$5="Nein",4.5,IF(Kinder!AU$903&lt;3,IF(MAX(Kinder!$AJ$903:AU$903)&lt;3,4.5,Kinder!BW30),MIN('Berechnung 4_5 _ x'!$E$31:$F$32))),Kinder!BW30)</f>
        <v>0</v>
      </c>
      <c r="BJ31">
        <f t="shared" ref="BJ31:BU31" si="46">MIN(AX30,AX31)*AX32</f>
        <v>0</v>
      </c>
      <c r="BK31">
        <f t="shared" si="46"/>
        <v>0</v>
      </c>
      <c r="BL31">
        <f t="shared" si="46"/>
        <v>0</v>
      </c>
      <c r="BM31">
        <f t="shared" si="46"/>
        <v>0</v>
      </c>
      <c r="BN31">
        <f t="shared" si="46"/>
        <v>0</v>
      </c>
      <c r="BO31">
        <f t="shared" si="46"/>
        <v>0</v>
      </c>
      <c r="BP31">
        <f t="shared" si="46"/>
        <v>0</v>
      </c>
      <c r="BQ31">
        <f t="shared" si="46"/>
        <v>0</v>
      </c>
      <c r="BR31">
        <f t="shared" si="46"/>
        <v>0</v>
      </c>
      <c r="BS31">
        <f t="shared" si="46"/>
        <v>0</v>
      </c>
      <c r="BT31">
        <f t="shared" si="46"/>
        <v>0</v>
      </c>
      <c r="BU31">
        <f t="shared" si="46"/>
        <v>0</v>
      </c>
      <c r="BV31">
        <f>SUM(BJ31:BU31)</f>
        <v>0</v>
      </c>
      <c r="CJ31" s="78"/>
      <c r="CK31" s="581"/>
      <c r="CL31" s="581"/>
      <c r="CM31" s="581"/>
    </row>
    <row r="32" spans="1:91" ht="13.5" thickBot="1" x14ac:dyDescent="0.25">
      <c r="A32" s="167"/>
      <c r="B32" s="79"/>
      <c r="C32" s="79"/>
      <c r="D32" s="79"/>
      <c r="E32" s="79"/>
      <c r="F32" s="79"/>
      <c r="G32" s="79"/>
      <c r="H32" s="79"/>
      <c r="I32" s="79"/>
      <c r="J32" s="79"/>
      <c r="K32" s="79"/>
      <c r="L32" s="79"/>
      <c r="M32" s="79"/>
      <c r="N32" s="79"/>
      <c r="O32" s="79"/>
      <c r="P32" s="79"/>
      <c r="Q32" s="79"/>
      <c r="R32" s="79"/>
      <c r="S32" s="79"/>
      <c r="T32" s="79"/>
      <c r="U32" s="79"/>
      <c r="V32" s="79"/>
      <c r="W32" s="79"/>
      <c r="X32" s="79"/>
      <c r="Y32" s="79">
        <f t="shared" ref="Y32:AJ32" si="47">A30*M31</f>
        <v>0</v>
      </c>
      <c r="Z32" s="79">
        <f t="shared" si="47"/>
        <v>0</v>
      </c>
      <c r="AA32" s="79">
        <f t="shared" si="47"/>
        <v>0</v>
      </c>
      <c r="AB32" s="79">
        <f t="shared" si="47"/>
        <v>0</v>
      </c>
      <c r="AC32" s="79">
        <f t="shared" si="47"/>
        <v>0</v>
      </c>
      <c r="AD32" s="79">
        <f t="shared" si="47"/>
        <v>0</v>
      </c>
      <c r="AE32" s="79">
        <f t="shared" si="47"/>
        <v>0</v>
      </c>
      <c r="AF32" s="79">
        <f t="shared" si="47"/>
        <v>0</v>
      </c>
      <c r="AG32" s="79">
        <f t="shared" si="47"/>
        <v>0</v>
      </c>
      <c r="AH32" s="79">
        <f t="shared" si="47"/>
        <v>0</v>
      </c>
      <c r="AI32" s="79">
        <f t="shared" si="47"/>
        <v>0</v>
      </c>
      <c r="AJ32" s="79">
        <f t="shared" si="47"/>
        <v>0</v>
      </c>
      <c r="AK32" s="79">
        <f t="shared" ref="AK32:AV32" si="48">IF(A30&gt;4.4,M31,A30*M31)</f>
        <v>0</v>
      </c>
      <c r="AL32" s="79">
        <f t="shared" si="48"/>
        <v>0</v>
      </c>
      <c r="AM32" s="79">
        <f t="shared" si="48"/>
        <v>0</v>
      </c>
      <c r="AN32" s="79">
        <f t="shared" si="48"/>
        <v>0</v>
      </c>
      <c r="AO32" s="79">
        <f t="shared" si="48"/>
        <v>0</v>
      </c>
      <c r="AP32" s="79">
        <f t="shared" si="48"/>
        <v>0</v>
      </c>
      <c r="AQ32" s="79">
        <f t="shared" si="48"/>
        <v>0</v>
      </c>
      <c r="AR32" s="79">
        <f t="shared" si="48"/>
        <v>0</v>
      </c>
      <c r="AS32" s="79">
        <f t="shared" si="48"/>
        <v>0</v>
      </c>
      <c r="AT32" s="79">
        <f t="shared" si="48"/>
        <v>0</v>
      </c>
      <c r="AU32" s="79">
        <f t="shared" si="48"/>
        <v>0</v>
      </c>
      <c r="AV32" s="79">
        <f t="shared" si="48"/>
        <v>0</v>
      </c>
      <c r="AW32" s="79">
        <f>SUM(Y32:AJ32)</f>
        <v>0</v>
      </c>
      <c r="AX32" s="168">
        <f>Kinder!BL31</f>
        <v>0</v>
      </c>
      <c r="AY32" s="168">
        <f>Kinder!BM31</f>
        <v>0</v>
      </c>
      <c r="AZ32" s="168">
        <f>Kinder!BN31</f>
        <v>0</v>
      </c>
      <c r="BA32" s="168">
        <f>Kinder!BO31</f>
        <v>0</v>
      </c>
      <c r="BB32" s="168">
        <f>Kinder!BP31</f>
        <v>0</v>
      </c>
      <c r="BC32" s="168">
        <f>Kinder!BQ31</f>
        <v>0</v>
      </c>
      <c r="BD32" s="168">
        <f>Kinder!BR31</f>
        <v>0</v>
      </c>
      <c r="BE32" s="168">
        <f>Kinder!BS31</f>
        <v>0</v>
      </c>
      <c r="BF32" s="168">
        <f>Kinder!BT31</f>
        <v>0</v>
      </c>
      <c r="BG32" s="168">
        <f>Kinder!BU31</f>
        <v>0</v>
      </c>
      <c r="BH32" s="168">
        <f>Kinder!BV31</f>
        <v>0</v>
      </c>
      <c r="BI32" s="168">
        <f>Kinder!BW31</f>
        <v>0</v>
      </c>
      <c r="BV32" s="79"/>
      <c r="BW32" s="79">
        <f t="shared" ref="BW32:CH32" si="49">IF(MIN(AX30,AX31)&gt;4.5,4.5*AX32,BJ31)</f>
        <v>0</v>
      </c>
      <c r="BX32" s="79">
        <f t="shared" si="49"/>
        <v>0</v>
      </c>
      <c r="BY32" s="79">
        <f t="shared" si="49"/>
        <v>0</v>
      </c>
      <c r="BZ32" s="79">
        <f t="shared" si="49"/>
        <v>0</v>
      </c>
      <c r="CA32" s="79">
        <f t="shared" si="49"/>
        <v>0</v>
      </c>
      <c r="CB32" s="79">
        <f t="shared" si="49"/>
        <v>0</v>
      </c>
      <c r="CC32" s="79">
        <f t="shared" si="49"/>
        <v>0</v>
      </c>
      <c r="CD32" s="79">
        <f t="shared" si="49"/>
        <v>0</v>
      </c>
      <c r="CE32" s="79">
        <f t="shared" si="49"/>
        <v>0</v>
      </c>
      <c r="CF32" s="79">
        <f t="shared" si="49"/>
        <v>0</v>
      </c>
      <c r="CG32" s="79">
        <f t="shared" si="49"/>
        <v>0</v>
      </c>
      <c r="CH32" s="79">
        <f t="shared" si="49"/>
        <v>0</v>
      </c>
      <c r="CI32" s="79">
        <f>SUM(BW32:CH32)</f>
        <v>0</v>
      </c>
      <c r="CJ32" s="80"/>
      <c r="CK32" s="581"/>
      <c r="CL32" s="581"/>
      <c r="CM32" s="581"/>
    </row>
    <row r="33" spans="1:91" x14ac:dyDescent="0.2">
      <c r="A33" s="124">
        <f>Kinder!E33</f>
        <v>0</v>
      </c>
      <c r="B33">
        <f>Kinder!F33</f>
        <v>0</v>
      </c>
      <c r="C33">
        <f>Kinder!G33</f>
        <v>0</v>
      </c>
      <c r="D33">
        <f>Kinder!H33</f>
        <v>0</v>
      </c>
      <c r="E33">
        <f>Kinder!I33</f>
        <v>0</v>
      </c>
      <c r="F33">
        <f>Kinder!J33</f>
        <v>0</v>
      </c>
      <c r="G33">
        <f>Kinder!K33</f>
        <v>0</v>
      </c>
      <c r="H33">
        <f>Kinder!L33</f>
        <v>0</v>
      </c>
      <c r="I33">
        <f>Kinder!M33</f>
        <v>0</v>
      </c>
      <c r="J33">
        <f>Kinder!N33</f>
        <v>0</v>
      </c>
      <c r="K33">
        <f>Kinder!O33</f>
        <v>0</v>
      </c>
      <c r="L33">
        <f>Kinder!P33</f>
        <v>0</v>
      </c>
      <c r="AX33" s="165">
        <f>IF(Kinder!BL33=4.5,'Berechnung 4_5 _ x'!$E$31,Kinder!BL33)</f>
        <v>0</v>
      </c>
      <c r="AY33" s="165">
        <f>IF(Kinder!F33=4.5,'Berechnung 4_5 _ x'!$E$31,Kinder!F33)</f>
        <v>0</v>
      </c>
      <c r="AZ33" s="165">
        <f>IF(Kinder!G33=4.5,'Berechnung 4_5 _ x'!$E$31,Kinder!G33)</f>
        <v>0</v>
      </c>
      <c r="BA33" s="165">
        <f>IF(Kinder!H33=4.5,'Berechnung 4_5 _ x'!$E$31,Kinder!H33)</f>
        <v>0</v>
      </c>
      <c r="BB33" s="165">
        <f>IF(Kinder!I33=4.5,'Berechnung 4_5 _ x'!$E$31,Kinder!I33)</f>
        <v>0</v>
      </c>
      <c r="BC33" s="165">
        <f>IF(Kinder!J33=4.5,'Berechnung 4_5 _ x'!$E$31,Kinder!J33)</f>
        <v>0</v>
      </c>
      <c r="BD33" s="165">
        <f>IF(Kinder!K33=4.5,'Berechnung 4_5 _ x'!$E$31,Kinder!K33)</f>
        <v>0</v>
      </c>
      <c r="BE33" s="165">
        <f>IF(Kinder!L33=4.5,'Berechnung 4_5 _ x'!$E$31,Kinder!L33)</f>
        <v>0</v>
      </c>
      <c r="BF33" s="165">
        <f>IF(Kinder!M33=4.5,'Berechnung 4_5 _ x'!$E$31,Kinder!M33)</f>
        <v>0</v>
      </c>
      <c r="BG33" s="165">
        <f>IF(Kinder!N33=4.5,'Berechnung 4_5 _ x'!$E$31,Kinder!N33)</f>
        <v>0</v>
      </c>
      <c r="BH33" s="165">
        <f>IF(Kinder!O33=4.5,'Berechnung 4_5 _ x'!$E$31,Kinder!O33)</f>
        <v>0</v>
      </c>
      <c r="BI33" s="165">
        <f>IF(Kinder!P33=4.5,'Berechnung 4_5 _ x'!$E$31,Kinder!P33)</f>
        <v>0</v>
      </c>
      <c r="BJ33" s="165"/>
      <c r="BK33" s="165"/>
      <c r="BL33" s="165"/>
      <c r="BM33" s="165"/>
      <c r="BN33" s="165"/>
      <c r="BO33" s="165"/>
      <c r="BP33" s="165"/>
      <c r="BQ33" s="165"/>
      <c r="BR33" s="165"/>
      <c r="BS33" s="165"/>
      <c r="BT33" s="165"/>
      <c r="BU33" s="165"/>
      <c r="BW33">
        <f t="shared" ref="BW33:CH33" si="50">IF(MIN(AX33,AX34)&gt;=4.5,1*AX35,BJ34)</f>
        <v>0</v>
      </c>
      <c r="BX33">
        <f t="shared" si="50"/>
        <v>0</v>
      </c>
      <c r="BY33">
        <f t="shared" si="50"/>
        <v>0</v>
      </c>
      <c r="BZ33">
        <f t="shared" si="50"/>
        <v>0</v>
      </c>
      <c r="CA33">
        <f t="shared" si="50"/>
        <v>0</v>
      </c>
      <c r="CB33">
        <f t="shared" si="50"/>
        <v>0</v>
      </c>
      <c r="CC33">
        <f t="shared" si="50"/>
        <v>0</v>
      </c>
      <c r="CD33">
        <f t="shared" si="50"/>
        <v>0</v>
      </c>
      <c r="CE33">
        <f t="shared" si="50"/>
        <v>0</v>
      </c>
      <c r="CF33">
        <f t="shared" si="50"/>
        <v>0</v>
      </c>
      <c r="CG33">
        <f t="shared" si="50"/>
        <v>0</v>
      </c>
      <c r="CH33">
        <f t="shared" si="50"/>
        <v>0</v>
      </c>
      <c r="CJ33" s="78">
        <f>SUM(BW33:CH33)</f>
        <v>0</v>
      </c>
      <c r="CK33" s="581">
        <f>CL33+CM33</f>
        <v>0</v>
      </c>
      <c r="CL33" s="581">
        <f>IF(COUNTIF(Kinder!E35:P35,Antrag!$C$4)=0,0,(IF(AND(A33=2,Kinder!E35=Antrag!$C$4),M34,0)+IF(AND(OR(A33=2,B33=2),Kinder!F35=Antrag!$C$4),N34,0)+IF(AND(OR(A33=2,B33=2,C33=2),Kinder!G35=Antrag!$C$4),O34,0)+IF(AND(OR(A33=2,B33=2,C33=2,D33=2),Kinder!H35=Antrag!$C$4),P34,0)+IF(AND(OR(A33=2,B33=2,C33=2,D33=2,E33=2),Kinder!I35=Antrag!$C$4),Q34,0)+IF(AND(OR(A33=2,B33=2,C33=2,D33=2,E33=2,F33=2),Kinder!J35=Antrag!$C$4),R34,0))/12)</f>
        <v>0</v>
      </c>
      <c r="CM33" s="581">
        <f>IF(COUNTIF(Kinder!E35:P35,Antrag!$C$4)=0,0,(IF(AND(OR(A33=2,B33=2,C33=2,D33=2,E33=2,F33=2,G33=2),Kinder!K35=Antrag!$C$4),S34,0)+IF(AND(OR(A33=2,B33=2,C33=2,D33=2,E33=2,F33=2,G33=2,H33=2),Kinder!L35=Antrag!$C$4),T34,0)+IF(AND(OR(A33=2,B33=2,C33=2,D33=2,E33=2,F33=2,G33=2,H33=2,I33=2),Kinder!M35=Antrag!$C$4),U34,0)+IF(AND(OR(A33=2,B33=2,C33=2,D33=2,E33=2,F33=2,G33=2,H33=2,I33=2,J33=2),Kinder!N35=Antrag!$C$4),V34,0)+IF(AND(OR(A33=2,B33=2,C33=2,D33=2,E33=2,F33=2,G33=2,H33=2,I33=2,J33=2,K33=2),Kinder!O35=Antrag!$C$4),W34,0)+IF(AND(OR(A33=2,B33=2,C33=2,D33=2,E33=2,F33=2,G33=2,H33=2,I33=2,J33=2,K33=2,L33=2),Kinder!P35=Antrag!$C$4),X34,0))/12)</f>
        <v>0</v>
      </c>
    </row>
    <row r="34" spans="1:91" x14ac:dyDescent="0.2">
      <c r="A34" s="124"/>
      <c r="M34">
        <f>Kinder!E34</f>
        <v>0</v>
      </c>
      <c r="N34">
        <f>Kinder!F34</f>
        <v>0</v>
      </c>
      <c r="O34">
        <f>Kinder!G34</f>
        <v>0</v>
      </c>
      <c r="P34">
        <f>Kinder!H34</f>
        <v>0</v>
      </c>
      <c r="Q34">
        <f>Kinder!I34</f>
        <v>0</v>
      </c>
      <c r="R34">
        <f>Kinder!J34</f>
        <v>0</v>
      </c>
      <c r="S34">
        <f>Kinder!K34</f>
        <v>0</v>
      </c>
      <c r="T34">
        <f>Kinder!L34</f>
        <v>0</v>
      </c>
      <c r="U34">
        <f>Kinder!M34</f>
        <v>0</v>
      </c>
      <c r="V34">
        <f>Kinder!N34</f>
        <v>0</v>
      </c>
      <c r="W34">
        <f>Kinder!O34</f>
        <v>0</v>
      </c>
      <c r="X34">
        <f>Kinder!P34</f>
        <v>0</v>
      </c>
      <c r="AX34">
        <f>IF(Kinder!BL33&gt;=4.5,IF('Berechnung 4_5 _ x'!D$5="Nein",4.5,IF(Kinder!AJ$903&lt;3,IF(MAX(Kinder!$AJ$903:AJ$903)&lt;3,4.5,Kinder!BL33),MIN('Berechnung 4_5 _ x'!$E$31:$F$32))),Kinder!BL33)</f>
        <v>0</v>
      </c>
      <c r="AY34">
        <f>IF(Kinder!BM33&gt;=4.5,IF('Berechnung 4_5 _ x'!E$5="Nein",4.5,IF(Kinder!AK$903&lt;3,IF(MAX(Kinder!$AJ$903:AK$903)&lt;3,4.5,Kinder!BM33),MIN('Berechnung 4_5 _ x'!$E$31:$F$32))),Kinder!BM33)</f>
        <v>0</v>
      </c>
      <c r="AZ34">
        <f>IF(Kinder!BN33&gt;=4.5,IF('Berechnung 4_5 _ x'!F$5="Nein",4.5,IF(Kinder!AL$903&lt;3,IF(MAX(Kinder!$AJ$903:AL$903)&lt;3,4.5,Kinder!BN33),MIN('Berechnung 4_5 _ x'!$E$31:$F$32))),Kinder!BN33)</f>
        <v>0</v>
      </c>
      <c r="BA34">
        <f>IF(Kinder!BO33&gt;=4.5,IF('Berechnung 4_5 _ x'!G$5="Nein",4.5,IF(Kinder!AM$903&lt;3,IF(MAX(Kinder!$AJ$903:AM$903)&lt;3,4.5,Kinder!BO33),MIN('Berechnung 4_5 _ x'!$E$31:$F$32))),Kinder!BO33)</f>
        <v>0</v>
      </c>
      <c r="BB34">
        <f>IF(Kinder!BP33&gt;=4.5,IF('Berechnung 4_5 _ x'!H$5="Nein",4.5,IF(Kinder!AN$903&lt;3,IF(MAX(Kinder!$AJ$903:AN$903)&lt;3,4.5,Kinder!BP33),MIN('Berechnung 4_5 _ x'!$E$31:$F$32))),Kinder!BP33)</f>
        <v>0</v>
      </c>
      <c r="BC34">
        <f>IF(Kinder!BQ33&gt;=4.5,IF('Berechnung 4_5 _ x'!I$5="Nein",4.5,IF(Kinder!AO$903&lt;3,IF(MAX(Kinder!$AJ$903:AO$903)&lt;3,4.5,Kinder!BQ33),MIN('Berechnung 4_5 _ x'!$E$31:$F$32))),Kinder!BQ33)</f>
        <v>0</v>
      </c>
      <c r="BD34">
        <f>IF(Kinder!BR33&gt;=4.5,IF('Berechnung 4_5 _ x'!J$5="Nein",4.5,IF(Kinder!AP$903&lt;3,IF(MAX(Kinder!$AJ$903:AP$903)&lt;3,4.5,Kinder!BR33),MIN('Berechnung 4_5 _ x'!$E$31:$F$32))),Kinder!BR33)</f>
        <v>0</v>
      </c>
      <c r="BE34">
        <f>IF(Kinder!BS33&gt;=4.5,IF('Berechnung 4_5 _ x'!K$5="Nein",4.5,IF(Kinder!AQ$903&lt;3,IF(MAX(Kinder!$AJ$903:AQ$903)&lt;3,4.5,Kinder!BS33),MIN('Berechnung 4_5 _ x'!$E$31:$F$32))),Kinder!BS33)</f>
        <v>0</v>
      </c>
      <c r="BF34">
        <f>IF(Kinder!BT33&gt;=4.5,IF('Berechnung 4_5 _ x'!L$5="Nein",4.5,IF(Kinder!AR$903&lt;3,IF(MAX(Kinder!$AJ$903:AR$903)&lt;3,4.5,Kinder!BT33),MIN('Berechnung 4_5 _ x'!$E$31:$F$32))),Kinder!BT33)</f>
        <v>0</v>
      </c>
      <c r="BG34">
        <f>IF(Kinder!BU33&gt;=4.5,IF('Berechnung 4_5 _ x'!M$5="Nein",4.5,IF(Kinder!AS$903&lt;3,IF(MAX(Kinder!$AJ$903:AS$903)&lt;3,4.5,Kinder!BU33),MIN('Berechnung 4_5 _ x'!$E$31:$F$32))),Kinder!BU33)</f>
        <v>0</v>
      </c>
      <c r="BH34">
        <f>IF(Kinder!BV33&gt;=4.5,IF('Berechnung 4_5 _ x'!N$5="Nein",4.5,IF(Kinder!AT$903&lt;3,IF(MAX(Kinder!$AJ$903:AT$903)&lt;3,4.5,Kinder!BV33),MIN('Berechnung 4_5 _ x'!$E$31:$F$32))),Kinder!BV33)</f>
        <v>0</v>
      </c>
      <c r="BI34">
        <f>IF(Kinder!BW33&gt;=4.5,IF('Berechnung 4_5 _ x'!O$5="Nein",4.5,IF(Kinder!AU$903&lt;3,IF(MAX(Kinder!$AJ$903:AU$903)&lt;3,4.5,Kinder!BW33),MIN('Berechnung 4_5 _ x'!$E$31:$F$32))),Kinder!BW33)</f>
        <v>0</v>
      </c>
      <c r="BJ34">
        <f t="shared" ref="BJ34:BU34" si="51">MIN(AX33,AX34)*AX35</f>
        <v>0</v>
      </c>
      <c r="BK34">
        <f t="shared" si="51"/>
        <v>0</v>
      </c>
      <c r="BL34">
        <f t="shared" si="51"/>
        <v>0</v>
      </c>
      <c r="BM34">
        <f t="shared" si="51"/>
        <v>0</v>
      </c>
      <c r="BN34">
        <f t="shared" si="51"/>
        <v>0</v>
      </c>
      <c r="BO34">
        <f t="shared" si="51"/>
        <v>0</v>
      </c>
      <c r="BP34">
        <f t="shared" si="51"/>
        <v>0</v>
      </c>
      <c r="BQ34">
        <f t="shared" si="51"/>
        <v>0</v>
      </c>
      <c r="BR34">
        <f t="shared" si="51"/>
        <v>0</v>
      </c>
      <c r="BS34">
        <f t="shared" si="51"/>
        <v>0</v>
      </c>
      <c r="BT34">
        <f t="shared" si="51"/>
        <v>0</v>
      </c>
      <c r="BU34">
        <f t="shared" si="51"/>
        <v>0</v>
      </c>
      <c r="BV34">
        <f>SUM(BJ34:BU34)</f>
        <v>0</v>
      </c>
      <c r="CJ34" s="78"/>
      <c r="CK34" s="581"/>
      <c r="CL34" s="581"/>
      <c r="CM34" s="581"/>
    </row>
    <row r="35" spans="1:91" ht="13.5" thickBot="1" x14ac:dyDescent="0.25">
      <c r="A35" s="167"/>
      <c r="B35" s="79"/>
      <c r="C35" s="79"/>
      <c r="D35" s="79"/>
      <c r="E35" s="79"/>
      <c r="F35" s="79"/>
      <c r="G35" s="79"/>
      <c r="H35" s="79"/>
      <c r="I35" s="79"/>
      <c r="J35" s="79"/>
      <c r="K35" s="79"/>
      <c r="L35" s="79"/>
      <c r="M35" s="79"/>
      <c r="N35" s="79"/>
      <c r="O35" s="79"/>
      <c r="P35" s="79"/>
      <c r="Q35" s="79"/>
      <c r="R35" s="79"/>
      <c r="S35" s="79"/>
      <c r="T35" s="79"/>
      <c r="U35" s="79"/>
      <c r="V35" s="79"/>
      <c r="W35" s="79"/>
      <c r="X35" s="79"/>
      <c r="Y35" s="79">
        <f t="shared" ref="Y35:AJ35" si="52">A33*M34</f>
        <v>0</v>
      </c>
      <c r="Z35" s="79">
        <f t="shared" si="52"/>
        <v>0</v>
      </c>
      <c r="AA35" s="79">
        <f t="shared" si="52"/>
        <v>0</v>
      </c>
      <c r="AB35" s="79">
        <f t="shared" si="52"/>
        <v>0</v>
      </c>
      <c r="AC35" s="79">
        <f t="shared" si="52"/>
        <v>0</v>
      </c>
      <c r="AD35" s="79">
        <f t="shared" si="52"/>
        <v>0</v>
      </c>
      <c r="AE35" s="79">
        <f t="shared" si="52"/>
        <v>0</v>
      </c>
      <c r="AF35" s="79">
        <f t="shared" si="52"/>
        <v>0</v>
      </c>
      <c r="AG35" s="79">
        <f t="shared" si="52"/>
        <v>0</v>
      </c>
      <c r="AH35" s="79">
        <f t="shared" si="52"/>
        <v>0</v>
      </c>
      <c r="AI35" s="79">
        <f t="shared" si="52"/>
        <v>0</v>
      </c>
      <c r="AJ35" s="79">
        <f t="shared" si="52"/>
        <v>0</v>
      </c>
      <c r="AK35" s="79">
        <f t="shared" ref="AK35:AV35" si="53">IF(A33&gt;4.4,M34,A33*M34)</f>
        <v>0</v>
      </c>
      <c r="AL35" s="79">
        <f t="shared" si="53"/>
        <v>0</v>
      </c>
      <c r="AM35" s="79">
        <f t="shared" si="53"/>
        <v>0</v>
      </c>
      <c r="AN35" s="79">
        <f t="shared" si="53"/>
        <v>0</v>
      </c>
      <c r="AO35" s="79">
        <f t="shared" si="53"/>
        <v>0</v>
      </c>
      <c r="AP35" s="79">
        <f t="shared" si="53"/>
        <v>0</v>
      </c>
      <c r="AQ35" s="79">
        <f t="shared" si="53"/>
        <v>0</v>
      </c>
      <c r="AR35" s="79">
        <f t="shared" si="53"/>
        <v>0</v>
      </c>
      <c r="AS35" s="79">
        <f t="shared" si="53"/>
        <v>0</v>
      </c>
      <c r="AT35" s="79">
        <f t="shared" si="53"/>
        <v>0</v>
      </c>
      <c r="AU35" s="79">
        <f t="shared" si="53"/>
        <v>0</v>
      </c>
      <c r="AV35" s="79">
        <f t="shared" si="53"/>
        <v>0</v>
      </c>
      <c r="AW35" s="79">
        <f>SUM(Y35:AJ35)</f>
        <v>0</v>
      </c>
      <c r="AX35" s="168">
        <f>Kinder!BL34</f>
        <v>0</v>
      </c>
      <c r="AY35" s="168">
        <f>Kinder!BM34</f>
        <v>0</v>
      </c>
      <c r="AZ35" s="168">
        <f>Kinder!BN34</f>
        <v>0</v>
      </c>
      <c r="BA35" s="168">
        <f>Kinder!BO34</f>
        <v>0</v>
      </c>
      <c r="BB35" s="168">
        <f>Kinder!BP34</f>
        <v>0</v>
      </c>
      <c r="BC35" s="168">
        <f>Kinder!BQ34</f>
        <v>0</v>
      </c>
      <c r="BD35" s="168">
        <f>Kinder!BR34</f>
        <v>0</v>
      </c>
      <c r="BE35" s="168">
        <f>Kinder!BS34</f>
        <v>0</v>
      </c>
      <c r="BF35" s="168">
        <f>Kinder!BT34</f>
        <v>0</v>
      </c>
      <c r="BG35" s="168">
        <f>Kinder!BU34</f>
        <v>0</v>
      </c>
      <c r="BH35" s="168">
        <f>Kinder!BV34</f>
        <v>0</v>
      </c>
      <c r="BI35" s="168">
        <f>Kinder!BW34</f>
        <v>0</v>
      </c>
      <c r="BV35" s="79"/>
      <c r="BW35" s="79">
        <f t="shared" ref="BW35:CH35" si="54">IF(MIN(AX33,AX34)&gt;4.5,4.5*AX35,BJ34)</f>
        <v>0</v>
      </c>
      <c r="BX35" s="79">
        <f t="shared" si="54"/>
        <v>0</v>
      </c>
      <c r="BY35" s="79">
        <f t="shared" si="54"/>
        <v>0</v>
      </c>
      <c r="BZ35" s="79">
        <f t="shared" si="54"/>
        <v>0</v>
      </c>
      <c r="CA35" s="79">
        <f t="shared" si="54"/>
        <v>0</v>
      </c>
      <c r="CB35" s="79">
        <f t="shared" si="54"/>
        <v>0</v>
      </c>
      <c r="CC35" s="79">
        <f t="shared" si="54"/>
        <v>0</v>
      </c>
      <c r="CD35" s="79">
        <f t="shared" si="54"/>
        <v>0</v>
      </c>
      <c r="CE35" s="79">
        <f t="shared" si="54"/>
        <v>0</v>
      </c>
      <c r="CF35" s="79">
        <f t="shared" si="54"/>
        <v>0</v>
      </c>
      <c r="CG35" s="79">
        <f t="shared" si="54"/>
        <v>0</v>
      </c>
      <c r="CH35" s="79">
        <f t="shared" si="54"/>
        <v>0</v>
      </c>
      <c r="CI35" s="79">
        <f>SUM(BW35:CH35)</f>
        <v>0</v>
      </c>
      <c r="CJ35" s="80"/>
      <c r="CK35" s="581"/>
      <c r="CL35" s="581"/>
      <c r="CM35" s="581"/>
    </row>
    <row r="36" spans="1:91" x14ac:dyDescent="0.2">
      <c r="A36" s="124">
        <f>Kinder!E36</f>
        <v>0</v>
      </c>
      <c r="B36">
        <f>Kinder!F36</f>
        <v>0</v>
      </c>
      <c r="C36">
        <f>Kinder!G36</f>
        <v>0</v>
      </c>
      <c r="D36">
        <f>Kinder!H36</f>
        <v>0</v>
      </c>
      <c r="E36">
        <f>Kinder!I36</f>
        <v>0</v>
      </c>
      <c r="F36">
        <f>Kinder!J36</f>
        <v>0</v>
      </c>
      <c r="G36">
        <f>Kinder!K36</f>
        <v>0</v>
      </c>
      <c r="H36">
        <f>Kinder!L36</f>
        <v>0</v>
      </c>
      <c r="I36">
        <f>Kinder!M36</f>
        <v>0</v>
      </c>
      <c r="J36">
        <f>Kinder!N36</f>
        <v>0</v>
      </c>
      <c r="K36">
        <f>Kinder!O36</f>
        <v>0</v>
      </c>
      <c r="L36">
        <f>Kinder!P36</f>
        <v>0</v>
      </c>
      <c r="AX36" s="165">
        <f>IF(Kinder!BL36=4.5,'Berechnung 4_5 _ x'!$E$31,Kinder!BL36)</f>
        <v>0</v>
      </c>
      <c r="AY36" s="165">
        <f>IF(Kinder!F36=4.5,'Berechnung 4_5 _ x'!$E$31,Kinder!F36)</f>
        <v>0</v>
      </c>
      <c r="AZ36" s="165">
        <f>IF(Kinder!G36=4.5,'Berechnung 4_5 _ x'!$E$31,Kinder!G36)</f>
        <v>0</v>
      </c>
      <c r="BA36" s="165">
        <f>IF(Kinder!H36=4.5,'Berechnung 4_5 _ x'!$E$31,Kinder!H36)</f>
        <v>0</v>
      </c>
      <c r="BB36" s="165">
        <f>IF(Kinder!I36=4.5,'Berechnung 4_5 _ x'!$E$31,Kinder!I36)</f>
        <v>0</v>
      </c>
      <c r="BC36" s="165">
        <f>IF(Kinder!J36=4.5,'Berechnung 4_5 _ x'!$E$31,Kinder!J36)</f>
        <v>0</v>
      </c>
      <c r="BD36" s="165">
        <f>IF(Kinder!K36=4.5,'Berechnung 4_5 _ x'!$E$31,Kinder!K36)</f>
        <v>0</v>
      </c>
      <c r="BE36" s="165">
        <f>IF(Kinder!L36=4.5,'Berechnung 4_5 _ x'!$E$31,Kinder!L36)</f>
        <v>0</v>
      </c>
      <c r="BF36" s="165">
        <f>IF(Kinder!M36=4.5,'Berechnung 4_5 _ x'!$E$31,Kinder!M36)</f>
        <v>0</v>
      </c>
      <c r="BG36" s="165">
        <f>IF(Kinder!N36=4.5,'Berechnung 4_5 _ x'!$E$31,Kinder!N36)</f>
        <v>0</v>
      </c>
      <c r="BH36" s="165">
        <f>IF(Kinder!O36=4.5,'Berechnung 4_5 _ x'!$E$31,Kinder!O36)</f>
        <v>0</v>
      </c>
      <c r="BI36" s="165">
        <f>IF(Kinder!P36=4.5,'Berechnung 4_5 _ x'!$E$31,Kinder!P36)</f>
        <v>0</v>
      </c>
      <c r="BJ36" s="165"/>
      <c r="BK36" s="165"/>
      <c r="BL36" s="165"/>
      <c r="BM36" s="165"/>
      <c r="BN36" s="165"/>
      <c r="BO36" s="165"/>
      <c r="BP36" s="165"/>
      <c r="BQ36" s="165"/>
      <c r="BR36" s="165"/>
      <c r="BS36" s="165"/>
      <c r="BT36" s="165"/>
      <c r="BU36" s="165"/>
      <c r="BW36">
        <f t="shared" ref="BW36:CH36" si="55">IF(MIN(AX36,AX37)&gt;=4.5,1*AX38,BJ37)</f>
        <v>0</v>
      </c>
      <c r="BX36">
        <f t="shared" si="55"/>
        <v>0</v>
      </c>
      <c r="BY36">
        <f t="shared" si="55"/>
        <v>0</v>
      </c>
      <c r="BZ36">
        <f t="shared" si="55"/>
        <v>0</v>
      </c>
      <c r="CA36">
        <f t="shared" si="55"/>
        <v>0</v>
      </c>
      <c r="CB36">
        <f t="shared" si="55"/>
        <v>0</v>
      </c>
      <c r="CC36">
        <f t="shared" si="55"/>
        <v>0</v>
      </c>
      <c r="CD36">
        <f t="shared" si="55"/>
        <v>0</v>
      </c>
      <c r="CE36">
        <f t="shared" si="55"/>
        <v>0</v>
      </c>
      <c r="CF36">
        <f t="shared" si="55"/>
        <v>0</v>
      </c>
      <c r="CG36">
        <f t="shared" si="55"/>
        <v>0</v>
      </c>
      <c r="CH36">
        <f t="shared" si="55"/>
        <v>0</v>
      </c>
      <c r="CJ36" s="78">
        <f>SUM(BW36:CH36)</f>
        <v>0</v>
      </c>
      <c r="CK36" s="581">
        <f>CL36+CM36</f>
        <v>0</v>
      </c>
      <c r="CL36" s="581">
        <f>IF(COUNTIF(Kinder!E38:P38,Antrag!$C$4)=0,0,(IF(AND(A36=2,Kinder!E38=Antrag!$C$4),M37,0)+IF(AND(OR(A36=2,B36=2),Kinder!F38=Antrag!$C$4),N37,0)+IF(AND(OR(A36=2,B36=2,C36=2),Kinder!G38=Antrag!$C$4),O37,0)+IF(AND(OR(A36=2,B36=2,C36=2,D36=2),Kinder!H38=Antrag!$C$4),P37,0)+IF(AND(OR(A36=2,B36=2,C36=2,D36=2,E36=2),Kinder!I38=Antrag!$C$4),Q37,0)+IF(AND(OR(A36=2,B36=2,C36=2,D36=2,E36=2,F36=2),Kinder!J38=Antrag!$C$4),R37,0))/12)</f>
        <v>0</v>
      </c>
      <c r="CM36" s="581">
        <f>IF(COUNTIF(Kinder!E38:P38,Antrag!$C$4)=0,0,(IF(AND(OR(A36=2,B36=2,C36=2,D36=2,E36=2,F36=2,G36=2),Kinder!K38=Antrag!$C$4),S37,0)+IF(AND(OR(A36=2,B36=2,C36=2,D36=2,E36=2,F36=2,G36=2,H36=2),Kinder!L38=Antrag!$C$4),T37,0)+IF(AND(OR(A36=2,B36=2,C36=2,D36=2,E36=2,F36=2,G36=2,H36=2,I36=2),Kinder!M38=Antrag!$C$4),U37,0)+IF(AND(OR(A36=2,B36=2,C36=2,D36=2,E36=2,F36=2,G36=2,H36=2,I36=2,J36=2),Kinder!N38=Antrag!$C$4),V37,0)+IF(AND(OR(A36=2,B36=2,C36=2,D36=2,E36=2,F36=2,G36=2,H36=2,I36=2,J36=2,K36=2),Kinder!O38=Antrag!$C$4),W37,0)+IF(AND(OR(A36=2,B36=2,C36=2,D36=2,E36=2,F36=2,G36=2,H36=2,I36=2,J36=2,K36=2,L36=2),Kinder!P38=Antrag!$C$4),X37,0))/12)</f>
        <v>0</v>
      </c>
    </row>
    <row r="37" spans="1:91" x14ac:dyDescent="0.2">
      <c r="A37" s="124"/>
      <c r="M37">
        <f>Kinder!E37</f>
        <v>0</v>
      </c>
      <c r="N37">
        <f>Kinder!F37</f>
        <v>0</v>
      </c>
      <c r="O37">
        <f>Kinder!G37</f>
        <v>0</v>
      </c>
      <c r="P37">
        <f>Kinder!H37</f>
        <v>0</v>
      </c>
      <c r="Q37">
        <f>Kinder!I37</f>
        <v>0</v>
      </c>
      <c r="R37">
        <f>Kinder!J37</f>
        <v>0</v>
      </c>
      <c r="S37">
        <f>Kinder!K37</f>
        <v>0</v>
      </c>
      <c r="T37">
        <f>Kinder!L37</f>
        <v>0</v>
      </c>
      <c r="U37">
        <f>Kinder!M37</f>
        <v>0</v>
      </c>
      <c r="V37">
        <f>Kinder!N37</f>
        <v>0</v>
      </c>
      <c r="W37">
        <f>Kinder!O37</f>
        <v>0</v>
      </c>
      <c r="X37">
        <f>Kinder!P37</f>
        <v>0</v>
      </c>
      <c r="AX37">
        <f>IF(Kinder!BL36&gt;=4.5,IF('Berechnung 4_5 _ x'!D$5="Nein",4.5,IF(Kinder!AJ$903&lt;3,IF(MAX(Kinder!$AJ$903:AJ$903)&lt;3,4.5,Kinder!BL36),MIN('Berechnung 4_5 _ x'!$E$31:$F$32))),Kinder!BL36)</f>
        <v>0</v>
      </c>
      <c r="AY37">
        <f>IF(Kinder!BM36&gt;=4.5,IF('Berechnung 4_5 _ x'!E$5="Nein",4.5,IF(Kinder!AK$903&lt;3,IF(MAX(Kinder!$AJ$903:AK$903)&lt;3,4.5,Kinder!BM36),MIN('Berechnung 4_5 _ x'!$E$31:$F$32))),Kinder!BM36)</f>
        <v>0</v>
      </c>
      <c r="AZ37">
        <f>IF(Kinder!BN36&gt;=4.5,IF('Berechnung 4_5 _ x'!F$5="Nein",4.5,IF(Kinder!AL$903&lt;3,IF(MAX(Kinder!$AJ$903:AL$903)&lt;3,4.5,Kinder!BN36),MIN('Berechnung 4_5 _ x'!$E$31:$F$32))),Kinder!BN36)</f>
        <v>0</v>
      </c>
      <c r="BA37">
        <f>IF(Kinder!BO36&gt;=4.5,IF('Berechnung 4_5 _ x'!G$5="Nein",4.5,IF(Kinder!AM$903&lt;3,IF(MAX(Kinder!$AJ$903:AM$903)&lt;3,4.5,Kinder!BO36),MIN('Berechnung 4_5 _ x'!$E$31:$F$32))),Kinder!BO36)</f>
        <v>0</v>
      </c>
      <c r="BB37">
        <f>IF(Kinder!BP36&gt;=4.5,IF('Berechnung 4_5 _ x'!H$5="Nein",4.5,IF(Kinder!AN$903&lt;3,IF(MAX(Kinder!$AJ$903:AN$903)&lt;3,4.5,Kinder!BP36),MIN('Berechnung 4_5 _ x'!$E$31:$F$32))),Kinder!BP36)</f>
        <v>0</v>
      </c>
      <c r="BC37">
        <f>IF(Kinder!BQ36&gt;=4.5,IF('Berechnung 4_5 _ x'!I$5="Nein",4.5,IF(Kinder!AO$903&lt;3,IF(MAX(Kinder!$AJ$903:AO$903)&lt;3,4.5,Kinder!BQ36),MIN('Berechnung 4_5 _ x'!$E$31:$F$32))),Kinder!BQ36)</f>
        <v>0</v>
      </c>
      <c r="BD37">
        <f>IF(Kinder!BR36&gt;=4.5,IF('Berechnung 4_5 _ x'!J$5="Nein",4.5,IF(Kinder!AP$903&lt;3,IF(MAX(Kinder!$AJ$903:AP$903)&lt;3,4.5,Kinder!BR36),MIN('Berechnung 4_5 _ x'!$E$31:$F$32))),Kinder!BR36)</f>
        <v>0</v>
      </c>
      <c r="BE37">
        <f>IF(Kinder!BS36&gt;=4.5,IF('Berechnung 4_5 _ x'!K$5="Nein",4.5,IF(Kinder!AQ$903&lt;3,IF(MAX(Kinder!$AJ$903:AQ$903)&lt;3,4.5,Kinder!BS36),MIN('Berechnung 4_5 _ x'!$E$31:$F$32))),Kinder!BS36)</f>
        <v>0</v>
      </c>
      <c r="BF37">
        <f>IF(Kinder!BT36&gt;=4.5,IF('Berechnung 4_5 _ x'!L$5="Nein",4.5,IF(Kinder!AR$903&lt;3,IF(MAX(Kinder!$AJ$903:AR$903)&lt;3,4.5,Kinder!BT36),MIN('Berechnung 4_5 _ x'!$E$31:$F$32))),Kinder!BT36)</f>
        <v>0</v>
      </c>
      <c r="BG37">
        <f>IF(Kinder!BU36&gt;=4.5,IF('Berechnung 4_5 _ x'!M$5="Nein",4.5,IF(Kinder!AS$903&lt;3,IF(MAX(Kinder!$AJ$903:AS$903)&lt;3,4.5,Kinder!BU36),MIN('Berechnung 4_5 _ x'!$E$31:$F$32))),Kinder!BU36)</f>
        <v>0</v>
      </c>
      <c r="BH37">
        <f>IF(Kinder!BV36&gt;=4.5,IF('Berechnung 4_5 _ x'!N$5="Nein",4.5,IF(Kinder!AT$903&lt;3,IF(MAX(Kinder!$AJ$903:AT$903)&lt;3,4.5,Kinder!BV36),MIN('Berechnung 4_5 _ x'!$E$31:$F$32))),Kinder!BV36)</f>
        <v>0</v>
      </c>
      <c r="BI37">
        <f>IF(Kinder!BW36&gt;=4.5,IF('Berechnung 4_5 _ x'!O$5="Nein",4.5,IF(Kinder!AU$903&lt;3,IF(MAX(Kinder!$AJ$903:AU$903)&lt;3,4.5,Kinder!BW36),MIN('Berechnung 4_5 _ x'!$E$31:$F$32))),Kinder!BW36)</f>
        <v>0</v>
      </c>
      <c r="BJ37">
        <f t="shared" ref="BJ37:BU37" si="56">MIN(AX36,AX37)*AX38</f>
        <v>0</v>
      </c>
      <c r="BK37">
        <f t="shared" si="56"/>
        <v>0</v>
      </c>
      <c r="BL37">
        <f t="shared" si="56"/>
        <v>0</v>
      </c>
      <c r="BM37">
        <f t="shared" si="56"/>
        <v>0</v>
      </c>
      <c r="BN37">
        <f t="shared" si="56"/>
        <v>0</v>
      </c>
      <c r="BO37">
        <f t="shared" si="56"/>
        <v>0</v>
      </c>
      <c r="BP37">
        <f t="shared" si="56"/>
        <v>0</v>
      </c>
      <c r="BQ37">
        <f t="shared" si="56"/>
        <v>0</v>
      </c>
      <c r="BR37">
        <f t="shared" si="56"/>
        <v>0</v>
      </c>
      <c r="BS37">
        <f t="shared" si="56"/>
        <v>0</v>
      </c>
      <c r="BT37">
        <f t="shared" si="56"/>
        <v>0</v>
      </c>
      <c r="BU37">
        <f t="shared" si="56"/>
        <v>0</v>
      </c>
      <c r="BV37">
        <f>SUM(BJ37:BU37)</f>
        <v>0</v>
      </c>
      <c r="CJ37" s="78"/>
      <c r="CK37" s="581"/>
      <c r="CL37" s="581"/>
      <c r="CM37" s="581"/>
    </row>
    <row r="38" spans="1:91" ht="13.5" thickBot="1" x14ac:dyDescent="0.25">
      <c r="A38" s="167"/>
      <c r="B38" s="79"/>
      <c r="C38" s="79"/>
      <c r="D38" s="79"/>
      <c r="E38" s="79"/>
      <c r="F38" s="79"/>
      <c r="G38" s="79"/>
      <c r="H38" s="79"/>
      <c r="I38" s="79"/>
      <c r="J38" s="79"/>
      <c r="K38" s="79"/>
      <c r="L38" s="79"/>
      <c r="M38" s="79"/>
      <c r="N38" s="79"/>
      <c r="O38" s="79"/>
      <c r="P38" s="79"/>
      <c r="Q38" s="79"/>
      <c r="R38" s="79"/>
      <c r="S38" s="79"/>
      <c r="T38" s="79"/>
      <c r="U38" s="79"/>
      <c r="V38" s="79"/>
      <c r="W38" s="79"/>
      <c r="X38" s="79"/>
      <c r="Y38" s="79">
        <f t="shared" ref="Y38:AJ38" si="57">A36*M37</f>
        <v>0</v>
      </c>
      <c r="Z38" s="79">
        <f t="shared" si="57"/>
        <v>0</v>
      </c>
      <c r="AA38" s="79">
        <f t="shared" si="57"/>
        <v>0</v>
      </c>
      <c r="AB38" s="79">
        <f t="shared" si="57"/>
        <v>0</v>
      </c>
      <c r="AC38" s="79">
        <f t="shared" si="57"/>
        <v>0</v>
      </c>
      <c r="AD38" s="79">
        <f t="shared" si="57"/>
        <v>0</v>
      </c>
      <c r="AE38" s="79">
        <f t="shared" si="57"/>
        <v>0</v>
      </c>
      <c r="AF38" s="79">
        <f t="shared" si="57"/>
        <v>0</v>
      </c>
      <c r="AG38" s="79">
        <f t="shared" si="57"/>
        <v>0</v>
      </c>
      <c r="AH38" s="79">
        <f t="shared" si="57"/>
        <v>0</v>
      </c>
      <c r="AI38" s="79">
        <f t="shared" si="57"/>
        <v>0</v>
      </c>
      <c r="AJ38" s="79">
        <f t="shared" si="57"/>
        <v>0</v>
      </c>
      <c r="AK38" s="79">
        <f t="shared" ref="AK38:AV38" si="58">IF(A36&gt;4.4,M37,A36*M37)</f>
        <v>0</v>
      </c>
      <c r="AL38" s="79">
        <f t="shared" si="58"/>
        <v>0</v>
      </c>
      <c r="AM38" s="79">
        <f t="shared" si="58"/>
        <v>0</v>
      </c>
      <c r="AN38" s="79">
        <f t="shared" si="58"/>
        <v>0</v>
      </c>
      <c r="AO38" s="79">
        <f t="shared" si="58"/>
        <v>0</v>
      </c>
      <c r="AP38" s="79">
        <f t="shared" si="58"/>
        <v>0</v>
      </c>
      <c r="AQ38" s="79">
        <f t="shared" si="58"/>
        <v>0</v>
      </c>
      <c r="AR38" s="79">
        <f t="shared" si="58"/>
        <v>0</v>
      </c>
      <c r="AS38" s="79">
        <f t="shared" si="58"/>
        <v>0</v>
      </c>
      <c r="AT38" s="79">
        <f t="shared" si="58"/>
        <v>0</v>
      </c>
      <c r="AU38" s="79">
        <f t="shared" si="58"/>
        <v>0</v>
      </c>
      <c r="AV38" s="79">
        <f t="shared" si="58"/>
        <v>0</v>
      </c>
      <c r="AW38" s="79">
        <f>SUM(Y38:AJ38)</f>
        <v>0</v>
      </c>
      <c r="AX38" s="168">
        <f>Kinder!BL37</f>
        <v>0</v>
      </c>
      <c r="AY38" s="168">
        <f>Kinder!BM37</f>
        <v>0</v>
      </c>
      <c r="AZ38" s="168">
        <f>Kinder!BN37</f>
        <v>0</v>
      </c>
      <c r="BA38" s="168">
        <f>Kinder!BO37</f>
        <v>0</v>
      </c>
      <c r="BB38" s="168">
        <f>Kinder!BP37</f>
        <v>0</v>
      </c>
      <c r="BC38" s="168">
        <f>Kinder!BQ37</f>
        <v>0</v>
      </c>
      <c r="BD38" s="168">
        <f>Kinder!BR37</f>
        <v>0</v>
      </c>
      <c r="BE38" s="168">
        <f>Kinder!BS37</f>
        <v>0</v>
      </c>
      <c r="BF38" s="168">
        <f>Kinder!BT37</f>
        <v>0</v>
      </c>
      <c r="BG38" s="168">
        <f>Kinder!BU37</f>
        <v>0</v>
      </c>
      <c r="BH38" s="168">
        <f>Kinder!BV37</f>
        <v>0</v>
      </c>
      <c r="BI38" s="168">
        <f>Kinder!BW37</f>
        <v>0</v>
      </c>
      <c r="BV38" s="79"/>
      <c r="BW38" s="79">
        <f t="shared" ref="BW38:CH38" si="59">IF(MIN(AX36,AX37)&gt;4.5,4.5*AX38,BJ37)</f>
        <v>0</v>
      </c>
      <c r="BX38" s="79">
        <f t="shared" si="59"/>
        <v>0</v>
      </c>
      <c r="BY38" s="79">
        <f t="shared" si="59"/>
        <v>0</v>
      </c>
      <c r="BZ38" s="79">
        <f t="shared" si="59"/>
        <v>0</v>
      </c>
      <c r="CA38" s="79">
        <f t="shared" si="59"/>
        <v>0</v>
      </c>
      <c r="CB38" s="79">
        <f t="shared" si="59"/>
        <v>0</v>
      </c>
      <c r="CC38" s="79">
        <f t="shared" si="59"/>
        <v>0</v>
      </c>
      <c r="CD38" s="79">
        <f t="shared" si="59"/>
        <v>0</v>
      </c>
      <c r="CE38" s="79">
        <f t="shared" si="59"/>
        <v>0</v>
      </c>
      <c r="CF38" s="79">
        <f t="shared" si="59"/>
        <v>0</v>
      </c>
      <c r="CG38" s="79">
        <f t="shared" si="59"/>
        <v>0</v>
      </c>
      <c r="CH38" s="79">
        <f t="shared" si="59"/>
        <v>0</v>
      </c>
      <c r="CI38" s="79">
        <f>SUM(BW38:CH38)</f>
        <v>0</v>
      </c>
      <c r="CJ38" s="80"/>
      <c r="CK38" s="581"/>
      <c r="CL38" s="581"/>
      <c r="CM38" s="581"/>
    </row>
    <row r="39" spans="1:91" x14ac:dyDescent="0.2">
      <c r="A39" s="124">
        <f>Kinder!E39</f>
        <v>0</v>
      </c>
      <c r="B39">
        <f>Kinder!F39</f>
        <v>0</v>
      </c>
      <c r="C39">
        <f>Kinder!G39</f>
        <v>0</v>
      </c>
      <c r="D39">
        <f>Kinder!H39</f>
        <v>0</v>
      </c>
      <c r="E39">
        <f>Kinder!I39</f>
        <v>0</v>
      </c>
      <c r="F39">
        <f>Kinder!J39</f>
        <v>0</v>
      </c>
      <c r="G39">
        <f>Kinder!K39</f>
        <v>0</v>
      </c>
      <c r="H39">
        <f>Kinder!L39</f>
        <v>0</v>
      </c>
      <c r="I39">
        <f>Kinder!M39</f>
        <v>0</v>
      </c>
      <c r="J39">
        <f>Kinder!N39</f>
        <v>0</v>
      </c>
      <c r="K39">
        <f>Kinder!O39</f>
        <v>0</v>
      </c>
      <c r="L39">
        <f>Kinder!P39</f>
        <v>0</v>
      </c>
      <c r="AX39" s="165">
        <f>IF(Kinder!BL39=4.5,'Berechnung 4_5 _ x'!$E$31,Kinder!BL39)</f>
        <v>0</v>
      </c>
      <c r="AY39" s="165">
        <f>IF(Kinder!F39=4.5,'Berechnung 4_5 _ x'!$E$31,Kinder!F39)</f>
        <v>0</v>
      </c>
      <c r="AZ39" s="165">
        <f>IF(Kinder!G39=4.5,'Berechnung 4_5 _ x'!$E$31,Kinder!G39)</f>
        <v>0</v>
      </c>
      <c r="BA39" s="165">
        <f>IF(Kinder!H39=4.5,'Berechnung 4_5 _ x'!$E$31,Kinder!H39)</f>
        <v>0</v>
      </c>
      <c r="BB39" s="165">
        <f>IF(Kinder!I39=4.5,'Berechnung 4_5 _ x'!$E$31,Kinder!I39)</f>
        <v>0</v>
      </c>
      <c r="BC39" s="165">
        <f>IF(Kinder!J39=4.5,'Berechnung 4_5 _ x'!$E$31,Kinder!J39)</f>
        <v>0</v>
      </c>
      <c r="BD39" s="165">
        <f>IF(Kinder!K39=4.5,'Berechnung 4_5 _ x'!$E$31,Kinder!K39)</f>
        <v>0</v>
      </c>
      <c r="BE39" s="165">
        <f>IF(Kinder!L39=4.5,'Berechnung 4_5 _ x'!$E$31,Kinder!L39)</f>
        <v>0</v>
      </c>
      <c r="BF39" s="165">
        <f>IF(Kinder!M39=4.5,'Berechnung 4_5 _ x'!$E$31,Kinder!M39)</f>
        <v>0</v>
      </c>
      <c r="BG39" s="165">
        <f>IF(Kinder!N39=4.5,'Berechnung 4_5 _ x'!$E$31,Kinder!N39)</f>
        <v>0</v>
      </c>
      <c r="BH39" s="165">
        <f>IF(Kinder!O39=4.5,'Berechnung 4_5 _ x'!$E$31,Kinder!O39)</f>
        <v>0</v>
      </c>
      <c r="BI39" s="165">
        <f>IF(Kinder!P39=4.5,'Berechnung 4_5 _ x'!$E$31,Kinder!P39)</f>
        <v>0</v>
      </c>
      <c r="BJ39" s="165"/>
      <c r="BK39" s="165"/>
      <c r="BL39" s="165"/>
      <c r="BM39" s="165"/>
      <c r="BN39" s="165"/>
      <c r="BO39" s="165"/>
      <c r="BP39" s="165"/>
      <c r="BQ39" s="165"/>
      <c r="BR39" s="165"/>
      <c r="BS39" s="165"/>
      <c r="BT39" s="165"/>
      <c r="BU39" s="165"/>
      <c r="BW39">
        <f t="shared" ref="BW39:CH39" si="60">IF(MIN(AX39,AX40)&gt;=4.5,1*AX41,BJ40)</f>
        <v>0</v>
      </c>
      <c r="BX39">
        <f t="shared" si="60"/>
        <v>0</v>
      </c>
      <c r="BY39">
        <f t="shared" si="60"/>
        <v>0</v>
      </c>
      <c r="BZ39">
        <f t="shared" si="60"/>
        <v>0</v>
      </c>
      <c r="CA39">
        <f t="shared" si="60"/>
        <v>0</v>
      </c>
      <c r="CB39">
        <f t="shared" si="60"/>
        <v>0</v>
      </c>
      <c r="CC39">
        <f t="shared" si="60"/>
        <v>0</v>
      </c>
      <c r="CD39">
        <f t="shared" si="60"/>
        <v>0</v>
      </c>
      <c r="CE39">
        <f t="shared" si="60"/>
        <v>0</v>
      </c>
      <c r="CF39">
        <f t="shared" si="60"/>
        <v>0</v>
      </c>
      <c r="CG39">
        <f t="shared" si="60"/>
        <v>0</v>
      </c>
      <c r="CH39">
        <f t="shared" si="60"/>
        <v>0</v>
      </c>
      <c r="CJ39" s="78">
        <f>SUM(BW39:CH39)</f>
        <v>0</v>
      </c>
      <c r="CK39" s="581">
        <f>CL39+CM39</f>
        <v>0</v>
      </c>
      <c r="CL39" s="581">
        <f>IF(COUNTIF(Kinder!E41:P41,Antrag!$C$4)=0,0,(IF(AND(A39=2,Kinder!E41=Antrag!$C$4),M40,0)+IF(AND(OR(A39=2,B39=2),Kinder!F41=Antrag!$C$4),N40,0)+IF(AND(OR(A39=2,B39=2,C39=2),Kinder!G41=Antrag!$C$4),O40,0)+IF(AND(OR(A39=2,B39=2,C39=2,D39=2),Kinder!H41=Antrag!$C$4),P40,0)+IF(AND(OR(A39=2,B39=2,C39=2,D39=2,E39=2),Kinder!I41=Antrag!$C$4),Q40,0)+IF(AND(OR(A39=2,B39=2,C39=2,D39=2,E39=2,F39=2),Kinder!J41=Antrag!$C$4),R40,0))/12)</f>
        <v>0</v>
      </c>
      <c r="CM39" s="581">
        <f>IF(COUNTIF(Kinder!E41:P41,Antrag!$C$4)=0,0,(IF(AND(OR(A39=2,B39=2,C39=2,D39=2,E39=2,F39=2,G39=2),Kinder!K41=Antrag!$C$4),S40,0)+IF(AND(OR(A39=2,B39=2,C39=2,D39=2,E39=2,F39=2,G39=2,H39=2),Kinder!L41=Antrag!$C$4),T40,0)+IF(AND(OR(A39=2,B39=2,C39=2,D39=2,E39=2,F39=2,G39=2,H39=2,I39=2),Kinder!M41=Antrag!$C$4),U40,0)+IF(AND(OR(A39=2,B39=2,C39=2,D39=2,E39=2,F39=2,G39=2,H39=2,I39=2,J39=2),Kinder!N41=Antrag!$C$4),V40,0)+IF(AND(OR(A39=2,B39=2,C39=2,D39=2,E39=2,F39=2,G39=2,H39=2,I39=2,J39=2,K39=2),Kinder!O41=Antrag!$C$4),W40,0)+IF(AND(OR(A39=2,B39=2,C39=2,D39=2,E39=2,F39=2,G39=2,H39=2,I39=2,J39=2,K39=2,L39=2),Kinder!P41=Antrag!$C$4),X40,0))/12)</f>
        <v>0</v>
      </c>
    </row>
    <row r="40" spans="1:91" x14ac:dyDescent="0.2">
      <c r="A40" s="124"/>
      <c r="M40">
        <f>Kinder!E40</f>
        <v>0</v>
      </c>
      <c r="N40">
        <f>Kinder!F40</f>
        <v>0</v>
      </c>
      <c r="O40">
        <f>Kinder!G40</f>
        <v>0</v>
      </c>
      <c r="P40">
        <f>Kinder!H40</f>
        <v>0</v>
      </c>
      <c r="Q40">
        <f>Kinder!I40</f>
        <v>0</v>
      </c>
      <c r="R40">
        <f>Kinder!J40</f>
        <v>0</v>
      </c>
      <c r="S40">
        <f>Kinder!K40</f>
        <v>0</v>
      </c>
      <c r="T40">
        <f>Kinder!L40</f>
        <v>0</v>
      </c>
      <c r="U40">
        <f>Kinder!M40</f>
        <v>0</v>
      </c>
      <c r="V40">
        <f>Kinder!N40</f>
        <v>0</v>
      </c>
      <c r="W40">
        <f>Kinder!O40</f>
        <v>0</v>
      </c>
      <c r="X40">
        <f>Kinder!P40</f>
        <v>0</v>
      </c>
      <c r="AX40">
        <f>IF(Kinder!BL39&gt;=4.5,IF('Berechnung 4_5 _ x'!D$5="Nein",4.5,IF(Kinder!AJ$903&lt;3,IF(MAX(Kinder!$AJ$903:AJ$903)&lt;3,4.5,Kinder!BL39),MIN('Berechnung 4_5 _ x'!$E$31:$F$32))),Kinder!BL39)</f>
        <v>0</v>
      </c>
      <c r="AY40">
        <f>IF(Kinder!BM39&gt;=4.5,IF('Berechnung 4_5 _ x'!E$5="Nein",4.5,IF(Kinder!AK$903&lt;3,IF(MAX(Kinder!$AJ$903:AK$903)&lt;3,4.5,Kinder!BM39),MIN('Berechnung 4_5 _ x'!$E$31:$F$32))),Kinder!BM39)</f>
        <v>0</v>
      </c>
      <c r="AZ40">
        <f>IF(Kinder!BN39&gt;=4.5,IF('Berechnung 4_5 _ x'!F$5="Nein",4.5,IF(Kinder!AL$903&lt;3,IF(MAX(Kinder!$AJ$903:AL$903)&lt;3,4.5,Kinder!BN39),MIN('Berechnung 4_5 _ x'!$E$31:$F$32))),Kinder!BN39)</f>
        <v>0</v>
      </c>
      <c r="BA40">
        <f>IF(Kinder!BO39&gt;=4.5,IF('Berechnung 4_5 _ x'!G$5="Nein",4.5,IF(Kinder!AM$903&lt;3,IF(MAX(Kinder!$AJ$903:AM$903)&lt;3,4.5,Kinder!BO39),MIN('Berechnung 4_5 _ x'!$E$31:$F$32))),Kinder!BO39)</f>
        <v>0</v>
      </c>
      <c r="BB40">
        <f>IF(Kinder!BP39&gt;=4.5,IF('Berechnung 4_5 _ x'!H$5="Nein",4.5,IF(Kinder!AN$903&lt;3,IF(MAX(Kinder!$AJ$903:AN$903)&lt;3,4.5,Kinder!BP39),MIN('Berechnung 4_5 _ x'!$E$31:$F$32))),Kinder!BP39)</f>
        <v>0</v>
      </c>
      <c r="BC40">
        <f>IF(Kinder!BQ39&gt;=4.5,IF('Berechnung 4_5 _ x'!I$5="Nein",4.5,IF(Kinder!AO$903&lt;3,IF(MAX(Kinder!$AJ$903:AO$903)&lt;3,4.5,Kinder!BQ39),MIN('Berechnung 4_5 _ x'!$E$31:$F$32))),Kinder!BQ39)</f>
        <v>0</v>
      </c>
      <c r="BD40">
        <f>IF(Kinder!BR39&gt;=4.5,IF('Berechnung 4_5 _ x'!J$5="Nein",4.5,IF(Kinder!AP$903&lt;3,IF(MAX(Kinder!$AJ$903:AP$903)&lt;3,4.5,Kinder!BR39),MIN('Berechnung 4_5 _ x'!$E$31:$F$32))),Kinder!BR39)</f>
        <v>0</v>
      </c>
      <c r="BE40">
        <f>IF(Kinder!BS39&gt;=4.5,IF('Berechnung 4_5 _ x'!K$5="Nein",4.5,IF(Kinder!AQ$903&lt;3,IF(MAX(Kinder!$AJ$903:AQ$903)&lt;3,4.5,Kinder!BS39),MIN('Berechnung 4_5 _ x'!$E$31:$F$32))),Kinder!BS39)</f>
        <v>0</v>
      </c>
      <c r="BF40">
        <f>IF(Kinder!BT39&gt;=4.5,IF('Berechnung 4_5 _ x'!L$5="Nein",4.5,IF(Kinder!AR$903&lt;3,IF(MAX(Kinder!$AJ$903:AR$903)&lt;3,4.5,Kinder!BT39),MIN('Berechnung 4_5 _ x'!$E$31:$F$32))),Kinder!BT39)</f>
        <v>0</v>
      </c>
      <c r="BG40">
        <f>IF(Kinder!BU39&gt;=4.5,IF('Berechnung 4_5 _ x'!M$5="Nein",4.5,IF(Kinder!AS$903&lt;3,IF(MAX(Kinder!$AJ$903:AS$903)&lt;3,4.5,Kinder!BU39),MIN('Berechnung 4_5 _ x'!$E$31:$F$32))),Kinder!BU39)</f>
        <v>0</v>
      </c>
      <c r="BH40">
        <f>IF(Kinder!BV39&gt;=4.5,IF('Berechnung 4_5 _ x'!N$5="Nein",4.5,IF(Kinder!AT$903&lt;3,IF(MAX(Kinder!$AJ$903:AT$903)&lt;3,4.5,Kinder!BV39),MIN('Berechnung 4_5 _ x'!$E$31:$F$32))),Kinder!BV39)</f>
        <v>0</v>
      </c>
      <c r="BI40">
        <f>IF(Kinder!BW39&gt;=4.5,IF('Berechnung 4_5 _ x'!O$5="Nein",4.5,IF(Kinder!AU$903&lt;3,IF(MAX(Kinder!$AJ$903:AU$903)&lt;3,4.5,Kinder!BW39),MIN('Berechnung 4_5 _ x'!$E$31:$F$32))),Kinder!BW39)</f>
        <v>0</v>
      </c>
      <c r="BJ40">
        <f t="shared" ref="BJ40:BU40" si="61">MIN(AX39,AX40)*AX41</f>
        <v>0</v>
      </c>
      <c r="BK40">
        <f t="shared" si="61"/>
        <v>0</v>
      </c>
      <c r="BL40">
        <f t="shared" si="61"/>
        <v>0</v>
      </c>
      <c r="BM40">
        <f t="shared" si="61"/>
        <v>0</v>
      </c>
      <c r="BN40">
        <f t="shared" si="61"/>
        <v>0</v>
      </c>
      <c r="BO40">
        <f t="shared" si="61"/>
        <v>0</v>
      </c>
      <c r="BP40">
        <f t="shared" si="61"/>
        <v>0</v>
      </c>
      <c r="BQ40">
        <f t="shared" si="61"/>
        <v>0</v>
      </c>
      <c r="BR40">
        <f t="shared" si="61"/>
        <v>0</v>
      </c>
      <c r="BS40">
        <f t="shared" si="61"/>
        <v>0</v>
      </c>
      <c r="BT40">
        <f t="shared" si="61"/>
        <v>0</v>
      </c>
      <c r="BU40">
        <f t="shared" si="61"/>
        <v>0</v>
      </c>
      <c r="BV40">
        <f>SUM(BJ40:BU40)</f>
        <v>0</v>
      </c>
      <c r="CJ40" s="78"/>
      <c r="CK40" s="581"/>
      <c r="CL40" s="581"/>
      <c r="CM40" s="581"/>
    </row>
    <row r="41" spans="1:91" ht="13.5" thickBot="1" x14ac:dyDescent="0.25">
      <c r="A41" s="167"/>
      <c r="B41" s="79"/>
      <c r="C41" s="79"/>
      <c r="D41" s="79"/>
      <c r="E41" s="79"/>
      <c r="F41" s="79"/>
      <c r="G41" s="79"/>
      <c r="H41" s="79"/>
      <c r="I41" s="79"/>
      <c r="J41" s="79"/>
      <c r="K41" s="79"/>
      <c r="L41" s="79"/>
      <c r="M41" s="79"/>
      <c r="N41" s="79"/>
      <c r="O41" s="79"/>
      <c r="P41" s="79"/>
      <c r="Q41" s="79"/>
      <c r="R41" s="79"/>
      <c r="S41" s="79"/>
      <c r="T41" s="79"/>
      <c r="U41" s="79"/>
      <c r="V41" s="79"/>
      <c r="W41" s="79"/>
      <c r="X41" s="79"/>
      <c r="Y41" s="79">
        <f t="shared" ref="Y41:AJ41" si="62">A39*M40</f>
        <v>0</v>
      </c>
      <c r="Z41" s="79">
        <f t="shared" si="62"/>
        <v>0</v>
      </c>
      <c r="AA41" s="79">
        <f t="shared" si="62"/>
        <v>0</v>
      </c>
      <c r="AB41" s="79">
        <f t="shared" si="62"/>
        <v>0</v>
      </c>
      <c r="AC41" s="79">
        <f t="shared" si="62"/>
        <v>0</v>
      </c>
      <c r="AD41" s="79">
        <f t="shared" si="62"/>
        <v>0</v>
      </c>
      <c r="AE41" s="79">
        <f t="shared" si="62"/>
        <v>0</v>
      </c>
      <c r="AF41" s="79">
        <f t="shared" si="62"/>
        <v>0</v>
      </c>
      <c r="AG41" s="79">
        <f t="shared" si="62"/>
        <v>0</v>
      </c>
      <c r="AH41" s="79">
        <f t="shared" si="62"/>
        <v>0</v>
      </c>
      <c r="AI41" s="79">
        <f t="shared" si="62"/>
        <v>0</v>
      </c>
      <c r="AJ41" s="79">
        <f t="shared" si="62"/>
        <v>0</v>
      </c>
      <c r="AK41" s="79">
        <f t="shared" ref="AK41:AV41" si="63">IF(A39&gt;4.4,M40,A39*M40)</f>
        <v>0</v>
      </c>
      <c r="AL41" s="79">
        <f t="shared" si="63"/>
        <v>0</v>
      </c>
      <c r="AM41" s="79">
        <f t="shared" si="63"/>
        <v>0</v>
      </c>
      <c r="AN41" s="79">
        <f t="shared" si="63"/>
        <v>0</v>
      </c>
      <c r="AO41" s="79">
        <f t="shared" si="63"/>
        <v>0</v>
      </c>
      <c r="AP41" s="79">
        <f t="shared" si="63"/>
        <v>0</v>
      </c>
      <c r="AQ41" s="79">
        <f t="shared" si="63"/>
        <v>0</v>
      </c>
      <c r="AR41" s="79">
        <f t="shared" si="63"/>
        <v>0</v>
      </c>
      <c r="AS41" s="79">
        <f t="shared" si="63"/>
        <v>0</v>
      </c>
      <c r="AT41" s="79">
        <f t="shared" si="63"/>
        <v>0</v>
      </c>
      <c r="AU41" s="79">
        <f t="shared" si="63"/>
        <v>0</v>
      </c>
      <c r="AV41" s="79">
        <f t="shared" si="63"/>
        <v>0</v>
      </c>
      <c r="AW41" s="79">
        <f>SUM(Y41:AJ41)</f>
        <v>0</v>
      </c>
      <c r="AX41" s="168">
        <f>Kinder!BL40</f>
        <v>0</v>
      </c>
      <c r="AY41" s="168">
        <f>Kinder!BM40</f>
        <v>0</v>
      </c>
      <c r="AZ41" s="168">
        <f>Kinder!BN40</f>
        <v>0</v>
      </c>
      <c r="BA41" s="168">
        <f>Kinder!BO40</f>
        <v>0</v>
      </c>
      <c r="BB41" s="168">
        <f>Kinder!BP40</f>
        <v>0</v>
      </c>
      <c r="BC41" s="168">
        <f>Kinder!BQ40</f>
        <v>0</v>
      </c>
      <c r="BD41" s="168">
        <f>Kinder!BR40</f>
        <v>0</v>
      </c>
      <c r="BE41" s="168">
        <f>Kinder!BS40</f>
        <v>0</v>
      </c>
      <c r="BF41" s="168">
        <f>Kinder!BT40</f>
        <v>0</v>
      </c>
      <c r="BG41" s="168">
        <f>Kinder!BU40</f>
        <v>0</v>
      </c>
      <c r="BH41" s="168">
        <f>Kinder!BV40</f>
        <v>0</v>
      </c>
      <c r="BI41" s="168">
        <f>Kinder!BW40</f>
        <v>0</v>
      </c>
      <c r="BV41" s="79"/>
      <c r="BW41" s="79">
        <f t="shared" ref="BW41:CH41" si="64">IF(MIN(AX39,AX40)&gt;4.5,4.5*AX41,BJ40)</f>
        <v>0</v>
      </c>
      <c r="BX41" s="79">
        <f t="shared" si="64"/>
        <v>0</v>
      </c>
      <c r="BY41" s="79">
        <f t="shared" si="64"/>
        <v>0</v>
      </c>
      <c r="BZ41" s="79">
        <f t="shared" si="64"/>
        <v>0</v>
      </c>
      <c r="CA41" s="79">
        <f t="shared" si="64"/>
        <v>0</v>
      </c>
      <c r="CB41" s="79">
        <f t="shared" si="64"/>
        <v>0</v>
      </c>
      <c r="CC41" s="79">
        <f t="shared" si="64"/>
        <v>0</v>
      </c>
      <c r="CD41" s="79">
        <f t="shared" si="64"/>
        <v>0</v>
      </c>
      <c r="CE41" s="79">
        <f t="shared" si="64"/>
        <v>0</v>
      </c>
      <c r="CF41" s="79">
        <f t="shared" si="64"/>
        <v>0</v>
      </c>
      <c r="CG41" s="79">
        <f t="shared" si="64"/>
        <v>0</v>
      </c>
      <c r="CH41" s="79">
        <f t="shared" si="64"/>
        <v>0</v>
      </c>
      <c r="CI41" s="79">
        <f>SUM(BW41:CH41)</f>
        <v>0</v>
      </c>
      <c r="CJ41" s="80"/>
      <c r="CK41" s="581"/>
      <c r="CL41" s="581"/>
      <c r="CM41" s="581"/>
    </row>
    <row r="42" spans="1:91" x14ac:dyDescent="0.2">
      <c r="A42" s="124">
        <f>Kinder!E42</f>
        <v>0</v>
      </c>
      <c r="B42">
        <f>Kinder!F42</f>
        <v>0</v>
      </c>
      <c r="C42">
        <f>Kinder!G42</f>
        <v>0</v>
      </c>
      <c r="D42">
        <f>Kinder!H42</f>
        <v>0</v>
      </c>
      <c r="E42">
        <f>Kinder!I42</f>
        <v>0</v>
      </c>
      <c r="F42">
        <f>Kinder!J42</f>
        <v>0</v>
      </c>
      <c r="G42">
        <f>Kinder!K42</f>
        <v>0</v>
      </c>
      <c r="H42">
        <f>Kinder!L42</f>
        <v>0</v>
      </c>
      <c r="I42">
        <f>Kinder!M42</f>
        <v>0</v>
      </c>
      <c r="J42">
        <f>Kinder!N42</f>
        <v>0</v>
      </c>
      <c r="K42">
        <f>Kinder!O42</f>
        <v>0</v>
      </c>
      <c r="L42">
        <f>Kinder!P42</f>
        <v>0</v>
      </c>
      <c r="AX42" s="165">
        <f>IF(Kinder!BL42=4.5,'Berechnung 4_5 _ x'!$E$31,Kinder!BL42)</f>
        <v>0</v>
      </c>
      <c r="AY42" s="165">
        <f>IF(Kinder!F42=4.5,'Berechnung 4_5 _ x'!$E$31,Kinder!F42)</f>
        <v>0</v>
      </c>
      <c r="AZ42" s="165">
        <f>IF(Kinder!G42=4.5,'Berechnung 4_5 _ x'!$E$31,Kinder!G42)</f>
        <v>0</v>
      </c>
      <c r="BA42" s="165">
        <f>IF(Kinder!H42=4.5,'Berechnung 4_5 _ x'!$E$31,Kinder!H42)</f>
        <v>0</v>
      </c>
      <c r="BB42" s="165">
        <f>IF(Kinder!I42=4.5,'Berechnung 4_5 _ x'!$E$31,Kinder!I42)</f>
        <v>0</v>
      </c>
      <c r="BC42" s="165">
        <f>IF(Kinder!J42=4.5,'Berechnung 4_5 _ x'!$E$31,Kinder!J42)</f>
        <v>0</v>
      </c>
      <c r="BD42" s="165">
        <f>IF(Kinder!K42=4.5,'Berechnung 4_5 _ x'!$E$31,Kinder!K42)</f>
        <v>0</v>
      </c>
      <c r="BE42" s="165">
        <f>IF(Kinder!L42=4.5,'Berechnung 4_5 _ x'!$E$31,Kinder!L42)</f>
        <v>0</v>
      </c>
      <c r="BF42" s="165">
        <f>IF(Kinder!M42=4.5,'Berechnung 4_5 _ x'!$E$31,Kinder!M42)</f>
        <v>0</v>
      </c>
      <c r="BG42" s="165">
        <f>IF(Kinder!N42=4.5,'Berechnung 4_5 _ x'!$E$31,Kinder!N42)</f>
        <v>0</v>
      </c>
      <c r="BH42" s="165">
        <f>IF(Kinder!O42=4.5,'Berechnung 4_5 _ x'!$E$31,Kinder!O42)</f>
        <v>0</v>
      </c>
      <c r="BI42" s="165">
        <f>IF(Kinder!P42=4.5,'Berechnung 4_5 _ x'!$E$31,Kinder!P42)</f>
        <v>0</v>
      </c>
      <c r="BJ42" s="165"/>
      <c r="BK42" s="165"/>
      <c r="BL42" s="165"/>
      <c r="BM42" s="165"/>
      <c r="BN42" s="165"/>
      <c r="BO42" s="165"/>
      <c r="BP42" s="165"/>
      <c r="BQ42" s="165"/>
      <c r="BR42" s="165"/>
      <c r="BS42" s="165"/>
      <c r="BT42" s="165"/>
      <c r="BU42" s="165"/>
      <c r="BW42">
        <f t="shared" ref="BW42:CH42" si="65">IF(MIN(AX42,AX43)&gt;=4.5,1*AX44,BJ43)</f>
        <v>0</v>
      </c>
      <c r="BX42">
        <f t="shared" si="65"/>
        <v>0</v>
      </c>
      <c r="BY42">
        <f t="shared" si="65"/>
        <v>0</v>
      </c>
      <c r="BZ42">
        <f t="shared" si="65"/>
        <v>0</v>
      </c>
      <c r="CA42">
        <f t="shared" si="65"/>
        <v>0</v>
      </c>
      <c r="CB42">
        <f t="shared" si="65"/>
        <v>0</v>
      </c>
      <c r="CC42">
        <f t="shared" si="65"/>
        <v>0</v>
      </c>
      <c r="CD42">
        <f t="shared" si="65"/>
        <v>0</v>
      </c>
      <c r="CE42">
        <f t="shared" si="65"/>
        <v>0</v>
      </c>
      <c r="CF42">
        <f t="shared" si="65"/>
        <v>0</v>
      </c>
      <c r="CG42">
        <f t="shared" si="65"/>
        <v>0</v>
      </c>
      <c r="CH42">
        <f t="shared" si="65"/>
        <v>0</v>
      </c>
      <c r="CJ42" s="78">
        <f>SUM(BW42:CH42)</f>
        <v>0</v>
      </c>
      <c r="CK42" s="581">
        <f>CL42+CM42</f>
        <v>0</v>
      </c>
      <c r="CL42" s="581">
        <f>IF(COUNTIF(Kinder!E44:P44,Antrag!$C$4)=0,0,(IF(AND(A42=2,Kinder!E44=Antrag!$C$4),M43,0)+IF(AND(OR(A42=2,B42=2),Kinder!F44=Antrag!$C$4),N43,0)+IF(AND(OR(A42=2,B42=2,C42=2),Kinder!G44=Antrag!$C$4),O43,0)+IF(AND(OR(A42=2,B42=2,C42=2,D42=2),Kinder!H44=Antrag!$C$4),P43,0)+IF(AND(OR(A42=2,B42=2,C42=2,D42=2,E42=2),Kinder!I44=Antrag!$C$4),Q43,0)+IF(AND(OR(A42=2,B42=2,C42=2,D42=2,E42=2,F42=2),Kinder!J44=Antrag!$C$4),R43,0))/12)</f>
        <v>0</v>
      </c>
      <c r="CM42" s="581">
        <f>IF(COUNTIF(Kinder!E44:P44,Antrag!$C$4)=0,0,(IF(AND(OR(A42=2,B42=2,C42=2,D42=2,E42=2,F42=2,G42=2),Kinder!K44=Antrag!$C$4),S43,0)+IF(AND(OR(A42=2,B42=2,C42=2,D42=2,E42=2,F42=2,G42=2,H42=2),Kinder!L44=Antrag!$C$4),T43,0)+IF(AND(OR(A42=2,B42=2,C42=2,D42=2,E42=2,F42=2,G42=2,H42=2,I42=2),Kinder!M44=Antrag!$C$4),U43,0)+IF(AND(OR(A42=2,B42=2,C42=2,D42=2,E42=2,F42=2,G42=2,H42=2,I42=2,J42=2),Kinder!N44=Antrag!$C$4),V43,0)+IF(AND(OR(A42=2,B42=2,C42=2,D42=2,E42=2,F42=2,G42=2,H42=2,I42=2,J42=2,K42=2),Kinder!O44=Antrag!$C$4),W43,0)+IF(AND(OR(A42=2,B42=2,C42=2,D42=2,E42=2,F42=2,G42=2,H42=2,I42=2,J42=2,K42=2,L42=2),Kinder!P44=Antrag!$C$4),X43,0))/12)</f>
        <v>0</v>
      </c>
    </row>
    <row r="43" spans="1:91" x14ac:dyDescent="0.2">
      <c r="A43" s="124"/>
      <c r="M43">
        <f>Kinder!E43</f>
        <v>0</v>
      </c>
      <c r="N43">
        <f>Kinder!F43</f>
        <v>0</v>
      </c>
      <c r="O43">
        <f>Kinder!G43</f>
        <v>0</v>
      </c>
      <c r="P43">
        <f>Kinder!H43</f>
        <v>0</v>
      </c>
      <c r="Q43">
        <f>Kinder!I43</f>
        <v>0</v>
      </c>
      <c r="R43">
        <f>Kinder!J43</f>
        <v>0</v>
      </c>
      <c r="S43">
        <f>Kinder!K43</f>
        <v>0</v>
      </c>
      <c r="T43">
        <f>Kinder!L43</f>
        <v>0</v>
      </c>
      <c r="U43">
        <f>Kinder!M43</f>
        <v>0</v>
      </c>
      <c r="V43">
        <f>Kinder!N43</f>
        <v>0</v>
      </c>
      <c r="W43">
        <f>Kinder!O43</f>
        <v>0</v>
      </c>
      <c r="X43">
        <f>Kinder!P43</f>
        <v>0</v>
      </c>
      <c r="AX43">
        <f>IF(Kinder!BL42&gt;=4.5,IF('Berechnung 4_5 _ x'!D$5="Nein",4.5,IF(Kinder!AJ$903&lt;3,IF(MAX(Kinder!$AJ$903:AJ$903)&lt;3,4.5,Kinder!BL42),MIN('Berechnung 4_5 _ x'!$E$31:$F$32))),Kinder!BL42)</f>
        <v>0</v>
      </c>
      <c r="AY43">
        <f>IF(Kinder!BM42&gt;=4.5,IF('Berechnung 4_5 _ x'!E$5="Nein",4.5,IF(Kinder!AK$903&lt;3,IF(MAX(Kinder!$AJ$903:AK$903)&lt;3,4.5,Kinder!BM42),MIN('Berechnung 4_5 _ x'!$E$31:$F$32))),Kinder!BM42)</f>
        <v>0</v>
      </c>
      <c r="AZ43">
        <f>IF(Kinder!BN42&gt;=4.5,IF('Berechnung 4_5 _ x'!F$5="Nein",4.5,IF(Kinder!AL$903&lt;3,IF(MAX(Kinder!$AJ$903:AL$903)&lt;3,4.5,Kinder!BN42),MIN('Berechnung 4_5 _ x'!$E$31:$F$32))),Kinder!BN42)</f>
        <v>0</v>
      </c>
      <c r="BA43">
        <f>IF(Kinder!BO42&gt;=4.5,IF('Berechnung 4_5 _ x'!G$5="Nein",4.5,IF(Kinder!AM$903&lt;3,IF(MAX(Kinder!$AJ$903:AM$903)&lt;3,4.5,Kinder!BO42),MIN('Berechnung 4_5 _ x'!$E$31:$F$32))),Kinder!BO42)</f>
        <v>0</v>
      </c>
      <c r="BB43">
        <f>IF(Kinder!BP42&gt;=4.5,IF('Berechnung 4_5 _ x'!H$5="Nein",4.5,IF(Kinder!AN$903&lt;3,IF(MAX(Kinder!$AJ$903:AN$903)&lt;3,4.5,Kinder!BP42),MIN('Berechnung 4_5 _ x'!$E$31:$F$32))),Kinder!BP42)</f>
        <v>0</v>
      </c>
      <c r="BC43">
        <f>IF(Kinder!BQ42&gt;=4.5,IF('Berechnung 4_5 _ x'!I$5="Nein",4.5,IF(Kinder!AO$903&lt;3,IF(MAX(Kinder!$AJ$903:AO$903)&lt;3,4.5,Kinder!BQ42),MIN('Berechnung 4_5 _ x'!$E$31:$F$32))),Kinder!BQ42)</f>
        <v>0</v>
      </c>
      <c r="BD43">
        <f>IF(Kinder!BR42&gt;=4.5,IF('Berechnung 4_5 _ x'!J$5="Nein",4.5,IF(Kinder!AP$903&lt;3,IF(MAX(Kinder!$AJ$903:AP$903)&lt;3,4.5,Kinder!BR42),MIN('Berechnung 4_5 _ x'!$E$31:$F$32))),Kinder!BR42)</f>
        <v>0</v>
      </c>
      <c r="BE43">
        <f>IF(Kinder!BS42&gt;=4.5,IF('Berechnung 4_5 _ x'!K$5="Nein",4.5,IF(Kinder!AQ$903&lt;3,IF(MAX(Kinder!$AJ$903:AQ$903)&lt;3,4.5,Kinder!BS42),MIN('Berechnung 4_5 _ x'!$E$31:$F$32))),Kinder!BS42)</f>
        <v>0</v>
      </c>
      <c r="BF43">
        <f>IF(Kinder!BT42&gt;=4.5,IF('Berechnung 4_5 _ x'!L$5="Nein",4.5,IF(Kinder!AR$903&lt;3,IF(MAX(Kinder!$AJ$903:AR$903)&lt;3,4.5,Kinder!BT42),MIN('Berechnung 4_5 _ x'!$E$31:$F$32))),Kinder!BT42)</f>
        <v>0</v>
      </c>
      <c r="BG43">
        <f>IF(Kinder!BU42&gt;=4.5,IF('Berechnung 4_5 _ x'!M$5="Nein",4.5,IF(Kinder!AS$903&lt;3,IF(MAX(Kinder!$AJ$903:AS$903)&lt;3,4.5,Kinder!BU42),MIN('Berechnung 4_5 _ x'!$E$31:$F$32))),Kinder!BU42)</f>
        <v>0</v>
      </c>
      <c r="BH43">
        <f>IF(Kinder!BV42&gt;=4.5,IF('Berechnung 4_5 _ x'!N$5="Nein",4.5,IF(Kinder!AT$903&lt;3,IF(MAX(Kinder!$AJ$903:AT$903)&lt;3,4.5,Kinder!BV42),MIN('Berechnung 4_5 _ x'!$E$31:$F$32))),Kinder!BV42)</f>
        <v>0</v>
      </c>
      <c r="BI43">
        <f>IF(Kinder!BW42&gt;=4.5,IF('Berechnung 4_5 _ x'!O$5="Nein",4.5,IF(Kinder!AU$903&lt;3,IF(MAX(Kinder!$AJ$903:AU$903)&lt;3,4.5,Kinder!BW42),MIN('Berechnung 4_5 _ x'!$E$31:$F$32))),Kinder!BW42)</f>
        <v>0</v>
      </c>
      <c r="BJ43">
        <f t="shared" ref="BJ43:BU43" si="66">MIN(AX42,AX43)*AX44</f>
        <v>0</v>
      </c>
      <c r="BK43">
        <f t="shared" si="66"/>
        <v>0</v>
      </c>
      <c r="BL43">
        <f t="shared" si="66"/>
        <v>0</v>
      </c>
      <c r="BM43">
        <f t="shared" si="66"/>
        <v>0</v>
      </c>
      <c r="BN43">
        <f t="shared" si="66"/>
        <v>0</v>
      </c>
      <c r="BO43">
        <f t="shared" si="66"/>
        <v>0</v>
      </c>
      <c r="BP43">
        <f t="shared" si="66"/>
        <v>0</v>
      </c>
      <c r="BQ43">
        <f t="shared" si="66"/>
        <v>0</v>
      </c>
      <c r="BR43">
        <f t="shared" si="66"/>
        <v>0</v>
      </c>
      <c r="BS43">
        <f t="shared" si="66"/>
        <v>0</v>
      </c>
      <c r="BT43">
        <f t="shared" si="66"/>
        <v>0</v>
      </c>
      <c r="BU43">
        <f t="shared" si="66"/>
        <v>0</v>
      </c>
      <c r="BV43">
        <f>SUM(BJ43:BU43)</f>
        <v>0</v>
      </c>
      <c r="CJ43" s="78"/>
      <c r="CK43" s="581"/>
      <c r="CL43" s="581"/>
      <c r="CM43" s="581"/>
    </row>
    <row r="44" spans="1:91" ht="13.5" thickBot="1" x14ac:dyDescent="0.25">
      <c r="A44" s="167"/>
      <c r="B44" s="79"/>
      <c r="C44" s="79"/>
      <c r="D44" s="79"/>
      <c r="E44" s="79"/>
      <c r="F44" s="79"/>
      <c r="G44" s="79"/>
      <c r="H44" s="79"/>
      <c r="I44" s="79"/>
      <c r="J44" s="79"/>
      <c r="K44" s="79"/>
      <c r="L44" s="79"/>
      <c r="M44" s="79"/>
      <c r="N44" s="79"/>
      <c r="O44" s="79"/>
      <c r="P44" s="79"/>
      <c r="Q44" s="79"/>
      <c r="R44" s="79"/>
      <c r="S44" s="79"/>
      <c r="T44" s="79"/>
      <c r="U44" s="79"/>
      <c r="V44" s="79"/>
      <c r="W44" s="79"/>
      <c r="X44" s="79"/>
      <c r="Y44" s="79">
        <f t="shared" ref="Y44:AJ44" si="67">A42*M43</f>
        <v>0</v>
      </c>
      <c r="Z44" s="79">
        <f t="shared" si="67"/>
        <v>0</v>
      </c>
      <c r="AA44" s="79">
        <f t="shared" si="67"/>
        <v>0</v>
      </c>
      <c r="AB44" s="79">
        <f t="shared" si="67"/>
        <v>0</v>
      </c>
      <c r="AC44" s="79">
        <f t="shared" si="67"/>
        <v>0</v>
      </c>
      <c r="AD44" s="79">
        <f t="shared" si="67"/>
        <v>0</v>
      </c>
      <c r="AE44" s="79">
        <f t="shared" si="67"/>
        <v>0</v>
      </c>
      <c r="AF44" s="79">
        <f t="shared" si="67"/>
        <v>0</v>
      </c>
      <c r="AG44" s="79">
        <f t="shared" si="67"/>
        <v>0</v>
      </c>
      <c r="AH44" s="79">
        <f t="shared" si="67"/>
        <v>0</v>
      </c>
      <c r="AI44" s="79">
        <f t="shared" si="67"/>
        <v>0</v>
      </c>
      <c r="AJ44" s="79">
        <f t="shared" si="67"/>
        <v>0</v>
      </c>
      <c r="AK44" s="79">
        <f t="shared" ref="AK44:AV44" si="68">IF(A42&gt;4.4,M43,A42*M43)</f>
        <v>0</v>
      </c>
      <c r="AL44" s="79">
        <f t="shared" si="68"/>
        <v>0</v>
      </c>
      <c r="AM44" s="79">
        <f t="shared" si="68"/>
        <v>0</v>
      </c>
      <c r="AN44" s="79">
        <f t="shared" si="68"/>
        <v>0</v>
      </c>
      <c r="AO44" s="79">
        <f t="shared" si="68"/>
        <v>0</v>
      </c>
      <c r="AP44" s="79">
        <f t="shared" si="68"/>
        <v>0</v>
      </c>
      <c r="AQ44" s="79">
        <f t="shared" si="68"/>
        <v>0</v>
      </c>
      <c r="AR44" s="79">
        <f t="shared" si="68"/>
        <v>0</v>
      </c>
      <c r="AS44" s="79">
        <f t="shared" si="68"/>
        <v>0</v>
      </c>
      <c r="AT44" s="79">
        <f t="shared" si="68"/>
        <v>0</v>
      </c>
      <c r="AU44" s="79">
        <f t="shared" si="68"/>
        <v>0</v>
      </c>
      <c r="AV44" s="79">
        <f t="shared" si="68"/>
        <v>0</v>
      </c>
      <c r="AW44" s="79">
        <f>SUM(Y44:AJ44)</f>
        <v>0</v>
      </c>
      <c r="AX44" s="168">
        <f>Kinder!BL43</f>
        <v>0</v>
      </c>
      <c r="AY44" s="168">
        <f>Kinder!BM43</f>
        <v>0</v>
      </c>
      <c r="AZ44" s="168">
        <f>Kinder!BN43</f>
        <v>0</v>
      </c>
      <c r="BA44" s="168">
        <f>Kinder!BO43</f>
        <v>0</v>
      </c>
      <c r="BB44" s="168">
        <f>Kinder!BP43</f>
        <v>0</v>
      </c>
      <c r="BC44" s="168">
        <f>Kinder!BQ43</f>
        <v>0</v>
      </c>
      <c r="BD44" s="168">
        <f>Kinder!BR43</f>
        <v>0</v>
      </c>
      <c r="BE44" s="168">
        <f>Kinder!BS43</f>
        <v>0</v>
      </c>
      <c r="BF44" s="168">
        <f>Kinder!BT43</f>
        <v>0</v>
      </c>
      <c r="BG44" s="168">
        <f>Kinder!BU43</f>
        <v>0</v>
      </c>
      <c r="BH44" s="168">
        <f>Kinder!BV43</f>
        <v>0</v>
      </c>
      <c r="BI44" s="168">
        <f>Kinder!BW43</f>
        <v>0</v>
      </c>
      <c r="BV44" s="79"/>
      <c r="BW44" s="79">
        <f t="shared" ref="BW44:CH44" si="69">IF(MIN(AX42,AX43)&gt;4.5,4.5*AX44,BJ43)</f>
        <v>0</v>
      </c>
      <c r="BX44" s="79">
        <f t="shared" si="69"/>
        <v>0</v>
      </c>
      <c r="BY44" s="79">
        <f t="shared" si="69"/>
        <v>0</v>
      </c>
      <c r="BZ44" s="79">
        <f t="shared" si="69"/>
        <v>0</v>
      </c>
      <c r="CA44" s="79">
        <f t="shared" si="69"/>
        <v>0</v>
      </c>
      <c r="CB44" s="79">
        <f t="shared" si="69"/>
        <v>0</v>
      </c>
      <c r="CC44" s="79">
        <f t="shared" si="69"/>
        <v>0</v>
      </c>
      <c r="CD44" s="79">
        <f t="shared" si="69"/>
        <v>0</v>
      </c>
      <c r="CE44" s="79">
        <f t="shared" si="69"/>
        <v>0</v>
      </c>
      <c r="CF44" s="79">
        <f t="shared" si="69"/>
        <v>0</v>
      </c>
      <c r="CG44" s="79">
        <f t="shared" si="69"/>
        <v>0</v>
      </c>
      <c r="CH44" s="79">
        <f t="shared" si="69"/>
        <v>0</v>
      </c>
      <c r="CI44" s="79">
        <f>SUM(BW44:CH44)</f>
        <v>0</v>
      </c>
      <c r="CJ44" s="80"/>
      <c r="CK44" s="581"/>
      <c r="CL44" s="581"/>
      <c r="CM44" s="581"/>
    </row>
    <row r="45" spans="1:91" x14ac:dyDescent="0.2">
      <c r="A45" s="124">
        <f>Kinder!E45</f>
        <v>0</v>
      </c>
      <c r="B45">
        <f>Kinder!F45</f>
        <v>0</v>
      </c>
      <c r="C45">
        <f>Kinder!G45</f>
        <v>0</v>
      </c>
      <c r="D45">
        <f>Kinder!H45</f>
        <v>0</v>
      </c>
      <c r="E45">
        <f>Kinder!I45</f>
        <v>0</v>
      </c>
      <c r="F45">
        <f>Kinder!J45</f>
        <v>0</v>
      </c>
      <c r="G45">
        <f>Kinder!K45</f>
        <v>0</v>
      </c>
      <c r="H45">
        <f>Kinder!L45</f>
        <v>0</v>
      </c>
      <c r="I45">
        <f>Kinder!M45</f>
        <v>0</v>
      </c>
      <c r="J45">
        <f>Kinder!N45</f>
        <v>0</v>
      </c>
      <c r="K45">
        <f>Kinder!O45</f>
        <v>0</v>
      </c>
      <c r="L45">
        <f>Kinder!P45</f>
        <v>0</v>
      </c>
      <c r="AX45" s="165">
        <f>IF(Kinder!BL45=4.5,'Berechnung 4_5 _ x'!$E$31,Kinder!BL45)</f>
        <v>0</v>
      </c>
      <c r="AY45" s="165">
        <f>IF(Kinder!F45=4.5,'Berechnung 4_5 _ x'!$E$31,Kinder!F45)</f>
        <v>0</v>
      </c>
      <c r="AZ45" s="165">
        <f>IF(Kinder!G45=4.5,'Berechnung 4_5 _ x'!$E$31,Kinder!G45)</f>
        <v>0</v>
      </c>
      <c r="BA45" s="165">
        <f>IF(Kinder!H45=4.5,'Berechnung 4_5 _ x'!$E$31,Kinder!H45)</f>
        <v>0</v>
      </c>
      <c r="BB45" s="165">
        <f>IF(Kinder!I45=4.5,'Berechnung 4_5 _ x'!$E$31,Kinder!I45)</f>
        <v>0</v>
      </c>
      <c r="BC45" s="165">
        <f>IF(Kinder!J45=4.5,'Berechnung 4_5 _ x'!$E$31,Kinder!J45)</f>
        <v>0</v>
      </c>
      <c r="BD45" s="165">
        <f>IF(Kinder!K45=4.5,'Berechnung 4_5 _ x'!$E$31,Kinder!K45)</f>
        <v>0</v>
      </c>
      <c r="BE45" s="165">
        <f>IF(Kinder!L45=4.5,'Berechnung 4_5 _ x'!$E$31,Kinder!L45)</f>
        <v>0</v>
      </c>
      <c r="BF45" s="165">
        <f>IF(Kinder!M45=4.5,'Berechnung 4_5 _ x'!$E$31,Kinder!M45)</f>
        <v>0</v>
      </c>
      <c r="BG45" s="165">
        <f>IF(Kinder!N45=4.5,'Berechnung 4_5 _ x'!$E$31,Kinder!N45)</f>
        <v>0</v>
      </c>
      <c r="BH45" s="165">
        <f>IF(Kinder!O45=4.5,'Berechnung 4_5 _ x'!$E$31,Kinder!O45)</f>
        <v>0</v>
      </c>
      <c r="BI45" s="165">
        <f>IF(Kinder!P45=4.5,'Berechnung 4_5 _ x'!$E$31,Kinder!P45)</f>
        <v>0</v>
      </c>
      <c r="BJ45" s="165"/>
      <c r="BK45" s="165"/>
      <c r="BL45" s="165"/>
      <c r="BM45" s="165"/>
      <c r="BN45" s="165"/>
      <c r="BO45" s="165"/>
      <c r="BP45" s="165"/>
      <c r="BQ45" s="165"/>
      <c r="BR45" s="165"/>
      <c r="BS45" s="165"/>
      <c r="BT45" s="165"/>
      <c r="BU45" s="165"/>
      <c r="BW45">
        <f t="shared" ref="BW45:CH45" si="70">IF(MIN(AX45,AX46)&gt;=4.5,1*AX47,BJ46)</f>
        <v>0</v>
      </c>
      <c r="BX45">
        <f t="shared" si="70"/>
        <v>0</v>
      </c>
      <c r="BY45">
        <f t="shared" si="70"/>
        <v>0</v>
      </c>
      <c r="BZ45">
        <f t="shared" si="70"/>
        <v>0</v>
      </c>
      <c r="CA45">
        <f t="shared" si="70"/>
        <v>0</v>
      </c>
      <c r="CB45">
        <f t="shared" si="70"/>
        <v>0</v>
      </c>
      <c r="CC45">
        <f t="shared" si="70"/>
        <v>0</v>
      </c>
      <c r="CD45">
        <f t="shared" si="70"/>
        <v>0</v>
      </c>
      <c r="CE45">
        <f t="shared" si="70"/>
        <v>0</v>
      </c>
      <c r="CF45">
        <f t="shared" si="70"/>
        <v>0</v>
      </c>
      <c r="CG45">
        <f t="shared" si="70"/>
        <v>0</v>
      </c>
      <c r="CH45">
        <f t="shared" si="70"/>
        <v>0</v>
      </c>
      <c r="CJ45" s="78">
        <f>SUM(BW45:CH45)</f>
        <v>0</v>
      </c>
      <c r="CK45" s="581">
        <f>CL45+CM45</f>
        <v>0</v>
      </c>
      <c r="CL45" s="581">
        <f>IF(COUNTIF(Kinder!E47:P47,Antrag!$C$4)=0,0,(IF(AND(A45=2,Kinder!E47=Antrag!$C$4),M46,0)+IF(AND(OR(A45=2,B45=2),Kinder!F47=Antrag!$C$4),N46,0)+IF(AND(OR(A45=2,B45=2,C45=2),Kinder!G47=Antrag!$C$4),O46,0)+IF(AND(OR(A45=2,B45=2,C45=2,D45=2),Kinder!H47=Antrag!$C$4),P46,0)+IF(AND(OR(A45=2,B45=2,C45=2,D45=2,E45=2),Kinder!I47=Antrag!$C$4),Q46,0)+IF(AND(OR(A45=2,B45=2,C45=2,D45=2,E45=2,F45=2),Kinder!J47=Antrag!$C$4),R46,0))/12)</f>
        <v>0</v>
      </c>
      <c r="CM45" s="581">
        <f>IF(COUNTIF(Kinder!E47:P47,Antrag!$C$4)=0,0,(IF(AND(OR(A45=2,B45=2,C45=2,D45=2,E45=2,F45=2,G45=2),Kinder!K47=Antrag!$C$4),S46,0)+IF(AND(OR(A45=2,B45=2,C45=2,D45=2,E45=2,F45=2,G45=2,H45=2),Kinder!L47=Antrag!$C$4),T46,0)+IF(AND(OR(A45=2,B45=2,C45=2,D45=2,E45=2,F45=2,G45=2,H45=2,I45=2),Kinder!M47=Antrag!$C$4),U46,0)+IF(AND(OR(A45=2,B45=2,C45=2,D45=2,E45=2,F45=2,G45=2,H45=2,I45=2,J45=2),Kinder!N47=Antrag!$C$4),V46,0)+IF(AND(OR(A45=2,B45=2,C45=2,D45=2,E45=2,F45=2,G45=2,H45=2,I45=2,J45=2,K45=2),Kinder!O47=Antrag!$C$4),W46,0)+IF(AND(OR(A45=2,B45=2,C45=2,D45=2,E45=2,F45=2,G45=2,H45=2,I45=2,J45=2,K45=2,L45=2),Kinder!P47=Antrag!$C$4),X46,0))/12)</f>
        <v>0</v>
      </c>
    </row>
    <row r="46" spans="1:91" x14ac:dyDescent="0.2">
      <c r="A46" s="124"/>
      <c r="M46">
        <f>Kinder!E46</f>
        <v>0</v>
      </c>
      <c r="N46">
        <f>Kinder!F46</f>
        <v>0</v>
      </c>
      <c r="O46">
        <f>Kinder!G46</f>
        <v>0</v>
      </c>
      <c r="P46">
        <f>Kinder!H46</f>
        <v>0</v>
      </c>
      <c r="Q46">
        <f>Kinder!I46</f>
        <v>0</v>
      </c>
      <c r="R46">
        <f>Kinder!J46</f>
        <v>0</v>
      </c>
      <c r="S46">
        <f>Kinder!K46</f>
        <v>0</v>
      </c>
      <c r="T46">
        <f>Kinder!L46</f>
        <v>0</v>
      </c>
      <c r="U46">
        <f>Kinder!M46</f>
        <v>0</v>
      </c>
      <c r="V46">
        <f>Kinder!N46</f>
        <v>0</v>
      </c>
      <c r="W46">
        <f>Kinder!O46</f>
        <v>0</v>
      </c>
      <c r="X46">
        <f>Kinder!P46</f>
        <v>0</v>
      </c>
      <c r="AX46">
        <f>IF(Kinder!BL45&gt;=4.5,IF('Berechnung 4_5 _ x'!D$5="Nein",4.5,IF(Kinder!AJ$903&lt;3,IF(MAX(Kinder!$AJ$903:AJ$903)&lt;3,4.5,Kinder!BL45),MIN('Berechnung 4_5 _ x'!$E$31:$F$32))),Kinder!BL45)</f>
        <v>0</v>
      </c>
      <c r="AY46">
        <f>IF(Kinder!BM45&gt;=4.5,IF('Berechnung 4_5 _ x'!E$5="Nein",4.5,IF(Kinder!AK$903&lt;3,IF(MAX(Kinder!$AJ$903:AK$903)&lt;3,4.5,Kinder!BM45),MIN('Berechnung 4_5 _ x'!$E$31:$F$32))),Kinder!BM45)</f>
        <v>0</v>
      </c>
      <c r="AZ46">
        <f>IF(Kinder!BN45&gt;=4.5,IF('Berechnung 4_5 _ x'!F$5="Nein",4.5,IF(Kinder!AL$903&lt;3,IF(MAX(Kinder!$AJ$903:AL$903)&lt;3,4.5,Kinder!BN45),MIN('Berechnung 4_5 _ x'!$E$31:$F$32))),Kinder!BN45)</f>
        <v>0</v>
      </c>
      <c r="BA46">
        <f>IF(Kinder!BO45&gt;=4.5,IF('Berechnung 4_5 _ x'!G$5="Nein",4.5,IF(Kinder!AM$903&lt;3,IF(MAX(Kinder!$AJ$903:AM$903)&lt;3,4.5,Kinder!BO45),MIN('Berechnung 4_5 _ x'!$E$31:$F$32))),Kinder!BO45)</f>
        <v>0</v>
      </c>
      <c r="BB46">
        <f>IF(Kinder!BP45&gt;=4.5,IF('Berechnung 4_5 _ x'!H$5="Nein",4.5,IF(Kinder!AN$903&lt;3,IF(MAX(Kinder!$AJ$903:AN$903)&lt;3,4.5,Kinder!BP45),MIN('Berechnung 4_5 _ x'!$E$31:$F$32))),Kinder!BP45)</f>
        <v>0</v>
      </c>
      <c r="BC46">
        <f>IF(Kinder!BQ45&gt;=4.5,IF('Berechnung 4_5 _ x'!I$5="Nein",4.5,IF(Kinder!AO$903&lt;3,IF(MAX(Kinder!$AJ$903:AO$903)&lt;3,4.5,Kinder!BQ45),MIN('Berechnung 4_5 _ x'!$E$31:$F$32))),Kinder!BQ45)</f>
        <v>0</v>
      </c>
      <c r="BD46">
        <f>IF(Kinder!BR45&gt;=4.5,IF('Berechnung 4_5 _ x'!J$5="Nein",4.5,IF(Kinder!AP$903&lt;3,IF(MAX(Kinder!$AJ$903:AP$903)&lt;3,4.5,Kinder!BR45),MIN('Berechnung 4_5 _ x'!$E$31:$F$32))),Kinder!BR45)</f>
        <v>0</v>
      </c>
      <c r="BE46">
        <f>IF(Kinder!BS45&gt;=4.5,IF('Berechnung 4_5 _ x'!K$5="Nein",4.5,IF(Kinder!AQ$903&lt;3,IF(MAX(Kinder!$AJ$903:AQ$903)&lt;3,4.5,Kinder!BS45),MIN('Berechnung 4_5 _ x'!$E$31:$F$32))),Kinder!BS45)</f>
        <v>0</v>
      </c>
      <c r="BF46">
        <f>IF(Kinder!BT45&gt;=4.5,IF('Berechnung 4_5 _ x'!L$5="Nein",4.5,IF(Kinder!AR$903&lt;3,IF(MAX(Kinder!$AJ$903:AR$903)&lt;3,4.5,Kinder!BT45),MIN('Berechnung 4_5 _ x'!$E$31:$F$32))),Kinder!BT45)</f>
        <v>0</v>
      </c>
      <c r="BG46">
        <f>IF(Kinder!BU45&gt;=4.5,IF('Berechnung 4_5 _ x'!M$5="Nein",4.5,IF(Kinder!AS$903&lt;3,IF(MAX(Kinder!$AJ$903:AS$903)&lt;3,4.5,Kinder!BU45),MIN('Berechnung 4_5 _ x'!$E$31:$F$32))),Kinder!BU45)</f>
        <v>0</v>
      </c>
      <c r="BH46">
        <f>IF(Kinder!BV45&gt;=4.5,IF('Berechnung 4_5 _ x'!N$5="Nein",4.5,IF(Kinder!AT$903&lt;3,IF(MAX(Kinder!$AJ$903:AT$903)&lt;3,4.5,Kinder!BV45),MIN('Berechnung 4_5 _ x'!$E$31:$F$32))),Kinder!BV45)</f>
        <v>0</v>
      </c>
      <c r="BI46">
        <f>IF(Kinder!BW45&gt;=4.5,IF('Berechnung 4_5 _ x'!O$5="Nein",4.5,IF(Kinder!AU$903&lt;3,IF(MAX(Kinder!$AJ$903:AU$903)&lt;3,4.5,Kinder!BW45),MIN('Berechnung 4_5 _ x'!$E$31:$F$32))),Kinder!BW45)</f>
        <v>0</v>
      </c>
      <c r="BJ46">
        <f t="shared" ref="BJ46:BU46" si="71">MIN(AX45,AX46)*AX47</f>
        <v>0</v>
      </c>
      <c r="BK46">
        <f t="shared" si="71"/>
        <v>0</v>
      </c>
      <c r="BL46">
        <f t="shared" si="71"/>
        <v>0</v>
      </c>
      <c r="BM46">
        <f t="shared" si="71"/>
        <v>0</v>
      </c>
      <c r="BN46">
        <f t="shared" si="71"/>
        <v>0</v>
      </c>
      <c r="BO46">
        <f t="shared" si="71"/>
        <v>0</v>
      </c>
      <c r="BP46">
        <f t="shared" si="71"/>
        <v>0</v>
      </c>
      <c r="BQ46">
        <f t="shared" si="71"/>
        <v>0</v>
      </c>
      <c r="BR46">
        <f t="shared" si="71"/>
        <v>0</v>
      </c>
      <c r="BS46">
        <f t="shared" si="71"/>
        <v>0</v>
      </c>
      <c r="BT46">
        <f t="shared" si="71"/>
        <v>0</v>
      </c>
      <c r="BU46">
        <f t="shared" si="71"/>
        <v>0</v>
      </c>
      <c r="BV46">
        <f>SUM(BJ46:BU46)</f>
        <v>0</v>
      </c>
      <c r="CJ46" s="78"/>
      <c r="CK46" s="581"/>
      <c r="CL46" s="581"/>
      <c r="CM46" s="581"/>
    </row>
    <row r="47" spans="1:91" ht="13.5" thickBot="1" x14ac:dyDescent="0.25">
      <c r="A47" s="167"/>
      <c r="B47" s="79"/>
      <c r="C47" s="79"/>
      <c r="D47" s="79"/>
      <c r="E47" s="79"/>
      <c r="F47" s="79"/>
      <c r="G47" s="79"/>
      <c r="H47" s="79"/>
      <c r="I47" s="79"/>
      <c r="J47" s="79"/>
      <c r="K47" s="79"/>
      <c r="L47" s="79"/>
      <c r="M47" s="79"/>
      <c r="N47" s="79"/>
      <c r="O47" s="79"/>
      <c r="P47" s="79"/>
      <c r="Q47" s="79"/>
      <c r="R47" s="79"/>
      <c r="S47" s="79"/>
      <c r="T47" s="79"/>
      <c r="U47" s="79"/>
      <c r="V47" s="79"/>
      <c r="W47" s="79"/>
      <c r="X47" s="79"/>
      <c r="Y47" s="79">
        <f t="shared" ref="Y47:AJ47" si="72">A45*M46</f>
        <v>0</v>
      </c>
      <c r="Z47" s="79">
        <f t="shared" si="72"/>
        <v>0</v>
      </c>
      <c r="AA47" s="79">
        <f t="shared" si="72"/>
        <v>0</v>
      </c>
      <c r="AB47" s="79">
        <f t="shared" si="72"/>
        <v>0</v>
      </c>
      <c r="AC47" s="79">
        <f t="shared" si="72"/>
        <v>0</v>
      </c>
      <c r="AD47" s="79">
        <f t="shared" si="72"/>
        <v>0</v>
      </c>
      <c r="AE47" s="79">
        <f t="shared" si="72"/>
        <v>0</v>
      </c>
      <c r="AF47" s="79">
        <f t="shared" si="72"/>
        <v>0</v>
      </c>
      <c r="AG47" s="79">
        <f t="shared" si="72"/>
        <v>0</v>
      </c>
      <c r="AH47" s="79">
        <f t="shared" si="72"/>
        <v>0</v>
      </c>
      <c r="AI47" s="79">
        <f t="shared" si="72"/>
        <v>0</v>
      </c>
      <c r="AJ47" s="79">
        <f t="shared" si="72"/>
        <v>0</v>
      </c>
      <c r="AK47" s="79">
        <f t="shared" ref="AK47:AV47" si="73">IF(A45&gt;4.4,M46,A45*M46)</f>
        <v>0</v>
      </c>
      <c r="AL47" s="79">
        <f t="shared" si="73"/>
        <v>0</v>
      </c>
      <c r="AM47" s="79">
        <f t="shared" si="73"/>
        <v>0</v>
      </c>
      <c r="AN47" s="79">
        <f t="shared" si="73"/>
        <v>0</v>
      </c>
      <c r="AO47" s="79">
        <f t="shared" si="73"/>
        <v>0</v>
      </c>
      <c r="AP47" s="79">
        <f t="shared" si="73"/>
        <v>0</v>
      </c>
      <c r="AQ47" s="79">
        <f t="shared" si="73"/>
        <v>0</v>
      </c>
      <c r="AR47" s="79">
        <f t="shared" si="73"/>
        <v>0</v>
      </c>
      <c r="AS47" s="79">
        <f t="shared" si="73"/>
        <v>0</v>
      </c>
      <c r="AT47" s="79">
        <f t="shared" si="73"/>
        <v>0</v>
      </c>
      <c r="AU47" s="79">
        <f t="shared" si="73"/>
        <v>0</v>
      </c>
      <c r="AV47" s="79">
        <f t="shared" si="73"/>
        <v>0</v>
      </c>
      <c r="AW47" s="79">
        <f>SUM(Y47:AJ47)</f>
        <v>0</v>
      </c>
      <c r="AX47" s="168">
        <f>Kinder!BL46</f>
        <v>0</v>
      </c>
      <c r="AY47" s="168">
        <f>Kinder!BM46</f>
        <v>0</v>
      </c>
      <c r="AZ47" s="168">
        <f>Kinder!BN46</f>
        <v>0</v>
      </c>
      <c r="BA47" s="168">
        <f>Kinder!BO46</f>
        <v>0</v>
      </c>
      <c r="BB47" s="168">
        <f>Kinder!BP46</f>
        <v>0</v>
      </c>
      <c r="BC47" s="168">
        <f>Kinder!BQ46</f>
        <v>0</v>
      </c>
      <c r="BD47" s="168">
        <f>Kinder!BR46</f>
        <v>0</v>
      </c>
      <c r="BE47" s="168">
        <f>Kinder!BS46</f>
        <v>0</v>
      </c>
      <c r="BF47" s="168">
        <f>Kinder!BT46</f>
        <v>0</v>
      </c>
      <c r="BG47" s="168">
        <f>Kinder!BU46</f>
        <v>0</v>
      </c>
      <c r="BH47" s="168">
        <f>Kinder!BV46</f>
        <v>0</v>
      </c>
      <c r="BI47" s="168">
        <f>Kinder!BW46</f>
        <v>0</v>
      </c>
      <c r="BV47" s="79"/>
      <c r="BW47" s="79">
        <f t="shared" ref="BW47:CH47" si="74">IF(MIN(AX45,AX46)&gt;4.5,4.5*AX47,BJ46)</f>
        <v>0</v>
      </c>
      <c r="BX47" s="79">
        <f t="shared" si="74"/>
        <v>0</v>
      </c>
      <c r="BY47" s="79">
        <f t="shared" si="74"/>
        <v>0</v>
      </c>
      <c r="BZ47" s="79">
        <f t="shared" si="74"/>
        <v>0</v>
      </c>
      <c r="CA47" s="79">
        <f t="shared" si="74"/>
        <v>0</v>
      </c>
      <c r="CB47" s="79">
        <f t="shared" si="74"/>
        <v>0</v>
      </c>
      <c r="CC47" s="79">
        <f t="shared" si="74"/>
        <v>0</v>
      </c>
      <c r="CD47" s="79">
        <f t="shared" si="74"/>
        <v>0</v>
      </c>
      <c r="CE47" s="79">
        <f t="shared" si="74"/>
        <v>0</v>
      </c>
      <c r="CF47" s="79">
        <f t="shared" si="74"/>
        <v>0</v>
      </c>
      <c r="CG47" s="79">
        <f t="shared" si="74"/>
        <v>0</v>
      </c>
      <c r="CH47" s="79">
        <f t="shared" si="74"/>
        <v>0</v>
      </c>
      <c r="CI47" s="79">
        <f>SUM(BW47:CH47)</f>
        <v>0</v>
      </c>
      <c r="CJ47" s="80"/>
      <c r="CK47" s="581"/>
      <c r="CL47" s="581"/>
      <c r="CM47" s="581"/>
    </row>
    <row r="48" spans="1:91" x14ac:dyDescent="0.2">
      <c r="A48" s="124">
        <f>Kinder!E48</f>
        <v>0</v>
      </c>
      <c r="B48">
        <f>Kinder!F48</f>
        <v>0</v>
      </c>
      <c r="C48">
        <f>Kinder!G48</f>
        <v>0</v>
      </c>
      <c r="D48">
        <f>Kinder!H48</f>
        <v>0</v>
      </c>
      <c r="E48">
        <f>Kinder!I48</f>
        <v>0</v>
      </c>
      <c r="F48">
        <f>Kinder!J48</f>
        <v>0</v>
      </c>
      <c r="G48">
        <f>Kinder!K48</f>
        <v>0</v>
      </c>
      <c r="H48">
        <f>Kinder!L48</f>
        <v>0</v>
      </c>
      <c r="I48">
        <f>Kinder!M48</f>
        <v>0</v>
      </c>
      <c r="J48">
        <f>Kinder!N48</f>
        <v>0</v>
      </c>
      <c r="K48">
        <f>Kinder!O48</f>
        <v>0</v>
      </c>
      <c r="L48">
        <f>Kinder!P48</f>
        <v>0</v>
      </c>
      <c r="AX48" s="165">
        <f>IF(Kinder!BL48=4.5,'Berechnung 4_5 _ x'!$E$31,Kinder!BL48)</f>
        <v>0</v>
      </c>
      <c r="AY48" s="165">
        <f>IF(Kinder!F48=4.5,'Berechnung 4_5 _ x'!$E$31,Kinder!F48)</f>
        <v>0</v>
      </c>
      <c r="AZ48" s="165">
        <f>IF(Kinder!G48=4.5,'Berechnung 4_5 _ x'!$E$31,Kinder!G48)</f>
        <v>0</v>
      </c>
      <c r="BA48" s="165">
        <f>IF(Kinder!H48=4.5,'Berechnung 4_5 _ x'!$E$31,Kinder!H48)</f>
        <v>0</v>
      </c>
      <c r="BB48" s="165">
        <f>IF(Kinder!I48=4.5,'Berechnung 4_5 _ x'!$E$31,Kinder!I48)</f>
        <v>0</v>
      </c>
      <c r="BC48" s="165">
        <f>IF(Kinder!J48=4.5,'Berechnung 4_5 _ x'!$E$31,Kinder!J48)</f>
        <v>0</v>
      </c>
      <c r="BD48" s="165">
        <f>IF(Kinder!K48=4.5,'Berechnung 4_5 _ x'!$E$31,Kinder!K48)</f>
        <v>0</v>
      </c>
      <c r="BE48" s="165">
        <f>IF(Kinder!L48=4.5,'Berechnung 4_5 _ x'!$E$31,Kinder!L48)</f>
        <v>0</v>
      </c>
      <c r="BF48" s="165">
        <f>IF(Kinder!M48=4.5,'Berechnung 4_5 _ x'!$E$31,Kinder!M48)</f>
        <v>0</v>
      </c>
      <c r="BG48" s="165">
        <f>IF(Kinder!N48=4.5,'Berechnung 4_5 _ x'!$E$31,Kinder!N48)</f>
        <v>0</v>
      </c>
      <c r="BH48" s="165">
        <f>IF(Kinder!O48=4.5,'Berechnung 4_5 _ x'!$E$31,Kinder!O48)</f>
        <v>0</v>
      </c>
      <c r="BI48" s="165">
        <f>IF(Kinder!P48=4.5,'Berechnung 4_5 _ x'!$E$31,Kinder!P48)</f>
        <v>0</v>
      </c>
      <c r="BJ48" s="165"/>
      <c r="BK48" s="165"/>
      <c r="BL48" s="165"/>
      <c r="BM48" s="165"/>
      <c r="BN48" s="165"/>
      <c r="BO48" s="165"/>
      <c r="BP48" s="165"/>
      <c r="BQ48" s="165"/>
      <c r="BR48" s="165"/>
      <c r="BS48" s="165"/>
      <c r="BT48" s="165"/>
      <c r="BU48" s="165"/>
      <c r="BW48">
        <f t="shared" ref="BW48:CH48" si="75">IF(MIN(AX48,AX49)&gt;=4.5,1*AX50,BJ49)</f>
        <v>0</v>
      </c>
      <c r="BX48">
        <f t="shared" si="75"/>
        <v>0</v>
      </c>
      <c r="BY48">
        <f t="shared" si="75"/>
        <v>0</v>
      </c>
      <c r="BZ48">
        <f t="shared" si="75"/>
        <v>0</v>
      </c>
      <c r="CA48">
        <f t="shared" si="75"/>
        <v>0</v>
      </c>
      <c r="CB48">
        <f t="shared" si="75"/>
        <v>0</v>
      </c>
      <c r="CC48">
        <f t="shared" si="75"/>
        <v>0</v>
      </c>
      <c r="CD48">
        <f t="shared" si="75"/>
        <v>0</v>
      </c>
      <c r="CE48">
        <f t="shared" si="75"/>
        <v>0</v>
      </c>
      <c r="CF48">
        <f t="shared" si="75"/>
        <v>0</v>
      </c>
      <c r="CG48">
        <f t="shared" si="75"/>
        <v>0</v>
      </c>
      <c r="CH48">
        <f t="shared" si="75"/>
        <v>0</v>
      </c>
      <c r="CJ48" s="78">
        <f>SUM(BW48:CH48)</f>
        <v>0</v>
      </c>
      <c r="CK48" s="581">
        <f>CL48+CM48</f>
        <v>0</v>
      </c>
      <c r="CL48" s="581">
        <f>IF(COUNTIF(Kinder!E50:P50,Antrag!$C$4)=0,0,(IF(AND(A48=2,Kinder!E50=Antrag!$C$4),M49,0)+IF(AND(OR(A48=2,B48=2),Kinder!F50=Antrag!$C$4),N49,0)+IF(AND(OR(A48=2,B48=2,C48=2),Kinder!G50=Antrag!$C$4),O49,0)+IF(AND(OR(A48=2,B48=2,C48=2,D48=2),Kinder!H50=Antrag!$C$4),P49,0)+IF(AND(OR(A48=2,B48=2,C48=2,D48=2,E48=2),Kinder!I50=Antrag!$C$4),Q49,0)+IF(AND(OR(A48=2,B48=2,C48=2,D48=2,E48=2,F48=2),Kinder!J50=Antrag!$C$4),R49,0))/12)</f>
        <v>0</v>
      </c>
      <c r="CM48" s="581">
        <f>IF(COUNTIF(Kinder!E50:P50,Antrag!$C$4)=0,0,(IF(AND(OR(A48=2,B48=2,C48=2,D48=2,E48=2,F48=2,G48=2),Kinder!K50=Antrag!$C$4),S49,0)+IF(AND(OR(A48=2,B48=2,C48=2,D48=2,E48=2,F48=2,G48=2,H48=2),Kinder!L50=Antrag!$C$4),T49,0)+IF(AND(OR(A48=2,B48=2,C48=2,D48=2,E48=2,F48=2,G48=2,H48=2,I48=2),Kinder!M50=Antrag!$C$4),U49,0)+IF(AND(OR(A48=2,B48=2,C48=2,D48=2,E48=2,F48=2,G48=2,H48=2,I48=2,J48=2),Kinder!N50=Antrag!$C$4),V49,0)+IF(AND(OR(A48=2,B48=2,C48=2,D48=2,E48=2,F48=2,G48=2,H48=2,I48=2,J48=2,K48=2),Kinder!O50=Antrag!$C$4),W49,0)+IF(AND(OR(A48=2,B48=2,C48=2,D48=2,E48=2,F48=2,G48=2,H48=2,I48=2,J48=2,K48=2,L48=2),Kinder!P50=Antrag!$C$4),X49,0))/12)</f>
        <v>0</v>
      </c>
    </row>
    <row r="49" spans="1:91" x14ac:dyDescent="0.2">
      <c r="A49" s="124"/>
      <c r="M49">
        <f>Kinder!E49</f>
        <v>0</v>
      </c>
      <c r="N49">
        <f>Kinder!F49</f>
        <v>0</v>
      </c>
      <c r="O49">
        <f>Kinder!G49</f>
        <v>0</v>
      </c>
      <c r="P49">
        <f>Kinder!H49</f>
        <v>0</v>
      </c>
      <c r="Q49">
        <f>Kinder!I49</f>
        <v>0</v>
      </c>
      <c r="R49">
        <f>Kinder!J49</f>
        <v>0</v>
      </c>
      <c r="S49">
        <f>Kinder!K49</f>
        <v>0</v>
      </c>
      <c r="T49">
        <f>Kinder!L49</f>
        <v>0</v>
      </c>
      <c r="U49">
        <f>Kinder!M49</f>
        <v>0</v>
      </c>
      <c r="V49">
        <f>Kinder!N49</f>
        <v>0</v>
      </c>
      <c r="W49">
        <f>Kinder!O49</f>
        <v>0</v>
      </c>
      <c r="X49">
        <f>Kinder!P49</f>
        <v>0</v>
      </c>
      <c r="AX49">
        <f>IF(Kinder!BL48&gt;=4.5,IF('Berechnung 4_5 _ x'!D$5="Nein",4.5,IF(Kinder!AJ$903&lt;3,IF(MAX(Kinder!$AJ$903:AJ$903)&lt;3,4.5,Kinder!BL48),MIN('Berechnung 4_5 _ x'!$E$31:$F$32))),Kinder!BL48)</f>
        <v>0</v>
      </c>
      <c r="AY49">
        <f>IF(Kinder!BM48&gt;=4.5,IF('Berechnung 4_5 _ x'!E$5="Nein",4.5,IF(Kinder!AK$903&lt;3,IF(MAX(Kinder!$AJ$903:AK$903)&lt;3,4.5,Kinder!BM48),MIN('Berechnung 4_5 _ x'!$E$31:$F$32))),Kinder!BM48)</f>
        <v>0</v>
      </c>
      <c r="AZ49">
        <f>IF(Kinder!BN48&gt;=4.5,IF('Berechnung 4_5 _ x'!F$5="Nein",4.5,IF(Kinder!AL$903&lt;3,IF(MAX(Kinder!$AJ$903:AL$903)&lt;3,4.5,Kinder!BN48),MIN('Berechnung 4_5 _ x'!$E$31:$F$32))),Kinder!BN48)</f>
        <v>0</v>
      </c>
      <c r="BA49">
        <f>IF(Kinder!BO48&gt;=4.5,IF('Berechnung 4_5 _ x'!G$5="Nein",4.5,IF(Kinder!AM$903&lt;3,IF(MAX(Kinder!$AJ$903:AM$903)&lt;3,4.5,Kinder!BO48),MIN('Berechnung 4_5 _ x'!$E$31:$F$32))),Kinder!BO48)</f>
        <v>0</v>
      </c>
      <c r="BB49">
        <f>IF(Kinder!BP48&gt;=4.5,IF('Berechnung 4_5 _ x'!H$5="Nein",4.5,IF(Kinder!AN$903&lt;3,IF(MAX(Kinder!$AJ$903:AN$903)&lt;3,4.5,Kinder!BP48),MIN('Berechnung 4_5 _ x'!$E$31:$F$32))),Kinder!BP48)</f>
        <v>0</v>
      </c>
      <c r="BC49">
        <f>IF(Kinder!BQ48&gt;=4.5,IF('Berechnung 4_5 _ x'!I$5="Nein",4.5,IF(Kinder!AO$903&lt;3,IF(MAX(Kinder!$AJ$903:AO$903)&lt;3,4.5,Kinder!BQ48),MIN('Berechnung 4_5 _ x'!$E$31:$F$32))),Kinder!BQ48)</f>
        <v>0</v>
      </c>
      <c r="BD49">
        <f>IF(Kinder!BR48&gt;=4.5,IF('Berechnung 4_5 _ x'!J$5="Nein",4.5,IF(Kinder!AP$903&lt;3,IF(MAX(Kinder!$AJ$903:AP$903)&lt;3,4.5,Kinder!BR48),MIN('Berechnung 4_5 _ x'!$E$31:$F$32))),Kinder!BR48)</f>
        <v>0</v>
      </c>
      <c r="BE49">
        <f>IF(Kinder!BS48&gt;=4.5,IF('Berechnung 4_5 _ x'!K$5="Nein",4.5,IF(Kinder!AQ$903&lt;3,IF(MAX(Kinder!$AJ$903:AQ$903)&lt;3,4.5,Kinder!BS48),MIN('Berechnung 4_5 _ x'!$E$31:$F$32))),Kinder!BS48)</f>
        <v>0</v>
      </c>
      <c r="BF49">
        <f>IF(Kinder!BT48&gt;=4.5,IF('Berechnung 4_5 _ x'!L$5="Nein",4.5,IF(Kinder!AR$903&lt;3,IF(MAX(Kinder!$AJ$903:AR$903)&lt;3,4.5,Kinder!BT48),MIN('Berechnung 4_5 _ x'!$E$31:$F$32))),Kinder!BT48)</f>
        <v>0</v>
      </c>
      <c r="BG49">
        <f>IF(Kinder!BU48&gt;=4.5,IF('Berechnung 4_5 _ x'!M$5="Nein",4.5,IF(Kinder!AS$903&lt;3,IF(MAX(Kinder!$AJ$903:AS$903)&lt;3,4.5,Kinder!BU48),MIN('Berechnung 4_5 _ x'!$E$31:$F$32))),Kinder!BU48)</f>
        <v>0</v>
      </c>
      <c r="BH49">
        <f>IF(Kinder!BV48&gt;=4.5,IF('Berechnung 4_5 _ x'!N$5="Nein",4.5,IF(Kinder!AT$903&lt;3,IF(MAX(Kinder!$AJ$903:AT$903)&lt;3,4.5,Kinder!BV48),MIN('Berechnung 4_5 _ x'!$E$31:$F$32))),Kinder!BV48)</f>
        <v>0</v>
      </c>
      <c r="BI49">
        <f>IF(Kinder!BW48&gt;=4.5,IF('Berechnung 4_5 _ x'!O$5="Nein",4.5,IF(Kinder!AU$903&lt;3,IF(MAX(Kinder!$AJ$903:AU$903)&lt;3,4.5,Kinder!BW48),MIN('Berechnung 4_5 _ x'!$E$31:$F$32))),Kinder!BW48)</f>
        <v>0</v>
      </c>
      <c r="BJ49">
        <f t="shared" ref="BJ49:BU49" si="76">MIN(AX48,AX49)*AX50</f>
        <v>0</v>
      </c>
      <c r="BK49">
        <f t="shared" si="76"/>
        <v>0</v>
      </c>
      <c r="BL49">
        <f t="shared" si="76"/>
        <v>0</v>
      </c>
      <c r="BM49">
        <f t="shared" si="76"/>
        <v>0</v>
      </c>
      <c r="BN49">
        <f t="shared" si="76"/>
        <v>0</v>
      </c>
      <c r="BO49">
        <f t="shared" si="76"/>
        <v>0</v>
      </c>
      <c r="BP49">
        <f t="shared" si="76"/>
        <v>0</v>
      </c>
      <c r="BQ49">
        <f t="shared" si="76"/>
        <v>0</v>
      </c>
      <c r="BR49">
        <f t="shared" si="76"/>
        <v>0</v>
      </c>
      <c r="BS49">
        <f t="shared" si="76"/>
        <v>0</v>
      </c>
      <c r="BT49">
        <f t="shared" si="76"/>
        <v>0</v>
      </c>
      <c r="BU49">
        <f t="shared" si="76"/>
        <v>0</v>
      </c>
      <c r="BV49">
        <f>SUM(BJ49:BU49)</f>
        <v>0</v>
      </c>
      <c r="CJ49" s="78"/>
      <c r="CK49" s="581"/>
      <c r="CL49" s="581"/>
      <c r="CM49" s="581"/>
    </row>
    <row r="50" spans="1:91" ht="13.5" thickBot="1" x14ac:dyDescent="0.25">
      <c r="A50" s="167"/>
      <c r="B50" s="79"/>
      <c r="C50" s="79"/>
      <c r="D50" s="79"/>
      <c r="E50" s="79"/>
      <c r="F50" s="79"/>
      <c r="G50" s="79"/>
      <c r="H50" s="79"/>
      <c r="I50" s="79"/>
      <c r="J50" s="79"/>
      <c r="K50" s="79"/>
      <c r="L50" s="79"/>
      <c r="M50" s="79"/>
      <c r="N50" s="79"/>
      <c r="O50" s="79"/>
      <c r="P50" s="79"/>
      <c r="Q50" s="79"/>
      <c r="R50" s="79"/>
      <c r="S50" s="79"/>
      <c r="T50" s="79"/>
      <c r="U50" s="79"/>
      <c r="V50" s="79"/>
      <c r="W50" s="79"/>
      <c r="X50" s="79"/>
      <c r="Y50" s="79">
        <f t="shared" ref="Y50:AJ50" si="77">A48*M49</f>
        <v>0</v>
      </c>
      <c r="Z50" s="79">
        <f t="shared" si="77"/>
        <v>0</v>
      </c>
      <c r="AA50" s="79">
        <f t="shared" si="77"/>
        <v>0</v>
      </c>
      <c r="AB50" s="79">
        <f t="shared" si="77"/>
        <v>0</v>
      </c>
      <c r="AC50" s="79">
        <f t="shared" si="77"/>
        <v>0</v>
      </c>
      <c r="AD50" s="79">
        <f t="shared" si="77"/>
        <v>0</v>
      </c>
      <c r="AE50" s="79">
        <f t="shared" si="77"/>
        <v>0</v>
      </c>
      <c r="AF50" s="79">
        <f t="shared" si="77"/>
        <v>0</v>
      </c>
      <c r="AG50" s="79">
        <f t="shared" si="77"/>
        <v>0</v>
      </c>
      <c r="AH50" s="79">
        <f t="shared" si="77"/>
        <v>0</v>
      </c>
      <c r="AI50" s="79">
        <f t="shared" si="77"/>
        <v>0</v>
      </c>
      <c r="AJ50" s="79">
        <f t="shared" si="77"/>
        <v>0</v>
      </c>
      <c r="AK50" s="79">
        <f t="shared" ref="AK50:AV50" si="78">IF(A48&gt;4.4,M49,A48*M49)</f>
        <v>0</v>
      </c>
      <c r="AL50" s="79">
        <f t="shared" si="78"/>
        <v>0</v>
      </c>
      <c r="AM50" s="79">
        <f t="shared" si="78"/>
        <v>0</v>
      </c>
      <c r="AN50" s="79">
        <f t="shared" si="78"/>
        <v>0</v>
      </c>
      <c r="AO50" s="79">
        <f t="shared" si="78"/>
        <v>0</v>
      </c>
      <c r="AP50" s="79">
        <f t="shared" si="78"/>
        <v>0</v>
      </c>
      <c r="AQ50" s="79">
        <f t="shared" si="78"/>
        <v>0</v>
      </c>
      <c r="AR50" s="79">
        <f t="shared" si="78"/>
        <v>0</v>
      </c>
      <c r="AS50" s="79">
        <f t="shared" si="78"/>
        <v>0</v>
      </c>
      <c r="AT50" s="79">
        <f t="shared" si="78"/>
        <v>0</v>
      </c>
      <c r="AU50" s="79">
        <f t="shared" si="78"/>
        <v>0</v>
      </c>
      <c r="AV50" s="79">
        <f t="shared" si="78"/>
        <v>0</v>
      </c>
      <c r="AW50" s="79">
        <f>SUM(Y50:AJ50)</f>
        <v>0</v>
      </c>
      <c r="AX50" s="168">
        <f>Kinder!BL49</f>
        <v>0</v>
      </c>
      <c r="AY50" s="168">
        <f>Kinder!BM49</f>
        <v>0</v>
      </c>
      <c r="AZ50" s="168">
        <f>Kinder!BN49</f>
        <v>0</v>
      </c>
      <c r="BA50" s="168">
        <f>Kinder!BO49</f>
        <v>0</v>
      </c>
      <c r="BB50" s="168">
        <f>Kinder!BP49</f>
        <v>0</v>
      </c>
      <c r="BC50" s="168">
        <f>Kinder!BQ49</f>
        <v>0</v>
      </c>
      <c r="BD50" s="168">
        <f>Kinder!BR49</f>
        <v>0</v>
      </c>
      <c r="BE50" s="168">
        <f>Kinder!BS49</f>
        <v>0</v>
      </c>
      <c r="BF50" s="168">
        <f>Kinder!BT49</f>
        <v>0</v>
      </c>
      <c r="BG50" s="168">
        <f>Kinder!BU49</f>
        <v>0</v>
      </c>
      <c r="BH50" s="168">
        <f>Kinder!BV49</f>
        <v>0</v>
      </c>
      <c r="BI50" s="168">
        <f>Kinder!BW49</f>
        <v>0</v>
      </c>
      <c r="BV50" s="79"/>
      <c r="BW50" s="79">
        <f t="shared" ref="BW50:CH50" si="79">IF(MIN(AX48,AX49)&gt;4.5,4.5*AX50,BJ49)</f>
        <v>0</v>
      </c>
      <c r="BX50" s="79">
        <f t="shared" si="79"/>
        <v>0</v>
      </c>
      <c r="BY50" s="79">
        <f t="shared" si="79"/>
        <v>0</v>
      </c>
      <c r="BZ50" s="79">
        <f t="shared" si="79"/>
        <v>0</v>
      </c>
      <c r="CA50" s="79">
        <f t="shared" si="79"/>
        <v>0</v>
      </c>
      <c r="CB50" s="79">
        <f t="shared" si="79"/>
        <v>0</v>
      </c>
      <c r="CC50" s="79">
        <f t="shared" si="79"/>
        <v>0</v>
      </c>
      <c r="CD50" s="79">
        <f t="shared" si="79"/>
        <v>0</v>
      </c>
      <c r="CE50" s="79">
        <f t="shared" si="79"/>
        <v>0</v>
      </c>
      <c r="CF50" s="79">
        <f t="shared" si="79"/>
        <v>0</v>
      </c>
      <c r="CG50" s="79">
        <f t="shared" si="79"/>
        <v>0</v>
      </c>
      <c r="CH50" s="79">
        <f t="shared" si="79"/>
        <v>0</v>
      </c>
      <c r="CI50" s="79">
        <f>SUM(BW50:CH50)</f>
        <v>0</v>
      </c>
      <c r="CJ50" s="80"/>
      <c r="CK50" s="581"/>
      <c r="CL50" s="581"/>
      <c r="CM50" s="581"/>
    </row>
    <row r="51" spans="1:91" x14ac:dyDescent="0.2">
      <c r="A51" s="124">
        <f>Kinder!E51</f>
        <v>0</v>
      </c>
      <c r="B51">
        <f>Kinder!F51</f>
        <v>0</v>
      </c>
      <c r="C51">
        <f>Kinder!G51</f>
        <v>0</v>
      </c>
      <c r="D51">
        <f>Kinder!H51</f>
        <v>0</v>
      </c>
      <c r="E51">
        <f>Kinder!I51</f>
        <v>0</v>
      </c>
      <c r="F51">
        <f>Kinder!J51</f>
        <v>0</v>
      </c>
      <c r="G51">
        <f>Kinder!K51</f>
        <v>0</v>
      </c>
      <c r="H51">
        <f>Kinder!L51</f>
        <v>0</v>
      </c>
      <c r="I51">
        <f>Kinder!M51</f>
        <v>0</v>
      </c>
      <c r="J51">
        <f>Kinder!N51</f>
        <v>0</v>
      </c>
      <c r="K51">
        <f>Kinder!O51</f>
        <v>0</v>
      </c>
      <c r="L51">
        <f>Kinder!P51</f>
        <v>0</v>
      </c>
      <c r="AX51" s="165">
        <f>IF(Kinder!BL51=4.5,'Berechnung 4_5 _ x'!$E$31,Kinder!BL51)</f>
        <v>0</v>
      </c>
      <c r="AY51" s="165">
        <f>IF(Kinder!F51=4.5,'Berechnung 4_5 _ x'!$E$31,Kinder!F51)</f>
        <v>0</v>
      </c>
      <c r="AZ51" s="165">
        <f>IF(Kinder!G51=4.5,'Berechnung 4_5 _ x'!$E$31,Kinder!G51)</f>
        <v>0</v>
      </c>
      <c r="BA51" s="165">
        <f>IF(Kinder!H51=4.5,'Berechnung 4_5 _ x'!$E$31,Kinder!H51)</f>
        <v>0</v>
      </c>
      <c r="BB51" s="165">
        <f>IF(Kinder!I51=4.5,'Berechnung 4_5 _ x'!$E$31,Kinder!I51)</f>
        <v>0</v>
      </c>
      <c r="BC51" s="165">
        <f>IF(Kinder!J51=4.5,'Berechnung 4_5 _ x'!$E$31,Kinder!J51)</f>
        <v>0</v>
      </c>
      <c r="BD51" s="165">
        <f>IF(Kinder!K51=4.5,'Berechnung 4_5 _ x'!$E$31,Kinder!K51)</f>
        <v>0</v>
      </c>
      <c r="BE51" s="165">
        <f>IF(Kinder!L51=4.5,'Berechnung 4_5 _ x'!$E$31,Kinder!L51)</f>
        <v>0</v>
      </c>
      <c r="BF51" s="165">
        <f>IF(Kinder!M51=4.5,'Berechnung 4_5 _ x'!$E$31,Kinder!M51)</f>
        <v>0</v>
      </c>
      <c r="BG51" s="165">
        <f>IF(Kinder!N51=4.5,'Berechnung 4_5 _ x'!$E$31,Kinder!N51)</f>
        <v>0</v>
      </c>
      <c r="BH51" s="165">
        <f>IF(Kinder!O51=4.5,'Berechnung 4_5 _ x'!$E$31,Kinder!O51)</f>
        <v>0</v>
      </c>
      <c r="BI51" s="165">
        <f>IF(Kinder!P51=4.5,'Berechnung 4_5 _ x'!$E$31,Kinder!P51)</f>
        <v>0</v>
      </c>
      <c r="BJ51" s="165"/>
      <c r="BK51" s="165"/>
      <c r="BL51" s="165"/>
      <c r="BM51" s="165"/>
      <c r="BN51" s="165"/>
      <c r="BO51" s="165"/>
      <c r="BP51" s="165"/>
      <c r="BQ51" s="165"/>
      <c r="BR51" s="165"/>
      <c r="BS51" s="165"/>
      <c r="BT51" s="165"/>
      <c r="BU51" s="165"/>
      <c r="BW51">
        <f t="shared" ref="BW51:CH51" si="80">IF(MIN(AX51,AX52)&gt;=4.5,1*AX53,BJ52)</f>
        <v>0</v>
      </c>
      <c r="BX51">
        <f t="shared" si="80"/>
        <v>0</v>
      </c>
      <c r="BY51">
        <f t="shared" si="80"/>
        <v>0</v>
      </c>
      <c r="BZ51">
        <f t="shared" si="80"/>
        <v>0</v>
      </c>
      <c r="CA51">
        <f t="shared" si="80"/>
        <v>0</v>
      </c>
      <c r="CB51">
        <f t="shared" si="80"/>
        <v>0</v>
      </c>
      <c r="CC51">
        <f t="shared" si="80"/>
        <v>0</v>
      </c>
      <c r="CD51">
        <f t="shared" si="80"/>
        <v>0</v>
      </c>
      <c r="CE51">
        <f t="shared" si="80"/>
        <v>0</v>
      </c>
      <c r="CF51">
        <f t="shared" si="80"/>
        <v>0</v>
      </c>
      <c r="CG51">
        <f t="shared" si="80"/>
        <v>0</v>
      </c>
      <c r="CH51">
        <f t="shared" si="80"/>
        <v>0</v>
      </c>
      <c r="CJ51" s="78">
        <f>SUM(BW51:CH51)</f>
        <v>0</v>
      </c>
      <c r="CK51" s="581">
        <f>CL51+CM51</f>
        <v>0</v>
      </c>
      <c r="CL51" s="581">
        <f>IF(COUNTIF(Kinder!E53:P53,Antrag!$C$4)=0,0,(IF(AND(A51=2,Kinder!E53=Antrag!$C$4),M52,0)+IF(AND(OR(A51=2,B51=2),Kinder!F53=Antrag!$C$4),N52,0)+IF(AND(OR(A51=2,B51=2,C51=2),Kinder!G53=Antrag!$C$4),O52,0)+IF(AND(OR(A51=2,B51=2,C51=2,D51=2),Kinder!H53=Antrag!$C$4),P52,0)+IF(AND(OR(A51=2,B51=2,C51=2,D51=2,E51=2),Kinder!I53=Antrag!$C$4),Q52,0)+IF(AND(OR(A51=2,B51=2,C51=2,D51=2,E51=2,F51=2),Kinder!J53=Antrag!$C$4),R52,0))/12)</f>
        <v>0</v>
      </c>
      <c r="CM51" s="581">
        <f>IF(COUNTIF(Kinder!E53:P53,Antrag!$C$4)=0,0,(IF(AND(OR(A51=2,B51=2,C51=2,D51=2,E51=2,F51=2,G51=2),Kinder!K53=Antrag!$C$4),S52,0)+IF(AND(OR(A51=2,B51=2,C51=2,D51=2,E51=2,F51=2,G51=2,H51=2),Kinder!L53=Antrag!$C$4),T52,0)+IF(AND(OR(A51=2,B51=2,C51=2,D51=2,E51=2,F51=2,G51=2,H51=2,I51=2),Kinder!M53=Antrag!$C$4),U52,0)+IF(AND(OR(A51=2,B51=2,C51=2,D51=2,E51=2,F51=2,G51=2,H51=2,I51=2,J51=2),Kinder!N53=Antrag!$C$4),V52,0)+IF(AND(OR(A51=2,B51=2,C51=2,D51=2,E51=2,F51=2,G51=2,H51=2,I51=2,J51=2,K51=2),Kinder!O53=Antrag!$C$4),W52,0)+IF(AND(OR(A51=2,B51=2,C51=2,D51=2,E51=2,F51=2,G51=2,H51=2,I51=2,J51=2,K51=2,L51=2),Kinder!P53=Antrag!$C$4),X52,0))/12)</f>
        <v>0</v>
      </c>
    </row>
    <row r="52" spans="1:91" x14ac:dyDescent="0.2">
      <c r="A52" s="124"/>
      <c r="M52">
        <f>Kinder!E52</f>
        <v>0</v>
      </c>
      <c r="N52">
        <f>Kinder!F52</f>
        <v>0</v>
      </c>
      <c r="O52">
        <f>Kinder!G52</f>
        <v>0</v>
      </c>
      <c r="P52">
        <f>Kinder!H52</f>
        <v>0</v>
      </c>
      <c r="Q52">
        <f>Kinder!I52</f>
        <v>0</v>
      </c>
      <c r="R52">
        <f>Kinder!J52</f>
        <v>0</v>
      </c>
      <c r="S52">
        <f>Kinder!K52</f>
        <v>0</v>
      </c>
      <c r="T52">
        <f>Kinder!L52</f>
        <v>0</v>
      </c>
      <c r="U52">
        <f>Kinder!M52</f>
        <v>0</v>
      </c>
      <c r="V52">
        <f>Kinder!N52</f>
        <v>0</v>
      </c>
      <c r="W52">
        <f>Kinder!O52</f>
        <v>0</v>
      </c>
      <c r="X52">
        <f>Kinder!P52</f>
        <v>0</v>
      </c>
      <c r="AX52">
        <f>IF(Kinder!BL51&gt;=4.5,IF('Berechnung 4_5 _ x'!D$5="Nein",4.5,IF(Kinder!AJ$903&lt;3,IF(MAX(Kinder!$AJ$903:AJ$903)&lt;3,4.5,Kinder!BL51),MIN('Berechnung 4_5 _ x'!$E$31:$F$32))),Kinder!BL51)</f>
        <v>0</v>
      </c>
      <c r="AY52">
        <f>IF(Kinder!BM51&gt;=4.5,IF('Berechnung 4_5 _ x'!E$5="Nein",4.5,IF(Kinder!AK$903&lt;3,IF(MAX(Kinder!$AJ$903:AK$903)&lt;3,4.5,Kinder!BM51),MIN('Berechnung 4_5 _ x'!$E$31:$F$32))),Kinder!BM51)</f>
        <v>0</v>
      </c>
      <c r="AZ52">
        <f>IF(Kinder!BN51&gt;=4.5,IF('Berechnung 4_5 _ x'!F$5="Nein",4.5,IF(Kinder!AL$903&lt;3,IF(MAX(Kinder!$AJ$903:AL$903)&lt;3,4.5,Kinder!BN51),MIN('Berechnung 4_5 _ x'!$E$31:$F$32))),Kinder!BN51)</f>
        <v>0</v>
      </c>
      <c r="BA52">
        <f>IF(Kinder!BO51&gt;=4.5,IF('Berechnung 4_5 _ x'!G$5="Nein",4.5,IF(Kinder!AM$903&lt;3,IF(MAX(Kinder!$AJ$903:AM$903)&lt;3,4.5,Kinder!BO51),MIN('Berechnung 4_5 _ x'!$E$31:$F$32))),Kinder!BO51)</f>
        <v>0</v>
      </c>
      <c r="BB52">
        <f>IF(Kinder!BP51&gt;=4.5,IF('Berechnung 4_5 _ x'!H$5="Nein",4.5,IF(Kinder!AN$903&lt;3,IF(MAX(Kinder!$AJ$903:AN$903)&lt;3,4.5,Kinder!BP51),MIN('Berechnung 4_5 _ x'!$E$31:$F$32))),Kinder!BP51)</f>
        <v>0</v>
      </c>
      <c r="BC52">
        <f>IF(Kinder!BQ51&gt;=4.5,IF('Berechnung 4_5 _ x'!I$5="Nein",4.5,IF(Kinder!AO$903&lt;3,IF(MAX(Kinder!$AJ$903:AO$903)&lt;3,4.5,Kinder!BQ51),MIN('Berechnung 4_5 _ x'!$E$31:$F$32))),Kinder!BQ51)</f>
        <v>0</v>
      </c>
      <c r="BD52">
        <f>IF(Kinder!BR51&gt;=4.5,IF('Berechnung 4_5 _ x'!J$5="Nein",4.5,IF(Kinder!AP$903&lt;3,IF(MAX(Kinder!$AJ$903:AP$903)&lt;3,4.5,Kinder!BR51),MIN('Berechnung 4_5 _ x'!$E$31:$F$32))),Kinder!BR51)</f>
        <v>0</v>
      </c>
      <c r="BE52">
        <f>IF(Kinder!BS51&gt;=4.5,IF('Berechnung 4_5 _ x'!K$5="Nein",4.5,IF(Kinder!AQ$903&lt;3,IF(MAX(Kinder!$AJ$903:AQ$903)&lt;3,4.5,Kinder!BS51),MIN('Berechnung 4_5 _ x'!$E$31:$F$32))),Kinder!BS51)</f>
        <v>0</v>
      </c>
      <c r="BF52">
        <f>IF(Kinder!BT51&gt;=4.5,IF('Berechnung 4_5 _ x'!L$5="Nein",4.5,IF(Kinder!AR$903&lt;3,IF(MAX(Kinder!$AJ$903:AR$903)&lt;3,4.5,Kinder!BT51),MIN('Berechnung 4_5 _ x'!$E$31:$F$32))),Kinder!BT51)</f>
        <v>0</v>
      </c>
      <c r="BG52">
        <f>IF(Kinder!BU51&gt;=4.5,IF('Berechnung 4_5 _ x'!M$5="Nein",4.5,IF(Kinder!AS$903&lt;3,IF(MAX(Kinder!$AJ$903:AS$903)&lt;3,4.5,Kinder!BU51),MIN('Berechnung 4_5 _ x'!$E$31:$F$32))),Kinder!BU51)</f>
        <v>0</v>
      </c>
      <c r="BH52">
        <f>IF(Kinder!BV51&gt;=4.5,IF('Berechnung 4_5 _ x'!N$5="Nein",4.5,IF(Kinder!AT$903&lt;3,IF(MAX(Kinder!$AJ$903:AT$903)&lt;3,4.5,Kinder!BV51),MIN('Berechnung 4_5 _ x'!$E$31:$F$32))),Kinder!BV51)</f>
        <v>0</v>
      </c>
      <c r="BI52">
        <f>IF(Kinder!BW51&gt;=4.5,IF('Berechnung 4_5 _ x'!O$5="Nein",4.5,IF(Kinder!AU$903&lt;3,IF(MAX(Kinder!$AJ$903:AU$903)&lt;3,4.5,Kinder!BW51),MIN('Berechnung 4_5 _ x'!$E$31:$F$32))),Kinder!BW51)</f>
        <v>0</v>
      </c>
      <c r="BJ52">
        <f t="shared" ref="BJ52:BU52" si="81">MIN(AX51,AX52)*AX53</f>
        <v>0</v>
      </c>
      <c r="BK52">
        <f t="shared" si="81"/>
        <v>0</v>
      </c>
      <c r="BL52">
        <f t="shared" si="81"/>
        <v>0</v>
      </c>
      <c r="BM52">
        <f t="shared" si="81"/>
        <v>0</v>
      </c>
      <c r="BN52">
        <f t="shared" si="81"/>
        <v>0</v>
      </c>
      <c r="BO52">
        <f t="shared" si="81"/>
        <v>0</v>
      </c>
      <c r="BP52">
        <f t="shared" si="81"/>
        <v>0</v>
      </c>
      <c r="BQ52">
        <f t="shared" si="81"/>
        <v>0</v>
      </c>
      <c r="BR52">
        <f t="shared" si="81"/>
        <v>0</v>
      </c>
      <c r="BS52">
        <f t="shared" si="81"/>
        <v>0</v>
      </c>
      <c r="BT52">
        <f t="shared" si="81"/>
        <v>0</v>
      </c>
      <c r="BU52">
        <f t="shared" si="81"/>
        <v>0</v>
      </c>
      <c r="BV52">
        <f>SUM(BJ52:BU52)</f>
        <v>0</v>
      </c>
      <c r="CJ52" s="78"/>
      <c r="CK52" s="581"/>
      <c r="CL52" s="581"/>
      <c r="CM52" s="581"/>
    </row>
    <row r="53" spans="1:91" ht="13.5" thickBot="1" x14ac:dyDescent="0.25">
      <c r="A53" s="167"/>
      <c r="B53" s="79"/>
      <c r="C53" s="79"/>
      <c r="D53" s="79"/>
      <c r="E53" s="79"/>
      <c r="F53" s="79"/>
      <c r="G53" s="79"/>
      <c r="H53" s="79"/>
      <c r="I53" s="79"/>
      <c r="J53" s="79"/>
      <c r="K53" s="79"/>
      <c r="L53" s="79"/>
      <c r="M53" s="79"/>
      <c r="N53" s="79"/>
      <c r="O53" s="79"/>
      <c r="P53" s="79"/>
      <c r="Q53" s="79"/>
      <c r="R53" s="79"/>
      <c r="S53" s="79"/>
      <c r="T53" s="79"/>
      <c r="U53" s="79"/>
      <c r="V53" s="79"/>
      <c r="W53" s="79"/>
      <c r="X53" s="79"/>
      <c r="Y53" s="79">
        <f t="shared" ref="Y53:AJ53" si="82">A51*M52</f>
        <v>0</v>
      </c>
      <c r="Z53" s="79">
        <f t="shared" si="82"/>
        <v>0</v>
      </c>
      <c r="AA53" s="79">
        <f t="shared" si="82"/>
        <v>0</v>
      </c>
      <c r="AB53" s="79">
        <f t="shared" si="82"/>
        <v>0</v>
      </c>
      <c r="AC53" s="79">
        <f t="shared" si="82"/>
        <v>0</v>
      </c>
      <c r="AD53" s="79">
        <f t="shared" si="82"/>
        <v>0</v>
      </c>
      <c r="AE53" s="79">
        <f t="shared" si="82"/>
        <v>0</v>
      </c>
      <c r="AF53" s="79">
        <f t="shared" si="82"/>
        <v>0</v>
      </c>
      <c r="AG53" s="79">
        <f t="shared" si="82"/>
        <v>0</v>
      </c>
      <c r="AH53" s="79">
        <f t="shared" si="82"/>
        <v>0</v>
      </c>
      <c r="AI53" s="79">
        <f t="shared" si="82"/>
        <v>0</v>
      </c>
      <c r="AJ53" s="79">
        <f t="shared" si="82"/>
        <v>0</v>
      </c>
      <c r="AK53" s="79">
        <f t="shared" ref="AK53:AV53" si="83">IF(A51&gt;4.4,M52,A51*M52)</f>
        <v>0</v>
      </c>
      <c r="AL53" s="79">
        <f t="shared" si="83"/>
        <v>0</v>
      </c>
      <c r="AM53" s="79">
        <f t="shared" si="83"/>
        <v>0</v>
      </c>
      <c r="AN53" s="79">
        <f t="shared" si="83"/>
        <v>0</v>
      </c>
      <c r="AO53" s="79">
        <f t="shared" si="83"/>
        <v>0</v>
      </c>
      <c r="AP53" s="79">
        <f t="shared" si="83"/>
        <v>0</v>
      </c>
      <c r="AQ53" s="79">
        <f t="shared" si="83"/>
        <v>0</v>
      </c>
      <c r="AR53" s="79">
        <f t="shared" si="83"/>
        <v>0</v>
      </c>
      <c r="AS53" s="79">
        <f t="shared" si="83"/>
        <v>0</v>
      </c>
      <c r="AT53" s="79">
        <f t="shared" si="83"/>
        <v>0</v>
      </c>
      <c r="AU53" s="79">
        <f t="shared" si="83"/>
        <v>0</v>
      </c>
      <c r="AV53" s="79">
        <f t="shared" si="83"/>
        <v>0</v>
      </c>
      <c r="AW53" s="79">
        <f>SUM(Y53:AJ53)</f>
        <v>0</v>
      </c>
      <c r="AX53" s="168">
        <f>Kinder!BL52</f>
        <v>0</v>
      </c>
      <c r="AY53" s="168">
        <f>Kinder!BM52</f>
        <v>0</v>
      </c>
      <c r="AZ53" s="168">
        <f>Kinder!BN52</f>
        <v>0</v>
      </c>
      <c r="BA53" s="168">
        <f>Kinder!BO52</f>
        <v>0</v>
      </c>
      <c r="BB53" s="168">
        <f>Kinder!BP52</f>
        <v>0</v>
      </c>
      <c r="BC53" s="168">
        <f>Kinder!BQ52</f>
        <v>0</v>
      </c>
      <c r="BD53" s="168">
        <f>Kinder!BR52</f>
        <v>0</v>
      </c>
      <c r="BE53" s="168">
        <f>Kinder!BS52</f>
        <v>0</v>
      </c>
      <c r="BF53" s="168">
        <f>Kinder!BT52</f>
        <v>0</v>
      </c>
      <c r="BG53" s="168">
        <f>Kinder!BU52</f>
        <v>0</v>
      </c>
      <c r="BH53" s="168">
        <f>Kinder!BV52</f>
        <v>0</v>
      </c>
      <c r="BI53" s="168">
        <f>Kinder!BW52</f>
        <v>0</v>
      </c>
      <c r="BV53" s="79"/>
      <c r="BW53" s="79">
        <f t="shared" ref="BW53:CH53" si="84">IF(MIN(AX51,AX52)&gt;4.5,4.5*AX53,BJ52)</f>
        <v>0</v>
      </c>
      <c r="BX53" s="79">
        <f t="shared" si="84"/>
        <v>0</v>
      </c>
      <c r="BY53" s="79">
        <f t="shared" si="84"/>
        <v>0</v>
      </c>
      <c r="BZ53" s="79">
        <f t="shared" si="84"/>
        <v>0</v>
      </c>
      <c r="CA53" s="79">
        <f t="shared" si="84"/>
        <v>0</v>
      </c>
      <c r="CB53" s="79">
        <f t="shared" si="84"/>
        <v>0</v>
      </c>
      <c r="CC53" s="79">
        <f t="shared" si="84"/>
        <v>0</v>
      </c>
      <c r="CD53" s="79">
        <f t="shared" si="84"/>
        <v>0</v>
      </c>
      <c r="CE53" s="79">
        <f t="shared" si="84"/>
        <v>0</v>
      </c>
      <c r="CF53" s="79">
        <f t="shared" si="84"/>
        <v>0</v>
      </c>
      <c r="CG53" s="79">
        <f t="shared" si="84"/>
        <v>0</v>
      </c>
      <c r="CH53" s="79">
        <f t="shared" si="84"/>
        <v>0</v>
      </c>
      <c r="CI53" s="79">
        <f>SUM(BW53:CH53)</f>
        <v>0</v>
      </c>
      <c r="CJ53" s="80"/>
      <c r="CK53" s="581"/>
      <c r="CL53" s="581"/>
      <c r="CM53" s="581"/>
    </row>
    <row r="54" spans="1:91" x14ac:dyDescent="0.2">
      <c r="A54" s="124">
        <f>Kinder!E54</f>
        <v>0</v>
      </c>
      <c r="B54">
        <f>Kinder!F54</f>
        <v>0</v>
      </c>
      <c r="C54">
        <f>Kinder!G54</f>
        <v>0</v>
      </c>
      <c r="D54">
        <f>Kinder!H54</f>
        <v>0</v>
      </c>
      <c r="E54">
        <f>Kinder!I54</f>
        <v>0</v>
      </c>
      <c r="F54">
        <f>Kinder!J54</f>
        <v>0</v>
      </c>
      <c r="G54">
        <f>Kinder!K54</f>
        <v>0</v>
      </c>
      <c r="H54">
        <f>Kinder!L54</f>
        <v>0</v>
      </c>
      <c r="I54">
        <f>Kinder!M54</f>
        <v>0</v>
      </c>
      <c r="J54">
        <f>Kinder!N54</f>
        <v>0</v>
      </c>
      <c r="K54">
        <f>Kinder!O54</f>
        <v>0</v>
      </c>
      <c r="L54">
        <f>Kinder!P54</f>
        <v>0</v>
      </c>
      <c r="AX54" s="165">
        <f>IF(Kinder!BL54=4.5,'Berechnung 4_5 _ x'!$E$31,Kinder!BL54)</f>
        <v>0</v>
      </c>
      <c r="AY54" s="165">
        <f>IF(Kinder!F54=4.5,'Berechnung 4_5 _ x'!$E$31,Kinder!F54)</f>
        <v>0</v>
      </c>
      <c r="AZ54" s="165">
        <f>IF(Kinder!G54=4.5,'Berechnung 4_5 _ x'!$E$31,Kinder!G54)</f>
        <v>0</v>
      </c>
      <c r="BA54" s="165">
        <f>IF(Kinder!H54=4.5,'Berechnung 4_5 _ x'!$E$31,Kinder!H54)</f>
        <v>0</v>
      </c>
      <c r="BB54" s="165">
        <f>IF(Kinder!I54=4.5,'Berechnung 4_5 _ x'!$E$31,Kinder!I54)</f>
        <v>0</v>
      </c>
      <c r="BC54" s="165">
        <f>IF(Kinder!J54=4.5,'Berechnung 4_5 _ x'!$E$31,Kinder!J54)</f>
        <v>0</v>
      </c>
      <c r="BD54" s="165">
        <f>IF(Kinder!K54=4.5,'Berechnung 4_5 _ x'!$E$31,Kinder!K54)</f>
        <v>0</v>
      </c>
      <c r="BE54" s="165">
        <f>IF(Kinder!L54=4.5,'Berechnung 4_5 _ x'!$E$31,Kinder!L54)</f>
        <v>0</v>
      </c>
      <c r="BF54" s="165">
        <f>IF(Kinder!M54=4.5,'Berechnung 4_5 _ x'!$E$31,Kinder!M54)</f>
        <v>0</v>
      </c>
      <c r="BG54" s="165">
        <f>IF(Kinder!N54=4.5,'Berechnung 4_5 _ x'!$E$31,Kinder!N54)</f>
        <v>0</v>
      </c>
      <c r="BH54" s="165">
        <f>IF(Kinder!O54=4.5,'Berechnung 4_5 _ x'!$E$31,Kinder!O54)</f>
        <v>0</v>
      </c>
      <c r="BI54" s="165">
        <f>IF(Kinder!P54=4.5,'Berechnung 4_5 _ x'!$E$31,Kinder!P54)</f>
        <v>0</v>
      </c>
      <c r="BJ54" s="165"/>
      <c r="BK54" s="165"/>
      <c r="BL54" s="165"/>
      <c r="BM54" s="165"/>
      <c r="BN54" s="165"/>
      <c r="BO54" s="165"/>
      <c r="BP54" s="165"/>
      <c r="BQ54" s="165"/>
      <c r="BR54" s="165"/>
      <c r="BS54" s="165"/>
      <c r="BT54" s="165"/>
      <c r="BU54" s="165"/>
      <c r="BW54">
        <f t="shared" ref="BW54:CH54" si="85">IF(MIN(AX54,AX55)&gt;=4.5,1*AX56,BJ55)</f>
        <v>0</v>
      </c>
      <c r="BX54">
        <f t="shared" si="85"/>
        <v>0</v>
      </c>
      <c r="BY54">
        <f t="shared" si="85"/>
        <v>0</v>
      </c>
      <c r="BZ54">
        <f t="shared" si="85"/>
        <v>0</v>
      </c>
      <c r="CA54">
        <f t="shared" si="85"/>
        <v>0</v>
      </c>
      <c r="CB54">
        <f t="shared" si="85"/>
        <v>0</v>
      </c>
      <c r="CC54">
        <f t="shared" si="85"/>
        <v>0</v>
      </c>
      <c r="CD54">
        <f t="shared" si="85"/>
        <v>0</v>
      </c>
      <c r="CE54">
        <f t="shared" si="85"/>
        <v>0</v>
      </c>
      <c r="CF54">
        <f t="shared" si="85"/>
        <v>0</v>
      </c>
      <c r="CG54">
        <f t="shared" si="85"/>
        <v>0</v>
      </c>
      <c r="CH54">
        <f t="shared" si="85"/>
        <v>0</v>
      </c>
      <c r="CJ54" s="78">
        <f>SUM(BW54:CH54)</f>
        <v>0</v>
      </c>
      <c r="CK54" s="581">
        <f>CL54+CM54</f>
        <v>0</v>
      </c>
      <c r="CL54" s="581">
        <f>IF(COUNTIF(Kinder!E56:P56,Antrag!$C$4)=0,0,(IF(AND(A54=2,Kinder!E56=Antrag!$C$4),M55,0)+IF(AND(OR(A54=2,B54=2),Kinder!F56=Antrag!$C$4),N55,0)+IF(AND(OR(A54=2,B54=2,C54=2),Kinder!G56=Antrag!$C$4),O55,0)+IF(AND(OR(A54=2,B54=2,C54=2,D54=2),Kinder!H56=Antrag!$C$4),P55,0)+IF(AND(OR(A54=2,B54=2,C54=2,D54=2,E54=2),Kinder!I56=Antrag!$C$4),Q55,0)+IF(AND(OR(A54=2,B54=2,C54=2,D54=2,E54=2,F54=2),Kinder!J56=Antrag!$C$4),R55,0))/12)</f>
        <v>0</v>
      </c>
      <c r="CM54" s="581">
        <f>IF(COUNTIF(Kinder!E56:P56,Antrag!$C$4)=0,0,(IF(AND(OR(A54=2,B54=2,C54=2,D54=2,E54=2,F54=2,G54=2),Kinder!K56=Antrag!$C$4),S55,0)+IF(AND(OR(A54=2,B54=2,C54=2,D54=2,E54=2,F54=2,G54=2,H54=2),Kinder!L56=Antrag!$C$4),T55,0)+IF(AND(OR(A54=2,B54=2,C54=2,D54=2,E54=2,F54=2,G54=2,H54=2,I54=2),Kinder!M56=Antrag!$C$4),U55,0)+IF(AND(OR(A54=2,B54=2,C54=2,D54=2,E54=2,F54=2,G54=2,H54=2,I54=2,J54=2),Kinder!N56=Antrag!$C$4),V55,0)+IF(AND(OR(A54=2,B54=2,C54=2,D54=2,E54=2,F54=2,G54=2,H54=2,I54=2,J54=2,K54=2),Kinder!O56=Antrag!$C$4),W55,0)+IF(AND(OR(A54=2,B54=2,C54=2,D54=2,E54=2,F54=2,G54=2,H54=2,I54=2,J54=2,K54=2,L54=2),Kinder!P56=Antrag!$C$4),X55,0))/12)</f>
        <v>0</v>
      </c>
    </row>
    <row r="55" spans="1:91" x14ac:dyDescent="0.2">
      <c r="A55" s="124"/>
      <c r="M55">
        <f>Kinder!E55</f>
        <v>0</v>
      </c>
      <c r="N55">
        <f>Kinder!F55</f>
        <v>0</v>
      </c>
      <c r="O55">
        <f>Kinder!G55</f>
        <v>0</v>
      </c>
      <c r="P55">
        <f>Kinder!H55</f>
        <v>0</v>
      </c>
      <c r="Q55">
        <f>Kinder!I55</f>
        <v>0</v>
      </c>
      <c r="R55">
        <f>Kinder!J55</f>
        <v>0</v>
      </c>
      <c r="S55">
        <f>Kinder!K55</f>
        <v>0</v>
      </c>
      <c r="T55">
        <f>Kinder!L55</f>
        <v>0</v>
      </c>
      <c r="U55">
        <f>Kinder!M55</f>
        <v>0</v>
      </c>
      <c r="V55">
        <f>Kinder!N55</f>
        <v>0</v>
      </c>
      <c r="W55">
        <f>Kinder!O55</f>
        <v>0</v>
      </c>
      <c r="X55">
        <f>Kinder!P55</f>
        <v>0</v>
      </c>
      <c r="AX55">
        <f>IF(Kinder!BL54&gt;=4.5,IF('Berechnung 4_5 _ x'!D$5="Nein",4.5,IF(Kinder!AJ$903&lt;3,IF(MAX(Kinder!$AJ$903:AJ$903)&lt;3,4.5,Kinder!BL54),MIN('Berechnung 4_5 _ x'!$E$31:$F$32))),Kinder!BL54)</f>
        <v>0</v>
      </c>
      <c r="AY55">
        <f>IF(Kinder!BM54&gt;=4.5,IF('Berechnung 4_5 _ x'!E$5="Nein",4.5,IF(Kinder!AK$903&lt;3,IF(MAX(Kinder!$AJ$903:AK$903)&lt;3,4.5,Kinder!BM54),MIN('Berechnung 4_5 _ x'!$E$31:$F$32))),Kinder!BM54)</f>
        <v>0</v>
      </c>
      <c r="AZ55">
        <f>IF(Kinder!BN54&gt;=4.5,IF('Berechnung 4_5 _ x'!F$5="Nein",4.5,IF(Kinder!AL$903&lt;3,IF(MAX(Kinder!$AJ$903:AL$903)&lt;3,4.5,Kinder!BN54),MIN('Berechnung 4_5 _ x'!$E$31:$F$32))),Kinder!BN54)</f>
        <v>0</v>
      </c>
      <c r="BA55">
        <f>IF(Kinder!BO54&gt;=4.5,IF('Berechnung 4_5 _ x'!G$5="Nein",4.5,IF(Kinder!AM$903&lt;3,IF(MAX(Kinder!$AJ$903:AM$903)&lt;3,4.5,Kinder!BO54),MIN('Berechnung 4_5 _ x'!$E$31:$F$32))),Kinder!BO54)</f>
        <v>0</v>
      </c>
      <c r="BB55">
        <f>IF(Kinder!BP54&gt;=4.5,IF('Berechnung 4_5 _ x'!H$5="Nein",4.5,IF(Kinder!AN$903&lt;3,IF(MAX(Kinder!$AJ$903:AN$903)&lt;3,4.5,Kinder!BP54),MIN('Berechnung 4_5 _ x'!$E$31:$F$32))),Kinder!BP54)</f>
        <v>0</v>
      </c>
      <c r="BC55">
        <f>IF(Kinder!BQ54&gt;=4.5,IF('Berechnung 4_5 _ x'!I$5="Nein",4.5,IF(Kinder!AO$903&lt;3,IF(MAX(Kinder!$AJ$903:AO$903)&lt;3,4.5,Kinder!BQ54),MIN('Berechnung 4_5 _ x'!$E$31:$F$32))),Kinder!BQ54)</f>
        <v>0</v>
      </c>
      <c r="BD55">
        <f>IF(Kinder!BR54&gt;=4.5,IF('Berechnung 4_5 _ x'!J$5="Nein",4.5,IF(Kinder!AP$903&lt;3,IF(MAX(Kinder!$AJ$903:AP$903)&lt;3,4.5,Kinder!BR54),MIN('Berechnung 4_5 _ x'!$E$31:$F$32))),Kinder!BR54)</f>
        <v>0</v>
      </c>
      <c r="BE55">
        <f>IF(Kinder!BS54&gt;=4.5,IF('Berechnung 4_5 _ x'!K$5="Nein",4.5,IF(Kinder!AQ$903&lt;3,IF(MAX(Kinder!$AJ$903:AQ$903)&lt;3,4.5,Kinder!BS54),MIN('Berechnung 4_5 _ x'!$E$31:$F$32))),Kinder!BS54)</f>
        <v>0</v>
      </c>
      <c r="BF55">
        <f>IF(Kinder!BT54&gt;=4.5,IF('Berechnung 4_5 _ x'!L$5="Nein",4.5,IF(Kinder!AR$903&lt;3,IF(MAX(Kinder!$AJ$903:AR$903)&lt;3,4.5,Kinder!BT54),MIN('Berechnung 4_5 _ x'!$E$31:$F$32))),Kinder!BT54)</f>
        <v>0</v>
      </c>
      <c r="BG55">
        <f>IF(Kinder!BU54&gt;=4.5,IF('Berechnung 4_5 _ x'!M$5="Nein",4.5,IF(Kinder!AS$903&lt;3,IF(MAX(Kinder!$AJ$903:AS$903)&lt;3,4.5,Kinder!BU54),MIN('Berechnung 4_5 _ x'!$E$31:$F$32))),Kinder!BU54)</f>
        <v>0</v>
      </c>
      <c r="BH55">
        <f>IF(Kinder!BV54&gt;=4.5,IF('Berechnung 4_5 _ x'!N$5="Nein",4.5,IF(Kinder!AT$903&lt;3,IF(MAX(Kinder!$AJ$903:AT$903)&lt;3,4.5,Kinder!BV54),MIN('Berechnung 4_5 _ x'!$E$31:$F$32))),Kinder!BV54)</f>
        <v>0</v>
      </c>
      <c r="BI55">
        <f>IF(Kinder!BW54&gt;=4.5,IF('Berechnung 4_5 _ x'!O$5="Nein",4.5,IF(Kinder!AU$903&lt;3,IF(MAX(Kinder!$AJ$903:AU$903)&lt;3,4.5,Kinder!BW54),MIN('Berechnung 4_5 _ x'!$E$31:$F$32))),Kinder!BW54)</f>
        <v>0</v>
      </c>
      <c r="BJ55">
        <f t="shared" ref="BJ55:BU55" si="86">MIN(AX54,AX55)*AX56</f>
        <v>0</v>
      </c>
      <c r="BK55">
        <f t="shared" si="86"/>
        <v>0</v>
      </c>
      <c r="BL55">
        <f t="shared" si="86"/>
        <v>0</v>
      </c>
      <c r="BM55">
        <f t="shared" si="86"/>
        <v>0</v>
      </c>
      <c r="BN55">
        <f t="shared" si="86"/>
        <v>0</v>
      </c>
      <c r="BO55">
        <f t="shared" si="86"/>
        <v>0</v>
      </c>
      <c r="BP55">
        <f t="shared" si="86"/>
        <v>0</v>
      </c>
      <c r="BQ55">
        <f t="shared" si="86"/>
        <v>0</v>
      </c>
      <c r="BR55">
        <f t="shared" si="86"/>
        <v>0</v>
      </c>
      <c r="BS55">
        <f t="shared" si="86"/>
        <v>0</v>
      </c>
      <c r="BT55">
        <f t="shared" si="86"/>
        <v>0</v>
      </c>
      <c r="BU55">
        <f t="shared" si="86"/>
        <v>0</v>
      </c>
      <c r="BV55">
        <f>SUM(BJ55:BU55)</f>
        <v>0</v>
      </c>
      <c r="CJ55" s="78"/>
      <c r="CK55" s="581"/>
      <c r="CL55" s="581"/>
      <c r="CM55" s="581"/>
    </row>
    <row r="56" spans="1:91" ht="13.5" thickBot="1" x14ac:dyDescent="0.25">
      <c r="A56" s="167"/>
      <c r="B56" s="79"/>
      <c r="C56" s="79"/>
      <c r="D56" s="79"/>
      <c r="E56" s="79"/>
      <c r="F56" s="79"/>
      <c r="G56" s="79"/>
      <c r="H56" s="79"/>
      <c r="I56" s="79"/>
      <c r="J56" s="79"/>
      <c r="K56" s="79"/>
      <c r="L56" s="79"/>
      <c r="M56" s="79"/>
      <c r="N56" s="79"/>
      <c r="O56" s="79"/>
      <c r="P56" s="79"/>
      <c r="Q56" s="79"/>
      <c r="R56" s="79"/>
      <c r="S56" s="79"/>
      <c r="T56" s="79"/>
      <c r="U56" s="79"/>
      <c r="V56" s="79"/>
      <c r="W56" s="79"/>
      <c r="X56" s="79"/>
      <c r="Y56" s="79">
        <f t="shared" ref="Y56:AJ56" si="87">A54*M55</f>
        <v>0</v>
      </c>
      <c r="Z56" s="79">
        <f t="shared" si="87"/>
        <v>0</v>
      </c>
      <c r="AA56" s="79">
        <f t="shared" si="87"/>
        <v>0</v>
      </c>
      <c r="AB56" s="79">
        <f t="shared" si="87"/>
        <v>0</v>
      </c>
      <c r="AC56" s="79">
        <f t="shared" si="87"/>
        <v>0</v>
      </c>
      <c r="AD56" s="79">
        <f t="shared" si="87"/>
        <v>0</v>
      </c>
      <c r="AE56" s="79">
        <f t="shared" si="87"/>
        <v>0</v>
      </c>
      <c r="AF56" s="79">
        <f t="shared" si="87"/>
        <v>0</v>
      </c>
      <c r="AG56" s="79">
        <f t="shared" si="87"/>
        <v>0</v>
      </c>
      <c r="AH56" s="79">
        <f t="shared" si="87"/>
        <v>0</v>
      </c>
      <c r="AI56" s="79">
        <f t="shared" si="87"/>
        <v>0</v>
      </c>
      <c r="AJ56" s="79">
        <f t="shared" si="87"/>
        <v>0</v>
      </c>
      <c r="AK56" s="79">
        <f t="shared" ref="AK56:AV56" si="88">IF(A54&gt;4.4,M55,A54*M55)</f>
        <v>0</v>
      </c>
      <c r="AL56" s="79">
        <f t="shared" si="88"/>
        <v>0</v>
      </c>
      <c r="AM56" s="79">
        <f t="shared" si="88"/>
        <v>0</v>
      </c>
      <c r="AN56" s="79">
        <f t="shared" si="88"/>
        <v>0</v>
      </c>
      <c r="AO56" s="79">
        <f t="shared" si="88"/>
        <v>0</v>
      </c>
      <c r="AP56" s="79">
        <f t="shared" si="88"/>
        <v>0</v>
      </c>
      <c r="AQ56" s="79">
        <f t="shared" si="88"/>
        <v>0</v>
      </c>
      <c r="AR56" s="79">
        <f t="shared" si="88"/>
        <v>0</v>
      </c>
      <c r="AS56" s="79">
        <f t="shared" si="88"/>
        <v>0</v>
      </c>
      <c r="AT56" s="79">
        <f t="shared" si="88"/>
        <v>0</v>
      </c>
      <c r="AU56" s="79">
        <f t="shared" si="88"/>
        <v>0</v>
      </c>
      <c r="AV56" s="79">
        <f t="shared" si="88"/>
        <v>0</v>
      </c>
      <c r="AW56" s="79">
        <f>SUM(Y56:AJ56)</f>
        <v>0</v>
      </c>
      <c r="AX56" s="168">
        <f>Kinder!BL55</f>
        <v>0</v>
      </c>
      <c r="AY56" s="168">
        <f>Kinder!BM55</f>
        <v>0</v>
      </c>
      <c r="AZ56" s="168">
        <f>Kinder!BN55</f>
        <v>0</v>
      </c>
      <c r="BA56" s="168">
        <f>Kinder!BO55</f>
        <v>0</v>
      </c>
      <c r="BB56" s="168">
        <f>Kinder!BP55</f>
        <v>0</v>
      </c>
      <c r="BC56" s="168">
        <f>Kinder!BQ55</f>
        <v>0</v>
      </c>
      <c r="BD56" s="168">
        <f>Kinder!BR55</f>
        <v>0</v>
      </c>
      <c r="BE56" s="168">
        <f>Kinder!BS55</f>
        <v>0</v>
      </c>
      <c r="BF56" s="168">
        <f>Kinder!BT55</f>
        <v>0</v>
      </c>
      <c r="BG56" s="168">
        <f>Kinder!BU55</f>
        <v>0</v>
      </c>
      <c r="BH56" s="168">
        <f>Kinder!BV55</f>
        <v>0</v>
      </c>
      <c r="BI56" s="168">
        <f>Kinder!BW55</f>
        <v>0</v>
      </c>
      <c r="BV56" s="79"/>
      <c r="BW56" s="79">
        <f t="shared" ref="BW56:CH56" si="89">IF(MIN(AX54,AX55)&gt;4.5,4.5*AX56,BJ55)</f>
        <v>0</v>
      </c>
      <c r="BX56" s="79">
        <f t="shared" si="89"/>
        <v>0</v>
      </c>
      <c r="BY56" s="79">
        <f t="shared" si="89"/>
        <v>0</v>
      </c>
      <c r="BZ56" s="79">
        <f t="shared" si="89"/>
        <v>0</v>
      </c>
      <c r="CA56" s="79">
        <f t="shared" si="89"/>
        <v>0</v>
      </c>
      <c r="CB56" s="79">
        <f t="shared" si="89"/>
        <v>0</v>
      </c>
      <c r="CC56" s="79">
        <f t="shared" si="89"/>
        <v>0</v>
      </c>
      <c r="CD56" s="79">
        <f t="shared" si="89"/>
        <v>0</v>
      </c>
      <c r="CE56" s="79">
        <f t="shared" si="89"/>
        <v>0</v>
      </c>
      <c r="CF56" s="79">
        <f t="shared" si="89"/>
        <v>0</v>
      </c>
      <c r="CG56" s="79">
        <f t="shared" si="89"/>
        <v>0</v>
      </c>
      <c r="CH56" s="79">
        <f t="shared" si="89"/>
        <v>0</v>
      </c>
      <c r="CI56" s="79">
        <f>SUM(BW56:CH56)</f>
        <v>0</v>
      </c>
      <c r="CJ56" s="80"/>
      <c r="CK56" s="581"/>
      <c r="CL56" s="581"/>
      <c r="CM56" s="581"/>
    </row>
    <row r="57" spans="1:91" x14ac:dyDescent="0.2">
      <c r="A57" s="124">
        <f>Kinder!E57</f>
        <v>0</v>
      </c>
      <c r="B57">
        <f>Kinder!F57</f>
        <v>0</v>
      </c>
      <c r="C57">
        <f>Kinder!G57</f>
        <v>0</v>
      </c>
      <c r="D57">
        <f>Kinder!H57</f>
        <v>0</v>
      </c>
      <c r="E57">
        <f>Kinder!I57</f>
        <v>0</v>
      </c>
      <c r="F57">
        <f>Kinder!J57</f>
        <v>0</v>
      </c>
      <c r="G57">
        <f>Kinder!K57</f>
        <v>0</v>
      </c>
      <c r="H57">
        <f>Kinder!L57</f>
        <v>0</v>
      </c>
      <c r="I57">
        <f>Kinder!M57</f>
        <v>0</v>
      </c>
      <c r="J57">
        <f>Kinder!N57</f>
        <v>0</v>
      </c>
      <c r="K57">
        <f>Kinder!O57</f>
        <v>0</v>
      </c>
      <c r="L57">
        <f>Kinder!P57</f>
        <v>0</v>
      </c>
      <c r="AX57" s="165">
        <f>IF(Kinder!BL57=4.5,'Berechnung 4_5 _ x'!$E$31,Kinder!BL57)</f>
        <v>0</v>
      </c>
      <c r="AY57" s="165">
        <f>IF(Kinder!F57=4.5,'Berechnung 4_5 _ x'!$E$31,Kinder!F57)</f>
        <v>0</v>
      </c>
      <c r="AZ57" s="165">
        <f>IF(Kinder!G57=4.5,'Berechnung 4_5 _ x'!$E$31,Kinder!G57)</f>
        <v>0</v>
      </c>
      <c r="BA57" s="165">
        <f>IF(Kinder!H57=4.5,'Berechnung 4_5 _ x'!$E$31,Kinder!H57)</f>
        <v>0</v>
      </c>
      <c r="BB57" s="165">
        <f>IF(Kinder!I57=4.5,'Berechnung 4_5 _ x'!$E$31,Kinder!I57)</f>
        <v>0</v>
      </c>
      <c r="BC57" s="165">
        <f>IF(Kinder!J57=4.5,'Berechnung 4_5 _ x'!$E$31,Kinder!J57)</f>
        <v>0</v>
      </c>
      <c r="BD57" s="165">
        <f>IF(Kinder!K57=4.5,'Berechnung 4_5 _ x'!$E$31,Kinder!K57)</f>
        <v>0</v>
      </c>
      <c r="BE57" s="165">
        <f>IF(Kinder!L57=4.5,'Berechnung 4_5 _ x'!$E$31,Kinder!L57)</f>
        <v>0</v>
      </c>
      <c r="BF57" s="165">
        <f>IF(Kinder!M57=4.5,'Berechnung 4_5 _ x'!$E$31,Kinder!M57)</f>
        <v>0</v>
      </c>
      <c r="BG57" s="165">
        <f>IF(Kinder!N57=4.5,'Berechnung 4_5 _ x'!$E$31,Kinder!N57)</f>
        <v>0</v>
      </c>
      <c r="BH57" s="165">
        <f>IF(Kinder!O57=4.5,'Berechnung 4_5 _ x'!$E$31,Kinder!O57)</f>
        <v>0</v>
      </c>
      <c r="BI57" s="165">
        <f>IF(Kinder!P57=4.5,'Berechnung 4_5 _ x'!$E$31,Kinder!P57)</f>
        <v>0</v>
      </c>
      <c r="BJ57" s="165"/>
      <c r="BK57" s="165"/>
      <c r="BL57" s="165"/>
      <c r="BM57" s="165"/>
      <c r="BN57" s="165"/>
      <c r="BO57" s="165"/>
      <c r="BP57" s="165"/>
      <c r="BQ57" s="165"/>
      <c r="BR57" s="165"/>
      <c r="BS57" s="165"/>
      <c r="BT57" s="165"/>
      <c r="BU57" s="165"/>
      <c r="BW57">
        <f t="shared" ref="BW57:CH57" si="90">IF(MIN(AX57,AX58)&gt;=4.5,1*AX59,BJ58)</f>
        <v>0</v>
      </c>
      <c r="BX57">
        <f t="shared" si="90"/>
        <v>0</v>
      </c>
      <c r="BY57">
        <f t="shared" si="90"/>
        <v>0</v>
      </c>
      <c r="BZ57">
        <f t="shared" si="90"/>
        <v>0</v>
      </c>
      <c r="CA57">
        <f t="shared" si="90"/>
        <v>0</v>
      </c>
      <c r="CB57">
        <f t="shared" si="90"/>
        <v>0</v>
      </c>
      <c r="CC57">
        <f t="shared" si="90"/>
        <v>0</v>
      </c>
      <c r="CD57">
        <f t="shared" si="90"/>
        <v>0</v>
      </c>
      <c r="CE57">
        <f t="shared" si="90"/>
        <v>0</v>
      </c>
      <c r="CF57">
        <f t="shared" si="90"/>
        <v>0</v>
      </c>
      <c r="CG57">
        <f t="shared" si="90"/>
        <v>0</v>
      </c>
      <c r="CH57">
        <f t="shared" si="90"/>
        <v>0</v>
      </c>
      <c r="CJ57" s="78">
        <f>SUM(BW57:CH57)</f>
        <v>0</v>
      </c>
      <c r="CK57" s="581">
        <f>CL57+CM57</f>
        <v>0</v>
      </c>
      <c r="CL57" s="581">
        <f>IF(COUNTIF(Kinder!E59:P59,Antrag!$C$4)=0,0,(IF(AND(A57=2,Kinder!E59=Antrag!$C$4),M58,0)+IF(AND(OR(A57=2,B57=2),Kinder!F59=Antrag!$C$4),N58,0)+IF(AND(OR(A57=2,B57=2,C57=2),Kinder!G59=Antrag!$C$4),O58,0)+IF(AND(OR(A57=2,B57=2,C57=2,D57=2),Kinder!H59=Antrag!$C$4),P58,0)+IF(AND(OR(A57=2,B57=2,C57=2,D57=2,E57=2),Kinder!I59=Antrag!$C$4),Q58,0)+IF(AND(OR(A57=2,B57=2,C57=2,D57=2,E57=2,F57=2),Kinder!J59=Antrag!$C$4),R58,0))/12)</f>
        <v>0</v>
      </c>
      <c r="CM57" s="581">
        <f>IF(COUNTIF(Kinder!E59:P59,Antrag!$C$4)=0,0,(IF(AND(OR(A57=2,B57=2,C57=2,D57=2,E57=2,F57=2,G57=2),Kinder!K59=Antrag!$C$4),S58,0)+IF(AND(OR(A57=2,B57=2,C57=2,D57=2,E57=2,F57=2,G57=2,H57=2),Kinder!L59=Antrag!$C$4),T58,0)+IF(AND(OR(A57=2,B57=2,C57=2,D57=2,E57=2,F57=2,G57=2,H57=2,I57=2),Kinder!M59=Antrag!$C$4),U58,0)+IF(AND(OR(A57=2,B57=2,C57=2,D57=2,E57=2,F57=2,G57=2,H57=2,I57=2,J57=2),Kinder!N59=Antrag!$C$4),V58,0)+IF(AND(OR(A57=2,B57=2,C57=2,D57=2,E57=2,F57=2,G57=2,H57=2,I57=2,J57=2,K57=2),Kinder!O59=Antrag!$C$4),W58,0)+IF(AND(OR(A57=2,B57=2,C57=2,D57=2,E57=2,F57=2,G57=2,H57=2,I57=2,J57=2,K57=2,L57=2),Kinder!P59=Antrag!$C$4),X58,0))/12)</f>
        <v>0</v>
      </c>
    </row>
    <row r="58" spans="1:91" x14ac:dyDescent="0.2">
      <c r="A58" s="124"/>
      <c r="M58">
        <f>Kinder!E58</f>
        <v>0</v>
      </c>
      <c r="N58">
        <f>Kinder!F58</f>
        <v>0</v>
      </c>
      <c r="O58">
        <f>Kinder!G58</f>
        <v>0</v>
      </c>
      <c r="P58">
        <f>Kinder!H58</f>
        <v>0</v>
      </c>
      <c r="Q58">
        <f>Kinder!I58</f>
        <v>0</v>
      </c>
      <c r="R58">
        <f>Kinder!J58</f>
        <v>0</v>
      </c>
      <c r="S58">
        <f>Kinder!K58</f>
        <v>0</v>
      </c>
      <c r="T58">
        <f>Kinder!L58</f>
        <v>0</v>
      </c>
      <c r="U58">
        <f>Kinder!M58</f>
        <v>0</v>
      </c>
      <c r="V58">
        <f>Kinder!N58</f>
        <v>0</v>
      </c>
      <c r="W58">
        <f>Kinder!O58</f>
        <v>0</v>
      </c>
      <c r="X58">
        <f>Kinder!P58</f>
        <v>0</v>
      </c>
      <c r="AX58">
        <f>IF(Kinder!BL57&gt;=4.5,IF('Berechnung 4_5 _ x'!D$5="Nein",4.5,IF(Kinder!AJ$903&lt;3,IF(MAX(Kinder!$AJ$903:AJ$903)&lt;3,4.5,Kinder!BL57),MIN('Berechnung 4_5 _ x'!$E$31:$F$32))),Kinder!BL57)</f>
        <v>0</v>
      </c>
      <c r="AY58">
        <f>IF(Kinder!BM57&gt;=4.5,IF('Berechnung 4_5 _ x'!E$5="Nein",4.5,IF(Kinder!AK$903&lt;3,IF(MAX(Kinder!$AJ$903:AK$903)&lt;3,4.5,Kinder!BM57),MIN('Berechnung 4_5 _ x'!$E$31:$F$32))),Kinder!BM57)</f>
        <v>0</v>
      </c>
      <c r="AZ58">
        <f>IF(Kinder!BN57&gt;=4.5,IF('Berechnung 4_5 _ x'!F$5="Nein",4.5,IF(Kinder!AL$903&lt;3,IF(MAX(Kinder!$AJ$903:AL$903)&lt;3,4.5,Kinder!BN57),MIN('Berechnung 4_5 _ x'!$E$31:$F$32))),Kinder!BN57)</f>
        <v>0</v>
      </c>
      <c r="BA58">
        <f>IF(Kinder!BO57&gt;=4.5,IF('Berechnung 4_5 _ x'!G$5="Nein",4.5,IF(Kinder!AM$903&lt;3,IF(MAX(Kinder!$AJ$903:AM$903)&lt;3,4.5,Kinder!BO57),MIN('Berechnung 4_5 _ x'!$E$31:$F$32))),Kinder!BO57)</f>
        <v>0</v>
      </c>
      <c r="BB58">
        <f>IF(Kinder!BP57&gt;=4.5,IF('Berechnung 4_5 _ x'!H$5="Nein",4.5,IF(Kinder!AN$903&lt;3,IF(MAX(Kinder!$AJ$903:AN$903)&lt;3,4.5,Kinder!BP57),MIN('Berechnung 4_5 _ x'!$E$31:$F$32))),Kinder!BP57)</f>
        <v>0</v>
      </c>
      <c r="BC58">
        <f>IF(Kinder!BQ57&gt;=4.5,IF('Berechnung 4_5 _ x'!I$5="Nein",4.5,IF(Kinder!AO$903&lt;3,IF(MAX(Kinder!$AJ$903:AO$903)&lt;3,4.5,Kinder!BQ57),MIN('Berechnung 4_5 _ x'!$E$31:$F$32))),Kinder!BQ57)</f>
        <v>0</v>
      </c>
      <c r="BD58">
        <f>IF(Kinder!BR57&gt;=4.5,IF('Berechnung 4_5 _ x'!J$5="Nein",4.5,IF(Kinder!AP$903&lt;3,IF(MAX(Kinder!$AJ$903:AP$903)&lt;3,4.5,Kinder!BR57),MIN('Berechnung 4_5 _ x'!$E$31:$F$32))),Kinder!BR57)</f>
        <v>0</v>
      </c>
      <c r="BE58">
        <f>IF(Kinder!BS57&gt;=4.5,IF('Berechnung 4_5 _ x'!K$5="Nein",4.5,IF(Kinder!AQ$903&lt;3,IF(MAX(Kinder!$AJ$903:AQ$903)&lt;3,4.5,Kinder!BS57),MIN('Berechnung 4_5 _ x'!$E$31:$F$32))),Kinder!BS57)</f>
        <v>0</v>
      </c>
      <c r="BF58">
        <f>IF(Kinder!BT57&gt;=4.5,IF('Berechnung 4_5 _ x'!L$5="Nein",4.5,IF(Kinder!AR$903&lt;3,IF(MAX(Kinder!$AJ$903:AR$903)&lt;3,4.5,Kinder!BT57),MIN('Berechnung 4_5 _ x'!$E$31:$F$32))),Kinder!BT57)</f>
        <v>0</v>
      </c>
      <c r="BG58">
        <f>IF(Kinder!BU57&gt;=4.5,IF('Berechnung 4_5 _ x'!M$5="Nein",4.5,IF(Kinder!AS$903&lt;3,IF(MAX(Kinder!$AJ$903:AS$903)&lt;3,4.5,Kinder!BU57),MIN('Berechnung 4_5 _ x'!$E$31:$F$32))),Kinder!BU57)</f>
        <v>0</v>
      </c>
      <c r="BH58">
        <f>IF(Kinder!BV57&gt;=4.5,IF('Berechnung 4_5 _ x'!N$5="Nein",4.5,IF(Kinder!AT$903&lt;3,IF(MAX(Kinder!$AJ$903:AT$903)&lt;3,4.5,Kinder!BV57),MIN('Berechnung 4_5 _ x'!$E$31:$F$32))),Kinder!BV57)</f>
        <v>0</v>
      </c>
      <c r="BI58">
        <f>IF(Kinder!BW57&gt;=4.5,IF('Berechnung 4_5 _ x'!O$5="Nein",4.5,IF(Kinder!AU$903&lt;3,IF(MAX(Kinder!$AJ$903:AU$903)&lt;3,4.5,Kinder!BW57),MIN('Berechnung 4_5 _ x'!$E$31:$F$32))),Kinder!BW57)</f>
        <v>0</v>
      </c>
      <c r="BJ58">
        <f t="shared" ref="BJ58:BU58" si="91">MIN(AX57,AX58)*AX59</f>
        <v>0</v>
      </c>
      <c r="BK58">
        <f t="shared" si="91"/>
        <v>0</v>
      </c>
      <c r="BL58">
        <f t="shared" si="91"/>
        <v>0</v>
      </c>
      <c r="BM58">
        <f t="shared" si="91"/>
        <v>0</v>
      </c>
      <c r="BN58">
        <f t="shared" si="91"/>
        <v>0</v>
      </c>
      <c r="BO58">
        <f t="shared" si="91"/>
        <v>0</v>
      </c>
      <c r="BP58">
        <f t="shared" si="91"/>
        <v>0</v>
      </c>
      <c r="BQ58">
        <f t="shared" si="91"/>
        <v>0</v>
      </c>
      <c r="BR58">
        <f t="shared" si="91"/>
        <v>0</v>
      </c>
      <c r="BS58">
        <f t="shared" si="91"/>
        <v>0</v>
      </c>
      <c r="BT58">
        <f t="shared" si="91"/>
        <v>0</v>
      </c>
      <c r="BU58">
        <f t="shared" si="91"/>
        <v>0</v>
      </c>
      <c r="BV58">
        <f>SUM(BJ58:BU58)</f>
        <v>0</v>
      </c>
      <c r="CJ58" s="78"/>
      <c r="CK58" s="581"/>
      <c r="CL58" s="581"/>
      <c r="CM58" s="581"/>
    </row>
    <row r="59" spans="1:91" ht="13.5" thickBot="1" x14ac:dyDescent="0.25">
      <c r="A59" s="167"/>
      <c r="B59" s="79"/>
      <c r="C59" s="79"/>
      <c r="D59" s="79"/>
      <c r="E59" s="79"/>
      <c r="F59" s="79"/>
      <c r="G59" s="79"/>
      <c r="H59" s="79"/>
      <c r="I59" s="79"/>
      <c r="J59" s="79"/>
      <c r="K59" s="79"/>
      <c r="L59" s="79"/>
      <c r="M59" s="79"/>
      <c r="N59" s="79"/>
      <c r="O59" s="79"/>
      <c r="P59" s="79"/>
      <c r="Q59" s="79"/>
      <c r="R59" s="79"/>
      <c r="S59" s="79"/>
      <c r="T59" s="79"/>
      <c r="U59" s="79"/>
      <c r="V59" s="79"/>
      <c r="W59" s="79"/>
      <c r="X59" s="79"/>
      <c r="Y59" s="79">
        <f t="shared" ref="Y59:AJ59" si="92">A57*M58</f>
        <v>0</v>
      </c>
      <c r="Z59" s="79">
        <f t="shared" si="92"/>
        <v>0</v>
      </c>
      <c r="AA59" s="79">
        <f t="shared" si="92"/>
        <v>0</v>
      </c>
      <c r="AB59" s="79">
        <f t="shared" si="92"/>
        <v>0</v>
      </c>
      <c r="AC59" s="79">
        <f t="shared" si="92"/>
        <v>0</v>
      </c>
      <c r="AD59" s="79">
        <f t="shared" si="92"/>
        <v>0</v>
      </c>
      <c r="AE59" s="79">
        <f t="shared" si="92"/>
        <v>0</v>
      </c>
      <c r="AF59" s="79">
        <f t="shared" si="92"/>
        <v>0</v>
      </c>
      <c r="AG59" s="79">
        <f t="shared" si="92"/>
        <v>0</v>
      </c>
      <c r="AH59" s="79">
        <f t="shared" si="92"/>
        <v>0</v>
      </c>
      <c r="AI59" s="79">
        <f t="shared" si="92"/>
        <v>0</v>
      </c>
      <c r="AJ59" s="79">
        <f t="shared" si="92"/>
        <v>0</v>
      </c>
      <c r="AK59" s="79">
        <f t="shared" ref="AK59:AV59" si="93">IF(A57&gt;4.4,M58,A57*M58)</f>
        <v>0</v>
      </c>
      <c r="AL59" s="79">
        <f t="shared" si="93"/>
        <v>0</v>
      </c>
      <c r="AM59" s="79">
        <f t="shared" si="93"/>
        <v>0</v>
      </c>
      <c r="AN59" s="79">
        <f t="shared" si="93"/>
        <v>0</v>
      </c>
      <c r="AO59" s="79">
        <f t="shared" si="93"/>
        <v>0</v>
      </c>
      <c r="AP59" s="79">
        <f t="shared" si="93"/>
        <v>0</v>
      </c>
      <c r="AQ59" s="79">
        <f t="shared" si="93"/>
        <v>0</v>
      </c>
      <c r="AR59" s="79">
        <f t="shared" si="93"/>
        <v>0</v>
      </c>
      <c r="AS59" s="79">
        <f t="shared" si="93"/>
        <v>0</v>
      </c>
      <c r="AT59" s="79">
        <f t="shared" si="93"/>
        <v>0</v>
      </c>
      <c r="AU59" s="79">
        <f t="shared" si="93"/>
        <v>0</v>
      </c>
      <c r="AV59" s="79">
        <f t="shared" si="93"/>
        <v>0</v>
      </c>
      <c r="AW59" s="79">
        <f>SUM(Y59:AJ59)</f>
        <v>0</v>
      </c>
      <c r="AX59" s="168">
        <f>Kinder!BL58</f>
        <v>0</v>
      </c>
      <c r="AY59" s="168">
        <f>Kinder!BM58</f>
        <v>0</v>
      </c>
      <c r="AZ59" s="168">
        <f>Kinder!BN58</f>
        <v>0</v>
      </c>
      <c r="BA59" s="168">
        <f>Kinder!BO58</f>
        <v>0</v>
      </c>
      <c r="BB59" s="168">
        <f>Kinder!BP58</f>
        <v>0</v>
      </c>
      <c r="BC59" s="168">
        <f>Kinder!BQ58</f>
        <v>0</v>
      </c>
      <c r="BD59" s="168">
        <f>Kinder!BR58</f>
        <v>0</v>
      </c>
      <c r="BE59" s="168">
        <f>Kinder!BS58</f>
        <v>0</v>
      </c>
      <c r="BF59" s="168">
        <f>Kinder!BT58</f>
        <v>0</v>
      </c>
      <c r="BG59" s="168">
        <f>Kinder!BU58</f>
        <v>0</v>
      </c>
      <c r="BH59" s="168">
        <f>Kinder!BV58</f>
        <v>0</v>
      </c>
      <c r="BI59" s="168">
        <f>Kinder!BW58</f>
        <v>0</v>
      </c>
      <c r="BV59" s="79"/>
      <c r="BW59" s="79">
        <f t="shared" ref="BW59:CH59" si="94">IF(MIN(AX57,AX58)&gt;4.5,4.5*AX59,BJ58)</f>
        <v>0</v>
      </c>
      <c r="BX59" s="79">
        <f t="shared" si="94"/>
        <v>0</v>
      </c>
      <c r="BY59" s="79">
        <f t="shared" si="94"/>
        <v>0</v>
      </c>
      <c r="BZ59" s="79">
        <f t="shared" si="94"/>
        <v>0</v>
      </c>
      <c r="CA59" s="79">
        <f t="shared" si="94"/>
        <v>0</v>
      </c>
      <c r="CB59" s="79">
        <f t="shared" si="94"/>
        <v>0</v>
      </c>
      <c r="CC59" s="79">
        <f t="shared" si="94"/>
        <v>0</v>
      </c>
      <c r="CD59" s="79">
        <f t="shared" si="94"/>
        <v>0</v>
      </c>
      <c r="CE59" s="79">
        <f t="shared" si="94"/>
        <v>0</v>
      </c>
      <c r="CF59" s="79">
        <f t="shared" si="94"/>
        <v>0</v>
      </c>
      <c r="CG59" s="79">
        <f t="shared" si="94"/>
        <v>0</v>
      </c>
      <c r="CH59" s="79">
        <f t="shared" si="94"/>
        <v>0</v>
      </c>
      <c r="CI59" s="79">
        <f>SUM(BW59:CH59)</f>
        <v>0</v>
      </c>
      <c r="CJ59" s="80"/>
      <c r="CK59" s="581"/>
      <c r="CL59" s="581"/>
      <c r="CM59" s="581"/>
    </row>
    <row r="60" spans="1:91" x14ac:dyDescent="0.2">
      <c r="A60" s="124">
        <f>Kinder!E60</f>
        <v>0</v>
      </c>
      <c r="B60">
        <f>Kinder!F60</f>
        <v>0</v>
      </c>
      <c r="C60">
        <f>Kinder!G60</f>
        <v>0</v>
      </c>
      <c r="D60">
        <f>Kinder!H60</f>
        <v>0</v>
      </c>
      <c r="E60">
        <f>Kinder!I60</f>
        <v>0</v>
      </c>
      <c r="F60">
        <f>Kinder!J60</f>
        <v>0</v>
      </c>
      <c r="G60">
        <f>Kinder!K60</f>
        <v>0</v>
      </c>
      <c r="H60">
        <f>Kinder!L60</f>
        <v>0</v>
      </c>
      <c r="I60">
        <f>Kinder!M60</f>
        <v>0</v>
      </c>
      <c r="J60">
        <f>Kinder!N60</f>
        <v>0</v>
      </c>
      <c r="K60">
        <f>Kinder!O60</f>
        <v>0</v>
      </c>
      <c r="L60">
        <f>Kinder!P60</f>
        <v>0</v>
      </c>
      <c r="AX60" s="165">
        <f>IF(Kinder!BL60=4.5,'Berechnung 4_5 _ x'!$E$31,Kinder!BL60)</f>
        <v>0</v>
      </c>
      <c r="AY60" s="165">
        <f>IF(Kinder!F60=4.5,'Berechnung 4_5 _ x'!$E$31,Kinder!F60)</f>
        <v>0</v>
      </c>
      <c r="AZ60" s="165">
        <f>IF(Kinder!G60=4.5,'Berechnung 4_5 _ x'!$E$31,Kinder!G60)</f>
        <v>0</v>
      </c>
      <c r="BA60" s="165">
        <f>IF(Kinder!H60=4.5,'Berechnung 4_5 _ x'!$E$31,Kinder!H60)</f>
        <v>0</v>
      </c>
      <c r="BB60" s="165">
        <f>IF(Kinder!I60=4.5,'Berechnung 4_5 _ x'!$E$31,Kinder!I60)</f>
        <v>0</v>
      </c>
      <c r="BC60" s="165">
        <f>IF(Kinder!J60=4.5,'Berechnung 4_5 _ x'!$E$31,Kinder!J60)</f>
        <v>0</v>
      </c>
      <c r="BD60" s="165">
        <f>IF(Kinder!K60=4.5,'Berechnung 4_5 _ x'!$E$31,Kinder!K60)</f>
        <v>0</v>
      </c>
      <c r="BE60" s="165">
        <f>IF(Kinder!L60=4.5,'Berechnung 4_5 _ x'!$E$31,Kinder!L60)</f>
        <v>0</v>
      </c>
      <c r="BF60" s="165">
        <f>IF(Kinder!M60=4.5,'Berechnung 4_5 _ x'!$E$31,Kinder!M60)</f>
        <v>0</v>
      </c>
      <c r="BG60" s="165">
        <f>IF(Kinder!N60=4.5,'Berechnung 4_5 _ x'!$E$31,Kinder!N60)</f>
        <v>0</v>
      </c>
      <c r="BH60" s="165">
        <f>IF(Kinder!O60=4.5,'Berechnung 4_5 _ x'!$E$31,Kinder!O60)</f>
        <v>0</v>
      </c>
      <c r="BI60" s="165">
        <f>IF(Kinder!P60=4.5,'Berechnung 4_5 _ x'!$E$31,Kinder!P60)</f>
        <v>0</v>
      </c>
      <c r="BJ60" s="165"/>
      <c r="BK60" s="165"/>
      <c r="BL60" s="165"/>
      <c r="BM60" s="165"/>
      <c r="BN60" s="165"/>
      <c r="BO60" s="165"/>
      <c r="BP60" s="165"/>
      <c r="BQ60" s="165"/>
      <c r="BR60" s="165"/>
      <c r="BS60" s="165"/>
      <c r="BT60" s="165"/>
      <c r="BU60" s="165"/>
      <c r="BW60">
        <f t="shared" ref="BW60:CH60" si="95">IF(MIN(AX60,AX61)&gt;=4.5,1*AX62,BJ61)</f>
        <v>0</v>
      </c>
      <c r="BX60">
        <f t="shared" si="95"/>
        <v>0</v>
      </c>
      <c r="BY60">
        <f t="shared" si="95"/>
        <v>0</v>
      </c>
      <c r="BZ60">
        <f t="shared" si="95"/>
        <v>0</v>
      </c>
      <c r="CA60">
        <f t="shared" si="95"/>
        <v>0</v>
      </c>
      <c r="CB60">
        <f t="shared" si="95"/>
        <v>0</v>
      </c>
      <c r="CC60">
        <f t="shared" si="95"/>
        <v>0</v>
      </c>
      <c r="CD60">
        <f t="shared" si="95"/>
        <v>0</v>
      </c>
      <c r="CE60">
        <f t="shared" si="95"/>
        <v>0</v>
      </c>
      <c r="CF60">
        <f t="shared" si="95"/>
        <v>0</v>
      </c>
      <c r="CG60">
        <f t="shared" si="95"/>
        <v>0</v>
      </c>
      <c r="CH60">
        <f t="shared" si="95"/>
        <v>0</v>
      </c>
      <c r="CJ60" s="78">
        <f>SUM(BW60:CH60)</f>
        <v>0</v>
      </c>
      <c r="CK60" s="581">
        <f>CL60+CM60</f>
        <v>0</v>
      </c>
      <c r="CL60" s="581">
        <f>IF(COUNTIF(Kinder!E62:P62,Antrag!$C$4)=0,0,(IF(AND(A60=2,Kinder!E62=Antrag!$C$4),M61,0)+IF(AND(OR(A60=2,B60=2),Kinder!F62=Antrag!$C$4),N61,0)+IF(AND(OR(A60=2,B60=2,C60=2),Kinder!G62=Antrag!$C$4),O61,0)+IF(AND(OR(A60=2,B60=2,C60=2,D60=2),Kinder!H62=Antrag!$C$4),P61,0)+IF(AND(OR(A60=2,B60=2,C60=2,D60=2,E60=2),Kinder!I62=Antrag!$C$4),Q61,0)+IF(AND(OR(A60=2,B60=2,C60=2,D60=2,E60=2,F60=2),Kinder!J62=Antrag!$C$4),R61,0))/12)</f>
        <v>0</v>
      </c>
      <c r="CM60" s="581">
        <f>IF(COUNTIF(Kinder!E62:P62,Antrag!$C$4)=0,0,(IF(AND(OR(A60=2,B60=2,C60=2,D60=2,E60=2,F60=2,G60=2),Kinder!K62=Antrag!$C$4),S61,0)+IF(AND(OR(A60=2,B60=2,C60=2,D60=2,E60=2,F60=2,G60=2,H60=2),Kinder!L62=Antrag!$C$4),T61,0)+IF(AND(OR(A60=2,B60=2,C60=2,D60=2,E60=2,F60=2,G60=2,H60=2,I60=2),Kinder!M62=Antrag!$C$4),U61,0)+IF(AND(OR(A60=2,B60=2,C60=2,D60=2,E60=2,F60=2,G60=2,H60=2,I60=2,J60=2),Kinder!N62=Antrag!$C$4),V61,0)+IF(AND(OR(A60=2,B60=2,C60=2,D60=2,E60=2,F60=2,G60=2,H60=2,I60=2,J60=2,K60=2),Kinder!O62=Antrag!$C$4),W61,0)+IF(AND(OR(A60=2,B60=2,C60=2,D60=2,E60=2,F60=2,G60=2,H60=2,I60=2,J60=2,K60=2,L60=2),Kinder!P62=Antrag!$C$4),X61,0))/12)</f>
        <v>0</v>
      </c>
    </row>
    <row r="61" spans="1:91" x14ac:dyDescent="0.2">
      <c r="A61" s="124"/>
      <c r="M61">
        <f>Kinder!E61</f>
        <v>0</v>
      </c>
      <c r="N61">
        <f>Kinder!F61</f>
        <v>0</v>
      </c>
      <c r="O61">
        <f>Kinder!G61</f>
        <v>0</v>
      </c>
      <c r="P61">
        <f>Kinder!H61</f>
        <v>0</v>
      </c>
      <c r="Q61">
        <f>Kinder!I61</f>
        <v>0</v>
      </c>
      <c r="R61">
        <f>Kinder!J61</f>
        <v>0</v>
      </c>
      <c r="S61">
        <f>Kinder!K61</f>
        <v>0</v>
      </c>
      <c r="T61">
        <f>Kinder!L61</f>
        <v>0</v>
      </c>
      <c r="U61">
        <f>Kinder!M61</f>
        <v>0</v>
      </c>
      <c r="V61">
        <f>Kinder!N61</f>
        <v>0</v>
      </c>
      <c r="W61">
        <f>Kinder!O61</f>
        <v>0</v>
      </c>
      <c r="X61">
        <f>Kinder!P61</f>
        <v>0</v>
      </c>
      <c r="AX61">
        <f>IF(Kinder!BL60&gt;=4.5,IF('Berechnung 4_5 _ x'!D$5="Nein",4.5,IF(Kinder!AJ$903&lt;3,IF(MAX(Kinder!$AJ$903:AJ$903)&lt;3,4.5,Kinder!BL60),MIN('Berechnung 4_5 _ x'!$E$31:$F$32))),Kinder!BL60)</f>
        <v>0</v>
      </c>
      <c r="AY61">
        <f>IF(Kinder!BM60&gt;=4.5,IF('Berechnung 4_5 _ x'!E$5="Nein",4.5,IF(Kinder!AK$903&lt;3,IF(MAX(Kinder!$AJ$903:AK$903)&lt;3,4.5,Kinder!BM60),MIN('Berechnung 4_5 _ x'!$E$31:$F$32))),Kinder!BM60)</f>
        <v>0</v>
      </c>
      <c r="AZ61">
        <f>IF(Kinder!BN60&gt;=4.5,IF('Berechnung 4_5 _ x'!F$5="Nein",4.5,IF(Kinder!AL$903&lt;3,IF(MAX(Kinder!$AJ$903:AL$903)&lt;3,4.5,Kinder!BN60),MIN('Berechnung 4_5 _ x'!$E$31:$F$32))),Kinder!BN60)</f>
        <v>0</v>
      </c>
      <c r="BA61">
        <f>IF(Kinder!BO60&gt;=4.5,IF('Berechnung 4_5 _ x'!G$5="Nein",4.5,IF(Kinder!AM$903&lt;3,IF(MAX(Kinder!$AJ$903:AM$903)&lt;3,4.5,Kinder!BO60),MIN('Berechnung 4_5 _ x'!$E$31:$F$32))),Kinder!BO60)</f>
        <v>0</v>
      </c>
      <c r="BB61">
        <f>IF(Kinder!BP60&gt;=4.5,IF('Berechnung 4_5 _ x'!H$5="Nein",4.5,IF(Kinder!AN$903&lt;3,IF(MAX(Kinder!$AJ$903:AN$903)&lt;3,4.5,Kinder!BP60),MIN('Berechnung 4_5 _ x'!$E$31:$F$32))),Kinder!BP60)</f>
        <v>0</v>
      </c>
      <c r="BC61">
        <f>IF(Kinder!BQ60&gt;=4.5,IF('Berechnung 4_5 _ x'!I$5="Nein",4.5,IF(Kinder!AO$903&lt;3,IF(MAX(Kinder!$AJ$903:AO$903)&lt;3,4.5,Kinder!BQ60),MIN('Berechnung 4_5 _ x'!$E$31:$F$32))),Kinder!BQ60)</f>
        <v>0</v>
      </c>
      <c r="BD61">
        <f>IF(Kinder!BR60&gt;=4.5,IF('Berechnung 4_5 _ x'!J$5="Nein",4.5,IF(Kinder!AP$903&lt;3,IF(MAX(Kinder!$AJ$903:AP$903)&lt;3,4.5,Kinder!BR60),MIN('Berechnung 4_5 _ x'!$E$31:$F$32))),Kinder!BR60)</f>
        <v>0</v>
      </c>
      <c r="BE61">
        <f>IF(Kinder!BS60&gt;=4.5,IF('Berechnung 4_5 _ x'!K$5="Nein",4.5,IF(Kinder!AQ$903&lt;3,IF(MAX(Kinder!$AJ$903:AQ$903)&lt;3,4.5,Kinder!BS60),MIN('Berechnung 4_5 _ x'!$E$31:$F$32))),Kinder!BS60)</f>
        <v>0</v>
      </c>
      <c r="BF61">
        <f>IF(Kinder!BT60&gt;=4.5,IF('Berechnung 4_5 _ x'!L$5="Nein",4.5,IF(Kinder!AR$903&lt;3,IF(MAX(Kinder!$AJ$903:AR$903)&lt;3,4.5,Kinder!BT60),MIN('Berechnung 4_5 _ x'!$E$31:$F$32))),Kinder!BT60)</f>
        <v>0</v>
      </c>
      <c r="BG61">
        <f>IF(Kinder!BU60&gt;=4.5,IF('Berechnung 4_5 _ x'!M$5="Nein",4.5,IF(Kinder!AS$903&lt;3,IF(MAX(Kinder!$AJ$903:AS$903)&lt;3,4.5,Kinder!BU60),MIN('Berechnung 4_5 _ x'!$E$31:$F$32))),Kinder!BU60)</f>
        <v>0</v>
      </c>
      <c r="BH61">
        <f>IF(Kinder!BV60&gt;=4.5,IF('Berechnung 4_5 _ x'!N$5="Nein",4.5,IF(Kinder!AT$903&lt;3,IF(MAX(Kinder!$AJ$903:AT$903)&lt;3,4.5,Kinder!BV60),MIN('Berechnung 4_5 _ x'!$E$31:$F$32))),Kinder!BV60)</f>
        <v>0</v>
      </c>
      <c r="BI61">
        <f>IF(Kinder!BW60&gt;=4.5,IF('Berechnung 4_5 _ x'!O$5="Nein",4.5,IF(Kinder!AU$903&lt;3,IF(MAX(Kinder!$AJ$903:AU$903)&lt;3,4.5,Kinder!BW60),MIN('Berechnung 4_5 _ x'!$E$31:$F$32))),Kinder!BW60)</f>
        <v>0</v>
      </c>
      <c r="BJ61">
        <f t="shared" ref="BJ61:BU61" si="96">MIN(AX60,AX61)*AX62</f>
        <v>0</v>
      </c>
      <c r="BK61">
        <f t="shared" si="96"/>
        <v>0</v>
      </c>
      <c r="BL61">
        <f t="shared" si="96"/>
        <v>0</v>
      </c>
      <c r="BM61">
        <f t="shared" si="96"/>
        <v>0</v>
      </c>
      <c r="BN61">
        <f t="shared" si="96"/>
        <v>0</v>
      </c>
      <c r="BO61">
        <f t="shared" si="96"/>
        <v>0</v>
      </c>
      <c r="BP61">
        <f t="shared" si="96"/>
        <v>0</v>
      </c>
      <c r="BQ61">
        <f t="shared" si="96"/>
        <v>0</v>
      </c>
      <c r="BR61">
        <f t="shared" si="96"/>
        <v>0</v>
      </c>
      <c r="BS61">
        <f t="shared" si="96"/>
        <v>0</v>
      </c>
      <c r="BT61">
        <f t="shared" si="96"/>
        <v>0</v>
      </c>
      <c r="BU61">
        <f t="shared" si="96"/>
        <v>0</v>
      </c>
      <c r="BV61">
        <f>SUM(BJ61:BU61)</f>
        <v>0</v>
      </c>
      <c r="CJ61" s="78"/>
      <c r="CK61" s="581"/>
      <c r="CL61" s="581"/>
      <c r="CM61" s="581"/>
    </row>
    <row r="62" spans="1:91" ht="13.5" thickBot="1" x14ac:dyDescent="0.25">
      <c r="A62" s="167"/>
      <c r="B62" s="79"/>
      <c r="C62" s="79"/>
      <c r="D62" s="79"/>
      <c r="E62" s="79"/>
      <c r="F62" s="79"/>
      <c r="G62" s="79"/>
      <c r="H62" s="79"/>
      <c r="I62" s="79"/>
      <c r="J62" s="79"/>
      <c r="K62" s="79"/>
      <c r="L62" s="79"/>
      <c r="M62" s="79"/>
      <c r="N62" s="79"/>
      <c r="O62" s="79"/>
      <c r="P62" s="79"/>
      <c r="Q62" s="79"/>
      <c r="R62" s="79"/>
      <c r="S62" s="79"/>
      <c r="T62" s="79"/>
      <c r="U62" s="79"/>
      <c r="V62" s="79"/>
      <c r="W62" s="79"/>
      <c r="X62" s="79"/>
      <c r="Y62" s="79">
        <f t="shared" ref="Y62:AJ62" si="97">A60*M61</f>
        <v>0</v>
      </c>
      <c r="Z62" s="79">
        <f t="shared" si="97"/>
        <v>0</v>
      </c>
      <c r="AA62" s="79">
        <f t="shared" si="97"/>
        <v>0</v>
      </c>
      <c r="AB62" s="79">
        <f t="shared" si="97"/>
        <v>0</v>
      </c>
      <c r="AC62" s="79">
        <f t="shared" si="97"/>
        <v>0</v>
      </c>
      <c r="AD62" s="79">
        <f t="shared" si="97"/>
        <v>0</v>
      </c>
      <c r="AE62" s="79">
        <f t="shared" si="97"/>
        <v>0</v>
      </c>
      <c r="AF62" s="79">
        <f t="shared" si="97"/>
        <v>0</v>
      </c>
      <c r="AG62" s="79">
        <f t="shared" si="97"/>
        <v>0</v>
      </c>
      <c r="AH62" s="79">
        <f t="shared" si="97"/>
        <v>0</v>
      </c>
      <c r="AI62" s="79">
        <f t="shared" si="97"/>
        <v>0</v>
      </c>
      <c r="AJ62" s="79">
        <f t="shared" si="97"/>
        <v>0</v>
      </c>
      <c r="AK62" s="79">
        <f t="shared" ref="AK62:AV62" si="98">IF(A60&gt;4.4,M61,A60*M61)</f>
        <v>0</v>
      </c>
      <c r="AL62" s="79">
        <f t="shared" si="98"/>
        <v>0</v>
      </c>
      <c r="AM62" s="79">
        <f t="shared" si="98"/>
        <v>0</v>
      </c>
      <c r="AN62" s="79">
        <f t="shared" si="98"/>
        <v>0</v>
      </c>
      <c r="AO62" s="79">
        <f t="shared" si="98"/>
        <v>0</v>
      </c>
      <c r="AP62" s="79">
        <f t="shared" si="98"/>
        <v>0</v>
      </c>
      <c r="AQ62" s="79">
        <f t="shared" si="98"/>
        <v>0</v>
      </c>
      <c r="AR62" s="79">
        <f t="shared" si="98"/>
        <v>0</v>
      </c>
      <c r="AS62" s="79">
        <f t="shared" si="98"/>
        <v>0</v>
      </c>
      <c r="AT62" s="79">
        <f t="shared" si="98"/>
        <v>0</v>
      </c>
      <c r="AU62" s="79">
        <f t="shared" si="98"/>
        <v>0</v>
      </c>
      <c r="AV62" s="79">
        <f t="shared" si="98"/>
        <v>0</v>
      </c>
      <c r="AW62" s="79">
        <f>SUM(Y62:AJ62)</f>
        <v>0</v>
      </c>
      <c r="AX62" s="168">
        <f>Kinder!BL61</f>
        <v>0</v>
      </c>
      <c r="AY62" s="168">
        <f>Kinder!BM61</f>
        <v>0</v>
      </c>
      <c r="AZ62" s="168">
        <f>Kinder!BN61</f>
        <v>0</v>
      </c>
      <c r="BA62" s="168">
        <f>Kinder!BO61</f>
        <v>0</v>
      </c>
      <c r="BB62" s="168">
        <f>Kinder!BP61</f>
        <v>0</v>
      </c>
      <c r="BC62" s="168">
        <f>Kinder!BQ61</f>
        <v>0</v>
      </c>
      <c r="BD62" s="168">
        <f>Kinder!BR61</f>
        <v>0</v>
      </c>
      <c r="BE62" s="168">
        <f>Kinder!BS61</f>
        <v>0</v>
      </c>
      <c r="BF62" s="168">
        <f>Kinder!BT61</f>
        <v>0</v>
      </c>
      <c r="BG62" s="168">
        <f>Kinder!BU61</f>
        <v>0</v>
      </c>
      <c r="BH62" s="168">
        <f>Kinder!BV61</f>
        <v>0</v>
      </c>
      <c r="BI62" s="168">
        <f>Kinder!BW61</f>
        <v>0</v>
      </c>
      <c r="BV62" s="79"/>
      <c r="BW62" s="79">
        <f t="shared" ref="BW62:CH62" si="99">IF(MIN(AX60,AX61)&gt;4.5,4.5*AX62,BJ61)</f>
        <v>0</v>
      </c>
      <c r="BX62" s="79">
        <f t="shared" si="99"/>
        <v>0</v>
      </c>
      <c r="BY62" s="79">
        <f t="shared" si="99"/>
        <v>0</v>
      </c>
      <c r="BZ62" s="79">
        <f t="shared" si="99"/>
        <v>0</v>
      </c>
      <c r="CA62" s="79">
        <f t="shared" si="99"/>
        <v>0</v>
      </c>
      <c r="CB62" s="79">
        <f t="shared" si="99"/>
        <v>0</v>
      </c>
      <c r="CC62" s="79">
        <f t="shared" si="99"/>
        <v>0</v>
      </c>
      <c r="CD62" s="79">
        <f t="shared" si="99"/>
        <v>0</v>
      </c>
      <c r="CE62" s="79">
        <f t="shared" si="99"/>
        <v>0</v>
      </c>
      <c r="CF62" s="79">
        <f t="shared" si="99"/>
        <v>0</v>
      </c>
      <c r="CG62" s="79">
        <f t="shared" si="99"/>
        <v>0</v>
      </c>
      <c r="CH62" s="79">
        <f t="shared" si="99"/>
        <v>0</v>
      </c>
      <c r="CI62" s="79">
        <f>SUM(BW62:CH62)</f>
        <v>0</v>
      </c>
      <c r="CJ62" s="80"/>
      <c r="CK62" s="581"/>
      <c r="CL62" s="581"/>
      <c r="CM62" s="581"/>
    </row>
    <row r="63" spans="1:91" x14ac:dyDescent="0.2">
      <c r="A63" s="124">
        <f>Kinder!E63</f>
        <v>0</v>
      </c>
      <c r="B63">
        <f>Kinder!F63</f>
        <v>0</v>
      </c>
      <c r="C63">
        <f>Kinder!G63</f>
        <v>0</v>
      </c>
      <c r="D63">
        <f>Kinder!H63</f>
        <v>0</v>
      </c>
      <c r="E63">
        <f>Kinder!I63</f>
        <v>0</v>
      </c>
      <c r="F63">
        <f>Kinder!J63</f>
        <v>0</v>
      </c>
      <c r="G63">
        <f>Kinder!K63</f>
        <v>0</v>
      </c>
      <c r="H63">
        <f>Kinder!L63</f>
        <v>0</v>
      </c>
      <c r="I63">
        <f>Kinder!M63</f>
        <v>0</v>
      </c>
      <c r="J63">
        <f>Kinder!N63</f>
        <v>0</v>
      </c>
      <c r="K63">
        <f>Kinder!O63</f>
        <v>0</v>
      </c>
      <c r="L63">
        <f>Kinder!P63</f>
        <v>0</v>
      </c>
      <c r="AX63" s="165">
        <f>IF(Kinder!BL63=4.5,'Berechnung 4_5 _ x'!$E$31,Kinder!BL63)</f>
        <v>0</v>
      </c>
      <c r="AY63" s="165">
        <f>IF(Kinder!F63=4.5,'Berechnung 4_5 _ x'!$E$31,Kinder!F63)</f>
        <v>0</v>
      </c>
      <c r="AZ63" s="165">
        <f>IF(Kinder!G63=4.5,'Berechnung 4_5 _ x'!$E$31,Kinder!G63)</f>
        <v>0</v>
      </c>
      <c r="BA63" s="165">
        <f>IF(Kinder!H63=4.5,'Berechnung 4_5 _ x'!$E$31,Kinder!H63)</f>
        <v>0</v>
      </c>
      <c r="BB63" s="165">
        <f>IF(Kinder!I63=4.5,'Berechnung 4_5 _ x'!$E$31,Kinder!I63)</f>
        <v>0</v>
      </c>
      <c r="BC63" s="165">
        <f>IF(Kinder!J63=4.5,'Berechnung 4_5 _ x'!$E$31,Kinder!J63)</f>
        <v>0</v>
      </c>
      <c r="BD63" s="165">
        <f>IF(Kinder!K63=4.5,'Berechnung 4_5 _ x'!$E$31,Kinder!K63)</f>
        <v>0</v>
      </c>
      <c r="BE63" s="165">
        <f>IF(Kinder!L63=4.5,'Berechnung 4_5 _ x'!$E$31,Kinder!L63)</f>
        <v>0</v>
      </c>
      <c r="BF63" s="165">
        <f>IF(Kinder!M63=4.5,'Berechnung 4_5 _ x'!$E$31,Kinder!M63)</f>
        <v>0</v>
      </c>
      <c r="BG63" s="165">
        <f>IF(Kinder!N63=4.5,'Berechnung 4_5 _ x'!$E$31,Kinder!N63)</f>
        <v>0</v>
      </c>
      <c r="BH63" s="165">
        <f>IF(Kinder!O63=4.5,'Berechnung 4_5 _ x'!$E$31,Kinder!O63)</f>
        <v>0</v>
      </c>
      <c r="BI63" s="165">
        <f>IF(Kinder!P63=4.5,'Berechnung 4_5 _ x'!$E$31,Kinder!P63)</f>
        <v>0</v>
      </c>
      <c r="BJ63" s="165"/>
      <c r="BK63" s="165"/>
      <c r="BL63" s="165"/>
      <c r="BM63" s="165"/>
      <c r="BN63" s="165"/>
      <c r="BO63" s="165"/>
      <c r="BP63" s="165"/>
      <c r="BQ63" s="165"/>
      <c r="BR63" s="165"/>
      <c r="BS63" s="165"/>
      <c r="BT63" s="165"/>
      <c r="BU63" s="165"/>
      <c r="BW63">
        <f t="shared" ref="BW63:CH63" si="100">IF(MIN(AX63,AX64)&gt;=4.5,1*AX65,BJ64)</f>
        <v>0</v>
      </c>
      <c r="BX63">
        <f t="shared" si="100"/>
        <v>0</v>
      </c>
      <c r="BY63">
        <f t="shared" si="100"/>
        <v>0</v>
      </c>
      <c r="BZ63">
        <f t="shared" si="100"/>
        <v>0</v>
      </c>
      <c r="CA63">
        <f t="shared" si="100"/>
        <v>0</v>
      </c>
      <c r="CB63">
        <f t="shared" si="100"/>
        <v>0</v>
      </c>
      <c r="CC63">
        <f t="shared" si="100"/>
        <v>0</v>
      </c>
      <c r="CD63">
        <f t="shared" si="100"/>
        <v>0</v>
      </c>
      <c r="CE63">
        <f t="shared" si="100"/>
        <v>0</v>
      </c>
      <c r="CF63">
        <f t="shared" si="100"/>
        <v>0</v>
      </c>
      <c r="CG63">
        <f t="shared" si="100"/>
        <v>0</v>
      </c>
      <c r="CH63">
        <f t="shared" si="100"/>
        <v>0</v>
      </c>
      <c r="CJ63" s="78">
        <f>SUM(BW63:CH63)</f>
        <v>0</v>
      </c>
      <c r="CK63" s="581">
        <f>CL63+CM63</f>
        <v>0</v>
      </c>
      <c r="CL63" s="581">
        <f>IF(COUNTIF(Kinder!E65:P65,Antrag!$C$4)=0,0,(IF(AND(A63=2,Kinder!E65=Antrag!$C$4),M64,0)+IF(AND(OR(A63=2,B63=2),Kinder!F65=Antrag!$C$4),N64,0)+IF(AND(OR(A63=2,B63=2,C63=2),Kinder!G65=Antrag!$C$4),O64,0)+IF(AND(OR(A63=2,B63=2,C63=2,D63=2),Kinder!H65=Antrag!$C$4),P64,0)+IF(AND(OR(A63=2,B63=2,C63=2,D63=2,E63=2),Kinder!I65=Antrag!$C$4),Q64,0)+IF(AND(OR(A63=2,B63=2,C63=2,D63=2,E63=2,F63=2),Kinder!J65=Antrag!$C$4),R64,0))/12)</f>
        <v>0</v>
      </c>
      <c r="CM63" s="581">
        <f>IF(COUNTIF(Kinder!E65:P65,Antrag!$C$4)=0,0,(IF(AND(OR(A63=2,B63=2,C63=2,D63=2,E63=2,F63=2,G63=2),Kinder!K65=Antrag!$C$4),S64,0)+IF(AND(OR(A63=2,B63=2,C63=2,D63=2,E63=2,F63=2,G63=2,H63=2),Kinder!L65=Antrag!$C$4),T64,0)+IF(AND(OR(A63=2,B63=2,C63=2,D63=2,E63=2,F63=2,G63=2,H63=2,I63=2),Kinder!M65=Antrag!$C$4),U64,0)+IF(AND(OR(A63=2,B63=2,C63=2,D63=2,E63=2,F63=2,G63=2,H63=2,I63=2,J63=2),Kinder!N65=Antrag!$C$4),V64,0)+IF(AND(OR(A63=2,B63=2,C63=2,D63=2,E63=2,F63=2,G63=2,H63=2,I63=2,J63=2,K63=2),Kinder!O65=Antrag!$C$4),W64,0)+IF(AND(OR(A63=2,B63=2,C63=2,D63=2,E63=2,F63=2,G63=2,H63=2,I63=2,J63=2,K63=2,L63=2),Kinder!P65=Antrag!$C$4),X64,0))/12)</f>
        <v>0</v>
      </c>
    </row>
    <row r="64" spans="1:91" x14ac:dyDescent="0.2">
      <c r="A64" s="124"/>
      <c r="M64">
        <f>Kinder!E64</f>
        <v>0</v>
      </c>
      <c r="N64">
        <f>Kinder!F64</f>
        <v>0</v>
      </c>
      <c r="O64">
        <f>Kinder!G64</f>
        <v>0</v>
      </c>
      <c r="P64">
        <f>Kinder!H64</f>
        <v>0</v>
      </c>
      <c r="Q64">
        <f>Kinder!I64</f>
        <v>0</v>
      </c>
      <c r="R64">
        <f>Kinder!J64</f>
        <v>0</v>
      </c>
      <c r="S64">
        <f>Kinder!K64</f>
        <v>0</v>
      </c>
      <c r="T64">
        <f>Kinder!L64</f>
        <v>0</v>
      </c>
      <c r="U64">
        <f>Kinder!M64</f>
        <v>0</v>
      </c>
      <c r="V64">
        <f>Kinder!N64</f>
        <v>0</v>
      </c>
      <c r="W64">
        <f>Kinder!O64</f>
        <v>0</v>
      </c>
      <c r="X64">
        <f>Kinder!P64</f>
        <v>0</v>
      </c>
      <c r="AX64">
        <f>IF(Kinder!BL63&gt;=4.5,IF('Berechnung 4_5 _ x'!D$5="Nein",4.5,IF(Kinder!AJ$903&lt;3,IF(MAX(Kinder!$AJ$903:AJ$903)&lt;3,4.5,Kinder!BL63),MIN('Berechnung 4_5 _ x'!$E$31:$F$32))),Kinder!BL63)</f>
        <v>0</v>
      </c>
      <c r="AY64">
        <f>IF(Kinder!BM63&gt;=4.5,IF('Berechnung 4_5 _ x'!E$5="Nein",4.5,IF(Kinder!AK$903&lt;3,IF(MAX(Kinder!$AJ$903:AK$903)&lt;3,4.5,Kinder!BM63),MIN('Berechnung 4_5 _ x'!$E$31:$F$32))),Kinder!BM63)</f>
        <v>0</v>
      </c>
      <c r="AZ64">
        <f>IF(Kinder!BN63&gt;=4.5,IF('Berechnung 4_5 _ x'!F$5="Nein",4.5,IF(Kinder!AL$903&lt;3,IF(MAX(Kinder!$AJ$903:AL$903)&lt;3,4.5,Kinder!BN63),MIN('Berechnung 4_5 _ x'!$E$31:$F$32))),Kinder!BN63)</f>
        <v>0</v>
      </c>
      <c r="BA64">
        <f>IF(Kinder!BO63&gt;=4.5,IF('Berechnung 4_5 _ x'!G$5="Nein",4.5,IF(Kinder!AM$903&lt;3,IF(MAX(Kinder!$AJ$903:AM$903)&lt;3,4.5,Kinder!BO63),MIN('Berechnung 4_5 _ x'!$E$31:$F$32))),Kinder!BO63)</f>
        <v>0</v>
      </c>
      <c r="BB64">
        <f>IF(Kinder!BP63&gt;=4.5,IF('Berechnung 4_5 _ x'!H$5="Nein",4.5,IF(Kinder!AN$903&lt;3,IF(MAX(Kinder!$AJ$903:AN$903)&lt;3,4.5,Kinder!BP63),MIN('Berechnung 4_5 _ x'!$E$31:$F$32))),Kinder!BP63)</f>
        <v>0</v>
      </c>
      <c r="BC64">
        <f>IF(Kinder!BQ63&gt;=4.5,IF('Berechnung 4_5 _ x'!I$5="Nein",4.5,IF(Kinder!AO$903&lt;3,IF(MAX(Kinder!$AJ$903:AO$903)&lt;3,4.5,Kinder!BQ63),MIN('Berechnung 4_5 _ x'!$E$31:$F$32))),Kinder!BQ63)</f>
        <v>0</v>
      </c>
      <c r="BD64">
        <f>IF(Kinder!BR63&gt;=4.5,IF('Berechnung 4_5 _ x'!J$5="Nein",4.5,IF(Kinder!AP$903&lt;3,IF(MAX(Kinder!$AJ$903:AP$903)&lt;3,4.5,Kinder!BR63),MIN('Berechnung 4_5 _ x'!$E$31:$F$32))),Kinder!BR63)</f>
        <v>0</v>
      </c>
      <c r="BE64">
        <f>IF(Kinder!BS63&gt;=4.5,IF('Berechnung 4_5 _ x'!K$5="Nein",4.5,IF(Kinder!AQ$903&lt;3,IF(MAX(Kinder!$AJ$903:AQ$903)&lt;3,4.5,Kinder!BS63),MIN('Berechnung 4_5 _ x'!$E$31:$F$32))),Kinder!BS63)</f>
        <v>0</v>
      </c>
      <c r="BF64">
        <f>IF(Kinder!BT63&gt;=4.5,IF('Berechnung 4_5 _ x'!L$5="Nein",4.5,IF(Kinder!AR$903&lt;3,IF(MAX(Kinder!$AJ$903:AR$903)&lt;3,4.5,Kinder!BT63),MIN('Berechnung 4_5 _ x'!$E$31:$F$32))),Kinder!BT63)</f>
        <v>0</v>
      </c>
      <c r="BG64">
        <f>IF(Kinder!BU63&gt;=4.5,IF('Berechnung 4_5 _ x'!M$5="Nein",4.5,IF(Kinder!AS$903&lt;3,IF(MAX(Kinder!$AJ$903:AS$903)&lt;3,4.5,Kinder!BU63),MIN('Berechnung 4_5 _ x'!$E$31:$F$32))),Kinder!BU63)</f>
        <v>0</v>
      </c>
      <c r="BH64">
        <f>IF(Kinder!BV63&gt;=4.5,IF('Berechnung 4_5 _ x'!N$5="Nein",4.5,IF(Kinder!AT$903&lt;3,IF(MAX(Kinder!$AJ$903:AT$903)&lt;3,4.5,Kinder!BV63),MIN('Berechnung 4_5 _ x'!$E$31:$F$32))),Kinder!BV63)</f>
        <v>0</v>
      </c>
      <c r="BI64">
        <f>IF(Kinder!BW63&gt;=4.5,IF('Berechnung 4_5 _ x'!O$5="Nein",4.5,IF(Kinder!AU$903&lt;3,IF(MAX(Kinder!$AJ$903:AU$903)&lt;3,4.5,Kinder!BW63),MIN('Berechnung 4_5 _ x'!$E$31:$F$32))),Kinder!BW63)</f>
        <v>0</v>
      </c>
      <c r="BJ64">
        <f t="shared" ref="BJ64:BU64" si="101">MIN(AX63,AX64)*AX65</f>
        <v>0</v>
      </c>
      <c r="BK64">
        <f t="shared" si="101"/>
        <v>0</v>
      </c>
      <c r="BL64">
        <f t="shared" si="101"/>
        <v>0</v>
      </c>
      <c r="BM64">
        <f t="shared" si="101"/>
        <v>0</v>
      </c>
      <c r="BN64">
        <f t="shared" si="101"/>
        <v>0</v>
      </c>
      <c r="BO64">
        <f t="shared" si="101"/>
        <v>0</v>
      </c>
      <c r="BP64">
        <f t="shared" si="101"/>
        <v>0</v>
      </c>
      <c r="BQ64">
        <f t="shared" si="101"/>
        <v>0</v>
      </c>
      <c r="BR64">
        <f t="shared" si="101"/>
        <v>0</v>
      </c>
      <c r="BS64">
        <f t="shared" si="101"/>
        <v>0</v>
      </c>
      <c r="BT64">
        <f t="shared" si="101"/>
        <v>0</v>
      </c>
      <c r="BU64">
        <f t="shared" si="101"/>
        <v>0</v>
      </c>
      <c r="BV64">
        <f>SUM(BJ64:BU64)</f>
        <v>0</v>
      </c>
      <c r="CJ64" s="78"/>
      <c r="CK64" s="581"/>
      <c r="CL64" s="581"/>
      <c r="CM64" s="581"/>
    </row>
    <row r="65" spans="1:91" ht="13.5" thickBot="1" x14ac:dyDescent="0.25">
      <c r="A65" s="167"/>
      <c r="B65" s="79"/>
      <c r="C65" s="79"/>
      <c r="D65" s="79"/>
      <c r="E65" s="79"/>
      <c r="F65" s="79"/>
      <c r="G65" s="79"/>
      <c r="H65" s="79"/>
      <c r="I65" s="79"/>
      <c r="J65" s="79"/>
      <c r="K65" s="79"/>
      <c r="L65" s="79"/>
      <c r="M65" s="79"/>
      <c r="N65" s="79"/>
      <c r="O65" s="79"/>
      <c r="P65" s="79"/>
      <c r="Q65" s="79"/>
      <c r="R65" s="79"/>
      <c r="S65" s="79"/>
      <c r="T65" s="79"/>
      <c r="U65" s="79"/>
      <c r="V65" s="79"/>
      <c r="W65" s="79"/>
      <c r="X65" s="79"/>
      <c r="Y65" s="79">
        <f t="shared" ref="Y65:AJ65" si="102">A63*M64</f>
        <v>0</v>
      </c>
      <c r="Z65" s="79">
        <f t="shared" si="102"/>
        <v>0</v>
      </c>
      <c r="AA65" s="79">
        <f t="shared" si="102"/>
        <v>0</v>
      </c>
      <c r="AB65" s="79">
        <f t="shared" si="102"/>
        <v>0</v>
      </c>
      <c r="AC65" s="79">
        <f t="shared" si="102"/>
        <v>0</v>
      </c>
      <c r="AD65" s="79">
        <f t="shared" si="102"/>
        <v>0</v>
      </c>
      <c r="AE65" s="79">
        <f t="shared" si="102"/>
        <v>0</v>
      </c>
      <c r="AF65" s="79">
        <f t="shared" si="102"/>
        <v>0</v>
      </c>
      <c r="AG65" s="79">
        <f t="shared" si="102"/>
        <v>0</v>
      </c>
      <c r="AH65" s="79">
        <f t="shared" si="102"/>
        <v>0</v>
      </c>
      <c r="AI65" s="79">
        <f t="shared" si="102"/>
        <v>0</v>
      </c>
      <c r="AJ65" s="79">
        <f t="shared" si="102"/>
        <v>0</v>
      </c>
      <c r="AK65" s="79">
        <f t="shared" ref="AK65:AV65" si="103">IF(A63&gt;4.4,M64,A63*M64)</f>
        <v>0</v>
      </c>
      <c r="AL65" s="79">
        <f t="shared" si="103"/>
        <v>0</v>
      </c>
      <c r="AM65" s="79">
        <f t="shared" si="103"/>
        <v>0</v>
      </c>
      <c r="AN65" s="79">
        <f t="shared" si="103"/>
        <v>0</v>
      </c>
      <c r="AO65" s="79">
        <f t="shared" si="103"/>
        <v>0</v>
      </c>
      <c r="AP65" s="79">
        <f t="shared" si="103"/>
        <v>0</v>
      </c>
      <c r="AQ65" s="79">
        <f t="shared" si="103"/>
        <v>0</v>
      </c>
      <c r="AR65" s="79">
        <f t="shared" si="103"/>
        <v>0</v>
      </c>
      <c r="AS65" s="79">
        <f t="shared" si="103"/>
        <v>0</v>
      </c>
      <c r="AT65" s="79">
        <f t="shared" si="103"/>
        <v>0</v>
      </c>
      <c r="AU65" s="79">
        <f t="shared" si="103"/>
        <v>0</v>
      </c>
      <c r="AV65" s="79">
        <f t="shared" si="103"/>
        <v>0</v>
      </c>
      <c r="AW65" s="79">
        <f>SUM(Y65:AJ65)</f>
        <v>0</v>
      </c>
      <c r="AX65" s="168">
        <f>Kinder!BL64</f>
        <v>0</v>
      </c>
      <c r="AY65" s="168">
        <f>Kinder!BM64</f>
        <v>0</v>
      </c>
      <c r="AZ65" s="168">
        <f>Kinder!BN64</f>
        <v>0</v>
      </c>
      <c r="BA65" s="168">
        <f>Kinder!BO64</f>
        <v>0</v>
      </c>
      <c r="BB65" s="168">
        <f>Kinder!BP64</f>
        <v>0</v>
      </c>
      <c r="BC65" s="168">
        <f>Kinder!BQ64</f>
        <v>0</v>
      </c>
      <c r="BD65" s="168">
        <f>Kinder!BR64</f>
        <v>0</v>
      </c>
      <c r="BE65" s="168">
        <f>Kinder!BS64</f>
        <v>0</v>
      </c>
      <c r="BF65" s="168">
        <f>Kinder!BT64</f>
        <v>0</v>
      </c>
      <c r="BG65" s="168">
        <f>Kinder!BU64</f>
        <v>0</v>
      </c>
      <c r="BH65" s="168">
        <f>Kinder!BV64</f>
        <v>0</v>
      </c>
      <c r="BI65" s="168">
        <f>Kinder!BW64</f>
        <v>0</v>
      </c>
      <c r="BV65" s="79"/>
      <c r="BW65" s="79">
        <f t="shared" ref="BW65:CH65" si="104">IF(MIN(AX63,AX64)&gt;4.5,4.5*AX65,BJ64)</f>
        <v>0</v>
      </c>
      <c r="BX65" s="79">
        <f t="shared" si="104"/>
        <v>0</v>
      </c>
      <c r="BY65" s="79">
        <f t="shared" si="104"/>
        <v>0</v>
      </c>
      <c r="BZ65" s="79">
        <f t="shared" si="104"/>
        <v>0</v>
      </c>
      <c r="CA65" s="79">
        <f t="shared" si="104"/>
        <v>0</v>
      </c>
      <c r="CB65" s="79">
        <f t="shared" si="104"/>
        <v>0</v>
      </c>
      <c r="CC65" s="79">
        <f t="shared" si="104"/>
        <v>0</v>
      </c>
      <c r="CD65" s="79">
        <f t="shared" si="104"/>
        <v>0</v>
      </c>
      <c r="CE65" s="79">
        <f t="shared" si="104"/>
        <v>0</v>
      </c>
      <c r="CF65" s="79">
        <f t="shared" si="104"/>
        <v>0</v>
      </c>
      <c r="CG65" s="79">
        <f t="shared" si="104"/>
        <v>0</v>
      </c>
      <c r="CH65" s="79">
        <f t="shared" si="104"/>
        <v>0</v>
      </c>
      <c r="CI65" s="79">
        <f>SUM(BW65:CH65)</f>
        <v>0</v>
      </c>
      <c r="CJ65" s="80"/>
      <c r="CK65" s="581"/>
      <c r="CL65" s="581"/>
      <c r="CM65" s="581"/>
    </row>
    <row r="66" spans="1:91" x14ac:dyDescent="0.2">
      <c r="A66" s="124">
        <f>Kinder!E66</f>
        <v>0</v>
      </c>
      <c r="B66">
        <f>Kinder!F66</f>
        <v>0</v>
      </c>
      <c r="C66">
        <f>Kinder!G66</f>
        <v>0</v>
      </c>
      <c r="D66">
        <f>Kinder!H66</f>
        <v>0</v>
      </c>
      <c r="E66">
        <f>Kinder!I66</f>
        <v>0</v>
      </c>
      <c r="F66">
        <f>Kinder!J66</f>
        <v>0</v>
      </c>
      <c r="G66">
        <f>Kinder!K66</f>
        <v>0</v>
      </c>
      <c r="H66">
        <f>Kinder!L66</f>
        <v>0</v>
      </c>
      <c r="I66">
        <f>Kinder!M66</f>
        <v>0</v>
      </c>
      <c r="J66">
        <f>Kinder!N66</f>
        <v>0</v>
      </c>
      <c r="K66">
        <f>Kinder!O66</f>
        <v>0</v>
      </c>
      <c r="L66">
        <f>Kinder!P66</f>
        <v>0</v>
      </c>
      <c r="AX66" s="165">
        <f>IF(Kinder!BL66=4.5,'Berechnung 4_5 _ x'!$E$31,Kinder!BL66)</f>
        <v>0</v>
      </c>
      <c r="AY66" s="165">
        <f>IF(Kinder!F66=4.5,'Berechnung 4_5 _ x'!$E$31,Kinder!F66)</f>
        <v>0</v>
      </c>
      <c r="AZ66" s="165">
        <f>IF(Kinder!G66=4.5,'Berechnung 4_5 _ x'!$E$31,Kinder!G66)</f>
        <v>0</v>
      </c>
      <c r="BA66" s="165">
        <f>IF(Kinder!H66=4.5,'Berechnung 4_5 _ x'!$E$31,Kinder!H66)</f>
        <v>0</v>
      </c>
      <c r="BB66" s="165">
        <f>IF(Kinder!I66=4.5,'Berechnung 4_5 _ x'!$E$31,Kinder!I66)</f>
        <v>0</v>
      </c>
      <c r="BC66" s="165">
        <f>IF(Kinder!J66=4.5,'Berechnung 4_5 _ x'!$E$31,Kinder!J66)</f>
        <v>0</v>
      </c>
      <c r="BD66" s="165">
        <f>IF(Kinder!K66=4.5,'Berechnung 4_5 _ x'!$E$31,Kinder!K66)</f>
        <v>0</v>
      </c>
      <c r="BE66" s="165">
        <f>IF(Kinder!L66=4.5,'Berechnung 4_5 _ x'!$E$31,Kinder!L66)</f>
        <v>0</v>
      </c>
      <c r="BF66" s="165">
        <f>IF(Kinder!M66=4.5,'Berechnung 4_5 _ x'!$E$31,Kinder!M66)</f>
        <v>0</v>
      </c>
      <c r="BG66" s="165">
        <f>IF(Kinder!N66=4.5,'Berechnung 4_5 _ x'!$E$31,Kinder!N66)</f>
        <v>0</v>
      </c>
      <c r="BH66" s="165">
        <f>IF(Kinder!O66=4.5,'Berechnung 4_5 _ x'!$E$31,Kinder!O66)</f>
        <v>0</v>
      </c>
      <c r="BI66" s="165">
        <f>IF(Kinder!P66=4.5,'Berechnung 4_5 _ x'!$E$31,Kinder!P66)</f>
        <v>0</v>
      </c>
      <c r="BJ66" s="165"/>
      <c r="BK66" s="165"/>
      <c r="BL66" s="165"/>
      <c r="BM66" s="165"/>
      <c r="BN66" s="165"/>
      <c r="BO66" s="165"/>
      <c r="BP66" s="165"/>
      <c r="BQ66" s="165"/>
      <c r="BR66" s="165"/>
      <c r="BS66" s="165"/>
      <c r="BT66" s="165"/>
      <c r="BU66" s="165"/>
      <c r="BW66">
        <f t="shared" ref="BW66:CH66" si="105">IF(MIN(AX66,AX67)&gt;=4.5,1*AX68,BJ67)</f>
        <v>0</v>
      </c>
      <c r="BX66">
        <f t="shared" si="105"/>
        <v>0</v>
      </c>
      <c r="BY66">
        <f t="shared" si="105"/>
        <v>0</v>
      </c>
      <c r="BZ66">
        <f t="shared" si="105"/>
        <v>0</v>
      </c>
      <c r="CA66">
        <f t="shared" si="105"/>
        <v>0</v>
      </c>
      <c r="CB66">
        <f t="shared" si="105"/>
        <v>0</v>
      </c>
      <c r="CC66">
        <f t="shared" si="105"/>
        <v>0</v>
      </c>
      <c r="CD66">
        <f t="shared" si="105"/>
        <v>0</v>
      </c>
      <c r="CE66">
        <f t="shared" si="105"/>
        <v>0</v>
      </c>
      <c r="CF66">
        <f t="shared" si="105"/>
        <v>0</v>
      </c>
      <c r="CG66">
        <f t="shared" si="105"/>
        <v>0</v>
      </c>
      <c r="CH66">
        <f t="shared" si="105"/>
        <v>0</v>
      </c>
      <c r="CJ66" s="78">
        <f>SUM(BW66:CH66)</f>
        <v>0</v>
      </c>
      <c r="CK66" s="581">
        <f>CL66+CM66</f>
        <v>0</v>
      </c>
      <c r="CL66" s="581">
        <f>IF(COUNTIF(Kinder!E68:P68,Antrag!$C$4)=0,0,(IF(AND(A66=2,Kinder!E68=Antrag!$C$4),M67,0)+IF(AND(OR(A66=2,B66=2),Kinder!F68=Antrag!$C$4),N67,0)+IF(AND(OR(A66=2,B66=2,C66=2),Kinder!G68=Antrag!$C$4),O67,0)+IF(AND(OR(A66=2,B66=2,C66=2,D66=2),Kinder!H68=Antrag!$C$4),P67,0)+IF(AND(OR(A66=2,B66=2,C66=2,D66=2,E66=2),Kinder!I68=Antrag!$C$4),Q67,0)+IF(AND(OR(A66=2,B66=2,C66=2,D66=2,E66=2,F66=2),Kinder!J68=Antrag!$C$4),R67,0))/12)</f>
        <v>0</v>
      </c>
      <c r="CM66" s="581">
        <f>IF(COUNTIF(Kinder!E68:P68,Antrag!$C$4)=0,0,(IF(AND(OR(A66=2,B66=2,C66=2,D66=2,E66=2,F66=2,G66=2),Kinder!K68=Antrag!$C$4),S67,0)+IF(AND(OR(A66=2,B66=2,C66=2,D66=2,E66=2,F66=2,G66=2,H66=2),Kinder!L68=Antrag!$C$4),T67,0)+IF(AND(OR(A66=2,B66=2,C66=2,D66=2,E66=2,F66=2,G66=2,H66=2,I66=2),Kinder!M68=Antrag!$C$4),U67,0)+IF(AND(OR(A66=2,B66=2,C66=2,D66=2,E66=2,F66=2,G66=2,H66=2,I66=2,J66=2),Kinder!N68=Antrag!$C$4),V67,0)+IF(AND(OR(A66=2,B66=2,C66=2,D66=2,E66=2,F66=2,G66=2,H66=2,I66=2,J66=2,K66=2),Kinder!O68=Antrag!$C$4),W67,0)+IF(AND(OR(A66=2,B66=2,C66=2,D66=2,E66=2,F66=2,G66=2,H66=2,I66=2,J66=2,K66=2,L66=2),Kinder!P68=Antrag!$C$4),X67,0))/12)</f>
        <v>0</v>
      </c>
    </row>
    <row r="67" spans="1:91" x14ac:dyDescent="0.2">
      <c r="A67" s="124"/>
      <c r="M67">
        <f>Kinder!E67</f>
        <v>0</v>
      </c>
      <c r="N67">
        <f>Kinder!F67</f>
        <v>0</v>
      </c>
      <c r="O67">
        <f>Kinder!G67</f>
        <v>0</v>
      </c>
      <c r="P67">
        <f>Kinder!H67</f>
        <v>0</v>
      </c>
      <c r="Q67">
        <f>Kinder!I67</f>
        <v>0</v>
      </c>
      <c r="R67">
        <f>Kinder!J67</f>
        <v>0</v>
      </c>
      <c r="S67">
        <f>Kinder!K67</f>
        <v>0</v>
      </c>
      <c r="T67">
        <f>Kinder!L67</f>
        <v>0</v>
      </c>
      <c r="U67">
        <f>Kinder!M67</f>
        <v>0</v>
      </c>
      <c r="V67">
        <f>Kinder!N67</f>
        <v>0</v>
      </c>
      <c r="W67">
        <f>Kinder!O67</f>
        <v>0</v>
      </c>
      <c r="X67">
        <f>Kinder!P67</f>
        <v>0</v>
      </c>
      <c r="AX67">
        <f>IF(Kinder!BL66&gt;=4.5,IF('Berechnung 4_5 _ x'!D$5="Nein",4.5,IF(Kinder!AJ$903&lt;3,IF(MAX(Kinder!$AJ$903:AJ$903)&lt;3,4.5,Kinder!BL66),MIN('Berechnung 4_5 _ x'!$E$31:$F$32))),Kinder!BL66)</f>
        <v>0</v>
      </c>
      <c r="AY67">
        <f>IF(Kinder!BM66&gt;=4.5,IF('Berechnung 4_5 _ x'!E$5="Nein",4.5,IF(Kinder!AK$903&lt;3,IF(MAX(Kinder!$AJ$903:AK$903)&lt;3,4.5,Kinder!BM66),MIN('Berechnung 4_5 _ x'!$E$31:$F$32))),Kinder!BM66)</f>
        <v>0</v>
      </c>
      <c r="AZ67">
        <f>IF(Kinder!BN66&gt;=4.5,IF('Berechnung 4_5 _ x'!F$5="Nein",4.5,IF(Kinder!AL$903&lt;3,IF(MAX(Kinder!$AJ$903:AL$903)&lt;3,4.5,Kinder!BN66),MIN('Berechnung 4_5 _ x'!$E$31:$F$32))),Kinder!BN66)</f>
        <v>0</v>
      </c>
      <c r="BA67">
        <f>IF(Kinder!BO66&gt;=4.5,IF('Berechnung 4_5 _ x'!G$5="Nein",4.5,IF(Kinder!AM$903&lt;3,IF(MAX(Kinder!$AJ$903:AM$903)&lt;3,4.5,Kinder!BO66),MIN('Berechnung 4_5 _ x'!$E$31:$F$32))),Kinder!BO66)</f>
        <v>0</v>
      </c>
      <c r="BB67">
        <f>IF(Kinder!BP66&gt;=4.5,IF('Berechnung 4_5 _ x'!H$5="Nein",4.5,IF(Kinder!AN$903&lt;3,IF(MAX(Kinder!$AJ$903:AN$903)&lt;3,4.5,Kinder!BP66),MIN('Berechnung 4_5 _ x'!$E$31:$F$32))),Kinder!BP66)</f>
        <v>0</v>
      </c>
      <c r="BC67">
        <f>IF(Kinder!BQ66&gt;=4.5,IF('Berechnung 4_5 _ x'!I$5="Nein",4.5,IF(Kinder!AO$903&lt;3,IF(MAX(Kinder!$AJ$903:AO$903)&lt;3,4.5,Kinder!BQ66),MIN('Berechnung 4_5 _ x'!$E$31:$F$32))),Kinder!BQ66)</f>
        <v>0</v>
      </c>
      <c r="BD67">
        <f>IF(Kinder!BR66&gt;=4.5,IF('Berechnung 4_5 _ x'!J$5="Nein",4.5,IF(Kinder!AP$903&lt;3,IF(MAX(Kinder!$AJ$903:AP$903)&lt;3,4.5,Kinder!BR66),MIN('Berechnung 4_5 _ x'!$E$31:$F$32))),Kinder!BR66)</f>
        <v>0</v>
      </c>
      <c r="BE67">
        <f>IF(Kinder!BS66&gt;=4.5,IF('Berechnung 4_5 _ x'!K$5="Nein",4.5,IF(Kinder!AQ$903&lt;3,IF(MAX(Kinder!$AJ$903:AQ$903)&lt;3,4.5,Kinder!BS66),MIN('Berechnung 4_5 _ x'!$E$31:$F$32))),Kinder!BS66)</f>
        <v>0</v>
      </c>
      <c r="BF67">
        <f>IF(Kinder!BT66&gt;=4.5,IF('Berechnung 4_5 _ x'!L$5="Nein",4.5,IF(Kinder!AR$903&lt;3,IF(MAX(Kinder!$AJ$903:AR$903)&lt;3,4.5,Kinder!BT66),MIN('Berechnung 4_5 _ x'!$E$31:$F$32))),Kinder!BT66)</f>
        <v>0</v>
      </c>
      <c r="BG67">
        <f>IF(Kinder!BU66&gt;=4.5,IF('Berechnung 4_5 _ x'!M$5="Nein",4.5,IF(Kinder!AS$903&lt;3,IF(MAX(Kinder!$AJ$903:AS$903)&lt;3,4.5,Kinder!BU66),MIN('Berechnung 4_5 _ x'!$E$31:$F$32))),Kinder!BU66)</f>
        <v>0</v>
      </c>
      <c r="BH67">
        <f>IF(Kinder!BV66&gt;=4.5,IF('Berechnung 4_5 _ x'!N$5="Nein",4.5,IF(Kinder!AT$903&lt;3,IF(MAX(Kinder!$AJ$903:AT$903)&lt;3,4.5,Kinder!BV66),MIN('Berechnung 4_5 _ x'!$E$31:$F$32))),Kinder!BV66)</f>
        <v>0</v>
      </c>
      <c r="BI67">
        <f>IF(Kinder!BW66&gt;=4.5,IF('Berechnung 4_5 _ x'!O$5="Nein",4.5,IF(Kinder!AU$903&lt;3,IF(MAX(Kinder!$AJ$903:AU$903)&lt;3,4.5,Kinder!BW66),MIN('Berechnung 4_5 _ x'!$E$31:$F$32))),Kinder!BW66)</f>
        <v>0</v>
      </c>
      <c r="BJ67">
        <f t="shared" ref="BJ67:BU67" si="106">MIN(AX66,AX67)*AX68</f>
        <v>0</v>
      </c>
      <c r="BK67">
        <f t="shared" si="106"/>
        <v>0</v>
      </c>
      <c r="BL67">
        <f t="shared" si="106"/>
        <v>0</v>
      </c>
      <c r="BM67">
        <f t="shared" si="106"/>
        <v>0</v>
      </c>
      <c r="BN67">
        <f t="shared" si="106"/>
        <v>0</v>
      </c>
      <c r="BO67">
        <f t="shared" si="106"/>
        <v>0</v>
      </c>
      <c r="BP67">
        <f t="shared" si="106"/>
        <v>0</v>
      </c>
      <c r="BQ67">
        <f t="shared" si="106"/>
        <v>0</v>
      </c>
      <c r="BR67">
        <f t="shared" si="106"/>
        <v>0</v>
      </c>
      <c r="BS67">
        <f t="shared" si="106"/>
        <v>0</v>
      </c>
      <c r="BT67">
        <f t="shared" si="106"/>
        <v>0</v>
      </c>
      <c r="BU67">
        <f t="shared" si="106"/>
        <v>0</v>
      </c>
      <c r="BV67">
        <f>SUM(BJ67:BU67)</f>
        <v>0</v>
      </c>
      <c r="CJ67" s="78"/>
      <c r="CK67" s="581"/>
      <c r="CL67" s="581"/>
      <c r="CM67" s="581"/>
    </row>
    <row r="68" spans="1:91" ht="13.5" thickBot="1" x14ac:dyDescent="0.25">
      <c r="A68" s="167"/>
      <c r="B68" s="79"/>
      <c r="C68" s="79"/>
      <c r="D68" s="79"/>
      <c r="E68" s="79"/>
      <c r="F68" s="79"/>
      <c r="G68" s="79"/>
      <c r="H68" s="79"/>
      <c r="I68" s="79"/>
      <c r="J68" s="79"/>
      <c r="K68" s="79"/>
      <c r="L68" s="79"/>
      <c r="M68" s="79"/>
      <c r="N68" s="79"/>
      <c r="O68" s="79"/>
      <c r="P68" s="79"/>
      <c r="Q68" s="79"/>
      <c r="R68" s="79"/>
      <c r="S68" s="79"/>
      <c r="T68" s="79"/>
      <c r="U68" s="79"/>
      <c r="V68" s="79"/>
      <c r="W68" s="79"/>
      <c r="X68" s="79"/>
      <c r="Y68" s="79">
        <f t="shared" ref="Y68:AJ68" si="107">A66*M67</f>
        <v>0</v>
      </c>
      <c r="Z68" s="79">
        <f t="shared" si="107"/>
        <v>0</v>
      </c>
      <c r="AA68" s="79">
        <f t="shared" si="107"/>
        <v>0</v>
      </c>
      <c r="AB68" s="79">
        <f t="shared" si="107"/>
        <v>0</v>
      </c>
      <c r="AC68" s="79">
        <f t="shared" si="107"/>
        <v>0</v>
      </c>
      <c r="AD68" s="79">
        <f t="shared" si="107"/>
        <v>0</v>
      </c>
      <c r="AE68" s="79">
        <f t="shared" si="107"/>
        <v>0</v>
      </c>
      <c r="AF68" s="79">
        <f t="shared" si="107"/>
        <v>0</v>
      </c>
      <c r="AG68" s="79">
        <f t="shared" si="107"/>
        <v>0</v>
      </c>
      <c r="AH68" s="79">
        <f t="shared" si="107"/>
        <v>0</v>
      </c>
      <c r="AI68" s="79">
        <f t="shared" si="107"/>
        <v>0</v>
      </c>
      <c r="AJ68" s="79">
        <f t="shared" si="107"/>
        <v>0</v>
      </c>
      <c r="AK68" s="79">
        <f t="shared" ref="AK68:AV68" si="108">IF(A66&gt;4.4,M67,A66*M67)</f>
        <v>0</v>
      </c>
      <c r="AL68" s="79">
        <f t="shared" si="108"/>
        <v>0</v>
      </c>
      <c r="AM68" s="79">
        <f t="shared" si="108"/>
        <v>0</v>
      </c>
      <c r="AN68" s="79">
        <f t="shared" si="108"/>
        <v>0</v>
      </c>
      <c r="AO68" s="79">
        <f t="shared" si="108"/>
        <v>0</v>
      </c>
      <c r="AP68" s="79">
        <f t="shared" si="108"/>
        <v>0</v>
      </c>
      <c r="AQ68" s="79">
        <f t="shared" si="108"/>
        <v>0</v>
      </c>
      <c r="AR68" s="79">
        <f t="shared" si="108"/>
        <v>0</v>
      </c>
      <c r="AS68" s="79">
        <f t="shared" si="108"/>
        <v>0</v>
      </c>
      <c r="AT68" s="79">
        <f t="shared" si="108"/>
        <v>0</v>
      </c>
      <c r="AU68" s="79">
        <f t="shared" si="108"/>
        <v>0</v>
      </c>
      <c r="AV68" s="79">
        <f t="shared" si="108"/>
        <v>0</v>
      </c>
      <c r="AW68" s="79">
        <f>SUM(Y68:AJ68)</f>
        <v>0</v>
      </c>
      <c r="AX68" s="168">
        <f>Kinder!BL67</f>
        <v>0</v>
      </c>
      <c r="AY68" s="168">
        <f>Kinder!BM67</f>
        <v>0</v>
      </c>
      <c r="AZ68" s="168">
        <f>Kinder!BN67</f>
        <v>0</v>
      </c>
      <c r="BA68" s="168">
        <f>Kinder!BO67</f>
        <v>0</v>
      </c>
      <c r="BB68" s="168">
        <f>Kinder!BP67</f>
        <v>0</v>
      </c>
      <c r="BC68" s="168">
        <f>Kinder!BQ67</f>
        <v>0</v>
      </c>
      <c r="BD68" s="168">
        <f>Kinder!BR67</f>
        <v>0</v>
      </c>
      <c r="BE68" s="168">
        <f>Kinder!BS67</f>
        <v>0</v>
      </c>
      <c r="BF68" s="168">
        <f>Kinder!BT67</f>
        <v>0</v>
      </c>
      <c r="BG68" s="168">
        <f>Kinder!BU67</f>
        <v>0</v>
      </c>
      <c r="BH68" s="168">
        <f>Kinder!BV67</f>
        <v>0</v>
      </c>
      <c r="BI68" s="168">
        <f>Kinder!BW67</f>
        <v>0</v>
      </c>
      <c r="BV68" s="79"/>
      <c r="BW68" s="79">
        <f t="shared" ref="BW68:CH68" si="109">IF(MIN(AX66,AX67)&gt;4.5,4.5*AX68,BJ67)</f>
        <v>0</v>
      </c>
      <c r="BX68" s="79">
        <f t="shared" si="109"/>
        <v>0</v>
      </c>
      <c r="BY68" s="79">
        <f t="shared" si="109"/>
        <v>0</v>
      </c>
      <c r="BZ68" s="79">
        <f t="shared" si="109"/>
        <v>0</v>
      </c>
      <c r="CA68" s="79">
        <f t="shared" si="109"/>
        <v>0</v>
      </c>
      <c r="CB68" s="79">
        <f t="shared" si="109"/>
        <v>0</v>
      </c>
      <c r="CC68" s="79">
        <f t="shared" si="109"/>
        <v>0</v>
      </c>
      <c r="CD68" s="79">
        <f t="shared" si="109"/>
        <v>0</v>
      </c>
      <c r="CE68" s="79">
        <f t="shared" si="109"/>
        <v>0</v>
      </c>
      <c r="CF68" s="79">
        <f t="shared" si="109"/>
        <v>0</v>
      </c>
      <c r="CG68" s="79">
        <f t="shared" si="109"/>
        <v>0</v>
      </c>
      <c r="CH68" s="79">
        <f t="shared" si="109"/>
        <v>0</v>
      </c>
      <c r="CI68" s="79">
        <f>SUM(BW68:CH68)</f>
        <v>0</v>
      </c>
      <c r="CJ68" s="80"/>
      <c r="CK68" s="581"/>
      <c r="CL68" s="581"/>
      <c r="CM68" s="581"/>
    </row>
    <row r="69" spans="1:91" x14ac:dyDescent="0.2">
      <c r="A69" s="124">
        <f>Kinder!E69</f>
        <v>0</v>
      </c>
      <c r="B69">
        <f>Kinder!F69</f>
        <v>0</v>
      </c>
      <c r="C69">
        <f>Kinder!G69</f>
        <v>0</v>
      </c>
      <c r="D69">
        <f>Kinder!H69</f>
        <v>0</v>
      </c>
      <c r="E69">
        <f>Kinder!I69</f>
        <v>0</v>
      </c>
      <c r="F69">
        <f>Kinder!J69</f>
        <v>0</v>
      </c>
      <c r="G69">
        <f>Kinder!K69</f>
        <v>0</v>
      </c>
      <c r="H69">
        <f>Kinder!L69</f>
        <v>0</v>
      </c>
      <c r="I69">
        <f>Kinder!M69</f>
        <v>0</v>
      </c>
      <c r="J69">
        <f>Kinder!N69</f>
        <v>0</v>
      </c>
      <c r="K69">
        <f>Kinder!O69</f>
        <v>0</v>
      </c>
      <c r="L69">
        <f>Kinder!P69</f>
        <v>0</v>
      </c>
      <c r="AX69" s="165">
        <f>IF(Kinder!BL69=4.5,'Berechnung 4_5 _ x'!$E$31,Kinder!BL69)</f>
        <v>0</v>
      </c>
      <c r="AY69" s="165">
        <f>IF(Kinder!F69=4.5,'Berechnung 4_5 _ x'!$E$31,Kinder!F69)</f>
        <v>0</v>
      </c>
      <c r="AZ69" s="165">
        <f>IF(Kinder!G69=4.5,'Berechnung 4_5 _ x'!$E$31,Kinder!G69)</f>
        <v>0</v>
      </c>
      <c r="BA69" s="165">
        <f>IF(Kinder!H69=4.5,'Berechnung 4_5 _ x'!$E$31,Kinder!H69)</f>
        <v>0</v>
      </c>
      <c r="BB69" s="165">
        <f>IF(Kinder!I69=4.5,'Berechnung 4_5 _ x'!$E$31,Kinder!I69)</f>
        <v>0</v>
      </c>
      <c r="BC69" s="165">
        <f>IF(Kinder!J69=4.5,'Berechnung 4_5 _ x'!$E$31,Kinder!J69)</f>
        <v>0</v>
      </c>
      <c r="BD69" s="165">
        <f>IF(Kinder!K69=4.5,'Berechnung 4_5 _ x'!$E$31,Kinder!K69)</f>
        <v>0</v>
      </c>
      <c r="BE69" s="165">
        <f>IF(Kinder!L69=4.5,'Berechnung 4_5 _ x'!$E$31,Kinder!L69)</f>
        <v>0</v>
      </c>
      <c r="BF69" s="165">
        <f>IF(Kinder!M69=4.5,'Berechnung 4_5 _ x'!$E$31,Kinder!M69)</f>
        <v>0</v>
      </c>
      <c r="BG69" s="165">
        <f>IF(Kinder!N69=4.5,'Berechnung 4_5 _ x'!$E$31,Kinder!N69)</f>
        <v>0</v>
      </c>
      <c r="BH69" s="165">
        <f>IF(Kinder!O69=4.5,'Berechnung 4_5 _ x'!$E$31,Kinder!O69)</f>
        <v>0</v>
      </c>
      <c r="BI69" s="165">
        <f>IF(Kinder!P69=4.5,'Berechnung 4_5 _ x'!$E$31,Kinder!P69)</f>
        <v>0</v>
      </c>
      <c r="BJ69" s="165"/>
      <c r="BK69" s="165"/>
      <c r="BL69" s="165"/>
      <c r="BM69" s="165"/>
      <c r="BN69" s="165"/>
      <c r="BO69" s="165"/>
      <c r="BP69" s="165"/>
      <c r="BQ69" s="165"/>
      <c r="BR69" s="165"/>
      <c r="BS69" s="165"/>
      <c r="BT69" s="165"/>
      <c r="BU69" s="165"/>
      <c r="BW69">
        <f t="shared" ref="BW69:CH69" si="110">IF(MIN(AX69,AX70)&gt;=4.5,1*AX71,BJ70)</f>
        <v>0</v>
      </c>
      <c r="BX69">
        <f t="shared" si="110"/>
        <v>0</v>
      </c>
      <c r="BY69">
        <f t="shared" si="110"/>
        <v>0</v>
      </c>
      <c r="BZ69">
        <f t="shared" si="110"/>
        <v>0</v>
      </c>
      <c r="CA69">
        <f t="shared" si="110"/>
        <v>0</v>
      </c>
      <c r="CB69">
        <f t="shared" si="110"/>
        <v>0</v>
      </c>
      <c r="CC69">
        <f t="shared" si="110"/>
        <v>0</v>
      </c>
      <c r="CD69">
        <f t="shared" si="110"/>
        <v>0</v>
      </c>
      <c r="CE69">
        <f t="shared" si="110"/>
        <v>0</v>
      </c>
      <c r="CF69">
        <f t="shared" si="110"/>
        <v>0</v>
      </c>
      <c r="CG69">
        <f t="shared" si="110"/>
        <v>0</v>
      </c>
      <c r="CH69">
        <f t="shared" si="110"/>
        <v>0</v>
      </c>
      <c r="CJ69" s="78">
        <f>SUM(BW69:CH69)</f>
        <v>0</v>
      </c>
      <c r="CK69" s="581">
        <f>CL69+CM69</f>
        <v>0</v>
      </c>
      <c r="CL69" s="581">
        <f>IF(COUNTIF(Kinder!E71:P71,Antrag!$C$4)=0,0,(IF(AND(A69=2,Kinder!E71=Antrag!$C$4),M70,0)+IF(AND(OR(A69=2,B69=2),Kinder!F71=Antrag!$C$4),N70,0)+IF(AND(OR(A69=2,B69=2,C69=2),Kinder!G71=Antrag!$C$4),O70,0)+IF(AND(OR(A69=2,B69=2,C69=2,D69=2),Kinder!H71=Antrag!$C$4),P70,0)+IF(AND(OR(A69=2,B69=2,C69=2,D69=2,E69=2),Kinder!I71=Antrag!$C$4),Q70,0)+IF(AND(OR(A69=2,B69=2,C69=2,D69=2,E69=2,F69=2),Kinder!J71=Antrag!$C$4),R70,0))/12)</f>
        <v>0</v>
      </c>
      <c r="CM69" s="581">
        <f>IF(COUNTIF(Kinder!E71:P71,Antrag!$C$4)=0,0,(IF(AND(OR(A69=2,B69=2,C69=2,D69=2,E69=2,F69=2,G69=2),Kinder!K71=Antrag!$C$4),S70,0)+IF(AND(OR(A69=2,B69=2,C69=2,D69=2,E69=2,F69=2,G69=2,H69=2),Kinder!L71=Antrag!$C$4),T70,0)+IF(AND(OR(A69=2,B69=2,C69=2,D69=2,E69=2,F69=2,G69=2,H69=2,I69=2),Kinder!M71=Antrag!$C$4),U70,0)+IF(AND(OR(A69=2,B69=2,C69=2,D69=2,E69=2,F69=2,G69=2,H69=2,I69=2,J69=2),Kinder!N71=Antrag!$C$4),V70,0)+IF(AND(OR(A69=2,B69=2,C69=2,D69=2,E69=2,F69=2,G69=2,H69=2,I69=2,J69=2,K69=2),Kinder!O71=Antrag!$C$4),W70,0)+IF(AND(OR(A69=2,B69=2,C69=2,D69=2,E69=2,F69=2,G69=2,H69=2,I69=2,J69=2,K69=2,L69=2),Kinder!P71=Antrag!$C$4),X70,0))/12)</f>
        <v>0</v>
      </c>
    </row>
    <row r="70" spans="1:91" x14ac:dyDescent="0.2">
      <c r="A70" s="124"/>
      <c r="M70">
        <f>Kinder!E70</f>
        <v>0</v>
      </c>
      <c r="N70">
        <f>Kinder!F70</f>
        <v>0</v>
      </c>
      <c r="O70">
        <f>Kinder!G70</f>
        <v>0</v>
      </c>
      <c r="P70">
        <f>Kinder!H70</f>
        <v>0</v>
      </c>
      <c r="Q70">
        <f>Kinder!I70</f>
        <v>0</v>
      </c>
      <c r="R70">
        <f>Kinder!J70</f>
        <v>0</v>
      </c>
      <c r="S70">
        <f>Kinder!K70</f>
        <v>0</v>
      </c>
      <c r="T70">
        <f>Kinder!L70</f>
        <v>0</v>
      </c>
      <c r="U70">
        <f>Kinder!M70</f>
        <v>0</v>
      </c>
      <c r="V70">
        <f>Kinder!N70</f>
        <v>0</v>
      </c>
      <c r="W70">
        <f>Kinder!O70</f>
        <v>0</v>
      </c>
      <c r="X70">
        <f>Kinder!P70</f>
        <v>0</v>
      </c>
      <c r="AX70">
        <f>IF(Kinder!BL69&gt;=4.5,IF('Berechnung 4_5 _ x'!D$5="Nein",4.5,IF(Kinder!AJ$903&lt;3,IF(MAX(Kinder!$AJ$903:AJ$903)&lt;3,4.5,Kinder!BL69),MIN('Berechnung 4_5 _ x'!$E$31:$F$32))),Kinder!BL69)</f>
        <v>0</v>
      </c>
      <c r="AY70">
        <f>IF(Kinder!BM69&gt;=4.5,IF('Berechnung 4_5 _ x'!E$5="Nein",4.5,IF(Kinder!AK$903&lt;3,IF(MAX(Kinder!$AJ$903:AK$903)&lt;3,4.5,Kinder!BM69),MIN('Berechnung 4_5 _ x'!$E$31:$F$32))),Kinder!BM69)</f>
        <v>0</v>
      </c>
      <c r="AZ70">
        <f>IF(Kinder!BN69&gt;=4.5,IF('Berechnung 4_5 _ x'!F$5="Nein",4.5,IF(Kinder!AL$903&lt;3,IF(MAX(Kinder!$AJ$903:AL$903)&lt;3,4.5,Kinder!BN69),MIN('Berechnung 4_5 _ x'!$E$31:$F$32))),Kinder!BN69)</f>
        <v>0</v>
      </c>
      <c r="BA70">
        <f>IF(Kinder!BO69&gt;=4.5,IF('Berechnung 4_5 _ x'!G$5="Nein",4.5,IF(Kinder!AM$903&lt;3,IF(MAX(Kinder!$AJ$903:AM$903)&lt;3,4.5,Kinder!BO69),MIN('Berechnung 4_5 _ x'!$E$31:$F$32))),Kinder!BO69)</f>
        <v>0</v>
      </c>
      <c r="BB70">
        <f>IF(Kinder!BP69&gt;=4.5,IF('Berechnung 4_5 _ x'!H$5="Nein",4.5,IF(Kinder!AN$903&lt;3,IF(MAX(Kinder!$AJ$903:AN$903)&lt;3,4.5,Kinder!BP69),MIN('Berechnung 4_5 _ x'!$E$31:$F$32))),Kinder!BP69)</f>
        <v>0</v>
      </c>
      <c r="BC70">
        <f>IF(Kinder!BQ69&gt;=4.5,IF('Berechnung 4_5 _ x'!I$5="Nein",4.5,IF(Kinder!AO$903&lt;3,IF(MAX(Kinder!$AJ$903:AO$903)&lt;3,4.5,Kinder!BQ69),MIN('Berechnung 4_5 _ x'!$E$31:$F$32))),Kinder!BQ69)</f>
        <v>0</v>
      </c>
      <c r="BD70">
        <f>IF(Kinder!BR69&gt;=4.5,IF('Berechnung 4_5 _ x'!J$5="Nein",4.5,IF(Kinder!AP$903&lt;3,IF(MAX(Kinder!$AJ$903:AP$903)&lt;3,4.5,Kinder!BR69),MIN('Berechnung 4_5 _ x'!$E$31:$F$32))),Kinder!BR69)</f>
        <v>0</v>
      </c>
      <c r="BE70">
        <f>IF(Kinder!BS69&gt;=4.5,IF('Berechnung 4_5 _ x'!K$5="Nein",4.5,IF(Kinder!AQ$903&lt;3,IF(MAX(Kinder!$AJ$903:AQ$903)&lt;3,4.5,Kinder!BS69),MIN('Berechnung 4_5 _ x'!$E$31:$F$32))),Kinder!BS69)</f>
        <v>0</v>
      </c>
      <c r="BF70">
        <f>IF(Kinder!BT69&gt;=4.5,IF('Berechnung 4_5 _ x'!L$5="Nein",4.5,IF(Kinder!AR$903&lt;3,IF(MAX(Kinder!$AJ$903:AR$903)&lt;3,4.5,Kinder!BT69),MIN('Berechnung 4_5 _ x'!$E$31:$F$32))),Kinder!BT69)</f>
        <v>0</v>
      </c>
      <c r="BG70">
        <f>IF(Kinder!BU69&gt;=4.5,IF('Berechnung 4_5 _ x'!M$5="Nein",4.5,IF(Kinder!AS$903&lt;3,IF(MAX(Kinder!$AJ$903:AS$903)&lt;3,4.5,Kinder!BU69),MIN('Berechnung 4_5 _ x'!$E$31:$F$32))),Kinder!BU69)</f>
        <v>0</v>
      </c>
      <c r="BH70">
        <f>IF(Kinder!BV69&gt;=4.5,IF('Berechnung 4_5 _ x'!N$5="Nein",4.5,IF(Kinder!AT$903&lt;3,IF(MAX(Kinder!$AJ$903:AT$903)&lt;3,4.5,Kinder!BV69),MIN('Berechnung 4_5 _ x'!$E$31:$F$32))),Kinder!BV69)</f>
        <v>0</v>
      </c>
      <c r="BI70">
        <f>IF(Kinder!BW69&gt;=4.5,IF('Berechnung 4_5 _ x'!O$5="Nein",4.5,IF(Kinder!AU$903&lt;3,IF(MAX(Kinder!$AJ$903:AU$903)&lt;3,4.5,Kinder!BW69),MIN('Berechnung 4_5 _ x'!$E$31:$F$32))),Kinder!BW69)</f>
        <v>0</v>
      </c>
      <c r="BJ70">
        <f t="shared" ref="BJ70:BU70" si="111">MIN(AX69,AX70)*AX71</f>
        <v>0</v>
      </c>
      <c r="BK70">
        <f t="shared" si="111"/>
        <v>0</v>
      </c>
      <c r="BL70">
        <f t="shared" si="111"/>
        <v>0</v>
      </c>
      <c r="BM70">
        <f t="shared" si="111"/>
        <v>0</v>
      </c>
      <c r="BN70">
        <f t="shared" si="111"/>
        <v>0</v>
      </c>
      <c r="BO70">
        <f t="shared" si="111"/>
        <v>0</v>
      </c>
      <c r="BP70">
        <f t="shared" si="111"/>
        <v>0</v>
      </c>
      <c r="BQ70">
        <f t="shared" si="111"/>
        <v>0</v>
      </c>
      <c r="BR70">
        <f t="shared" si="111"/>
        <v>0</v>
      </c>
      <c r="BS70">
        <f t="shared" si="111"/>
        <v>0</v>
      </c>
      <c r="BT70">
        <f t="shared" si="111"/>
        <v>0</v>
      </c>
      <c r="BU70">
        <f t="shared" si="111"/>
        <v>0</v>
      </c>
      <c r="BV70">
        <f>SUM(BJ70:BU70)</f>
        <v>0</v>
      </c>
      <c r="CJ70" s="78"/>
      <c r="CK70" s="581"/>
      <c r="CL70" s="581"/>
      <c r="CM70" s="581"/>
    </row>
    <row r="71" spans="1:91" ht="13.5" thickBot="1" x14ac:dyDescent="0.25">
      <c r="A71" s="167"/>
      <c r="B71" s="79"/>
      <c r="C71" s="79"/>
      <c r="D71" s="79"/>
      <c r="E71" s="79"/>
      <c r="F71" s="79"/>
      <c r="G71" s="79"/>
      <c r="H71" s="79"/>
      <c r="I71" s="79"/>
      <c r="J71" s="79"/>
      <c r="K71" s="79"/>
      <c r="L71" s="79"/>
      <c r="M71" s="79"/>
      <c r="N71" s="79"/>
      <c r="O71" s="79"/>
      <c r="P71" s="79"/>
      <c r="Q71" s="79"/>
      <c r="R71" s="79"/>
      <c r="S71" s="79"/>
      <c r="T71" s="79"/>
      <c r="U71" s="79"/>
      <c r="V71" s="79"/>
      <c r="W71" s="79"/>
      <c r="X71" s="79"/>
      <c r="Y71" s="79">
        <f t="shared" ref="Y71:AJ71" si="112">A69*M70</f>
        <v>0</v>
      </c>
      <c r="Z71" s="79">
        <f t="shared" si="112"/>
        <v>0</v>
      </c>
      <c r="AA71" s="79">
        <f t="shared" si="112"/>
        <v>0</v>
      </c>
      <c r="AB71" s="79">
        <f t="shared" si="112"/>
        <v>0</v>
      </c>
      <c r="AC71" s="79">
        <f t="shared" si="112"/>
        <v>0</v>
      </c>
      <c r="AD71" s="79">
        <f t="shared" si="112"/>
        <v>0</v>
      </c>
      <c r="AE71" s="79">
        <f t="shared" si="112"/>
        <v>0</v>
      </c>
      <c r="AF71" s="79">
        <f t="shared" si="112"/>
        <v>0</v>
      </c>
      <c r="AG71" s="79">
        <f t="shared" si="112"/>
        <v>0</v>
      </c>
      <c r="AH71" s="79">
        <f t="shared" si="112"/>
        <v>0</v>
      </c>
      <c r="AI71" s="79">
        <f t="shared" si="112"/>
        <v>0</v>
      </c>
      <c r="AJ71" s="79">
        <f t="shared" si="112"/>
        <v>0</v>
      </c>
      <c r="AK71" s="79">
        <f t="shared" ref="AK71:AV71" si="113">IF(A69&gt;4.4,M70,A69*M70)</f>
        <v>0</v>
      </c>
      <c r="AL71" s="79">
        <f t="shared" si="113"/>
        <v>0</v>
      </c>
      <c r="AM71" s="79">
        <f t="shared" si="113"/>
        <v>0</v>
      </c>
      <c r="AN71" s="79">
        <f t="shared" si="113"/>
        <v>0</v>
      </c>
      <c r="AO71" s="79">
        <f t="shared" si="113"/>
        <v>0</v>
      </c>
      <c r="AP71" s="79">
        <f t="shared" si="113"/>
        <v>0</v>
      </c>
      <c r="AQ71" s="79">
        <f t="shared" si="113"/>
        <v>0</v>
      </c>
      <c r="AR71" s="79">
        <f t="shared" si="113"/>
        <v>0</v>
      </c>
      <c r="AS71" s="79">
        <f t="shared" si="113"/>
        <v>0</v>
      </c>
      <c r="AT71" s="79">
        <f t="shared" si="113"/>
        <v>0</v>
      </c>
      <c r="AU71" s="79">
        <f t="shared" si="113"/>
        <v>0</v>
      </c>
      <c r="AV71" s="79">
        <f t="shared" si="113"/>
        <v>0</v>
      </c>
      <c r="AW71" s="79">
        <f>SUM(Y71:AJ71)</f>
        <v>0</v>
      </c>
      <c r="AX71" s="168">
        <f>Kinder!BL70</f>
        <v>0</v>
      </c>
      <c r="AY71" s="168">
        <f>Kinder!BM70</f>
        <v>0</v>
      </c>
      <c r="AZ71" s="168">
        <f>Kinder!BN70</f>
        <v>0</v>
      </c>
      <c r="BA71" s="168">
        <f>Kinder!BO70</f>
        <v>0</v>
      </c>
      <c r="BB71" s="168">
        <f>Kinder!BP70</f>
        <v>0</v>
      </c>
      <c r="BC71" s="168">
        <f>Kinder!BQ70</f>
        <v>0</v>
      </c>
      <c r="BD71" s="168">
        <f>Kinder!BR70</f>
        <v>0</v>
      </c>
      <c r="BE71" s="168">
        <f>Kinder!BS70</f>
        <v>0</v>
      </c>
      <c r="BF71" s="168">
        <f>Kinder!BT70</f>
        <v>0</v>
      </c>
      <c r="BG71" s="168">
        <f>Kinder!BU70</f>
        <v>0</v>
      </c>
      <c r="BH71" s="168">
        <f>Kinder!BV70</f>
        <v>0</v>
      </c>
      <c r="BI71" s="168">
        <f>Kinder!BW70</f>
        <v>0</v>
      </c>
      <c r="BV71" s="79"/>
      <c r="BW71" s="79">
        <f t="shared" ref="BW71:CH71" si="114">IF(MIN(AX69,AX70)&gt;4.5,4.5*AX71,BJ70)</f>
        <v>0</v>
      </c>
      <c r="BX71" s="79">
        <f t="shared" si="114"/>
        <v>0</v>
      </c>
      <c r="BY71" s="79">
        <f t="shared" si="114"/>
        <v>0</v>
      </c>
      <c r="BZ71" s="79">
        <f t="shared" si="114"/>
        <v>0</v>
      </c>
      <c r="CA71" s="79">
        <f t="shared" si="114"/>
        <v>0</v>
      </c>
      <c r="CB71" s="79">
        <f t="shared" si="114"/>
        <v>0</v>
      </c>
      <c r="CC71" s="79">
        <f t="shared" si="114"/>
        <v>0</v>
      </c>
      <c r="CD71" s="79">
        <f t="shared" si="114"/>
        <v>0</v>
      </c>
      <c r="CE71" s="79">
        <f t="shared" si="114"/>
        <v>0</v>
      </c>
      <c r="CF71" s="79">
        <f t="shared" si="114"/>
        <v>0</v>
      </c>
      <c r="CG71" s="79">
        <f t="shared" si="114"/>
        <v>0</v>
      </c>
      <c r="CH71" s="79">
        <f t="shared" si="114"/>
        <v>0</v>
      </c>
      <c r="CI71" s="79">
        <f>SUM(BW71:CH71)</f>
        <v>0</v>
      </c>
      <c r="CJ71" s="80"/>
      <c r="CK71" s="581"/>
      <c r="CL71" s="581"/>
      <c r="CM71" s="581"/>
    </row>
    <row r="72" spans="1:91" x14ac:dyDescent="0.2">
      <c r="A72" s="124">
        <f>Kinder!E72</f>
        <v>0</v>
      </c>
      <c r="B72">
        <f>Kinder!F72</f>
        <v>0</v>
      </c>
      <c r="C72">
        <f>Kinder!G72</f>
        <v>0</v>
      </c>
      <c r="D72">
        <f>Kinder!H72</f>
        <v>0</v>
      </c>
      <c r="E72">
        <f>Kinder!I72</f>
        <v>0</v>
      </c>
      <c r="F72">
        <f>Kinder!J72</f>
        <v>0</v>
      </c>
      <c r="G72">
        <f>Kinder!K72</f>
        <v>0</v>
      </c>
      <c r="H72">
        <f>Kinder!L72</f>
        <v>0</v>
      </c>
      <c r="I72">
        <f>Kinder!M72</f>
        <v>0</v>
      </c>
      <c r="J72">
        <f>Kinder!N72</f>
        <v>0</v>
      </c>
      <c r="K72">
        <f>Kinder!O72</f>
        <v>0</v>
      </c>
      <c r="L72">
        <f>Kinder!P72</f>
        <v>0</v>
      </c>
      <c r="AX72" s="165">
        <f>IF(Kinder!BL72=4.5,'Berechnung 4_5 _ x'!$E$31,Kinder!BL72)</f>
        <v>0</v>
      </c>
      <c r="AY72" s="165">
        <f>IF(Kinder!F72=4.5,'Berechnung 4_5 _ x'!$E$31,Kinder!F72)</f>
        <v>0</v>
      </c>
      <c r="AZ72" s="165">
        <f>IF(Kinder!G72=4.5,'Berechnung 4_5 _ x'!$E$31,Kinder!G72)</f>
        <v>0</v>
      </c>
      <c r="BA72" s="165">
        <f>IF(Kinder!H72=4.5,'Berechnung 4_5 _ x'!$E$31,Kinder!H72)</f>
        <v>0</v>
      </c>
      <c r="BB72" s="165">
        <f>IF(Kinder!I72=4.5,'Berechnung 4_5 _ x'!$E$31,Kinder!I72)</f>
        <v>0</v>
      </c>
      <c r="BC72" s="165">
        <f>IF(Kinder!J72=4.5,'Berechnung 4_5 _ x'!$E$31,Kinder!J72)</f>
        <v>0</v>
      </c>
      <c r="BD72" s="165">
        <f>IF(Kinder!K72=4.5,'Berechnung 4_5 _ x'!$E$31,Kinder!K72)</f>
        <v>0</v>
      </c>
      <c r="BE72" s="165">
        <f>IF(Kinder!L72=4.5,'Berechnung 4_5 _ x'!$E$31,Kinder!L72)</f>
        <v>0</v>
      </c>
      <c r="BF72" s="165">
        <f>IF(Kinder!M72=4.5,'Berechnung 4_5 _ x'!$E$31,Kinder!M72)</f>
        <v>0</v>
      </c>
      <c r="BG72" s="165">
        <f>IF(Kinder!N72=4.5,'Berechnung 4_5 _ x'!$E$31,Kinder!N72)</f>
        <v>0</v>
      </c>
      <c r="BH72" s="165">
        <f>IF(Kinder!O72=4.5,'Berechnung 4_5 _ x'!$E$31,Kinder!O72)</f>
        <v>0</v>
      </c>
      <c r="BI72" s="165">
        <f>IF(Kinder!P72=4.5,'Berechnung 4_5 _ x'!$E$31,Kinder!P72)</f>
        <v>0</v>
      </c>
      <c r="BJ72" s="165"/>
      <c r="BK72" s="165"/>
      <c r="BL72" s="165"/>
      <c r="BM72" s="165"/>
      <c r="BN72" s="165"/>
      <c r="BO72" s="165"/>
      <c r="BP72" s="165"/>
      <c r="BQ72" s="165"/>
      <c r="BR72" s="165"/>
      <c r="BS72" s="165"/>
      <c r="BT72" s="165"/>
      <c r="BU72" s="165"/>
      <c r="BW72">
        <f t="shared" ref="BW72:CH72" si="115">IF(MIN(AX72,AX73)&gt;=4.5,1*AX74,BJ73)</f>
        <v>0</v>
      </c>
      <c r="BX72">
        <f t="shared" si="115"/>
        <v>0</v>
      </c>
      <c r="BY72">
        <f t="shared" si="115"/>
        <v>0</v>
      </c>
      <c r="BZ72">
        <f t="shared" si="115"/>
        <v>0</v>
      </c>
      <c r="CA72">
        <f t="shared" si="115"/>
        <v>0</v>
      </c>
      <c r="CB72">
        <f t="shared" si="115"/>
        <v>0</v>
      </c>
      <c r="CC72">
        <f t="shared" si="115"/>
        <v>0</v>
      </c>
      <c r="CD72">
        <f t="shared" si="115"/>
        <v>0</v>
      </c>
      <c r="CE72">
        <f t="shared" si="115"/>
        <v>0</v>
      </c>
      <c r="CF72">
        <f t="shared" si="115"/>
        <v>0</v>
      </c>
      <c r="CG72">
        <f t="shared" si="115"/>
        <v>0</v>
      </c>
      <c r="CH72">
        <f t="shared" si="115"/>
        <v>0</v>
      </c>
      <c r="CJ72" s="78">
        <f>SUM(BW72:CH72)</f>
        <v>0</v>
      </c>
      <c r="CK72" s="581">
        <f>CL72+CM72</f>
        <v>0</v>
      </c>
      <c r="CL72" s="581">
        <f>IF(COUNTIF(Kinder!E74:P74,Antrag!$C$4)=0,0,(IF(AND(A72=2,Kinder!E74=Antrag!$C$4),M73,0)+IF(AND(OR(A72=2,B72=2),Kinder!F74=Antrag!$C$4),N73,0)+IF(AND(OR(A72=2,B72=2,C72=2),Kinder!G74=Antrag!$C$4),O73,0)+IF(AND(OR(A72=2,B72=2,C72=2,D72=2),Kinder!H74=Antrag!$C$4),P73,0)+IF(AND(OR(A72=2,B72=2,C72=2,D72=2,E72=2),Kinder!I74=Antrag!$C$4),Q73,0)+IF(AND(OR(A72=2,B72=2,C72=2,D72=2,E72=2,F72=2),Kinder!J74=Antrag!$C$4),R73,0))/12)</f>
        <v>0</v>
      </c>
      <c r="CM72" s="581">
        <f>IF(COUNTIF(Kinder!E74:P74,Antrag!$C$4)=0,0,(IF(AND(OR(A72=2,B72=2,C72=2,D72=2,E72=2,F72=2,G72=2),Kinder!K74=Antrag!$C$4),S73,0)+IF(AND(OR(A72=2,B72=2,C72=2,D72=2,E72=2,F72=2,G72=2,H72=2),Kinder!L74=Antrag!$C$4),T73,0)+IF(AND(OR(A72=2,B72=2,C72=2,D72=2,E72=2,F72=2,G72=2,H72=2,I72=2),Kinder!M74=Antrag!$C$4),U73,0)+IF(AND(OR(A72=2,B72=2,C72=2,D72=2,E72=2,F72=2,G72=2,H72=2,I72=2,J72=2),Kinder!N74=Antrag!$C$4),V73,0)+IF(AND(OR(A72=2,B72=2,C72=2,D72=2,E72=2,F72=2,G72=2,H72=2,I72=2,J72=2,K72=2),Kinder!O74=Antrag!$C$4),W73,0)+IF(AND(OR(A72=2,B72=2,C72=2,D72=2,E72=2,F72=2,G72=2,H72=2,I72=2,J72=2,K72=2,L72=2),Kinder!P74=Antrag!$C$4),X73,0))/12)</f>
        <v>0</v>
      </c>
    </row>
    <row r="73" spans="1:91" x14ac:dyDescent="0.2">
      <c r="A73" s="124"/>
      <c r="M73">
        <f>Kinder!E73</f>
        <v>0</v>
      </c>
      <c r="N73">
        <f>Kinder!F73</f>
        <v>0</v>
      </c>
      <c r="O73">
        <f>Kinder!G73</f>
        <v>0</v>
      </c>
      <c r="P73">
        <f>Kinder!H73</f>
        <v>0</v>
      </c>
      <c r="Q73">
        <f>Kinder!I73</f>
        <v>0</v>
      </c>
      <c r="R73">
        <f>Kinder!J73</f>
        <v>0</v>
      </c>
      <c r="S73">
        <f>Kinder!K73</f>
        <v>0</v>
      </c>
      <c r="T73">
        <f>Kinder!L73</f>
        <v>0</v>
      </c>
      <c r="U73">
        <f>Kinder!M73</f>
        <v>0</v>
      </c>
      <c r="V73">
        <f>Kinder!N73</f>
        <v>0</v>
      </c>
      <c r="W73">
        <f>Kinder!O73</f>
        <v>0</v>
      </c>
      <c r="X73">
        <f>Kinder!P73</f>
        <v>0</v>
      </c>
      <c r="AX73">
        <f>IF(Kinder!BL72&gt;=4.5,IF('Berechnung 4_5 _ x'!D$5="Nein",4.5,IF(Kinder!AJ$903&lt;3,IF(MAX(Kinder!$AJ$903:AJ$903)&lt;3,4.5,Kinder!BL72),MIN('Berechnung 4_5 _ x'!$E$31:$F$32))),Kinder!BL72)</f>
        <v>0</v>
      </c>
      <c r="AY73">
        <f>IF(Kinder!BM72&gt;=4.5,IF('Berechnung 4_5 _ x'!E$5="Nein",4.5,IF(Kinder!AK$903&lt;3,IF(MAX(Kinder!$AJ$903:AK$903)&lt;3,4.5,Kinder!BM72),MIN('Berechnung 4_5 _ x'!$E$31:$F$32))),Kinder!BM72)</f>
        <v>0</v>
      </c>
      <c r="AZ73">
        <f>IF(Kinder!BN72&gt;=4.5,IF('Berechnung 4_5 _ x'!F$5="Nein",4.5,IF(Kinder!AL$903&lt;3,IF(MAX(Kinder!$AJ$903:AL$903)&lt;3,4.5,Kinder!BN72),MIN('Berechnung 4_5 _ x'!$E$31:$F$32))),Kinder!BN72)</f>
        <v>0</v>
      </c>
      <c r="BA73">
        <f>IF(Kinder!BO72&gt;=4.5,IF('Berechnung 4_5 _ x'!G$5="Nein",4.5,IF(Kinder!AM$903&lt;3,IF(MAX(Kinder!$AJ$903:AM$903)&lt;3,4.5,Kinder!BO72),MIN('Berechnung 4_5 _ x'!$E$31:$F$32))),Kinder!BO72)</f>
        <v>0</v>
      </c>
      <c r="BB73">
        <f>IF(Kinder!BP72&gt;=4.5,IF('Berechnung 4_5 _ x'!H$5="Nein",4.5,IF(Kinder!AN$903&lt;3,IF(MAX(Kinder!$AJ$903:AN$903)&lt;3,4.5,Kinder!BP72),MIN('Berechnung 4_5 _ x'!$E$31:$F$32))),Kinder!BP72)</f>
        <v>0</v>
      </c>
      <c r="BC73">
        <f>IF(Kinder!BQ72&gt;=4.5,IF('Berechnung 4_5 _ x'!I$5="Nein",4.5,IF(Kinder!AO$903&lt;3,IF(MAX(Kinder!$AJ$903:AO$903)&lt;3,4.5,Kinder!BQ72),MIN('Berechnung 4_5 _ x'!$E$31:$F$32))),Kinder!BQ72)</f>
        <v>0</v>
      </c>
      <c r="BD73">
        <f>IF(Kinder!BR72&gt;=4.5,IF('Berechnung 4_5 _ x'!J$5="Nein",4.5,IF(Kinder!AP$903&lt;3,IF(MAX(Kinder!$AJ$903:AP$903)&lt;3,4.5,Kinder!BR72),MIN('Berechnung 4_5 _ x'!$E$31:$F$32))),Kinder!BR72)</f>
        <v>0</v>
      </c>
      <c r="BE73">
        <f>IF(Kinder!BS72&gt;=4.5,IF('Berechnung 4_5 _ x'!K$5="Nein",4.5,IF(Kinder!AQ$903&lt;3,IF(MAX(Kinder!$AJ$903:AQ$903)&lt;3,4.5,Kinder!BS72),MIN('Berechnung 4_5 _ x'!$E$31:$F$32))),Kinder!BS72)</f>
        <v>0</v>
      </c>
      <c r="BF73">
        <f>IF(Kinder!BT72&gt;=4.5,IF('Berechnung 4_5 _ x'!L$5="Nein",4.5,IF(Kinder!AR$903&lt;3,IF(MAX(Kinder!$AJ$903:AR$903)&lt;3,4.5,Kinder!BT72),MIN('Berechnung 4_5 _ x'!$E$31:$F$32))),Kinder!BT72)</f>
        <v>0</v>
      </c>
      <c r="BG73">
        <f>IF(Kinder!BU72&gt;=4.5,IF('Berechnung 4_5 _ x'!M$5="Nein",4.5,IF(Kinder!AS$903&lt;3,IF(MAX(Kinder!$AJ$903:AS$903)&lt;3,4.5,Kinder!BU72),MIN('Berechnung 4_5 _ x'!$E$31:$F$32))),Kinder!BU72)</f>
        <v>0</v>
      </c>
      <c r="BH73">
        <f>IF(Kinder!BV72&gt;=4.5,IF('Berechnung 4_5 _ x'!N$5="Nein",4.5,IF(Kinder!AT$903&lt;3,IF(MAX(Kinder!$AJ$903:AT$903)&lt;3,4.5,Kinder!BV72),MIN('Berechnung 4_5 _ x'!$E$31:$F$32))),Kinder!BV72)</f>
        <v>0</v>
      </c>
      <c r="BI73">
        <f>IF(Kinder!BW72&gt;=4.5,IF('Berechnung 4_5 _ x'!O$5="Nein",4.5,IF(Kinder!AU$903&lt;3,IF(MAX(Kinder!$AJ$903:AU$903)&lt;3,4.5,Kinder!BW72),MIN('Berechnung 4_5 _ x'!$E$31:$F$32))),Kinder!BW72)</f>
        <v>0</v>
      </c>
      <c r="BJ73">
        <f t="shared" ref="BJ73:BU73" si="116">MIN(AX72,AX73)*AX74</f>
        <v>0</v>
      </c>
      <c r="BK73">
        <f t="shared" si="116"/>
        <v>0</v>
      </c>
      <c r="BL73">
        <f t="shared" si="116"/>
        <v>0</v>
      </c>
      <c r="BM73">
        <f t="shared" si="116"/>
        <v>0</v>
      </c>
      <c r="BN73">
        <f t="shared" si="116"/>
        <v>0</v>
      </c>
      <c r="BO73">
        <f t="shared" si="116"/>
        <v>0</v>
      </c>
      <c r="BP73">
        <f t="shared" si="116"/>
        <v>0</v>
      </c>
      <c r="BQ73">
        <f t="shared" si="116"/>
        <v>0</v>
      </c>
      <c r="BR73">
        <f t="shared" si="116"/>
        <v>0</v>
      </c>
      <c r="BS73">
        <f t="shared" si="116"/>
        <v>0</v>
      </c>
      <c r="BT73">
        <f t="shared" si="116"/>
        <v>0</v>
      </c>
      <c r="BU73">
        <f t="shared" si="116"/>
        <v>0</v>
      </c>
      <c r="BV73">
        <f>SUM(BJ73:BU73)</f>
        <v>0</v>
      </c>
      <c r="CJ73" s="78"/>
      <c r="CK73" s="581"/>
      <c r="CL73" s="581"/>
      <c r="CM73" s="581"/>
    </row>
    <row r="74" spans="1:91" ht="13.5" thickBot="1" x14ac:dyDescent="0.25">
      <c r="A74" s="167"/>
      <c r="B74" s="79"/>
      <c r="C74" s="79"/>
      <c r="D74" s="79"/>
      <c r="E74" s="79"/>
      <c r="F74" s="79"/>
      <c r="G74" s="79"/>
      <c r="H74" s="79"/>
      <c r="I74" s="79"/>
      <c r="J74" s="79"/>
      <c r="K74" s="79"/>
      <c r="L74" s="79"/>
      <c r="M74" s="79"/>
      <c r="N74" s="79"/>
      <c r="O74" s="79"/>
      <c r="P74" s="79"/>
      <c r="Q74" s="79"/>
      <c r="R74" s="79"/>
      <c r="S74" s="79"/>
      <c r="T74" s="79"/>
      <c r="U74" s="79"/>
      <c r="V74" s="79"/>
      <c r="W74" s="79"/>
      <c r="X74" s="79"/>
      <c r="Y74" s="79">
        <f t="shared" ref="Y74:AJ74" si="117">A72*M73</f>
        <v>0</v>
      </c>
      <c r="Z74" s="79">
        <f t="shared" si="117"/>
        <v>0</v>
      </c>
      <c r="AA74" s="79">
        <f t="shared" si="117"/>
        <v>0</v>
      </c>
      <c r="AB74" s="79">
        <f t="shared" si="117"/>
        <v>0</v>
      </c>
      <c r="AC74" s="79">
        <f t="shared" si="117"/>
        <v>0</v>
      </c>
      <c r="AD74" s="79">
        <f t="shared" si="117"/>
        <v>0</v>
      </c>
      <c r="AE74" s="79">
        <f t="shared" si="117"/>
        <v>0</v>
      </c>
      <c r="AF74" s="79">
        <f t="shared" si="117"/>
        <v>0</v>
      </c>
      <c r="AG74" s="79">
        <f t="shared" si="117"/>
        <v>0</v>
      </c>
      <c r="AH74" s="79">
        <f t="shared" si="117"/>
        <v>0</v>
      </c>
      <c r="AI74" s="79">
        <f t="shared" si="117"/>
        <v>0</v>
      </c>
      <c r="AJ74" s="79">
        <f t="shared" si="117"/>
        <v>0</v>
      </c>
      <c r="AK74" s="79">
        <f t="shared" ref="AK74:AV74" si="118">IF(A72&gt;4.4,M73,A72*M73)</f>
        <v>0</v>
      </c>
      <c r="AL74" s="79">
        <f t="shared" si="118"/>
        <v>0</v>
      </c>
      <c r="AM74" s="79">
        <f t="shared" si="118"/>
        <v>0</v>
      </c>
      <c r="AN74" s="79">
        <f t="shared" si="118"/>
        <v>0</v>
      </c>
      <c r="AO74" s="79">
        <f t="shared" si="118"/>
        <v>0</v>
      </c>
      <c r="AP74" s="79">
        <f t="shared" si="118"/>
        <v>0</v>
      </c>
      <c r="AQ74" s="79">
        <f t="shared" si="118"/>
        <v>0</v>
      </c>
      <c r="AR74" s="79">
        <f t="shared" si="118"/>
        <v>0</v>
      </c>
      <c r="AS74" s="79">
        <f t="shared" si="118"/>
        <v>0</v>
      </c>
      <c r="AT74" s="79">
        <f t="shared" si="118"/>
        <v>0</v>
      </c>
      <c r="AU74" s="79">
        <f t="shared" si="118"/>
        <v>0</v>
      </c>
      <c r="AV74" s="79">
        <f t="shared" si="118"/>
        <v>0</v>
      </c>
      <c r="AW74" s="79">
        <f>SUM(Y74:AJ74)</f>
        <v>0</v>
      </c>
      <c r="AX74" s="168">
        <f>Kinder!BL73</f>
        <v>0</v>
      </c>
      <c r="AY74" s="168">
        <f>Kinder!BM73</f>
        <v>0</v>
      </c>
      <c r="AZ74" s="168">
        <f>Kinder!BN73</f>
        <v>0</v>
      </c>
      <c r="BA74" s="168">
        <f>Kinder!BO73</f>
        <v>0</v>
      </c>
      <c r="BB74" s="168">
        <f>Kinder!BP73</f>
        <v>0</v>
      </c>
      <c r="BC74" s="168">
        <f>Kinder!BQ73</f>
        <v>0</v>
      </c>
      <c r="BD74" s="168">
        <f>Kinder!BR73</f>
        <v>0</v>
      </c>
      <c r="BE74" s="168">
        <f>Kinder!BS73</f>
        <v>0</v>
      </c>
      <c r="BF74" s="168">
        <f>Kinder!BT73</f>
        <v>0</v>
      </c>
      <c r="BG74" s="168">
        <f>Kinder!BU73</f>
        <v>0</v>
      </c>
      <c r="BH74" s="168">
        <f>Kinder!BV73</f>
        <v>0</v>
      </c>
      <c r="BI74" s="168">
        <f>Kinder!BW73</f>
        <v>0</v>
      </c>
      <c r="BV74" s="79"/>
      <c r="BW74" s="79">
        <f t="shared" ref="BW74:CH74" si="119">IF(MIN(AX72,AX73)&gt;4.5,4.5*AX74,BJ73)</f>
        <v>0</v>
      </c>
      <c r="BX74" s="79">
        <f t="shared" si="119"/>
        <v>0</v>
      </c>
      <c r="BY74" s="79">
        <f t="shared" si="119"/>
        <v>0</v>
      </c>
      <c r="BZ74" s="79">
        <f t="shared" si="119"/>
        <v>0</v>
      </c>
      <c r="CA74" s="79">
        <f t="shared" si="119"/>
        <v>0</v>
      </c>
      <c r="CB74" s="79">
        <f t="shared" si="119"/>
        <v>0</v>
      </c>
      <c r="CC74" s="79">
        <f t="shared" si="119"/>
        <v>0</v>
      </c>
      <c r="CD74" s="79">
        <f t="shared" si="119"/>
        <v>0</v>
      </c>
      <c r="CE74" s="79">
        <f t="shared" si="119"/>
        <v>0</v>
      </c>
      <c r="CF74" s="79">
        <f t="shared" si="119"/>
        <v>0</v>
      </c>
      <c r="CG74" s="79">
        <f t="shared" si="119"/>
        <v>0</v>
      </c>
      <c r="CH74" s="79">
        <f t="shared" si="119"/>
        <v>0</v>
      </c>
      <c r="CI74" s="79">
        <f>SUM(BW74:CH74)</f>
        <v>0</v>
      </c>
      <c r="CJ74" s="80"/>
      <c r="CK74" s="581"/>
      <c r="CL74" s="581"/>
      <c r="CM74" s="581"/>
    </row>
    <row r="75" spans="1:91" x14ac:dyDescent="0.2">
      <c r="A75" s="124">
        <f>Kinder!E75</f>
        <v>0</v>
      </c>
      <c r="B75">
        <f>Kinder!F75</f>
        <v>0</v>
      </c>
      <c r="C75">
        <f>Kinder!G75</f>
        <v>0</v>
      </c>
      <c r="D75">
        <f>Kinder!H75</f>
        <v>0</v>
      </c>
      <c r="E75">
        <f>Kinder!I75</f>
        <v>0</v>
      </c>
      <c r="F75">
        <f>Kinder!J75</f>
        <v>0</v>
      </c>
      <c r="G75">
        <f>Kinder!K75</f>
        <v>0</v>
      </c>
      <c r="H75">
        <f>Kinder!L75</f>
        <v>0</v>
      </c>
      <c r="I75">
        <f>Kinder!M75</f>
        <v>0</v>
      </c>
      <c r="J75">
        <f>Kinder!N75</f>
        <v>0</v>
      </c>
      <c r="K75">
        <f>Kinder!O75</f>
        <v>0</v>
      </c>
      <c r="L75">
        <f>Kinder!P75</f>
        <v>0</v>
      </c>
      <c r="AX75" s="165">
        <f>IF(Kinder!BL75=4.5,'Berechnung 4_5 _ x'!$E$31,Kinder!BL75)</f>
        <v>0</v>
      </c>
      <c r="AY75" s="165">
        <f>IF(Kinder!F75=4.5,'Berechnung 4_5 _ x'!$E$31,Kinder!F75)</f>
        <v>0</v>
      </c>
      <c r="AZ75" s="165">
        <f>IF(Kinder!G75=4.5,'Berechnung 4_5 _ x'!$E$31,Kinder!G75)</f>
        <v>0</v>
      </c>
      <c r="BA75" s="165">
        <f>IF(Kinder!H75=4.5,'Berechnung 4_5 _ x'!$E$31,Kinder!H75)</f>
        <v>0</v>
      </c>
      <c r="BB75" s="165">
        <f>IF(Kinder!I75=4.5,'Berechnung 4_5 _ x'!$E$31,Kinder!I75)</f>
        <v>0</v>
      </c>
      <c r="BC75" s="165">
        <f>IF(Kinder!J75=4.5,'Berechnung 4_5 _ x'!$E$31,Kinder!J75)</f>
        <v>0</v>
      </c>
      <c r="BD75" s="165">
        <f>IF(Kinder!K75=4.5,'Berechnung 4_5 _ x'!$E$31,Kinder!K75)</f>
        <v>0</v>
      </c>
      <c r="BE75" s="165">
        <f>IF(Kinder!L75=4.5,'Berechnung 4_5 _ x'!$E$31,Kinder!L75)</f>
        <v>0</v>
      </c>
      <c r="BF75" s="165">
        <f>IF(Kinder!M75=4.5,'Berechnung 4_5 _ x'!$E$31,Kinder!M75)</f>
        <v>0</v>
      </c>
      <c r="BG75" s="165">
        <f>IF(Kinder!N75=4.5,'Berechnung 4_5 _ x'!$E$31,Kinder!N75)</f>
        <v>0</v>
      </c>
      <c r="BH75" s="165">
        <f>IF(Kinder!O75=4.5,'Berechnung 4_5 _ x'!$E$31,Kinder!O75)</f>
        <v>0</v>
      </c>
      <c r="BI75" s="165">
        <f>IF(Kinder!P75=4.5,'Berechnung 4_5 _ x'!$E$31,Kinder!P75)</f>
        <v>0</v>
      </c>
      <c r="BJ75" s="165"/>
      <c r="BK75" s="165"/>
      <c r="BL75" s="165"/>
      <c r="BM75" s="165"/>
      <c r="BN75" s="165"/>
      <c r="BO75" s="165"/>
      <c r="BP75" s="165"/>
      <c r="BQ75" s="165"/>
      <c r="BR75" s="165"/>
      <c r="BS75" s="165"/>
      <c r="BT75" s="165"/>
      <c r="BU75" s="165"/>
      <c r="BW75">
        <f t="shared" ref="BW75:CH75" si="120">IF(MIN(AX75,AX76)&gt;=4.5,1*AX77,BJ76)</f>
        <v>0</v>
      </c>
      <c r="BX75">
        <f t="shared" si="120"/>
        <v>0</v>
      </c>
      <c r="BY75">
        <f t="shared" si="120"/>
        <v>0</v>
      </c>
      <c r="BZ75">
        <f t="shared" si="120"/>
        <v>0</v>
      </c>
      <c r="CA75">
        <f t="shared" si="120"/>
        <v>0</v>
      </c>
      <c r="CB75">
        <f t="shared" si="120"/>
        <v>0</v>
      </c>
      <c r="CC75">
        <f t="shared" si="120"/>
        <v>0</v>
      </c>
      <c r="CD75">
        <f t="shared" si="120"/>
        <v>0</v>
      </c>
      <c r="CE75">
        <f t="shared" si="120"/>
        <v>0</v>
      </c>
      <c r="CF75">
        <f t="shared" si="120"/>
        <v>0</v>
      </c>
      <c r="CG75">
        <f t="shared" si="120"/>
        <v>0</v>
      </c>
      <c r="CH75">
        <f t="shared" si="120"/>
        <v>0</v>
      </c>
      <c r="CJ75" s="78">
        <f>SUM(BW75:CH75)</f>
        <v>0</v>
      </c>
      <c r="CK75" s="581">
        <f>CL75+CM75</f>
        <v>0</v>
      </c>
      <c r="CL75" s="581">
        <f>IF(COUNTIF(Kinder!E77:P77,Antrag!$C$4)=0,0,(IF(AND(A75=2,Kinder!E77=Antrag!$C$4),M76,0)+IF(AND(OR(A75=2,B75=2),Kinder!F77=Antrag!$C$4),N76,0)+IF(AND(OR(A75=2,B75=2,C75=2),Kinder!G77=Antrag!$C$4),O76,0)+IF(AND(OR(A75=2,B75=2,C75=2,D75=2),Kinder!H77=Antrag!$C$4),P76,0)+IF(AND(OR(A75=2,B75=2,C75=2,D75=2,E75=2),Kinder!I77=Antrag!$C$4),Q76,0)+IF(AND(OR(A75=2,B75=2,C75=2,D75=2,E75=2,F75=2),Kinder!J77=Antrag!$C$4),R76,0))/12)</f>
        <v>0</v>
      </c>
      <c r="CM75" s="581">
        <f>IF(COUNTIF(Kinder!E77:P77,Antrag!$C$4)=0,0,(IF(AND(OR(A75=2,B75=2,C75=2,D75=2,E75=2,F75=2,G75=2),Kinder!K77=Antrag!$C$4),S76,0)+IF(AND(OR(A75=2,B75=2,C75=2,D75=2,E75=2,F75=2,G75=2,H75=2),Kinder!L77=Antrag!$C$4),T76,0)+IF(AND(OR(A75=2,B75=2,C75=2,D75=2,E75=2,F75=2,G75=2,H75=2,I75=2),Kinder!M77=Antrag!$C$4),U76,0)+IF(AND(OR(A75=2,B75=2,C75=2,D75=2,E75=2,F75=2,G75=2,H75=2,I75=2,J75=2),Kinder!N77=Antrag!$C$4),V76,0)+IF(AND(OR(A75=2,B75=2,C75=2,D75=2,E75=2,F75=2,G75=2,H75=2,I75=2,J75=2,K75=2),Kinder!O77=Antrag!$C$4),W76,0)+IF(AND(OR(A75=2,B75=2,C75=2,D75=2,E75=2,F75=2,G75=2,H75=2,I75=2,J75=2,K75=2,L75=2),Kinder!P77=Antrag!$C$4),X76,0))/12)</f>
        <v>0</v>
      </c>
    </row>
    <row r="76" spans="1:91" x14ac:dyDescent="0.2">
      <c r="A76" s="124"/>
      <c r="M76">
        <f>Kinder!E76</f>
        <v>0</v>
      </c>
      <c r="N76">
        <f>Kinder!F76</f>
        <v>0</v>
      </c>
      <c r="O76">
        <f>Kinder!G76</f>
        <v>0</v>
      </c>
      <c r="P76">
        <f>Kinder!H76</f>
        <v>0</v>
      </c>
      <c r="Q76">
        <f>Kinder!I76</f>
        <v>0</v>
      </c>
      <c r="R76">
        <f>Kinder!J76</f>
        <v>0</v>
      </c>
      <c r="S76">
        <f>Kinder!K76</f>
        <v>0</v>
      </c>
      <c r="T76">
        <f>Kinder!L76</f>
        <v>0</v>
      </c>
      <c r="U76">
        <f>Kinder!M76</f>
        <v>0</v>
      </c>
      <c r="V76">
        <f>Kinder!N76</f>
        <v>0</v>
      </c>
      <c r="W76">
        <f>Kinder!O76</f>
        <v>0</v>
      </c>
      <c r="X76">
        <f>Kinder!P76</f>
        <v>0</v>
      </c>
      <c r="AX76">
        <f>IF(Kinder!BL75&gt;=4.5,IF('Berechnung 4_5 _ x'!D$5="Nein",4.5,IF(Kinder!AJ$903&lt;3,IF(MAX(Kinder!$AJ$903:AJ$903)&lt;3,4.5,Kinder!BL75),MIN('Berechnung 4_5 _ x'!$E$31:$F$32))),Kinder!BL75)</f>
        <v>0</v>
      </c>
      <c r="AY76">
        <f>IF(Kinder!BM75&gt;=4.5,IF('Berechnung 4_5 _ x'!E$5="Nein",4.5,IF(Kinder!AK$903&lt;3,IF(MAX(Kinder!$AJ$903:AK$903)&lt;3,4.5,Kinder!BM75),MIN('Berechnung 4_5 _ x'!$E$31:$F$32))),Kinder!BM75)</f>
        <v>0</v>
      </c>
      <c r="AZ76">
        <f>IF(Kinder!BN75&gt;=4.5,IF('Berechnung 4_5 _ x'!F$5="Nein",4.5,IF(Kinder!AL$903&lt;3,IF(MAX(Kinder!$AJ$903:AL$903)&lt;3,4.5,Kinder!BN75),MIN('Berechnung 4_5 _ x'!$E$31:$F$32))),Kinder!BN75)</f>
        <v>0</v>
      </c>
      <c r="BA76">
        <f>IF(Kinder!BO75&gt;=4.5,IF('Berechnung 4_5 _ x'!G$5="Nein",4.5,IF(Kinder!AM$903&lt;3,IF(MAX(Kinder!$AJ$903:AM$903)&lt;3,4.5,Kinder!BO75),MIN('Berechnung 4_5 _ x'!$E$31:$F$32))),Kinder!BO75)</f>
        <v>0</v>
      </c>
      <c r="BB76">
        <f>IF(Kinder!BP75&gt;=4.5,IF('Berechnung 4_5 _ x'!H$5="Nein",4.5,IF(Kinder!AN$903&lt;3,IF(MAX(Kinder!$AJ$903:AN$903)&lt;3,4.5,Kinder!BP75),MIN('Berechnung 4_5 _ x'!$E$31:$F$32))),Kinder!BP75)</f>
        <v>0</v>
      </c>
      <c r="BC76">
        <f>IF(Kinder!BQ75&gt;=4.5,IF('Berechnung 4_5 _ x'!I$5="Nein",4.5,IF(Kinder!AO$903&lt;3,IF(MAX(Kinder!$AJ$903:AO$903)&lt;3,4.5,Kinder!BQ75),MIN('Berechnung 4_5 _ x'!$E$31:$F$32))),Kinder!BQ75)</f>
        <v>0</v>
      </c>
      <c r="BD76">
        <f>IF(Kinder!BR75&gt;=4.5,IF('Berechnung 4_5 _ x'!J$5="Nein",4.5,IF(Kinder!AP$903&lt;3,IF(MAX(Kinder!$AJ$903:AP$903)&lt;3,4.5,Kinder!BR75),MIN('Berechnung 4_5 _ x'!$E$31:$F$32))),Kinder!BR75)</f>
        <v>0</v>
      </c>
      <c r="BE76">
        <f>IF(Kinder!BS75&gt;=4.5,IF('Berechnung 4_5 _ x'!K$5="Nein",4.5,IF(Kinder!AQ$903&lt;3,IF(MAX(Kinder!$AJ$903:AQ$903)&lt;3,4.5,Kinder!BS75),MIN('Berechnung 4_5 _ x'!$E$31:$F$32))),Kinder!BS75)</f>
        <v>0</v>
      </c>
      <c r="BF76">
        <f>IF(Kinder!BT75&gt;=4.5,IF('Berechnung 4_5 _ x'!L$5="Nein",4.5,IF(Kinder!AR$903&lt;3,IF(MAX(Kinder!$AJ$903:AR$903)&lt;3,4.5,Kinder!BT75),MIN('Berechnung 4_5 _ x'!$E$31:$F$32))),Kinder!BT75)</f>
        <v>0</v>
      </c>
      <c r="BG76">
        <f>IF(Kinder!BU75&gt;=4.5,IF('Berechnung 4_5 _ x'!M$5="Nein",4.5,IF(Kinder!AS$903&lt;3,IF(MAX(Kinder!$AJ$903:AS$903)&lt;3,4.5,Kinder!BU75),MIN('Berechnung 4_5 _ x'!$E$31:$F$32))),Kinder!BU75)</f>
        <v>0</v>
      </c>
      <c r="BH76">
        <f>IF(Kinder!BV75&gt;=4.5,IF('Berechnung 4_5 _ x'!N$5="Nein",4.5,IF(Kinder!AT$903&lt;3,IF(MAX(Kinder!$AJ$903:AT$903)&lt;3,4.5,Kinder!BV75),MIN('Berechnung 4_5 _ x'!$E$31:$F$32))),Kinder!BV75)</f>
        <v>0</v>
      </c>
      <c r="BI76">
        <f>IF(Kinder!BW75&gt;=4.5,IF('Berechnung 4_5 _ x'!O$5="Nein",4.5,IF(Kinder!AU$903&lt;3,IF(MAX(Kinder!$AJ$903:AU$903)&lt;3,4.5,Kinder!BW75),MIN('Berechnung 4_5 _ x'!$E$31:$F$32))),Kinder!BW75)</f>
        <v>0</v>
      </c>
      <c r="BJ76">
        <f t="shared" ref="BJ76:BU76" si="121">MIN(AX75,AX76)*AX77</f>
        <v>0</v>
      </c>
      <c r="BK76">
        <f t="shared" si="121"/>
        <v>0</v>
      </c>
      <c r="BL76">
        <f t="shared" si="121"/>
        <v>0</v>
      </c>
      <c r="BM76">
        <f t="shared" si="121"/>
        <v>0</v>
      </c>
      <c r="BN76">
        <f t="shared" si="121"/>
        <v>0</v>
      </c>
      <c r="BO76">
        <f t="shared" si="121"/>
        <v>0</v>
      </c>
      <c r="BP76">
        <f t="shared" si="121"/>
        <v>0</v>
      </c>
      <c r="BQ76">
        <f t="shared" si="121"/>
        <v>0</v>
      </c>
      <c r="BR76">
        <f t="shared" si="121"/>
        <v>0</v>
      </c>
      <c r="BS76">
        <f t="shared" si="121"/>
        <v>0</v>
      </c>
      <c r="BT76">
        <f t="shared" si="121"/>
        <v>0</v>
      </c>
      <c r="BU76">
        <f t="shared" si="121"/>
        <v>0</v>
      </c>
      <c r="BV76">
        <f>SUM(BJ76:BU76)</f>
        <v>0</v>
      </c>
      <c r="CJ76" s="78"/>
      <c r="CK76" s="581"/>
      <c r="CL76" s="581"/>
      <c r="CM76" s="581"/>
    </row>
    <row r="77" spans="1:91" ht="13.5" thickBot="1" x14ac:dyDescent="0.25">
      <c r="A77" s="167"/>
      <c r="B77" s="79"/>
      <c r="C77" s="79"/>
      <c r="D77" s="79"/>
      <c r="E77" s="79"/>
      <c r="F77" s="79"/>
      <c r="G77" s="79"/>
      <c r="H77" s="79"/>
      <c r="I77" s="79"/>
      <c r="J77" s="79"/>
      <c r="K77" s="79"/>
      <c r="L77" s="79"/>
      <c r="M77" s="79"/>
      <c r="N77" s="79"/>
      <c r="O77" s="79"/>
      <c r="P77" s="79"/>
      <c r="Q77" s="79"/>
      <c r="R77" s="79"/>
      <c r="S77" s="79"/>
      <c r="T77" s="79"/>
      <c r="U77" s="79"/>
      <c r="V77" s="79"/>
      <c r="W77" s="79"/>
      <c r="X77" s="79"/>
      <c r="Y77" s="79">
        <f t="shared" ref="Y77:AJ77" si="122">A75*M76</f>
        <v>0</v>
      </c>
      <c r="Z77" s="79">
        <f t="shared" si="122"/>
        <v>0</v>
      </c>
      <c r="AA77" s="79">
        <f t="shared" si="122"/>
        <v>0</v>
      </c>
      <c r="AB77" s="79">
        <f t="shared" si="122"/>
        <v>0</v>
      </c>
      <c r="AC77" s="79">
        <f t="shared" si="122"/>
        <v>0</v>
      </c>
      <c r="AD77" s="79">
        <f t="shared" si="122"/>
        <v>0</v>
      </c>
      <c r="AE77" s="79">
        <f t="shared" si="122"/>
        <v>0</v>
      </c>
      <c r="AF77" s="79">
        <f t="shared" si="122"/>
        <v>0</v>
      </c>
      <c r="AG77" s="79">
        <f t="shared" si="122"/>
        <v>0</v>
      </c>
      <c r="AH77" s="79">
        <f t="shared" si="122"/>
        <v>0</v>
      </c>
      <c r="AI77" s="79">
        <f t="shared" si="122"/>
        <v>0</v>
      </c>
      <c r="AJ77" s="79">
        <f t="shared" si="122"/>
        <v>0</v>
      </c>
      <c r="AK77" s="79">
        <f t="shared" ref="AK77:AV77" si="123">IF(A75&gt;4.4,M76,A75*M76)</f>
        <v>0</v>
      </c>
      <c r="AL77" s="79">
        <f t="shared" si="123"/>
        <v>0</v>
      </c>
      <c r="AM77" s="79">
        <f t="shared" si="123"/>
        <v>0</v>
      </c>
      <c r="AN77" s="79">
        <f t="shared" si="123"/>
        <v>0</v>
      </c>
      <c r="AO77" s="79">
        <f t="shared" si="123"/>
        <v>0</v>
      </c>
      <c r="AP77" s="79">
        <f t="shared" si="123"/>
        <v>0</v>
      </c>
      <c r="AQ77" s="79">
        <f t="shared" si="123"/>
        <v>0</v>
      </c>
      <c r="AR77" s="79">
        <f t="shared" si="123"/>
        <v>0</v>
      </c>
      <c r="AS77" s="79">
        <f t="shared" si="123"/>
        <v>0</v>
      </c>
      <c r="AT77" s="79">
        <f t="shared" si="123"/>
        <v>0</v>
      </c>
      <c r="AU77" s="79">
        <f t="shared" si="123"/>
        <v>0</v>
      </c>
      <c r="AV77" s="79">
        <f t="shared" si="123"/>
        <v>0</v>
      </c>
      <c r="AW77" s="79">
        <f>SUM(Y77:AJ77)</f>
        <v>0</v>
      </c>
      <c r="AX77" s="168">
        <f>Kinder!BL76</f>
        <v>0</v>
      </c>
      <c r="AY77" s="168">
        <f>Kinder!BM76</f>
        <v>0</v>
      </c>
      <c r="AZ77" s="168">
        <f>Kinder!BN76</f>
        <v>0</v>
      </c>
      <c r="BA77" s="168">
        <f>Kinder!BO76</f>
        <v>0</v>
      </c>
      <c r="BB77" s="168">
        <f>Kinder!BP76</f>
        <v>0</v>
      </c>
      <c r="BC77" s="168">
        <f>Kinder!BQ76</f>
        <v>0</v>
      </c>
      <c r="BD77" s="168">
        <f>Kinder!BR76</f>
        <v>0</v>
      </c>
      <c r="BE77" s="168">
        <f>Kinder!BS76</f>
        <v>0</v>
      </c>
      <c r="BF77" s="168">
        <f>Kinder!BT76</f>
        <v>0</v>
      </c>
      <c r="BG77" s="168">
        <f>Kinder!BU76</f>
        <v>0</v>
      </c>
      <c r="BH77" s="168">
        <f>Kinder!BV76</f>
        <v>0</v>
      </c>
      <c r="BI77" s="168">
        <f>Kinder!BW76</f>
        <v>0</v>
      </c>
      <c r="BV77" s="79"/>
      <c r="BW77" s="79">
        <f t="shared" ref="BW77:CH77" si="124">IF(MIN(AX75,AX76)&gt;4.5,4.5*AX77,BJ76)</f>
        <v>0</v>
      </c>
      <c r="BX77" s="79">
        <f t="shared" si="124"/>
        <v>0</v>
      </c>
      <c r="BY77" s="79">
        <f t="shared" si="124"/>
        <v>0</v>
      </c>
      <c r="BZ77" s="79">
        <f t="shared" si="124"/>
        <v>0</v>
      </c>
      <c r="CA77" s="79">
        <f t="shared" si="124"/>
        <v>0</v>
      </c>
      <c r="CB77" s="79">
        <f t="shared" si="124"/>
        <v>0</v>
      </c>
      <c r="CC77" s="79">
        <f t="shared" si="124"/>
        <v>0</v>
      </c>
      <c r="CD77" s="79">
        <f t="shared" si="124"/>
        <v>0</v>
      </c>
      <c r="CE77" s="79">
        <f t="shared" si="124"/>
        <v>0</v>
      </c>
      <c r="CF77" s="79">
        <f t="shared" si="124"/>
        <v>0</v>
      </c>
      <c r="CG77" s="79">
        <f t="shared" si="124"/>
        <v>0</v>
      </c>
      <c r="CH77" s="79">
        <f t="shared" si="124"/>
        <v>0</v>
      </c>
      <c r="CI77" s="79">
        <f>SUM(BW77:CH77)</f>
        <v>0</v>
      </c>
      <c r="CJ77" s="80"/>
      <c r="CK77" s="581"/>
      <c r="CL77" s="581"/>
      <c r="CM77" s="581"/>
    </row>
    <row r="78" spans="1:91" x14ac:dyDescent="0.2">
      <c r="A78" s="124">
        <f>Kinder!E78</f>
        <v>0</v>
      </c>
      <c r="B78">
        <f>Kinder!F78</f>
        <v>0</v>
      </c>
      <c r="C78">
        <f>Kinder!G78</f>
        <v>0</v>
      </c>
      <c r="D78">
        <f>Kinder!H78</f>
        <v>0</v>
      </c>
      <c r="E78">
        <f>Kinder!I78</f>
        <v>0</v>
      </c>
      <c r="F78">
        <f>Kinder!J78</f>
        <v>0</v>
      </c>
      <c r="G78">
        <f>Kinder!K78</f>
        <v>0</v>
      </c>
      <c r="H78">
        <f>Kinder!L78</f>
        <v>0</v>
      </c>
      <c r="I78">
        <f>Kinder!M78</f>
        <v>0</v>
      </c>
      <c r="J78">
        <f>Kinder!N78</f>
        <v>0</v>
      </c>
      <c r="K78">
        <f>Kinder!O78</f>
        <v>0</v>
      </c>
      <c r="L78">
        <f>Kinder!P78</f>
        <v>0</v>
      </c>
      <c r="AX78" s="165">
        <f>IF(Kinder!BL78=4.5,'Berechnung 4_5 _ x'!$E$31,Kinder!BL78)</f>
        <v>0</v>
      </c>
      <c r="AY78" s="165">
        <f>IF(Kinder!F78=4.5,'Berechnung 4_5 _ x'!$E$31,Kinder!F78)</f>
        <v>0</v>
      </c>
      <c r="AZ78" s="165">
        <f>IF(Kinder!G78=4.5,'Berechnung 4_5 _ x'!$E$31,Kinder!G78)</f>
        <v>0</v>
      </c>
      <c r="BA78" s="165">
        <f>IF(Kinder!H78=4.5,'Berechnung 4_5 _ x'!$E$31,Kinder!H78)</f>
        <v>0</v>
      </c>
      <c r="BB78" s="165">
        <f>IF(Kinder!I78=4.5,'Berechnung 4_5 _ x'!$E$31,Kinder!I78)</f>
        <v>0</v>
      </c>
      <c r="BC78" s="165">
        <f>IF(Kinder!J78=4.5,'Berechnung 4_5 _ x'!$E$31,Kinder!J78)</f>
        <v>0</v>
      </c>
      <c r="BD78" s="165">
        <f>IF(Kinder!K78=4.5,'Berechnung 4_5 _ x'!$E$31,Kinder!K78)</f>
        <v>0</v>
      </c>
      <c r="BE78" s="165">
        <f>IF(Kinder!L78=4.5,'Berechnung 4_5 _ x'!$E$31,Kinder!L78)</f>
        <v>0</v>
      </c>
      <c r="BF78" s="165">
        <f>IF(Kinder!M78=4.5,'Berechnung 4_5 _ x'!$E$31,Kinder!M78)</f>
        <v>0</v>
      </c>
      <c r="BG78" s="165">
        <f>IF(Kinder!N78=4.5,'Berechnung 4_5 _ x'!$E$31,Kinder!N78)</f>
        <v>0</v>
      </c>
      <c r="BH78" s="165">
        <f>IF(Kinder!O78=4.5,'Berechnung 4_5 _ x'!$E$31,Kinder!O78)</f>
        <v>0</v>
      </c>
      <c r="BI78" s="165">
        <f>IF(Kinder!P78=4.5,'Berechnung 4_5 _ x'!$E$31,Kinder!P78)</f>
        <v>0</v>
      </c>
      <c r="BJ78" s="165"/>
      <c r="BK78" s="165"/>
      <c r="BL78" s="165"/>
      <c r="BM78" s="165"/>
      <c r="BN78" s="165"/>
      <c r="BO78" s="165"/>
      <c r="BP78" s="165"/>
      <c r="BQ78" s="165"/>
      <c r="BR78" s="165"/>
      <c r="BS78" s="165"/>
      <c r="BT78" s="165"/>
      <c r="BU78" s="165"/>
      <c r="BW78">
        <f t="shared" ref="BW78:CH78" si="125">IF(MIN(AX78,AX79)&gt;=4.5,1*AX80,BJ79)</f>
        <v>0</v>
      </c>
      <c r="BX78">
        <f t="shared" si="125"/>
        <v>0</v>
      </c>
      <c r="BY78">
        <f t="shared" si="125"/>
        <v>0</v>
      </c>
      <c r="BZ78">
        <f t="shared" si="125"/>
        <v>0</v>
      </c>
      <c r="CA78">
        <f t="shared" si="125"/>
        <v>0</v>
      </c>
      <c r="CB78">
        <f t="shared" si="125"/>
        <v>0</v>
      </c>
      <c r="CC78">
        <f t="shared" si="125"/>
        <v>0</v>
      </c>
      <c r="CD78">
        <f t="shared" si="125"/>
        <v>0</v>
      </c>
      <c r="CE78">
        <f t="shared" si="125"/>
        <v>0</v>
      </c>
      <c r="CF78">
        <f t="shared" si="125"/>
        <v>0</v>
      </c>
      <c r="CG78">
        <f t="shared" si="125"/>
        <v>0</v>
      </c>
      <c r="CH78">
        <f t="shared" si="125"/>
        <v>0</v>
      </c>
      <c r="CJ78" s="78">
        <f>SUM(BW78:CH78)</f>
        <v>0</v>
      </c>
      <c r="CK78" s="581">
        <f>CL78+CM78</f>
        <v>0</v>
      </c>
      <c r="CL78" s="581">
        <f>IF(COUNTIF(Kinder!E80:P80,Antrag!$C$4)=0,0,(IF(AND(A78=2,Kinder!E80=Antrag!$C$4),M79,0)+IF(AND(OR(A78=2,B78=2),Kinder!F80=Antrag!$C$4),N79,0)+IF(AND(OR(A78=2,B78=2,C78=2),Kinder!G80=Antrag!$C$4),O79,0)+IF(AND(OR(A78=2,B78=2,C78=2,D78=2),Kinder!H80=Antrag!$C$4),P79,0)+IF(AND(OR(A78=2,B78=2,C78=2,D78=2,E78=2),Kinder!I80=Antrag!$C$4),Q79,0)+IF(AND(OR(A78=2,B78=2,C78=2,D78=2,E78=2,F78=2),Kinder!J80=Antrag!$C$4),R79,0))/12)</f>
        <v>0</v>
      </c>
      <c r="CM78" s="581">
        <f>IF(COUNTIF(Kinder!E80:P80,Antrag!$C$4)=0,0,(IF(AND(OR(A78=2,B78=2,C78=2,D78=2,E78=2,F78=2,G78=2),Kinder!K80=Antrag!$C$4),S79,0)+IF(AND(OR(A78=2,B78=2,C78=2,D78=2,E78=2,F78=2,G78=2,H78=2),Kinder!L80=Antrag!$C$4),T79,0)+IF(AND(OR(A78=2,B78=2,C78=2,D78=2,E78=2,F78=2,G78=2,H78=2,I78=2),Kinder!M80=Antrag!$C$4),U79,0)+IF(AND(OR(A78=2,B78=2,C78=2,D78=2,E78=2,F78=2,G78=2,H78=2,I78=2,J78=2),Kinder!N80=Antrag!$C$4),V79,0)+IF(AND(OR(A78=2,B78=2,C78=2,D78=2,E78=2,F78=2,G78=2,H78=2,I78=2,J78=2,K78=2),Kinder!O80=Antrag!$C$4),W79,0)+IF(AND(OR(A78=2,B78=2,C78=2,D78=2,E78=2,F78=2,G78=2,H78=2,I78=2,J78=2,K78=2,L78=2),Kinder!P80=Antrag!$C$4),X79,0))/12)</f>
        <v>0</v>
      </c>
    </row>
    <row r="79" spans="1:91" x14ac:dyDescent="0.2">
      <c r="A79" s="124"/>
      <c r="M79">
        <f>Kinder!E79</f>
        <v>0</v>
      </c>
      <c r="N79">
        <f>Kinder!F79</f>
        <v>0</v>
      </c>
      <c r="O79">
        <f>Kinder!G79</f>
        <v>0</v>
      </c>
      <c r="P79">
        <f>Kinder!H79</f>
        <v>0</v>
      </c>
      <c r="Q79">
        <f>Kinder!I79</f>
        <v>0</v>
      </c>
      <c r="R79">
        <f>Kinder!J79</f>
        <v>0</v>
      </c>
      <c r="S79">
        <f>Kinder!K79</f>
        <v>0</v>
      </c>
      <c r="T79">
        <f>Kinder!L79</f>
        <v>0</v>
      </c>
      <c r="U79">
        <f>Kinder!M79</f>
        <v>0</v>
      </c>
      <c r="V79">
        <f>Kinder!N79</f>
        <v>0</v>
      </c>
      <c r="W79">
        <f>Kinder!O79</f>
        <v>0</v>
      </c>
      <c r="X79">
        <f>Kinder!P79</f>
        <v>0</v>
      </c>
      <c r="AX79">
        <f>IF(Kinder!BL78&gt;=4.5,IF('Berechnung 4_5 _ x'!D$5="Nein",4.5,IF(Kinder!AJ$903&lt;3,IF(MAX(Kinder!$AJ$903:AJ$903)&lt;3,4.5,Kinder!BL78),MIN('Berechnung 4_5 _ x'!$E$31:$F$32))),Kinder!BL78)</f>
        <v>0</v>
      </c>
      <c r="AY79">
        <f>IF(Kinder!BM78&gt;=4.5,IF('Berechnung 4_5 _ x'!E$5="Nein",4.5,IF(Kinder!AK$903&lt;3,IF(MAX(Kinder!$AJ$903:AK$903)&lt;3,4.5,Kinder!BM78),MIN('Berechnung 4_5 _ x'!$E$31:$F$32))),Kinder!BM78)</f>
        <v>0</v>
      </c>
      <c r="AZ79">
        <f>IF(Kinder!BN78&gt;=4.5,IF('Berechnung 4_5 _ x'!F$5="Nein",4.5,IF(Kinder!AL$903&lt;3,IF(MAX(Kinder!$AJ$903:AL$903)&lt;3,4.5,Kinder!BN78),MIN('Berechnung 4_5 _ x'!$E$31:$F$32))),Kinder!BN78)</f>
        <v>0</v>
      </c>
      <c r="BA79">
        <f>IF(Kinder!BO78&gt;=4.5,IF('Berechnung 4_5 _ x'!G$5="Nein",4.5,IF(Kinder!AM$903&lt;3,IF(MAX(Kinder!$AJ$903:AM$903)&lt;3,4.5,Kinder!BO78),MIN('Berechnung 4_5 _ x'!$E$31:$F$32))),Kinder!BO78)</f>
        <v>0</v>
      </c>
      <c r="BB79">
        <f>IF(Kinder!BP78&gt;=4.5,IF('Berechnung 4_5 _ x'!H$5="Nein",4.5,IF(Kinder!AN$903&lt;3,IF(MAX(Kinder!$AJ$903:AN$903)&lt;3,4.5,Kinder!BP78),MIN('Berechnung 4_5 _ x'!$E$31:$F$32))),Kinder!BP78)</f>
        <v>0</v>
      </c>
      <c r="BC79">
        <f>IF(Kinder!BQ78&gt;=4.5,IF('Berechnung 4_5 _ x'!I$5="Nein",4.5,IF(Kinder!AO$903&lt;3,IF(MAX(Kinder!$AJ$903:AO$903)&lt;3,4.5,Kinder!BQ78),MIN('Berechnung 4_5 _ x'!$E$31:$F$32))),Kinder!BQ78)</f>
        <v>0</v>
      </c>
      <c r="BD79">
        <f>IF(Kinder!BR78&gt;=4.5,IF('Berechnung 4_5 _ x'!J$5="Nein",4.5,IF(Kinder!AP$903&lt;3,IF(MAX(Kinder!$AJ$903:AP$903)&lt;3,4.5,Kinder!BR78),MIN('Berechnung 4_5 _ x'!$E$31:$F$32))),Kinder!BR78)</f>
        <v>0</v>
      </c>
      <c r="BE79">
        <f>IF(Kinder!BS78&gt;=4.5,IF('Berechnung 4_5 _ x'!K$5="Nein",4.5,IF(Kinder!AQ$903&lt;3,IF(MAX(Kinder!$AJ$903:AQ$903)&lt;3,4.5,Kinder!BS78),MIN('Berechnung 4_5 _ x'!$E$31:$F$32))),Kinder!BS78)</f>
        <v>0</v>
      </c>
      <c r="BF79">
        <f>IF(Kinder!BT78&gt;=4.5,IF('Berechnung 4_5 _ x'!L$5="Nein",4.5,IF(Kinder!AR$903&lt;3,IF(MAX(Kinder!$AJ$903:AR$903)&lt;3,4.5,Kinder!BT78),MIN('Berechnung 4_5 _ x'!$E$31:$F$32))),Kinder!BT78)</f>
        <v>0</v>
      </c>
      <c r="BG79">
        <f>IF(Kinder!BU78&gt;=4.5,IF('Berechnung 4_5 _ x'!M$5="Nein",4.5,IF(Kinder!AS$903&lt;3,IF(MAX(Kinder!$AJ$903:AS$903)&lt;3,4.5,Kinder!BU78),MIN('Berechnung 4_5 _ x'!$E$31:$F$32))),Kinder!BU78)</f>
        <v>0</v>
      </c>
      <c r="BH79">
        <f>IF(Kinder!BV78&gt;=4.5,IF('Berechnung 4_5 _ x'!N$5="Nein",4.5,IF(Kinder!AT$903&lt;3,IF(MAX(Kinder!$AJ$903:AT$903)&lt;3,4.5,Kinder!BV78),MIN('Berechnung 4_5 _ x'!$E$31:$F$32))),Kinder!BV78)</f>
        <v>0</v>
      </c>
      <c r="BI79">
        <f>IF(Kinder!BW78&gt;=4.5,IF('Berechnung 4_5 _ x'!O$5="Nein",4.5,IF(Kinder!AU$903&lt;3,IF(MAX(Kinder!$AJ$903:AU$903)&lt;3,4.5,Kinder!BW78),MIN('Berechnung 4_5 _ x'!$E$31:$F$32))),Kinder!BW78)</f>
        <v>0</v>
      </c>
      <c r="BJ79">
        <f t="shared" ref="BJ79:BU79" si="126">MIN(AX78,AX79)*AX80</f>
        <v>0</v>
      </c>
      <c r="BK79">
        <f t="shared" si="126"/>
        <v>0</v>
      </c>
      <c r="BL79">
        <f t="shared" si="126"/>
        <v>0</v>
      </c>
      <c r="BM79">
        <f t="shared" si="126"/>
        <v>0</v>
      </c>
      <c r="BN79">
        <f t="shared" si="126"/>
        <v>0</v>
      </c>
      <c r="BO79">
        <f t="shared" si="126"/>
        <v>0</v>
      </c>
      <c r="BP79">
        <f t="shared" si="126"/>
        <v>0</v>
      </c>
      <c r="BQ79">
        <f t="shared" si="126"/>
        <v>0</v>
      </c>
      <c r="BR79">
        <f t="shared" si="126"/>
        <v>0</v>
      </c>
      <c r="BS79">
        <f t="shared" si="126"/>
        <v>0</v>
      </c>
      <c r="BT79">
        <f t="shared" si="126"/>
        <v>0</v>
      </c>
      <c r="BU79">
        <f t="shared" si="126"/>
        <v>0</v>
      </c>
      <c r="BV79">
        <f>SUM(BJ79:BU79)</f>
        <v>0</v>
      </c>
      <c r="CJ79" s="78"/>
      <c r="CK79" s="581"/>
      <c r="CL79" s="581"/>
      <c r="CM79" s="581"/>
    </row>
    <row r="80" spans="1:91" ht="13.5" thickBot="1" x14ac:dyDescent="0.25">
      <c r="A80" s="167"/>
      <c r="B80" s="79"/>
      <c r="C80" s="79"/>
      <c r="D80" s="79"/>
      <c r="E80" s="79"/>
      <c r="F80" s="79"/>
      <c r="G80" s="79"/>
      <c r="H80" s="79"/>
      <c r="I80" s="79"/>
      <c r="J80" s="79"/>
      <c r="K80" s="79"/>
      <c r="L80" s="79"/>
      <c r="M80" s="79"/>
      <c r="N80" s="79"/>
      <c r="O80" s="79"/>
      <c r="P80" s="79"/>
      <c r="Q80" s="79"/>
      <c r="R80" s="79"/>
      <c r="S80" s="79"/>
      <c r="T80" s="79"/>
      <c r="U80" s="79"/>
      <c r="V80" s="79"/>
      <c r="W80" s="79"/>
      <c r="X80" s="79"/>
      <c r="Y80" s="79">
        <f t="shared" ref="Y80:AJ80" si="127">A78*M79</f>
        <v>0</v>
      </c>
      <c r="Z80" s="79">
        <f t="shared" si="127"/>
        <v>0</v>
      </c>
      <c r="AA80" s="79">
        <f t="shared" si="127"/>
        <v>0</v>
      </c>
      <c r="AB80" s="79">
        <f t="shared" si="127"/>
        <v>0</v>
      </c>
      <c r="AC80" s="79">
        <f t="shared" si="127"/>
        <v>0</v>
      </c>
      <c r="AD80" s="79">
        <f t="shared" si="127"/>
        <v>0</v>
      </c>
      <c r="AE80" s="79">
        <f t="shared" si="127"/>
        <v>0</v>
      </c>
      <c r="AF80" s="79">
        <f t="shared" si="127"/>
        <v>0</v>
      </c>
      <c r="AG80" s="79">
        <f t="shared" si="127"/>
        <v>0</v>
      </c>
      <c r="AH80" s="79">
        <f t="shared" si="127"/>
        <v>0</v>
      </c>
      <c r="AI80" s="79">
        <f t="shared" si="127"/>
        <v>0</v>
      </c>
      <c r="AJ80" s="79">
        <f t="shared" si="127"/>
        <v>0</v>
      </c>
      <c r="AK80" s="79">
        <f t="shared" ref="AK80:AV80" si="128">IF(A78&gt;4.4,M79,A78*M79)</f>
        <v>0</v>
      </c>
      <c r="AL80" s="79">
        <f t="shared" si="128"/>
        <v>0</v>
      </c>
      <c r="AM80" s="79">
        <f t="shared" si="128"/>
        <v>0</v>
      </c>
      <c r="AN80" s="79">
        <f t="shared" si="128"/>
        <v>0</v>
      </c>
      <c r="AO80" s="79">
        <f t="shared" si="128"/>
        <v>0</v>
      </c>
      <c r="AP80" s="79">
        <f t="shared" si="128"/>
        <v>0</v>
      </c>
      <c r="AQ80" s="79">
        <f t="shared" si="128"/>
        <v>0</v>
      </c>
      <c r="AR80" s="79">
        <f t="shared" si="128"/>
        <v>0</v>
      </c>
      <c r="AS80" s="79">
        <f t="shared" si="128"/>
        <v>0</v>
      </c>
      <c r="AT80" s="79">
        <f t="shared" si="128"/>
        <v>0</v>
      </c>
      <c r="AU80" s="79">
        <f t="shared" si="128"/>
        <v>0</v>
      </c>
      <c r="AV80" s="79">
        <f t="shared" si="128"/>
        <v>0</v>
      </c>
      <c r="AW80" s="79">
        <f>SUM(Y80:AJ80)</f>
        <v>0</v>
      </c>
      <c r="AX80" s="168">
        <f>Kinder!BL79</f>
        <v>0</v>
      </c>
      <c r="AY80" s="168">
        <f>Kinder!BM79</f>
        <v>0</v>
      </c>
      <c r="AZ80" s="168">
        <f>Kinder!BN79</f>
        <v>0</v>
      </c>
      <c r="BA80" s="168">
        <f>Kinder!BO79</f>
        <v>0</v>
      </c>
      <c r="BB80" s="168">
        <f>Kinder!BP79</f>
        <v>0</v>
      </c>
      <c r="BC80" s="168">
        <f>Kinder!BQ79</f>
        <v>0</v>
      </c>
      <c r="BD80" s="168">
        <f>Kinder!BR79</f>
        <v>0</v>
      </c>
      <c r="BE80" s="168">
        <f>Kinder!BS79</f>
        <v>0</v>
      </c>
      <c r="BF80" s="168">
        <f>Kinder!BT79</f>
        <v>0</v>
      </c>
      <c r="BG80" s="168">
        <f>Kinder!BU79</f>
        <v>0</v>
      </c>
      <c r="BH80" s="168">
        <f>Kinder!BV79</f>
        <v>0</v>
      </c>
      <c r="BI80" s="168">
        <f>Kinder!BW79</f>
        <v>0</v>
      </c>
      <c r="BV80" s="79"/>
      <c r="BW80" s="79">
        <f t="shared" ref="BW80:CH80" si="129">IF(MIN(AX78,AX79)&gt;4.5,4.5*AX80,BJ79)</f>
        <v>0</v>
      </c>
      <c r="BX80" s="79">
        <f t="shared" si="129"/>
        <v>0</v>
      </c>
      <c r="BY80" s="79">
        <f t="shared" si="129"/>
        <v>0</v>
      </c>
      <c r="BZ80" s="79">
        <f t="shared" si="129"/>
        <v>0</v>
      </c>
      <c r="CA80" s="79">
        <f t="shared" si="129"/>
        <v>0</v>
      </c>
      <c r="CB80" s="79">
        <f t="shared" si="129"/>
        <v>0</v>
      </c>
      <c r="CC80" s="79">
        <f t="shared" si="129"/>
        <v>0</v>
      </c>
      <c r="CD80" s="79">
        <f t="shared" si="129"/>
        <v>0</v>
      </c>
      <c r="CE80" s="79">
        <f t="shared" si="129"/>
        <v>0</v>
      </c>
      <c r="CF80" s="79">
        <f t="shared" si="129"/>
        <v>0</v>
      </c>
      <c r="CG80" s="79">
        <f t="shared" si="129"/>
        <v>0</v>
      </c>
      <c r="CH80" s="79">
        <f t="shared" si="129"/>
        <v>0</v>
      </c>
      <c r="CI80" s="79">
        <f>SUM(BW80:CH80)</f>
        <v>0</v>
      </c>
      <c r="CJ80" s="80"/>
      <c r="CK80" s="581"/>
      <c r="CL80" s="581"/>
      <c r="CM80" s="581"/>
    </row>
    <row r="81" spans="1:91" x14ac:dyDescent="0.2">
      <c r="A81" s="124">
        <f>Kinder!E81</f>
        <v>0</v>
      </c>
      <c r="B81">
        <f>Kinder!F81</f>
        <v>0</v>
      </c>
      <c r="C81">
        <f>Kinder!G81</f>
        <v>0</v>
      </c>
      <c r="D81">
        <f>Kinder!H81</f>
        <v>0</v>
      </c>
      <c r="E81">
        <f>Kinder!I81</f>
        <v>0</v>
      </c>
      <c r="F81">
        <f>Kinder!J81</f>
        <v>0</v>
      </c>
      <c r="G81">
        <f>Kinder!K81</f>
        <v>0</v>
      </c>
      <c r="H81">
        <f>Kinder!L81</f>
        <v>0</v>
      </c>
      <c r="I81">
        <f>Kinder!M81</f>
        <v>0</v>
      </c>
      <c r="J81">
        <f>Kinder!N81</f>
        <v>0</v>
      </c>
      <c r="K81">
        <f>Kinder!O81</f>
        <v>0</v>
      </c>
      <c r="L81">
        <f>Kinder!P81</f>
        <v>0</v>
      </c>
      <c r="AX81" s="165">
        <f>IF(Kinder!BL81=4.5,'Berechnung 4_5 _ x'!$E$31,Kinder!BL81)</f>
        <v>0</v>
      </c>
      <c r="AY81" s="165">
        <f>IF(Kinder!F81=4.5,'Berechnung 4_5 _ x'!$E$31,Kinder!F81)</f>
        <v>0</v>
      </c>
      <c r="AZ81" s="165">
        <f>IF(Kinder!G81=4.5,'Berechnung 4_5 _ x'!$E$31,Kinder!G81)</f>
        <v>0</v>
      </c>
      <c r="BA81" s="165">
        <f>IF(Kinder!H81=4.5,'Berechnung 4_5 _ x'!$E$31,Kinder!H81)</f>
        <v>0</v>
      </c>
      <c r="BB81" s="165">
        <f>IF(Kinder!I81=4.5,'Berechnung 4_5 _ x'!$E$31,Kinder!I81)</f>
        <v>0</v>
      </c>
      <c r="BC81" s="165">
        <f>IF(Kinder!J81=4.5,'Berechnung 4_5 _ x'!$E$31,Kinder!J81)</f>
        <v>0</v>
      </c>
      <c r="BD81" s="165">
        <f>IF(Kinder!K81=4.5,'Berechnung 4_5 _ x'!$E$31,Kinder!K81)</f>
        <v>0</v>
      </c>
      <c r="BE81" s="165">
        <f>IF(Kinder!L81=4.5,'Berechnung 4_5 _ x'!$E$31,Kinder!L81)</f>
        <v>0</v>
      </c>
      <c r="BF81" s="165">
        <f>IF(Kinder!M81=4.5,'Berechnung 4_5 _ x'!$E$31,Kinder!M81)</f>
        <v>0</v>
      </c>
      <c r="BG81" s="165">
        <f>IF(Kinder!N81=4.5,'Berechnung 4_5 _ x'!$E$31,Kinder!N81)</f>
        <v>0</v>
      </c>
      <c r="BH81" s="165">
        <f>IF(Kinder!O81=4.5,'Berechnung 4_5 _ x'!$E$31,Kinder!O81)</f>
        <v>0</v>
      </c>
      <c r="BI81" s="165">
        <f>IF(Kinder!P81=4.5,'Berechnung 4_5 _ x'!$E$31,Kinder!P81)</f>
        <v>0</v>
      </c>
      <c r="BJ81" s="165"/>
      <c r="BK81" s="165"/>
      <c r="BL81" s="165"/>
      <c r="BM81" s="165"/>
      <c r="BN81" s="165"/>
      <c r="BO81" s="165"/>
      <c r="BP81" s="165"/>
      <c r="BQ81" s="165"/>
      <c r="BR81" s="165"/>
      <c r="BS81" s="165"/>
      <c r="BT81" s="165"/>
      <c r="BU81" s="165"/>
      <c r="BW81">
        <f t="shared" ref="BW81:CH81" si="130">IF(MIN(AX81,AX82)&gt;=4.5,1*AX83,BJ82)</f>
        <v>0</v>
      </c>
      <c r="BX81">
        <f t="shared" si="130"/>
        <v>0</v>
      </c>
      <c r="BY81">
        <f t="shared" si="130"/>
        <v>0</v>
      </c>
      <c r="BZ81">
        <f t="shared" si="130"/>
        <v>0</v>
      </c>
      <c r="CA81">
        <f t="shared" si="130"/>
        <v>0</v>
      </c>
      <c r="CB81">
        <f t="shared" si="130"/>
        <v>0</v>
      </c>
      <c r="CC81">
        <f t="shared" si="130"/>
        <v>0</v>
      </c>
      <c r="CD81">
        <f t="shared" si="130"/>
        <v>0</v>
      </c>
      <c r="CE81">
        <f t="shared" si="130"/>
        <v>0</v>
      </c>
      <c r="CF81">
        <f t="shared" si="130"/>
        <v>0</v>
      </c>
      <c r="CG81">
        <f t="shared" si="130"/>
        <v>0</v>
      </c>
      <c r="CH81">
        <f t="shared" si="130"/>
        <v>0</v>
      </c>
      <c r="CJ81" s="78">
        <f>SUM(BW81:CH81)</f>
        <v>0</v>
      </c>
      <c r="CK81" s="581">
        <f>CL81+CM81</f>
        <v>0</v>
      </c>
      <c r="CL81" s="581">
        <f>IF(COUNTIF(Kinder!E83:P83,Antrag!$C$4)=0,0,(IF(AND(A81=2,Kinder!E83=Antrag!$C$4),M82,0)+IF(AND(OR(A81=2,B81=2),Kinder!F83=Antrag!$C$4),N82,0)+IF(AND(OR(A81=2,B81=2,C81=2),Kinder!G83=Antrag!$C$4),O82,0)+IF(AND(OR(A81=2,B81=2,C81=2,D81=2),Kinder!H83=Antrag!$C$4),P82,0)+IF(AND(OR(A81=2,B81=2,C81=2,D81=2,E81=2),Kinder!I83=Antrag!$C$4),Q82,0)+IF(AND(OR(A81=2,B81=2,C81=2,D81=2,E81=2,F81=2),Kinder!J83=Antrag!$C$4),R82,0))/12)</f>
        <v>0</v>
      </c>
      <c r="CM81" s="581">
        <f>IF(COUNTIF(Kinder!E83:P83,Antrag!$C$4)=0,0,(IF(AND(OR(A81=2,B81=2,C81=2,D81=2,E81=2,F81=2,G81=2),Kinder!K83=Antrag!$C$4),S82,0)+IF(AND(OR(A81=2,B81=2,C81=2,D81=2,E81=2,F81=2,G81=2,H81=2),Kinder!L83=Antrag!$C$4),T82,0)+IF(AND(OR(A81=2,B81=2,C81=2,D81=2,E81=2,F81=2,G81=2,H81=2,I81=2),Kinder!M83=Antrag!$C$4),U82,0)+IF(AND(OR(A81=2,B81=2,C81=2,D81=2,E81=2,F81=2,G81=2,H81=2,I81=2,J81=2),Kinder!N83=Antrag!$C$4),V82,0)+IF(AND(OR(A81=2,B81=2,C81=2,D81=2,E81=2,F81=2,G81=2,H81=2,I81=2,J81=2,K81=2),Kinder!O83=Antrag!$C$4),W82,0)+IF(AND(OR(A81=2,B81=2,C81=2,D81=2,E81=2,F81=2,G81=2,H81=2,I81=2,J81=2,K81=2,L81=2),Kinder!P83=Antrag!$C$4),X82,0))/12)</f>
        <v>0</v>
      </c>
    </row>
    <row r="82" spans="1:91" x14ac:dyDescent="0.2">
      <c r="A82" s="124"/>
      <c r="M82">
        <f>Kinder!E82</f>
        <v>0</v>
      </c>
      <c r="N82">
        <f>Kinder!F82</f>
        <v>0</v>
      </c>
      <c r="O82">
        <f>Kinder!G82</f>
        <v>0</v>
      </c>
      <c r="P82">
        <f>Kinder!H82</f>
        <v>0</v>
      </c>
      <c r="Q82">
        <f>Kinder!I82</f>
        <v>0</v>
      </c>
      <c r="R82">
        <f>Kinder!J82</f>
        <v>0</v>
      </c>
      <c r="S82">
        <f>Kinder!K82</f>
        <v>0</v>
      </c>
      <c r="T82">
        <f>Kinder!L82</f>
        <v>0</v>
      </c>
      <c r="U82">
        <f>Kinder!M82</f>
        <v>0</v>
      </c>
      <c r="V82">
        <f>Kinder!N82</f>
        <v>0</v>
      </c>
      <c r="W82">
        <f>Kinder!O82</f>
        <v>0</v>
      </c>
      <c r="X82">
        <f>Kinder!P82</f>
        <v>0</v>
      </c>
      <c r="AX82">
        <f>IF(Kinder!BL81&gt;=4.5,IF('Berechnung 4_5 _ x'!D$5="Nein",4.5,IF(Kinder!AJ$903&lt;3,IF(MAX(Kinder!$AJ$903:AJ$903)&lt;3,4.5,Kinder!BL81),MIN('Berechnung 4_5 _ x'!$E$31:$F$32))),Kinder!BL81)</f>
        <v>0</v>
      </c>
      <c r="AY82">
        <f>IF(Kinder!BM81&gt;=4.5,IF('Berechnung 4_5 _ x'!E$5="Nein",4.5,IF(Kinder!AK$903&lt;3,IF(MAX(Kinder!$AJ$903:AK$903)&lt;3,4.5,Kinder!BM81),MIN('Berechnung 4_5 _ x'!$E$31:$F$32))),Kinder!BM81)</f>
        <v>0</v>
      </c>
      <c r="AZ82">
        <f>IF(Kinder!BN81&gt;=4.5,IF('Berechnung 4_5 _ x'!F$5="Nein",4.5,IF(Kinder!AL$903&lt;3,IF(MAX(Kinder!$AJ$903:AL$903)&lt;3,4.5,Kinder!BN81),MIN('Berechnung 4_5 _ x'!$E$31:$F$32))),Kinder!BN81)</f>
        <v>0</v>
      </c>
      <c r="BA82">
        <f>IF(Kinder!BO81&gt;=4.5,IF('Berechnung 4_5 _ x'!G$5="Nein",4.5,IF(Kinder!AM$903&lt;3,IF(MAX(Kinder!$AJ$903:AM$903)&lt;3,4.5,Kinder!BO81),MIN('Berechnung 4_5 _ x'!$E$31:$F$32))),Kinder!BO81)</f>
        <v>0</v>
      </c>
      <c r="BB82">
        <f>IF(Kinder!BP81&gt;=4.5,IF('Berechnung 4_5 _ x'!H$5="Nein",4.5,IF(Kinder!AN$903&lt;3,IF(MAX(Kinder!$AJ$903:AN$903)&lt;3,4.5,Kinder!BP81),MIN('Berechnung 4_5 _ x'!$E$31:$F$32))),Kinder!BP81)</f>
        <v>0</v>
      </c>
      <c r="BC82">
        <f>IF(Kinder!BQ81&gt;=4.5,IF('Berechnung 4_5 _ x'!I$5="Nein",4.5,IF(Kinder!AO$903&lt;3,IF(MAX(Kinder!$AJ$903:AO$903)&lt;3,4.5,Kinder!BQ81),MIN('Berechnung 4_5 _ x'!$E$31:$F$32))),Kinder!BQ81)</f>
        <v>0</v>
      </c>
      <c r="BD82">
        <f>IF(Kinder!BR81&gt;=4.5,IF('Berechnung 4_5 _ x'!J$5="Nein",4.5,IF(Kinder!AP$903&lt;3,IF(MAX(Kinder!$AJ$903:AP$903)&lt;3,4.5,Kinder!BR81),MIN('Berechnung 4_5 _ x'!$E$31:$F$32))),Kinder!BR81)</f>
        <v>0</v>
      </c>
      <c r="BE82">
        <f>IF(Kinder!BS81&gt;=4.5,IF('Berechnung 4_5 _ x'!K$5="Nein",4.5,IF(Kinder!AQ$903&lt;3,IF(MAX(Kinder!$AJ$903:AQ$903)&lt;3,4.5,Kinder!BS81),MIN('Berechnung 4_5 _ x'!$E$31:$F$32))),Kinder!BS81)</f>
        <v>0</v>
      </c>
      <c r="BF82">
        <f>IF(Kinder!BT81&gt;=4.5,IF('Berechnung 4_5 _ x'!L$5="Nein",4.5,IF(Kinder!AR$903&lt;3,IF(MAX(Kinder!$AJ$903:AR$903)&lt;3,4.5,Kinder!BT81),MIN('Berechnung 4_5 _ x'!$E$31:$F$32))),Kinder!BT81)</f>
        <v>0</v>
      </c>
      <c r="BG82">
        <f>IF(Kinder!BU81&gt;=4.5,IF('Berechnung 4_5 _ x'!M$5="Nein",4.5,IF(Kinder!AS$903&lt;3,IF(MAX(Kinder!$AJ$903:AS$903)&lt;3,4.5,Kinder!BU81),MIN('Berechnung 4_5 _ x'!$E$31:$F$32))),Kinder!BU81)</f>
        <v>0</v>
      </c>
      <c r="BH82">
        <f>IF(Kinder!BV81&gt;=4.5,IF('Berechnung 4_5 _ x'!N$5="Nein",4.5,IF(Kinder!AT$903&lt;3,IF(MAX(Kinder!$AJ$903:AT$903)&lt;3,4.5,Kinder!BV81),MIN('Berechnung 4_5 _ x'!$E$31:$F$32))),Kinder!BV81)</f>
        <v>0</v>
      </c>
      <c r="BI82">
        <f>IF(Kinder!BW81&gt;=4.5,IF('Berechnung 4_5 _ x'!O$5="Nein",4.5,IF(Kinder!AU$903&lt;3,IF(MAX(Kinder!$AJ$903:AU$903)&lt;3,4.5,Kinder!BW81),MIN('Berechnung 4_5 _ x'!$E$31:$F$32))),Kinder!BW81)</f>
        <v>0</v>
      </c>
      <c r="BJ82">
        <f t="shared" ref="BJ82:BU82" si="131">MIN(AX81,AX82)*AX83</f>
        <v>0</v>
      </c>
      <c r="BK82">
        <f t="shared" si="131"/>
        <v>0</v>
      </c>
      <c r="BL82">
        <f t="shared" si="131"/>
        <v>0</v>
      </c>
      <c r="BM82">
        <f t="shared" si="131"/>
        <v>0</v>
      </c>
      <c r="BN82">
        <f t="shared" si="131"/>
        <v>0</v>
      </c>
      <c r="BO82">
        <f t="shared" si="131"/>
        <v>0</v>
      </c>
      <c r="BP82">
        <f t="shared" si="131"/>
        <v>0</v>
      </c>
      <c r="BQ82">
        <f t="shared" si="131"/>
        <v>0</v>
      </c>
      <c r="BR82">
        <f t="shared" si="131"/>
        <v>0</v>
      </c>
      <c r="BS82">
        <f t="shared" si="131"/>
        <v>0</v>
      </c>
      <c r="BT82">
        <f t="shared" si="131"/>
        <v>0</v>
      </c>
      <c r="BU82">
        <f t="shared" si="131"/>
        <v>0</v>
      </c>
      <c r="BV82">
        <f>SUM(BJ82:BU82)</f>
        <v>0</v>
      </c>
      <c r="CJ82" s="78"/>
      <c r="CK82" s="581"/>
      <c r="CL82" s="581"/>
      <c r="CM82" s="581"/>
    </row>
    <row r="83" spans="1:91" ht="13.5" thickBot="1" x14ac:dyDescent="0.25">
      <c r="A83" s="167"/>
      <c r="B83" s="79"/>
      <c r="C83" s="79"/>
      <c r="D83" s="79"/>
      <c r="E83" s="79"/>
      <c r="F83" s="79"/>
      <c r="G83" s="79"/>
      <c r="H83" s="79"/>
      <c r="I83" s="79"/>
      <c r="J83" s="79"/>
      <c r="K83" s="79"/>
      <c r="L83" s="79"/>
      <c r="M83" s="79"/>
      <c r="N83" s="79"/>
      <c r="O83" s="79"/>
      <c r="P83" s="79"/>
      <c r="Q83" s="79"/>
      <c r="R83" s="79"/>
      <c r="S83" s="79"/>
      <c r="T83" s="79"/>
      <c r="U83" s="79"/>
      <c r="V83" s="79"/>
      <c r="W83" s="79"/>
      <c r="X83" s="79"/>
      <c r="Y83" s="79">
        <f t="shared" ref="Y83:AJ83" si="132">A81*M82</f>
        <v>0</v>
      </c>
      <c r="Z83" s="79">
        <f t="shared" si="132"/>
        <v>0</v>
      </c>
      <c r="AA83" s="79">
        <f t="shared" si="132"/>
        <v>0</v>
      </c>
      <c r="AB83" s="79">
        <f t="shared" si="132"/>
        <v>0</v>
      </c>
      <c r="AC83" s="79">
        <f t="shared" si="132"/>
        <v>0</v>
      </c>
      <c r="AD83" s="79">
        <f t="shared" si="132"/>
        <v>0</v>
      </c>
      <c r="AE83" s="79">
        <f t="shared" si="132"/>
        <v>0</v>
      </c>
      <c r="AF83" s="79">
        <f t="shared" si="132"/>
        <v>0</v>
      </c>
      <c r="AG83" s="79">
        <f t="shared" si="132"/>
        <v>0</v>
      </c>
      <c r="AH83" s="79">
        <f t="shared" si="132"/>
        <v>0</v>
      </c>
      <c r="AI83" s="79">
        <f t="shared" si="132"/>
        <v>0</v>
      </c>
      <c r="AJ83" s="79">
        <f t="shared" si="132"/>
        <v>0</v>
      </c>
      <c r="AK83" s="79">
        <f t="shared" ref="AK83:AV83" si="133">IF(A81&gt;4.4,M82,A81*M82)</f>
        <v>0</v>
      </c>
      <c r="AL83" s="79">
        <f t="shared" si="133"/>
        <v>0</v>
      </c>
      <c r="AM83" s="79">
        <f t="shared" si="133"/>
        <v>0</v>
      </c>
      <c r="AN83" s="79">
        <f t="shared" si="133"/>
        <v>0</v>
      </c>
      <c r="AO83" s="79">
        <f t="shared" si="133"/>
        <v>0</v>
      </c>
      <c r="AP83" s="79">
        <f t="shared" si="133"/>
        <v>0</v>
      </c>
      <c r="AQ83" s="79">
        <f t="shared" si="133"/>
        <v>0</v>
      </c>
      <c r="AR83" s="79">
        <f t="shared" si="133"/>
        <v>0</v>
      </c>
      <c r="AS83" s="79">
        <f t="shared" si="133"/>
        <v>0</v>
      </c>
      <c r="AT83" s="79">
        <f t="shared" si="133"/>
        <v>0</v>
      </c>
      <c r="AU83" s="79">
        <f t="shared" si="133"/>
        <v>0</v>
      </c>
      <c r="AV83" s="79">
        <f t="shared" si="133"/>
        <v>0</v>
      </c>
      <c r="AW83" s="79">
        <f>SUM(Y83:AJ83)</f>
        <v>0</v>
      </c>
      <c r="AX83" s="168">
        <f>Kinder!BL82</f>
        <v>0</v>
      </c>
      <c r="AY83" s="168">
        <f>Kinder!BM82</f>
        <v>0</v>
      </c>
      <c r="AZ83" s="168">
        <f>Kinder!BN82</f>
        <v>0</v>
      </c>
      <c r="BA83" s="168">
        <f>Kinder!BO82</f>
        <v>0</v>
      </c>
      <c r="BB83" s="168">
        <f>Kinder!BP82</f>
        <v>0</v>
      </c>
      <c r="BC83" s="168">
        <f>Kinder!BQ82</f>
        <v>0</v>
      </c>
      <c r="BD83" s="168">
        <f>Kinder!BR82</f>
        <v>0</v>
      </c>
      <c r="BE83" s="168">
        <f>Kinder!BS82</f>
        <v>0</v>
      </c>
      <c r="BF83" s="168">
        <f>Kinder!BT82</f>
        <v>0</v>
      </c>
      <c r="BG83" s="168">
        <f>Kinder!BU82</f>
        <v>0</v>
      </c>
      <c r="BH83" s="168">
        <f>Kinder!BV82</f>
        <v>0</v>
      </c>
      <c r="BI83" s="168">
        <f>Kinder!BW82</f>
        <v>0</v>
      </c>
      <c r="BV83" s="79"/>
      <c r="BW83" s="79">
        <f t="shared" ref="BW83:CH83" si="134">IF(MIN(AX81,AX82)&gt;4.5,4.5*AX83,BJ82)</f>
        <v>0</v>
      </c>
      <c r="BX83" s="79">
        <f t="shared" si="134"/>
        <v>0</v>
      </c>
      <c r="BY83" s="79">
        <f t="shared" si="134"/>
        <v>0</v>
      </c>
      <c r="BZ83" s="79">
        <f t="shared" si="134"/>
        <v>0</v>
      </c>
      <c r="CA83" s="79">
        <f t="shared" si="134"/>
        <v>0</v>
      </c>
      <c r="CB83" s="79">
        <f t="shared" si="134"/>
        <v>0</v>
      </c>
      <c r="CC83" s="79">
        <f t="shared" si="134"/>
        <v>0</v>
      </c>
      <c r="CD83" s="79">
        <f t="shared" si="134"/>
        <v>0</v>
      </c>
      <c r="CE83" s="79">
        <f t="shared" si="134"/>
        <v>0</v>
      </c>
      <c r="CF83" s="79">
        <f t="shared" si="134"/>
        <v>0</v>
      </c>
      <c r="CG83" s="79">
        <f t="shared" si="134"/>
        <v>0</v>
      </c>
      <c r="CH83" s="79">
        <f t="shared" si="134"/>
        <v>0</v>
      </c>
      <c r="CI83" s="79">
        <f>SUM(BW83:CH83)</f>
        <v>0</v>
      </c>
      <c r="CJ83" s="80"/>
      <c r="CK83" s="581"/>
      <c r="CL83" s="581"/>
      <c r="CM83" s="581"/>
    </row>
    <row r="84" spans="1:91" x14ac:dyDescent="0.2">
      <c r="A84" s="124">
        <f>Kinder!E84</f>
        <v>0</v>
      </c>
      <c r="B84">
        <f>Kinder!F84</f>
        <v>0</v>
      </c>
      <c r="C84">
        <f>Kinder!G84</f>
        <v>0</v>
      </c>
      <c r="D84">
        <f>Kinder!H84</f>
        <v>0</v>
      </c>
      <c r="E84">
        <f>Kinder!I84</f>
        <v>0</v>
      </c>
      <c r="F84">
        <f>Kinder!J84</f>
        <v>0</v>
      </c>
      <c r="G84">
        <f>Kinder!K84</f>
        <v>0</v>
      </c>
      <c r="H84">
        <f>Kinder!L84</f>
        <v>0</v>
      </c>
      <c r="I84">
        <f>Kinder!M84</f>
        <v>0</v>
      </c>
      <c r="J84">
        <f>Kinder!N84</f>
        <v>0</v>
      </c>
      <c r="K84">
        <f>Kinder!O84</f>
        <v>0</v>
      </c>
      <c r="L84">
        <f>Kinder!P84</f>
        <v>0</v>
      </c>
      <c r="AX84" s="165">
        <f>IF(Kinder!BL84=4.5,'Berechnung 4_5 _ x'!$E$31,Kinder!BL84)</f>
        <v>0</v>
      </c>
      <c r="AY84" s="165">
        <f>IF(Kinder!F84=4.5,'Berechnung 4_5 _ x'!$E$31,Kinder!F84)</f>
        <v>0</v>
      </c>
      <c r="AZ84" s="165">
        <f>IF(Kinder!G84=4.5,'Berechnung 4_5 _ x'!$E$31,Kinder!G84)</f>
        <v>0</v>
      </c>
      <c r="BA84" s="165">
        <f>IF(Kinder!H84=4.5,'Berechnung 4_5 _ x'!$E$31,Kinder!H84)</f>
        <v>0</v>
      </c>
      <c r="BB84" s="165">
        <f>IF(Kinder!I84=4.5,'Berechnung 4_5 _ x'!$E$31,Kinder!I84)</f>
        <v>0</v>
      </c>
      <c r="BC84" s="165">
        <f>IF(Kinder!J84=4.5,'Berechnung 4_5 _ x'!$E$31,Kinder!J84)</f>
        <v>0</v>
      </c>
      <c r="BD84" s="165">
        <f>IF(Kinder!K84=4.5,'Berechnung 4_5 _ x'!$E$31,Kinder!K84)</f>
        <v>0</v>
      </c>
      <c r="BE84" s="165">
        <f>IF(Kinder!L84=4.5,'Berechnung 4_5 _ x'!$E$31,Kinder!L84)</f>
        <v>0</v>
      </c>
      <c r="BF84" s="165">
        <f>IF(Kinder!M84=4.5,'Berechnung 4_5 _ x'!$E$31,Kinder!M84)</f>
        <v>0</v>
      </c>
      <c r="BG84" s="165">
        <f>IF(Kinder!N84=4.5,'Berechnung 4_5 _ x'!$E$31,Kinder!N84)</f>
        <v>0</v>
      </c>
      <c r="BH84" s="165">
        <f>IF(Kinder!O84=4.5,'Berechnung 4_5 _ x'!$E$31,Kinder!O84)</f>
        <v>0</v>
      </c>
      <c r="BI84" s="165">
        <f>IF(Kinder!P84=4.5,'Berechnung 4_5 _ x'!$E$31,Kinder!P84)</f>
        <v>0</v>
      </c>
      <c r="BJ84" s="165"/>
      <c r="BK84" s="165"/>
      <c r="BL84" s="165"/>
      <c r="BM84" s="165"/>
      <c r="BN84" s="165"/>
      <c r="BO84" s="165"/>
      <c r="BP84" s="165"/>
      <c r="BQ84" s="165"/>
      <c r="BR84" s="165"/>
      <c r="BS84" s="165"/>
      <c r="BT84" s="165"/>
      <c r="BU84" s="165"/>
      <c r="BW84">
        <f t="shared" ref="BW84:CH84" si="135">IF(MIN(AX84,AX85)&gt;=4.5,1*AX86,BJ85)</f>
        <v>0</v>
      </c>
      <c r="BX84">
        <f t="shared" si="135"/>
        <v>0</v>
      </c>
      <c r="BY84">
        <f t="shared" si="135"/>
        <v>0</v>
      </c>
      <c r="BZ84">
        <f t="shared" si="135"/>
        <v>0</v>
      </c>
      <c r="CA84">
        <f t="shared" si="135"/>
        <v>0</v>
      </c>
      <c r="CB84">
        <f t="shared" si="135"/>
        <v>0</v>
      </c>
      <c r="CC84">
        <f t="shared" si="135"/>
        <v>0</v>
      </c>
      <c r="CD84">
        <f t="shared" si="135"/>
        <v>0</v>
      </c>
      <c r="CE84">
        <f t="shared" si="135"/>
        <v>0</v>
      </c>
      <c r="CF84">
        <f t="shared" si="135"/>
        <v>0</v>
      </c>
      <c r="CG84">
        <f t="shared" si="135"/>
        <v>0</v>
      </c>
      <c r="CH84">
        <f t="shared" si="135"/>
        <v>0</v>
      </c>
      <c r="CJ84" s="78">
        <f>SUM(BW84:CH84)</f>
        <v>0</v>
      </c>
      <c r="CK84" s="581">
        <f>CL84+CM84</f>
        <v>0</v>
      </c>
      <c r="CL84" s="581">
        <f>IF(COUNTIF(Kinder!E86:P86,Antrag!$C$4)=0,0,(IF(AND(A84=2,Kinder!E86=Antrag!$C$4),M85,0)+IF(AND(OR(A84=2,B84=2),Kinder!F86=Antrag!$C$4),N85,0)+IF(AND(OR(A84=2,B84=2,C84=2),Kinder!G86=Antrag!$C$4),O85,0)+IF(AND(OR(A84=2,B84=2,C84=2,D84=2),Kinder!H86=Antrag!$C$4),P85,0)+IF(AND(OR(A84=2,B84=2,C84=2,D84=2,E84=2),Kinder!I86=Antrag!$C$4),Q85,0)+IF(AND(OR(A84=2,B84=2,C84=2,D84=2,E84=2,F84=2),Kinder!J86=Antrag!$C$4),R85,0))/12)</f>
        <v>0</v>
      </c>
      <c r="CM84" s="581">
        <f>IF(COUNTIF(Kinder!E86:P86,Antrag!$C$4)=0,0,(IF(AND(OR(A84=2,B84=2,C84=2,D84=2,E84=2,F84=2,G84=2),Kinder!K86=Antrag!$C$4),S85,0)+IF(AND(OR(A84=2,B84=2,C84=2,D84=2,E84=2,F84=2,G84=2,H84=2),Kinder!L86=Antrag!$C$4),T85,0)+IF(AND(OR(A84=2,B84=2,C84=2,D84=2,E84=2,F84=2,G84=2,H84=2,I84=2),Kinder!M86=Antrag!$C$4),U85,0)+IF(AND(OR(A84=2,B84=2,C84=2,D84=2,E84=2,F84=2,G84=2,H84=2,I84=2,J84=2),Kinder!N86=Antrag!$C$4),V85,0)+IF(AND(OR(A84=2,B84=2,C84=2,D84=2,E84=2,F84=2,G84=2,H84=2,I84=2,J84=2,K84=2),Kinder!O86=Antrag!$C$4),W85,0)+IF(AND(OR(A84=2,B84=2,C84=2,D84=2,E84=2,F84=2,G84=2,H84=2,I84=2,J84=2,K84=2,L84=2),Kinder!P86=Antrag!$C$4),X85,0))/12)</f>
        <v>0</v>
      </c>
    </row>
    <row r="85" spans="1:91" x14ac:dyDescent="0.2">
      <c r="A85" s="124"/>
      <c r="M85">
        <f>Kinder!E85</f>
        <v>0</v>
      </c>
      <c r="N85">
        <f>Kinder!F85</f>
        <v>0</v>
      </c>
      <c r="O85">
        <f>Kinder!G85</f>
        <v>0</v>
      </c>
      <c r="P85">
        <f>Kinder!H85</f>
        <v>0</v>
      </c>
      <c r="Q85">
        <f>Kinder!I85</f>
        <v>0</v>
      </c>
      <c r="R85">
        <f>Kinder!J85</f>
        <v>0</v>
      </c>
      <c r="S85">
        <f>Kinder!K85</f>
        <v>0</v>
      </c>
      <c r="T85">
        <f>Kinder!L85</f>
        <v>0</v>
      </c>
      <c r="U85">
        <f>Kinder!M85</f>
        <v>0</v>
      </c>
      <c r="V85">
        <f>Kinder!N85</f>
        <v>0</v>
      </c>
      <c r="W85">
        <f>Kinder!O85</f>
        <v>0</v>
      </c>
      <c r="X85">
        <f>Kinder!P85</f>
        <v>0</v>
      </c>
      <c r="AX85">
        <f>IF(Kinder!BL84&gt;=4.5,IF('Berechnung 4_5 _ x'!D$5="Nein",4.5,IF(Kinder!AJ$903&lt;3,IF(MAX(Kinder!$AJ$903:AJ$903)&lt;3,4.5,Kinder!BL84),MIN('Berechnung 4_5 _ x'!$E$31:$F$32))),Kinder!BL84)</f>
        <v>0</v>
      </c>
      <c r="AY85">
        <f>IF(Kinder!BM84&gt;=4.5,IF('Berechnung 4_5 _ x'!E$5="Nein",4.5,IF(Kinder!AK$903&lt;3,IF(MAX(Kinder!$AJ$903:AK$903)&lt;3,4.5,Kinder!BM84),MIN('Berechnung 4_5 _ x'!$E$31:$F$32))),Kinder!BM84)</f>
        <v>0</v>
      </c>
      <c r="AZ85">
        <f>IF(Kinder!BN84&gt;=4.5,IF('Berechnung 4_5 _ x'!F$5="Nein",4.5,IF(Kinder!AL$903&lt;3,IF(MAX(Kinder!$AJ$903:AL$903)&lt;3,4.5,Kinder!BN84),MIN('Berechnung 4_5 _ x'!$E$31:$F$32))),Kinder!BN84)</f>
        <v>0</v>
      </c>
      <c r="BA85">
        <f>IF(Kinder!BO84&gt;=4.5,IF('Berechnung 4_5 _ x'!G$5="Nein",4.5,IF(Kinder!AM$903&lt;3,IF(MAX(Kinder!$AJ$903:AM$903)&lt;3,4.5,Kinder!BO84),MIN('Berechnung 4_5 _ x'!$E$31:$F$32))),Kinder!BO84)</f>
        <v>0</v>
      </c>
      <c r="BB85">
        <f>IF(Kinder!BP84&gt;=4.5,IF('Berechnung 4_5 _ x'!H$5="Nein",4.5,IF(Kinder!AN$903&lt;3,IF(MAX(Kinder!$AJ$903:AN$903)&lt;3,4.5,Kinder!BP84),MIN('Berechnung 4_5 _ x'!$E$31:$F$32))),Kinder!BP84)</f>
        <v>0</v>
      </c>
      <c r="BC85">
        <f>IF(Kinder!BQ84&gt;=4.5,IF('Berechnung 4_5 _ x'!I$5="Nein",4.5,IF(Kinder!AO$903&lt;3,IF(MAX(Kinder!$AJ$903:AO$903)&lt;3,4.5,Kinder!BQ84),MIN('Berechnung 4_5 _ x'!$E$31:$F$32))),Kinder!BQ84)</f>
        <v>0</v>
      </c>
      <c r="BD85">
        <f>IF(Kinder!BR84&gt;=4.5,IF('Berechnung 4_5 _ x'!J$5="Nein",4.5,IF(Kinder!AP$903&lt;3,IF(MAX(Kinder!$AJ$903:AP$903)&lt;3,4.5,Kinder!BR84),MIN('Berechnung 4_5 _ x'!$E$31:$F$32))),Kinder!BR84)</f>
        <v>0</v>
      </c>
      <c r="BE85">
        <f>IF(Kinder!BS84&gt;=4.5,IF('Berechnung 4_5 _ x'!K$5="Nein",4.5,IF(Kinder!AQ$903&lt;3,IF(MAX(Kinder!$AJ$903:AQ$903)&lt;3,4.5,Kinder!BS84),MIN('Berechnung 4_5 _ x'!$E$31:$F$32))),Kinder!BS84)</f>
        <v>0</v>
      </c>
      <c r="BF85">
        <f>IF(Kinder!BT84&gt;=4.5,IF('Berechnung 4_5 _ x'!L$5="Nein",4.5,IF(Kinder!AR$903&lt;3,IF(MAX(Kinder!$AJ$903:AR$903)&lt;3,4.5,Kinder!BT84),MIN('Berechnung 4_5 _ x'!$E$31:$F$32))),Kinder!BT84)</f>
        <v>0</v>
      </c>
      <c r="BG85">
        <f>IF(Kinder!BU84&gt;=4.5,IF('Berechnung 4_5 _ x'!M$5="Nein",4.5,IF(Kinder!AS$903&lt;3,IF(MAX(Kinder!$AJ$903:AS$903)&lt;3,4.5,Kinder!BU84),MIN('Berechnung 4_5 _ x'!$E$31:$F$32))),Kinder!BU84)</f>
        <v>0</v>
      </c>
      <c r="BH85">
        <f>IF(Kinder!BV84&gt;=4.5,IF('Berechnung 4_5 _ x'!N$5="Nein",4.5,IF(Kinder!AT$903&lt;3,IF(MAX(Kinder!$AJ$903:AT$903)&lt;3,4.5,Kinder!BV84),MIN('Berechnung 4_5 _ x'!$E$31:$F$32))),Kinder!BV84)</f>
        <v>0</v>
      </c>
      <c r="BI85">
        <f>IF(Kinder!BW84&gt;=4.5,IF('Berechnung 4_5 _ x'!O$5="Nein",4.5,IF(Kinder!AU$903&lt;3,IF(MAX(Kinder!$AJ$903:AU$903)&lt;3,4.5,Kinder!BW84),MIN('Berechnung 4_5 _ x'!$E$31:$F$32))),Kinder!BW84)</f>
        <v>0</v>
      </c>
      <c r="BJ85">
        <f t="shared" ref="BJ85:BU85" si="136">MIN(AX84,AX85)*AX86</f>
        <v>0</v>
      </c>
      <c r="BK85">
        <f t="shared" si="136"/>
        <v>0</v>
      </c>
      <c r="BL85">
        <f t="shared" si="136"/>
        <v>0</v>
      </c>
      <c r="BM85">
        <f t="shared" si="136"/>
        <v>0</v>
      </c>
      <c r="BN85">
        <f t="shared" si="136"/>
        <v>0</v>
      </c>
      <c r="BO85">
        <f t="shared" si="136"/>
        <v>0</v>
      </c>
      <c r="BP85">
        <f t="shared" si="136"/>
        <v>0</v>
      </c>
      <c r="BQ85">
        <f t="shared" si="136"/>
        <v>0</v>
      </c>
      <c r="BR85">
        <f t="shared" si="136"/>
        <v>0</v>
      </c>
      <c r="BS85">
        <f t="shared" si="136"/>
        <v>0</v>
      </c>
      <c r="BT85">
        <f t="shared" si="136"/>
        <v>0</v>
      </c>
      <c r="BU85">
        <f t="shared" si="136"/>
        <v>0</v>
      </c>
      <c r="BV85">
        <f>SUM(BJ85:BU85)</f>
        <v>0</v>
      </c>
      <c r="CJ85" s="78"/>
      <c r="CK85" s="581"/>
      <c r="CL85" s="581"/>
      <c r="CM85" s="581"/>
    </row>
    <row r="86" spans="1:91" ht="13.5" thickBot="1" x14ac:dyDescent="0.25">
      <c r="A86" s="167"/>
      <c r="B86" s="79"/>
      <c r="C86" s="79"/>
      <c r="D86" s="79"/>
      <c r="E86" s="79"/>
      <c r="F86" s="79"/>
      <c r="G86" s="79"/>
      <c r="H86" s="79"/>
      <c r="I86" s="79"/>
      <c r="J86" s="79"/>
      <c r="K86" s="79"/>
      <c r="L86" s="79"/>
      <c r="M86" s="79"/>
      <c r="N86" s="79"/>
      <c r="O86" s="79"/>
      <c r="P86" s="79"/>
      <c r="Q86" s="79"/>
      <c r="R86" s="79"/>
      <c r="S86" s="79"/>
      <c r="T86" s="79"/>
      <c r="U86" s="79"/>
      <c r="V86" s="79"/>
      <c r="W86" s="79"/>
      <c r="X86" s="79"/>
      <c r="Y86" s="79">
        <f t="shared" ref="Y86:AJ86" si="137">A84*M85</f>
        <v>0</v>
      </c>
      <c r="Z86" s="79">
        <f t="shared" si="137"/>
        <v>0</v>
      </c>
      <c r="AA86" s="79">
        <f t="shared" si="137"/>
        <v>0</v>
      </c>
      <c r="AB86" s="79">
        <f t="shared" si="137"/>
        <v>0</v>
      </c>
      <c r="AC86" s="79">
        <f t="shared" si="137"/>
        <v>0</v>
      </c>
      <c r="AD86" s="79">
        <f t="shared" si="137"/>
        <v>0</v>
      </c>
      <c r="AE86" s="79">
        <f t="shared" si="137"/>
        <v>0</v>
      </c>
      <c r="AF86" s="79">
        <f t="shared" si="137"/>
        <v>0</v>
      </c>
      <c r="AG86" s="79">
        <f t="shared" si="137"/>
        <v>0</v>
      </c>
      <c r="AH86" s="79">
        <f t="shared" si="137"/>
        <v>0</v>
      </c>
      <c r="AI86" s="79">
        <f t="shared" si="137"/>
        <v>0</v>
      </c>
      <c r="AJ86" s="79">
        <f t="shared" si="137"/>
        <v>0</v>
      </c>
      <c r="AK86" s="79">
        <f t="shared" ref="AK86:AV86" si="138">IF(A84&gt;4.4,M85,A84*M85)</f>
        <v>0</v>
      </c>
      <c r="AL86" s="79">
        <f t="shared" si="138"/>
        <v>0</v>
      </c>
      <c r="AM86" s="79">
        <f t="shared" si="138"/>
        <v>0</v>
      </c>
      <c r="AN86" s="79">
        <f t="shared" si="138"/>
        <v>0</v>
      </c>
      <c r="AO86" s="79">
        <f t="shared" si="138"/>
        <v>0</v>
      </c>
      <c r="AP86" s="79">
        <f t="shared" si="138"/>
        <v>0</v>
      </c>
      <c r="AQ86" s="79">
        <f t="shared" si="138"/>
        <v>0</v>
      </c>
      <c r="AR86" s="79">
        <f t="shared" si="138"/>
        <v>0</v>
      </c>
      <c r="AS86" s="79">
        <f t="shared" si="138"/>
        <v>0</v>
      </c>
      <c r="AT86" s="79">
        <f t="shared" si="138"/>
        <v>0</v>
      </c>
      <c r="AU86" s="79">
        <f t="shared" si="138"/>
        <v>0</v>
      </c>
      <c r="AV86" s="79">
        <f t="shared" si="138"/>
        <v>0</v>
      </c>
      <c r="AW86" s="79">
        <f>SUM(Y86:AJ86)</f>
        <v>0</v>
      </c>
      <c r="AX86" s="168">
        <f>Kinder!BL85</f>
        <v>0</v>
      </c>
      <c r="AY86" s="168">
        <f>Kinder!BM85</f>
        <v>0</v>
      </c>
      <c r="AZ86" s="168">
        <f>Kinder!BN85</f>
        <v>0</v>
      </c>
      <c r="BA86" s="168">
        <f>Kinder!BO85</f>
        <v>0</v>
      </c>
      <c r="BB86" s="168">
        <f>Kinder!BP85</f>
        <v>0</v>
      </c>
      <c r="BC86" s="168">
        <f>Kinder!BQ85</f>
        <v>0</v>
      </c>
      <c r="BD86" s="168">
        <f>Kinder!BR85</f>
        <v>0</v>
      </c>
      <c r="BE86" s="168">
        <f>Kinder!BS85</f>
        <v>0</v>
      </c>
      <c r="BF86" s="168">
        <f>Kinder!BT85</f>
        <v>0</v>
      </c>
      <c r="BG86" s="168">
        <f>Kinder!BU85</f>
        <v>0</v>
      </c>
      <c r="BH86" s="168">
        <f>Kinder!BV85</f>
        <v>0</v>
      </c>
      <c r="BI86" s="168">
        <f>Kinder!BW85</f>
        <v>0</v>
      </c>
      <c r="BV86" s="79"/>
      <c r="BW86" s="79">
        <f t="shared" ref="BW86:CH86" si="139">IF(MIN(AX84,AX85)&gt;4.5,4.5*AX86,BJ85)</f>
        <v>0</v>
      </c>
      <c r="BX86" s="79">
        <f t="shared" si="139"/>
        <v>0</v>
      </c>
      <c r="BY86" s="79">
        <f t="shared" si="139"/>
        <v>0</v>
      </c>
      <c r="BZ86" s="79">
        <f t="shared" si="139"/>
        <v>0</v>
      </c>
      <c r="CA86" s="79">
        <f t="shared" si="139"/>
        <v>0</v>
      </c>
      <c r="CB86" s="79">
        <f t="shared" si="139"/>
        <v>0</v>
      </c>
      <c r="CC86" s="79">
        <f t="shared" si="139"/>
        <v>0</v>
      </c>
      <c r="CD86" s="79">
        <f t="shared" si="139"/>
        <v>0</v>
      </c>
      <c r="CE86" s="79">
        <f t="shared" si="139"/>
        <v>0</v>
      </c>
      <c r="CF86" s="79">
        <f t="shared" si="139"/>
        <v>0</v>
      </c>
      <c r="CG86" s="79">
        <f t="shared" si="139"/>
        <v>0</v>
      </c>
      <c r="CH86" s="79">
        <f t="shared" si="139"/>
        <v>0</v>
      </c>
      <c r="CI86" s="79">
        <f>SUM(BW86:CH86)</f>
        <v>0</v>
      </c>
      <c r="CJ86" s="80"/>
      <c r="CK86" s="581"/>
      <c r="CL86" s="581"/>
      <c r="CM86" s="581"/>
    </row>
    <row r="87" spans="1:91" x14ac:dyDescent="0.2">
      <c r="A87" s="124">
        <f>Kinder!E87</f>
        <v>0</v>
      </c>
      <c r="B87">
        <f>Kinder!F87</f>
        <v>0</v>
      </c>
      <c r="C87">
        <f>Kinder!G87</f>
        <v>0</v>
      </c>
      <c r="D87">
        <f>Kinder!H87</f>
        <v>0</v>
      </c>
      <c r="E87">
        <f>Kinder!I87</f>
        <v>0</v>
      </c>
      <c r="F87">
        <f>Kinder!J87</f>
        <v>0</v>
      </c>
      <c r="G87">
        <f>Kinder!K87</f>
        <v>0</v>
      </c>
      <c r="H87">
        <f>Kinder!L87</f>
        <v>0</v>
      </c>
      <c r="I87">
        <f>Kinder!M87</f>
        <v>0</v>
      </c>
      <c r="J87">
        <f>Kinder!N87</f>
        <v>0</v>
      </c>
      <c r="K87">
        <f>Kinder!O87</f>
        <v>0</v>
      </c>
      <c r="L87">
        <f>Kinder!P87</f>
        <v>0</v>
      </c>
      <c r="AX87" s="165">
        <f>IF(Kinder!BL87=4.5,'Berechnung 4_5 _ x'!$E$31,Kinder!BL87)</f>
        <v>0</v>
      </c>
      <c r="AY87" s="165">
        <f>IF(Kinder!F87=4.5,'Berechnung 4_5 _ x'!$E$31,Kinder!F87)</f>
        <v>0</v>
      </c>
      <c r="AZ87" s="165">
        <f>IF(Kinder!G87=4.5,'Berechnung 4_5 _ x'!$E$31,Kinder!G87)</f>
        <v>0</v>
      </c>
      <c r="BA87" s="165">
        <f>IF(Kinder!H87=4.5,'Berechnung 4_5 _ x'!$E$31,Kinder!H87)</f>
        <v>0</v>
      </c>
      <c r="BB87" s="165">
        <f>IF(Kinder!I87=4.5,'Berechnung 4_5 _ x'!$E$31,Kinder!I87)</f>
        <v>0</v>
      </c>
      <c r="BC87" s="165">
        <f>IF(Kinder!J87=4.5,'Berechnung 4_5 _ x'!$E$31,Kinder!J87)</f>
        <v>0</v>
      </c>
      <c r="BD87" s="165">
        <f>IF(Kinder!K87=4.5,'Berechnung 4_5 _ x'!$E$31,Kinder!K87)</f>
        <v>0</v>
      </c>
      <c r="BE87" s="165">
        <f>IF(Kinder!L87=4.5,'Berechnung 4_5 _ x'!$E$31,Kinder!L87)</f>
        <v>0</v>
      </c>
      <c r="BF87" s="165">
        <f>IF(Kinder!M87=4.5,'Berechnung 4_5 _ x'!$E$31,Kinder!M87)</f>
        <v>0</v>
      </c>
      <c r="BG87" s="165">
        <f>IF(Kinder!N87=4.5,'Berechnung 4_5 _ x'!$E$31,Kinder!N87)</f>
        <v>0</v>
      </c>
      <c r="BH87" s="165">
        <f>IF(Kinder!O87=4.5,'Berechnung 4_5 _ x'!$E$31,Kinder!O87)</f>
        <v>0</v>
      </c>
      <c r="BI87" s="165">
        <f>IF(Kinder!P87=4.5,'Berechnung 4_5 _ x'!$E$31,Kinder!P87)</f>
        <v>0</v>
      </c>
      <c r="BJ87" s="165"/>
      <c r="BK87" s="165"/>
      <c r="BL87" s="165"/>
      <c r="BM87" s="165"/>
      <c r="BN87" s="165"/>
      <c r="BO87" s="165"/>
      <c r="BP87" s="165"/>
      <c r="BQ87" s="165"/>
      <c r="BR87" s="165"/>
      <c r="BS87" s="165"/>
      <c r="BT87" s="165"/>
      <c r="BU87" s="165"/>
      <c r="BW87">
        <f t="shared" ref="BW87:CH87" si="140">IF(MIN(AX87,AX88)&gt;=4.5,1*AX89,BJ88)</f>
        <v>0</v>
      </c>
      <c r="BX87">
        <f t="shared" si="140"/>
        <v>0</v>
      </c>
      <c r="BY87">
        <f t="shared" si="140"/>
        <v>0</v>
      </c>
      <c r="BZ87">
        <f t="shared" si="140"/>
        <v>0</v>
      </c>
      <c r="CA87">
        <f t="shared" si="140"/>
        <v>0</v>
      </c>
      <c r="CB87">
        <f t="shared" si="140"/>
        <v>0</v>
      </c>
      <c r="CC87">
        <f t="shared" si="140"/>
        <v>0</v>
      </c>
      <c r="CD87">
        <f t="shared" si="140"/>
        <v>0</v>
      </c>
      <c r="CE87">
        <f t="shared" si="140"/>
        <v>0</v>
      </c>
      <c r="CF87">
        <f t="shared" si="140"/>
        <v>0</v>
      </c>
      <c r="CG87">
        <f t="shared" si="140"/>
        <v>0</v>
      </c>
      <c r="CH87">
        <f t="shared" si="140"/>
        <v>0</v>
      </c>
      <c r="CJ87" s="78">
        <f>SUM(BW87:CH87)</f>
        <v>0</v>
      </c>
      <c r="CK87" s="581">
        <f>CL87+CM87</f>
        <v>0</v>
      </c>
      <c r="CL87" s="581">
        <f>IF(COUNTIF(Kinder!E89:P89,Antrag!$C$4)=0,0,(IF(AND(A87=2,Kinder!E89=Antrag!$C$4),M88,0)+IF(AND(OR(A87=2,B87=2),Kinder!F89=Antrag!$C$4),N88,0)+IF(AND(OR(A87=2,B87=2,C87=2),Kinder!G89=Antrag!$C$4),O88,0)+IF(AND(OR(A87=2,B87=2,C87=2,D87=2),Kinder!H89=Antrag!$C$4),P88,0)+IF(AND(OR(A87=2,B87=2,C87=2,D87=2,E87=2),Kinder!I89=Antrag!$C$4),Q88,0)+IF(AND(OR(A87=2,B87=2,C87=2,D87=2,E87=2,F87=2),Kinder!J89=Antrag!$C$4),R88,0))/12)</f>
        <v>0</v>
      </c>
      <c r="CM87" s="581">
        <f>IF(COUNTIF(Kinder!E89:P89,Antrag!$C$4)=0,0,(IF(AND(OR(A87=2,B87=2,C87=2,D87=2,E87=2,F87=2,G87=2),Kinder!K89=Antrag!$C$4),S88,0)+IF(AND(OR(A87=2,B87=2,C87=2,D87=2,E87=2,F87=2,G87=2,H87=2),Kinder!L89=Antrag!$C$4),T88,0)+IF(AND(OR(A87=2,B87=2,C87=2,D87=2,E87=2,F87=2,G87=2,H87=2,I87=2),Kinder!M89=Antrag!$C$4),U88,0)+IF(AND(OR(A87=2,B87=2,C87=2,D87=2,E87=2,F87=2,G87=2,H87=2,I87=2,J87=2),Kinder!N89=Antrag!$C$4),V88,0)+IF(AND(OR(A87=2,B87=2,C87=2,D87=2,E87=2,F87=2,G87=2,H87=2,I87=2,J87=2,K87=2),Kinder!O89=Antrag!$C$4),W88,0)+IF(AND(OR(A87=2,B87=2,C87=2,D87=2,E87=2,F87=2,G87=2,H87=2,I87=2,J87=2,K87=2,L87=2),Kinder!P89=Antrag!$C$4),X88,0))/12)</f>
        <v>0</v>
      </c>
    </row>
    <row r="88" spans="1:91" x14ac:dyDescent="0.2">
      <c r="A88" s="124"/>
      <c r="M88">
        <f>Kinder!E88</f>
        <v>0</v>
      </c>
      <c r="N88">
        <f>Kinder!F88</f>
        <v>0</v>
      </c>
      <c r="O88">
        <f>Kinder!G88</f>
        <v>0</v>
      </c>
      <c r="P88">
        <f>Kinder!H88</f>
        <v>0</v>
      </c>
      <c r="Q88">
        <f>Kinder!I88</f>
        <v>0</v>
      </c>
      <c r="R88">
        <f>Kinder!J88</f>
        <v>0</v>
      </c>
      <c r="S88">
        <f>Kinder!K88</f>
        <v>0</v>
      </c>
      <c r="T88">
        <f>Kinder!L88</f>
        <v>0</v>
      </c>
      <c r="U88">
        <f>Kinder!M88</f>
        <v>0</v>
      </c>
      <c r="V88">
        <f>Kinder!N88</f>
        <v>0</v>
      </c>
      <c r="W88">
        <f>Kinder!O88</f>
        <v>0</v>
      </c>
      <c r="X88">
        <f>Kinder!P88</f>
        <v>0</v>
      </c>
      <c r="AX88">
        <f>IF(Kinder!BL87&gt;=4.5,IF('Berechnung 4_5 _ x'!D$5="Nein",4.5,IF(Kinder!AJ$903&lt;3,IF(MAX(Kinder!$AJ$903:AJ$903)&lt;3,4.5,Kinder!BL87),MIN('Berechnung 4_5 _ x'!$E$31:$F$32))),Kinder!BL87)</f>
        <v>0</v>
      </c>
      <c r="AY88">
        <f>IF(Kinder!BM87&gt;=4.5,IF('Berechnung 4_5 _ x'!E$5="Nein",4.5,IF(Kinder!AK$903&lt;3,IF(MAX(Kinder!$AJ$903:AK$903)&lt;3,4.5,Kinder!BM87),MIN('Berechnung 4_5 _ x'!$E$31:$F$32))),Kinder!BM87)</f>
        <v>0</v>
      </c>
      <c r="AZ88">
        <f>IF(Kinder!BN87&gt;=4.5,IF('Berechnung 4_5 _ x'!F$5="Nein",4.5,IF(Kinder!AL$903&lt;3,IF(MAX(Kinder!$AJ$903:AL$903)&lt;3,4.5,Kinder!BN87),MIN('Berechnung 4_5 _ x'!$E$31:$F$32))),Kinder!BN87)</f>
        <v>0</v>
      </c>
      <c r="BA88">
        <f>IF(Kinder!BO87&gt;=4.5,IF('Berechnung 4_5 _ x'!G$5="Nein",4.5,IF(Kinder!AM$903&lt;3,IF(MAX(Kinder!$AJ$903:AM$903)&lt;3,4.5,Kinder!BO87),MIN('Berechnung 4_5 _ x'!$E$31:$F$32))),Kinder!BO87)</f>
        <v>0</v>
      </c>
      <c r="BB88">
        <f>IF(Kinder!BP87&gt;=4.5,IF('Berechnung 4_5 _ x'!H$5="Nein",4.5,IF(Kinder!AN$903&lt;3,IF(MAX(Kinder!$AJ$903:AN$903)&lt;3,4.5,Kinder!BP87),MIN('Berechnung 4_5 _ x'!$E$31:$F$32))),Kinder!BP87)</f>
        <v>0</v>
      </c>
      <c r="BC88">
        <f>IF(Kinder!BQ87&gt;=4.5,IF('Berechnung 4_5 _ x'!I$5="Nein",4.5,IF(Kinder!AO$903&lt;3,IF(MAX(Kinder!$AJ$903:AO$903)&lt;3,4.5,Kinder!BQ87),MIN('Berechnung 4_5 _ x'!$E$31:$F$32))),Kinder!BQ87)</f>
        <v>0</v>
      </c>
      <c r="BD88">
        <f>IF(Kinder!BR87&gt;=4.5,IF('Berechnung 4_5 _ x'!J$5="Nein",4.5,IF(Kinder!AP$903&lt;3,IF(MAX(Kinder!$AJ$903:AP$903)&lt;3,4.5,Kinder!BR87),MIN('Berechnung 4_5 _ x'!$E$31:$F$32))),Kinder!BR87)</f>
        <v>0</v>
      </c>
      <c r="BE88">
        <f>IF(Kinder!BS87&gt;=4.5,IF('Berechnung 4_5 _ x'!K$5="Nein",4.5,IF(Kinder!AQ$903&lt;3,IF(MAX(Kinder!$AJ$903:AQ$903)&lt;3,4.5,Kinder!BS87),MIN('Berechnung 4_5 _ x'!$E$31:$F$32))),Kinder!BS87)</f>
        <v>0</v>
      </c>
      <c r="BF88">
        <f>IF(Kinder!BT87&gt;=4.5,IF('Berechnung 4_5 _ x'!L$5="Nein",4.5,IF(Kinder!AR$903&lt;3,IF(MAX(Kinder!$AJ$903:AR$903)&lt;3,4.5,Kinder!BT87),MIN('Berechnung 4_5 _ x'!$E$31:$F$32))),Kinder!BT87)</f>
        <v>0</v>
      </c>
      <c r="BG88">
        <f>IF(Kinder!BU87&gt;=4.5,IF('Berechnung 4_5 _ x'!M$5="Nein",4.5,IF(Kinder!AS$903&lt;3,IF(MAX(Kinder!$AJ$903:AS$903)&lt;3,4.5,Kinder!BU87),MIN('Berechnung 4_5 _ x'!$E$31:$F$32))),Kinder!BU87)</f>
        <v>0</v>
      </c>
      <c r="BH88">
        <f>IF(Kinder!BV87&gt;=4.5,IF('Berechnung 4_5 _ x'!N$5="Nein",4.5,IF(Kinder!AT$903&lt;3,IF(MAX(Kinder!$AJ$903:AT$903)&lt;3,4.5,Kinder!BV87),MIN('Berechnung 4_5 _ x'!$E$31:$F$32))),Kinder!BV87)</f>
        <v>0</v>
      </c>
      <c r="BI88">
        <f>IF(Kinder!BW87&gt;=4.5,IF('Berechnung 4_5 _ x'!O$5="Nein",4.5,IF(Kinder!AU$903&lt;3,IF(MAX(Kinder!$AJ$903:AU$903)&lt;3,4.5,Kinder!BW87),MIN('Berechnung 4_5 _ x'!$E$31:$F$32))),Kinder!BW87)</f>
        <v>0</v>
      </c>
      <c r="BJ88">
        <f t="shared" ref="BJ88:BU88" si="141">MIN(AX87,AX88)*AX89</f>
        <v>0</v>
      </c>
      <c r="BK88">
        <f t="shared" si="141"/>
        <v>0</v>
      </c>
      <c r="BL88">
        <f t="shared" si="141"/>
        <v>0</v>
      </c>
      <c r="BM88">
        <f t="shared" si="141"/>
        <v>0</v>
      </c>
      <c r="BN88">
        <f t="shared" si="141"/>
        <v>0</v>
      </c>
      <c r="BO88">
        <f t="shared" si="141"/>
        <v>0</v>
      </c>
      <c r="BP88">
        <f t="shared" si="141"/>
        <v>0</v>
      </c>
      <c r="BQ88">
        <f t="shared" si="141"/>
        <v>0</v>
      </c>
      <c r="BR88">
        <f t="shared" si="141"/>
        <v>0</v>
      </c>
      <c r="BS88">
        <f t="shared" si="141"/>
        <v>0</v>
      </c>
      <c r="BT88">
        <f t="shared" si="141"/>
        <v>0</v>
      </c>
      <c r="BU88">
        <f t="shared" si="141"/>
        <v>0</v>
      </c>
      <c r="BV88">
        <f>SUM(BJ88:BU88)</f>
        <v>0</v>
      </c>
      <c r="CJ88" s="78"/>
      <c r="CK88" s="581"/>
      <c r="CL88" s="581"/>
      <c r="CM88" s="581"/>
    </row>
    <row r="89" spans="1:91" ht="13.5" thickBot="1" x14ac:dyDescent="0.25">
      <c r="A89" s="167"/>
      <c r="B89" s="79"/>
      <c r="C89" s="79"/>
      <c r="D89" s="79"/>
      <c r="E89" s="79"/>
      <c r="F89" s="79"/>
      <c r="G89" s="79"/>
      <c r="H89" s="79"/>
      <c r="I89" s="79"/>
      <c r="J89" s="79"/>
      <c r="K89" s="79"/>
      <c r="L89" s="79"/>
      <c r="M89" s="79"/>
      <c r="N89" s="79"/>
      <c r="O89" s="79"/>
      <c r="P89" s="79"/>
      <c r="Q89" s="79"/>
      <c r="R89" s="79"/>
      <c r="S89" s="79"/>
      <c r="T89" s="79"/>
      <c r="U89" s="79"/>
      <c r="V89" s="79"/>
      <c r="W89" s="79"/>
      <c r="X89" s="79"/>
      <c r="Y89" s="79">
        <f t="shared" ref="Y89:AJ89" si="142">A87*M88</f>
        <v>0</v>
      </c>
      <c r="Z89" s="79">
        <f t="shared" si="142"/>
        <v>0</v>
      </c>
      <c r="AA89" s="79">
        <f t="shared" si="142"/>
        <v>0</v>
      </c>
      <c r="AB89" s="79">
        <f t="shared" si="142"/>
        <v>0</v>
      </c>
      <c r="AC89" s="79">
        <f t="shared" si="142"/>
        <v>0</v>
      </c>
      <c r="AD89" s="79">
        <f t="shared" si="142"/>
        <v>0</v>
      </c>
      <c r="AE89" s="79">
        <f t="shared" si="142"/>
        <v>0</v>
      </c>
      <c r="AF89" s="79">
        <f t="shared" si="142"/>
        <v>0</v>
      </c>
      <c r="AG89" s="79">
        <f t="shared" si="142"/>
        <v>0</v>
      </c>
      <c r="AH89" s="79">
        <f t="shared" si="142"/>
        <v>0</v>
      </c>
      <c r="AI89" s="79">
        <f t="shared" si="142"/>
        <v>0</v>
      </c>
      <c r="AJ89" s="79">
        <f t="shared" si="142"/>
        <v>0</v>
      </c>
      <c r="AK89" s="79">
        <f t="shared" ref="AK89:AV89" si="143">IF(A87&gt;4.4,M88,A87*M88)</f>
        <v>0</v>
      </c>
      <c r="AL89" s="79">
        <f t="shared" si="143"/>
        <v>0</v>
      </c>
      <c r="AM89" s="79">
        <f t="shared" si="143"/>
        <v>0</v>
      </c>
      <c r="AN89" s="79">
        <f t="shared" si="143"/>
        <v>0</v>
      </c>
      <c r="AO89" s="79">
        <f t="shared" si="143"/>
        <v>0</v>
      </c>
      <c r="AP89" s="79">
        <f t="shared" si="143"/>
        <v>0</v>
      </c>
      <c r="AQ89" s="79">
        <f t="shared" si="143"/>
        <v>0</v>
      </c>
      <c r="AR89" s="79">
        <f t="shared" si="143"/>
        <v>0</v>
      </c>
      <c r="AS89" s="79">
        <f t="shared" si="143"/>
        <v>0</v>
      </c>
      <c r="AT89" s="79">
        <f t="shared" si="143"/>
        <v>0</v>
      </c>
      <c r="AU89" s="79">
        <f t="shared" si="143"/>
        <v>0</v>
      </c>
      <c r="AV89" s="79">
        <f t="shared" si="143"/>
        <v>0</v>
      </c>
      <c r="AW89" s="79">
        <f>SUM(Y89:AJ89)</f>
        <v>0</v>
      </c>
      <c r="AX89" s="168">
        <f>Kinder!BL88</f>
        <v>0</v>
      </c>
      <c r="AY89" s="168">
        <f>Kinder!BM88</f>
        <v>0</v>
      </c>
      <c r="AZ89" s="168">
        <f>Kinder!BN88</f>
        <v>0</v>
      </c>
      <c r="BA89" s="168">
        <f>Kinder!BO88</f>
        <v>0</v>
      </c>
      <c r="BB89" s="168">
        <f>Kinder!BP88</f>
        <v>0</v>
      </c>
      <c r="BC89" s="168">
        <f>Kinder!BQ88</f>
        <v>0</v>
      </c>
      <c r="BD89" s="168">
        <f>Kinder!BR88</f>
        <v>0</v>
      </c>
      <c r="BE89" s="168">
        <f>Kinder!BS88</f>
        <v>0</v>
      </c>
      <c r="BF89" s="168">
        <f>Kinder!BT88</f>
        <v>0</v>
      </c>
      <c r="BG89" s="168">
        <f>Kinder!BU88</f>
        <v>0</v>
      </c>
      <c r="BH89" s="168">
        <f>Kinder!BV88</f>
        <v>0</v>
      </c>
      <c r="BI89" s="168">
        <f>Kinder!BW88</f>
        <v>0</v>
      </c>
      <c r="BV89" s="79"/>
      <c r="BW89" s="79">
        <f t="shared" ref="BW89:CH89" si="144">IF(MIN(AX87,AX88)&gt;4.5,4.5*AX89,BJ88)</f>
        <v>0</v>
      </c>
      <c r="BX89" s="79">
        <f t="shared" si="144"/>
        <v>0</v>
      </c>
      <c r="BY89" s="79">
        <f t="shared" si="144"/>
        <v>0</v>
      </c>
      <c r="BZ89" s="79">
        <f t="shared" si="144"/>
        <v>0</v>
      </c>
      <c r="CA89" s="79">
        <f t="shared" si="144"/>
        <v>0</v>
      </c>
      <c r="CB89" s="79">
        <f t="shared" si="144"/>
        <v>0</v>
      </c>
      <c r="CC89" s="79">
        <f t="shared" si="144"/>
        <v>0</v>
      </c>
      <c r="CD89" s="79">
        <f t="shared" si="144"/>
        <v>0</v>
      </c>
      <c r="CE89" s="79">
        <f t="shared" si="144"/>
        <v>0</v>
      </c>
      <c r="CF89" s="79">
        <f t="shared" si="144"/>
        <v>0</v>
      </c>
      <c r="CG89" s="79">
        <f t="shared" si="144"/>
        <v>0</v>
      </c>
      <c r="CH89" s="79">
        <f t="shared" si="144"/>
        <v>0</v>
      </c>
      <c r="CI89" s="79">
        <f>SUM(BW89:CH89)</f>
        <v>0</v>
      </c>
      <c r="CJ89" s="80"/>
      <c r="CK89" s="581"/>
      <c r="CL89" s="581"/>
      <c r="CM89" s="581"/>
    </row>
    <row r="90" spans="1:91" x14ac:dyDescent="0.2">
      <c r="A90" s="124">
        <f>Kinder!E90</f>
        <v>0</v>
      </c>
      <c r="B90">
        <f>Kinder!F90</f>
        <v>0</v>
      </c>
      <c r="C90">
        <f>Kinder!G90</f>
        <v>0</v>
      </c>
      <c r="D90">
        <f>Kinder!H90</f>
        <v>0</v>
      </c>
      <c r="E90">
        <f>Kinder!I90</f>
        <v>0</v>
      </c>
      <c r="F90">
        <f>Kinder!J90</f>
        <v>0</v>
      </c>
      <c r="G90">
        <f>Kinder!K90</f>
        <v>0</v>
      </c>
      <c r="H90">
        <f>Kinder!L90</f>
        <v>0</v>
      </c>
      <c r="I90">
        <f>Kinder!M90</f>
        <v>0</v>
      </c>
      <c r="J90">
        <f>Kinder!N90</f>
        <v>0</v>
      </c>
      <c r="K90">
        <f>Kinder!O90</f>
        <v>0</v>
      </c>
      <c r="L90">
        <f>Kinder!P90</f>
        <v>0</v>
      </c>
      <c r="AX90" s="165">
        <f>IF(Kinder!BL90=4.5,'Berechnung 4_5 _ x'!$E$31,Kinder!BL90)</f>
        <v>0</v>
      </c>
      <c r="AY90" s="165">
        <f>IF(Kinder!F90=4.5,'Berechnung 4_5 _ x'!$E$31,Kinder!F90)</f>
        <v>0</v>
      </c>
      <c r="AZ90" s="165">
        <f>IF(Kinder!G90=4.5,'Berechnung 4_5 _ x'!$E$31,Kinder!G90)</f>
        <v>0</v>
      </c>
      <c r="BA90" s="165">
        <f>IF(Kinder!H90=4.5,'Berechnung 4_5 _ x'!$E$31,Kinder!H90)</f>
        <v>0</v>
      </c>
      <c r="BB90" s="165">
        <f>IF(Kinder!I90=4.5,'Berechnung 4_5 _ x'!$E$31,Kinder!I90)</f>
        <v>0</v>
      </c>
      <c r="BC90" s="165">
        <f>IF(Kinder!J90=4.5,'Berechnung 4_5 _ x'!$E$31,Kinder!J90)</f>
        <v>0</v>
      </c>
      <c r="BD90" s="165">
        <f>IF(Kinder!K90=4.5,'Berechnung 4_5 _ x'!$E$31,Kinder!K90)</f>
        <v>0</v>
      </c>
      <c r="BE90" s="165">
        <f>IF(Kinder!L90=4.5,'Berechnung 4_5 _ x'!$E$31,Kinder!L90)</f>
        <v>0</v>
      </c>
      <c r="BF90" s="165">
        <f>IF(Kinder!M90=4.5,'Berechnung 4_5 _ x'!$E$31,Kinder!M90)</f>
        <v>0</v>
      </c>
      <c r="BG90" s="165">
        <f>IF(Kinder!N90=4.5,'Berechnung 4_5 _ x'!$E$31,Kinder!N90)</f>
        <v>0</v>
      </c>
      <c r="BH90" s="165">
        <f>IF(Kinder!O90=4.5,'Berechnung 4_5 _ x'!$E$31,Kinder!O90)</f>
        <v>0</v>
      </c>
      <c r="BI90" s="165">
        <f>IF(Kinder!P90=4.5,'Berechnung 4_5 _ x'!$E$31,Kinder!P90)</f>
        <v>0</v>
      </c>
      <c r="BJ90" s="165"/>
      <c r="BK90" s="165"/>
      <c r="BL90" s="165"/>
      <c r="BM90" s="165"/>
      <c r="BN90" s="165"/>
      <c r="BO90" s="165"/>
      <c r="BP90" s="165"/>
      <c r="BQ90" s="165"/>
      <c r="BR90" s="165"/>
      <c r="BS90" s="165"/>
      <c r="BT90" s="165"/>
      <c r="BU90" s="165"/>
      <c r="BW90">
        <f t="shared" ref="BW90:CH90" si="145">IF(MIN(AX90,AX91)&gt;=4.5,1*AX92,BJ91)</f>
        <v>0</v>
      </c>
      <c r="BX90">
        <f t="shared" si="145"/>
        <v>0</v>
      </c>
      <c r="BY90">
        <f t="shared" si="145"/>
        <v>0</v>
      </c>
      <c r="BZ90">
        <f t="shared" si="145"/>
        <v>0</v>
      </c>
      <c r="CA90">
        <f t="shared" si="145"/>
        <v>0</v>
      </c>
      <c r="CB90">
        <f t="shared" si="145"/>
        <v>0</v>
      </c>
      <c r="CC90">
        <f t="shared" si="145"/>
        <v>0</v>
      </c>
      <c r="CD90">
        <f t="shared" si="145"/>
        <v>0</v>
      </c>
      <c r="CE90">
        <f t="shared" si="145"/>
        <v>0</v>
      </c>
      <c r="CF90">
        <f t="shared" si="145"/>
        <v>0</v>
      </c>
      <c r="CG90">
        <f t="shared" si="145"/>
        <v>0</v>
      </c>
      <c r="CH90">
        <f t="shared" si="145"/>
        <v>0</v>
      </c>
      <c r="CJ90" s="78">
        <f>SUM(BW90:CH90)</f>
        <v>0</v>
      </c>
      <c r="CK90" s="581">
        <f>CL90+CM90</f>
        <v>0</v>
      </c>
      <c r="CL90" s="581">
        <f>IF(COUNTIF(Kinder!E92:P92,Antrag!$C$4)=0,0,(IF(AND(A90=2,Kinder!E92=Antrag!$C$4),M91,0)+IF(AND(OR(A90=2,B90=2),Kinder!F92=Antrag!$C$4),N91,0)+IF(AND(OR(A90=2,B90=2,C90=2),Kinder!G92=Antrag!$C$4),O91,0)+IF(AND(OR(A90=2,B90=2,C90=2,D90=2),Kinder!H92=Antrag!$C$4),P91,0)+IF(AND(OR(A90=2,B90=2,C90=2,D90=2,E90=2),Kinder!I92=Antrag!$C$4),Q91,0)+IF(AND(OR(A90=2,B90=2,C90=2,D90=2,E90=2,F90=2),Kinder!J92=Antrag!$C$4),R91,0))/12)</f>
        <v>0</v>
      </c>
      <c r="CM90" s="581">
        <f>IF(COUNTIF(Kinder!E92:P92,Antrag!$C$4)=0,0,(IF(AND(OR(A90=2,B90=2,C90=2,D90=2,E90=2,F90=2,G90=2),Kinder!K92=Antrag!$C$4),S91,0)+IF(AND(OR(A90=2,B90=2,C90=2,D90=2,E90=2,F90=2,G90=2,H90=2),Kinder!L92=Antrag!$C$4),T91,0)+IF(AND(OR(A90=2,B90=2,C90=2,D90=2,E90=2,F90=2,G90=2,H90=2,I90=2),Kinder!M92=Antrag!$C$4),U91,0)+IF(AND(OR(A90=2,B90=2,C90=2,D90=2,E90=2,F90=2,G90=2,H90=2,I90=2,J90=2),Kinder!N92=Antrag!$C$4),V91,0)+IF(AND(OR(A90=2,B90=2,C90=2,D90=2,E90=2,F90=2,G90=2,H90=2,I90=2,J90=2,K90=2),Kinder!O92=Antrag!$C$4),W91,0)+IF(AND(OR(A90=2,B90=2,C90=2,D90=2,E90=2,F90=2,G90=2,H90=2,I90=2,J90=2,K90=2,L90=2),Kinder!P92=Antrag!$C$4),X91,0))/12)</f>
        <v>0</v>
      </c>
    </row>
    <row r="91" spans="1:91" x14ac:dyDescent="0.2">
      <c r="A91" s="124"/>
      <c r="M91">
        <f>Kinder!E91</f>
        <v>0</v>
      </c>
      <c r="N91">
        <f>Kinder!F91</f>
        <v>0</v>
      </c>
      <c r="O91">
        <f>Kinder!G91</f>
        <v>0</v>
      </c>
      <c r="P91">
        <f>Kinder!H91</f>
        <v>0</v>
      </c>
      <c r="Q91">
        <f>Kinder!I91</f>
        <v>0</v>
      </c>
      <c r="R91">
        <f>Kinder!J91</f>
        <v>0</v>
      </c>
      <c r="S91">
        <f>Kinder!K91</f>
        <v>0</v>
      </c>
      <c r="T91">
        <f>Kinder!L91</f>
        <v>0</v>
      </c>
      <c r="U91">
        <f>Kinder!M91</f>
        <v>0</v>
      </c>
      <c r="V91">
        <f>Kinder!N91</f>
        <v>0</v>
      </c>
      <c r="W91">
        <f>Kinder!O91</f>
        <v>0</v>
      </c>
      <c r="X91">
        <f>Kinder!P91</f>
        <v>0</v>
      </c>
      <c r="AX91">
        <f>IF(Kinder!BL90&gt;=4.5,IF('Berechnung 4_5 _ x'!D$5="Nein",4.5,IF(Kinder!AJ$903&lt;3,IF(MAX(Kinder!$AJ$903:AJ$903)&lt;3,4.5,Kinder!BL90),MIN('Berechnung 4_5 _ x'!$E$31:$F$32))),Kinder!BL90)</f>
        <v>0</v>
      </c>
      <c r="AY91">
        <f>IF(Kinder!BM90&gt;=4.5,IF('Berechnung 4_5 _ x'!E$5="Nein",4.5,IF(Kinder!AK$903&lt;3,IF(MAX(Kinder!$AJ$903:AK$903)&lt;3,4.5,Kinder!BM90),MIN('Berechnung 4_5 _ x'!$E$31:$F$32))),Kinder!BM90)</f>
        <v>0</v>
      </c>
      <c r="AZ91">
        <f>IF(Kinder!BN90&gt;=4.5,IF('Berechnung 4_5 _ x'!F$5="Nein",4.5,IF(Kinder!AL$903&lt;3,IF(MAX(Kinder!$AJ$903:AL$903)&lt;3,4.5,Kinder!BN90),MIN('Berechnung 4_5 _ x'!$E$31:$F$32))),Kinder!BN90)</f>
        <v>0</v>
      </c>
      <c r="BA91">
        <f>IF(Kinder!BO90&gt;=4.5,IF('Berechnung 4_5 _ x'!G$5="Nein",4.5,IF(Kinder!AM$903&lt;3,IF(MAX(Kinder!$AJ$903:AM$903)&lt;3,4.5,Kinder!BO90),MIN('Berechnung 4_5 _ x'!$E$31:$F$32))),Kinder!BO90)</f>
        <v>0</v>
      </c>
      <c r="BB91">
        <f>IF(Kinder!BP90&gt;=4.5,IF('Berechnung 4_5 _ x'!H$5="Nein",4.5,IF(Kinder!AN$903&lt;3,IF(MAX(Kinder!$AJ$903:AN$903)&lt;3,4.5,Kinder!BP90),MIN('Berechnung 4_5 _ x'!$E$31:$F$32))),Kinder!BP90)</f>
        <v>0</v>
      </c>
      <c r="BC91">
        <f>IF(Kinder!BQ90&gt;=4.5,IF('Berechnung 4_5 _ x'!I$5="Nein",4.5,IF(Kinder!AO$903&lt;3,IF(MAX(Kinder!$AJ$903:AO$903)&lt;3,4.5,Kinder!BQ90),MIN('Berechnung 4_5 _ x'!$E$31:$F$32))),Kinder!BQ90)</f>
        <v>0</v>
      </c>
      <c r="BD91">
        <f>IF(Kinder!BR90&gt;=4.5,IF('Berechnung 4_5 _ x'!J$5="Nein",4.5,IF(Kinder!AP$903&lt;3,IF(MAX(Kinder!$AJ$903:AP$903)&lt;3,4.5,Kinder!BR90),MIN('Berechnung 4_5 _ x'!$E$31:$F$32))),Kinder!BR90)</f>
        <v>0</v>
      </c>
      <c r="BE91">
        <f>IF(Kinder!BS90&gt;=4.5,IF('Berechnung 4_5 _ x'!K$5="Nein",4.5,IF(Kinder!AQ$903&lt;3,IF(MAX(Kinder!$AJ$903:AQ$903)&lt;3,4.5,Kinder!BS90),MIN('Berechnung 4_5 _ x'!$E$31:$F$32))),Kinder!BS90)</f>
        <v>0</v>
      </c>
      <c r="BF91">
        <f>IF(Kinder!BT90&gt;=4.5,IF('Berechnung 4_5 _ x'!L$5="Nein",4.5,IF(Kinder!AR$903&lt;3,IF(MAX(Kinder!$AJ$903:AR$903)&lt;3,4.5,Kinder!BT90),MIN('Berechnung 4_5 _ x'!$E$31:$F$32))),Kinder!BT90)</f>
        <v>0</v>
      </c>
      <c r="BG91">
        <f>IF(Kinder!BU90&gt;=4.5,IF('Berechnung 4_5 _ x'!M$5="Nein",4.5,IF(Kinder!AS$903&lt;3,IF(MAX(Kinder!$AJ$903:AS$903)&lt;3,4.5,Kinder!BU90),MIN('Berechnung 4_5 _ x'!$E$31:$F$32))),Kinder!BU90)</f>
        <v>0</v>
      </c>
      <c r="BH91">
        <f>IF(Kinder!BV90&gt;=4.5,IF('Berechnung 4_5 _ x'!N$5="Nein",4.5,IF(Kinder!AT$903&lt;3,IF(MAX(Kinder!$AJ$903:AT$903)&lt;3,4.5,Kinder!BV90),MIN('Berechnung 4_5 _ x'!$E$31:$F$32))),Kinder!BV90)</f>
        <v>0</v>
      </c>
      <c r="BI91">
        <f>IF(Kinder!BW90&gt;=4.5,IF('Berechnung 4_5 _ x'!O$5="Nein",4.5,IF(Kinder!AU$903&lt;3,IF(MAX(Kinder!$AJ$903:AU$903)&lt;3,4.5,Kinder!BW90),MIN('Berechnung 4_5 _ x'!$E$31:$F$32))),Kinder!BW90)</f>
        <v>0</v>
      </c>
      <c r="BJ91">
        <f t="shared" ref="BJ91:BU91" si="146">MIN(AX90,AX91)*AX92</f>
        <v>0</v>
      </c>
      <c r="BK91">
        <f t="shared" si="146"/>
        <v>0</v>
      </c>
      <c r="BL91">
        <f t="shared" si="146"/>
        <v>0</v>
      </c>
      <c r="BM91">
        <f t="shared" si="146"/>
        <v>0</v>
      </c>
      <c r="BN91">
        <f t="shared" si="146"/>
        <v>0</v>
      </c>
      <c r="BO91">
        <f t="shared" si="146"/>
        <v>0</v>
      </c>
      <c r="BP91">
        <f t="shared" si="146"/>
        <v>0</v>
      </c>
      <c r="BQ91">
        <f t="shared" si="146"/>
        <v>0</v>
      </c>
      <c r="BR91">
        <f t="shared" si="146"/>
        <v>0</v>
      </c>
      <c r="BS91">
        <f t="shared" si="146"/>
        <v>0</v>
      </c>
      <c r="BT91">
        <f t="shared" si="146"/>
        <v>0</v>
      </c>
      <c r="BU91">
        <f t="shared" si="146"/>
        <v>0</v>
      </c>
      <c r="BV91">
        <f>SUM(BJ91:BU91)</f>
        <v>0</v>
      </c>
      <c r="CJ91" s="78"/>
      <c r="CK91" s="581"/>
      <c r="CL91" s="581"/>
      <c r="CM91" s="581"/>
    </row>
    <row r="92" spans="1:91" ht="13.5" thickBot="1" x14ac:dyDescent="0.25">
      <c r="A92" s="167"/>
      <c r="B92" s="79"/>
      <c r="C92" s="79"/>
      <c r="D92" s="79"/>
      <c r="E92" s="79"/>
      <c r="F92" s="79"/>
      <c r="G92" s="79"/>
      <c r="H92" s="79"/>
      <c r="I92" s="79"/>
      <c r="J92" s="79"/>
      <c r="K92" s="79"/>
      <c r="L92" s="79"/>
      <c r="M92" s="79"/>
      <c r="N92" s="79"/>
      <c r="O92" s="79"/>
      <c r="P92" s="79"/>
      <c r="Q92" s="79"/>
      <c r="R92" s="79"/>
      <c r="S92" s="79"/>
      <c r="T92" s="79"/>
      <c r="U92" s="79"/>
      <c r="V92" s="79"/>
      <c r="W92" s="79"/>
      <c r="X92" s="79"/>
      <c r="Y92" s="79">
        <f t="shared" ref="Y92:AJ92" si="147">A90*M91</f>
        <v>0</v>
      </c>
      <c r="Z92" s="79">
        <f t="shared" si="147"/>
        <v>0</v>
      </c>
      <c r="AA92" s="79">
        <f t="shared" si="147"/>
        <v>0</v>
      </c>
      <c r="AB92" s="79">
        <f t="shared" si="147"/>
        <v>0</v>
      </c>
      <c r="AC92" s="79">
        <f t="shared" si="147"/>
        <v>0</v>
      </c>
      <c r="AD92" s="79">
        <f t="shared" si="147"/>
        <v>0</v>
      </c>
      <c r="AE92" s="79">
        <f t="shared" si="147"/>
        <v>0</v>
      </c>
      <c r="AF92" s="79">
        <f t="shared" si="147"/>
        <v>0</v>
      </c>
      <c r="AG92" s="79">
        <f t="shared" si="147"/>
        <v>0</v>
      </c>
      <c r="AH92" s="79">
        <f t="shared" si="147"/>
        <v>0</v>
      </c>
      <c r="AI92" s="79">
        <f t="shared" si="147"/>
        <v>0</v>
      </c>
      <c r="AJ92" s="79">
        <f t="shared" si="147"/>
        <v>0</v>
      </c>
      <c r="AK92" s="79">
        <f t="shared" ref="AK92:AV92" si="148">IF(A90&gt;4.4,M91,A90*M91)</f>
        <v>0</v>
      </c>
      <c r="AL92" s="79">
        <f t="shared" si="148"/>
        <v>0</v>
      </c>
      <c r="AM92" s="79">
        <f t="shared" si="148"/>
        <v>0</v>
      </c>
      <c r="AN92" s="79">
        <f t="shared" si="148"/>
        <v>0</v>
      </c>
      <c r="AO92" s="79">
        <f t="shared" si="148"/>
        <v>0</v>
      </c>
      <c r="AP92" s="79">
        <f t="shared" si="148"/>
        <v>0</v>
      </c>
      <c r="AQ92" s="79">
        <f t="shared" si="148"/>
        <v>0</v>
      </c>
      <c r="AR92" s="79">
        <f t="shared" si="148"/>
        <v>0</v>
      </c>
      <c r="AS92" s="79">
        <f t="shared" si="148"/>
        <v>0</v>
      </c>
      <c r="AT92" s="79">
        <f t="shared" si="148"/>
        <v>0</v>
      </c>
      <c r="AU92" s="79">
        <f t="shared" si="148"/>
        <v>0</v>
      </c>
      <c r="AV92" s="79">
        <f t="shared" si="148"/>
        <v>0</v>
      </c>
      <c r="AW92" s="79">
        <f>SUM(Y92:AJ92)</f>
        <v>0</v>
      </c>
      <c r="AX92" s="168">
        <f>Kinder!BL91</f>
        <v>0</v>
      </c>
      <c r="AY92" s="168">
        <f>Kinder!BM91</f>
        <v>0</v>
      </c>
      <c r="AZ92" s="168">
        <f>Kinder!BN91</f>
        <v>0</v>
      </c>
      <c r="BA92" s="168">
        <f>Kinder!BO91</f>
        <v>0</v>
      </c>
      <c r="BB92" s="168">
        <f>Kinder!BP91</f>
        <v>0</v>
      </c>
      <c r="BC92" s="168">
        <f>Kinder!BQ91</f>
        <v>0</v>
      </c>
      <c r="BD92" s="168">
        <f>Kinder!BR91</f>
        <v>0</v>
      </c>
      <c r="BE92" s="168">
        <f>Kinder!BS91</f>
        <v>0</v>
      </c>
      <c r="BF92" s="168">
        <f>Kinder!BT91</f>
        <v>0</v>
      </c>
      <c r="BG92" s="168">
        <f>Kinder!BU91</f>
        <v>0</v>
      </c>
      <c r="BH92" s="168">
        <f>Kinder!BV91</f>
        <v>0</v>
      </c>
      <c r="BI92" s="168">
        <f>Kinder!BW91</f>
        <v>0</v>
      </c>
      <c r="BV92" s="79"/>
      <c r="BW92" s="79">
        <f t="shared" ref="BW92:CH92" si="149">IF(MIN(AX90,AX91)&gt;4.5,4.5*AX92,BJ91)</f>
        <v>0</v>
      </c>
      <c r="BX92" s="79">
        <f t="shared" si="149"/>
        <v>0</v>
      </c>
      <c r="BY92" s="79">
        <f t="shared" si="149"/>
        <v>0</v>
      </c>
      <c r="BZ92" s="79">
        <f t="shared" si="149"/>
        <v>0</v>
      </c>
      <c r="CA92" s="79">
        <f t="shared" si="149"/>
        <v>0</v>
      </c>
      <c r="CB92" s="79">
        <f t="shared" si="149"/>
        <v>0</v>
      </c>
      <c r="CC92" s="79">
        <f t="shared" si="149"/>
        <v>0</v>
      </c>
      <c r="CD92" s="79">
        <f t="shared" si="149"/>
        <v>0</v>
      </c>
      <c r="CE92" s="79">
        <f t="shared" si="149"/>
        <v>0</v>
      </c>
      <c r="CF92" s="79">
        <f t="shared" si="149"/>
        <v>0</v>
      </c>
      <c r="CG92" s="79">
        <f t="shared" si="149"/>
        <v>0</v>
      </c>
      <c r="CH92" s="79">
        <f t="shared" si="149"/>
        <v>0</v>
      </c>
      <c r="CI92" s="79">
        <f>SUM(BW92:CH92)</f>
        <v>0</v>
      </c>
      <c r="CJ92" s="80"/>
      <c r="CK92" s="581"/>
      <c r="CL92" s="581"/>
      <c r="CM92" s="581"/>
    </row>
    <row r="93" spans="1:91" x14ac:dyDescent="0.2">
      <c r="A93" s="124">
        <f>Kinder!E93</f>
        <v>0</v>
      </c>
      <c r="B93">
        <f>Kinder!F93</f>
        <v>0</v>
      </c>
      <c r="C93">
        <f>Kinder!G93</f>
        <v>0</v>
      </c>
      <c r="D93">
        <f>Kinder!H93</f>
        <v>0</v>
      </c>
      <c r="E93">
        <f>Kinder!I93</f>
        <v>0</v>
      </c>
      <c r="F93">
        <f>Kinder!J93</f>
        <v>0</v>
      </c>
      <c r="G93">
        <f>Kinder!K93</f>
        <v>0</v>
      </c>
      <c r="H93">
        <f>Kinder!L93</f>
        <v>0</v>
      </c>
      <c r="I93">
        <f>Kinder!M93</f>
        <v>0</v>
      </c>
      <c r="J93">
        <f>Kinder!N93</f>
        <v>0</v>
      </c>
      <c r="K93">
        <f>Kinder!O93</f>
        <v>0</v>
      </c>
      <c r="L93">
        <f>Kinder!P93</f>
        <v>0</v>
      </c>
      <c r="AX93" s="165">
        <f>IF(Kinder!BL93=4.5,'Berechnung 4_5 _ x'!$E$31,Kinder!BL93)</f>
        <v>0</v>
      </c>
      <c r="AY93" s="165">
        <f>IF(Kinder!F93=4.5,'Berechnung 4_5 _ x'!$E$31,Kinder!F93)</f>
        <v>0</v>
      </c>
      <c r="AZ93" s="165">
        <f>IF(Kinder!G93=4.5,'Berechnung 4_5 _ x'!$E$31,Kinder!G93)</f>
        <v>0</v>
      </c>
      <c r="BA93" s="165">
        <f>IF(Kinder!H93=4.5,'Berechnung 4_5 _ x'!$E$31,Kinder!H93)</f>
        <v>0</v>
      </c>
      <c r="BB93" s="165">
        <f>IF(Kinder!I93=4.5,'Berechnung 4_5 _ x'!$E$31,Kinder!I93)</f>
        <v>0</v>
      </c>
      <c r="BC93" s="165">
        <f>IF(Kinder!J93=4.5,'Berechnung 4_5 _ x'!$E$31,Kinder!J93)</f>
        <v>0</v>
      </c>
      <c r="BD93" s="165">
        <f>IF(Kinder!K93=4.5,'Berechnung 4_5 _ x'!$E$31,Kinder!K93)</f>
        <v>0</v>
      </c>
      <c r="BE93" s="165">
        <f>IF(Kinder!L93=4.5,'Berechnung 4_5 _ x'!$E$31,Kinder!L93)</f>
        <v>0</v>
      </c>
      <c r="BF93" s="165">
        <f>IF(Kinder!M93=4.5,'Berechnung 4_5 _ x'!$E$31,Kinder!M93)</f>
        <v>0</v>
      </c>
      <c r="BG93" s="165">
        <f>IF(Kinder!N93=4.5,'Berechnung 4_5 _ x'!$E$31,Kinder!N93)</f>
        <v>0</v>
      </c>
      <c r="BH93" s="165">
        <f>IF(Kinder!O93=4.5,'Berechnung 4_5 _ x'!$E$31,Kinder!O93)</f>
        <v>0</v>
      </c>
      <c r="BI93" s="165">
        <f>IF(Kinder!P93=4.5,'Berechnung 4_5 _ x'!$E$31,Kinder!P93)</f>
        <v>0</v>
      </c>
      <c r="BJ93" s="165"/>
      <c r="BK93" s="165"/>
      <c r="BL93" s="165"/>
      <c r="BM93" s="165"/>
      <c r="BN93" s="165"/>
      <c r="BO93" s="165"/>
      <c r="BP93" s="165"/>
      <c r="BQ93" s="165"/>
      <c r="BR93" s="165"/>
      <c r="BS93" s="165"/>
      <c r="BT93" s="165"/>
      <c r="BU93" s="165"/>
      <c r="BW93">
        <f t="shared" ref="BW93:CH93" si="150">IF(MIN(AX93,AX94)&gt;=4.5,1*AX95,BJ94)</f>
        <v>0</v>
      </c>
      <c r="BX93">
        <f t="shared" si="150"/>
        <v>0</v>
      </c>
      <c r="BY93">
        <f t="shared" si="150"/>
        <v>0</v>
      </c>
      <c r="BZ93">
        <f t="shared" si="150"/>
        <v>0</v>
      </c>
      <c r="CA93">
        <f t="shared" si="150"/>
        <v>0</v>
      </c>
      <c r="CB93">
        <f t="shared" si="150"/>
        <v>0</v>
      </c>
      <c r="CC93">
        <f t="shared" si="150"/>
        <v>0</v>
      </c>
      <c r="CD93">
        <f t="shared" si="150"/>
        <v>0</v>
      </c>
      <c r="CE93">
        <f t="shared" si="150"/>
        <v>0</v>
      </c>
      <c r="CF93">
        <f t="shared" si="150"/>
        <v>0</v>
      </c>
      <c r="CG93">
        <f t="shared" si="150"/>
        <v>0</v>
      </c>
      <c r="CH93">
        <f t="shared" si="150"/>
        <v>0</v>
      </c>
      <c r="CJ93" s="78">
        <f>SUM(BW93:CH93)</f>
        <v>0</v>
      </c>
      <c r="CK93" s="581">
        <f>CL93+CM93</f>
        <v>0</v>
      </c>
      <c r="CL93" s="581">
        <f>IF(COUNTIF(Kinder!E95:P95,Antrag!$C$4)=0,0,(IF(AND(A93=2,Kinder!E95=Antrag!$C$4),M94,0)+IF(AND(OR(A93=2,B93=2),Kinder!F95=Antrag!$C$4),N94,0)+IF(AND(OR(A93=2,B93=2,C93=2),Kinder!G95=Antrag!$C$4),O94,0)+IF(AND(OR(A93=2,B93=2,C93=2,D93=2),Kinder!H95=Antrag!$C$4),P94,0)+IF(AND(OR(A93=2,B93=2,C93=2,D93=2,E93=2),Kinder!I95=Antrag!$C$4),Q94,0)+IF(AND(OR(A93=2,B93=2,C93=2,D93=2,E93=2,F93=2),Kinder!J95=Antrag!$C$4),R94,0))/12)</f>
        <v>0</v>
      </c>
      <c r="CM93" s="581">
        <f>IF(COUNTIF(Kinder!E95:P95,Antrag!$C$4)=0,0,(IF(AND(OR(A93=2,B93=2,C93=2,D93=2,E93=2,F93=2,G93=2),Kinder!K95=Antrag!$C$4),S94,0)+IF(AND(OR(A93=2,B93=2,C93=2,D93=2,E93=2,F93=2,G93=2,H93=2),Kinder!L95=Antrag!$C$4),T94,0)+IF(AND(OR(A93=2,B93=2,C93=2,D93=2,E93=2,F93=2,G93=2,H93=2,I93=2),Kinder!M95=Antrag!$C$4),U94,0)+IF(AND(OR(A93=2,B93=2,C93=2,D93=2,E93=2,F93=2,G93=2,H93=2,I93=2,J93=2),Kinder!N95=Antrag!$C$4),V94,0)+IF(AND(OR(A93=2,B93=2,C93=2,D93=2,E93=2,F93=2,G93=2,H93=2,I93=2,J93=2,K93=2),Kinder!O95=Antrag!$C$4),W94,0)+IF(AND(OR(A93=2,B93=2,C93=2,D93=2,E93=2,F93=2,G93=2,H93=2,I93=2,J93=2,K93=2,L93=2),Kinder!P95=Antrag!$C$4),X94,0))/12)</f>
        <v>0</v>
      </c>
    </row>
    <row r="94" spans="1:91" x14ac:dyDescent="0.2">
      <c r="A94" s="124"/>
      <c r="M94">
        <f>Kinder!E94</f>
        <v>0</v>
      </c>
      <c r="N94">
        <f>Kinder!F94</f>
        <v>0</v>
      </c>
      <c r="O94">
        <f>Kinder!G94</f>
        <v>0</v>
      </c>
      <c r="P94">
        <f>Kinder!H94</f>
        <v>0</v>
      </c>
      <c r="Q94">
        <f>Kinder!I94</f>
        <v>0</v>
      </c>
      <c r="R94">
        <f>Kinder!J94</f>
        <v>0</v>
      </c>
      <c r="S94">
        <f>Kinder!K94</f>
        <v>0</v>
      </c>
      <c r="T94">
        <f>Kinder!L94</f>
        <v>0</v>
      </c>
      <c r="U94">
        <f>Kinder!M94</f>
        <v>0</v>
      </c>
      <c r="V94">
        <f>Kinder!N94</f>
        <v>0</v>
      </c>
      <c r="W94">
        <f>Kinder!O94</f>
        <v>0</v>
      </c>
      <c r="X94">
        <f>Kinder!P94</f>
        <v>0</v>
      </c>
      <c r="AX94">
        <f>IF(Kinder!BL93&gt;=4.5,IF('Berechnung 4_5 _ x'!D$5="Nein",4.5,IF(Kinder!AJ$903&lt;3,IF(MAX(Kinder!$AJ$903:AJ$903)&lt;3,4.5,Kinder!BL93),MIN('Berechnung 4_5 _ x'!$E$31:$F$32))),Kinder!BL93)</f>
        <v>0</v>
      </c>
      <c r="AY94">
        <f>IF(Kinder!BM93&gt;=4.5,IF('Berechnung 4_5 _ x'!E$5="Nein",4.5,IF(Kinder!AK$903&lt;3,IF(MAX(Kinder!$AJ$903:AK$903)&lt;3,4.5,Kinder!BM93),MIN('Berechnung 4_5 _ x'!$E$31:$F$32))),Kinder!BM93)</f>
        <v>0</v>
      </c>
      <c r="AZ94">
        <f>IF(Kinder!BN93&gt;=4.5,IF('Berechnung 4_5 _ x'!F$5="Nein",4.5,IF(Kinder!AL$903&lt;3,IF(MAX(Kinder!$AJ$903:AL$903)&lt;3,4.5,Kinder!BN93),MIN('Berechnung 4_5 _ x'!$E$31:$F$32))),Kinder!BN93)</f>
        <v>0</v>
      </c>
      <c r="BA94">
        <f>IF(Kinder!BO93&gt;=4.5,IF('Berechnung 4_5 _ x'!G$5="Nein",4.5,IF(Kinder!AM$903&lt;3,IF(MAX(Kinder!$AJ$903:AM$903)&lt;3,4.5,Kinder!BO93),MIN('Berechnung 4_5 _ x'!$E$31:$F$32))),Kinder!BO93)</f>
        <v>0</v>
      </c>
      <c r="BB94">
        <f>IF(Kinder!BP93&gt;=4.5,IF('Berechnung 4_5 _ x'!H$5="Nein",4.5,IF(Kinder!AN$903&lt;3,IF(MAX(Kinder!$AJ$903:AN$903)&lt;3,4.5,Kinder!BP93),MIN('Berechnung 4_5 _ x'!$E$31:$F$32))),Kinder!BP93)</f>
        <v>0</v>
      </c>
      <c r="BC94">
        <f>IF(Kinder!BQ93&gt;=4.5,IF('Berechnung 4_5 _ x'!I$5="Nein",4.5,IF(Kinder!AO$903&lt;3,IF(MAX(Kinder!$AJ$903:AO$903)&lt;3,4.5,Kinder!BQ93),MIN('Berechnung 4_5 _ x'!$E$31:$F$32))),Kinder!BQ93)</f>
        <v>0</v>
      </c>
      <c r="BD94">
        <f>IF(Kinder!BR93&gt;=4.5,IF('Berechnung 4_5 _ x'!J$5="Nein",4.5,IF(Kinder!AP$903&lt;3,IF(MAX(Kinder!$AJ$903:AP$903)&lt;3,4.5,Kinder!BR93),MIN('Berechnung 4_5 _ x'!$E$31:$F$32))),Kinder!BR93)</f>
        <v>0</v>
      </c>
      <c r="BE94">
        <f>IF(Kinder!BS93&gt;=4.5,IF('Berechnung 4_5 _ x'!K$5="Nein",4.5,IF(Kinder!AQ$903&lt;3,IF(MAX(Kinder!$AJ$903:AQ$903)&lt;3,4.5,Kinder!BS93),MIN('Berechnung 4_5 _ x'!$E$31:$F$32))),Kinder!BS93)</f>
        <v>0</v>
      </c>
      <c r="BF94">
        <f>IF(Kinder!BT93&gt;=4.5,IF('Berechnung 4_5 _ x'!L$5="Nein",4.5,IF(Kinder!AR$903&lt;3,IF(MAX(Kinder!$AJ$903:AR$903)&lt;3,4.5,Kinder!BT93),MIN('Berechnung 4_5 _ x'!$E$31:$F$32))),Kinder!BT93)</f>
        <v>0</v>
      </c>
      <c r="BG94">
        <f>IF(Kinder!BU93&gt;=4.5,IF('Berechnung 4_5 _ x'!M$5="Nein",4.5,IF(Kinder!AS$903&lt;3,IF(MAX(Kinder!$AJ$903:AS$903)&lt;3,4.5,Kinder!BU93),MIN('Berechnung 4_5 _ x'!$E$31:$F$32))),Kinder!BU93)</f>
        <v>0</v>
      </c>
      <c r="BH94">
        <f>IF(Kinder!BV93&gt;=4.5,IF('Berechnung 4_5 _ x'!N$5="Nein",4.5,IF(Kinder!AT$903&lt;3,IF(MAX(Kinder!$AJ$903:AT$903)&lt;3,4.5,Kinder!BV93),MIN('Berechnung 4_5 _ x'!$E$31:$F$32))),Kinder!BV93)</f>
        <v>0</v>
      </c>
      <c r="BI94">
        <f>IF(Kinder!BW93&gt;=4.5,IF('Berechnung 4_5 _ x'!O$5="Nein",4.5,IF(Kinder!AU$903&lt;3,IF(MAX(Kinder!$AJ$903:AU$903)&lt;3,4.5,Kinder!BW93),MIN('Berechnung 4_5 _ x'!$E$31:$F$32))),Kinder!BW93)</f>
        <v>0</v>
      </c>
      <c r="BJ94">
        <f t="shared" ref="BJ94:BU94" si="151">MIN(AX93,AX94)*AX95</f>
        <v>0</v>
      </c>
      <c r="BK94">
        <f t="shared" si="151"/>
        <v>0</v>
      </c>
      <c r="BL94">
        <f t="shared" si="151"/>
        <v>0</v>
      </c>
      <c r="BM94">
        <f t="shared" si="151"/>
        <v>0</v>
      </c>
      <c r="BN94">
        <f t="shared" si="151"/>
        <v>0</v>
      </c>
      <c r="BO94">
        <f t="shared" si="151"/>
        <v>0</v>
      </c>
      <c r="BP94">
        <f t="shared" si="151"/>
        <v>0</v>
      </c>
      <c r="BQ94">
        <f t="shared" si="151"/>
        <v>0</v>
      </c>
      <c r="BR94">
        <f t="shared" si="151"/>
        <v>0</v>
      </c>
      <c r="BS94">
        <f t="shared" si="151"/>
        <v>0</v>
      </c>
      <c r="BT94">
        <f t="shared" si="151"/>
        <v>0</v>
      </c>
      <c r="BU94">
        <f t="shared" si="151"/>
        <v>0</v>
      </c>
      <c r="BV94">
        <f>SUM(BJ94:BU94)</f>
        <v>0</v>
      </c>
      <c r="CJ94" s="78"/>
      <c r="CK94" s="581"/>
      <c r="CL94" s="581"/>
      <c r="CM94" s="581"/>
    </row>
    <row r="95" spans="1:91" ht="13.5" thickBot="1" x14ac:dyDescent="0.25">
      <c r="A95" s="167"/>
      <c r="B95" s="79"/>
      <c r="C95" s="79"/>
      <c r="D95" s="79"/>
      <c r="E95" s="79"/>
      <c r="F95" s="79"/>
      <c r="G95" s="79"/>
      <c r="H95" s="79"/>
      <c r="I95" s="79"/>
      <c r="J95" s="79"/>
      <c r="K95" s="79"/>
      <c r="L95" s="79"/>
      <c r="M95" s="79"/>
      <c r="N95" s="79"/>
      <c r="O95" s="79"/>
      <c r="P95" s="79"/>
      <c r="Q95" s="79"/>
      <c r="R95" s="79"/>
      <c r="S95" s="79"/>
      <c r="T95" s="79"/>
      <c r="U95" s="79"/>
      <c r="V95" s="79"/>
      <c r="W95" s="79"/>
      <c r="X95" s="79"/>
      <c r="Y95" s="79">
        <f t="shared" ref="Y95:AJ95" si="152">A93*M94</f>
        <v>0</v>
      </c>
      <c r="Z95" s="79">
        <f t="shared" si="152"/>
        <v>0</v>
      </c>
      <c r="AA95" s="79">
        <f t="shared" si="152"/>
        <v>0</v>
      </c>
      <c r="AB95" s="79">
        <f t="shared" si="152"/>
        <v>0</v>
      </c>
      <c r="AC95" s="79">
        <f t="shared" si="152"/>
        <v>0</v>
      </c>
      <c r="AD95" s="79">
        <f t="shared" si="152"/>
        <v>0</v>
      </c>
      <c r="AE95" s="79">
        <f t="shared" si="152"/>
        <v>0</v>
      </c>
      <c r="AF95" s="79">
        <f t="shared" si="152"/>
        <v>0</v>
      </c>
      <c r="AG95" s="79">
        <f t="shared" si="152"/>
        <v>0</v>
      </c>
      <c r="AH95" s="79">
        <f t="shared" si="152"/>
        <v>0</v>
      </c>
      <c r="AI95" s="79">
        <f t="shared" si="152"/>
        <v>0</v>
      </c>
      <c r="AJ95" s="79">
        <f t="shared" si="152"/>
        <v>0</v>
      </c>
      <c r="AK95" s="79">
        <f t="shared" ref="AK95:AV95" si="153">IF(A93&gt;4.4,M94,A93*M94)</f>
        <v>0</v>
      </c>
      <c r="AL95" s="79">
        <f t="shared" si="153"/>
        <v>0</v>
      </c>
      <c r="AM95" s="79">
        <f t="shared" si="153"/>
        <v>0</v>
      </c>
      <c r="AN95" s="79">
        <f t="shared" si="153"/>
        <v>0</v>
      </c>
      <c r="AO95" s="79">
        <f t="shared" si="153"/>
        <v>0</v>
      </c>
      <c r="AP95" s="79">
        <f t="shared" si="153"/>
        <v>0</v>
      </c>
      <c r="AQ95" s="79">
        <f t="shared" si="153"/>
        <v>0</v>
      </c>
      <c r="AR95" s="79">
        <f t="shared" si="153"/>
        <v>0</v>
      </c>
      <c r="AS95" s="79">
        <f t="shared" si="153"/>
        <v>0</v>
      </c>
      <c r="AT95" s="79">
        <f t="shared" si="153"/>
        <v>0</v>
      </c>
      <c r="AU95" s="79">
        <f t="shared" si="153"/>
        <v>0</v>
      </c>
      <c r="AV95" s="79">
        <f t="shared" si="153"/>
        <v>0</v>
      </c>
      <c r="AW95" s="79">
        <f>SUM(Y95:AJ95)</f>
        <v>0</v>
      </c>
      <c r="AX95" s="168">
        <f>Kinder!BL94</f>
        <v>0</v>
      </c>
      <c r="AY95" s="168">
        <f>Kinder!BM94</f>
        <v>0</v>
      </c>
      <c r="AZ95" s="168">
        <f>Kinder!BN94</f>
        <v>0</v>
      </c>
      <c r="BA95" s="168">
        <f>Kinder!BO94</f>
        <v>0</v>
      </c>
      <c r="BB95" s="168">
        <f>Kinder!BP94</f>
        <v>0</v>
      </c>
      <c r="BC95" s="168">
        <f>Kinder!BQ94</f>
        <v>0</v>
      </c>
      <c r="BD95" s="168">
        <f>Kinder!BR94</f>
        <v>0</v>
      </c>
      <c r="BE95" s="168">
        <f>Kinder!BS94</f>
        <v>0</v>
      </c>
      <c r="BF95" s="168">
        <f>Kinder!BT94</f>
        <v>0</v>
      </c>
      <c r="BG95" s="168">
        <f>Kinder!BU94</f>
        <v>0</v>
      </c>
      <c r="BH95" s="168">
        <f>Kinder!BV94</f>
        <v>0</v>
      </c>
      <c r="BI95" s="168">
        <f>Kinder!BW94</f>
        <v>0</v>
      </c>
      <c r="BV95" s="79"/>
      <c r="BW95" s="79">
        <f t="shared" ref="BW95:CH95" si="154">IF(MIN(AX93,AX94)&gt;4.5,4.5*AX95,BJ94)</f>
        <v>0</v>
      </c>
      <c r="BX95" s="79">
        <f t="shared" si="154"/>
        <v>0</v>
      </c>
      <c r="BY95" s="79">
        <f t="shared" si="154"/>
        <v>0</v>
      </c>
      <c r="BZ95" s="79">
        <f t="shared" si="154"/>
        <v>0</v>
      </c>
      <c r="CA95" s="79">
        <f t="shared" si="154"/>
        <v>0</v>
      </c>
      <c r="CB95" s="79">
        <f t="shared" si="154"/>
        <v>0</v>
      </c>
      <c r="CC95" s="79">
        <f t="shared" si="154"/>
        <v>0</v>
      </c>
      <c r="CD95" s="79">
        <f t="shared" si="154"/>
        <v>0</v>
      </c>
      <c r="CE95" s="79">
        <f t="shared" si="154"/>
        <v>0</v>
      </c>
      <c r="CF95" s="79">
        <f t="shared" si="154"/>
        <v>0</v>
      </c>
      <c r="CG95" s="79">
        <f t="shared" si="154"/>
        <v>0</v>
      </c>
      <c r="CH95" s="79">
        <f t="shared" si="154"/>
        <v>0</v>
      </c>
      <c r="CI95" s="79">
        <f>SUM(BW95:CH95)</f>
        <v>0</v>
      </c>
      <c r="CJ95" s="80"/>
      <c r="CK95" s="581"/>
      <c r="CL95" s="581"/>
      <c r="CM95" s="581"/>
    </row>
    <row r="96" spans="1:91" x14ac:dyDescent="0.2">
      <c r="A96" s="124">
        <f>Kinder!E96</f>
        <v>0</v>
      </c>
      <c r="B96">
        <f>Kinder!F96</f>
        <v>0</v>
      </c>
      <c r="C96">
        <f>Kinder!G96</f>
        <v>0</v>
      </c>
      <c r="D96">
        <f>Kinder!H96</f>
        <v>0</v>
      </c>
      <c r="E96">
        <f>Kinder!I96</f>
        <v>0</v>
      </c>
      <c r="F96">
        <f>Kinder!J96</f>
        <v>0</v>
      </c>
      <c r="G96">
        <f>Kinder!K96</f>
        <v>0</v>
      </c>
      <c r="H96">
        <f>Kinder!L96</f>
        <v>0</v>
      </c>
      <c r="I96">
        <f>Kinder!M96</f>
        <v>0</v>
      </c>
      <c r="J96">
        <f>Kinder!N96</f>
        <v>0</v>
      </c>
      <c r="K96">
        <f>Kinder!O96</f>
        <v>0</v>
      </c>
      <c r="L96">
        <f>Kinder!P96</f>
        <v>0</v>
      </c>
      <c r="AX96" s="165">
        <f>IF(Kinder!BL96=4.5,'Berechnung 4_5 _ x'!$E$31,Kinder!BL96)</f>
        <v>0</v>
      </c>
      <c r="AY96" s="165">
        <f>IF(Kinder!F96=4.5,'Berechnung 4_5 _ x'!$E$31,Kinder!F96)</f>
        <v>0</v>
      </c>
      <c r="AZ96" s="165">
        <f>IF(Kinder!G96=4.5,'Berechnung 4_5 _ x'!$E$31,Kinder!G96)</f>
        <v>0</v>
      </c>
      <c r="BA96" s="165">
        <f>IF(Kinder!H96=4.5,'Berechnung 4_5 _ x'!$E$31,Kinder!H96)</f>
        <v>0</v>
      </c>
      <c r="BB96" s="165">
        <f>IF(Kinder!I96=4.5,'Berechnung 4_5 _ x'!$E$31,Kinder!I96)</f>
        <v>0</v>
      </c>
      <c r="BC96" s="165">
        <f>IF(Kinder!J96=4.5,'Berechnung 4_5 _ x'!$E$31,Kinder!J96)</f>
        <v>0</v>
      </c>
      <c r="BD96" s="165">
        <f>IF(Kinder!K96=4.5,'Berechnung 4_5 _ x'!$E$31,Kinder!K96)</f>
        <v>0</v>
      </c>
      <c r="BE96" s="165">
        <f>IF(Kinder!L96=4.5,'Berechnung 4_5 _ x'!$E$31,Kinder!L96)</f>
        <v>0</v>
      </c>
      <c r="BF96" s="165">
        <f>IF(Kinder!M96=4.5,'Berechnung 4_5 _ x'!$E$31,Kinder!M96)</f>
        <v>0</v>
      </c>
      <c r="BG96" s="165">
        <f>IF(Kinder!N96=4.5,'Berechnung 4_5 _ x'!$E$31,Kinder!N96)</f>
        <v>0</v>
      </c>
      <c r="BH96" s="165">
        <f>IF(Kinder!O96=4.5,'Berechnung 4_5 _ x'!$E$31,Kinder!O96)</f>
        <v>0</v>
      </c>
      <c r="BI96" s="165">
        <f>IF(Kinder!P96=4.5,'Berechnung 4_5 _ x'!$E$31,Kinder!P96)</f>
        <v>0</v>
      </c>
      <c r="BJ96" s="165"/>
      <c r="BK96" s="165"/>
      <c r="BL96" s="165"/>
      <c r="BM96" s="165"/>
      <c r="BN96" s="165"/>
      <c r="BO96" s="165"/>
      <c r="BP96" s="165"/>
      <c r="BQ96" s="165"/>
      <c r="BR96" s="165"/>
      <c r="BS96" s="165"/>
      <c r="BT96" s="165"/>
      <c r="BU96" s="165"/>
      <c r="BW96">
        <f t="shared" ref="BW96:CH96" si="155">IF(MIN(AX96,AX97)&gt;=4.5,1*AX98,BJ97)</f>
        <v>0</v>
      </c>
      <c r="BX96">
        <f t="shared" si="155"/>
        <v>0</v>
      </c>
      <c r="BY96">
        <f t="shared" si="155"/>
        <v>0</v>
      </c>
      <c r="BZ96">
        <f t="shared" si="155"/>
        <v>0</v>
      </c>
      <c r="CA96">
        <f t="shared" si="155"/>
        <v>0</v>
      </c>
      <c r="CB96">
        <f t="shared" si="155"/>
        <v>0</v>
      </c>
      <c r="CC96">
        <f t="shared" si="155"/>
        <v>0</v>
      </c>
      <c r="CD96">
        <f t="shared" si="155"/>
        <v>0</v>
      </c>
      <c r="CE96">
        <f t="shared" si="155"/>
        <v>0</v>
      </c>
      <c r="CF96">
        <f t="shared" si="155"/>
        <v>0</v>
      </c>
      <c r="CG96">
        <f t="shared" si="155"/>
        <v>0</v>
      </c>
      <c r="CH96">
        <f t="shared" si="155"/>
        <v>0</v>
      </c>
      <c r="CJ96" s="78">
        <f>SUM(BW96:CH96)</f>
        <v>0</v>
      </c>
      <c r="CK96" s="581">
        <f>CL96+CM96</f>
        <v>0</v>
      </c>
      <c r="CL96" s="581">
        <f>IF(COUNTIF(Kinder!E98:P98,Antrag!$C$4)=0,0,(IF(AND(A96=2,Kinder!E98=Antrag!$C$4),M97,0)+IF(AND(OR(A96=2,B96=2),Kinder!F98=Antrag!$C$4),N97,0)+IF(AND(OR(A96=2,B96=2,C96=2),Kinder!G98=Antrag!$C$4),O97,0)+IF(AND(OR(A96=2,B96=2,C96=2,D96=2),Kinder!H98=Antrag!$C$4),P97,0)+IF(AND(OR(A96=2,B96=2,C96=2,D96=2,E96=2),Kinder!I98=Antrag!$C$4),Q97,0)+IF(AND(OR(A96=2,B96=2,C96=2,D96=2,E96=2,F96=2),Kinder!J98=Antrag!$C$4),R97,0))/12)</f>
        <v>0</v>
      </c>
      <c r="CM96" s="581">
        <f>IF(COUNTIF(Kinder!E98:P98,Antrag!$C$4)=0,0,(IF(AND(OR(A96=2,B96=2,C96=2,D96=2,E96=2,F96=2,G96=2),Kinder!K98=Antrag!$C$4),S97,0)+IF(AND(OR(A96=2,B96=2,C96=2,D96=2,E96=2,F96=2,G96=2,H96=2),Kinder!L98=Antrag!$C$4),T97,0)+IF(AND(OR(A96=2,B96=2,C96=2,D96=2,E96=2,F96=2,G96=2,H96=2,I96=2),Kinder!M98=Antrag!$C$4),U97,0)+IF(AND(OR(A96=2,B96=2,C96=2,D96=2,E96=2,F96=2,G96=2,H96=2,I96=2,J96=2),Kinder!N98=Antrag!$C$4),V97,0)+IF(AND(OR(A96=2,B96=2,C96=2,D96=2,E96=2,F96=2,G96=2,H96=2,I96=2,J96=2,K96=2),Kinder!O98=Antrag!$C$4),W97,0)+IF(AND(OR(A96=2,B96=2,C96=2,D96=2,E96=2,F96=2,G96=2,H96=2,I96=2,J96=2,K96=2,L96=2),Kinder!P98=Antrag!$C$4),X97,0))/12)</f>
        <v>0</v>
      </c>
    </row>
    <row r="97" spans="1:91" x14ac:dyDescent="0.2">
      <c r="A97" s="124"/>
      <c r="M97">
        <f>Kinder!E97</f>
        <v>0</v>
      </c>
      <c r="N97">
        <f>Kinder!F97</f>
        <v>0</v>
      </c>
      <c r="O97">
        <f>Kinder!G97</f>
        <v>0</v>
      </c>
      <c r="P97">
        <f>Kinder!H97</f>
        <v>0</v>
      </c>
      <c r="Q97">
        <f>Kinder!I97</f>
        <v>0</v>
      </c>
      <c r="R97">
        <f>Kinder!J97</f>
        <v>0</v>
      </c>
      <c r="S97">
        <f>Kinder!K97</f>
        <v>0</v>
      </c>
      <c r="T97">
        <f>Kinder!L97</f>
        <v>0</v>
      </c>
      <c r="U97">
        <f>Kinder!M97</f>
        <v>0</v>
      </c>
      <c r="V97">
        <f>Kinder!N97</f>
        <v>0</v>
      </c>
      <c r="W97">
        <f>Kinder!O97</f>
        <v>0</v>
      </c>
      <c r="X97">
        <f>Kinder!P97</f>
        <v>0</v>
      </c>
      <c r="AX97">
        <f>IF(Kinder!BL96&gt;=4.5,IF('Berechnung 4_5 _ x'!D$5="Nein",4.5,IF(Kinder!AJ$903&lt;3,IF(MAX(Kinder!$AJ$903:AJ$903)&lt;3,4.5,Kinder!BL96),MIN('Berechnung 4_5 _ x'!$E$31:$F$32))),Kinder!BL96)</f>
        <v>0</v>
      </c>
      <c r="AY97">
        <f>IF(Kinder!BM96&gt;=4.5,IF('Berechnung 4_5 _ x'!E$5="Nein",4.5,IF(Kinder!AK$903&lt;3,IF(MAX(Kinder!$AJ$903:AK$903)&lt;3,4.5,Kinder!BM96),MIN('Berechnung 4_5 _ x'!$E$31:$F$32))),Kinder!BM96)</f>
        <v>0</v>
      </c>
      <c r="AZ97">
        <f>IF(Kinder!BN96&gt;=4.5,IF('Berechnung 4_5 _ x'!F$5="Nein",4.5,IF(Kinder!AL$903&lt;3,IF(MAX(Kinder!$AJ$903:AL$903)&lt;3,4.5,Kinder!BN96),MIN('Berechnung 4_5 _ x'!$E$31:$F$32))),Kinder!BN96)</f>
        <v>0</v>
      </c>
      <c r="BA97">
        <f>IF(Kinder!BO96&gt;=4.5,IF('Berechnung 4_5 _ x'!G$5="Nein",4.5,IF(Kinder!AM$903&lt;3,IF(MAX(Kinder!$AJ$903:AM$903)&lt;3,4.5,Kinder!BO96),MIN('Berechnung 4_5 _ x'!$E$31:$F$32))),Kinder!BO96)</f>
        <v>0</v>
      </c>
      <c r="BB97">
        <f>IF(Kinder!BP96&gt;=4.5,IF('Berechnung 4_5 _ x'!H$5="Nein",4.5,IF(Kinder!AN$903&lt;3,IF(MAX(Kinder!$AJ$903:AN$903)&lt;3,4.5,Kinder!BP96),MIN('Berechnung 4_5 _ x'!$E$31:$F$32))),Kinder!BP96)</f>
        <v>0</v>
      </c>
      <c r="BC97">
        <f>IF(Kinder!BQ96&gt;=4.5,IF('Berechnung 4_5 _ x'!I$5="Nein",4.5,IF(Kinder!AO$903&lt;3,IF(MAX(Kinder!$AJ$903:AO$903)&lt;3,4.5,Kinder!BQ96),MIN('Berechnung 4_5 _ x'!$E$31:$F$32))),Kinder!BQ96)</f>
        <v>0</v>
      </c>
      <c r="BD97">
        <f>IF(Kinder!BR96&gt;=4.5,IF('Berechnung 4_5 _ x'!J$5="Nein",4.5,IF(Kinder!AP$903&lt;3,IF(MAX(Kinder!$AJ$903:AP$903)&lt;3,4.5,Kinder!BR96),MIN('Berechnung 4_5 _ x'!$E$31:$F$32))),Kinder!BR96)</f>
        <v>0</v>
      </c>
      <c r="BE97">
        <f>IF(Kinder!BS96&gt;=4.5,IF('Berechnung 4_5 _ x'!K$5="Nein",4.5,IF(Kinder!AQ$903&lt;3,IF(MAX(Kinder!$AJ$903:AQ$903)&lt;3,4.5,Kinder!BS96),MIN('Berechnung 4_5 _ x'!$E$31:$F$32))),Kinder!BS96)</f>
        <v>0</v>
      </c>
      <c r="BF97">
        <f>IF(Kinder!BT96&gt;=4.5,IF('Berechnung 4_5 _ x'!L$5="Nein",4.5,IF(Kinder!AR$903&lt;3,IF(MAX(Kinder!$AJ$903:AR$903)&lt;3,4.5,Kinder!BT96),MIN('Berechnung 4_5 _ x'!$E$31:$F$32))),Kinder!BT96)</f>
        <v>0</v>
      </c>
      <c r="BG97">
        <f>IF(Kinder!BU96&gt;=4.5,IF('Berechnung 4_5 _ x'!M$5="Nein",4.5,IF(Kinder!AS$903&lt;3,IF(MAX(Kinder!$AJ$903:AS$903)&lt;3,4.5,Kinder!BU96),MIN('Berechnung 4_5 _ x'!$E$31:$F$32))),Kinder!BU96)</f>
        <v>0</v>
      </c>
      <c r="BH97">
        <f>IF(Kinder!BV96&gt;=4.5,IF('Berechnung 4_5 _ x'!N$5="Nein",4.5,IF(Kinder!AT$903&lt;3,IF(MAX(Kinder!$AJ$903:AT$903)&lt;3,4.5,Kinder!BV96),MIN('Berechnung 4_5 _ x'!$E$31:$F$32))),Kinder!BV96)</f>
        <v>0</v>
      </c>
      <c r="BI97">
        <f>IF(Kinder!BW96&gt;=4.5,IF('Berechnung 4_5 _ x'!O$5="Nein",4.5,IF(Kinder!AU$903&lt;3,IF(MAX(Kinder!$AJ$903:AU$903)&lt;3,4.5,Kinder!BW96),MIN('Berechnung 4_5 _ x'!$E$31:$F$32))),Kinder!BW96)</f>
        <v>0</v>
      </c>
      <c r="BJ97">
        <f t="shared" ref="BJ97:BU97" si="156">MIN(AX96,AX97)*AX98</f>
        <v>0</v>
      </c>
      <c r="BK97">
        <f t="shared" si="156"/>
        <v>0</v>
      </c>
      <c r="BL97">
        <f t="shared" si="156"/>
        <v>0</v>
      </c>
      <c r="BM97">
        <f t="shared" si="156"/>
        <v>0</v>
      </c>
      <c r="BN97">
        <f t="shared" si="156"/>
        <v>0</v>
      </c>
      <c r="BO97">
        <f t="shared" si="156"/>
        <v>0</v>
      </c>
      <c r="BP97">
        <f t="shared" si="156"/>
        <v>0</v>
      </c>
      <c r="BQ97">
        <f t="shared" si="156"/>
        <v>0</v>
      </c>
      <c r="BR97">
        <f t="shared" si="156"/>
        <v>0</v>
      </c>
      <c r="BS97">
        <f t="shared" si="156"/>
        <v>0</v>
      </c>
      <c r="BT97">
        <f t="shared" si="156"/>
        <v>0</v>
      </c>
      <c r="BU97">
        <f t="shared" si="156"/>
        <v>0</v>
      </c>
      <c r="BV97">
        <f>SUM(BJ97:BU97)</f>
        <v>0</v>
      </c>
      <c r="CJ97" s="78"/>
      <c r="CK97" s="581"/>
      <c r="CL97" s="581"/>
      <c r="CM97" s="581"/>
    </row>
    <row r="98" spans="1:91" ht="13.5" thickBot="1" x14ac:dyDescent="0.25">
      <c r="A98" s="167"/>
      <c r="B98" s="79"/>
      <c r="C98" s="79"/>
      <c r="D98" s="79"/>
      <c r="E98" s="79"/>
      <c r="F98" s="79"/>
      <c r="G98" s="79"/>
      <c r="H98" s="79"/>
      <c r="I98" s="79"/>
      <c r="J98" s="79"/>
      <c r="K98" s="79"/>
      <c r="L98" s="79"/>
      <c r="M98" s="79"/>
      <c r="N98" s="79"/>
      <c r="O98" s="79"/>
      <c r="P98" s="79"/>
      <c r="Q98" s="79"/>
      <c r="R98" s="79"/>
      <c r="S98" s="79"/>
      <c r="T98" s="79"/>
      <c r="U98" s="79"/>
      <c r="V98" s="79"/>
      <c r="W98" s="79"/>
      <c r="X98" s="79"/>
      <c r="Y98" s="79">
        <f t="shared" ref="Y98:AJ98" si="157">A96*M97</f>
        <v>0</v>
      </c>
      <c r="Z98" s="79">
        <f t="shared" si="157"/>
        <v>0</v>
      </c>
      <c r="AA98" s="79">
        <f t="shared" si="157"/>
        <v>0</v>
      </c>
      <c r="AB98" s="79">
        <f t="shared" si="157"/>
        <v>0</v>
      </c>
      <c r="AC98" s="79">
        <f t="shared" si="157"/>
        <v>0</v>
      </c>
      <c r="AD98" s="79">
        <f t="shared" si="157"/>
        <v>0</v>
      </c>
      <c r="AE98" s="79">
        <f t="shared" si="157"/>
        <v>0</v>
      </c>
      <c r="AF98" s="79">
        <f t="shared" si="157"/>
        <v>0</v>
      </c>
      <c r="AG98" s="79">
        <f t="shared" si="157"/>
        <v>0</v>
      </c>
      <c r="AH98" s="79">
        <f t="shared" si="157"/>
        <v>0</v>
      </c>
      <c r="AI98" s="79">
        <f t="shared" si="157"/>
        <v>0</v>
      </c>
      <c r="AJ98" s="79">
        <f t="shared" si="157"/>
        <v>0</v>
      </c>
      <c r="AK98" s="79">
        <f t="shared" ref="AK98:AV98" si="158">IF(A96&gt;4.4,M97,A96*M97)</f>
        <v>0</v>
      </c>
      <c r="AL98" s="79">
        <f t="shared" si="158"/>
        <v>0</v>
      </c>
      <c r="AM98" s="79">
        <f t="shared" si="158"/>
        <v>0</v>
      </c>
      <c r="AN98" s="79">
        <f t="shared" si="158"/>
        <v>0</v>
      </c>
      <c r="AO98" s="79">
        <f t="shared" si="158"/>
        <v>0</v>
      </c>
      <c r="AP98" s="79">
        <f t="shared" si="158"/>
        <v>0</v>
      </c>
      <c r="AQ98" s="79">
        <f t="shared" si="158"/>
        <v>0</v>
      </c>
      <c r="AR98" s="79">
        <f t="shared" si="158"/>
        <v>0</v>
      </c>
      <c r="AS98" s="79">
        <f t="shared" si="158"/>
        <v>0</v>
      </c>
      <c r="AT98" s="79">
        <f t="shared" si="158"/>
        <v>0</v>
      </c>
      <c r="AU98" s="79">
        <f t="shared" si="158"/>
        <v>0</v>
      </c>
      <c r="AV98" s="79">
        <f t="shared" si="158"/>
        <v>0</v>
      </c>
      <c r="AW98" s="79">
        <f>SUM(Y98:AJ98)</f>
        <v>0</v>
      </c>
      <c r="AX98" s="168">
        <f>Kinder!BL97</f>
        <v>0</v>
      </c>
      <c r="AY98" s="168">
        <f>Kinder!BM97</f>
        <v>0</v>
      </c>
      <c r="AZ98" s="168">
        <f>Kinder!BN97</f>
        <v>0</v>
      </c>
      <c r="BA98" s="168">
        <f>Kinder!BO97</f>
        <v>0</v>
      </c>
      <c r="BB98" s="168">
        <f>Kinder!BP97</f>
        <v>0</v>
      </c>
      <c r="BC98" s="168">
        <f>Kinder!BQ97</f>
        <v>0</v>
      </c>
      <c r="BD98" s="168">
        <f>Kinder!BR97</f>
        <v>0</v>
      </c>
      <c r="BE98" s="168">
        <f>Kinder!BS97</f>
        <v>0</v>
      </c>
      <c r="BF98" s="168">
        <f>Kinder!BT97</f>
        <v>0</v>
      </c>
      <c r="BG98" s="168">
        <f>Kinder!BU97</f>
        <v>0</v>
      </c>
      <c r="BH98" s="168">
        <f>Kinder!BV97</f>
        <v>0</v>
      </c>
      <c r="BI98" s="168">
        <f>Kinder!BW97</f>
        <v>0</v>
      </c>
      <c r="BV98" s="79"/>
      <c r="BW98" s="79">
        <f t="shared" ref="BW98:CH98" si="159">IF(MIN(AX96,AX97)&gt;4.5,4.5*AX98,BJ97)</f>
        <v>0</v>
      </c>
      <c r="BX98" s="79">
        <f t="shared" si="159"/>
        <v>0</v>
      </c>
      <c r="BY98" s="79">
        <f t="shared" si="159"/>
        <v>0</v>
      </c>
      <c r="BZ98" s="79">
        <f t="shared" si="159"/>
        <v>0</v>
      </c>
      <c r="CA98" s="79">
        <f t="shared" si="159"/>
        <v>0</v>
      </c>
      <c r="CB98" s="79">
        <f t="shared" si="159"/>
        <v>0</v>
      </c>
      <c r="CC98" s="79">
        <f t="shared" si="159"/>
        <v>0</v>
      </c>
      <c r="CD98" s="79">
        <f t="shared" si="159"/>
        <v>0</v>
      </c>
      <c r="CE98" s="79">
        <f t="shared" si="159"/>
        <v>0</v>
      </c>
      <c r="CF98" s="79">
        <f t="shared" si="159"/>
        <v>0</v>
      </c>
      <c r="CG98" s="79">
        <f t="shared" si="159"/>
        <v>0</v>
      </c>
      <c r="CH98" s="79">
        <f t="shared" si="159"/>
        <v>0</v>
      </c>
      <c r="CI98" s="79">
        <f>SUM(BW98:CH98)</f>
        <v>0</v>
      </c>
      <c r="CJ98" s="80"/>
      <c r="CK98" s="581"/>
      <c r="CL98" s="581"/>
      <c r="CM98" s="581"/>
    </row>
    <row r="99" spans="1:91" x14ac:dyDescent="0.2">
      <c r="A99" s="124">
        <f>Kinder!E99</f>
        <v>0</v>
      </c>
      <c r="B99">
        <f>Kinder!F99</f>
        <v>0</v>
      </c>
      <c r="C99">
        <f>Kinder!G99</f>
        <v>0</v>
      </c>
      <c r="D99">
        <f>Kinder!H99</f>
        <v>0</v>
      </c>
      <c r="E99">
        <f>Kinder!I99</f>
        <v>0</v>
      </c>
      <c r="F99">
        <f>Kinder!J99</f>
        <v>0</v>
      </c>
      <c r="G99">
        <f>Kinder!K99</f>
        <v>0</v>
      </c>
      <c r="H99">
        <f>Kinder!L99</f>
        <v>0</v>
      </c>
      <c r="I99">
        <f>Kinder!M99</f>
        <v>0</v>
      </c>
      <c r="J99">
        <f>Kinder!N99</f>
        <v>0</v>
      </c>
      <c r="K99">
        <f>Kinder!O99</f>
        <v>0</v>
      </c>
      <c r="L99">
        <f>Kinder!P99</f>
        <v>0</v>
      </c>
      <c r="AX99" s="165">
        <f>IF(Kinder!BL99=4.5,'Berechnung 4_5 _ x'!$E$31,Kinder!BL99)</f>
        <v>0</v>
      </c>
      <c r="AY99" s="165">
        <f>IF(Kinder!F99=4.5,'Berechnung 4_5 _ x'!$E$31,Kinder!F99)</f>
        <v>0</v>
      </c>
      <c r="AZ99" s="165">
        <f>IF(Kinder!G99=4.5,'Berechnung 4_5 _ x'!$E$31,Kinder!G99)</f>
        <v>0</v>
      </c>
      <c r="BA99" s="165">
        <f>IF(Kinder!H99=4.5,'Berechnung 4_5 _ x'!$E$31,Kinder!H99)</f>
        <v>0</v>
      </c>
      <c r="BB99" s="165">
        <f>IF(Kinder!I99=4.5,'Berechnung 4_5 _ x'!$E$31,Kinder!I99)</f>
        <v>0</v>
      </c>
      <c r="BC99" s="165">
        <f>IF(Kinder!J99=4.5,'Berechnung 4_5 _ x'!$E$31,Kinder!J99)</f>
        <v>0</v>
      </c>
      <c r="BD99" s="165">
        <f>IF(Kinder!K99=4.5,'Berechnung 4_5 _ x'!$E$31,Kinder!K99)</f>
        <v>0</v>
      </c>
      <c r="BE99" s="165">
        <f>IF(Kinder!L99=4.5,'Berechnung 4_5 _ x'!$E$31,Kinder!L99)</f>
        <v>0</v>
      </c>
      <c r="BF99" s="165">
        <f>IF(Kinder!M99=4.5,'Berechnung 4_5 _ x'!$E$31,Kinder!M99)</f>
        <v>0</v>
      </c>
      <c r="BG99" s="165">
        <f>IF(Kinder!N99=4.5,'Berechnung 4_5 _ x'!$E$31,Kinder!N99)</f>
        <v>0</v>
      </c>
      <c r="BH99" s="165">
        <f>IF(Kinder!O99=4.5,'Berechnung 4_5 _ x'!$E$31,Kinder!O99)</f>
        <v>0</v>
      </c>
      <c r="BI99" s="165">
        <f>IF(Kinder!P99=4.5,'Berechnung 4_5 _ x'!$E$31,Kinder!P99)</f>
        <v>0</v>
      </c>
      <c r="BJ99" s="165"/>
      <c r="BK99" s="165"/>
      <c r="BL99" s="165"/>
      <c r="BM99" s="165"/>
      <c r="BN99" s="165"/>
      <c r="BO99" s="165"/>
      <c r="BP99" s="165"/>
      <c r="BQ99" s="165"/>
      <c r="BR99" s="165"/>
      <c r="BS99" s="165"/>
      <c r="BT99" s="165"/>
      <c r="BU99" s="165"/>
      <c r="BW99">
        <f t="shared" ref="BW99:CH99" si="160">IF(MIN(AX99,AX100)&gt;=4.5,1*AX101,BJ100)</f>
        <v>0</v>
      </c>
      <c r="BX99">
        <f t="shared" si="160"/>
        <v>0</v>
      </c>
      <c r="BY99">
        <f t="shared" si="160"/>
        <v>0</v>
      </c>
      <c r="BZ99">
        <f t="shared" si="160"/>
        <v>0</v>
      </c>
      <c r="CA99">
        <f t="shared" si="160"/>
        <v>0</v>
      </c>
      <c r="CB99">
        <f t="shared" si="160"/>
        <v>0</v>
      </c>
      <c r="CC99">
        <f t="shared" si="160"/>
        <v>0</v>
      </c>
      <c r="CD99">
        <f t="shared" si="160"/>
        <v>0</v>
      </c>
      <c r="CE99">
        <f t="shared" si="160"/>
        <v>0</v>
      </c>
      <c r="CF99">
        <f t="shared" si="160"/>
        <v>0</v>
      </c>
      <c r="CG99">
        <f t="shared" si="160"/>
        <v>0</v>
      </c>
      <c r="CH99">
        <f t="shared" si="160"/>
        <v>0</v>
      </c>
      <c r="CJ99" s="78">
        <f>SUM(BW99:CH99)</f>
        <v>0</v>
      </c>
      <c r="CK99" s="581">
        <f>CL99+CM99</f>
        <v>0</v>
      </c>
      <c r="CL99" s="581">
        <f>IF(COUNTIF(Kinder!E101:P101,Antrag!$C$4)=0,0,(IF(AND(A99=2,Kinder!E101=Antrag!$C$4),M100,0)+IF(AND(OR(A99=2,B99=2),Kinder!F101=Antrag!$C$4),N100,0)+IF(AND(OR(A99=2,B99=2,C99=2),Kinder!G101=Antrag!$C$4),O100,0)+IF(AND(OR(A99=2,B99=2,C99=2,D99=2),Kinder!H101=Antrag!$C$4),P100,0)+IF(AND(OR(A99=2,B99=2,C99=2,D99=2,E99=2),Kinder!I101=Antrag!$C$4),Q100,0)+IF(AND(OR(A99=2,B99=2,C99=2,D99=2,E99=2,F99=2),Kinder!J101=Antrag!$C$4),R100,0))/12)</f>
        <v>0</v>
      </c>
      <c r="CM99" s="581">
        <f>IF(COUNTIF(Kinder!E101:P101,Antrag!$C$4)=0,0,(IF(AND(OR(A99=2,B99=2,C99=2,D99=2,E99=2,F99=2,G99=2),Kinder!K101=Antrag!$C$4),S100,0)+IF(AND(OR(A99=2,B99=2,C99=2,D99=2,E99=2,F99=2,G99=2,H99=2),Kinder!L101=Antrag!$C$4),T100,0)+IF(AND(OR(A99=2,B99=2,C99=2,D99=2,E99=2,F99=2,G99=2,H99=2,I99=2),Kinder!M101=Antrag!$C$4),U100,0)+IF(AND(OR(A99=2,B99=2,C99=2,D99=2,E99=2,F99=2,G99=2,H99=2,I99=2,J99=2),Kinder!N101=Antrag!$C$4),V100,0)+IF(AND(OR(A99=2,B99=2,C99=2,D99=2,E99=2,F99=2,G99=2,H99=2,I99=2,J99=2,K99=2),Kinder!O101=Antrag!$C$4),W100,0)+IF(AND(OR(A99=2,B99=2,C99=2,D99=2,E99=2,F99=2,G99=2,H99=2,I99=2,J99=2,K99=2,L99=2),Kinder!P101=Antrag!$C$4),X100,0))/12)</f>
        <v>0</v>
      </c>
    </row>
    <row r="100" spans="1:91" x14ac:dyDescent="0.2">
      <c r="A100" s="124"/>
      <c r="M100">
        <f>Kinder!E100</f>
        <v>0</v>
      </c>
      <c r="N100">
        <f>Kinder!F100</f>
        <v>0</v>
      </c>
      <c r="O100">
        <f>Kinder!G100</f>
        <v>0</v>
      </c>
      <c r="P100">
        <f>Kinder!H100</f>
        <v>0</v>
      </c>
      <c r="Q100">
        <f>Kinder!I100</f>
        <v>0</v>
      </c>
      <c r="R100">
        <f>Kinder!J100</f>
        <v>0</v>
      </c>
      <c r="S100">
        <f>Kinder!K100</f>
        <v>0</v>
      </c>
      <c r="T100">
        <f>Kinder!L100</f>
        <v>0</v>
      </c>
      <c r="U100">
        <f>Kinder!M100</f>
        <v>0</v>
      </c>
      <c r="V100">
        <f>Kinder!N100</f>
        <v>0</v>
      </c>
      <c r="W100">
        <f>Kinder!O100</f>
        <v>0</v>
      </c>
      <c r="X100">
        <f>Kinder!P100</f>
        <v>0</v>
      </c>
      <c r="AX100">
        <f>IF(Kinder!BL99&gt;=4.5,IF('Berechnung 4_5 _ x'!D$5="Nein",4.5,IF(Kinder!AJ$903&lt;3,IF(MAX(Kinder!$AJ$903:AJ$903)&lt;3,4.5,Kinder!BL99),MIN('Berechnung 4_5 _ x'!$E$31:$F$32))),Kinder!BL99)</f>
        <v>0</v>
      </c>
      <c r="AY100">
        <f>IF(Kinder!BM99&gt;=4.5,IF('Berechnung 4_5 _ x'!E$5="Nein",4.5,IF(Kinder!AK$903&lt;3,IF(MAX(Kinder!$AJ$903:AK$903)&lt;3,4.5,Kinder!BM99),MIN('Berechnung 4_5 _ x'!$E$31:$F$32))),Kinder!BM99)</f>
        <v>0</v>
      </c>
      <c r="AZ100">
        <f>IF(Kinder!BN99&gt;=4.5,IF('Berechnung 4_5 _ x'!F$5="Nein",4.5,IF(Kinder!AL$903&lt;3,IF(MAX(Kinder!$AJ$903:AL$903)&lt;3,4.5,Kinder!BN99),MIN('Berechnung 4_5 _ x'!$E$31:$F$32))),Kinder!BN99)</f>
        <v>0</v>
      </c>
      <c r="BA100">
        <f>IF(Kinder!BO99&gt;=4.5,IF('Berechnung 4_5 _ x'!G$5="Nein",4.5,IF(Kinder!AM$903&lt;3,IF(MAX(Kinder!$AJ$903:AM$903)&lt;3,4.5,Kinder!BO99),MIN('Berechnung 4_5 _ x'!$E$31:$F$32))),Kinder!BO99)</f>
        <v>0</v>
      </c>
      <c r="BB100">
        <f>IF(Kinder!BP99&gt;=4.5,IF('Berechnung 4_5 _ x'!H$5="Nein",4.5,IF(Kinder!AN$903&lt;3,IF(MAX(Kinder!$AJ$903:AN$903)&lt;3,4.5,Kinder!BP99),MIN('Berechnung 4_5 _ x'!$E$31:$F$32))),Kinder!BP99)</f>
        <v>0</v>
      </c>
      <c r="BC100">
        <f>IF(Kinder!BQ99&gt;=4.5,IF('Berechnung 4_5 _ x'!I$5="Nein",4.5,IF(Kinder!AO$903&lt;3,IF(MAX(Kinder!$AJ$903:AO$903)&lt;3,4.5,Kinder!BQ99),MIN('Berechnung 4_5 _ x'!$E$31:$F$32))),Kinder!BQ99)</f>
        <v>0</v>
      </c>
      <c r="BD100">
        <f>IF(Kinder!BR99&gt;=4.5,IF('Berechnung 4_5 _ x'!J$5="Nein",4.5,IF(Kinder!AP$903&lt;3,IF(MAX(Kinder!$AJ$903:AP$903)&lt;3,4.5,Kinder!BR99),MIN('Berechnung 4_5 _ x'!$E$31:$F$32))),Kinder!BR99)</f>
        <v>0</v>
      </c>
      <c r="BE100">
        <f>IF(Kinder!BS99&gt;=4.5,IF('Berechnung 4_5 _ x'!K$5="Nein",4.5,IF(Kinder!AQ$903&lt;3,IF(MAX(Kinder!$AJ$903:AQ$903)&lt;3,4.5,Kinder!BS99),MIN('Berechnung 4_5 _ x'!$E$31:$F$32))),Kinder!BS99)</f>
        <v>0</v>
      </c>
      <c r="BF100">
        <f>IF(Kinder!BT99&gt;=4.5,IF('Berechnung 4_5 _ x'!L$5="Nein",4.5,IF(Kinder!AR$903&lt;3,IF(MAX(Kinder!$AJ$903:AR$903)&lt;3,4.5,Kinder!BT99),MIN('Berechnung 4_5 _ x'!$E$31:$F$32))),Kinder!BT99)</f>
        <v>0</v>
      </c>
      <c r="BG100">
        <f>IF(Kinder!BU99&gt;=4.5,IF('Berechnung 4_5 _ x'!M$5="Nein",4.5,IF(Kinder!AS$903&lt;3,IF(MAX(Kinder!$AJ$903:AS$903)&lt;3,4.5,Kinder!BU99),MIN('Berechnung 4_5 _ x'!$E$31:$F$32))),Kinder!BU99)</f>
        <v>0</v>
      </c>
      <c r="BH100">
        <f>IF(Kinder!BV99&gt;=4.5,IF('Berechnung 4_5 _ x'!N$5="Nein",4.5,IF(Kinder!AT$903&lt;3,IF(MAX(Kinder!$AJ$903:AT$903)&lt;3,4.5,Kinder!BV99),MIN('Berechnung 4_5 _ x'!$E$31:$F$32))),Kinder!BV99)</f>
        <v>0</v>
      </c>
      <c r="BI100">
        <f>IF(Kinder!BW99&gt;=4.5,IF('Berechnung 4_5 _ x'!O$5="Nein",4.5,IF(Kinder!AU$903&lt;3,IF(MAX(Kinder!$AJ$903:AU$903)&lt;3,4.5,Kinder!BW99),MIN('Berechnung 4_5 _ x'!$E$31:$F$32))),Kinder!BW99)</f>
        <v>0</v>
      </c>
      <c r="BJ100">
        <f t="shared" ref="BJ100:BU100" si="161">MIN(AX99,AX100)*AX101</f>
        <v>0</v>
      </c>
      <c r="BK100">
        <f t="shared" si="161"/>
        <v>0</v>
      </c>
      <c r="BL100">
        <f t="shared" si="161"/>
        <v>0</v>
      </c>
      <c r="BM100">
        <f t="shared" si="161"/>
        <v>0</v>
      </c>
      <c r="BN100">
        <f t="shared" si="161"/>
        <v>0</v>
      </c>
      <c r="BO100">
        <f t="shared" si="161"/>
        <v>0</v>
      </c>
      <c r="BP100">
        <f t="shared" si="161"/>
        <v>0</v>
      </c>
      <c r="BQ100">
        <f t="shared" si="161"/>
        <v>0</v>
      </c>
      <c r="BR100">
        <f t="shared" si="161"/>
        <v>0</v>
      </c>
      <c r="BS100">
        <f t="shared" si="161"/>
        <v>0</v>
      </c>
      <c r="BT100">
        <f t="shared" si="161"/>
        <v>0</v>
      </c>
      <c r="BU100">
        <f t="shared" si="161"/>
        <v>0</v>
      </c>
      <c r="BV100">
        <f>SUM(BJ100:BU100)</f>
        <v>0</v>
      </c>
      <c r="CJ100" s="78"/>
      <c r="CK100" s="581"/>
      <c r="CL100" s="581"/>
      <c r="CM100" s="581"/>
    </row>
    <row r="101" spans="1:91" ht="13.5" thickBot="1" x14ac:dyDescent="0.25">
      <c r="A101" s="167"/>
      <c r="B101" s="79"/>
      <c r="C101" s="79"/>
      <c r="D101" s="79"/>
      <c r="E101" s="79"/>
      <c r="F101" s="79"/>
      <c r="G101" s="79"/>
      <c r="H101" s="79"/>
      <c r="I101" s="79"/>
      <c r="J101" s="79"/>
      <c r="K101" s="79"/>
      <c r="L101" s="79"/>
      <c r="M101" s="79"/>
      <c r="N101" s="79"/>
      <c r="O101" s="79"/>
      <c r="P101" s="79"/>
      <c r="Q101" s="79"/>
      <c r="R101" s="79"/>
      <c r="S101" s="79"/>
      <c r="T101" s="79"/>
      <c r="U101" s="79"/>
      <c r="V101" s="79"/>
      <c r="W101" s="79"/>
      <c r="X101" s="79"/>
      <c r="Y101" s="79">
        <f t="shared" ref="Y101:AJ101" si="162">A99*M100</f>
        <v>0</v>
      </c>
      <c r="Z101" s="79">
        <f t="shared" si="162"/>
        <v>0</v>
      </c>
      <c r="AA101" s="79">
        <f t="shared" si="162"/>
        <v>0</v>
      </c>
      <c r="AB101" s="79">
        <f t="shared" si="162"/>
        <v>0</v>
      </c>
      <c r="AC101" s="79">
        <f t="shared" si="162"/>
        <v>0</v>
      </c>
      <c r="AD101" s="79">
        <f t="shared" si="162"/>
        <v>0</v>
      </c>
      <c r="AE101" s="79">
        <f t="shared" si="162"/>
        <v>0</v>
      </c>
      <c r="AF101" s="79">
        <f t="shared" si="162"/>
        <v>0</v>
      </c>
      <c r="AG101" s="79">
        <f t="shared" si="162"/>
        <v>0</v>
      </c>
      <c r="AH101" s="79">
        <f t="shared" si="162"/>
        <v>0</v>
      </c>
      <c r="AI101" s="79">
        <f t="shared" si="162"/>
        <v>0</v>
      </c>
      <c r="AJ101" s="79">
        <f t="shared" si="162"/>
        <v>0</v>
      </c>
      <c r="AK101" s="79">
        <f t="shared" ref="AK101:AV101" si="163">IF(A99&gt;4.4,M100,A99*M100)</f>
        <v>0</v>
      </c>
      <c r="AL101" s="79">
        <f t="shared" si="163"/>
        <v>0</v>
      </c>
      <c r="AM101" s="79">
        <f t="shared" si="163"/>
        <v>0</v>
      </c>
      <c r="AN101" s="79">
        <f t="shared" si="163"/>
        <v>0</v>
      </c>
      <c r="AO101" s="79">
        <f t="shared" si="163"/>
        <v>0</v>
      </c>
      <c r="AP101" s="79">
        <f t="shared" si="163"/>
        <v>0</v>
      </c>
      <c r="AQ101" s="79">
        <f t="shared" si="163"/>
        <v>0</v>
      </c>
      <c r="AR101" s="79">
        <f t="shared" si="163"/>
        <v>0</v>
      </c>
      <c r="AS101" s="79">
        <f t="shared" si="163"/>
        <v>0</v>
      </c>
      <c r="AT101" s="79">
        <f t="shared" si="163"/>
        <v>0</v>
      </c>
      <c r="AU101" s="79">
        <f t="shared" si="163"/>
        <v>0</v>
      </c>
      <c r="AV101" s="79">
        <f t="shared" si="163"/>
        <v>0</v>
      </c>
      <c r="AW101" s="79">
        <f>SUM(Y101:AJ101)</f>
        <v>0</v>
      </c>
      <c r="AX101" s="168">
        <f>Kinder!BL100</f>
        <v>0</v>
      </c>
      <c r="AY101" s="168">
        <f>Kinder!BM100</f>
        <v>0</v>
      </c>
      <c r="AZ101" s="168">
        <f>Kinder!BN100</f>
        <v>0</v>
      </c>
      <c r="BA101" s="168">
        <f>Kinder!BO100</f>
        <v>0</v>
      </c>
      <c r="BB101" s="168">
        <f>Kinder!BP100</f>
        <v>0</v>
      </c>
      <c r="BC101" s="168">
        <f>Kinder!BQ100</f>
        <v>0</v>
      </c>
      <c r="BD101" s="168">
        <f>Kinder!BR100</f>
        <v>0</v>
      </c>
      <c r="BE101" s="168">
        <f>Kinder!BS100</f>
        <v>0</v>
      </c>
      <c r="BF101" s="168">
        <f>Kinder!BT100</f>
        <v>0</v>
      </c>
      <c r="BG101" s="168">
        <f>Kinder!BU100</f>
        <v>0</v>
      </c>
      <c r="BH101" s="168">
        <f>Kinder!BV100</f>
        <v>0</v>
      </c>
      <c r="BI101" s="168">
        <f>Kinder!BW100</f>
        <v>0</v>
      </c>
      <c r="BV101" s="79"/>
      <c r="BW101" s="79">
        <f t="shared" ref="BW101:CH101" si="164">IF(MIN(AX99,AX100)&gt;4.5,4.5*AX101,BJ100)</f>
        <v>0</v>
      </c>
      <c r="BX101" s="79">
        <f t="shared" si="164"/>
        <v>0</v>
      </c>
      <c r="BY101" s="79">
        <f t="shared" si="164"/>
        <v>0</v>
      </c>
      <c r="BZ101" s="79">
        <f t="shared" si="164"/>
        <v>0</v>
      </c>
      <c r="CA101" s="79">
        <f t="shared" si="164"/>
        <v>0</v>
      </c>
      <c r="CB101" s="79">
        <f t="shared" si="164"/>
        <v>0</v>
      </c>
      <c r="CC101" s="79">
        <f t="shared" si="164"/>
        <v>0</v>
      </c>
      <c r="CD101" s="79">
        <f t="shared" si="164"/>
        <v>0</v>
      </c>
      <c r="CE101" s="79">
        <f t="shared" si="164"/>
        <v>0</v>
      </c>
      <c r="CF101" s="79">
        <f t="shared" si="164"/>
        <v>0</v>
      </c>
      <c r="CG101" s="79">
        <f t="shared" si="164"/>
        <v>0</v>
      </c>
      <c r="CH101" s="79">
        <f t="shared" si="164"/>
        <v>0</v>
      </c>
      <c r="CI101" s="79">
        <f>SUM(BW101:CH101)</f>
        <v>0</v>
      </c>
      <c r="CJ101" s="80"/>
      <c r="CK101" s="581"/>
      <c r="CL101" s="581"/>
      <c r="CM101" s="581"/>
    </row>
    <row r="102" spans="1:91" x14ac:dyDescent="0.2">
      <c r="A102" s="124">
        <f>Kinder!E102</f>
        <v>0</v>
      </c>
      <c r="B102">
        <f>Kinder!F102</f>
        <v>0</v>
      </c>
      <c r="C102">
        <f>Kinder!G102</f>
        <v>0</v>
      </c>
      <c r="D102">
        <f>Kinder!H102</f>
        <v>0</v>
      </c>
      <c r="E102">
        <f>Kinder!I102</f>
        <v>0</v>
      </c>
      <c r="F102">
        <f>Kinder!J102</f>
        <v>0</v>
      </c>
      <c r="G102">
        <f>Kinder!K102</f>
        <v>0</v>
      </c>
      <c r="H102">
        <f>Kinder!L102</f>
        <v>0</v>
      </c>
      <c r="I102">
        <f>Kinder!M102</f>
        <v>0</v>
      </c>
      <c r="J102">
        <f>Kinder!N102</f>
        <v>0</v>
      </c>
      <c r="K102">
        <f>Kinder!O102</f>
        <v>0</v>
      </c>
      <c r="L102">
        <f>Kinder!P102</f>
        <v>0</v>
      </c>
      <c r="AX102" s="165">
        <f>IF(Kinder!BL102=4.5,'Berechnung 4_5 _ x'!$E$31,Kinder!BL102)</f>
        <v>0</v>
      </c>
      <c r="AY102" s="165">
        <f>IF(Kinder!F102=4.5,'Berechnung 4_5 _ x'!$E$31,Kinder!F102)</f>
        <v>0</v>
      </c>
      <c r="AZ102" s="165">
        <f>IF(Kinder!G102=4.5,'Berechnung 4_5 _ x'!$E$31,Kinder!G102)</f>
        <v>0</v>
      </c>
      <c r="BA102" s="165">
        <f>IF(Kinder!H102=4.5,'Berechnung 4_5 _ x'!$E$31,Kinder!H102)</f>
        <v>0</v>
      </c>
      <c r="BB102" s="165">
        <f>IF(Kinder!I102=4.5,'Berechnung 4_5 _ x'!$E$31,Kinder!I102)</f>
        <v>0</v>
      </c>
      <c r="BC102" s="165">
        <f>IF(Kinder!J102=4.5,'Berechnung 4_5 _ x'!$E$31,Kinder!J102)</f>
        <v>0</v>
      </c>
      <c r="BD102" s="165">
        <f>IF(Kinder!K102=4.5,'Berechnung 4_5 _ x'!$E$31,Kinder!K102)</f>
        <v>0</v>
      </c>
      <c r="BE102" s="165">
        <f>IF(Kinder!L102=4.5,'Berechnung 4_5 _ x'!$E$31,Kinder!L102)</f>
        <v>0</v>
      </c>
      <c r="BF102" s="165">
        <f>IF(Kinder!M102=4.5,'Berechnung 4_5 _ x'!$E$31,Kinder!M102)</f>
        <v>0</v>
      </c>
      <c r="BG102" s="165">
        <f>IF(Kinder!N102=4.5,'Berechnung 4_5 _ x'!$E$31,Kinder!N102)</f>
        <v>0</v>
      </c>
      <c r="BH102" s="165">
        <f>IF(Kinder!O102=4.5,'Berechnung 4_5 _ x'!$E$31,Kinder!O102)</f>
        <v>0</v>
      </c>
      <c r="BI102" s="165">
        <f>IF(Kinder!P102=4.5,'Berechnung 4_5 _ x'!$E$31,Kinder!P102)</f>
        <v>0</v>
      </c>
      <c r="BJ102" s="165"/>
      <c r="BK102" s="165"/>
      <c r="BL102" s="165"/>
      <c r="BM102" s="165"/>
      <c r="BN102" s="165"/>
      <c r="BO102" s="165"/>
      <c r="BP102" s="165"/>
      <c r="BQ102" s="165"/>
      <c r="BR102" s="165"/>
      <c r="BS102" s="165"/>
      <c r="BT102" s="165"/>
      <c r="BU102" s="165"/>
      <c r="BW102">
        <f t="shared" ref="BW102:CH102" si="165">IF(MIN(AX102,AX103)&gt;=4.5,1*AX104,BJ103)</f>
        <v>0</v>
      </c>
      <c r="BX102">
        <f t="shared" si="165"/>
        <v>0</v>
      </c>
      <c r="BY102">
        <f t="shared" si="165"/>
        <v>0</v>
      </c>
      <c r="BZ102">
        <f t="shared" si="165"/>
        <v>0</v>
      </c>
      <c r="CA102">
        <f t="shared" si="165"/>
        <v>0</v>
      </c>
      <c r="CB102">
        <f t="shared" si="165"/>
        <v>0</v>
      </c>
      <c r="CC102">
        <f t="shared" si="165"/>
        <v>0</v>
      </c>
      <c r="CD102">
        <f t="shared" si="165"/>
        <v>0</v>
      </c>
      <c r="CE102">
        <f t="shared" si="165"/>
        <v>0</v>
      </c>
      <c r="CF102">
        <f t="shared" si="165"/>
        <v>0</v>
      </c>
      <c r="CG102">
        <f t="shared" si="165"/>
        <v>0</v>
      </c>
      <c r="CH102">
        <f t="shared" si="165"/>
        <v>0</v>
      </c>
      <c r="CJ102" s="78">
        <f>SUM(BW102:CH102)</f>
        <v>0</v>
      </c>
      <c r="CK102" s="581">
        <f>CL102+CM102</f>
        <v>0</v>
      </c>
      <c r="CL102" s="581">
        <f>IF(COUNTIF(Kinder!E104:P104,Antrag!$C$4)=0,0,(IF(AND(A102=2,Kinder!E104=Antrag!$C$4),M103,0)+IF(AND(OR(A102=2,B102=2),Kinder!F104=Antrag!$C$4),N103,0)+IF(AND(OR(A102=2,B102=2,C102=2),Kinder!G104=Antrag!$C$4),O103,0)+IF(AND(OR(A102=2,B102=2,C102=2,D102=2),Kinder!H104=Antrag!$C$4),P103,0)+IF(AND(OR(A102=2,B102=2,C102=2,D102=2,E102=2),Kinder!I104=Antrag!$C$4),Q103,0)+IF(AND(OR(A102=2,B102=2,C102=2,D102=2,E102=2,F102=2),Kinder!J104=Antrag!$C$4),R103,0))/12)</f>
        <v>0</v>
      </c>
      <c r="CM102" s="581">
        <f>IF(COUNTIF(Kinder!E104:P104,Antrag!$C$4)=0,0,(IF(AND(OR(A102=2,B102=2,C102=2,D102=2,E102=2,F102=2,G102=2),Kinder!K104=Antrag!$C$4),S103,0)+IF(AND(OR(A102=2,B102=2,C102=2,D102=2,E102=2,F102=2,G102=2,H102=2),Kinder!L104=Antrag!$C$4),T103,0)+IF(AND(OR(A102=2,B102=2,C102=2,D102=2,E102=2,F102=2,G102=2,H102=2,I102=2),Kinder!M104=Antrag!$C$4),U103,0)+IF(AND(OR(A102=2,B102=2,C102=2,D102=2,E102=2,F102=2,G102=2,H102=2,I102=2,J102=2),Kinder!N104=Antrag!$C$4),V103,0)+IF(AND(OR(A102=2,B102=2,C102=2,D102=2,E102=2,F102=2,G102=2,H102=2,I102=2,J102=2,K102=2),Kinder!O104=Antrag!$C$4),W103,0)+IF(AND(OR(A102=2,B102=2,C102=2,D102=2,E102=2,F102=2,G102=2,H102=2,I102=2,J102=2,K102=2,L102=2),Kinder!P104=Antrag!$C$4),X103,0))/12)</f>
        <v>0</v>
      </c>
    </row>
    <row r="103" spans="1:91" x14ac:dyDescent="0.2">
      <c r="A103" s="124"/>
      <c r="M103">
        <f>Kinder!E103</f>
        <v>0</v>
      </c>
      <c r="N103">
        <f>Kinder!F103</f>
        <v>0</v>
      </c>
      <c r="O103">
        <f>Kinder!G103</f>
        <v>0</v>
      </c>
      <c r="P103">
        <f>Kinder!H103</f>
        <v>0</v>
      </c>
      <c r="Q103">
        <f>Kinder!I103</f>
        <v>0</v>
      </c>
      <c r="R103">
        <f>Kinder!J103</f>
        <v>0</v>
      </c>
      <c r="S103">
        <f>Kinder!K103</f>
        <v>0</v>
      </c>
      <c r="T103">
        <f>Kinder!L103</f>
        <v>0</v>
      </c>
      <c r="U103">
        <f>Kinder!M103</f>
        <v>0</v>
      </c>
      <c r="V103">
        <f>Kinder!N103</f>
        <v>0</v>
      </c>
      <c r="W103">
        <f>Kinder!O103</f>
        <v>0</v>
      </c>
      <c r="X103">
        <f>Kinder!P103</f>
        <v>0</v>
      </c>
      <c r="AX103">
        <f>IF(Kinder!BL102&gt;=4.5,IF('Berechnung 4_5 _ x'!D$5="Nein",4.5,IF(Kinder!AJ$903&lt;3,IF(MAX(Kinder!$AJ$903:AJ$903)&lt;3,4.5,Kinder!BL102),MIN('Berechnung 4_5 _ x'!$E$31:$F$32))),Kinder!BL102)</f>
        <v>0</v>
      </c>
      <c r="AY103">
        <f>IF(Kinder!BM102&gt;=4.5,IF('Berechnung 4_5 _ x'!E$5="Nein",4.5,IF(Kinder!AK$903&lt;3,IF(MAX(Kinder!$AJ$903:AK$903)&lt;3,4.5,Kinder!BM102),MIN('Berechnung 4_5 _ x'!$E$31:$F$32))),Kinder!BM102)</f>
        <v>0</v>
      </c>
      <c r="AZ103">
        <f>IF(Kinder!BN102&gt;=4.5,IF('Berechnung 4_5 _ x'!F$5="Nein",4.5,IF(Kinder!AL$903&lt;3,IF(MAX(Kinder!$AJ$903:AL$903)&lt;3,4.5,Kinder!BN102),MIN('Berechnung 4_5 _ x'!$E$31:$F$32))),Kinder!BN102)</f>
        <v>0</v>
      </c>
      <c r="BA103">
        <f>IF(Kinder!BO102&gt;=4.5,IF('Berechnung 4_5 _ x'!G$5="Nein",4.5,IF(Kinder!AM$903&lt;3,IF(MAX(Kinder!$AJ$903:AM$903)&lt;3,4.5,Kinder!BO102),MIN('Berechnung 4_5 _ x'!$E$31:$F$32))),Kinder!BO102)</f>
        <v>0</v>
      </c>
      <c r="BB103">
        <f>IF(Kinder!BP102&gt;=4.5,IF('Berechnung 4_5 _ x'!H$5="Nein",4.5,IF(Kinder!AN$903&lt;3,IF(MAX(Kinder!$AJ$903:AN$903)&lt;3,4.5,Kinder!BP102),MIN('Berechnung 4_5 _ x'!$E$31:$F$32))),Kinder!BP102)</f>
        <v>0</v>
      </c>
      <c r="BC103">
        <f>IF(Kinder!BQ102&gt;=4.5,IF('Berechnung 4_5 _ x'!I$5="Nein",4.5,IF(Kinder!AO$903&lt;3,IF(MAX(Kinder!$AJ$903:AO$903)&lt;3,4.5,Kinder!BQ102),MIN('Berechnung 4_5 _ x'!$E$31:$F$32))),Kinder!BQ102)</f>
        <v>0</v>
      </c>
      <c r="BD103">
        <f>IF(Kinder!BR102&gt;=4.5,IF('Berechnung 4_5 _ x'!J$5="Nein",4.5,IF(Kinder!AP$903&lt;3,IF(MAX(Kinder!$AJ$903:AP$903)&lt;3,4.5,Kinder!BR102),MIN('Berechnung 4_5 _ x'!$E$31:$F$32))),Kinder!BR102)</f>
        <v>0</v>
      </c>
      <c r="BE103">
        <f>IF(Kinder!BS102&gt;=4.5,IF('Berechnung 4_5 _ x'!K$5="Nein",4.5,IF(Kinder!AQ$903&lt;3,IF(MAX(Kinder!$AJ$903:AQ$903)&lt;3,4.5,Kinder!BS102),MIN('Berechnung 4_5 _ x'!$E$31:$F$32))),Kinder!BS102)</f>
        <v>0</v>
      </c>
      <c r="BF103">
        <f>IF(Kinder!BT102&gt;=4.5,IF('Berechnung 4_5 _ x'!L$5="Nein",4.5,IF(Kinder!AR$903&lt;3,IF(MAX(Kinder!$AJ$903:AR$903)&lt;3,4.5,Kinder!BT102),MIN('Berechnung 4_5 _ x'!$E$31:$F$32))),Kinder!BT102)</f>
        <v>0</v>
      </c>
      <c r="BG103">
        <f>IF(Kinder!BU102&gt;=4.5,IF('Berechnung 4_5 _ x'!M$5="Nein",4.5,IF(Kinder!AS$903&lt;3,IF(MAX(Kinder!$AJ$903:AS$903)&lt;3,4.5,Kinder!BU102),MIN('Berechnung 4_5 _ x'!$E$31:$F$32))),Kinder!BU102)</f>
        <v>0</v>
      </c>
      <c r="BH103">
        <f>IF(Kinder!BV102&gt;=4.5,IF('Berechnung 4_5 _ x'!N$5="Nein",4.5,IF(Kinder!AT$903&lt;3,IF(MAX(Kinder!$AJ$903:AT$903)&lt;3,4.5,Kinder!BV102),MIN('Berechnung 4_5 _ x'!$E$31:$F$32))),Kinder!BV102)</f>
        <v>0</v>
      </c>
      <c r="BI103">
        <f>IF(Kinder!BW102&gt;=4.5,IF('Berechnung 4_5 _ x'!O$5="Nein",4.5,IF(Kinder!AU$903&lt;3,IF(MAX(Kinder!$AJ$903:AU$903)&lt;3,4.5,Kinder!BW102),MIN('Berechnung 4_5 _ x'!$E$31:$F$32))),Kinder!BW102)</f>
        <v>0</v>
      </c>
      <c r="BJ103">
        <f t="shared" ref="BJ103:BU103" si="166">MIN(AX102,AX103)*AX104</f>
        <v>0</v>
      </c>
      <c r="BK103">
        <f t="shared" si="166"/>
        <v>0</v>
      </c>
      <c r="BL103">
        <f t="shared" si="166"/>
        <v>0</v>
      </c>
      <c r="BM103">
        <f t="shared" si="166"/>
        <v>0</v>
      </c>
      <c r="BN103">
        <f t="shared" si="166"/>
        <v>0</v>
      </c>
      <c r="BO103">
        <f t="shared" si="166"/>
        <v>0</v>
      </c>
      <c r="BP103">
        <f t="shared" si="166"/>
        <v>0</v>
      </c>
      <c r="BQ103">
        <f t="shared" si="166"/>
        <v>0</v>
      </c>
      <c r="BR103">
        <f t="shared" si="166"/>
        <v>0</v>
      </c>
      <c r="BS103">
        <f t="shared" si="166"/>
        <v>0</v>
      </c>
      <c r="BT103">
        <f t="shared" si="166"/>
        <v>0</v>
      </c>
      <c r="BU103">
        <f t="shared" si="166"/>
        <v>0</v>
      </c>
      <c r="BV103">
        <f>SUM(BJ103:BU103)</f>
        <v>0</v>
      </c>
      <c r="CJ103" s="78"/>
      <c r="CK103" s="581"/>
      <c r="CL103" s="581"/>
      <c r="CM103" s="581"/>
    </row>
    <row r="104" spans="1:91" ht="13.5" thickBot="1" x14ac:dyDescent="0.25">
      <c r="A104" s="167"/>
      <c r="B104" s="79"/>
      <c r="C104" s="79"/>
      <c r="D104" s="79"/>
      <c r="E104" s="79"/>
      <c r="F104" s="79"/>
      <c r="G104" s="79"/>
      <c r="H104" s="79"/>
      <c r="I104" s="79"/>
      <c r="J104" s="79"/>
      <c r="K104" s="79"/>
      <c r="L104" s="79"/>
      <c r="M104" s="79"/>
      <c r="N104" s="79"/>
      <c r="O104" s="79"/>
      <c r="P104" s="79"/>
      <c r="Q104" s="79"/>
      <c r="R104" s="79"/>
      <c r="S104" s="79"/>
      <c r="T104" s="79"/>
      <c r="U104" s="79"/>
      <c r="V104" s="79"/>
      <c r="W104" s="79"/>
      <c r="X104" s="79"/>
      <c r="Y104" s="79">
        <f t="shared" ref="Y104:AJ104" si="167">A102*M103</f>
        <v>0</v>
      </c>
      <c r="Z104" s="79">
        <f t="shared" si="167"/>
        <v>0</v>
      </c>
      <c r="AA104" s="79">
        <f t="shared" si="167"/>
        <v>0</v>
      </c>
      <c r="AB104" s="79">
        <f t="shared" si="167"/>
        <v>0</v>
      </c>
      <c r="AC104" s="79">
        <f t="shared" si="167"/>
        <v>0</v>
      </c>
      <c r="AD104" s="79">
        <f t="shared" si="167"/>
        <v>0</v>
      </c>
      <c r="AE104" s="79">
        <f t="shared" si="167"/>
        <v>0</v>
      </c>
      <c r="AF104" s="79">
        <f t="shared" si="167"/>
        <v>0</v>
      </c>
      <c r="AG104" s="79">
        <f t="shared" si="167"/>
        <v>0</v>
      </c>
      <c r="AH104" s="79">
        <f t="shared" si="167"/>
        <v>0</v>
      </c>
      <c r="AI104" s="79">
        <f t="shared" si="167"/>
        <v>0</v>
      </c>
      <c r="AJ104" s="79">
        <f t="shared" si="167"/>
        <v>0</v>
      </c>
      <c r="AK104" s="79">
        <f t="shared" ref="AK104:AV104" si="168">IF(A102&gt;4.4,M103,A102*M103)</f>
        <v>0</v>
      </c>
      <c r="AL104" s="79">
        <f t="shared" si="168"/>
        <v>0</v>
      </c>
      <c r="AM104" s="79">
        <f t="shared" si="168"/>
        <v>0</v>
      </c>
      <c r="AN104" s="79">
        <f t="shared" si="168"/>
        <v>0</v>
      </c>
      <c r="AO104" s="79">
        <f t="shared" si="168"/>
        <v>0</v>
      </c>
      <c r="AP104" s="79">
        <f t="shared" si="168"/>
        <v>0</v>
      </c>
      <c r="AQ104" s="79">
        <f t="shared" si="168"/>
        <v>0</v>
      </c>
      <c r="AR104" s="79">
        <f t="shared" si="168"/>
        <v>0</v>
      </c>
      <c r="AS104" s="79">
        <f t="shared" si="168"/>
        <v>0</v>
      </c>
      <c r="AT104" s="79">
        <f t="shared" si="168"/>
        <v>0</v>
      </c>
      <c r="AU104" s="79">
        <f t="shared" si="168"/>
        <v>0</v>
      </c>
      <c r="AV104" s="79">
        <f t="shared" si="168"/>
        <v>0</v>
      </c>
      <c r="AW104" s="79">
        <f>SUM(Y104:AJ104)</f>
        <v>0</v>
      </c>
      <c r="AX104" s="168">
        <f>Kinder!BL103</f>
        <v>0</v>
      </c>
      <c r="AY104" s="168">
        <f>Kinder!BM103</f>
        <v>0</v>
      </c>
      <c r="AZ104" s="168">
        <f>Kinder!BN103</f>
        <v>0</v>
      </c>
      <c r="BA104" s="168">
        <f>Kinder!BO103</f>
        <v>0</v>
      </c>
      <c r="BB104" s="168">
        <f>Kinder!BP103</f>
        <v>0</v>
      </c>
      <c r="BC104" s="168">
        <f>Kinder!BQ103</f>
        <v>0</v>
      </c>
      <c r="BD104" s="168">
        <f>Kinder!BR103</f>
        <v>0</v>
      </c>
      <c r="BE104" s="168">
        <f>Kinder!BS103</f>
        <v>0</v>
      </c>
      <c r="BF104" s="168">
        <f>Kinder!BT103</f>
        <v>0</v>
      </c>
      <c r="BG104" s="168">
        <f>Kinder!BU103</f>
        <v>0</v>
      </c>
      <c r="BH104" s="168">
        <f>Kinder!BV103</f>
        <v>0</v>
      </c>
      <c r="BI104" s="168">
        <f>Kinder!BW103</f>
        <v>0</v>
      </c>
      <c r="BV104" s="79"/>
      <c r="BW104" s="79">
        <f t="shared" ref="BW104:CH104" si="169">IF(MIN(AX102,AX103)&gt;4.5,4.5*AX104,BJ103)</f>
        <v>0</v>
      </c>
      <c r="BX104" s="79">
        <f t="shared" si="169"/>
        <v>0</v>
      </c>
      <c r="BY104" s="79">
        <f t="shared" si="169"/>
        <v>0</v>
      </c>
      <c r="BZ104" s="79">
        <f t="shared" si="169"/>
        <v>0</v>
      </c>
      <c r="CA104" s="79">
        <f t="shared" si="169"/>
        <v>0</v>
      </c>
      <c r="CB104" s="79">
        <f t="shared" si="169"/>
        <v>0</v>
      </c>
      <c r="CC104" s="79">
        <f t="shared" si="169"/>
        <v>0</v>
      </c>
      <c r="CD104" s="79">
        <f t="shared" si="169"/>
        <v>0</v>
      </c>
      <c r="CE104" s="79">
        <f t="shared" si="169"/>
        <v>0</v>
      </c>
      <c r="CF104" s="79">
        <f t="shared" si="169"/>
        <v>0</v>
      </c>
      <c r="CG104" s="79">
        <f t="shared" si="169"/>
        <v>0</v>
      </c>
      <c r="CH104" s="79">
        <f t="shared" si="169"/>
        <v>0</v>
      </c>
      <c r="CI104" s="79">
        <f>SUM(BW104:CH104)</f>
        <v>0</v>
      </c>
      <c r="CJ104" s="80"/>
      <c r="CK104" s="581"/>
      <c r="CL104" s="581"/>
      <c r="CM104" s="581"/>
    </row>
    <row r="105" spans="1:91" x14ac:dyDescent="0.2">
      <c r="A105" s="124">
        <f>Kinder!E105</f>
        <v>0</v>
      </c>
      <c r="B105">
        <f>Kinder!F105</f>
        <v>0</v>
      </c>
      <c r="C105">
        <f>Kinder!G105</f>
        <v>0</v>
      </c>
      <c r="D105">
        <f>Kinder!H105</f>
        <v>0</v>
      </c>
      <c r="E105">
        <f>Kinder!I105</f>
        <v>0</v>
      </c>
      <c r="F105">
        <f>Kinder!J105</f>
        <v>0</v>
      </c>
      <c r="G105">
        <f>Kinder!K105</f>
        <v>0</v>
      </c>
      <c r="H105">
        <f>Kinder!L105</f>
        <v>0</v>
      </c>
      <c r="I105">
        <f>Kinder!M105</f>
        <v>0</v>
      </c>
      <c r="J105">
        <f>Kinder!N105</f>
        <v>0</v>
      </c>
      <c r="K105">
        <f>Kinder!O105</f>
        <v>0</v>
      </c>
      <c r="L105">
        <f>Kinder!P105</f>
        <v>0</v>
      </c>
      <c r="AX105" s="165">
        <f>IF(Kinder!BL105=4.5,'Berechnung 4_5 _ x'!$E$31,Kinder!BL105)</f>
        <v>0</v>
      </c>
      <c r="AY105" s="165">
        <f>IF(Kinder!F105=4.5,'Berechnung 4_5 _ x'!$E$31,Kinder!F105)</f>
        <v>0</v>
      </c>
      <c r="AZ105" s="165">
        <f>IF(Kinder!G105=4.5,'Berechnung 4_5 _ x'!$E$31,Kinder!G105)</f>
        <v>0</v>
      </c>
      <c r="BA105" s="165">
        <f>IF(Kinder!H105=4.5,'Berechnung 4_5 _ x'!$E$31,Kinder!H105)</f>
        <v>0</v>
      </c>
      <c r="BB105" s="165">
        <f>IF(Kinder!I105=4.5,'Berechnung 4_5 _ x'!$E$31,Kinder!I105)</f>
        <v>0</v>
      </c>
      <c r="BC105" s="165">
        <f>IF(Kinder!J105=4.5,'Berechnung 4_5 _ x'!$E$31,Kinder!J105)</f>
        <v>0</v>
      </c>
      <c r="BD105" s="165">
        <f>IF(Kinder!K105=4.5,'Berechnung 4_5 _ x'!$E$31,Kinder!K105)</f>
        <v>0</v>
      </c>
      <c r="BE105" s="165">
        <f>IF(Kinder!L105=4.5,'Berechnung 4_5 _ x'!$E$31,Kinder!L105)</f>
        <v>0</v>
      </c>
      <c r="BF105" s="165">
        <f>IF(Kinder!M105=4.5,'Berechnung 4_5 _ x'!$E$31,Kinder!M105)</f>
        <v>0</v>
      </c>
      <c r="BG105" s="165">
        <f>IF(Kinder!N105=4.5,'Berechnung 4_5 _ x'!$E$31,Kinder!N105)</f>
        <v>0</v>
      </c>
      <c r="BH105" s="165">
        <f>IF(Kinder!O105=4.5,'Berechnung 4_5 _ x'!$E$31,Kinder!O105)</f>
        <v>0</v>
      </c>
      <c r="BI105" s="165">
        <f>IF(Kinder!P105=4.5,'Berechnung 4_5 _ x'!$E$31,Kinder!P105)</f>
        <v>0</v>
      </c>
      <c r="BJ105" s="165"/>
      <c r="BK105" s="165"/>
      <c r="BL105" s="165"/>
      <c r="BM105" s="165"/>
      <c r="BN105" s="165"/>
      <c r="BO105" s="165"/>
      <c r="BP105" s="165"/>
      <c r="BQ105" s="165"/>
      <c r="BR105" s="165"/>
      <c r="BS105" s="165"/>
      <c r="BT105" s="165"/>
      <c r="BU105" s="165"/>
      <c r="BW105">
        <f t="shared" ref="BW105:CH105" si="170">IF(MIN(AX105,AX106)&gt;=4.5,1*AX107,BJ106)</f>
        <v>0</v>
      </c>
      <c r="BX105">
        <f t="shared" si="170"/>
        <v>0</v>
      </c>
      <c r="BY105">
        <f t="shared" si="170"/>
        <v>0</v>
      </c>
      <c r="BZ105">
        <f t="shared" si="170"/>
        <v>0</v>
      </c>
      <c r="CA105">
        <f t="shared" si="170"/>
        <v>0</v>
      </c>
      <c r="CB105">
        <f t="shared" si="170"/>
        <v>0</v>
      </c>
      <c r="CC105">
        <f t="shared" si="170"/>
        <v>0</v>
      </c>
      <c r="CD105">
        <f t="shared" si="170"/>
        <v>0</v>
      </c>
      <c r="CE105">
        <f t="shared" si="170"/>
        <v>0</v>
      </c>
      <c r="CF105">
        <f t="shared" si="170"/>
        <v>0</v>
      </c>
      <c r="CG105">
        <f t="shared" si="170"/>
        <v>0</v>
      </c>
      <c r="CH105">
        <f t="shared" si="170"/>
        <v>0</v>
      </c>
      <c r="CJ105" s="78">
        <f>SUM(BW105:CH105)</f>
        <v>0</v>
      </c>
      <c r="CK105" s="581">
        <f>CL105+CM105</f>
        <v>0</v>
      </c>
      <c r="CL105" s="581">
        <f>IF(COUNTIF(Kinder!E107:P107,Antrag!$C$4)=0,0,(IF(AND(A105=2,Kinder!E107=Antrag!$C$4),M106,0)+IF(AND(OR(A105=2,B105=2),Kinder!F107=Antrag!$C$4),N106,0)+IF(AND(OR(A105=2,B105=2,C105=2),Kinder!G107=Antrag!$C$4),O106,0)+IF(AND(OR(A105=2,B105=2,C105=2,D105=2),Kinder!H107=Antrag!$C$4),P106,0)+IF(AND(OR(A105=2,B105=2,C105=2,D105=2,E105=2),Kinder!I107=Antrag!$C$4),Q106,0)+IF(AND(OR(A105=2,B105=2,C105=2,D105=2,E105=2,F105=2),Kinder!J107=Antrag!$C$4),R106,0))/12)</f>
        <v>0</v>
      </c>
      <c r="CM105" s="581">
        <f>IF(COUNTIF(Kinder!E107:P107,Antrag!$C$4)=0,0,(IF(AND(OR(A105=2,B105=2,C105=2,D105=2,E105=2,F105=2,G105=2),Kinder!K107=Antrag!$C$4),S106,0)+IF(AND(OR(A105=2,B105=2,C105=2,D105=2,E105=2,F105=2,G105=2,H105=2),Kinder!L107=Antrag!$C$4),T106,0)+IF(AND(OR(A105=2,B105=2,C105=2,D105=2,E105=2,F105=2,G105=2,H105=2,I105=2),Kinder!M107=Antrag!$C$4),U106,0)+IF(AND(OR(A105=2,B105=2,C105=2,D105=2,E105=2,F105=2,G105=2,H105=2,I105=2,J105=2),Kinder!N107=Antrag!$C$4),V106,0)+IF(AND(OR(A105=2,B105=2,C105=2,D105=2,E105=2,F105=2,G105=2,H105=2,I105=2,J105=2,K105=2),Kinder!O107=Antrag!$C$4),W106,0)+IF(AND(OR(A105=2,B105=2,C105=2,D105=2,E105=2,F105=2,G105=2,H105=2,I105=2,J105=2,K105=2,L105=2),Kinder!P107=Antrag!$C$4),X106,0))/12)</f>
        <v>0</v>
      </c>
    </row>
    <row r="106" spans="1:91" x14ac:dyDescent="0.2">
      <c r="A106" s="124"/>
      <c r="M106">
        <f>Kinder!E106</f>
        <v>0</v>
      </c>
      <c r="N106">
        <f>Kinder!F106</f>
        <v>0</v>
      </c>
      <c r="O106">
        <f>Kinder!G106</f>
        <v>0</v>
      </c>
      <c r="P106">
        <f>Kinder!H106</f>
        <v>0</v>
      </c>
      <c r="Q106">
        <f>Kinder!I106</f>
        <v>0</v>
      </c>
      <c r="R106">
        <f>Kinder!J106</f>
        <v>0</v>
      </c>
      <c r="S106">
        <f>Kinder!K106</f>
        <v>0</v>
      </c>
      <c r="T106">
        <f>Kinder!L106</f>
        <v>0</v>
      </c>
      <c r="U106">
        <f>Kinder!M106</f>
        <v>0</v>
      </c>
      <c r="V106">
        <f>Kinder!N106</f>
        <v>0</v>
      </c>
      <c r="W106">
        <f>Kinder!O106</f>
        <v>0</v>
      </c>
      <c r="X106">
        <f>Kinder!P106</f>
        <v>0</v>
      </c>
      <c r="AX106">
        <f>IF(Kinder!BL105&gt;=4.5,IF('Berechnung 4_5 _ x'!D$5="Nein",4.5,IF(Kinder!AJ$903&lt;3,IF(MAX(Kinder!$AJ$903:AJ$903)&lt;3,4.5,Kinder!BL105),MIN('Berechnung 4_5 _ x'!$E$31:$F$32))),Kinder!BL105)</f>
        <v>0</v>
      </c>
      <c r="AY106">
        <f>IF(Kinder!BM105&gt;=4.5,IF('Berechnung 4_5 _ x'!E$5="Nein",4.5,IF(Kinder!AK$903&lt;3,IF(MAX(Kinder!$AJ$903:AK$903)&lt;3,4.5,Kinder!BM105),MIN('Berechnung 4_5 _ x'!$E$31:$F$32))),Kinder!BM105)</f>
        <v>0</v>
      </c>
      <c r="AZ106">
        <f>IF(Kinder!BN105&gt;=4.5,IF('Berechnung 4_5 _ x'!F$5="Nein",4.5,IF(Kinder!AL$903&lt;3,IF(MAX(Kinder!$AJ$903:AL$903)&lt;3,4.5,Kinder!BN105),MIN('Berechnung 4_5 _ x'!$E$31:$F$32))),Kinder!BN105)</f>
        <v>0</v>
      </c>
      <c r="BA106">
        <f>IF(Kinder!BO105&gt;=4.5,IF('Berechnung 4_5 _ x'!G$5="Nein",4.5,IF(Kinder!AM$903&lt;3,IF(MAX(Kinder!$AJ$903:AM$903)&lt;3,4.5,Kinder!BO105),MIN('Berechnung 4_5 _ x'!$E$31:$F$32))),Kinder!BO105)</f>
        <v>0</v>
      </c>
      <c r="BB106">
        <f>IF(Kinder!BP105&gt;=4.5,IF('Berechnung 4_5 _ x'!H$5="Nein",4.5,IF(Kinder!AN$903&lt;3,IF(MAX(Kinder!$AJ$903:AN$903)&lt;3,4.5,Kinder!BP105),MIN('Berechnung 4_5 _ x'!$E$31:$F$32))),Kinder!BP105)</f>
        <v>0</v>
      </c>
      <c r="BC106">
        <f>IF(Kinder!BQ105&gt;=4.5,IF('Berechnung 4_5 _ x'!I$5="Nein",4.5,IF(Kinder!AO$903&lt;3,IF(MAX(Kinder!$AJ$903:AO$903)&lt;3,4.5,Kinder!BQ105),MIN('Berechnung 4_5 _ x'!$E$31:$F$32))),Kinder!BQ105)</f>
        <v>0</v>
      </c>
      <c r="BD106">
        <f>IF(Kinder!BR105&gt;=4.5,IF('Berechnung 4_5 _ x'!J$5="Nein",4.5,IF(Kinder!AP$903&lt;3,IF(MAX(Kinder!$AJ$903:AP$903)&lt;3,4.5,Kinder!BR105),MIN('Berechnung 4_5 _ x'!$E$31:$F$32))),Kinder!BR105)</f>
        <v>0</v>
      </c>
      <c r="BE106">
        <f>IF(Kinder!BS105&gt;=4.5,IF('Berechnung 4_5 _ x'!K$5="Nein",4.5,IF(Kinder!AQ$903&lt;3,IF(MAX(Kinder!$AJ$903:AQ$903)&lt;3,4.5,Kinder!BS105),MIN('Berechnung 4_5 _ x'!$E$31:$F$32))),Kinder!BS105)</f>
        <v>0</v>
      </c>
      <c r="BF106">
        <f>IF(Kinder!BT105&gt;=4.5,IF('Berechnung 4_5 _ x'!L$5="Nein",4.5,IF(Kinder!AR$903&lt;3,IF(MAX(Kinder!$AJ$903:AR$903)&lt;3,4.5,Kinder!BT105),MIN('Berechnung 4_5 _ x'!$E$31:$F$32))),Kinder!BT105)</f>
        <v>0</v>
      </c>
      <c r="BG106">
        <f>IF(Kinder!BU105&gt;=4.5,IF('Berechnung 4_5 _ x'!M$5="Nein",4.5,IF(Kinder!AS$903&lt;3,IF(MAX(Kinder!$AJ$903:AS$903)&lt;3,4.5,Kinder!BU105),MIN('Berechnung 4_5 _ x'!$E$31:$F$32))),Kinder!BU105)</f>
        <v>0</v>
      </c>
      <c r="BH106">
        <f>IF(Kinder!BV105&gt;=4.5,IF('Berechnung 4_5 _ x'!N$5="Nein",4.5,IF(Kinder!AT$903&lt;3,IF(MAX(Kinder!$AJ$903:AT$903)&lt;3,4.5,Kinder!BV105),MIN('Berechnung 4_5 _ x'!$E$31:$F$32))),Kinder!BV105)</f>
        <v>0</v>
      </c>
      <c r="BI106">
        <f>IF(Kinder!BW105&gt;=4.5,IF('Berechnung 4_5 _ x'!O$5="Nein",4.5,IF(Kinder!AU$903&lt;3,IF(MAX(Kinder!$AJ$903:AU$903)&lt;3,4.5,Kinder!BW105),MIN('Berechnung 4_5 _ x'!$E$31:$F$32))),Kinder!BW105)</f>
        <v>0</v>
      </c>
      <c r="BJ106">
        <f t="shared" ref="BJ106:BU106" si="171">MIN(AX105,AX106)*AX107</f>
        <v>0</v>
      </c>
      <c r="BK106">
        <f t="shared" si="171"/>
        <v>0</v>
      </c>
      <c r="BL106">
        <f t="shared" si="171"/>
        <v>0</v>
      </c>
      <c r="BM106">
        <f t="shared" si="171"/>
        <v>0</v>
      </c>
      <c r="BN106">
        <f t="shared" si="171"/>
        <v>0</v>
      </c>
      <c r="BO106">
        <f t="shared" si="171"/>
        <v>0</v>
      </c>
      <c r="BP106">
        <f t="shared" si="171"/>
        <v>0</v>
      </c>
      <c r="BQ106">
        <f t="shared" si="171"/>
        <v>0</v>
      </c>
      <c r="BR106">
        <f t="shared" si="171"/>
        <v>0</v>
      </c>
      <c r="BS106">
        <f t="shared" si="171"/>
        <v>0</v>
      </c>
      <c r="BT106">
        <f t="shared" si="171"/>
        <v>0</v>
      </c>
      <c r="BU106">
        <f t="shared" si="171"/>
        <v>0</v>
      </c>
      <c r="BV106">
        <f>SUM(BJ106:BU106)</f>
        <v>0</v>
      </c>
      <c r="CJ106" s="78"/>
      <c r="CK106" s="581"/>
      <c r="CL106" s="581"/>
      <c r="CM106" s="581"/>
    </row>
    <row r="107" spans="1:91" ht="13.5" thickBot="1" x14ac:dyDescent="0.25">
      <c r="A107" s="167"/>
      <c r="B107" s="79"/>
      <c r="C107" s="79"/>
      <c r="D107" s="79"/>
      <c r="E107" s="79"/>
      <c r="F107" s="79"/>
      <c r="G107" s="79"/>
      <c r="H107" s="79"/>
      <c r="I107" s="79"/>
      <c r="J107" s="79"/>
      <c r="K107" s="79"/>
      <c r="L107" s="79"/>
      <c r="M107" s="79"/>
      <c r="N107" s="79"/>
      <c r="O107" s="79"/>
      <c r="P107" s="79"/>
      <c r="Q107" s="79"/>
      <c r="R107" s="79"/>
      <c r="S107" s="79"/>
      <c r="T107" s="79"/>
      <c r="U107" s="79"/>
      <c r="V107" s="79"/>
      <c r="W107" s="79"/>
      <c r="X107" s="79"/>
      <c r="Y107" s="79">
        <f t="shared" ref="Y107:AJ107" si="172">A105*M106</f>
        <v>0</v>
      </c>
      <c r="Z107" s="79">
        <f t="shared" si="172"/>
        <v>0</v>
      </c>
      <c r="AA107" s="79">
        <f t="shared" si="172"/>
        <v>0</v>
      </c>
      <c r="AB107" s="79">
        <f t="shared" si="172"/>
        <v>0</v>
      </c>
      <c r="AC107" s="79">
        <f t="shared" si="172"/>
        <v>0</v>
      </c>
      <c r="AD107" s="79">
        <f t="shared" si="172"/>
        <v>0</v>
      </c>
      <c r="AE107" s="79">
        <f t="shared" si="172"/>
        <v>0</v>
      </c>
      <c r="AF107" s="79">
        <f t="shared" si="172"/>
        <v>0</v>
      </c>
      <c r="AG107" s="79">
        <f t="shared" si="172"/>
        <v>0</v>
      </c>
      <c r="AH107" s="79">
        <f t="shared" si="172"/>
        <v>0</v>
      </c>
      <c r="AI107" s="79">
        <f t="shared" si="172"/>
        <v>0</v>
      </c>
      <c r="AJ107" s="79">
        <f t="shared" si="172"/>
        <v>0</v>
      </c>
      <c r="AK107" s="79">
        <f t="shared" ref="AK107:AV107" si="173">IF(A105&gt;4.4,M106,A105*M106)</f>
        <v>0</v>
      </c>
      <c r="AL107" s="79">
        <f t="shared" si="173"/>
        <v>0</v>
      </c>
      <c r="AM107" s="79">
        <f t="shared" si="173"/>
        <v>0</v>
      </c>
      <c r="AN107" s="79">
        <f t="shared" si="173"/>
        <v>0</v>
      </c>
      <c r="AO107" s="79">
        <f t="shared" si="173"/>
        <v>0</v>
      </c>
      <c r="AP107" s="79">
        <f t="shared" si="173"/>
        <v>0</v>
      </c>
      <c r="AQ107" s="79">
        <f t="shared" si="173"/>
        <v>0</v>
      </c>
      <c r="AR107" s="79">
        <f t="shared" si="173"/>
        <v>0</v>
      </c>
      <c r="AS107" s="79">
        <f t="shared" si="173"/>
        <v>0</v>
      </c>
      <c r="AT107" s="79">
        <f t="shared" si="173"/>
        <v>0</v>
      </c>
      <c r="AU107" s="79">
        <f t="shared" si="173"/>
        <v>0</v>
      </c>
      <c r="AV107" s="79">
        <f t="shared" si="173"/>
        <v>0</v>
      </c>
      <c r="AW107" s="79">
        <f>SUM(Y107:AJ107)</f>
        <v>0</v>
      </c>
      <c r="AX107" s="168">
        <f>Kinder!BL106</f>
        <v>0</v>
      </c>
      <c r="AY107" s="168">
        <f>Kinder!BM106</f>
        <v>0</v>
      </c>
      <c r="AZ107" s="168">
        <f>Kinder!BN106</f>
        <v>0</v>
      </c>
      <c r="BA107" s="168">
        <f>Kinder!BO106</f>
        <v>0</v>
      </c>
      <c r="BB107" s="168">
        <f>Kinder!BP106</f>
        <v>0</v>
      </c>
      <c r="BC107" s="168">
        <f>Kinder!BQ106</f>
        <v>0</v>
      </c>
      <c r="BD107" s="168">
        <f>Kinder!BR106</f>
        <v>0</v>
      </c>
      <c r="BE107" s="168">
        <f>Kinder!BS106</f>
        <v>0</v>
      </c>
      <c r="BF107" s="168">
        <f>Kinder!BT106</f>
        <v>0</v>
      </c>
      <c r="BG107" s="168">
        <f>Kinder!BU106</f>
        <v>0</v>
      </c>
      <c r="BH107" s="168">
        <f>Kinder!BV106</f>
        <v>0</v>
      </c>
      <c r="BI107" s="168">
        <f>Kinder!BW106</f>
        <v>0</v>
      </c>
      <c r="BV107" s="79"/>
      <c r="BW107" s="79">
        <f t="shared" ref="BW107:CH107" si="174">IF(MIN(AX105,AX106)&gt;4.5,4.5*AX107,BJ106)</f>
        <v>0</v>
      </c>
      <c r="BX107" s="79">
        <f t="shared" si="174"/>
        <v>0</v>
      </c>
      <c r="BY107" s="79">
        <f t="shared" si="174"/>
        <v>0</v>
      </c>
      <c r="BZ107" s="79">
        <f t="shared" si="174"/>
        <v>0</v>
      </c>
      <c r="CA107" s="79">
        <f t="shared" si="174"/>
        <v>0</v>
      </c>
      <c r="CB107" s="79">
        <f t="shared" si="174"/>
        <v>0</v>
      </c>
      <c r="CC107" s="79">
        <f t="shared" si="174"/>
        <v>0</v>
      </c>
      <c r="CD107" s="79">
        <f t="shared" si="174"/>
        <v>0</v>
      </c>
      <c r="CE107" s="79">
        <f t="shared" si="174"/>
        <v>0</v>
      </c>
      <c r="CF107" s="79">
        <f t="shared" si="174"/>
        <v>0</v>
      </c>
      <c r="CG107" s="79">
        <f t="shared" si="174"/>
        <v>0</v>
      </c>
      <c r="CH107" s="79">
        <f t="shared" si="174"/>
        <v>0</v>
      </c>
      <c r="CI107" s="79">
        <f>SUM(BW107:CH107)</f>
        <v>0</v>
      </c>
      <c r="CJ107" s="80"/>
      <c r="CK107" s="581"/>
      <c r="CL107" s="581"/>
      <c r="CM107" s="581"/>
    </row>
    <row r="108" spans="1:91" x14ac:dyDescent="0.2">
      <c r="A108" s="124">
        <f>Kinder!E108</f>
        <v>0</v>
      </c>
      <c r="B108">
        <f>Kinder!F108</f>
        <v>0</v>
      </c>
      <c r="C108">
        <f>Kinder!G108</f>
        <v>0</v>
      </c>
      <c r="D108">
        <f>Kinder!H108</f>
        <v>0</v>
      </c>
      <c r="E108">
        <f>Kinder!I108</f>
        <v>0</v>
      </c>
      <c r="F108">
        <f>Kinder!J108</f>
        <v>0</v>
      </c>
      <c r="G108">
        <f>Kinder!K108</f>
        <v>0</v>
      </c>
      <c r="H108">
        <f>Kinder!L108</f>
        <v>0</v>
      </c>
      <c r="I108">
        <f>Kinder!M108</f>
        <v>0</v>
      </c>
      <c r="J108">
        <f>Kinder!N108</f>
        <v>0</v>
      </c>
      <c r="K108">
        <f>Kinder!O108</f>
        <v>0</v>
      </c>
      <c r="L108">
        <f>Kinder!P108</f>
        <v>0</v>
      </c>
      <c r="AX108" s="165">
        <f>IF(Kinder!BL108=4.5,'Berechnung 4_5 _ x'!$E$31,Kinder!BL108)</f>
        <v>0</v>
      </c>
      <c r="AY108" s="165">
        <f>IF(Kinder!F108=4.5,'Berechnung 4_5 _ x'!$E$31,Kinder!F108)</f>
        <v>0</v>
      </c>
      <c r="AZ108" s="165">
        <f>IF(Kinder!G108=4.5,'Berechnung 4_5 _ x'!$E$31,Kinder!G108)</f>
        <v>0</v>
      </c>
      <c r="BA108" s="165">
        <f>IF(Kinder!H108=4.5,'Berechnung 4_5 _ x'!$E$31,Kinder!H108)</f>
        <v>0</v>
      </c>
      <c r="BB108" s="165">
        <f>IF(Kinder!I108=4.5,'Berechnung 4_5 _ x'!$E$31,Kinder!I108)</f>
        <v>0</v>
      </c>
      <c r="BC108" s="165">
        <f>IF(Kinder!J108=4.5,'Berechnung 4_5 _ x'!$E$31,Kinder!J108)</f>
        <v>0</v>
      </c>
      <c r="BD108" s="165">
        <f>IF(Kinder!K108=4.5,'Berechnung 4_5 _ x'!$E$31,Kinder!K108)</f>
        <v>0</v>
      </c>
      <c r="BE108" s="165">
        <f>IF(Kinder!L108=4.5,'Berechnung 4_5 _ x'!$E$31,Kinder!L108)</f>
        <v>0</v>
      </c>
      <c r="BF108" s="165">
        <f>IF(Kinder!M108=4.5,'Berechnung 4_5 _ x'!$E$31,Kinder!M108)</f>
        <v>0</v>
      </c>
      <c r="BG108" s="165">
        <f>IF(Kinder!N108=4.5,'Berechnung 4_5 _ x'!$E$31,Kinder!N108)</f>
        <v>0</v>
      </c>
      <c r="BH108" s="165">
        <f>IF(Kinder!O108=4.5,'Berechnung 4_5 _ x'!$E$31,Kinder!O108)</f>
        <v>0</v>
      </c>
      <c r="BI108" s="165">
        <f>IF(Kinder!P108=4.5,'Berechnung 4_5 _ x'!$E$31,Kinder!P108)</f>
        <v>0</v>
      </c>
      <c r="BJ108" s="165"/>
      <c r="BK108" s="165"/>
      <c r="BL108" s="165"/>
      <c r="BM108" s="165"/>
      <c r="BN108" s="165"/>
      <c r="BO108" s="165"/>
      <c r="BP108" s="165"/>
      <c r="BQ108" s="165"/>
      <c r="BR108" s="165"/>
      <c r="BS108" s="165"/>
      <c r="BT108" s="165"/>
      <c r="BU108" s="165"/>
      <c r="BW108">
        <f t="shared" ref="BW108:CH108" si="175">IF(MIN(AX108,AX109)&gt;=4.5,1*AX110,BJ109)</f>
        <v>0</v>
      </c>
      <c r="BX108">
        <f t="shared" si="175"/>
        <v>0</v>
      </c>
      <c r="BY108">
        <f t="shared" si="175"/>
        <v>0</v>
      </c>
      <c r="BZ108">
        <f t="shared" si="175"/>
        <v>0</v>
      </c>
      <c r="CA108">
        <f t="shared" si="175"/>
        <v>0</v>
      </c>
      <c r="CB108">
        <f t="shared" si="175"/>
        <v>0</v>
      </c>
      <c r="CC108">
        <f t="shared" si="175"/>
        <v>0</v>
      </c>
      <c r="CD108">
        <f t="shared" si="175"/>
        <v>0</v>
      </c>
      <c r="CE108">
        <f t="shared" si="175"/>
        <v>0</v>
      </c>
      <c r="CF108">
        <f t="shared" si="175"/>
        <v>0</v>
      </c>
      <c r="CG108">
        <f t="shared" si="175"/>
        <v>0</v>
      </c>
      <c r="CH108">
        <f t="shared" si="175"/>
        <v>0</v>
      </c>
      <c r="CJ108" s="78">
        <f>SUM(BW108:CH108)</f>
        <v>0</v>
      </c>
      <c r="CK108" s="581">
        <f>CL108+CM108</f>
        <v>0</v>
      </c>
      <c r="CL108" s="581">
        <f>IF(COUNTIF(Kinder!E110:P110,Antrag!$C$4)=0,0,(IF(AND(A108=2,Kinder!E110=Antrag!$C$4),M109,0)+IF(AND(OR(A108=2,B108=2),Kinder!F110=Antrag!$C$4),N109,0)+IF(AND(OR(A108=2,B108=2,C108=2),Kinder!G110=Antrag!$C$4),O109,0)+IF(AND(OR(A108=2,B108=2,C108=2,D108=2),Kinder!H110=Antrag!$C$4),P109,0)+IF(AND(OR(A108=2,B108=2,C108=2,D108=2,E108=2),Kinder!I110=Antrag!$C$4),Q109,0)+IF(AND(OR(A108=2,B108=2,C108=2,D108=2,E108=2,F108=2),Kinder!J110=Antrag!$C$4),R109,0))/12)</f>
        <v>0</v>
      </c>
      <c r="CM108" s="581">
        <f>IF(COUNTIF(Kinder!E110:P110,Antrag!$C$4)=0,0,(IF(AND(OR(A108=2,B108=2,C108=2,D108=2,E108=2,F108=2,G108=2),Kinder!K110=Antrag!$C$4),S109,0)+IF(AND(OR(A108=2,B108=2,C108=2,D108=2,E108=2,F108=2,G108=2,H108=2),Kinder!L110=Antrag!$C$4),T109,0)+IF(AND(OR(A108=2,B108=2,C108=2,D108=2,E108=2,F108=2,G108=2,H108=2,I108=2),Kinder!M110=Antrag!$C$4),U109,0)+IF(AND(OR(A108=2,B108=2,C108=2,D108=2,E108=2,F108=2,G108=2,H108=2,I108=2,J108=2),Kinder!N110=Antrag!$C$4),V109,0)+IF(AND(OR(A108=2,B108=2,C108=2,D108=2,E108=2,F108=2,G108=2,H108=2,I108=2,J108=2,K108=2),Kinder!O110=Antrag!$C$4),W109,0)+IF(AND(OR(A108=2,B108=2,C108=2,D108=2,E108=2,F108=2,G108=2,H108=2,I108=2,J108=2,K108=2,L108=2),Kinder!P110=Antrag!$C$4),X109,0))/12)</f>
        <v>0</v>
      </c>
    </row>
    <row r="109" spans="1:91" x14ac:dyDescent="0.2">
      <c r="A109" s="124"/>
      <c r="M109">
        <f>Kinder!E109</f>
        <v>0</v>
      </c>
      <c r="N109">
        <f>Kinder!F109</f>
        <v>0</v>
      </c>
      <c r="O109">
        <f>Kinder!G109</f>
        <v>0</v>
      </c>
      <c r="P109">
        <f>Kinder!H109</f>
        <v>0</v>
      </c>
      <c r="Q109">
        <f>Kinder!I109</f>
        <v>0</v>
      </c>
      <c r="R109">
        <f>Kinder!J109</f>
        <v>0</v>
      </c>
      <c r="S109">
        <f>Kinder!K109</f>
        <v>0</v>
      </c>
      <c r="T109">
        <f>Kinder!L109</f>
        <v>0</v>
      </c>
      <c r="U109">
        <f>Kinder!M109</f>
        <v>0</v>
      </c>
      <c r="V109">
        <f>Kinder!N109</f>
        <v>0</v>
      </c>
      <c r="W109">
        <f>Kinder!O109</f>
        <v>0</v>
      </c>
      <c r="X109">
        <f>Kinder!P109</f>
        <v>0</v>
      </c>
      <c r="AX109">
        <f>IF(Kinder!BL108&gt;=4.5,IF('Berechnung 4_5 _ x'!D$5="Nein",4.5,IF(Kinder!AJ$903&lt;3,IF(MAX(Kinder!$AJ$903:AJ$903)&lt;3,4.5,Kinder!BL108),MIN('Berechnung 4_5 _ x'!$E$31:$F$32))),Kinder!BL108)</f>
        <v>0</v>
      </c>
      <c r="AY109">
        <f>IF(Kinder!BM108&gt;=4.5,IF('Berechnung 4_5 _ x'!E$5="Nein",4.5,IF(Kinder!AK$903&lt;3,IF(MAX(Kinder!$AJ$903:AK$903)&lt;3,4.5,Kinder!BM108),MIN('Berechnung 4_5 _ x'!$E$31:$F$32))),Kinder!BM108)</f>
        <v>0</v>
      </c>
      <c r="AZ109">
        <f>IF(Kinder!BN108&gt;=4.5,IF('Berechnung 4_5 _ x'!F$5="Nein",4.5,IF(Kinder!AL$903&lt;3,IF(MAX(Kinder!$AJ$903:AL$903)&lt;3,4.5,Kinder!BN108),MIN('Berechnung 4_5 _ x'!$E$31:$F$32))),Kinder!BN108)</f>
        <v>0</v>
      </c>
      <c r="BA109">
        <f>IF(Kinder!BO108&gt;=4.5,IF('Berechnung 4_5 _ x'!G$5="Nein",4.5,IF(Kinder!AM$903&lt;3,IF(MAX(Kinder!$AJ$903:AM$903)&lt;3,4.5,Kinder!BO108),MIN('Berechnung 4_5 _ x'!$E$31:$F$32))),Kinder!BO108)</f>
        <v>0</v>
      </c>
      <c r="BB109">
        <f>IF(Kinder!BP108&gt;=4.5,IF('Berechnung 4_5 _ x'!H$5="Nein",4.5,IF(Kinder!AN$903&lt;3,IF(MAX(Kinder!$AJ$903:AN$903)&lt;3,4.5,Kinder!BP108),MIN('Berechnung 4_5 _ x'!$E$31:$F$32))),Kinder!BP108)</f>
        <v>0</v>
      </c>
      <c r="BC109">
        <f>IF(Kinder!BQ108&gt;=4.5,IF('Berechnung 4_5 _ x'!I$5="Nein",4.5,IF(Kinder!AO$903&lt;3,IF(MAX(Kinder!$AJ$903:AO$903)&lt;3,4.5,Kinder!BQ108),MIN('Berechnung 4_5 _ x'!$E$31:$F$32))),Kinder!BQ108)</f>
        <v>0</v>
      </c>
      <c r="BD109">
        <f>IF(Kinder!BR108&gt;=4.5,IF('Berechnung 4_5 _ x'!J$5="Nein",4.5,IF(Kinder!AP$903&lt;3,IF(MAX(Kinder!$AJ$903:AP$903)&lt;3,4.5,Kinder!BR108),MIN('Berechnung 4_5 _ x'!$E$31:$F$32))),Kinder!BR108)</f>
        <v>0</v>
      </c>
      <c r="BE109">
        <f>IF(Kinder!BS108&gt;=4.5,IF('Berechnung 4_5 _ x'!K$5="Nein",4.5,IF(Kinder!AQ$903&lt;3,IF(MAX(Kinder!$AJ$903:AQ$903)&lt;3,4.5,Kinder!BS108),MIN('Berechnung 4_5 _ x'!$E$31:$F$32))),Kinder!BS108)</f>
        <v>0</v>
      </c>
      <c r="BF109">
        <f>IF(Kinder!BT108&gt;=4.5,IF('Berechnung 4_5 _ x'!L$5="Nein",4.5,IF(Kinder!AR$903&lt;3,IF(MAX(Kinder!$AJ$903:AR$903)&lt;3,4.5,Kinder!BT108),MIN('Berechnung 4_5 _ x'!$E$31:$F$32))),Kinder!BT108)</f>
        <v>0</v>
      </c>
      <c r="BG109">
        <f>IF(Kinder!BU108&gt;=4.5,IF('Berechnung 4_5 _ x'!M$5="Nein",4.5,IF(Kinder!AS$903&lt;3,IF(MAX(Kinder!$AJ$903:AS$903)&lt;3,4.5,Kinder!BU108),MIN('Berechnung 4_5 _ x'!$E$31:$F$32))),Kinder!BU108)</f>
        <v>0</v>
      </c>
      <c r="BH109">
        <f>IF(Kinder!BV108&gt;=4.5,IF('Berechnung 4_5 _ x'!N$5="Nein",4.5,IF(Kinder!AT$903&lt;3,IF(MAX(Kinder!$AJ$903:AT$903)&lt;3,4.5,Kinder!BV108),MIN('Berechnung 4_5 _ x'!$E$31:$F$32))),Kinder!BV108)</f>
        <v>0</v>
      </c>
      <c r="BI109">
        <f>IF(Kinder!BW108&gt;=4.5,IF('Berechnung 4_5 _ x'!O$5="Nein",4.5,IF(Kinder!AU$903&lt;3,IF(MAX(Kinder!$AJ$903:AU$903)&lt;3,4.5,Kinder!BW108),MIN('Berechnung 4_5 _ x'!$E$31:$F$32))),Kinder!BW108)</f>
        <v>0</v>
      </c>
      <c r="BJ109">
        <f t="shared" ref="BJ109:BU109" si="176">MIN(AX108,AX109)*AX110</f>
        <v>0</v>
      </c>
      <c r="BK109">
        <f t="shared" si="176"/>
        <v>0</v>
      </c>
      <c r="BL109">
        <f t="shared" si="176"/>
        <v>0</v>
      </c>
      <c r="BM109">
        <f t="shared" si="176"/>
        <v>0</v>
      </c>
      <c r="BN109">
        <f t="shared" si="176"/>
        <v>0</v>
      </c>
      <c r="BO109">
        <f t="shared" si="176"/>
        <v>0</v>
      </c>
      <c r="BP109">
        <f t="shared" si="176"/>
        <v>0</v>
      </c>
      <c r="BQ109">
        <f t="shared" si="176"/>
        <v>0</v>
      </c>
      <c r="BR109">
        <f t="shared" si="176"/>
        <v>0</v>
      </c>
      <c r="BS109">
        <f t="shared" si="176"/>
        <v>0</v>
      </c>
      <c r="BT109">
        <f t="shared" si="176"/>
        <v>0</v>
      </c>
      <c r="BU109">
        <f t="shared" si="176"/>
        <v>0</v>
      </c>
      <c r="BV109">
        <f>SUM(BJ109:BU109)</f>
        <v>0</v>
      </c>
      <c r="CJ109" s="78"/>
      <c r="CK109" s="581"/>
      <c r="CL109" s="581"/>
      <c r="CM109" s="581"/>
    </row>
    <row r="110" spans="1:91" ht="13.5" thickBot="1" x14ac:dyDescent="0.25">
      <c r="A110" s="167"/>
      <c r="B110" s="79"/>
      <c r="C110" s="79"/>
      <c r="D110" s="79"/>
      <c r="E110" s="79"/>
      <c r="F110" s="79"/>
      <c r="G110" s="79"/>
      <c r="H110" s="79"/>
      <c r="I110" s="79"/>
      <c r="J110" s="79"/>
      <c r="K110" s="79"/>
      <c r="L110" s="79"/>
      <c r="M110" s="79"/>
      <c r="N110" s="79"/>
      <c r="O110" s="79"/>
      <c r="P110" s="79"/>
      <c r="Q110" s="79"/>
      <c r="R110" s="79"/>
      <c r="S110" s="79"/>
      <c r="T110" s="79"/>
      <c r="U110" s="79"/>
      <c r="V110" s="79"/>
      <c r="W110" s="79"/>
      <c r="X110" s="79"/>
      <c r="Y110" s="79">
        <f t="shared" ref="Y110:AJ110" si="177">A108*M109</f>
        <v>0</v>
      </c>
      <c r="Z110" s="79">
        <f t="shared" si="177"/>
        <v>0</v>
      </c>
      <c r="AA110" s="79">
        <f t="shared" si="177"/>
        <v>0</v>
      </c>
      <c r="AB110" s="79">
        <f t="shared" si="177"/>
        <v>0</v>
      </c>
      <c r="AC110" s="79">
        <f t="shared" si="177"/>
        <v>0</v>
      </c>
      <c r="AD110" s="79">
        <f t="shared" si="177"/>
        <v>0</v>
      </c>
      <c r="AE110" s="79">
        <f t="shared" si="177"/>
        <v>0</v>
      </c>
      <c r="AF110" s="79">
        <f t="shared" si="177"/>
        <v>0</v>
      </c>
      <c r="AG110" s="79">
        <f t="shared" si="177"/>
        <v>0</v>
      </c>
      <c r="AH110" s="79">
        <f t="shared" si="177"/>
        <v>0</v>
      </c>
      <c r="AI110" s="79">
        <f t="shared" si="177"/>
        <v>0</v>
      </c>
      <c r="AJ110" s="79">
        <f t="shared" si="177"/>
        <v>0</v>
      </c>
      <c r="AK110" s="79">
        <f t="shared" ref="AK110:AV110" si="178">IF(A108&gt;4.4,M109,A108*M109)</f>
        <v>0</v>
      </c>
      <c r="AL110" s="79">
        <f t="shared" si="178"/>
        <v>0</v>
      </c>
      <c r="AM110" s="79">
        <f t="shared" si="178"/>
        <v>0</v>
      </c>
      <c r="AN110" s="79">
        <f t="shared" si="178"/>
        <v>0</v>
      </c>
      <c r="AO110" s="79">
        <f t="shared" si="178"/>
        <v>0</v>
      </c>
      <c r="AP110" s="79">
        <f t="shared" si="178"/>
        <v>0</v>
      </c>
      <c r="AQ110" s="79">
        <f t="shared" si="178"/>
        <v>0</v>
      </c>
      <c r="AR110" s="79">
        <f t="shared" si="178"/>
        <v>0</v>
      </c>
      <c r="AS110" s="79">
        <f t="shared" si="178"/>
        <v>0</v>
      </c>
      <c r="AT110" s="79">
        <f t="shared" si="178"/>
        <v>0</v>
      </c>
      <c r="AU110" s="79">
        <f t="shared" si="178"/>
        <v>0</v>
      </c>
      <c r="AV110" s="79">
        <f t="shared" si="178"/>
        <v>0</v>
      </c>
      <c r="AW110" s="79">
        <f>SUM(Y110:AJ110)</f>
        <v>0</v>
      </c>
      <c r="AX110" s="168">
        <f>Kinder!BL109</f>
        <v>0</v>
      </c>
      <c r="AY110" s="168">
        <f>Kinder!BM109</f>
        <v>0</v>
      </c>
      <c r="AZ110" s="168">
        <f>Kinder!BN109</f>
        <v>0</v>
      </c>
      <c r="BA110" s="168">
        <f>Kinder!BO109</f>
        <v>0</v>
      </c>
      <c r="BB110" s="168">
        <f>Kinder!BP109</f>
        <v>0</v>
      </c>
      <c r="BC110" s="168">
        <f>Kinder!BQ109</f>
        <v>0</v>
      </c>
      <c r="BD110" s="168">
        <f>Kinder!BR109</f>
        <v>0</v>
      </c>
      <c r="BE110" s="168">
        <f>Kinder!BS109</f>
        <v>0</v>
      </c>
      <c r="BF110" s="168">
        <f>Kinder!BT109</f>
        <v>0</v>
      </c>
      <c r="BG110" s="168">
        <f>Kinder!BU109</f>
        <v>0</v>
      </c>
      <c r="BH110" s="168">
        <f>Kinder!BV109</f>
        <v>0</v>
      </c>
      <c r="BI110" s="168">
        <f>Kinder!BW109</f>
        <v>0</v>
      </c>
      <c r="BV110" s="79"/>
      <c r="BW110" s="79">
        <f t="shared" ref="BW110:CH110" si="179">IF(MIN(AX108,AX109)&gt;4.5,4.5*AX110,BJ109)</f>
        <v>0</v>
      </c>
      <c r="BX110" s="79">
        <f t="shared" si="179"/>
        <v>0</v>
      </c>
      <c r="BY110" s="79">
        <f t="shared" si="179"/>
        <v>0</v>
      </c>
      <c r="BZ110" s="79">
        <f t="shared" si="179"/>
        <v>0</v>
      </c>
      <c r="CA110" s="79">
        <f t="shared" si="179"/>
        <v>0</v>
      </c>
      <c r="CB110" s="79">
        <f t="shared" si="179"/>
        <v>0</v>
      </c>
      <c r="CC110" s="79">
        <f t="shared" si="179"/>
        <v>0</v>
      </c>
      <c r="CD110" s="79">
        <f t="shared" si="179"/>
        <v>0</v>
      </c>
      <c r="CE110" s="79">
        <f t="shared" si="179"/>
        <v>0</v>
      </c>
      <c r="CF110" s="79">
        <f t="shared" si="179"/>
        <v>0</v>
      </c>
      <c r="CG110" s="79">
        <f t="shared" si="179"/>
        <v>0</v>
      </c>
      <c r="CH110" s="79">
        <f t="shared" si="179"/>
        <v>0</v>
      </c>
      <c r="CI110" s="79">
        <f>SUM(BW110:CH110)</f>
        <v>0</v>
      </c>
      <c r="CJ110" s="80"/>
      <c r="CK110" s="581"/>
      <c r="CL110" s="581"/>
      <c r="CM110" s="581"/>
    </row>
    <row r="111" spans="1:91" x14ac:dyDescent="0.2">
      <c r="A111" s="124">
        <f>Kinder!E111</f>
        <v>0</v>
      </c>
      <c r="B111">
        <f>Kinder!F111</f>
        <v>0</v>
      </c>
      <c r="C111">
        <f>Kinder!G111</f>
        <v>0</v>
      </c>
      <c r="D111">
        <f>Kinder!H111</f>
        <v>0</v>
      </c>
      <c r="E111">
        <f>Kinder!I111</f>
        <v>0</v>
      </c>
      <c r="F111">
        <f>Kinder!J111</f>
        <v>0</v>
      </c>
      <c r="G111">
        <f>Kinder!K111</f>
        <v>0</v>
      </c>
      <c r="H111">
        <f>Kinder!L111</f>
        <v>0</v>
      </c>
      <c r="I111">
        <f>Kinder!M111</f>
        <v>0</v>
      </c>
      <c r="J111">
        <f>Kinder!N111</f>
        <v>0</v>
      </c>
      <c r="K111">
        <f>Kinder!O111</f>
        <v>0</v>
      </c>
      <c r="L111">
        <f>Kinder!P111</f>
        <v>0</v>
      </c>
      <c r="AX111" s="165">
        <f>IF(Kinder!BL111=4.5,'Berechnung 4_5 _ x'!$E$31,Kinder!BL111)</f>
        <v>0</v>
      </c>
      <c r="AY111" s="165">
        <f>IF(Kinder!F111=4.5,'Berechnung 4_5 _ x'!$E$31,Kinder!F111)</f>
        <v>0</v>
      </c>
      <c r="AZ111" s="165">
        <f>IF(Kinder!G111=4.5,'Berechnung 4_5 _ x'!$E$31,Kinder!G111)</f>
        <v>0</v>
      </c>
      <c r="BA111" s="165">
        <f>IF(Kinder!H111=4.5,'Berechnung 4_5 _ x'!$E$31,Kinder!H111)</f>
        <v>0</v>
      </c>
      <c r="BB111" s="165">
        <f>IF(Kinder!I111=4.5,'Berechnung 4_5 _ x'!$E$31,Kinder!I111)</f>
        <v>0</v>
      </c>
      <c r="BC111" s="165">
        <f>IF(Kinder!J111=4.5,'Berechnung 4_5 _ x'!$E$31,Kinder!J111)</f>
        <v>0</v>
      </c>
      <c r="BD111" s="165">
        <f>IF(Kinder!K111=4.5,'Berechnung 4_5 _ x'!$E$31,Kinder!K111)</f>
        <v>0</v>
      </c>
      <c r="BE111" s="165">
        <f>IF(Kinder!L111=4.5,'Berechnung 4_5 _ x'!$E$31,Kinder!L111)</f>
        <v>0</v>
      </c>
      <c r="BF111" s="165">
        <f>IF(Kinder!M111=4.5,'Berechnung 4_5 _ x'!$E$31,Kinder!M111)</f>
        <v>0</v>
      </c>
      <c r="BG111" s="165">
        <f>IF(Kinder!N111=4.5,'Berechnung 4_5 _ x'!$E$31,Kinder!N111)</f>
        <v>0</v>
      </c>
      <c r="BH111" s="165">
        <f>IF(Kinder!O111=4.5,'Berechnung 4_5 _ x'!$E$31,Kinder!O111)</f>
        <v>0</v>
      </c>
      <c r="BI111" s="165">
        <f>IF(Kinder!P111=4.5,'Berechnung 4_5 _ x'!$E$31,Kinder!P111)</f>
        <v>0</v>
      </c>
      <c r="BJ111" s="165"/>
      <c r="BK111" s="165"/>
      <c r="BL111" s="165"/>
      <c r="BM111" s="165"/>
      <c r="BN111" s="165"/>
      <c r="BO111" s="165"/>
      <c r="BP111" s="165"/>
      <c r="BQ111" s="165"/>
      <c r="BR111" s="165"/>
      <c r="BS111" s="165"/>
      <c r="BT111" s="165"/>
      <c r="BU111" s="165"/>
      <c r="BW111">
        <f t="shared" ref="BW111:CH111" si="180">IF(MIN(AX111,AX112)&gt;=4.5,1*AX113,BJ112)</f>
        <v>0</v>
      </c>
      <c r="BX111">
        <f t="shared" si="180"/>
        <v>0</v>
      </c>
      <c r="BY111">
        <f t="shared" si="180"/>
        <v>0</v>
      </c>
      <c r="BZ111">
        <f t="shared" si="180"/>
        <v>0</v>
      </c>
      <c r="CA111">
        <f t="shared" si="180"/>
        <v>0</v>
      </c>
      <c r="CB111">
        <f t="shared" si="180"/>
        <v>0</v>
      </c>
      <c r="CC111">
        <f t="shared" si="180"/>
        <v>0</v>
      </c>
      <c r="CD111">
        <f t="shared" si="180"/>
        <v>0</v>
      </c>
      <c r="CE111">
        <f t="shared" si="180"/>
        <v>0</v>
      </c>
      <c r="CF111">
        <f t="shared" si="180"/>
        <v>0</v>
      </c>
      <c r="CG111">
        <f t="shared" si="180"/>
        <v>0</v>
      </c>
      <c r="CH111">
        <f t="shared" si="180"/>
        <v>0</v>
      </c>
      <c r="CJ111" s="78">
        <f>SUM(BW111:CH111)</f>
        <v>0</v>
      </c>
      <c r="CK111" s="581">
        <f>CL111+CM111</f>
        <v>0</v>
      </c>
      <c r="CL111" s="581">
        <f>IF(COUNTIF(Kinder!E113:P113,Antrag!$C$4)=0,0,(IF(AND(A111=2,Kinder!E113=Antrag!$C$4),M112,0)+IF(AND(OR(A111=2,B111=2),Kinder!F113=Antrag!$C$4),N112,0)+IF(AND(OR(A111=2,B111=2,C111=2),Kinder!G113=Antrag!$C$4),O112,0)+IF(AND(OR(A111=2,B111=2,C111=2,D111=2),Kinder!H113=Antrag!$C$4),P112,0)+IF(AND(OR(A111=2,B111=2,C111=2,D111=2,E111=2),Kinder!I113=Antrag!$C$4),Q112,0)+IF(AND(OR(A111=2,B111=2,C111=2,D111=2,E111=2,F111=2),Kinder!J113=Antrag!$C$4),R112,0))/12)</f>
        <v>0</v>
      </c>
      <c r="CM111" s="581">
        <f>IF(COUNTIF(Kinder!E113:P113,Antrag!$C$4)=0,0,(IF(AND(OR(A111=2,B111=2,C111=2,D111=2,E111=2,F111=2,G111=2),Kinder!K113=Antrag!$C$4),S112,0)+IF(AND(OR(A111=2,B111=2,C111=2,D111=2,E111=2,F111=2,G111=2,H111=2),Kinder!L113=Antrag!$C$4),T112,0)+IF(AND(OR(A111=2,B111=2,C111=2,D111=2,E111=2,F111=2,G111=2,H111=2,I111=2),Kinder!M113=Antrag!$C$4),U112,0)+IF(AND(OR(A111=2,B111=2,C111=2,D111=2,E111=2,F111=2,G111=2,H111=2,I111=2,J111=2),Kinder!N113=Antrag!$C$4),V112,0)+IF(AND(OR(A111=2,B111=2,C111=2,D111=2,E111=2,F111=2,G111=2,H111=2,I111=2,J111=2,K111=2),Kinder!O113=Antrag!$C$4),W112,0)+IF(AND(OR(A111=2,B111=2,C111=2,D111=2,E111=2,F111=2,G111=2,H111=2,I111=2,J111=2,K111=2,L111=2),Kinder!P113=Antrag!$C$4),X112,0))/12)</f>
        <v>0</v>
      </c>
    </row>
    <row r="112" spans="1:91" x14ac:dyDescent="0.2">
      <c r="A112" s="124"/>
      <c r="M112">
        <f>Kinder!E112</f>
        <v>0</v>
      </c>
      <c r="N112">
        <f>Kinder!F112</f>
        <v>0</v>
      </c>
      <c r="O112">
        <f>Kinder!G112</f>
        <v>0</v>
      </c>
      <c r="P112">
        <f>Kinder!H112</f>
        <v>0</v>
      </c>
      <c r="Q112">
        <f>Kinder!I112</f>
        <v>0</v>
      </c>
      <c r="R112">
        <f>Kinder!J112</f>
        <v>0</v>
      </c>
      <c r="S112">
        <f>Kinder!K112</f>
        <v>0</v>
      </c>
      <c r="T112">
        <f>Kinder!L112</f>
        <v>0</v>
      </c>
      <c r="U112">
        <f>Kinder!M112</f>
        <v>0</v>
      </c>
      <c r="V112">
        <f>Kinder!N112</f>
        <v>0</v>
      </c>
      <c r="W112">
        <f>Kinder!O112</f>
        <v>0</v>
      </c>
      <c r="X112">
        <f>Kinder!P112</f>
        <v>0</v>
      </c>
      <c r="AX112">
        <f>IF(Kinder!BL111&gt;=4.5,IF('Berechnung 4_5 _ x'!D$5="Nein",4.5,IF(Kinder!AJ$903&lt;3,IF(MAX(Kinder!$AJ$903:AJ$903)&lt;3,4.5,Kinder!BL111),MIN('Berechnung 4_5 _ x'!$E$31:$F$32))),Kinder!BL111)</f>
        <v>0</v>
      </c>
      <c r="AY112">
        <f>IF(Kinder!BM111&gt;=4.5,IF('Berechnung 4_5 _ x'!E$5="Nein",4.5,IF(Kinder!AK$903&lt;3,IF(MAX(Kinder!$AJ$903:AK$903)&lt;3,4.5,Kinder!BM111),MIN('Berechnung 4_5 _ x'!$E$31:$F$32))),Kinder!BM111)</f>
        <v>0</v>
      </c>
      <c r="AZ112">
        <f>IF(Kinder!BN111&gt;=4.5,IF('Berechnung 4_5 _ x'!F$5="Nein",4.5,IF(Kinder!AL$903&lt;3,IF(MAX(Kinder!$AJ$903:AL$903)&lt;3,4.5,Kinder!BN111),MIN('Berechnung 4_5 _ x'!$E$31:$F$32))),Kinder!BN111)</f>
        <v>0</v>
      </c>
      <c r="BA112">
        <f>IF(Kinder!BO111&gt;=4.5,IF('Berechnung 4_5 _ x'!G$5="Nein",4.5,IF(Kinder!AM$903&lt;3,IF(MAX(Kinder!$AJ$903:AM$903)&lt;3,4.5,Kinder!BO111),MIN('Berechnung 4_5 _ x'!$E$31:$F$32))),Kinder!BO111)</f>
        <v>0</v>
      </c>
      <c r="BB112">
        <f>IF(Kinder!BP111&gt;=4.5,IF('Berechnung 4_5 _ x'!H$5="Nein",4.5,IF(Kinder!AN$903&lt;3,IF(MAX(Kinder!$AJ$903:AN$903)&lt;3,4.5,Kinder!BP111),MIN('Berechnung 4_5 _ x'!$E$31:$F$32))),Kinder!BP111)</f>
        <v>0</v>
      </c>
      <c r="BC112">
        <f>IF(Kinder!BQ111&gt;=4.5,IF('Berechnung 4_5 _ x'!I$5="Nein",4.5,IF(Kinder!AO$903&lt;3,IF(MAX(Kinder!$AJ$903:AO$903)&lt;3,4.5,Kinder!BQ111),MIN('Berechnung 4_5 _ x'!$E$31:$F$32))),Kinder!BQ111)</f>
        <v>0</v>
      </c>
      <c r="BD112">
        <f>IF(Kinder!BR111&gt;=4.5,IF('Berechnung 4_5 _ x'!J$5="Nein",4.5,IF(Kinder!AP$903&lt;3,IF(MAX(Kinder!$AJ$903:AP$903)&lt;3,4.5,Kinder!BR111),MIN('Berechnung 4_5 _ x'!$E$31:$F$32))),Kinder!BR111)</f>
        <v>0</v>
      </c>
      <c r="BE112">
        <f>IF(Kinder!BS111&gt;=4.5,IF('Berechnung 4_5 _ x'!K$5="Nein",4.5,IF(Kinder!AQ$903&lt;3,IF(MAX(Kinder!$AJ$903:AQ$903)&lt;3,4.5,Kinder!BS111),MIN('Berechnung 4_5 _ x'!$E$31:$F$32))),Kinder!BS111)</f>
        <v>0</v>
      </c>
      <c r="BF112">
        <f>IF(Kinder!BT111&gt;=4.5,IF('Berechnung 4_5 _ x'!L$5="Nein",4.5,IF(Kinder!AR$903&lt;3,IF(MAX(Kinder!$AJ$903:AR$903)&lt;3,4.5,Kinder!BT111),MIN('Berechnung 4_5 _ x'!$E$31:$F$32))),Kinder!BT111)</f>
        <v>0</v>
      </c>
      <c r="BG112">
        <f>IF(Kinder!BU111&gt;=4.5,IF('Berechnung 4_5 _ x'!M$5="Nein",4.5,IF(Kinder!AS$903&lt;3,IF(MAX(Kinder!$AJ$903:AS$903)&lt;3,4.5,Kinder!BU111),MIN('Berechnung 4_5 _ x'!$E$31:$F$32))),Kinder!BU111)</f>
        <v>0</v>
      </c>
      <c r="BH112">
        <f>IF(Kinder!BV111&gt;=4.5,IF('Berechnung 4_5 _ x'!N$5="Nein",4.5,IF(Kinder!AT$903&lt;3,IF(MAX(Kinder!$AJ$903:AT$903)&lt;3,4.5,Kinder!BV111),MIN('Berechnung 4_5 _ x'!$E$31:$F$32))),Kinder!BV111)</f>
        <v>0</v>
      </c>
      <c r="BI112">
        <f>IF(Kinder!BW111&gt;=4.5,IF('Berechnung 4_5 _ x'!O$5="Nein",4.5,IF(Kinder!AU$903&lt;3,IF(MAX(Kinder!$AJ$903:AU$903)&lt;3,4.5,Kinder!BW111),MIN('Berechnung 4_5 _ x'!$E$31:$F$32))),Kinder!BW111)</f>
        <v>0</v>
      </c>
      <c r="BJ112">
        <f t="shared" ref="BJ112:BU112" si="181">MIN(AX111,AX112)*AX113</f>
        <v>0</v>
      </c>
      <c r="BK112">
        <f t="shared" si="181"/>
        <v>0</v>
      </c>
      <c r="BL112">
        <f t="shared" si="181"/>
        <v>0</v>
      </c>
      <c r="BM112">
        <f t="shared" si="181"/>
        <v>0</v>
      </c>
      <c r="BN112">
        <f t="shared" si="181"/>
        <v>0</v>
      </c>
      <c r="BO112">
        <f t="shared" si="181"/>
        <v>0</v>
      </c>
      <c r="BP112">
        <f t="shared" si="181"/>
        <v>0</v>
      </c>
      <c r="BQ112">
        <f t="shared" si="181"/>
        <v>0</v>
      </c>
      <c r="BR112">
        <f t="shared" si="181"/>
        <v>0</v>
      </c>
      <c r="BS112">
        <f t="shared" si="181"/>
        <v>0</v>
      </c>
      <c r="BT112">
        <f t="shared" si="181"/>
        <v>0</v>
      </c>
      <c r="BU112">
        <f t="shared" si="181"/>
        <v>0</v>
      </c>
      <c r="BV112">
        <f>SUM(BJ112:BU112)</f>
        <v>0</v>
      </c>
      <c r="CJ112" s="78"/>
      <c r="CK112" s="581"/>
      <c r="CL112" s="581"/>
      <c r="CM112" s="581"/>
    </row>
    <row r="113" spans="1:91" ht="13.5" thickBot="1" x14ac:dyDescent="0.25">
      <c r="A113" s="167"/>
      <c r="B113" s="79"/>
      <c r="C113" s="79"/>
      <c r="D113" s="79"/>
      <c r="E113" s="79"/>
      <c r="F113" s="79"/>
      <c r="G113" s="79"/>
      <c r="H113" s="79"/>
      <c r="I113" s="79"/>
      <c r="J113" s="79"/>
      <c r="K113" s="79"/>
      <c r="L113" s="79"/>
      <c r="M113" s="79"/>
      <c r="N113" s="79"/>
      <c r="O113" s="79"/>
      <c r="P113" s="79"/>
      <c r="Q113" s="79"/>
      <c r="R113" s="79"/>
      <c r="S113" s="79"/>
      <c r="T113" s="79"/>
      <c r="U113" s="79"/>
      <c r="V113" s="79"/>
      <c r="W113" s="79"/>
      <c r="X113" s="79"/>
      <c r="Y113" s="79">
        <f t="shared" ref="Y113:AJ113" si="182">A111*M112</f>
        <v>0</v>
      </c>
      <c r="Z113" s="79">
        <f t="shared" si="182"/>
        <v>0</v>
      </c>
      <c r="AA113" s="79">
        <f t="shared" si="182"/>
        <v>0</v>
      </c>
      <c r="AB113" s="79">
        <f t="shared" si="182"/>
        <v>0</v>
      </c>
      <c r="AC113" s="79">
        <f t="shared" si="182"/>
        <v>0</v>
      </c>
      <c r="AD113" s="79">
        <f t="shared" si="182"/>
        <v>0</v>
      </c>
      <c r="AE113" s="79">
        <f t="shared" si="182"/>
        <v>0</v>
      </c>
      <c r="AF113" s="79">
        <f t="shared" si="182"/>
        <v>0</v>
      </c>
      <c r="AG113" s="79">
        <f t="shared" si="182"/>
        <v>0</v>
      </c>
      <c r="AH113" s="79">
        <f t="shared" si="182"/>
        <v>0</v>
      </c>
      <c r="AI113" s="79">
        <f t="shared" si="182"/>
        <v>0</v>
      </c>
      <c r="AJ113" s="79">
        <f t="shared" si="182"/>
        <v>0</v>
      </c>
      <c r="AK113" s="79">
        <f t="shared" ref="AK113:AV113" si="183">IF(A111&gt;4.4,M112,A111*M112)</f>
        <v>0</v>
      </c>
      <c r="AL113" s="79">
        <f t="shared" si="183"/>
        <v>0</v>
      </c>
      <c r="AM113" s="79">
        <f t="shared" si="183"/>
        <v>0</v>
      </c>
      <c r="AN113" s="79">
        <f t="shared" si="183"/>
        <v>0</v>
      </c>
      <c r="AO113" s="79">
        <f t="shared" si="183"/>
        <v>0</v>
      </c>
      <c r="AP113" s="79">
        <f t="shared" si="183"/>
        <v>0</v>
      </c>
      <c r="AQ113" s="79">
        <f t="shared" si="183"/>
        <v>0</v>
      </c>
      <c r="AR113" s="79">
        <f t="shared" si="183"/>
        <v>0</v>
      </c>
      <c r="AS113" s="79">
        <f t="shared" si="183"/>
        <v>0</v>
      </c>
      <c r="AT113" s="79">
        <f t="shared" si="183"/>
        <v>0</v>
      </c>
      <c r="AU113" s="79">
        <f t="shared" si="183"/>
        <v>0</v>
      </c>
      <c r="AV113" s="79">
        <f t="shared" si="183"/>
        <v>0</v>
      </c>
      <c r="AW113" s="79">
        <f>SUM(Y113:AJ113)</f>
        <v>0</v>
      </c>
      <c r="AX113" s="168">
        <f>Kinder!BL112</f>
        <v>0</v>
      </c>
      <c r="AY113" s="168">
        <f>Kinder!BM112</f>
        <v>0</v>
      </c>
      <c r="AZ113" s="168">
        <f>Kinder!BN112</f>
        <v>0</v>
      </c>
      <c r="BA113" s="168">
        <f>Kinder!BO112</f>
        <v>0</v>
      </c>
      <c r="BB113" s="168">
        <f>Kinder!BP112</f>
        <v>0</v>
      </c>
      <c r="BC113" s="168">
        <f>Kinder!BQ112</f>
        <v>0</v>
      </c>
      <c r="BD113" s="168">
        <f>Kinder!BR112</f>
        <v>0</v>
      </c>
      <c r="BE113" s="168">
        <f>Kinder!BS112</f>
        <v>0</v>
      </c>
      <c r="BF113" s="168">
        <f>Kinder!BT112</f>
        <v>0</v>
      </c>
      <c r="BG113" s="168">
        <f>Kinder!BU112</f>
        <v>0</v>
      </c>
      <c r="BH113" s="168">
        <f>Kinder!BV112</f>
        <v>0</v>
      </c>
      <c r="BI113" s="168">
        <f>Kinder!BW112</f>
        <v>0</v>
      </c>
      <c r="BV113" s="79"/>
      <c r="BW113" s="79">
        <f t="shared" ref="BW113:CH113" si="184">IF(MIN(AX111,AX112)&gt;4.5,4.5*AX113,BJ112)</f>
        <v>0</v>
      </c>
      <c r="BX113" s="79">
        <f t="shared" si="184"/>
        <v>0</v>
      </c>
      <c r="BY113" s="79">
        <f t="shared" si="184"/>
        <v>0</v>
      </c>
      <c r="BZ113" s="79">
        <f t="shared" si="184"/>
        <v>0</v>
      </c>
      <c r="CA113" s="79">
        <f t="shared" si="184"/>
        <v>0</v>
      </c>
      <c r="CB113" s="79">
        <f t="shared" si="184"/>
        <v>0</v>
      </c>
      <c r="CC113" s="79">
        <f t="shared" si="184"/>
        <v>0</v>
      </c>
      <c r="CD113" s="79">
        <f t="shared" si="184"/>
        <v>0</v>
      </c>
      <c r="CE113" s="79">
        <f t="shared" si="184"/>
        <v>0</v>
      </c>
      <c r="CF113" s="79">
        <f t="shared" si="184"/>
        <v>0</v>
      </c>
      <c r="CG113" s="79">
        <f t="shared" si="184"/>
        <v>0</v>
      </c>
      <c r="CH113" s="79">
        <f t="shared" si="184"/>
        <v>0</v>
      </c>
      <c r="CI113" s="79">
        <f>SUM(BW113:CH113)</f>
        <v>0</v>
      </c>
      <c r="CJ113" s="80"/>
      <c r="CK113" s="581"/>
      <c r="CL113" s="581"/>
      <c r="CM113" s="581"/>
    </row>
    <row r="114" spans="1:91" x14ac:dyDescent="0.2">
      <c r="A114" s="124">
        <f>Kinder!E114</f>
        <v>0</v>
      </c>
      <c r="B114">
        <f>Kinder!F114</f>
        <v>0</v>
      </c>
      <c r="C114">
        <f>Kinder!G114</f>
        <v>0</v>
      </c>
      <c r="D114">
        <f>Kinder!H114</f>
        <v>0</v>
      </c>
      <c r="E114">
        <f>Kinder!I114</f>
        <v>0</v>
      </c>
      <c r="F114">
        <f>Kinder!J114</f>
        <v>0</v>
      </c>
      <c r="G114">
        <f>Kinder!K114</f>
        <v>0</v>
      </c>
      <c r="H114">
        <f>Kinder!L114</f>
        <v>0</v>
      </c>
      <c r="I114">
        <f>Kinder!M114</f>
        <v>0</v>
      </c>
      <c r="J114">
        <f>Kinder!N114</f>
        <v>0</v>
      </c>
      <c r="K114">
        <f>Kinder!O114</f>
        <v>0</v>
      </c>
      <c r="L114">
        <f>Kinder!P114</f>
        <v>0</v>
      </c>
      <c r="AX114" s="165">
        <f>IF(Kinder!BL114=4.5,'Berechnung 4_5 _ x'!$E$31,Kinder!BL114)</f>
        <v>0</v>
      </c>
      <c r="AY114" s="165">
        <f>IF(Kinder!F114=4.5,'Berechnung 4_5 _ x'!$E$31,Kinder!F114)</f>
        <v>0</v>
      </c>
      <c r="AZ114" s="165">
        <f>IF(Kinder!G114=4.5,'Berechnung 4_5 _ x'!$E$31,Kinder!G114)</f>
        <v>0</v>
      </c>
      <c r="BA114" s="165">
        <f>IF(Kinder!H114=4.5,'Berechnung 4_5 _ x'!$E$31,Kinder!H114)</f>
        <v>0</v>
      </c>
      <c r="BB114" s="165">
        <f>IF(Kinder!I114=4.5,'Berechnung 4_5 _ x'!$E$31,Kinder!I114)</f>
        <v>0</v>
      </c>
      <c r="BC114" s="165">
        <f>IF(Kinder!J114=4.5,'Berechnung 4_5 _ x'!$E$31,Kinder!J114)</f>
        <v>0</v>
      </c>
      <c r="BD114" s="165">
        <f>IF(Kinder!K114=4.5,'Berechnung 4_5 _ x'!$E$31,Kinder!K114)</f>
        <v>0</v>
      </c>
      <c r="BE114" s="165">
        <f>IF(Kinder!L114=4.5,'Berechnung 4_5 _ x'!$E$31,Kinder!L114)</f>
        <v>0</v>
      </c>
      <c r="BF114" s="165">
        <f>IF(Kinder!M114=4.5,'Berechnung 4_5 _ x'!$E$31,Kinder!M114)</f>
        <v>0</v>
      </c>
      <c r="BG114" s="165">
        <f>IF(Kinder!N114=4.5,'Berechnung 4_5 _ x'!$E$31,Kinder!N114)</f>
        <v>0</v>
      </c>
      <c r="BH114" s="165">
        <f>IF(Kinder!O114=4.5,'Berechnung 4_5 _ x'!$E$31,Kinder!O114)</f>
        <v>0</v>
      </c>
      <c r="BI114" s="165">
        <f>IF(Kinder!P114=4.5,'Berechnung 4_5 _ x'!$E$31,Kinder!P114)</f>
        <v>0</v>
      </c>
      <c r="BJ114" s="165"/>
      <c r="BK114" s="165"/>
      <c r="BL114" s="165"/>
      <c r="BM114" s="165"/>
      <c r="BN114" s="165"/>
      <c r="BO114" s="165"/>
      <c r="BP114" s="165"/>
      <c r="BQ114" s="165"/>
      <c r="BR114" s="165"/>
      <c r="BS114" s="165"/>
      <c r="BT114" s="165"/>
      <c r="BU114" s="165"/>
      <c r="BW114">
        <f t="shared" ref="BW114:CH114" si="185">IF(MIN(AX114,AX115)&gt;=4.5,1*AX116,BJ115)</f>
        <v>0</v>
      </c>
      <c r="BX114">
        <f t="shared" si="185"/>
        <v>0</v>
      </c>
      <c r="BY114">
        <f t="shared" si="185"/>
        <v>0</v>
      </c>
      <c r="BZ114">
        <f t="shared" si="185"/>
        <v>0</v>
      </c>
      <c r="CA114">
        <f t="shared" si="185"/>
        <v>0</v>
      </c>
      <c r="CB114">
        <f t="shared" si="185"/>
        <v>0</v>
      </c>
      <c r="CC114">
        <f t="shared" si="185"/>
        <v>0</v>
      </c>
      <c r="CD114">
        <f t="shared" si="185"/>
        <v>0</v>
      </c>
      <c r="CE114">
        <f t="shared" si="185"/>
        <v>0</v>
      </c>
      <c r="CF114">
        <f t="shared" si="185"/>
        <v>0</v>
      </c>
      <c r="CG114">
        <f t="shared" si="185"/>
        <v>0</v>
      </c>
      <c r="CH114">
        <f t="shared" si="185"/>
        <v>0</v>
      </c>
      <c r="CJ114" s="78">
        <f>SUM(BW114:CH114)</f>
        <v>0</v>
      </c>
      <c r="CK114" s="581">
        <f>CL114+CM114</f>
        <v>0</v>
      </c>
      <c r="CL114" s="581">
        <f>IF(COUNTIF(Kinder!E116:P116,Antrag!$C$4)=0,0,(IF(AND(A114=2,Kinder!E116=Antrag!$C$4),M115,0)+IF(AND(OR(A114=2,B114=2),Kinder!F116=Antrag!$C$4),N115,0)+IF(AND(OR(A114=2,B114=2,C114=2),Kinder!G116=Antrag!$C$4),O115,0)+IF(AND(OR(A114=2,B114=2,C114=2,D114=2),Kinder!H116=Antrag!$C$4),P115,0)+IF(AND(OR(A114=2,B114=2,C114=2,D114=2,E114=2),Kinder!I116=Antrag!$C$4),Q115,0)+IF(AND(OR(A114=2,B114=2,C114=2,D114=2,E114=2,F114=2),Kinder!J116=Antrag!$C$4),R115,0))/12)</f>
        <v>0</v>
      </c>
      <c r="CM114" s="581">
        <f>IF(COUNTIF(Kinder!E116:P116,Antrag!$C$4)=0,0,(IF(AND(OR(A114=2,B114=2,C114=2,D114=2,E114=2,F114=2,G114=2),Kinder!K116=Antrag!$C$4),S115,0)+IF(AND(OR(A114=2,B114=2,C114=2,D114=2,E114=2,F114=2,G114=2,H114=2),Kinder!L116=Antrag!$C$4),T115,0)+IF(AND(OR(A114=2,B114=2,C114=2,D114=2,E114=2,F114=2,G114=2,H114=2,I114=2),Kinder!M116=Antrag!$C$4),U115,0)+IF(AND(OR(A114=2,B114=2,C114=2,D114=2,E114=2,F114=2,G114=2,H114=2,I114=2,J114=2),Kinder!N116=Antrag!$C$4),V115,0)+IF(AND(OR(A114=2,B114=2,C114=2,D114=2,E114=2,F114=2,G114=2,H114=2,I114=2,J114=2,K114=2),Kinder!O116=Antrag!$C$4),W115,0)+IF(AND(OR(A114=2,B114=2,C114=2,D114=2,E114=2,F114=2,G114=2,H114=2,I114=2,J114=2,K114=2,L114=2),Kinder!P116=Antrag!$C$4),X115,0))/12)</f>
        <v>0</v>
      </c>
    </row>
    <row r="115" spans="1:91" x14ac:dyDescent="0.2">
      <c r="A115" s="124"/>
      <c r="M115">
        <f>Kinder!E115</f>
        <v>0</v>
      </c>
      <c r="N115">
        <f>Kinder!F115</f>
        <v>0</v>
      </c>
      <c r="O115">
        <f>Kinder!G115</f>
        <v>0</v>
      </c>
      <c r="P115">
        <f>Kinder!H115</f>
        <v>0</v>
      </c>
      <c r="Q115">
        <f>Kinder!I115</f>
        <v>0</v>
      </c>
      <c r="R115">
        <f>Kinder!J115</f>
        <v>0</v>
      </c>
      <c r="S115">
        <f>Kinder!K115</f>
        <v>0</v>
      </c>
      <c r="T115">
        <f>Kinder!L115</f>
        <v>0</v>
      </c>
      <c r="U115">
        <f>Kinder!M115</f>
        <v>0</v>
      </c>
      <c r="V115">
        <f>Kinder!N115</f>
        <v>0</v>
      </c>
      <c r="W115">
        <f>Kinder!O115</f>
        <v>0</v>
      </c>
      <c r="X115">
        <f>Kinder!P115</f>
        <v>0</v>
      </c>
      <c r="AX115">
        <f>IF(Kinder!BL114&gt;=4.5,IF('Berechnung 4_5 _ x'!D$5="Nein",4.5,IF(Kinder!AJ$903&lt;3,IF(MAX(Kinder!$AJ$903:AJ$903)&lt;3,4.5,Kinder!BL114),MIN('Berechnung 4_5 _ x'!$E$31:$F$32))),Kinder!BL114)</f>
        <v>0</v>
      </c>
      <c r="AY115">
        <f>IF(Kinder!BM114&gt;=4.5,IF('Berechnung 4_5 _ x'!E$5="Nein",4.5,IF(Kinder!AK$903&lt;3,IF(MAX(Kinder!$AJ$903:AK$903)&lt;3,4.5,Kinder!BM114),MIN('Berechnung 4_5 _ x'!$E$31:$F$32))),Kinder!BM114)</f>
        <v>0</v>
      </c>
      <c r="AZ115">
        <f>IF(Kinder!BN114&gt;=4.5,IF('Berechnung 4_5 _ x'!F$5="Nein",4.5,IF(Kinder!AL$903&lt;3,IF(MAX(Kinder!$AJ$903:AL$903)&lt;3,4.5,Kinder!BN114),MIN('Berechnung 4_5 _ x'!$E$31:$F$32))),Kinder!BN114)</f>
        <v>0</v>
      </c>
      <c r="BA115">
        <f>IF(Kinder!BO114&gt;=4.5,IF('Berechnung 4_5 _ x'!G$5="Nein",4.5,IF(Kinder!AM$903&lt;3,IF(MAX(Kinder!$AJ$903:AM$903)&lt;3,4.5,Kinder!BO114),MIN('Berechnung 4_5 _ x'!$E$31:$F$32))),Kinder!BO114)</f>
        <v>0</v>
      </c>
      <c r="BB115">
        <f>IF(Kinder!BP114&gt;=4.5,IF('Berechnung 4_5 _ x'!H$5="Nein",4.5,IF(Kinder!AN$903&lt;3,IF(MAX(Kinder!$AJ$903:AN$903)&lt;3,4.5,Kinder!BP114),MIN('Berechnung 4_5 _ x'!$E$31:$F$32))),Kinder!BP114)</f>
        <v>0</v>
      </c>
      <c r="BC115">
        <f>IF(Kinder!BQ114&gt;=4.5,IF('Berechnung 4_5 _ x'!I$5="Nein",4.5,IF(Kinder!AO$903&lt;3,IF(MAX(Kinder!$AJ$903:AO$903)&lt;3,4.5,Kinder!BQ114),MIN('Berechnung 4_5 _ x'!$E$31:$F$32))),Kinder!BQ114)</f>
        <v>0</v>
      </c>
      <c r="BD115">
        <f>IF(Kinder!BR114&gt;=4.5,IF('Berechnung 4_5 _ x'!J$5="Nein",4.5,IF(Kinder!AP$903&lt;3,IF(MAX(Kinder!$AJ$903:AP$903)&lt;3,4.5,Kinder!BR114),MIN('Berechnung 4_5 _ x'!$E$31:$F$32))),Kinder!BR114)</f>
        <v>0</v>
      </c>
      <c r="BE115">
        <f>IF(Kinder!BS114&gt;=4.5,IF('Berechnung 4_5 _ x'!K$5="Nein",4.5,IF(Kinder!AQ$903&lt;3,IF(MAX(Kinder!$AJ$903:AQ$903)&lt;3,4.5,Kinder!BS114),MIN('Berechnung 4_5 _ x'!$E$31:$F$32))),Kinder!BS114)</f>
        <v>0</v>
      </c>
      <c r="BF115">
        <f>IF(Kinder!BT114&gt;=4.5,IF('Berechnung 4_5 _ x'!L$5="Nein",4.5,IF(Kinder!AR$903&lt;3,IF(MAX(Kinder!$AJ$903:AR$903)&lt;3,4.5,Kinder!BT114),MIN('Berechnung 4_5 _ x'!$E$31:$F$32))),Kinder!BT114)</f>
        <v>0</v>
      </c>
      <c r="BG115">
        <f>IF(Kinder!BU114&gt;=4.5,IF('Berechnung 4_5 _ x'!M$5="Nein",4.5,IF(Kinder!AS$903&lt;3,IF(MAX(Kinder!$AJ$903:AS$903)&lt;3,4.5,Kinder!BU114),MIN('Berechnung 4_5 _ x'!$E$31:$F$32))),Kinder!BU114)</f>
        <v>0</v>
      </c>
      <c r="BH115">
        <f>IF(Kinder!BV114&gt;=4.5,IF('Berechnung 4_5 _ x'!N$5="Nein",4.5,IF(Kinder!AT$903&lt;3,IF(MAX(Kinder!$AJ$903:AT$903)&lt;3,4.5,Kinder!BV114),MIN('Berechnung 4_5 _ x'!$E$31:$F$32))),Kinder!BV114)</f>
        <v>0</v>
      </c>
      <c r="BI115">
        <f>IF(Kinder!BW114&gt;=4.5,IF('Berechnung 4_5 _ x'!O$5="Nein",4.5,IF(Kinder!AU$903&lt;3,IF(MAX(Kinder!$AJ$903:AU$903)&lt;3,4.5,Kinder!BW114),MIN('Berechnung 4_5 _ x'!$E$31:$F$32))),Kinder!BW114)</f>
        <v>0</v>
      </c>
      <c r="BJ115">
        <f t="shared" ref="BJ115:BU115" si="186">MIN(AX114,AX115)*AX116</f>
        <v>0</v>
      </c>
      <c r="BK115">
        <f t="shared" si="186"/>
        <v>0</v>
      </c>
      <c r="BL115">
        <f t="shared" si="186"/>
        <v>0</v>
      </c>
      <c r="BM115">
        <f t="shared" si="186"/>
        <v>0</v>
      </c>
      <c r="BN115">
        <f t="shared" si="186"/>
        <v>0</v>
      </c>
      <c r="BO115">
        <f t="shared" si="186"/>
        <v>0</v>
      </c>
      <c r="BP115">
        <f t="shared" si="186"/>
        <v>0</v>
      </c>
      <c r="BQ115">
        <f t="shared" si="186"/>
        <v>0</v>
      </c>
      <c r="BR115">
        <f t="shared" si="186"/>
        <v>0</v>
      </c>
      <c r="BS115">
        <f t="shared" si="186"/>
        <v>0</v>
      </c>
      <c r="BT115">
        <f t="shared" si="186"/>
        <v>0</v>
      </c>
      <c r="BU115">
        <f t="shared" si="186"/>
        <v>0</v>
      </c>
      <c r="BV115">
        <f>SUM(BJ115:BU115)</f>
        <v>0</v>
      </c>
      <c r="CJ115" s="78"/>
      <c r="CK115" s="581"/>
      <c r="CL115" s="581"/>
      <c r="CM115" s="581"/>
    </row>
    <row r="116" spans="1:91" ht="13.5" thickBot="1" x14ac:dyDescent="0.25">
      <c r="A116" s="167"/>
      <c r="B116" s="79"/>
      <c r="C116" s="79"/>
      <c r="D116" s="79"/>
      <c r="E116" s="79"/>
      <c r="F116" s="79"/>
      <c r="G116" s="79"/>
      <c r="H116" s="79"/>
      <c r="I116" s="79"/>
      <c r="J116" s="79"/>
      <c r="K116" s="79"/>
      <c r="L116" s="79"/>
      <c r="M116" s="79"/>
      <c r="N116" s="79"/>
      <c r="O116" s="79"/>
      <c r="P116" s="79"/>
      <c r="Q116" s="79"/>
      <c r="R116" s="79"/>
      <c r="S116" s="79"/>
      <c r="T116" s="79"/>
      <c r="U116" s="79"/>
      <c r="V116" s="79"/>
      <c r="W116" s="79"/>
      <c r="X116" s="79"/>
      <c r="Y116" s="79">
        <f t="shared" ref="Y116:AJ116" si="187">A114*M115</f>
        <v>0</v>
      </c>
      <c r="Z116" s="79">
        <f t="shared" si="187"/>
        <v>0</v>
      </c>
      <c r="AA116" s="79">
        <f t="shared" si="187"/>
        <v>0</v>
      </c>
      <c r="AB116" s="79">
        <f t="shared" si="187"/>
        <v>0</v>
      </c>
      <c r="AC116" s="79">
        <f t="shared" si="187"/>
        <v>0</v>
      </c>
      <c r="AD116" s="79">
        <f t="shared" si="187"/>
        <v>0</v>
      </c>
      <c r="AE116" s="79">
        <f t="shared" si="187"/>
        <v>0</v>
      </c>
      <c r="AF116" s="79">
        <f t="shared" si="187"/>
        <v>0</v>
      </c>
      <c r="AG116" s="79">
        <f t="shared" si="187"/>
        <v>0</v>
      </c>
      <c r="AH116" s="79">
        <f t="shared" si="187"/>
        <v>0</v>
      </c>
      <c r="AI116" s="79">
        <f t="shared" si="187"/>
        <v>0</v>
      </c>
      <c r="AJ116" s="79">
        <f t="shared" si="187"/>
        <v>0</v>
      </c>
      <c r="AK116" s="79">
        <f t="shared" ref="AK116:AV116" si="188">IF(A114&gt;4.4,M115,A114*M115)</f>
        <v>0</v>
      </c>
      <c r="AL116" s="79">
        <f t="shared" si="188"/>
        <v>0</v>
      </c>
      <c r="AM116" s="79">
        <f t="shared" si="188"/>
        <v>0</v>
      </c>
      <c r="AN116" s="79">
        <f t="shared" si="188"/>
        <v>0</v>
      </c>
      <c r="AO116" s="79">
        <f t="shared" si="188"/>
        <v>0</v>
      </c>
      <c r="AP116" s="79">
        <f t="shared" si="188"/>
        <v>0</v>
      </c>
      <c r="AQ116" s="79">
        <f t="shared" si="188"/>
        <v>0</v>
      </c>
      <c r="AR116" s="79">
        <f t="shared" si="188"/>
        <v>0</v>
      </c>
      <c r="AS116" s="79">
        <f t="shared" si="188"/>
        <v>0</v>
      </c>
      <c r="AT116" s="79">
        <f t="shared" si="188"/>
        <v>0</v>
      </c>
      <c r="AU116" s="79">
        <f t="shared" si="188"/>
        <v>0</v>
      </c>
      <c r="AV116" s="79">
        <f t="shared" si="188"/>
        <v>0</v>
      </c>
      <c r="AW116" s="79">
        <f>SUM(Y116:AJ116)</f>
        <v>0</v>
      </c>
      <c r="AX116" s="168">
        <f>Kinder!BL115</f>
        <v>0</v>
      </c>
      <c r="AY116" s="168">
        <f>Kinder!BM115</f>
        <v>0</v>
      </c>
      <c r="AZ116" s="168">
        <f>Kinder!BN115</f>
        <v>0</v>
      </c>
      <c r="BA116" s="168">
        <f>Kinder!BO115</f>
        <v>0</v>
      </c>
      <c r="BB116" s="168">
        <f>Kinder!BP115</f>
        <v>0</v>
      </c>
      <c r="BC116" s="168">
        <f>Kinder!BQ115</f>
        <v>0</v>
      </c>
      <c r="BD116" s="168">
        <f>Kinder!BR115</f>
        <v>0</v>
      </c>
      <c r="BE116" s="168">
        <f>Kinder!BS115</f>
        <v>0</v>
      </c>
      <c r="BF116" s="168">
        <f>Kinder!BT115</f>
        <v>0</v>
      </c>
      <c r="BG116" s="168">
        <f>Kinder!BU115</f>
        <v>0</v>
      </c>
      <c r="BH116" s="168">
        <f>Kinder!BV115</f>
        <v>0</v>
      </c>
      <c r="BI116" s="168">
        <f>Kinder!BW115</f>
        <v>0</v>
      </c>
      <c r="BV116" s="79"/>
      <c r="BW116" s="79">
        <f t="shared" ref="BW116:CH116" si="189">IF(MIN(AX114,AX115)&gt;4.5,4.5*AX116,BJ115)</f>
        <v>0</v>
      </c>
      <c r="BX116" s="79">
        <f t="shared" si="189"/>
        <v>0</v>
      </c>
      <c r="BY116" s="79">
        <f t="shared" si="189"/>
        <v>0</v>
      </c>
      <c r="BZ116" s="79">
        <f t="shared" si="189"/>
        <v>0</v>
      </c>
      <c r="CA116" s="79">
        <f t="shared" si="189"/>
        <v>0</v>
      </c>
      <c r="CB116" s="79">
        <f t="shared" si="189"/>
        <v>0</v>
      </c>
      <c r="CC116" s="79">
        <f t="shared" si="189"/>
        <v>0</v>
      </c>
      <c r="CD116" s="79">
        <f t="shared" si="189"/>
        <v>0</v>
      </c>
      <c r="CE116" s="79">
        <f t="shared" si="189"/>
        <v>0</v>
      </c>
      <c r="CF116" s="79">
        <f t="shared" si="189"/>
        <v>0</v>
      </c>
      <c r="CG116" s="79">
        <f t="shared" si="189"/>
        <v>0</v>
      </c>
      <c r="CH116" s="79">
        <f t="shared" si="189"/>
        <v>0</v>
      </c>
      <c r="CI116" s="79">
        <f>SUM(BW116:CH116)</f>
        <v>0</v>
      </c>
      <c r="CJ116" s="80"/>
      <c r="CK116" s="581"/>
      <c r="CL116" s="581"/>
      <c r="CM116" s="581"/>
    </row>
    <row r="117" spans="1:91" x14ac:dyDescent="0.2">
      <c r="A117" s="124">
        <f>Kinder!E117</f>
        <v>0</v>
      </c>
      <c r="B117">
        <f>Kinder!F117</f>
        <v>0</v>
      </c>
      <c r="C117">
        <f>Kinder!G117</f>
        <v>0</v>
      </c>
      <c r="D117">
        <f>Kinder!H117</f>
        <v>0</v>
      </c>
      <c r="E117">
        <f>Kinder!I117</f>
        <v>0</v>
      </c>
      <c r="F117">
        <f>Kinder!J117</f>
        <v>0</v>
      </c>
      <c r="G117">
        <f>Kinder!K117</f>
        <v>0</v>
      </c>
      <c r="H117">
        <f>Kinder!L117</f>
        <v>0</v>
      </c>
      <c r="I117">
        <f>Kinder!M117</f>
        <v>0</v>
      </c>
      <c r="J117">
        <f>Kinder!N117</f>
        <v>0</v>
      </c>
      <c r="K117">
        <f>Kinder!O117</f>
        <v>0</v>
      </c>
      <c r="L117">
        <f>Kinder!P117</f>
        <v>0</v>
      </c>
      <c r="AX117" s="165">
        <f>IF(Kinder!BL117=4.5,'Berechnung 4_5 _ x'!$E$31,Kinder!BL117)</f>
        <v>0</v>
      </c>
      <c r="AY117" s="165">
        <f>IF(Kinder!F117=4.5,'Berechnung 4_5 _ x'!$E$31,Kinder!F117)</f>
        <v>0</v>
      </c>
      <c r="AZ117" s="165">
        <f>IF(Kinder!G117=4.5,'Berechnung 4_5 _ x'!$E$31,Kinder!G117)</f>
        <v>0</v>
      </c>
      <c r="BA117" s="165">
        <f>IF(Kinder!H117=4.5,'Berechnung 4_5 _ x'!$E$31,Kinder!H117)</f>
        <v>0</v>
      </c>
      <c r="BB117" s="165">
        <f>IF(Kinder!I117=4.5,'Berechnung 4_5 _ x'!$E$31,Kinder!I117)</f>
        <v>0</v>
      </c>
      <c r="BC117" s="165">
        <f>IF(Kinder!J117=4.5,'Berechnung 4_5 _ x'!$E$31,Kinder!J117)</f>
        <v>0</v>
      </c>
      <c r="BD117" s="165">
        <f>IF(Kinder!K117=4.5,'Berechnung 4_5 _ x'!$E$31,Kinder!K117)</f>
        <v>0</v>
      </c>
      <c r="BE117" s="165">
        <f>IF(Kinder!L117=4.5,'Berechnung 4_5 _ x'!$E$31,Kinder!L117)</f>
        <v>0</v>
      </c>
      <c r="BF117" s="165">
        <f>IF(Kinder!M117=4.5,'Berechnung 4_5 _ x'!$E$31,Kinder!M117)</f>
        <v>0</v>
      </c>
      <c r="BG117" s="165">
        <f>IF(Kinder!N117=4.5,'Berechnung 4_5 _ x'!$E$31,Kinder!N117)</f>
        <v>0</v>
      </c>
      <c r="BH117" s="165">
        <f>IF(Kinder!O117=4.5,'Berechnung 4_5 _ x'!$E$31,Kinder!O117)</f>
        <v>0</v>
      </c>
      <c r="BI117" s="165">
        <f>IF(Kinder!P117=4.5,'Berechnung 4_5 _ x'!$E$31,Kinder!P117)</f>
        <v>0</v>
      </c>
      <c r="BJ117" s="165"/>
      <c r="BK117" s="165"/>
      <c r="BL117" s="165"/>
      <c r="BM117" s="165"/>
      <c r="BN117" s="165"/>
      <c r="BO117" s="165"/>
      <c r="BP117" s="165"/>
      <c r="BQ117" s="165"/>
      <c r="BR117" s="165"/>
      <c r="BS117" s="165"/>
      <c r="BT117" s="165"/>
      <c r="BU117" s="165"/>
      <c r="BW117">
        <f t="shared" ref="BW117:CH117" si="190">IF(MIN(AX117,AX118)&gt;=4.5,1*AX119,BJ118)</f>
        <v>0</v>
      </c>
      <c r="BX117">
        <f t="shared" si="190"/>
        <v>0</v>
      </c>
      <c r="BY117">
        <f t="shared" si="190"/>
        <v>0</v>
      </c>
      <c r="BZ117">
        <f t="shared" si="190"/>
        <v>0</v>
      </c>
      <c r="CA117">
        <f t="shared" si="190"/>
        <v>0</v>
      </c>
      <c r="CB117">
        <f t="shared" si="190"/>
        <v>0</v>
      </c>
      <c r="CC117">
        <f t="shared" si="190"/>
        <v>0</v>
      </c>
      <c r="CD117">
        <f t="shared" si="190"/>
        <v>0</v>
      </c>
      <c r="CE117">
        <f t="shared" si="190"/>
        <v>0</v>
      </c>
      <c r="CF117">
        <f t="shared" si="190"/>
        <v>0</v>
      </c>
      <c r="CG117">
        <f t="shared" si="190"/>
        <v>0</v>
      </c>
      <c r="CH117">
        <f t="shared" si="190"/>
        <v>0</v>
      </c>
      <c r="CJ117" s="78">
        <f>SUM(BW117:CH117)</f>
        <v>0</v>
      </c>
      <c r="CK117" s="581">
        <f>CL117+CM117</f>
        <v>0</v>
      </c>
      <c r="CL117" s="581">
        <f>IF(COUNTIF(Kinder!E119:P119,Antrag!$C$4)=0,0,(IF(AND(A117=2,Kinder!E119=Antrag!$C$4),M118,0)+IF(AND(OR(A117=2,B117=2),Kinder!F119=Antrag!$C$4),N118,0)+IF(AND(OR(A117=2,B117=2,C117=2),Kinder!G119=Antrag!$C$4),O118,0)+IF(AND(OR(A117=2,B117=2,C117=2,D117=2),Kinder!H119=Antrag!$C$4),P118,0)+IF(AND(OR(A117=2,B117=2,C117=2,D117=2,E117=2),Kinder!I119=Antrag!$C$4),Q118,0)+IF(AND(OR(A117=2,B117=2,C117=2,D117=2,E117=2,F117=2),Kinder!J119=Antrag!$C$4),R118,0))/12)</f>
        <v>0</v>
      </c>
      <c r="CM117" s="581">
        <f>IF(COUNTIF(Kinder!E119:P119,Antrag!$C$4)=0,0,(IF(AND(OR(A117=2,B117=2,C117=2,D117=2,E117=2,F117=2,G117=2),Kinder!K119=Antrag!$C$4),S118,0)+IF(AND(OR(A117=2,B117=2,C117=2,D117=2,E117=2,F117=2,G117=2,H117=2),Kinder!L119=Antrag!$C$4),T118,0)+IF(AND(OR(A117=2,B117=2,C117=2,D117=2,E117=2,F117=2,G117=2,H117=2,I117=2),Kinder!M119=Antrag!$C$4),U118,0)+IF(AND(OR(A117=2,B117=2,C117=2,D117=2,E117=2,F117=2,G117=2,H117=2,I117=2,J117=2),Kinder!N119=Antrag!$C$4),V118,0)+IF(AND(OR(A117=2,B117=2,C117=2,D117=2,E117=2,F117=2,G117=2,H117=2,I117=2,J117=2,K117=2),Kinder!O119=Antrag!$C$4),W118,0)+IF(AND(OR(A117=2,B117=2,C117=2,D117=2,E117=2,F117=2,G117=2,H117=2,I117=2,J117=2,K117=2,L117=2),Kinder!P119=Antrag!$C$4),X118,0))/12)</f>
        <v>0</v>
      </c>
    </row>
    <row r="118" spans="1:91" x14ac:dyDescent="0.2">
      <c r="A118" s="124"/>
      <c r="M118">
        <f>Kinder!E118</f>
        <v>0</v>
      </c>
      <c r="N118">
        <f>Kinder!F118</f>
        <v>0</v>
      </c>
      <c r="O118">
        <f>Kinder!G118</f>
        <v>0</v>
      </c>
      <c r="P118">
        <f>Kinder!H118</f>
        <v>0</v>
      </c>
      <c r="Q118">
        <f>Kinder!I118</f>
        <v>0</v>
      </c>
      <c r="R118">
        <f>Kinder!J118</f>
        <v>0</v>
      </c>
      <c r="S118">
        <f>Kinder!K118</f>
        <v>0</v>
      </c>
      <c r="T118">
        <f>Kinder!L118</f>
        <v>0</v>
      </c>
      <c r="U118">
        <f>Kinder!M118</f>
        <v>0</v>
      </c>
      <c r="V118">
        <f>Kinder!N118</f>
        <v>0</v>
      </c>
      <c r="W118">
        <f>Kinder!O118</f>
        <v>0</v>
      </c>
      <c r="X118">
        <f>Kinder!P118</f>
        <v>0</v>
      </c>
      <c r="AX118">
        <f>IF(Kinder!BL117&gt;=4.5,IF('Berechnung 4_5 _ x'!D$5="Nein",4.5,IF(Kinder!AJ$903&lt;3,IF(MAX(Kinder!$AJ$903:AJ$903)&lt;3,4.5,Kinder!BL117),MIN('Berechnung 4_5 _ x'!$E$31:$F$32))),Kinder!BL117)</f>
        <v>0</v>
      </c>
      <c r="AY118">
        <f>IF(Kinder!BM117&gt;=4.5,IF('Berechnung 4_5 _ x'!E$5="Nein",4.5,IF(Kinder!AK$903&lt;3,IF(MAX(Kinder!$AJ$903:AK$903)&lt;3,4.5,Kinder!BM117),MIN('Berechnung 4_5 _ x'!$E$31:$F$32))),Kinder!BM117)</f>
        <v>0</v>
      </c>
      <c r="AZ118">
        <f>IF(Kinder!BN117&gt;=4.5,IF('Berechnung 4_5 _ x'!F$5="Nein",4.5,IF(Kinder!AL$903&lt;3,IF(MAX(Kinder!$AJ$903:AL$903)&lt;3,4.5,Kinder!BN117),MIN('Berechnung 4_5 _ x'!$E$31:$F$32))),Kinder!BN117)</f>
        <v>0</v>
      </c>
      <c r="BA118">
        <f>IF(Kinder!BO117&gt;=4.5,IF('Berechnung 4_5 _ x'!G$5="Nein",4.5,IF(Kinder!AM$903&lt;3,IF(MAX(Kinder!$AJ$903:AM$903)&lt;3,4.5,Kinder!BO117),MIN('Berechnung 4_5 _ x'!$E$31:$F$32))),Kinder!BO117)</f>
        <v>0</v>
      </c>
      <c r="BB118">
        <f>IF(Kinder!BP117&gt;=4.5,IF('Berechnung 4_5 _ x'!H$5="Nein",4.5,IF(Kinder!AN$903&lt;3,IF(MAX(Kinder!$AJ$903:AN$903)&lt;3,4.5,Kinder!BP117),MIN('Berechnung 4_5 _ x'!$E$31:$F$32))),Kinder!BP117)</f>
        <v>0</v>
      </c>
      <c r="BC118">
        <f>IF(Kinder!BQ117&gt;=4.5,IF('Berechnung 4_5 _ x'!I$5="Nein",4.5,IF(Kinder!AO$903&lt;3,IF(MAX(Kinder!$AJ$903:AO$903)&lt;3,4.5,Kinder!BQ117),MIN('Berechnung 4_5 _ x'!$E$31:$F$32))),Kinder!BQ117)</f>
        <v>0</v>
      </c>
      <c r="BD118">
        <f>IF(Kinder!BR117&gt;=4.5,IF('Berechnung 4_5 _ x'!J$5="Nein",4.5,IF(Kinder!AP$903&lt;3,IF(MAX(Kinder!$AJ$903:AP$903)&lt;3,4.5,Kinder!BR117),MIN('Berechnung 4_5 _ x'!$E$31:$F$32))),Kinder!BR117)</f>
        <v>0</v>
      </c>
      <c r="BE118">
        <f>IF(Kinder!BS117&gt;=4.5,IF('Berechnung 4_5 _ x'!K$5="Nein",4.5,IF(Kinder!AQ$903&lt;3,IF(MAX(Kinder!$AJ$903:AQ$903)&lt;3,4.5,Kinder!BS117),MIN('Berechnung 4_5 _ x'!$E$31:$F$32))),Kinder!BS117)</f>
        <v>0</v>
      </c>
      <c r="BF118">
        <f>IF(Kinder!BT117&gt;=4.5,IF('Berechnung 4_5 _ x'!L$5="Nein",4.5,IF(Kinder!AR$903&lt;3,IF(MAX(Kinder!$AJ$903:AR$903)&lt;3,4.5,Kinder!BT117),MIN('Berechnung 4_5 _ x'!$E$31:$F$32))),Kinder!BT117)</f>
        <v>0</v>
      </c>
      <c r="BG118">
        <f>IF(Kinder!BU117&gt;=4.5,IF('Berechnung 4_5 _ x'!M$5="Nein",4.5,IF(Kinder!AS$903&lt;3,IF(MAX(Kinder!$AJ$903:AS$903)&lt;3,4.5,Kinder!BU117),MIN('Berechnung 4_5 _ x'!$E$31:$F$32))),Kinder!BU117)</f>
        <v>0</v>
      </c>
      <c r="BH118">
        <f>IF(Kinder!BV117&gt;=4.5,IF('Berechnung 4_5 _ x'!N$5="Nein",4.5,IF(Kinder!AT$903&lt;3,IF(MAX(Kinder!$AJ$903:AT$903)&lt;3,4.5,Kinder!BV117),MIN('Berechnung 4_5 _ x'!$E$31:$F$32))),Kinder!BV117)</f>
        <v>0</v>
      </c>
      <c r="BI118">
        <f>IF(Kinder!BW117&gt;=4.5,IF('Berechnung 4_5 _ x'!O$5="Nein",4.5,IF(Kinder!AU$903&lt;3,IF(MAX(Kinder!$AJ$903:AU$903)&lt;3,4.5,Kinder!BW117),MIN('Berechnung 4_5 _ x'!$E$31:$F$32))),Kinder!BW117)</f>
        <v>0</v>
      </c>
      <c r="BJ118">
        <f t="shared" ref="BJ118:BU118" si="191">MIN(AX117,AX118)*AX119</f>
        <v>0</v>
      </c>
      <c r="BK118">
        <f t="shared" si="191"/>
        <v>0</v>
      </c>
      <c r="BL118">
        <f t="shared" si="191"/>
        <v>0</v>
      </c>
      <c r="BM118">
        <f t="shared" si="191"/>
        <v>0</v>
      </c>
      <c r="BN118">
        <f t="shared" si="191"/>
        <v>0</v>
      </c>
      <c r="BO118">
        <f t="shared" si="191"/>
        <v>0</v>
      </c>
      <c r="BP118">
        <f t="shared" si="191"/>
        <v>0</v>
      </c>
      <c r="BQ118">
        <f t="shared" si="191"/>
        <v>0</v>
      </c>
      <c r="BR118">
        <f t="shared" si="191"/>
        <v>0</v>
      </c>
      <c r="BS118">
        <f t="shared" si="191"/>
        <v>0</v>
      </c>
      <c r="BT118">
        <f t="shared" si="191"/>
        <v>0</v>
      </c>
      <c r="BU118">
        <f t="shared" si="191"/>
        <v>0</v>
      </c>
      <c r="BV118">
        <f>SUM(BJ118:BU118)</f>
        <v>0</v>
      </c>
      <c r="CJ118" s="78"/>
      <c r="CK118" s="581"/>
      <c r="CL118" s="581"/>
      <c r="CM118" s="581"/>
    </row>
    <row r="119" spans="1:91" ht="13.5" thickBot="1" x14ac:dyDescent="0.25">
      <c r="A119" s="167"/>
      <c r="B119" s="79"/>
      <c r="C119" s="79"/>
      <c r="D119" s="79"/>
      <c r="E119" s="79"/>
      <c r="F119" s="79"/>
      <c r="G119" s="79"/>
      <c r="H119" s="79"/>
      <c r="I119" s="79"/>
      <c r="J119" s="79"/>
      <c r="K119" s="79"/>
      <c r="L119" s="79"/>
      <c r="M119" s="79"/>
      <c r="N119" s="79"/>
      <c r="O119" s="79"/>
      <c r="P119" s="79"/>
      <c r="Q119" s="79"/>
      <c r="R119" s="79"/>
      <c r="S119" s="79"/>
      <c r="T119" s="79"/>
      <c r="U119" s="79"/>
      <c r="V119" s="79"/>
      <c r="W119" s="79"/>
      <c r="X119" s="79"/>
      <c r="Y119" s="79">
        <f t="shared" ref="Y119:AJ119" si="192">A117*M118</f>
        <v>0</v>
      </c>
      <c r="Z119" s="79">
        <f t="shared" si="192"/>
        <v>0</v>
      </c>
      <c r="AA119" s="79">
        <f t="shared" si="192"/>
        <v>0</v>
      </c>
      <c r="AB119" s="79">
        <f t="shared" si="192"/>
        <v>0</v>
      </c>
      <c r="AC119" s="79">
        <f t="shared" si="192"/>
        <v>0</v>
      </c>
      <c r="AD119" s="79">
        <f t="shared" si="192"/>
        <v>0</v>
      </c>
      <c r="AE119" s="79">
        <f t="shared" si="192"/>
        <v>0</v>
      </c>
      <c r="AF119" s="79">
        <f t="shared" si="192"/>
        <v>0</v>
      </c>
      <c r="AG119" s="79">
        <f t="shared" si="192"/>
        <v>0</v>
      </c>
      <c r="AH119" s="79">
        <f t="shared" si="192"/>
        <v>0</v>
      </c>
      <c r="AI119" s="79">
        <f t="shared" si="192"/>
        <v>0</v>
      </c>
      <c r="AJ119" s="79">
        <f t="shared" si="192"/>
        <v>0</v>
      </c>
      <c r="AK119" s="79">
        <f t="shared" ref="AK119:AV119" si="193">IF(A117&gt;4.4,M118,A117*M118)</f>
        <v>0</v>
      </c>
      <c r="AL119" s="79">
        <f t="shared" si="193"/>
        <v>0</v>
      </c>
      <c r="AM119" s="79">
        <f t="shared" si="193"/>
        <v>0</v>
      </c>
      <c r="AN119" s="79">
        <f t="shared" si="193"/>
        <v>0</v>
      </c>
      <c r="AO119" s="79">
        <f t="shared" si="193"/>
        <v>0</v>
      </c>
      <c r="AP119" s="79">
        <f t="shared" si="193"/>
        <v>0</v>
      </c>
      <c r="AQ119" s="79">
        <f t="shared" si="193"/>
        <v>0</v>
      </c>
      <c r="AR119" s="79">
        <f t="shared" si="193"/>
        <v>0</v>
      </c>
      <c r="AS119" s="79">
        <f t="shared" si="193"/>
        <v>0</v>
      </c>
      <c r="AT119" s="79">
        <f t="shared" si="193"/>
        <v>0</v>
      </c>
      <c r="AU119" s="79">
        <f t="shared" si="193"/>
        <v>0</v>
      </c>
      <c r="AV119" s="79">
        <f t="shared" si="193"/>
        <v>0</v>
      </c>
      <c r="AW119" s="79">
        <f>SUM(Y119:AJ119)</f>
        <v>0</v>
      </c>
      <c r="AX119" s="168">
        <f>Kinder!BL118</f>
        <v>0</v>
      </c>
      <c r="AY119" s="168">
        <f>Kinder!BM118</f>
        <v>0</v>
      </c>
      <c r="AZ119" s="168">
        <f>Kinder!BN118</f>
        <v>0</v>
      </c>
      <c r="BA119" s="168">
        <f>Kinder!BO118</f>
        <v>0</v>
      </c>
      <c r="BB119" s="168">
        <f>Kinder!BP118</f>
        <v>0</v>
      </c>
      <c r="BC119" s="168">
        <f>Kinder!BQ118</f>
        <v>0</v>
      </c>
      <c r="BD119" s="168">
        <f>Kinder!BR118</f>
        <v>0</v>
      </c>
      <c r="BE119" s="168">
        <f>Kinder!BS118</f>
        <v>0</v>
      </c>
      <c r="BF119" s="168">
        <f>Kinder!BT118</f>
        <v>0</v>
      </c>
      <c r="BG119" s="168">
        <f>Kinder!BU118</f>
        <v>0</v>
      </c>
      <c r="BH119" s="168">
        <f>Kinder!BV118</f>
        <v>0</v>
      </c>
      <c r="BI119" s="168">
        <f>Kinder!BW118</f>
        <v>0</v>
      </c>
      <c r="BV119" s="79"/>
      <c r="BW119" s="79">
        <f t="shared" ref="BW119:CH119" si="194">IF(MIN(AX117,AX118)&gt;4.5,4.5*AX119,BJ118)</f>
        <v>0</v>
      </c>
      <c r="BX119" s="79">
        <f t="shared" si="194"/>
        <v>0</v>
      </c>
      <c r="BY119" s="79">
        <f t="shared" si="194"/>
        <v>0</v>
      </c>
      <c r="BZ119" s="79">
        <f t="shared" si="194"/>
        <v>0</v>
      </c>
      <c r="CA119" s="79">
        <f t="shared" si="194"/>
        <v>0</v>
      </c>
      <c r="CB119" s="79">
        <f t="shared" si="194"/>
        <v>0</v>
      </c>
      <c r="CC119" s="79">
        <f t="shared" si="194"/>
        <v>0</v>
      </c>
      <c r="CD119" s="79">
        <f t="shared" si="194"/>
        <v>0</v>
      </c>
      <c r="CE119" s="79">
        <f t="shared" si="194"/>
        <v>0</v>
      </c>
      <c r="CF119" s="79">
        <f t="shared" si="194"/>
        <v>0</v>
      </c>
      <c r="CG119" s="79">
        <f t="shared" si="194"/>
        <v>0</v>
      </c>
      <c r="CH119" s="79">
        <f t="shared" si="194"/>
        <v>0</v>
      </c>
      <c r="CI119" s="79">
        <f>SUM(BW119:CH119)</f>
        <v>0</v>
      </c>
      <c r="CJ119" s="80"/>
      <c r="CK119" s="581"/>
      <c r="CL119" s="581"/>
      <c r="CM119" s="581"/>
    </row>
    <row r="120" spans="1:91" x14ac:dyDescent="0.2">
      <c r="A120" s="124">
        <f>Kinder!E120</f>
        <v>0</v>
      </c>
      <c r="B120">
        <f>Kinder!F120</f>
        <v>0</v>
      </c>
      <c r="C120">
        <f>Kinder!G120</f>
        <v>0</v>
      </c>
      <c r="D120">
        <f>Kinder!H120</f>
        <v>0</v>
      </c>
      <c r="E120">
        <f>Kinder!I120</f>
        <v>0</v>
      </c>
      <c r="F120">
        <f>Kinder!J120</f>
        <v>0</v>
      </c>
      <c r="G120">
        <f>Kinder!K120</f>
        <v>0</v>
      </c>
      <c r="H120">
        <f>Kinder!L120</f>
        <v>0</v>
      </c>
      <c r="I120">
        <f>Kinder!M120</f>
        <v>0</v>
      </c>
      <c r="J120">
        <f>Kinder!N120</f>
        <v>0</v>
      </c>
      <c r="K120">
        <f>Kinder!O120</f>
        <v>0</v>
      </c>
      <c r="L120">
        <f>Kinder!P120</f>
        <v>0</v>
      </c>
      <c r="AX120" s="165">
        <f>IF(Kinder!BL120=4.5,'Berechnung 4_5 _ x'!$E$31,Kinder!BL120)</f>
        <v>0</v>
      </c>
      <c r="AY120" s="165">
        <f>IF(Kinder!F120=4.5,'Berechnung 4_5 _ x'!$E$31,Kinder!F120)</f>
        <v>0</v>
      </c>
      <c r="AZ120" s="165">
        <f>IF(Kinder!G120=4.5,'Berechnung 4_5 _ x'!$E$31,Kinder!G120)</f>
        <v>0</v>
      </c>
      <c r="BA120" s="165">
        <f>IF(Kinder!H120=4.5,'Berechnung 4_5 _ x'!$E$31,Kinder!H120)</f>
        <v>0</v>
      </c>
      <c r="BB120" s="165">
        <f>IF(Kinder!I120=4.5,'Berechnung 4_5 _ x'!$E$31,Kinder!I120)</f>
        <v>0</v>
      </c>
      <c r="BC120" s="165">
        <f>IF(Kinder!J120=4.5,'Berechnung 4_5 _ x'!$E$31,Kinder!J120)</f>
        <v>0</v>
      </c>
      <c r="BD120" s="165">
        <f>IF(Kinder!K120=4.5,'Berechnung 4_5 _ x'!$E$31,Kinder!K120)</f>
        <v>0</v>
      </c>
      <c r="BE120" s="165">
        <f>IF(Kinder!L120=4.5,'Berechnung 4_5 _ x'!$E$31,Kinder!L120)</f>
        <v>0</v>
      </c>
      <c r="BF120" s="165">
        <f>IF(Kinder!M120=4.5,'Berechnung 4_5 _ x'!$E$31,Kinder!M120)</f>
        <v>0</v>
      </c>
      <c r="BG120" s="165">
        <f>IF(Kinder!N120=4.5,'Berechnung 4_5 _ x'!$E$31,Kinder!N120)</f>
        <v>0</v>
      </c>
      <c r="BH120" s="165">
        <f>IF(Kinder!O120=4.5,'Berechnung 4_5 _ x'!$E$31,Kinder!O120)</f>
        <v>0</v>
      </c>
      <c r="BI120" s="165">
        <f>IF(Kinder!P120=4.5,'Berechnung 4_5 _ x'!$E$31,Kinder!P120)</f>
        <v>0</v>
      </c>
      <c r="BJ120" s="165"/>
      <c r="BK120" s="165"/>
      <c r="BL120" s="165"/>
      <c r="BM120" s="165"/>
      <c r="BN120" s="165"/>
      <c r="BO120" s="165"/>
      <c r="BP120" s="165"/>
      <c r="BQ120" s="165"/>
      <c r="BR120" s="165"/>
      <c r="BS120" s="165"/>
      <c r="BT120" s="165"/>
      <c r="BU120" s="165"/>
      <c r="BW120">
        <f t="shared" ref="BW120:CH120" si="195">IF(MIN(AX120,AX121)&gt;=4.5,1*AX122,BJ121)</f>
        <v>0</v>
      </c>
      <c r="BX120">
        <f t="shared" si="195"/>
        <v>0</v>
      </c>
      <c r="BY120">
        <f t="shared" si="195"/>
        <v>0</v>
      </c>
      <c r="BZ120">
        <f t="shared" si="195"/>
        <v>0</v>
      </c>
      <c r="CA120">
        <f t="shared" si="195"/>
        <v>0</v>
      </c>
      <c r="CB120">
        <f t="shared" si="195"/>
        <v>0</v>
      </c>
      <c r="CC120">
        <f t="shared" si="195"/>
        <v>0</v>
      </c>
      <c r="CD120">
        <f t="shared" si="195"/>
        <v>0</v>
      </c>
      <c r="CE120">
        <f t="shared" si="195"/>
        <v>0</v>
      </c>
      <c r="CF120">
        <f t="shared" si="195"/>
        <v>0</v>
      </c>
      <c r="CG120">
        <f t="shared" si="195"/>
        <v>0</v>
      </c>
      <c r="CH120">
        <f t="shared" si="195"/>
        <v>0</v>
      </c>
      <c r="CJ120" s="78">
        <f>SUM(BW120:CH120)</f>
        <v>0</v>
      </c>
      <c r="CK120" s="581">
        <f>CL120+CM120</f>
        <v>0</v>
      </c>
      <c r="CL120" s="581">
        <f>IF(COUNTIF(Kinder!E122:P122,Antrag!$C$4)=0,0,(IF(AND(A120=2,Kinder!E122=Antrag!$C$4),M121,0)+IF(AND(OR(A120=2,B120=2),Kinder!F122=Antrag!$C$4),N121,0)+IF(AND(OR(A120=2,B120=2,C120=2),Kinder!G122=Antrag!$C$4),O121,0)+IF(AND(OR(A120=2,B120=2,C120=2,D120=2),Kinder!H122=Antrag!$C$4),P121,0)+IF(AND(OR(A120=2,B120=2,C120=2,D120=2,E120=2),Kinder!I122=Antrag!$C$4),Q121,0)+IF(AND(OR(A120=2,B120=2,C120=2,D120=2,E120=2,F120=2),Kinder!J122=Antrag!$C$4),R121,0))/12)</f>
        <v>0</v>
      </c>
      <c r="CM120" s="581">
        <f>IF(COUNTIF(Kinder!E122:P122,Antrag!$C$4)=0,0,(IF(AND(OR(A120=2,B120=2,C120=2,D120=2,E120=2,F120=2,G120=2),Kinder!K122=Antrag!$C$4),S121,0)+IF(AND(OR(A120=2,B120=2,C120=2,D120=2,E120=2,F120=2,G120=2,H120=2),Kinder!L122=Antrag!$C$4),T121,0)+IF(AND(OR(A120=2,B120=2,C120=2,D120=2,E120=2,F120=2,G120=2,H120=2,I120=2),Kinder!M122=Antrag!$C$4),U121,0)+IF(AND(OR(A120=2,B120=2,C120=2,D120=2,E120=2,F120=2,G120=2,H120=2,I120=2,J120=2),Kinder!N122=Antrag!$C$4),V121,0)+IF(AND(OR(A120=2,B120=2,C120=2,D120=2,E120=2,F120=2,G120=2,H120=2,I120=2,J120=2,K120=2),Kinder!O122=Antrag!$C$4),W121,0)+IF(AND(OR(A120=2,B120=2,C120=2,D120=2,E120=2,F120=2,G120=2,H120=2,I120=2,J120=2,K120=2,L120=2),Kinder!P122=Antrag!$C$4),X121,0))/12)</f>
        <v>0</v>
      </c>
    </row>
    <row r="121" spans="1:91" x14ac:dyDescent="0.2">
      <c r="A121" s="124"/>
      <c r="M121">
        <f>Kinder!E121</f>
        <v>0</v>
      </c>
      <c r="N121">
        <f>Kinder!F121</f>
        <v>0</v>
      </c>
      <c r="O121">
        <f>Kinder!G121</f>
        <v>0</v>
      </c>
      <c r="P121">
        <f>Kinder!H121</f>
        <v>0</v>
      </c>
      <c r="Q121">
        <f>Kinder!I121</f>
        <v>0</v>
      </c>
      <c r="R121">
        <f>Kinder!J121</f>
        <v>0</v>
      </c>
      <c r="S121">
        <f>Kinder!K121</f>
        <v>0</v>
      </c>
      <c r="T121">
        <f>Kinder!L121</f>
        <v>0</v>
      </c>
      <c r="U121">
        <f>Kinder!M121</f>
        <v>0</v>
      </c>
      <c r="V121">
        <f>Kinder!N121</f>
        <v>0</v>
      </c>
      <c r="W121">
        <f>Kinder!O121</f>
        <v>0</v>
      </c>
      <c r="X121">
        <f>Kinder!P121</f>
        <v>0</v>
      </c>
      <c r="AX121">
        <f>IF(Kinder!BL120&gt;=4.5,IF('Berechnung 4_5 _ x'!D$5="Nein",4.5,IF(Kinder!AJ$903&lt;3,IF(MAX(Kinder!$AJ$903:AJ$903)&lt;3,4.5,Kinder!BL120),MIN('Berechnung 4_5 _ x'!$E$31:$F$32))),Kinder!BL120)</f>
        <v>0</v>
      </c>
      <c r="AY121">
        <f>IF(Kinder!BM120&gt;=4.5,IF('Berechnung 4_5 _ x'!E$5="Nein",4.5,IF(Kinder!AK$903&lt;3,IF(MAX(Kinder!$AJ$903:AK$903)&lt;3,4.5,Kinder!BM120),MIN('Berechnung 4_5 _ x'!$E$31:$F$32))),Kinder!BM120)</f>
        <v>0</v>
      </c>
      <c r="AZ121">
        <f>IF(Kinder!BN120&gt;=4.5,IF('Berechnung 4_5 _ x'!F$5="Nein",4.5,IF(Kinder!AL$903&lt;3,IF(MAX(Kinder!$AJ$903:AL$903)&lt;3,4.5,Kinder!BN120),MIN('Berechnung 4_5 _ x'!$E$31:$F$32))),Kinder!BN120)</f>
        <v>0</v>
      </c>
      <c r="BA121">
        <f>IF(Kinder!BO120&gt;=4.5,IF('Berechnung 4_5 _ x'!G$5="Nein",4.5,IF(Kinder!AM$903&lt;3,IF(MAX(Kinder!$AJ$903:AM$903)&lt;3,4.5,Kinder!BO120),MIN('Berechnung 4_5 _ x'!$E$31:$F$32))),Kinder!BO120)</f>
        <v>0</v>
      </c>
      <c r="BB121">
        <f>IF(Kinder!BP120&gt;=4.5,IF('Berechnung 4_5 _ x'!H$5="Nein",4.5,IF(Kinder!AN$903&lt;3,IF(MAX(Kinder!$AJ$903:AN$903)&lt;3,4.5,Kinder!BP120),MIN('Berechnung 4_5 _ x'!$E$31:$F$32))),Kinder!BP120)</f>
        <v>0</v>
      </c>
      <c r="BC121">
        <f>IF(Kinder!BQ120&gt;=4.5,IF('Berechnung 4_5 _ x'!I$5="Nein",4.5,IF(Kinder!AO$903&lt;3,IF(MAX(Kinder!$AJ$903:AO$903)&lt;3,4.5,Kinder!BQ120),MIN('Berechnung 4_5 _ x'!$E$31:$F$32))),Kinder!BQ120)</f>
        <v>0</v>
      </c>
      <c r="BD121">
        <f>IF(Kinder!BR120&gt;=4.5,IF('Berechnung 4_5 _ x'!J$5="Nein",4.5,IF(Kinder!AP$903&lt;3,IF(MAX(Kinder!$AJ$903:AP$903)&lt;3,4.5,Kinder!BR120),MIN('Berechnung 4_5 _ x'!$E$31:$F$32))),Kinder!BR120)</f>
        <v>0</v>
      </c>
      <c r="BE121">
        <f>IF(Kinder!BS120&gt;=4.5,IF('Berechnung 4_5 _ x'!K$5="Nein",4.5,IF(Kinder!AQ$903&lt;3,IF(MAX(Kinder!$AJ$903:AQ$903)&lt;3,4.5,Kinder!BS120),MIN('Berechnung 4_5 _ x'!$E$31:$F$32))),Kinder!BS120)</f>
        <v>0</v>
      </c>
      <c r="BF121">
        <f>IF(Kinder!BT120&gt;=4.5,IF('Berechnung 4_5 _ x'!L$5="Nein",4.5,IF(Kinder!AR$903&lt;3,IF(MAX(Kinder!$AJ$903:AR$903)&lt;3,4.5,Kinder!BT120),MIN('Berechnung 4_5 _ x'!$E$31:$F$32))),Kinder!BT120)</f>
        <v>0</v>
      </c>
      <c r="BG121">
        <f>IF(Kinder!BU120&gt;=4.5,IF('Berechnung 4_5 _ x'!M$5="Nein",4.5,IF(Kinder!AS$903&lt;3,IF(MAX(Kinder!$AJ$903:AS$903)&lt;3,4.5,Kinder!BU120),MIN('Berechnung 4_5 _ x'!$E$31:$F$32))),Kinder!BU120)</f>
        <v>0</v>
      </c>
      <c r="BH121">
        <f>IF(Kinder!BV120&gt;=4.5,IF('Berechnung 4_5 _ x'!N$5="Nein",4.5,IF(Kinder!AT$903&lt;3,IF(MAX(Kinder!$AJ$903:AT$903)&lt;3,4.5,Kinder!BV120),MIN('Berechnung 4_5 _ x'!$E$31:$F$32))),Kinder!BV120)</f>
        <v>0</v>
      </c>
      <c r="BI121">
        <f>IF(Kinder!BW120&gt;=4.5,IF('Berechnung 4_5 _ x'!O$5="Nein",4.5,IF(Kinder!AU$903&lt;3,IF(MAX(Kinder!$AJ$903:AU$903)&lt;3,4.5,Kinder!BW120),MIN('Berechnung 4_5 _ x'!$E$31:$F$32))),Kinder!BW120)</f>
        <v>0</v>
      </c>
      <c r="BJ121">
        <f t="shared" ref="BJ121:BU121" si="196">MIN(AX120,AX121)*AX122</f>
        <v>0</v>
      </c>
      <c r="BK121">
        <f t="shared" si="196"/>
        <v>0</v>
      </c>
      <c r="BL121">
        <f t="shared" si="196"/>
        <v>0</v>
      </c>
      <c r="BM121">
        <f t="shared" si="196"/>
        <v>0</v>
      </c>
      <c r="BN121">
        <f t="shared" si="196"/>
        <v>0</v>
      </c>
      <c r="BO121">
        <f t="shared" si="196"/>
        <v>0</v>
      </c>
      <c r="BP121">
        <f t="shared" si="196"/>
        <v>0</v>
      </c>
      <c r="BQ121">
        <f t="shared" si="196"/>
        <v>0</v>
      </c>
      <c r="BR121">
        <f t="shared" si="196"/>
        <v>0</v>
      </c>
      <c r="BS121">
        <f t="shared" si="196"/>
        <v>0</v>
      </c>
      <c r="BT121">
        <f t="shared" si="196"/>
        <v>0</v>
      </c>
      <c r="BU121">
        <f t="shared" si="196"/>
        <v>0</v>
      </c>
      <c r="BV121">
        <f>SUM(BJ121:BU121)</f>
        <v>0</v>
      </c>
      <c r="CJ121" s="78"/>
      <c r="CK121" s="581"/>
      <c r="CL121" s="581"/>
      <c r="CM121" s="581"/>
    </row>
    <row r="122" spans="1:91" ht="13.5" thickBot="1" x14ac:dyDescent="0.25">
      <c r="A122" s="167"/>
      <c r="B122" s="79"/>
      <c r="C122" s="79"/>
      <c r="D122" s="79"/>
      <c r="E122" s="79"/>
      <c r="F122" s="79"/>
      <c r="G122" s="79"/>
      <c r="H122" s="79"/>
      <c r="I122" s="79"/>
      <c r="J122" s="79"/>
      <c r="K122" s="79"/>
      <c r="L122" s="79"/>
      <c r="M122" s="79"/>
      <c r="N122" s="79"/>
      <c r="O122" s="79"/>
      <c r="P122" s="79"/>
      <c r="Q122" s="79"/>
      <c r="R122" s="79"/>
      <c r="S122" s="79"/>
      <c r="T122" s="79"/>
      <c r="U122" s="79"/>
      <c r="V122" s="79"/>
      <c r="W122" s="79"/>
      <c r="X122" s="79"/>
      <c r="Y122" s="79">
        <f t="shared" ref="Y122:AJ122" si="197">A120*M121</f>
        <v>0</v>
      </c>
      <c r="Z122" s="79">
        <f t="shared" si="197"/>
        <v>0</v>
      </c>
      <c r="AA122" s="79">
        <f t="shared" si="197"/>
        <v>0</v>
      </c>
      <c r="AB122" s="79">
        <f t="shared" si="197"/>
        <v>0</v>
      </c>
      <c r="AC122" s="79">
        <f t="shared" si="197"/>
        <v>0</v>
      </c>
      <c r="AD122" s="79">
        <f t="shared" si="197"/>
        <v>0</v>
      </c>
      <c r="AE122" s="79">
        <f t="shared" si="197"/>
        <v>0</v>
      </c>
      <c r="AF122" s="79">
        <f t="shared" si="197"/>
        <v>0</v>
      </c>
      <c r="AG122" s="79">
        <f t="shared" si="197"/>
        <v>0</v>
      </c>
      <c r="AH122" s="79">
        <f t="shared" si="197"/>
        <v>0</v>
      </c>
      <c r="AI122" s="79">
        <f t="shared" si="197"/>
        <v>0</v>
      </c>
      <c r="AJ122" s="79">
        <f t="shared" si="197"/>
        <v>0</v>
      </c>
      <c r="AK122" s="79">
        <f t="shared" ref="AK122:AV122" si="198">IF(A120&gt;4.4,M121,A120*M121)</f>
        <v>0</v>
      </c>
      <c r="AL122" s="79">
        <f t="shared" si="198"/>
        <v>0</v>
      </c>
      <c r="AM122" s="79">
        <f t="shared" si="198"/>
        <v>0</v>
      </c>
      <c r="AN122" s="79">
        <f t="shared" si="198"/>
        <v>0</v>
      </c>
      <c r="AO122" s="79">
        <f t="shared" si="198"/>
        <v>0</v>
      </c>
      <c r="AP122" s="79">
        <f t="shared" si="198"/>
        <v>0</v>
      </c>
      <c r="AQ122" s="79">
        <f t="shared" si="198"/>
        <v>0</v>
      </c>
      <c r="AR122" s="79">
        <f t="shared" si="198"/>
        <v>0</v>
      </c>
      <c r="AS122" s="79">
        <f t="shared" si="198"/>
        <v>0</v>
      </c>
      <c r="AT122" s="79">
        <f t="shared" si="198"/>
        <v>0</v>
      </c>
      <c r="AU122" s="79">
        <f t="shared" si="198"/>
        <v>0</v>
      </c>
      <c r="AV122" s="79">
        <f t="shared" si="198"/>
        <v>0</v>
      </c>
      <c r="AW122" s="79">
        <f>SUM(Y122:AJ122)</f>
        <v>0</v>
      </c>
      <c r="AX122" s="168">
        <f>Kinder!BL121</f>
        <v>0</v>
      </c>
      <c r="AY122" s="168">
        <f>Kinder!BM121</f>
        <v>0</v>
      </c>
      <c r="AZ122" s="168">
        <f>Kinder!BN121</f>
        <v>0</v>
      </c>
      <c r="BA122" s="168">
        <f>Kinder!BO121</f>
        <v>0</v>
      </c>
      <c r="BB122" s="168">
        <f>Kinder!BP121</f>
        <v>0</v>
      </c>
      <c r="BC122" s="168">
        <f>Kinder!BQ121</f>
        <v>0</v>
      </c>
      <c r="BD122" s="168">
        <f>Kinder!BR121</f>
        <v>0</v>
      </c>
      <c r="BE122" s="168">
        <f>Kinder!BS121</f>
        <v>0</v>
      </c>
      <c r="BF122" s="168">
        <f>Kinder!BT121</f>
        <v>0</v>
      </c>
      <c r="BG122" s="168">
        <f>Kinder!BU121</f>
        <v>0</v>
      </c>
      <c r="BH122" s="168">
        <f>Kinder!BV121</f>
        <v>0</v>
      </c>
      <c r="BI122" s="168">
        <f>Kinder!BW121</f>
        <v>0</v>
      </c>
      <c r="BV122" s="79"/>
      <c r="BW122" s="79">
        <f t="shared" ref="BW122:CH122" si="199">IF(MIN(AX120,AX121)&gt;4.5,4.5*AX122,BJ121)</f>
        <v>0</v>
      </c>
      <c r="BX122" s="79">
        <f t="shared" si="199"/>
        <v>0</v>
      </c>
      <c r="BY122" s="79">
        <f t="shared" si="199"/>
        <v>0</v>
      </c>
      <c r="BZ122" s="79">
        <f t="shared" si="199"/>
        <v>0</v>
      </c>
      <c r="CA122" s="79">
        <f t="shared" si="199"/>
        <v>0</v>
      </c>
      <c r="CB122" s="79">
        <f t="shared" si="199"/>
        <v>0</v>
      </c>
      <c r="CC122" s="79">
        <f t="shared" si="199"/>
        <v>0</v>
      </c>
      <c r="CD122" s="79">
        <f t="shared" si="199"/>
        <v>0</v>
      </c>
      <c r="CE122" s="79">
        <f t="shared" si="199"/>
        <v>0</v>
      </c>
      <c r="CF122" s="79">
        <f t="shared" si="199"/>
        <v>0</v>
      </c>
      <c r="CG122" s="79">
        <f t="shared" si="199"/>
        <v>0</v>
      </c>
      <c r="CH122" s="79">
        <f t="shared" si="199"/>
        <v>0</v>
      </c>
      <c r="CI122" s="79">
        <f>SUM(BW122:CH122)</f>
        <v>0</v>
      </c>
      <c r="CJ122" s="80"/>
      <c r="CK122" s="581"/>
      <c r="CL122" s="581"/>
      <c r="CM122" s="581"/>
    </row>
    <row r="123" spans="1:91" x14ac:dyDescent="0.2">
      <c r="A123" s="124">
        <f>Kinder!E123</f>
        <v>0</v>
      </c>
      <c r="B123">
        <f>Kinder!F123</f>
        <v>0</v>
      </c>
      <c r="C123">
        <f>Kinder!G123</f>
        <v>0</v>
      </c>
      <c r="D123">
        <f>Kinder!H123</f>
        <v>0</v>
      </c>
      <c r="E123">
        <f>Kinder!I123</f>
        <v>0</v>
      </c>
      <c r="F123">
        <f>Kinder!J123</f>
        <v>0</v>
      </c>
      <c r="G123">
        <f>Kinder!K123</f>
        <v>0</v>
      </c>
      <c r="H123">
        <f>Kinder!L123</f>
        <v>0</v>
      </c>
      <c r="I123">
        <f>Kinder!M123</f>
        <v>0</v>
      </c>
      <c r="J123">
        <f>Kinder!N123</f>
        <v>0</v>
      </c>
      <c r="K123">
        <f>Kinder!O123</f>
        <v>0</v>
      </c>
      <c r="L123">
        <f>Kinder!P123</f>
        <v>0</v>
      </c>
      <c r="AX123" s="165">
        <f>IF(Kinder!BL123=4.5,'Berechnung 4_5 _ x'!$E$31,Kinder!BL123)</f>
        <v>0</v>
      </c>
      <c r="AY123" s="165">
        <f>IF(Kinder!F123=4.5,'Berechnung 4_5 _ x'!$E$31,Kinder!F123)</f>
        <v>0</v>
      </c>
      <c r="AZ123" s="165">
        <f>IF(Kinder!G123=4.5,'Berechnung 4_5 _ x'!$E$31,Kinder!G123)</f>
        <v>0</v>
      </c>
      <c r="BA123" s="165">
        <f>IF(Kinder!H123=4.5,'Berechnung 4_5 _ x'!$E$31,Kinder!H123)</f>
        <v>0</v>
      </c>
      <c r="BB123" s="165">
        <f>IF(Kinder!I123=4.5,'Berechnung 4_5 _ x'!$E$31,Kinder!I123)</f>
        <v>0</v>
      </c>
      <c r="BC123" s="165">
        <f>IF(Kinder!J123=4.5,'Berechnung 4_5 _ x'!$E$31,Kinder!J123)</f>
        <v>0</v>
      </c>
      <c r="BD123" s="165">
        <f>IF(Kinder!K123=4.5,'Berechnung 4_5 _ x'!$E$31,Kinder!K123)</f>
        <v>0</v>
      </c>
      <c r="BE123" s="165">
        <f>IF(Kinder!L123=4.5,'Berechnung 4_5 _ x'!$E$31,Kinder!L123)</f>
        <v>0</v>
      </c>
      <c r="BF123" s="165">
        <f>IF(Kinder!M123=4.5,'Berechnung 4_5 _ x'!$E$31,Kinder!M123)</f>
        <v>0</v>
      </c>
      <c r="BG123" s="165">
        <f>IF(Kinder!N123=4.5,'Berechnung 4_5 _ x'!$E$31,Kinder!N123)</f>
        <v>0</v>
      </c>
      <c r="BH123" s="165">
        <f>IF(Kinder!O123=4.5,'Berechnung 4_5 _ x'!$E$31,Kinder!O123)</f>
        <v>0</v>
      </c>
      <c r="BI123" s="165">
        <f>IF(Kinder!P123=4.5,'Berechnung 4_5 _ x'!$E$31,Kinder!P123)</f>
        <v>0</v>
      </c>
      <c r="BJ123" s="165"/>
      <c r="BK123" s="165"/>
      <c r="BL123" s="165"/>
      <c r="BM123" s="165"/>
      <c r="BN123" s="165"/>
      <c r="BO123" s="165"/>
      <c r="BP123" s="165"/>
      <c r="BQ123" s="165"/>
      <c r="BR123" s="165"/>
      <c r="BS123" s="165"/>
      <c r="BT123" s="165"/>
      <c r="BU123" s="165"/>
      <c r="BW123">
        <f t="shared" ref="BW123:CH123" si="200">IF(MIN(AX123,AX124)&gt;=4.5,1*AX125,BJ124)</f>
        <v>0</v>
      </c>
      <c r="BX123">
        <f t="shared" si="200"/>
        <v>0</v>
      </c>
      <c r="BY123">
        <f t="shared" si="200"/>
        <v>0</v>
      </c>
      <c r="BZ123">
        <f t="shared" si="200"/>
        <v>0</v>
      </c>
      <c r="CA123">
        <f t="shared" si="200"/>
        <v>0</v>
      </c>
      <c r="CB123">
        <f t="shared" si="200"/>
        <v>0</v>
      </c>
      <c r="CC123">
        <f t="shared" si="200"/>
        <v>0</v>
      </c>
      <c r="CD123">
        <f t="shared" si="200"/>
        <v>0</v>
      </c>
      <c r="CE123">
        <f t="shared" si="200"/>
        <v>0</v>
      </c>
      <c r="CF123">
        <f t="shared" si="200"/>
        <v>0</v>
      </c>
      <c r="CG123">
        <f t="shared" si="200"/>
        <v>0</v>
      </c>
      <c r="CH123">
        <f t="shared" si="200"/>
        <v>0</v>
      </c>
      <c r="CJ123" s="78">
        <f>SUM(BW123:CH123)</f>
        <v>0</v>
      </c>
      <c r="CK123" s="581">
        <f>CL123+CM123</f>
        <v>0</v>
      </c>
      <c r="CL123" s="581">
        <f>IF(COUNTIF(Kinder!E125:P125,Antrag!$C$4)=0,0,(IF(AND(A123=2,Kinder!E125=Antrag!$C$4),M124,0)+IF(AND(OR(A123=2,B123=2),Kinder!F125=Antrag!$C$4),N124,0)+IF(AND(OR(A123=2,B123=2,C123=2),Kinder!G125=Antrag!$C$4),O124,0)+IF(AND(OR(A123=2,B123=2,C123=2,D123=2),Kinder!H125=Antrag!$C$4),P124,0)+IF(AND(OR(A123=2,B123=2,C123=2,D123=2,E123=2),Kinder!I125=Antrag!$C$4),Q124,0)+IF(AND(OR(A123=2,B123=2,C123=2,D123=2,E123=2,F123=2),Kinder!J125=Antrag!$C$4),R124,0))/12)</f>
        <v>0</v>
      </c>
      <c r="CM123" s="581">
        <f>IF(COUNTIF(Kinder!E125:P125,Antrag!$C$4)=0,0,(IF(AND(OR(A123=2,B123=2,C123=2,D123=2,E123=2,F123=2,G123=2),Kinder!K125=Antrag!$C$4),S124,0)+IF(AND(OR(A123=2,B123=2,C123=2,D123=2,E123=2,F123=2,G123=2,H123=2),Kinder!L125=Antrag!$C$4),T124,0)+IF(AND(OR(A123=2,B123=2,C123=2,D123=2,E123=2,F123=2,G123=2,H123=2,I123=2),Kinder!M125=Antrag!$C$4),U124,0)+IF(AND(OR(A123=2,B123=2,C123=2,D123=2,E123=2,F123=2,G123=2,H123=2,I123=2,J123=2),Kinder!N125=Antrag!$C$4),V124,0)+IF(AND(OR(A123=2,B123=2,C123=2,D123=2,E123=2,F123=2,G123=2,H123=2,I123=2,J123=2,K123=2),Kinder!O125=Antrag!$C$4),W124,0)+IF(AND(OR(A123=2,B123=2,C123=2,D123=2,E123=2,F123=2,G123=2,H123=2,I123=2,J123=2,K123=2,L123=2),Kinder!P125=Antrag!$C$4),X124,0))/12)</f>
        <v>0</v>
      </c>
    </row>
    <row r="124" spans="1:91" x14ac:dyDescent="0.2">
      <c r="A124" s="124"/>
      <c r="M124">
        <f>Kinder!E124</f>
        <v>0</v>
      </c>
      <c r="N124">
        <f>Kinder!F124</f>
        <v>0</v>
      </c>
      <c r="O124">
        <f>Kinder!G124</f>
        <v>0</v>
      </c>
      <c r="P124">
        <f>Kinder!H124</f>
        <v>0</v>
      </c>
      <c r="Q124">
        <f>Kinder!I124</f>
        <v>0</v>
      </c>
      <c r="R124">
        <f>Kinder!J124</f>
        <v>0</v>
      </c>
      <c r="S124">
        <f>Kinder!K124</f>
        <v>0</v>
      </c>
      <c r="T124">
        <f>Kinder!L124</f>
        <v>0</v>
      </c>
      <c r="U124">
        <f>Kinder!M124</f>
        <v>0</v>
      </c>
      <c r="V124">
        <f>Kinder!N124</f>
        <v>0</v>
      </c>
      <c r="W124">
        <f>Kinder!O124</f>
        <v>0</v>
      </c>
      <c r="X124">
        <f>Kinder!P124</f>
        <v>0</v>
      </c>
      <c r="AX124">
        <f>IF(Kinder!BL123&gt;=4.5,IF('Berechnung 4_5 _ x'!D$5="Nein",4.5,IF(Kinder!AJ$903&lt;3,IF(MAX(Kinder!$AJ$903:AJ$903)&lt;3,4.5,Kinder!BL123),MIN('Berechnung 4_5 _ x'!$E$31:$F$32))),Kinder!BL123)</f>
        <v>0</v>
      </c>
      <c r="AY124">
        <f>IF(Kinder!BM123&gt;=4.5,IF('Berechnung 4_5 _ x'!E$5="Nein",4.5,IF(Kinder!AK$903&lt;3,IF(MAX(Kinder!$AJ$903:AK$903)&lt;3,4.5,Kinder!BM123),MIN('Berechnung 4_5 _ x'!$E$31:$F$32))),Kinder!BM123)</f>
        <v>0</v>
      </c>
      <c r="AZ124">
        <f>IF(Kinder!BN123&gt;=4.5,IF('Berechnung 4_5 _ x'!F$5="Nein",4.5,IF(Kinder!AL$903&lt;3,IF(MAX(Kinder!$AJ$903:AL$903)&lt;3,4.5,Kinder!BN123),MIN('Berechnung 4_5 _ x'!$E$31:$F$32))),Kinder!BN123)</f>
        <v>0</v>
      </c>
      <c r="BA124">
        <f>IF(Kinder!BO123&gt;=4.5,IF('Berechnung 4_5 _ x'!G$5="Nein",4.5,IF(Kinder!AM$903&lt;3,IF(MAX(Kinder!$AJ$903:AM$903)&lt;3,4.5,Kinder!BO123),MIN('Berechnung 4_5 _ x'!$E$31:$F$32))),Kinder!BO123)</f>
        <v>0</v>
      </c>
      <c r="BB124">
        <f>IF(Kinder!BP123&gt;=4.5,IF('Berechnung 4_5 _ x'!H$5="Nein",4.5,IF(Kinder!AN$903&lt;3,IF(MAX(Kinder!$AJ$903:AN$903)&lt;3,4.5,Kinder!BP123),MIN('Berechnung 4_5 _ x'!$E$31:$F$32))),Kinder!BP123)</f>
        <v>0</v>
      </c>
      <c r="BC124">
        <f>IF(Kinder!BQ123&gt;=4.5,IF('Berechnung 4_5 _ x'!I$5="Nein",4.5,IF(Kinder!AO$903&lt;3,IF(MAX(Kinder!$AJ$903:AO$903)&lt;3,4.5,Kinder!BQ123),MIN('Berechnung 4_5 _ x'!$E$31:$F$32))),Kinder!BQ123)</f>
        <v>0</v>
      </c>
      <c r="BD124">
        <f>IF(Kinder!BR123&gt;=4.5,IF('Berechnung 4_5 _ x'!J$5="Nein",4.5,IF(Kinder!AP$903&lt;3,IF(MAX(Kinder!$AJ$903:AP$903)&lt;3,4.5,Kinder!BR123),MIN('Berechnung 4_5 _ x'!$E$31:$F$32))),Kinder!BR123)</f>
        <v>0</v>
      </c>
      <c r="BE124">
        <f>IF(Kinder!BS123&gt;=4.5,IF('Berechnung 4_5 _ x'!K$5="Nein",4.5,IF(Kinder!AQ$903&lt;3,IF(MAX(Kinder!$AJ$903:AQ$903)&lt;3,4.5,Kinder!BS123),MIN('Berechnung 4_5 _ x'!$E$31:$F$32))),Kinder!BS123)</f>
        <v>0</v>
      </c>
      <c r="BF124">
        <f>IF(Kinder!BT123&gt;=4.5,IF('Berechnung 4_5 _ x'!L$5="Nein",4.5,IF(Kinder!AR$903&lt;3,IF(MAX(Kinder!$AJ$903:AR$903)&lt;3,4.5,Kinder!BT123),MIN('Berechnung 4_5 _ x'!$E$31:$F$32))),Kinder!BT123)</f>
        <v>0</v>
      </c>
      <c r="BG124">
        <f>IF(Kinder!BU123&gt;=4.5,IF('Berechnung 4_5 _ x'!M$5="Nein",4.5,IF(Kinder!AS$903&lt;3,IF(MAX(Kinder!$AJ$903:AS$903)&lt;3,4.5,Kinder!BU123),MIN('Berechnung 4_5 _ x'!$E$31:$F$32))),Kinder!BU123)</f>
        <v>0</v>
      </c>
      <c r="BH124">
        <f>IF(Kinder!BV123&gt;=4.5,IF('Berechnung 4_5 _ x'!N$5="Nein",4.5,IF(Kinder!AT$903&lt;3,IF(MAX(Kinder!$AJ$903:AT$903)&lt;3,4.5,Kinder!BV123),MIN('Berechnung 4_5 _ x'!$E$31:$F$32))),Kinder!BV123)</f>
        <v>0</v>
      </c>
      <c r="BI124">
        <f>IF(Kinder!BW123&gt;=4.5,IF('Berechnung 4_5 _ x'!O$5="Nein",4.5,IF(Kinder!AU$903&lt;3,IF(MAX(Kinder!$AJ$903:AU$903)&lt;3,4.5,Kinder!BW123),MIN('Berechnung 4_5 _ x'!$E$31:$F$32))),Kinder!BW123)</f>
        <v>0</v>
      </c>
      <c r="BJ124">
        <f t="shared" ref="BJ124:BU124" si="201">MIN(AX123,AX124)*AX125</f>
        <v>0</v>
      </c>
      <c r="BK124">
        <f t="shared" si="201"/>
        <v>0</v>
      </c>
      <c r="BL124">
        <f t="shared" si="201"/>
        <v>0</v>
      </c>
      <c r="BM124">
        <f t="shared" si="201"/>
        <v>0</v>
      </c>
      <c r="BN124">
        <f t="shared" si="201"/>
        <v>0</v>
      </c>
      <c r="BO124">
        <f t="shared" si="201"/>
        <v>0</v>
      </c>
      <c r="BP124">
        <f t="shared" si="201"/>
        <v>0</v>
      </c>
      <c r="BQ124">
        <f t="shared" si="201"/>
        <v>0</v>
      </c>
      <c r="BR124">
        <f t="shared" si="201"/>
        <v>0</v>
      </c>
      <c r="BS124">
        <f t="shared" si="201"/>
        <v>0</v>
      </c>
      <c r="BT124">
        <f t="shared" si="201"/>
        <v>0</v>
      </c>
      <c r="BU124">
        <f t="shared" si="201"/>
        <v>0</v>
      </c>
      <c r="BV124">
        <f>SUM(BJ124:BU124)</f>
        <v>0</v>
      </c>
      <c r="CJ124" s="78"/>
      <c r="CK124" s="581"/>
      <c r="CL124" s="581"/>
      <c r="CM124" s="581"/>
    </row>
    <row r="125" spans="1:91" ht="13.5" thickBot="1" x14ac:dyDescent="0.25">
      <c r="A125" s="167"/>
      <c r="B125" s="79"/>
      <c r="C125" s="79"/>
      <c r="D125" s="79"/>
      <c r="E125" s="79"/>
      <c r="F125" s="79"/>
      <c r="G125" s="79"/>
      <c r="H125" s="79"/>
      <c r="I125" s="79"/>
      <c r="J125" s="79"/>
      <c r="K125" s="79"/>
      <c r="L125" s="79"/>
      <c r="M125" s="79"/>
      <c r="N125" s="79"/>
      <c r="O125" s="79"/>
      <c r="P125" s="79"/>
      <c r="Q125" s="79"/>
      <c r="R125" s="79"/>
      <c r="S125" s="79"/>
      <c r="T125" s="79"/>
      <c r="U125" s="79"/>
      <c r="V125" s="79"/>
      <c r="W125" s="79"/>
      <c r="X125" s="79"/>
      <c r="Y125" s="79">
        <f t="shared" ref="Y125:AJ125" si="202">A123*M124</f>
        <v>0</v>
      </c>
      <c r="Z125" s="79">
        <f t="shared" si="202"/>
        <v>0</v>
      </c>
      <c r="AA125" s="79">
        <f t="shared" si="202"/>
        <v>0</v>
      </c>
      <c r="AB125" s="79">
        <f t="shared" si="202"/>
        <v>0</v>
      </c>
      <c r="AC125" s="79">
        <f t="shared" si="202"/>
        <v>0</v>
      </c>
      <c r="AD125" s="79">
        <f t="shared" si="202"/>
        <v>0</v>
      </c>
      <c r="AE125" s="79">
        <f t="shared" si="202"/>
        <v>0</v>
      </c>
      <c r="AF125" s="79">
        <f t="shared" si="202"/>
        <v>0</v>
      </c>
      <c r="AG125" s="79">
        <f t="shared" si="202"/>
        <v>0</v>
      </c>
      <c r="AH125" s="79">
        <f t="shared" si="202"/>
        <v>0</v>
      </c>
      <c r="AI125" s="79">
        <f t="shared" si="202"/>
        <v>0</v>
      </c>
      <c r="AJ125" s="79">
        <f t="shared" si="202"/>
        <v>0</v>
      </c>
      <c r="AK125" s="79">
        <f t="shared" ref="AK125:AV125" si="203">IF(A123&gt;4.4,M124,A123*M124)</f>
        <v>0</v>
      </c>
      <c r="AL125" s="79">
        <f t="shared" si="203"/>
        <v>0</v>
      </c>
      <c r="AM125" s="79">
        <f t="shared" si="203"/>
        <v>0</v>
      </c>
      <c r="AN125" s="79">
        <f t="shared" si="203"/>
        <v>0</v>
      </c>
      <c r="AO125" s="79">
        <f t="shared" si="203"/>
        <v>0</v>
      </c>
      <c r="AP125" s="79">
        <f t="shared" si="203"/>
        <v>0</v>
      </c>
      <c r="AQ125" s="79">
        <f t="shared" si="203"/>
        <v>0</v>
      </c>
      <c r="AR125" s="79">
        <f t="shared" si="203"/>
        <v>0</v>
      </c>
      <c r="AS125" s="79">
        <f t="shared" si="203"/>
        <v>0</v>
      </c>
      <c r="AT125" s="79">
        <f t="shared" si="203"/>
        <v>0</v>
      </c>
      <c r="AU125" s="79">
        <f t="shared" si="203"/>
        <v>0</v>
      </c>
      <c r="AV125" s="79">
        <f t="shared" si="203"/>
        <v>0</v>
      </c>
      <c r="AW125" s="79">
        <f>SUM(Y125:AJ125)</f>
        <v>0</v>
      </c>
      <c r="AX125" s="168">
        <f>Kinder!BL124</f>
        <v>0</v>
      </c>
      <c r="AY125" s="168">
        <f>Kinder!BM124</f>
        <v>0</v>
      </c>
      <c r="AZ125" s="168">
        <f>Kinder!BN124</f>
        <v>0</v>
      </c>
      <c r="BA125" s="168">
        <f>Kinder!BO124</f>
        <v>0</v>
      </c>
      <c r="BB125" s="168">
        <f>Kinder!BP124</f>
        <v>0</v>
      </c>
      <c r="BC125" s="168">
        <f>Kinder!BQ124</f>
        <v>0</v>
      </c>
      <c r="BD125" s="168">
        <f>Kinder!BR124</f>
        <v>0</v>
      </c>
      <c r="BE125" s="168">
        <f>Kinder!BS124</f>
        <v>0</v>
      </c>
      <c r="BF125" s="168">
        <f>Kinder!BT124</f>
        <v>0</v>
      </c>
      <c r="BG125" s="168">
        <f>Kinder!BU124</f>
        <v>0</v>
      </c>
      <c r="BH125" s="168">
        <f>Kinder!BV124</f>
        <v>0</v>
      </c>
      <c r="BI125" s="168">
        <f>Kinder!BW124</f>
        <v>0</v>
      </c>
      <c r="BV125" s="79"/>
      <c r="BW125" s="79">
        <f t="shared" ref="BW125:CH125" si="204">IF(MIN(AX123,AX124)&gt;4.5,4.5*AX125,BJ124)</f>
        <v>0</v>
      </c>
      <c r="BX125" s="79">
        <f t="shared" si="204"/>
        <v>0</v>
      </c>
      <c r="BY125" s="79">
        <f t="shared" si="204"/>
        <v>0</v>
      </c>
      <c r="BZ125" s="79">
        <f t="shared" si="204"/>
        <v>0</v>
      </c>
      <c r="CA125" s="79">
        <f t="shared" si="204"/>
        <v>0</v>
      </c>
      <c r="CB125" s="79">
        <f t="shared" si="204"/>
        <v>0</v>
      </c>
      <c r="CC125" s="79">
        <f t="shared" si="204"/>
        <v>0</v>
      </c>
      <c r="CD125" s="79">
        <f t="shared" si="204"/>
        <v>0</v>
      </c>
      <c r="CE125" s="79">
        <f t="shared" si="204"/>
        <v>0</v>
      </c>
      <c r="CF125" s="79">
        <f t="shared" si="204"/>
        <v>0</v>
      </c>
      <c r="CG125" s="79">
        <f t="shared" si="204"/>
        <v>0</v>
      </c>
      <c r="CH125" s="79">
        <f t="shared" si="204"/>
        <v>0</v>
      </c>
      <c r="CI125" s="79">
        <f>SUM(BW125:CH125)</f>
        <v>0</v>
      </c>
      <c r="CJ125" s="80"/>
      <c r="CK125" s="581"/>
      <c r="CL125" s="581"/>
      <c r="CM125" s="581"/>
    </row>
    <row r="126" spans="1:91" x14ac:dyDescent="0.2">
      <c r="A126" s="124">
        <f>Kinder!E126</f>
        <v>0</v>
      </c>
      <c r="B126">
        <f>Kinder!F126</f>
        <v>0</v>
      </c>
      <c r="C126">
        <f>Kinder!G126</f>
        <v>0</v>
      </c>
      <c r="D126">
        <f>Kinder!H126</f>
        <v>0</v>
      </c>
      <c r="E126">
        <f>Kinder!I126</f>
        <v>0</v>
      </c>
      <c r="F126">
        <f>Kinder!J126</f>
        <v>0</v>
      </c>
      <c r="G126">
        <f>Kinder!K126</f>
        <v>0</v>
      </c>
      <c r="H126">
        <f>Kinder!L126</f>
        <v>0</v>
      </c>
      <c r="I126">
        <f>Kinder!M126</f>
        <v>0</v>
      </c>
      <c r="J126">
        <f>Kinder!N126</f>
        <v>0</v>
      </c>
      <c r="K126">
        <f>Kinder!O126</f>
        <v>0</v>
      </c>
      <c r="L126">
        <f>Kinder!P126</f>
        <v>0</v>
      </c>
      <c r="AX126" s="165">
        <f>IF(Kinder!BL126=4.5,'Berechnung 4_5 _ x'!$E$31,Kinder!BL126)</f>
        <v>0</v>
      </c>
      <c r="AY126" s="165">
        <f>IF(Kinder!F126=4.5,'Berechnung 4_5 _ x'!$E$31,Kinder!F126)</f>
        <v>0</v>
      </c>
      <c r="AZ126" s="165">
        <f>IF(Kinder!G126=4.5,'Berechnung 4_5 _ x'!$E$31,Kinder!G126)</f>
        <v>0</v>
      </c>
      <c r="BA126" s="165">
        <f>IF(Kinder!H126=4.5,'Berechnung 4_5 _ x'!$E$31,Kinder!H126)</f>
        <v>0</v>
      </c>
      <c r="BB126" s="165">
        <f>IF(Kinder!I126=4.5,'Berechnung 4_5 _ x'!$E$31,Kinder!I126)</f>
        <v>0</v>
      </c>
      <c r="BC126" s="165">
        <f>IF(Kinder!J126=4.5,'Berechnung 4_5 _ x'!$E$31,Kinder!J126)</f>
        <v>0</v>
      </c>
      <c r="BD126" s="165">
        <f>IF(Kinder!K126=4.5,'Berechnung 4_5 _ x'!$E$31,Kinder!K126)</f>
        <v>0</v>
      </c>
      <c r="BE126" s="165">
        <f>IF(Kinder!L126=4.5,'Berechnung 4_5 _ x'!$E$31,Kinder!L126)</f>
        <v>0</v>
      </c>
      <c r="BF126" s="165">
        <f>IF(Kinder!M126=4.5,'Berechnung 4_5 _ x'!$E$31,Kinder!M126)</f>
        <v>0</v>
      </c>
      <c r="BG126" s="165">
        <f>IF(Kinder!N126=4.5,'Berechnung 4_5 _ x'!$E$31,Kinder!N126)</f>
        <v>0</v>
      </c>
      <c r="BH126" s="165">
        <f>IF(Kinder!O126=4.5,'Berechnung 4_5 _ x'!$E$31,Kinder!O126)</f>
        <v>0</v>
      </c>
      <c r="BI126" s="165">
        <f>IF(Kinder!P126=4.5,'Berechnung 4_5 _ x'!$E$31,Kinder!P126)</f>
        <v>0</v>
      </c>
      <c r="BJ126" s="165"/>
      <c r="BK126" s="165"/>
      <c r="BL126" s="165"/>
      <c r="BM126" s="165"/>
      <c r="BN126" s="165"/>
      <c r="BO126" s="165"/>
      <c r="BP126" s="165"/>
      <c r="BQ126" s="165"/>
      <c r="BR126" s="165"/>
      <c r="BS126" s="165"/>
      <c r="BT126" s="165"/>
      <c r="BU126" s="165"/>
      <c r="BW126">
        <f t="shared" ref="BW126:CH126" si="205">IF(MIN(AX126,AX127)&gt;=4.5,1*AX128,BJ127)</f>
        <v>0</v>
      </c>
      <c r="BX126">
        <f t="shared" si="205"/>
        <v>0</v>
      </c>
      <c r="BY126">
        <f t="shared" si="205"/>
        <v>0</v>
      </c>
      <c r="BZ126">
        <f t="shared" si="205"/>
        <v>0</v>
      </c>
      <c r="CA126">
        <f t="shared" si="205"/>
        <v>0</v>
      </c>
      <c r="CB126">
        <f t="shared" si="205"/>
        <v>0</v>
      </c>
      <c r="CC126">
        <f t="shared" si="205"/>
        <v>0</v>
      </c>
      <c r="CD126">
        <f t="shared" si="205"/>
        <v>0</v>
      </c>
      <c r="CE126">
        <f t="shared" si="205"/>
        <v>0</v>
      </c>
      <c r="CF126">
        <f t="shared" si="205"/>
        <v>0</v>
      </c>
      <c r="CG126">
        <f t="shared" si="205"/>
        <v>0</v>
      </c>
      <c r="CH126">
        <f t="shared" si="205"/>
        <v>0</v>
      </c>
      <c r="CJ126" s="78">
        <f>SUM(BW126:CH126)</f>
        <v>0</v>
      </c>
      <c r="CK126" s="581">
        <f>CL126+CM126</f>
        <v>0</v>
      </c>
      <c r="CL126" s="581">
        <f>IF(COUNTIF(Kinder!E128:P128,Antrag!$C$4)=0,0,(IF(AND(A126=2,Kinder!E128=Antrag!$C$4),M127,0)+IF(AND(OR(A126=2,B126=2),Kinder!F128=Antrag!$C$4),N127,0)+IF(AND(OR(A126=2,B126=2,C126=2),Kinder!G128=Antrag!$C$4),O127,0)+IF(AND(OR(A126=2,B126=2,C126=2,D126=2),Kinder!H128=Antrag!$C$4),P127,0)+IF(AND(OR(A126=2,B126=2,C126=2,D126=2,E126=2),Kinder!I128=Antrag!$C$4),Q127,0)+IF(AND(OR(A126=2,B126=2,C126=2,D126=2,E126=2,F126=2),Kinder!J128=Antrag!$C$4),R127,0))/12)</f>
        <v>0</v>
      </c>
      <c r="CM126" s="581">
        <f>IF(COUNTIF(Kinder!E128:P128,Antrag!$C$4)=0,0,(IF(AND(OR(A126=2,B126=2,C126=2,D126=2,E126=2,F126=2,G126=2),Kinder!K128=Antrag!$C$4),S127,0)+IF(AND(OR(A126=2,B126=2,C126=2,D126=2,E126=2,F126=2,G126=2,H126=2),Kinder!L128=Antrag!$C$4),T127,0)+IF(AND(OR(A126=2,B126=2,C126=2,D126=2,E126=2,F126=2,G126=2,H126=2,I126=2),Kinder!M128=Antrag!$C$4),U127,0)+IF(AND(OR(A126=2,B126=2,C126=2,D126=2,E126=2,F126=2,G126=2,H126=2,I126=2,J126=2),Kinder!N128=Antrag!$C$4),V127,0)+IF(AND(OR(A126=2,B126=2,C126=2,D126=2,E126=2,F126=2,G126=2,H126=2,I126=2,J126=2,K126=2),Kinder!O128=Antrag!$C$4),W127,0)+IF(AND(OR(A126=2,B126=2,C126=2,D126=2,E126=2,F126=2,G126=2,H126=2,I126=2,J126=2,K126=2,L126=2),Kinder!P128=Antrag!$C$4),X127,0))/12)</f>
        <v>0</v>
      </c>
    </row>
    <row r="127" spans="1:91" x14ac:dyDescent="0.2">
      <c r="A127" s="124"/>
      <c r="M127">
        <f>Kinder!E127</f>
        <v>0</v>
      </c>
      <c r="N127">
        <f>Kinder!F127</f>
        <v>0</v>
      </c>
      <c r="O127">
        <f>Kinder!G127</f>
        <v>0</v>
      </c>
      <c r="P127">
        <f>Kinder!H127</f>
        <v>0</v>
      </c>
      <c r="Q127">
        <f>Kinder!I127</f>
        <v>0</v>
      </c>
      <c r="R127">
        <f>Kinder!J127</f>
        <v>0</v>
      </c>
      <c r="S127">
        <f>Kinder!K127</f>
        <v>0</v>
      </c>
      <c r="T127">
        <f>Kinder!L127</f>
        <v>0</v>
      </c>
      <c r="U127">
        <f>Kinder!M127</f>
        <v>0</v>
      </c>
      <c r="V127">
        <f>Kinder!N127</f>
        <v>0</v>
      </c>
      <c r="W127">
        <f>Kinder!O127</f>
        <v>0</v>
      </c>
      <c r="X127">
        <f>Kinder!P127</f>
        <v>0</v>
      </c>
      <c r="AX127">
        <f>IF(Kinder!BL126&gt;=4.5,IF('Berechnung 4_5 _ x'!D$5="Nein",4.5,IF(Kinder!AJ$903&lt;3,IF(MAX(Kinder!$AJ$903:AJ$903)&lt;3,4.5,Kinder!BL126),MIN('Berechnung 4_5 _ x'!$E$31:$F$32))),Kinder!BL126)</f>
        <v>0</v>
      </c>
      <c r="AY127">
        <f>IF(Kinder!BM126&gt;=4.5,IF('Berechnung 4_5 _ x'!E$5="Nein",4.5,IF(Kinder!AK$903&lt;3,IF(MAX(Kinder!$AJ$903:AK$903)&lt;3,4.5,Kinder!BM126),MIN('Berechnung 4_5 _ x'!$E$31:$F$32))),Kinder!BM126)</f>
        <v>0</v>
      </c>
      <c r="AZ127">
        <f>IF(Kinder!BN126&gt;=4.5,IF('Berechnung 4_5 _ x'!F$5="Nein",4.5,IF(Kinder!AL$903&lt;3,IF(MAX(Kinder!$AJ$903:AL$903)&lt;3,4.5,Kinder!BN126),MIN('Berechnung 4_5 _ x'!$E$31:$F$32))),Kinder!BN126)</f>
        <v>0</v>
      </c>
      <c r="BA127">
        <f>IF(Kinder!BO126&gt;=4.5,IF('Berechnung 4_5 _ x'!G$5="Nein",4.5,IF(Kinder!AM$903&lt;3,IF(MAX(Kinder!$AJ$903:AM$903)&lt;3,4.5,Kinder!BO126),MIN('Berechnung 4_5 _ x'!$E$31:$F$32))),Kinder!BO126)</f>
        <v>0</v>
      </c>
      <c r="BB127">
        <f>IF(Kinder!BP126&gt;=4.5,IF('Berechnung 4_5 _ x'!H$5="Nein",4.5,IF(Kinder!AN$903&lt;3,IF(MAX(Kinder!$AJ$903:AN$903)&lt;3,4.5,Kinder!BP126),MIN('Berechnung 4_5 _ x'!$E$31:$F$32))),Kinder!BP126)</f>
        <v>0</v>
      </c>
      <c r="BC127">
        <f>IF(Kinder!BQ126&gt;=4.5,IF('Berechnung 4_5 _ x'!I$5="Nein",4.5,IF(Kinder!AO$903&lt;3,IF(MAX(Kinder!$AJ$903:AO$903)&lt;3,4.5,Kinder!BQ126),MIN('Berechnung 4_5 _ x'!$E$31:$F$32))),Kinder!BQ126)</f>
        <v>0</v>
      </c>
      <c r="BD127">
        <f>IF(Kinder!BR126&gt;=4.5,IF('Berechnung 4_5 _ x'!J$5="Nein",4.5,IF(Kinder!AP$903&lt;3,IF(MAX(Kinder!$AJ$903:AP$903)&lt;3,4.5,Kinder!BR126),MIN('Berechnung 4_5 _ x'!$E$31:$F$32))),Kinder!BR126)</f>
        <v>0</v>
      </c>
      <c r="BE127">
        <f>IF(Kinder!BS126&gt;=4.5,IF('Berechnung 4_5 _ x'!K$5="Nein",4.5,IF(Kinder!AQ$903&lt;3,IF(MAX(Kinder!$AJ$903:AQ$903)&lt;3,4.5,Kinder!BS126),MIN('Berechnung 4_5 _ x'!$E$31:$F$32))),Kinder!BS126)</f>
        <v>0</v>
      </c>
      <c r="BF127">
        <f>IF(Kinder!BT126&gt;=4.5,IF('Berechnung 4_5 _ x'!L$5="Nein",4.5,IF(Kinder!AR$903&lt;3,IF(MAX(Kinder!$AJ$903:AR$903)&lt;3,4.5,Kinder!BT126),MIN('Berechnung 4_5 _ x'!$E$31:$F$32))),Kinder!BT126)</f>
        <v>0</v>
      </c>
      <c r="BG127">
        <f>IF(Kinder!BU126&gt;=4.5,IF('Berechnung 4_5 _ x'!M$5="Nein",4.5,IF(Kinder!AS$903&lt;3,IF(MAX(Kinder!$AJ$903:AS$903)&lt;3,4.5,Kinder!BU126),MIN('Berechnung 4_5 _ x'!$E$31:$F$32))),Kinder!BU126)</f>
        <v>0</v>
      </c>
      <c r="BH127">
        <f>IF(Kinder!BV126&gt;=4.5,IF('Berechnung 4_5 _ x'!N$5="Nein",4.5,IF(Kinder!AT$903&lt;3,IF(MAX(Kinder!$AJ$903:AT$903)&lt;3,4.5,Kinder!BV126),MIN('Berechnung 4_5 _ x'!$E$31:$F$32))),Kinder!BV126)</f>
        <v>0</v>
      </c>
      <c r="BI127">
        <f>IF(Kinder!BW126&gt;=4.5,IF('Berechnung 4_5 _ x'!O$5="Nein",4.5,IF(Kinder!AU$903&lt;3,IF(MAX(Kinder!$AJ$903:AU$903)&lt;3,4.5,Kinder!BW126),MIN('Berechnung 4_5 _ x'!$E$31:$F$32))),Kinder!BW126)</f>
        <v>0</v>
      </c>
      <c r="BJ127">
        <f t="shared" ref="BJ127:BU127" si="206">MIN(AX126,AX127)*AX128</f>
        <v>0</v>
      </c>
      <c r="BK127">
        <f t="shared" si="206"/>
        <v>0</v>
      </c>
      <c r="BL127">
        <f t="shared" si="206"/>
        <v>0</v>
      </c>
      <c r="BM127">
        <f t="shared" si="206"/>
        <v>0</v>
      </c>
      <c r="BN127">
        <f t="shared" si="206"/>
        <v>0</v>
      </c>
      <c r="BO127">
        <f t="shared" si="206"/>
        <v>0</v>
      </c>
      <c r="BP127">
        <f t="shared" si="206"/>
        <v>0</v>
      </c>
      <c r="BQ127">
        <f t="shared" si="206"/>
        <v>0</v>
      </c>
      <c r="BR127">
        <f t="shared" si="206"/>
        <v>0</v>
      </c>
      <c r="BS127">
        <f t="shared" si="206"/>
        <v>0</v>
      </c>
      <c r="BT127">
        <f t="shared" si="206"/>
        <v>0</v>
      </c>
      <c r="BU127">
        <f t="shared" si="206"/>
        <v>0</v>
      </c>
      <c r="BV127">
        <f>SUM(BJ127:BU127)</f>
        <v>0</v>
      </c>
      <c r="CJ127" s="78"/>
      <c r="CK127" s="581"/>
      <c r="CL127" s="581"/>
      <c r="CM127" s="581"/>
    </row>
    <row r="128" spans="1:91" ht="13.5" thickBot="1" x14ac:dyDescent="0.25">
      <c r="A128" s="167"/>
      <c r="B128" s="79"/>
      <c r="C128" s="79"/>
      <c r="D128" s="79"/>
      <c r="E128" s="79"/>
      <c r="F128" s="79"/>
      <c r="G128" s="79"/>
      <c r="H128" s="79"/>
      <c r="I128" s="79"/>
      <c r="J128" s="79"/>
      <c r="K128" s="79"/>
      <c r="L128" s="79"/>
      <c r="M128" s="79"/>
      <c r="N128" s="79"/>
      <c r="O128" s="79"/>
      <c r="P128" s="79"/>
      <c r="Q128" s="79"/>
      <c r="R128" s="79"/>
      <c r="S128" s="79"/>
      <c r="T128" s="79"/>
      <c r="U128" s="79"/>
      <c r="V128" s="79"/>
      <c r="W128" s="79"/>
      <c r="X128" s="79"/>
      <c r="Y128" s="79">
        <f t="shared" ref="Y128:AJ128" si="207">A126*M127</f>
        <v>0</v>
      </c>
      <c r="Z128" s="79">
        <f t="shared" si="207"/>
        <v>0</v>
      </c>
      <c r="AA128" s="79">
        <f t="shared" si="207"/>
        <v>0</v>
      </c>
      <c r="AB128" s="79">
        <f t="shared" si="207"/>
        <v>0</v>
      </c>
      <c r="AC128" s="79">
        <f t="shared" si="207"/>
        <v>0</v>
      </c>
      <c r="AD128" s="79">
        <f t="shared" si="207"/>
        <v>0</v>
      </c>
      <c r="AE128" s="79">
        <f t="shared" si="207"/>
        <v>0</v>
      </c>
      <c r="AF128" s="79">
        <f t="shared" si="207"/>
        <v>0</v>
      </c>
      <c r="AG128" s="79">
        <f t="shared" si="207"/>
        <v>0</v>
      </c>
      <c r="AH128" s="79">
        <f t="shared" si="207"/>
        <v>0</v>
      </c>
      <c r="AI128" s="79">
        <f t="shared" si="207"/>
        <v>0</v>
      </c>
      <c r="AJ128" s="79">
        <f t="shared" si="207"/>
        <v>0</v>
      </c>
      <c r="AK128" s="79">
        <f t="shared" ref="AK128:AV128" si="208">IF(A126&gt;4.4,M127,A126*M127)</f>
        <v>0</v>
      </c>
      <c r="AL128" s="79">
        <f t="shared" si="208"/>
        <v>0</v>
      </c>
      <c r="AM128" s="79">
        <f t="shared" si="208"/>
        <v>0</v>
      </c>
      <c r="AN128" s="79">
        <f t="shared" si="208"/>
        <v>0</v>
      </c>
      <c r="AO128" s="79">
        <f t="shared" si="208"/>
        <v>0</v>
      </c>
      <c r="AP128" s="79">
        <f t="shared" si="208"/>
        <v>0</v>
      </c>
      <c r="AQ128" s="79">
        <f t="shared" si="208"/>
        <v>0</v>
      </c>
      <c r="AR128" s="79">
        <f t="shared" si="208"/>
        <v>0</v>
      </c>
      <c r="AS128" s="79">
        <f t="shared" si="208"/>
        <v>0</v>
      </c>
      <c r="AT128" s="79">
        <f t="shared" si="208"/>
        <v>0</v>
      </c>
      <c r="AU128" s="79">
        <f t="shared" si="208"/>
        <v>0</v>
      </c>
      <c r="AV128" s="79">
        <f t="shared" si="208"/>
        <v>0</v>
      </c>
      <c r="AW128" s="79">
        <f>SUM(Y128:AJ128)</f>
        <v>0</v>
      </c>
      <c r="AX128" s="168">
        <f>Kinder!BL127</f>
        <v>0</v>
      </c>
      <c r="AY128" s="168">
        <f>Kinder!BM127</f>
        <v>0</v>
      </c>
      <c r="AZ128" s="168">
        <f>Kinder!BN127</f>
        <v>0</v>
      </c>
      <c r="BA128" s="168">
        <f>Kinder!BO127</f>
        <v>0</v>
      </c>
      <c r="BB128" s="168">
        <f>Kinder!BP127</f>
        <v>0</v>
      </c>
      <c r="BC128" s="168">
        <f>Kinder!BQ127</f>
        <v>0</v>
      </c>
      <c r="BD128" s="168">
        <f>Kinder!BR127</f>
        <v>0</v>
      </c>
      <c r="BE128" s="168">
        <f>Kinder!BS127</f>
        <v>0</v>
      </c>
      <c r="BF128" s="168">
        <f>Kinder!BT127</f>
        <v>0</v>
      </c>
      <c r="BG128" s="168">
        <f>Kinder!BU127</f>
        <v>0</v>
      </c>
      <c r="BH128" s="168">
        <f>Kinder!BV127</f>
        <v>0</v>
      </c>
      <c r="BI128" s="168">
        <f>Kinder!BW127</f>
        <v>0</v>
      </c>
      <c r="BV128" s="79"/>
      <c r="BW128" s="79">
        <f t="shared" ref="BW128:CH128" si="209">IF(MIN(AX126,AX127)&gt;4.5,4.5*AX128,BJ127)</f>
        <v>0</v>
      </c>
      <c r="BX128" s="79">
        <f t="shared" si="209"/>
        <v>0</v>
      </c>
      <c r="BY128" s="79">
        <f t="shared" si="209"/>
        <v>0</v>
      </c>
      <c r="BZ128" s="79">
        <f t="shared" si="209"/>
        <v>0</v>
      </c>
      <c r="CA128" s="79">
        <f t="shared" si="209"/>
        <v>0</v>
      </c>
      <c r="CB128" s="79">
        <f t="shared" si="209"/>
        <v>0</v>
      </c>
      <c r="CC128" s="79">
        <f t="shared" si="209"/>
        <v>0</v>
      </c>
      <c r="CD128" s="79">
        <f t="shared" si="209"/>
        <v>0</v>
      </c>
      <c r="CE128" s="79">
        <f t="shared" si="209"/>
        <v>0</v>
      </c>
      <c r="CF128" s="79">
        <f t="shared" si="209"/>
        <v>0</v>
      </c>
      <c r="CG128" s="79">
        <f t="shared" si="209"/>
        <v>0</v>
      </c>
      <c r="CH128" s="79">
        <f t="shared" si="209"/>
        <v>0</v>
      </c>
      <c r="CI128" s="79">
        <f>SUM(BW128:CH128)</f>
        <v>0</v>
      </c>
      <c r="CJ128" s="80"/>
      <c r="CK128" s="581"/>
      <c r="CL128" s="581"/>
      <c r="CM128" s="581"/>
    </row>
    <row r="129" spans="1:91" x14ac:dyDescent="0.2">
      <c r="A129" s="124">
        <f>Kinder!E129</f>
        <v>0</v>
      </c>
      <c r="B129">
        <f>Kinder!F129</f>
        <v>0</v>
      </c>
      <c r="C129">
        <f>Kinder!G129</f>
        <v>0</v>
      </c>
      <c r="D129">
        <f>Kinder!H129</f>
        <v>0</v>
      </c>
      <c r="E129">
        <f>Kinder!I129</f>
        <v>0</v>
      </c>
      <c r="F129">
        <f>Kinder!J129</f>
        <v>0</v>
      </c>
      <c r="G129">
        <f>Kinder!K129</f>
        <v>0</v>
      </c>
      <c r="H129">
        <f>Kinder!L129</f>
        <v>0</v>
      </c>
      <c r="I129">
        <f>Kinder!M129</f>
        <v>0</v>
      </c>
      <c r="J129">
        <f>Kinder!N129</f>
        <v>0</v>
      </c>
      <c r="K129">
        <f>Kinder!O129</f>
        <v>0</v>
      </c>
      <c r="L129">
        <f>Kinder!P129</f>
        <v>0</v>
      </c>
      <c r="AX129" s="165">
        <f>IF(Kinder!BL129=4.5,'Berechnung 4_5 _ x'!$E$31,Kinder!BL129)</f>
        <v>0</v>
      </c>
      <c r="AY129" s="165">
        <f>IF(Kinder!F129=4.5,'Berechnung 4_5 _ x'!$E$31,Kinder!F129)</f>
        <v>0</v>
      </c>
      <c r="AZ129" s="165">
        <f>IF(Kinder!G129=4.5,'Berechnung 4_5 _ x'!$E$31,Kinder!G129)</f>
        <v>0</v>
      </c>
      <c r="BA129" s="165">
        <f>IF(Kinder!H129=4.5,'Berechnung 4_5 _ x'!$E$31,Kinder!H129)</f>
        <v>0</v>
      </c>
      <c r="BB129" s="165">
        <f>IF(Kinder!I129=4.5,'Berechnung 4_5 _ x'!$E$31,Kinder!I129)</f>
        <v>0</v>
      </c>
      <c r="BC129" s="165">
        <f>IF(Kinder!J129=4.5,'Berechnung 4_5 _ x'!$E$31,Kinder!J129)</f>
        <v>0</v>
      </c>
      <c r="BD129" s="165">
        <f>IF(Kinder!K129=4.5,'Berechnung 4_5 _ x'!$E$31,Kinder!K129)</f>
        <v>0</v>
      </c>
      <c r="BE129" s="165">
        <f>IF(Kinder!L129=4.5,'Berechnung 4_5 _ x'!$E$31,Kinder!L129)</f>
        <v>0</v>
      </c>
      <c r="BF129" s="165">
        <f>IF(Kinder!M129=4.5,'Berechnung 4_5 _ x'!$E$31,Kinder!M129)</f>
        <v>0</v>
      </c>
      <c r="BG129" s="165">
        <f>IF(Kinder!N129=4.5,'Berechnung 4_5 _ x'!$E$31,Kinder!N129)</f>
        <v>0</v>
      </c>
      <c r="BH129" s="165">
        <f>IF(Kinder!O129=4.5,'Berechnung 4_5 _ x'!$E$31,Kinder!O129)</f>
        <v>0</v>
      </c>
      <c r="BI129" s="165">
        <f>IF(Kinder!P129=4.5,'Berechnung 4_5 _ x'!$E$31,Kinder!P129)</f>
        <v>0</v>
      </c>
      <c r="BJ129" s="165"/>
      <c r="BK129" s="165"/>
      <c r="BL129" s="165"/>
      <c r="BM129" s="165"/>
      <c r="BN129" s="165"/>
      <c r="BO129" s="165"/>
      <c r="BP129" s="165"/>
      <c r="BQ129" s="165"/>
      <c r="BR129" s="165"/>
      <c r="BS129" s="165"/>
      <c r="BT129" s="165"/>
      <c r="BU129" s="165"/>
      <c r="BW129">
        <f t="shared" ref="BW129:CH129" si="210">IF(MIN(AX129,AX130)&gt;=4.5,1*AX131,BJ130)</f>
        <v>0</v>
      </c>
      <c r="BX129">
        <f t="shared" si="210"/>
        <v>0</v>
      </c>
      <c r="BY129">
        <f t="shared" si="210"/>
        <v>0</v>
      </c>
      <c r="BZ129">
        <f t="shared" si="210"/>
        <v>0</v>
      </c>
      <c r="CA129">
        <f t="shared" si="210"/>
        <v>0</v>
      </c>
      <c r="CB129">
        <f t="shared" si="210"/>
        <v>0</v>
      </c>
      <c r="CC129">
        <f t="shared" si="210"/>
        <v>0</v>
      </c>
      <c r="CD129">
        <f t="shared" si="210"/>
        <v>0</v>
      </c>
      <c r="CE129">
        <f t="shared" si="210"/>
        <v>0</v>
      </c>
      <c r="CF129">
        <f t="shared" si="210"/>
        <v>0</v>
      </c>
      <c r="CG129">
        <f t="shared" si="210"/>
        <v>0</v>
      </c>
      <c r="CH129">
        <f t="shared" si="210"/>
        <v>0</v>
      </c>
      <c r="CJ129" s="78">
        <f>SUM(BW129:CH129)</f>
        <v>0</v>
      </c>
      <c r="CK129" s="581">
        <f>CL129+CM129</f>
        <v>0</v>
      </c>
      <c r="CL129" s="581">
        <f>IF(COUNTIF(Kinder!E131:P131,Antrag!$C$4)=0,0,(IF(AND(A129=2,Kinder!E131=Antrag!$C$4),M130,0)+IF(AND(OR(A129=2,B129=2),Kinder!F131=Antrag!$C$4),N130,0)+IF(AND(OR(A129=2,B129=2,C129=2),Kinder!G131=Antrag!$C$4),O130,0)+IF(AND(OR(A129=2,B129=2,C129=2,D129=2),Kinder!H131=Antrag!$C$4),P130,0)+IF(AND(OR(A129=2,B129=2,C129=2,D129=2,E129=2),Kinder!I131=Antrag!$C$4),Q130,0)+IF(AND(OR(A129=2,B129=2,C129=2,D129=2,E129=2,F129=2),Kinder!J131=Antrag!$C$4),R130,0))/12)</f>
        <v>0</v>
      </c>
      <c r="CM129" s="581">
        <f>IF(COUNTIF(Kinder!E131:P131,Antrag!$C$4)=0,0,(IF(AND(OR(A129=2,B129=2,C129=2,D129=2,E129=2,F129=2,G129=2),Kinder!K131=Antrag!$C$4),S130,0)+IF(AND(OR(A129=2,B129=2,C129=2,D129=2,E129=2,F129=2,G129=2,H129=2),Kinder!L131=Antrag!$C$4),T130,0)+IF(AND(OR(A129=2,B129=2,C129=2,D129=2,E129=2,F129=2,G129=2,H129=2,I129=2),Kinder!M131=Antrag!$C$4),U130,0)+IF(AND(OR(A129=2,B129=2,C129=2,D129=2,E129=2,F129=2,G129=2,H129=2,I129=2,J129=2),Kinder!N131=Antrag!$C$4),V130,0)+IF(AND(OR(A129=2,B129=2,C129=2,D129=2,E129=2,F129=2,G129=2,H129=2,I129=2,J129=2,K129=2),Kinder!O131=Antrag!$C$4),W130,0)+IF(AND(OR(A129=2,B129=2,C129=2,D129=2,E129=2,F129=2,G129=2,H129=2,I129=2,J129=2,K129=2,L129=2),Kinder!P131=Antrag!$C$4),X130,0))/12)</f>
        <v>0</v>
      </c>
    </row>
    <row r="130" spans="1:91" x14ac:dyDescent="0.2">
      <c r="A130" s="124"/>
      <c r="M130">
        <f>Kinder!E130</f>
        <v>0</v>
      </c>
      <c r="N130">
        <f>Kinder!F130</f>
        <v>0</v>
      </c>
      <c r="O130">
        <f>Kinder!G130</f>
        <v>0</v>
      </c>
      <c r="P130">
        <f>Kinder!H130</f>
        <v>0</v>
      </c>
      <c r="Q130">
        <f>Kinder!I130</f>
        <v>0</v>
      </c>
      <c r="R130">
        <f>Kinder!J130</f>
        <v>0</v>
      </c>
      <c r="S130">
        <f>Kinder!K130</f>
        <v>0</v>
      </c>
      <c r="T130">
        <f>Kinder!L130</f>
        <v>0</v>
      </c>
      <c r="U130">
        <f>Kinder!M130</f>
        <v>0</v>
      </c>
      <c r="V130">
        <f>Kinder!N130</f>
        <v>0</v>
      </c>
      <c r="W130">
        <f>Kinder!O130</f>
        <v>0</v>
      </c>
      <c r="X130">
        <f>Kinder!P130</f>
        <v>0</v>
      </c>
      <c r="AX130">
        <f>IF(Kinder!BL129&gt;=4.5,IF('Berechnung 4_5 _ x'!D$5="Nein",4.5,IF(Kinder!AJ$903&lt;3,IF(MAX(Kinder!$AJ$903:AJ$903)&lt;3,4.5,Kinder!BL129),MIN('Berechnung 4_5 _ x'!$E$31:$F$32))),Kinder!BL129)</f>
        <v>0</v>
      </c>
      <c r="AY130">
        <f>IF(Kinder!BM129&gt;=4.5,IF('Berechnung 4_5 _ x'!E$5="Nein",4.5,IF(Kinder!AK$903&lt;3,IF(MAX(Kinder!$AJ$903:AK$903)&lt;3,4.5,Kinder!BM129),MIN('Berechnung 4_5 _ x'!$E$31:$F$32))),Kinder!BM129)</f>
        <v>0</v>
      </c>
      <c r="AZ130">
        <f>IF(Kinder!BN129&gt;=4.5,IF('Berechnung 4_5 _ x'!F$5="Nein",4.5,IF(Kinder!AL$903&lt;3,IF(MAX(Kinder!$AJ$903:AL$903)&lt;3,4.5,Kinder!BN129),MIN('Berechnung 4_5 _ x'!$E$31:$F$32))),Kinder!BN129)</f>
        <v>0</v>
      </c>
      <c r="BA130">
        <f>IF(Kinder!BO129&gt;=4.5,IF('Berechnung 4_5 _ x'!G$5="Nein",4.5,IF(Kinder!AM$903&lt;3,IF(MAX(Kinder!$AJ$903:AM$903)&lt;3,4.5,Kinder!BO129),MIN('Berechnung 4_5 _ x'!$E$31:$F$32))),Kinder!BO129)</f>
        <v>0</v>
      </c>
      <c r="BB130">
        <f>IF(Kinder!BP129&gt;=4.5,IF('Berechnung 4_5 _ x'!H$5="Nein",4.5,IF(Kinder!AN$903&lt;3,IF(MAX(Kinder!$AJ$903:AN$903)&lt;3,4.5,Kinder!BP129),MIN('Berechnung 4_5 _ x'!$E$31:$F$32))),Kinder!BP129)</f>
        <v>0</v>
      </c>
      <c r="BC130">
        <f>IF(Kinder!BQ129&gt;=4.5,IF('Berechnung 4_5 _ x'!I$5="Nein",4.5,IF(Kinder!AO$903&lt;3,IF(MAX(Kinder!$AJ$903:AO$903)&lt;3,4.5,Kinder!BQ129),MIN('Berechnung 4_5 _ x'!$E$31:$F$32))),Kinder!BQ129)</f>
        <v>0</v>
      </c>
      <c r="BD130">
        <f>IF(Kinder!BR129&gt;=4.5,IF('Berechnung 4_5 _ x'!J$5="Nein",4.5,IF(Kinder!AP$903&lt;3,IF(MAX(Kinder!$AJ$903:AP$903)&lt;3,4.5,Kinder!BR129),MIN('Berechnung 4_5 _ x'!$E$31:$F$32))),Kinder!BR129)</f>
        <v>0</v>
      </c>
      <c r="BE130">
        <f>IF(Kinder!BS129&gt;=4.5,IF('Berechnung 4_5 _ x'!K$5="Nein",4.5,IF(Kinder!AQ$903&lt;3,IF(MAX(Kinder!$AJ$903:AQ$903)&lt;3,4.5,Kinder!BS129),MIN('Berechnung 4_5 _ x'!$E$31:$F$32))),Kinder!BS129)</f>
        <v>0</v>
      </c>
      <c r="BF130">
        <f>IF(Kinder!BT129&gt;=4.5,IF('Berechnung 4_5 _ x'!L$5="Nein",4.5,IF(Kinder!AR$903&lt;3,IF(MAX(Kinder!$AJ$903:AR$903)&lt;3,4.5,Kinder!BT129),MIN('Berechnung 4_5 _ x'!$E$31:$F$32))),Kinder!BT129)</f>
        <v>0</v>
      </c>
      <c r="BG130">
        <f>IF(Kinder!BU129&gt;=4.5,IF('Berechnung 4_5 _ x'!M$5="Nein",4.5,IF(Kinder!AS$903&lt;3,IF(MAX(Kinder!$AJ$903:AS$903)&lt;3,4.5,Kinder!BU129),MIN('Berechnung 4_5 _ x'!$E$31:$F$32))),Kinder!BU129)</f>
        <v>0</v>
      </c>
      <c r="BH130">
        <f>IF(Kinder!BV129&gt;=4.5,IF('Berechnung 4_5 _ x'!N$5="Nein",4.5,IF(Kinder!AT$903&lt;3,IF(MAX(Kinder!$AJ$903:AT$903)&lt;3,4.5,Kinder!BV129),MIN('Berechnung 4_5 _ x'!$E$31:$F$32))),Kinder!BV129)</f>
        <v>0</v>
      </c>
      <c r="BI130">
        <f>IF(Kinder!BW129&gt;=4.5,IF('Berechnung 4_5 _ x'!O$5="Nein",4.5,IF(Kinder!AU$903&lt;3,IF(MAX(Kinder!$AJ$903:AU$903)&lt;3,4.5,Kinder!BW129),MIN('Berechnung 4_5 _ x'!$E$31:$F$32))),Kinder!BW129)</f>
        <v>0</v>
      </c>
      <c r="BJ130">
        <f t="shared" ref="BJ130:BU130" si="211">MIN(AX129,AX130)*AX131</f>
        <v>0</v>
      </c>
      <c r="BK130">
        <f t="shared" si="211"/>
        <v>0</v>
      </c>
      <c r="BL130">
        <f t="shared" si="211"/>
        <v>0</v>
      </c>
      <c r="BM130">
        <f t="shared" si="211"/>
        <v>0</v>
      </c>
      <c r="BN130">
        <f t="shared" si="211"/>
        <v>0</v>
      </c>
      <c r="BO130">
        <f t="shared" si="211"/>
        <v>0</v>
      </c>
      <c r="BP130">
        <f t="shared" si="211"/>
        <v>0</v>
      </c>
      <c r="BQ130">
        <f t="shared" si="211"/>
        <v>0</v>
      </c>
      <c r="BR130">
        <f t="shared" si="211"/>
        <v>0</v>
      </c>
      <c r="BS130">
        <f t="shared" si="211"/>
        <v>0</v>
      </c>
      <c r="BT130">
        <f t="shared" si="211"/>
        <v>0</v>
      </c>
      <c r="BU130">
        <f t="shared" si="211"/>
        <v>0</v>
      </c>
      <c r="BV130">
        <f>SUM(BJ130:BU130)</f>
        <v>0</v>
      </c>
      <c r="CJ130" s="78"/>
      <c r="CK130" s="581"/>
      <c r="CL130" s="581"/>
      <c r="CM130" s="581"/>
    </row>
    <row r="131" spans="1:91" ht="13.5" thickBot="1" x14ac:dyDescent="0.25">
      <c r="A131" s="167"/>
      <c r="B131" s="79"/>
      <c r="C131" s="79"/>
      <c r="D131" s="79"/>
      <c r="E131" s="79"/>
      <c r="F131" s="79"/>
      <c r="G131" s="79"/>
      <c r="H131" s="79"/>
      <c r="I131" s="79"/>
      <c r="J131" s="79"/>
      <c r="K131" s="79"/>
      <c r="L131" s="79"/>
      <c r="M131" s="79"/>
      <c r="N131" s="79"/>
      <c r="O131" s="79"/>
      <c r="P131" s="79"/>
      <c r="Q131" s="79"/>
      <c r="R131" s="79"/>
      <c r="S131" s="79"/>
      <c r="T131" s="79"/>
      <c r="U131" s="79"/>
      <c r="V131" s="79"/>
      <c r="W131" s="79"/>
      <c r="X131" s="79"/>
      <c r="Y131" s="79">
        <f t="shared" ref="Y131:AJ131" si="212">A129*M130</f>
        <v>0</v>
      </c>
      <c r="Z131" s="79">
        <f t="shared" si="212"/>
        <v>0</v>
      </c>
      <c r="AA131" s="79">
        <f t="shared" si="212"/>
        <v>0</v>
      </c>
      <c r="AB131" s="79">
        <f t="shared" si="212"/>
        <v>0</v>
      </c>
      <c r="AC131" s="79">
        <f t="shared" si="212"/>
        <v>0</v>
      </c>
      <c r="AD131" s="79">
        <f t="shared" si="212"/>
        <v>0</v>
      </c>
      <c r="AE131" s="79">
        <f t="shared" si="212"/>
        <v>0</v>
      </c>
      <c r="AF131" s="79">
        <f t="shared" si="212"/>
        <v>0</v>
      </c>
      <c r="AG131" s="79">
        <f t="shared" si="212"/>
        <v>0</v>
      </c>
      <c r="AH131" s="79">
        <f t="shared" si="212"/>
        <v>0</v>
      </c>
      <c r="AI131" s="79">
        <f t="shared" si="212"/>
        <v>0</v>
      </c>
      <c r="AJ131" s="79">
        <f t="shared" si="212"/>
        <v>0</v>
      </c>
      <c r="AK131" s="79">
        <f t="shared" ref="AK131:AV131" si="213">IF(A129&gt;4.4,M130,A129*M130)</f>
        <v>0</v>
      </c>
      <c r="AL131" s="79">
        <f t="shared" si="213"/>
        <v>0</v>
      </c>
      <c r="AM131" s="79">
        <f t="shared" si="213"/>
        <v>0</v>
      </c>
      <c r="AN131" s="79">
        <f t="shared" si="213"/>
        <v>0</v>
      </c>
      <c r="AO131" s="79">
        <f t="shared" si="213"/>
        <v>0</v>
      </c>
      <c r="AP131" s="79">
        <f t="shared" si="213"/>
        <v>0</v>
      </c>
      <c r="AQ131" s="79">
        <f t="shared" si="213"/>
        <v>0</v>
      </c>
      <c r="AR131" s="79">
        <f t="shared" si="213"/>
        <v>0</v>
      </c>
      <c r="AS131" s="79">
        <f t="shared" si="213"/>
        <v>0</v>
      </c>
      <c r="AT131" s="79">
        <f t="shared" si="213"/>
        <v>0</v>
      </c>
      <c r="AU131" s="79">
        <f t="shared" si="213"/>
        <v>0</v>
      </c>
      <c r="AV131" s="79">
        <f t="shared" si="213"/>
        <v>0</v>
      </c>
      <c r="AW131" s="79">
        <f>SUM(Y131:AJ131)</f>
        <v>0</v>
      </c>
      <c r="AX131" s="168">
        <f>Kinder!BL130</f>
        <v>0</v>
      </c>
      <c r="AY131" s="168">
        <f>Kinder!BM130</f>
        <v>0</v>
      </c>
      <c r="AZ131" s="168">
        <f>Kinder!BN130</f>
        <v>0</v>
      </c>
      <c r="BA131" s="168">
        <f>Kinder!BO130</f>
        <v>0</v>
      </c>
      <c r="BB131" s="168">
        <f>Kinder!BP130</f>
        <v>0</v>
      </c>
      <c r="BC131" s="168">
        <f>Kinder!BQ130</f>
        <v>0</v>
      </c>
      <c r="BD131" s="168">
        <f>Kinder!BR130</f>
        <v>0</v>
      </c>
      <c r="BE131" s="168">
        <f>Kinder!BS130</f>
        <v>0</v>
      </c>
      <c r="BF131" s="168">
        <f>Kinder!BT130</f>
        <v>0</v>
      </c>
      <c r="BG131" s="168">
        <f>Kinder!BU130</f>
        <v>0</v>
      </c>
      <c r="BH131" s="168">
        <f>Kinder!BV130</f>
        <v>0</v>
      </c>
      <c r="BI131" s="168">
        <f>Kinder!BW130</f>
        <v>0</v>
      </c>
      <c r="BV131" s="79"/>
      <c r="BW131" s="79">
        <f t="shared" ref="BW131:CH131" si="214">IF(MIN(AX129,AX130)&gt;4.5,4.5*AX131,BJ130)</f>
        <v>0</v>
      </c>
      <c r="BX131" s="79">
        <f t="shared" si="214"/>
        <v>0</v>
      </c>
      <c r="BY131" s="79">
        <f t="shared" si="214"/>
        <v>0</v>
      </c>
      <c r="BZ131" s="79">
        <f t="shared" si="214"/>
        <v>0</v>
      </c>
      <c r="CA131" s="79">
        <f t="shared" si="214"/>
        <v>0</v>
      </c>
      <c r="CB131" s="79">
        <f t="shared" si="214"/>
        <v>0</v>
      </c>
      <c r="CC131" s="79">
        <f t="shared" si="214"/>
        <v>0</v>
      </c>
      <c r="CD131" s="79">
        <f t="shared" si="214"/>
        <v>0</v>
      </c>
      <c r="CE131" s="79">
        <f t="shared" si="214"/>
        <v>0</v>
      </c>
      <c r="CF131" s="79">
        <f t="shared" si="214"/>
        <v>0</v>
      </c>
      <c r="CG131" s="79">
        <f t="shared" si="214"/>
        <v>0</v>
      </c>
      <c r="CH131" s="79">
        <f t="shared" si="214"/>
        <v>0</v>
      </c>
      <c r="CI131" s="79">
        <f>SUM(BW131:CH131)</f>
        <v>0</v>
      </c>
      <c r="CJ131" s="80"/>
      <c r="CK131" s="581"/>
      <c r="CL131" s="581"/>
      <c r="CM131" s="581"/>
    </row>
    <row r="132" spans="1:91" x14ac:dyDescent="0.2">
      <c r="A132" s="124">
        <f>Kinder!E132</f>
        <v>0</v>
      </c>
      <c r="B132">
        <f>Kinder!F132</f>
        <v>0</v>
      </c>
      <c r="C132">
        <f>Kinder!G132</f>
        <v>0</v>
      </c>
      <c r="D132">
        <f>Kinder!H132</f>
        <v>0</v>
      </c>
      <c r="E132">
        <f>Kinder!I132</f>
        <v>0</v>
      </c>
      <c r="F132">
        <f>Kinder!J132</f>
        <v>0</v>
      </c>
      <c r="G132">
        <f>Kinder!K132</f>
        <v>0</v>
      </c>
      <c r="H132">
        <f>Kinder!L132</f>
        <v>0</v>
      </c>
      <c r="I132">
        <f>Kinder!M132</f>
        <v>0</v>
      </c>
      <c r="J132">
        <f>Kinder!N132</f>
        <v>0</v>
      </c>
      <c r="K132">
        <f>Kinder!O132</f>
        <v>0</v>
      </c>
      <c r="L132">
        <f>Kinder!P132</f>
        <v>0</v>
      </c>
      <c r="AX132" s="165">
        <f>IF(Kinder!BL132=4.5,'Berechnung 4_5 _ x'!$E$31,Kinder!BL132)</f>
        <v>0</v>
      </c>
      <c r="AY132" s="165">
        <f>IF(Kinder!F132=4.5,'Berechnung 4_5 _ x'!$E$31,Kinder!F132)</f>
        <v>0</v>
      </c>
      <c r="AZ132" s="165">
        <f>IF(Kinder!G132=4.5,'Berechnung 4_5 _ x'!$E$31,Kinder!G132)</f>
        <v>0</v>
      </c>
      <c r="BA132" s="165">
        <f>IF(Kinder!H132=4.5,'Berechnung 4_5 _ x'!$E$31,Kinder!H132)</f>
        <v>0</v>
      </c>
      <c r="BB132" s="165">
        <f>IF(Kinder!I132=4.5,'Berechnung 4_5 _ x'!$E$31,Kinder!I132)</f>
        <v>0</v>
      </c>
      <c r="BC132" s="165">
        <f>IF(Kinder!J132=4.5,'Berechnung 4_5 _ x'!$E$31,Kinder!J132)</f>
        <v>0</v>
      </c>
      <c r="BD132" s="165">
        <f>IF(Kinder!K132=4.5,'Berechnung 4_5 _ x'!$E$31,Kinder!K132)</f>
        <v>0</v>
      </c>
      <c r="BE132" s="165">
        <f>IF(Kinder!L132=4.5,'Berechnung 4_5 _ x'!$E$31,Kinder!L132)</f>
        <v>0</v>
      </c>
      <c r="BF132" s="165">
        <f>IF(Kinder!M132=4.5,'Berechnung 4_5 _ x'!$E$31,Kinder!M132)</f>
        <v>0</v>
      </c>
      <c r="BG132" s="165">
        <f>IF(Kinder!N132=4.5,'Berechnung 4_5 _ x'!$E$31,Kinder!N132)</f>
        <v>0</v>
      </c>
      <c r="BH132" s="165">
        <f>IF(Kinder!O132=4.5,'Berechnung 4_5 _ x'!$E$31,Kinder!O132)</f>
        <v>0</v>
      </c>
      <c r="BI132" s="165">
        <f>IF(Kinder!P132=4.5,'Berechnung 4_5 _ x'!$E$31,Kinder!P132)</f>
        <v>0</v>
      </c>
      <c r="BJ132" s="165"/>
      <c r="BK132" s="165"/>
      <c r="BL132" s="165"/>
      <c r="BM132" s="165"/>
      <c r="BN132" s="165"/>
      <c r="BO132" s="165"/>
      <c r="BP132" s="165"/>
      <c r="BQ132" s="165"/>
      <c r="BR132" s="165"/>
      <c r="BS132" s="165"/>
      <c r="BT132" s="165"/>
      <c r="BU132" s="165"/>
      <c r="BW132">
        <f t="shared" ref="BW132:CH132" si="215">IF(MIN(AX132,AX133)&gt;=4.5,1*AX134,BJ133)</f>
        <v>0</v>
      </c>
      <c r="BX132">
        <f t="shared" si="215"/>
        <v>0</v>
      </c>
      <c r="BY132">
        <f t="shared" si="215"/>
        <v>0</v>
      </c>
      <c r="BZ132">
        <f t="shared" si="215"/>
        <v>0</v>
      </c>
      <c r="CA132">
        <f t="shared" si="215"/>
        <v>0</v>
      </c>
      <c r="CB132">
        <f t="shared" si="215"/>
        <v>0</v>
      </c>
      <c r="CC132">
        <f t="shared" si="215"/>
        <v>0</v>
      </c>
      <c r="CD132">
        <f t="shared" si="215"/>
        <v>0</v>
      </c>
      <c r="CE132">
        <f t="shared" si="215"/>
        <v>0</v>
      </c>
      <c r="CF132">
        <f t="shared" si="215"/>
        <v>0</v>
      </c>
      <c r="CG132">
        <f t="shared" si="215"/>
        <v>0</v>
      </c>
      <c r="CH132">
        <f t="shared" si="215"/>
        <v>0</v>
      </c>
      <c r="CJ132" s="78">
        <f>SUM(BW132:CH132)</f>
        <v>0</v>
      </c>
      <c r="CK132" s="581">
        <f>CL132+CM132</f>
        <v>0</v>
      </c>
      <c r="CL132" s="581">
        <f>IF(COUNTIF(Kinder!E134:P134,Antrag!$C$4)=0,0,(IF(AND(A132=2,Kinder!E134=Antrag!$C$4),M133,0)+IF(AND(OR(A132=2,B132=2),Kinder!F134=Antrag!$C$4),N133,0)+IF(AND(OR(A132=2,B132=2,C132=2),Kinder!G134=Antrag!$C$4),O133,0)+IF(AND(OR(A132=2,B132=2,C132=2,D132=2),Kinder!H134=Antrag!$C$4),P133,0)+IF(AND(OR(A132=2,B132=2,C132=2,D132=2,E132=2),Kinder!I134=Antrag!$C$4),Q133,0)+IF(AND(OR(A132=2,B132=2,C132=2,D132=2,E132=2,F132=2),Kinder!J134=Antrag!$C$4),R133,0))/12)</f>
        <v>0</v>
      </c>
      <c r="CM132" s="581">
        <f>IF(COUNTIF(Kinder!E134:P134,Antrag!$C$4)=0,0,(IF(AND(OR(A132=2,B132=2,C132=2,D132=2,E132=2,F132=2,G132=2),Kinder!K134=Antrag!$C$4),S133,0)+IF(AND(OR(A132=2,B132=2,C132=2,D132=2,E132=2,F132=2,G132=2,H132=2),Kinder!L134=Antrag!$C$4),T133,0)+IF(AND(OR(A132=2,B132=2,C132=2,D132=2,E132=2,F132=2,G132=2,H132=2,I132=2),Kinder!M134=Antrag!$C$4),U133,0)+IF(AND(OR(A132=2,B132=2,C132=2,D132=2,E132=2,F132=2,G132=2,H132=2,I132=2,J132=2),Kinder!N134=Antrag!$C$4),V133,0)+IF(AND(OR(A132=2,B132=2,C132=2,D132=2,E132=2,F132=2,G132=2,H132=2,I132=2,J132=2,K132=2),Kinder!O134=Antrag!$C$4),W133,0)+IF(AND(OR(A132=2,B132=2,C132=2,D132=2,E132=2,F132=2,G132=2,H132=2,I132=2,J132=2,K132=2,L132=2),Kinder!P134=Antrag!$C$4),X133,0))/12)</f>
        <v>0</v>
      </c>
    </row>
    <row r="133" spans="1:91" x14ac:dyDescent="0.2">
      <c r="A133" s="124"/>
      <c r="M133">
        <f>Kinder!E133</f>
        <v>0</v>
      </c>
      <c r="N133">
        <f>Kinder!F133</f>
        <v>0</v>
      </c>
      <c r="O133">
        <f>Kinder!G133</f>
        <v>0</v>
      </c>
      <c r="P133">
        <f>Kinder!H133</f>
        <v>0</v>
      </c>
      <c r="Q133">
        <f>Kinder!I133</f>
        <v>0</v>
      </c>
      <c r="R133">
        <f>Kinder!J133</f>
        <v>0</v>
      </c>
      <c r="S133">
        <f>Kinder!K133</f>
        <v>0</v>
      </c>
      <c r="T133">
        <f>Kinder!L133</f>
        <v>0</v>
      </c>
      <c r="U133">
        <f>Kinder!M133</f>
        <v>0</v>
      </c>
      <c r="V133">
        <f>Kinder!N133</f>
        <v>0</v>
      </c>
      <c r="W133">
        <f>Kinder!O133</f>
        <v>0</v>
      </c>
      <c r="X133">
        <f>Kinder!P133</f>
        <v>0</v>
      </c>
      <c r="AX133">
        <f>IF(Kinder!BL132&gt;=4.5,IF('Berechnung 4_5 _ x'!D$5="Nein",4.5,IF(Kinder!AJ$903&lt;3,IF(MAX(Kinder!$AJ$903:AJ$903)&lt;3,4.5,Kinder!BL132),MIN('Berechnung 4_5 _ x'!$E$31:$F$32))),Kinder!BL132)</f>
        <v>0</v>
      </c>
      <c r="AY133">
        <f>IF(Kinder!BM132&gt;=4.5,IF('Berechnung 4_5 _ x'!E$5="Nein",4.5,IF(Kinder!AK$903&lt;3,IF(MAX(Kinder!$AJ$903:AK$903)&lt;3,4.5,Kinder!BM132),MIN('Berechnung 4_5 _ x'!$E$31:$F$32))),Kinder!BM132)</f>
        <v>0</v>
      </c>
      <c r="AZ133">
        <f>IF(Kinder!BN132&gt;=4.5,IF('Berechnung 4_5 _ x'!F$5="Nein",4.5,IF(Kinder!AL$903&lt;3,IF(MAX(Kinder!$AJ$903:AL$903)&lt;3,4.5,Kinder!BN132),MIN('Berechnung 4_5 _ x'!$E$31:$F$32))),Kinder!BN132)</f>
        <v>0</v>
      </c>
      <c r="BA133">
        <f>IF(Kinder!BO132&gt;=4.5,IF('Berechnung 4_5 _ x'!G$5="Nein",4.5,IF(Kinder!AM$903&lt;3,IF(MAX(Kinder!$AJ$903:AM$903)&lt;3,4.5,Kinder!BO132),MIN('Berechnung 4_5 _ x'!$E$31:$F$32))),Kinder!BO132)</f>
        <v>0</v>
      </c>
      <c r="BB133">
        <f>IF(Kinder!BP132&gt;=4.5,IF('Berechnung 4_5 _ x'!H$5="Nein",4.5,IF(Kinder!AN$903&lt;3,IF(MAX(Kinder!$AJ$903:AN$903)&lt;3,4.5,Kinder!BP132),MIN('Berechnung 4_5 _ x'!$E$31:$F$32))),Kinder!BP132)</f>
        <v>0</v>
      </c>
      <c r="BC133">
        <f>IF(Kinder!BQ132&gt;=4.5,IF('Berechnung 4_5 _ x'!I$5="Nein",4.5,IF(Kinder!AO$903&lt;3,IF(MAX(Kinder!$AJ$903:AO$903)&lt;3,4.5,Kinder!BQ132),MIN('Berechnung 4_5 _ x'!$E$31:$F$32))),Kinder!BQ132)</f>
        <v>0</v>
      </c>
      <c r="BD133">
        <f>IF(Kinder!BR132&gt;=4.5,IF('Berechnung 4_5 _ x'!J$5="Nein",4.5,IF(Kinder!AP$903&lt;3,IF(MAX(Kinder!$AJ$903:AP$903)&lt;3,4.5,Kinder!BR132),MIN('Berechnung 4_5 _ x'!$E$31:$F$32))),Kinder!BR132)</f>
        <v>0</v>
      </c>
      <c r="BE133">
        <f>IF(Kinder!BS132&gt;=4.5,IF('Berechnung 4_5 _ x'!K$5="Nein",4.5,IF(Kinder!AQ$903&lt;3,IF(MAX(Kinder!$AJ$903:AQ$903)&lt;3,4.5,Kinder!BS132),MIN('Berechnung 4_5 _ x'!$E$31:$F$32))),Kinder!BS132)</f>
        <v>0</v>
      </c>
      <c r="BF133">
        <f>IF(Kinder!BT132&gt;=4.5,IF('Berechnung 4_5 _ x'!L$5="Nein",4.5,IF(Kinder!AR$903&lt;3,IF(MAX(Kinder!$AJ$903:AR$903)&lt;3,4.5,Kinder!BT132),MIN('Berechnung 4_5 _ x'!$E$31:$F$32))),Kinder!BT132)</f>
        <v>0</v>
      </c>
      <c r="BG133">
        <f>IF(Kinder!BU132&gt;=4.5,IF('Berechnung 4_5 _ x'!M$5="Nein",4.5,IF(Kinder!AS$903&lt;3,IF(MAX(Kinder!$AJ$903:AS$903)&lt;3,4.5,Kinder!BU132),MIN('Berechnung 4_5 _ x'!$E$31:$F$32))),Kinder!BU132)</f>
        <v>0</v>
      </c>
      <c r="BH133">
        <f>IF(Kinder!BV132&gt;=4.5,IF('Berechnung 4_5 _ x'!N$5="Nein",4.5,IF(Kinder!AT$903&lt;3,IF(MAX(Kinder!$AJ$903:AT$903)&lt;3,4.5,Kinder!BV132),MIN('Berechnung 4_5 _ x'!$E$31:$F$32))),Kinder!BV132)</f>
        <v>0</v>
      </c>
      <c r="BI133">
        <f>IF(Kinder!BW132&gt;=4.5,IF('Berechnung 4_5 _ x'!O$5="Nein",4.5,IF(Kinder!AU$903&lt;3,IF(MAX(Kinder!$AJ$903:AU$903)&lt;3,4.5,Kinder!BW132),MIN('Berechnung 4_5 _ x'!$E$31:$F$32))),Kinder!BW132)</f>
        <v>0</v>
      </c>
      <c r="BJ133">
        <f t="shared" ref="BJ133:BU133" si="216">MIN(AX132,AX133)*AX134</f>
        <v>0</v>
      </c>
      <c r="BK133">
        <f t="shared" si="216"/>
        <v>0</v>
      </c>
      <c r="BL133">
        <f t="shared" si="216"/>
        <v>0</v>
      </c>
      <c r="BM133">
        <f t="shared" si="216"/>
        <v>0</v>
      </c>
      <c r="BN133">
        <f t="shared" si="216"/>
        <v>0</v>
      </c>
      <c r="BO133">
        <f t="shared" si="216"/>
        <v>0</v>
      </c>
      <c r="BP133">
        <f t="shared" si="216"/>
        <v>0</v>
      </c>
      <c r="BQ133">
        <f t="shared" si="216"/>
        <v>0</v>
      </c>
      <c r="BR133">
        <f t="shared" si="216"/>
        <v>0</v>
      </c>
      <c r="BS133">
        <f t="shared" si="216"/>
        <v>0</v>
      </c>
      <c r="BT133">
        <f t="shared" si="216"/>
        <v>0</v>
      </c>
      <c r="BU133">
        <f t="shared" si="216"/>
        <v>0</v>
      </c>
      <c r="BV133">
        <f>SUM(BJ133:BU133)</f>
        <v>0</v>
      </c>
      <c r="CJ133" s="78"/>
      <c r="CK133" s="581"/>
      <c r="CL133" s="581"/>
      <c r="CM133" s="581"/>
    </row>
    <row r="134" spans="1:91" ht="13.5" thickBot="1" x14ac:dyDescent="0.25">
      <c r="A134" s="167"/>
      <c r="B134" s="79"/>
      <c r="C134" s="79"/>
      <c r="D134" s="79"/>
      <c r="E134" s="79"/>
      <c r="F134" s="79"/>
      <c r="G134" s="79"/>
      <c r="H134" s="79"/>
      <c r="I134" s="79"/>
      <c r="J134" s="79"/>
      <c r="K134" s="79"/>
      <c r="L134" s="79"/>
      <c r="M134" s="79"/>
      <c r="N134" s="79"/>
      <c r="O134" s="79"/>
      <c r="P134" s="79"/>
      <c r="Q134" s="79"/>
      <c r="R134" s="79"/>
      <c r="S134" s="79"/>
      <c r="T134" s="79"/>
      <c r="U134" s="79"/>
      <c r="V134" s="79"/>
      <c r="W134" s="79"/>
      <c r="X134" s="79"/>
      <c r="Y134" s="79">
        <f t="shared" ref="Y134:AJ134" si="217">A132*M133</f>
        <v>0</v>
      </c>
      <c r="Z134" s="79">
        <f t="shared" si="217"/>
        <v>0</v>
      </c>
      <c r="AA134" s="79">
        <f t="shared" si="217"/>
        <v>0</v>
      </c>
      <c r="AB134" s="79">
        <f t="shared" si="217"/>
        <v>0</v>
      </c>
      <c r="AC134" s="79">
        <f t="shared" si="217"/>
        <v>0</v>
      </c>
      <c r="AD134" s="79">
        <f t="shared" si="217"/>
        <v>0</v>
      </c>
      <c r="AE134" s="79">
        <f t="shared" si="217"/>
        <v>0</v>
      </c>
      <c r="AF134" s="79">
        <f t="shared" si="217"/>
        <v>0</v>
      </c>
      <c r="AG134" s="79">
        <f t="shared" si="217"/>
        <v>0</v>
      </c>
      <c r="AH134" s="79">
        <f t="shared" si="217"/>
        <v>0</v>
      </c>
      <c r="AI134" s="79">
        <f t="shared" si="217"/>
        <v>0</v>
      </c>
      <c r="AJ134" s="79">
        <f t="shared" si="217"/>
        <v>0</v>
      </c>
      <c r="AK134" s="79">
        <f t="shared" ref="AK134:AV134" si="218">IF(A132&gt;4.4,M133,A132*M133)</f>
        <v>0</v>
      </c>
      <c r="AL134" s="79">
        <f t="shared" si="218"/>
        <v>0</v>
      </c>
      <c r="AM134" s="79">
        <f t="shared" si="218"/>
        <v>0</v>
      </c>
      <c r="AN134" s="79">
        <f t="shared" si="218"/>
        <v>0</v>
      </c>
      <c r="AO134" s="79">
        <f t="shared" si="218"/>
        <v>0</v>
      </c>
      <c r="AP134" s="79">
        <f t="shared" si="218"/>
        <v>0</v>
      </c>
      <c r="AQ134" s="79">
        <f t="shared" si="218"/>
        <v>0</v>
      </c>
      <c r="AR134" s="79">
        <f t="shared" si="218"/>
        <v>0</v>
      </c>
      <c r="AS134" s="79">
        <f t="shared" si="218"/>
        <v>0</v>
      </c>
      <c r="AT134" s="79">
        <f t="shared" si="218"/>
        <v>0</v>
      </c>
      <c r="AU134" s="79">
        <f t="shared" si="218"/>
        <v>0</v>
      </c>
      <c r="AV134" s="79">
        <f t="shared" si="218"/>
        <v>0</v>
      </c>
      <c r="AW134" s="79">
        <f>SUM(Y134:AJ134)</f>
        <v>0</v>
      </c>
      <c r="AX134" s="168">
        <f>Kinder!BL133</f>
        <v>0</v>
      </c>
      <c r="AY134" s="168">
        <f>Kinder!BM133</f>
        <v>0</v>
      </c>
      <c r="AZ134" s="168">
        <f>Kinder!BN133</f>
        <v>0</v>
      </c>
      <c r="BA134" s="168">
        <f>Kinder!BO133</f>
        <v>0</v>
      </c>
      <c r="BB134" s="168">
        <f>Kinder!BP133</f>
        <v>0</v>
      </c>
      <c r="BC134" s="168">
        <f>Kinder!BQ133</f>
        <v>0</v>
      </c>
      <c r="BD134" s="168">
        <f>Kinder!BR133</f>
        <v>0</v>
      </c>
      <c r="BE134" s="168">
        <f>Kinder!BS133</f>
        <v>0</v>
      </c>
      <c r="BF134" s="168">
        <f>Kinder!BT133</f>
        <v>0</v>
      </c>
      <c r="BG134" s="168">
        <f>Kinder!BU133</f>
        <v>0</v>
      </c>
      <c r="BH134" s="168">
        <f>Kinder!BV133</f>
        <v>0</v>
      </c>
      <c r="BI134" s="168">
        <f>Kinder!BW133</f>
        <v>0</v>
      </c>
      <c r="BV134" s="79"/>
      <c r="BW134" s="79">
        <f t="shared" ref="BW134:CH134" si="219">IF(MIN(AX132,AX133)&gt;4.5,4.5*AX134,BJ133)</f>
        <v>0</v>
      </c>
      <c r="BX134" s="79">
        <f t="shared" si="219"/>
        <v>0</v>
      </c>
      <c r="BY134" s="79">
        <f t="shared" si="219"/>
        <v>0</v>
      </c>
      <c r="BZ134" s="79">
        <f t="shared" si="219"/>
        <v>0</v>
      </c>
      <c r="CA134" s="79">
        <f t="shared" si="219"/>
        <v>0</v>
      </c>
      <c r="CB134" s="79">
        <f t="shared" si="219"/>
        <v>0</v>
      </c>
      <c r="CC134" s="79">
        <f t="shared" si="219"/>
        <v>0</v>
      </c>
      <c r="CD134" s="79">
        <f t="shared" si="219"/>
        <v>0</v>
      </c>
      <c r="CE134" s="79">
        <f t="shared" si="219"/>
        <v>0</v>
      </c>
      <c r="CF134" s="79">
        <f t="shared" si="219"/>
        <v>0</v>
      </c>
      <c r="CG134" s="79">
        <f t="shared" si="219"/>
        <v>0</v>
      </c>
      <c r="CH134" s="79">
        <f t="shared" si="219"/>
        <v>0</v>
      </c>
      <c r="CI134" s="79">
        <f>SUM(BW134:CH134)</f>
        <v>0</v>
      </c>
      <c r="CJ134" s="80"/>
      <c r="CK134" s="581"/>
      <c r="CL134" s="581"/>
      <c r="CM134" s="581"/>
    </row>
    <row r="135" spans="1:91" x14ac:dyDescent="0.2">
      <c r="A135" s="124">
        <f>Kinder!E135</f>
        <v>0</v>
      </c>
      <c r="B135">
        <f>Kinder!F135</f>
        <v>0</v>
      </c>
      <c r="C135">
        <f>Kinder!G135</f>
        <v>0</v>
      </c>
      <c r="D135">
        <f>Kinder!H135</f>
        <v>0</v>
      </c>
      <c r="E135">
        <f>Kinder!I135</f>
        <v>0</v>
      </c>
      <c r="F135">
        <f>Kinder!J135</f>
        <v>0</v>
      </c>
      <c r="G135">
        <f>Kinder!K135</f>
        <v>0</v>
      </c>
      <c r="H135">
        <f>Kinder!L135</f>
        <v>0</v>
      </c>
      <c r="I135">
        <f>Kinder!M135</f>
        <v>0</v>
      </c>
      <c r="J135">
        <f>Kinder!N135</f>
        <v>0</v>
      </c>
      <c r="K135">
        <f>Kinder!O135</f>
        <v>0</v>
      </c>
      <c r="L135">
        <f>Kinder!P135</f>
        <v>0</v>
      </c>
      <c r="AX135" s="165">
        <f>IF(Kinder!BL135=4.5,'Berechnung 4_5 _ x'!$E$31,Kinder!BL135)</f>
        <v>0</v>
      </c>
      <c r="AY135" s="165">
        <f>IF(Kinder!F135=4.5,'Berechnung 4_5 _ x'!$E$31,Kinder!F135)</f>
        <v>0</v>
      </c>
      <c r="AZ135" s="165">
        <f>IF(Kinder!G135=4.5,'Berechnung 4_5 _ x'!$E$31,Kinder!G135)</f>
        <v>0</v>
      </c>
      <c r="BA135" s="165">
        <f>IF(Kinder!H135=4.5,'Berechnung 4_5 _ x'!$E$31,Kinder!H135)</f>
        <v>0</v>
      </c>
      <c r="BB135" s="165">
        <f>IF(Kinder!I135=4.5,'Berechnung 4_5 _ x'!$E$31,Kinder!I135)</f>
        <v>0</v>
      </c>
      <c r="BC135" s="165">
        <f>IF(Kinder!J135=4.5,'Berechnung 4_5 _ x'!$E$31,Kinder!J135)</f>
        <v>0</v>
      </c>
      <c r="BD135" s="165">
        <f>IF(Kinder!K135=4.5,'Berechnung 4_5 _ x'!$E$31,Kinder!K135)</f>
        <v>0</v>
      </c>
      <c r="BE135" s="165">
        <f>IF(Kinder!L135=4.5,'Berechnung 4_5 _ x'!$E$31,Kinder!L135)</f>
        <v>0</v>
      </c>
      <c r="BF135" s="165">
        <f>IF(Kinder!M135=4.5,'Berechnung 4_5 _ x'!$E$31,Kinder!M135)</f>
        <v>0</v>
      </c>
      <c r="BG135" s="165">
        <f>IF(Kinder!N135=4.5,'Berechnung 4_5 _ x'!$E$31,Kinder!N135)</f>
        <v>0</v>
      </c>
      <c r="BH135" s="165">
        <f>IF(Kinder!O135=4.5,'Berechnung 4_5 _ x'!$E$31,Kinder!O135)</f>
        <v>0</v>
      </c>
      <c r="BI135" s="165">
        <f>IF(Kinder!P135=4.5,'Berechnung 4_5 _ x'!$E$31,Kinder!P135)</f>
        <v>0</v>
      </c>
      <c r="BJ135" s="165"/>
      <c r="BK135" s="165"/>
      <c r="BL135" s="165"/>
      <c r="BM135" s="165"/>
      <c r="BN135" s="165"/>
      <c r="BO135" s="165"/>
      <c r="BP135" s="165"/>
      <c r="BQ135" s="165"/>
      <c r="BR135" s="165"/>
      <c r="BS135" s="165"/>
      <c r="BT135" s="165"/>
      <c r="BU135" s="165"/>
      <c r="BW135">
        <f t="shared" ref="BW135:CH135" si="220">IF(MIN(AX135,AX136)&gt;=4.5,1*AX137,BJ136)</f>
        <v>0</v>
      </c>
      <c r="BX135">
        <f t="shared" si="220"/>
        <v>0</v>
      </c>
      <c r="BY135">
        <f t="shared" si="220"/>
        <v>0</v>
      </c>
      <c r="BZ135">
        <f t="shared" si="220"/>
        <v>0</v>
      </c>
      <c r="CA135">
        <f t="shared" si="220"/>
        <v>0</v>
      </c>
      <c r="CB135">
        <f t="shared" si="220"/>
        <v>0</v>
      </c>
      <c r="CC135">
        <f t="shared" si="220"/>
        <v>0</v>
      </c>
      <c r="CD135">
        <f t="shared" si="220"/>
        <v>0</v>
      </c>
      <c r="CE135">
        <f t="shared" si="220"/>
        <v>0</v>
      </c>
      <c r="CF135">
        <f t="shared" si="220"/>
        <v>0</v>
      </c>
      <c r="CG135">
        <f t="shared" si="220"/>
        <v>0</v>
      </c>
      <c r="CH135">
        <f t="shared" si="220"/>
        <v>0</v>
      </c>
      <c r="CJ135" s="78">
        <f>SUM(BW135:CH135)</f>
        <v>0</v>
      </c>
      <c r="CK135" s="581">
        <f>CL135+CM135</f>
        <v>0</v>
      </c>
      <c r="CL135" s="581">
        <f>IF(COUNTIF(Kinder!E137:P137,Antrag!$C$4)=0,0,(IF(AND(A135=2,Kinder!E137=Antrag!$C$4),M136,0)+IF(AND(OR(A135=2,B135=2),Kinder!F137=Antrag!$C$4),N136,0)+IF(AND(OR(A135=2,B135=2,C135=2),Kinder!G137=Antrag!$C$4),O136,0)+IF(AND(OR(A135=2,B135=2,C135=2,D135=2),Kinder!H137=Antrag!$C$4),P136,0)+IF(AND(OR(A135=2,B135=2,C135=2,D135=2,E135=2),Kinder!I137=Antrag!$C$4),Q136,0)+IF(AND(OR(A135=2,B135=2,C135=2,D135=2,E135=2,F135=2),Kinder!J137=Antrag!$C$4),R136,0))/12)</f>
        <v>0</v>
      </c>
      <c r="CM135" s="581">
        <f>IF(COUNTIF(Kinder!E137:P137,Antrag!$C$4)=0,0,(IF(AND(OR(A135=2,B135=2,C135=2,D135=2,E135=2,F135=2,G135=2),Kinder!K137=Antrag!$C$4),S136,0)+IF(AND(OR(A135=2,B135=2,C135=2,D135=2,E135=2,F135=2,G135=2,H135=2),Kinder!L137=Antrag!$C$4),T136,0)+IF(AND(OR(A135=2,B135=2,C135=2,D135=2,E135=2,F135=2,G135=2,H135=2,I135=2),Kinder!M137=Antrag!$C$4),U136,0)+IF(AND(OR(A135=2,B135=2,C135=2,D135=2,E135=2,F135=2,G135=2,H135=2,I135=2,J135=2),Kinder!N137=Antrag!$C$4),V136,0)+IF(AND(OR(A135=2,B135=2,C135=2,D135=2,E135=2,F135=2,G135=2,H135=2,I135=2,J135=2,K135=2),Kinder!O137=Antrag!$C$4),W136,0)+IF(AND(OR(A135=2,B135=2,C135=2,D135=2,E135=2,F135=2,G135=2,H135=2,I135=2,J135=2,K135=2,L135=2),Kinder!P137=Antrag!$C$4),X136,0))/12)</f>
        <v>0</v>
      </c>
    </row>
    <row r="136" spans="1:91" x14ac:dyDescent="0.2">
      <c r="A136" s="124"/>
      <c r="M136">
        <f>Kinder!E136</f>
        <v>0</v>
      </c>
      <c r="N136">
        <f>Kinder!F136</f>
        <v>0</v>
      </c>
      <c r="O136">
        <f>Kinder!G136</f>
        <v>0</v>
      </c>
      <c r="P136">
        <f>Kinder!H136</f>
        <v>0</v>
      </c>
      <c r="Q136">
        <f>Kinder!I136</f>
        <v>0</v>
      </c>
      <c r="R136">
        <f>Kinder!J136</f>
        <v>0</v>
      </c>
      <c r="S136">
        <f>Kinder!K136</f>
        <v>0</v>
      </c>
      <c r="T136">
        <f>Kinder!L136</f>
        <v>0</v>
      </c>
      <c r="U136">
        <f>Kinder!M136</f>
        <v>0</v>
      </c>
      <c r="V136">
        <f>Kinder!N136</f>
        <v>0</v>
      </c>
      <c r="W136">
        <f>Kinder!O136</f>
        <v>0</v>
      </c>
      <c r="X136">
        <f>Kinder!P136</f>
        <v>0</v>
      </c>
      <c r="AX136">
        <f>IF(Kinder!BL135&gt;=4.5,IF('Berechnung 4_5 _ x'!D$5="Nein",4.5,IF(Kinder!AJ$903&lt;3,IF(MAX(Kinder!$AJ$903:AJ$903)&lt;3,4.5,Kinder!BL135),MIN('Berechnung 4_5 _ x'!$E$31:$F$32))),Kinder!BL135)</f>
        <v>0</v>
      </c>
      <c r="AY136">
        <f>IF(Kinder!BM135&gt;=4.5,IF('Berechnung 4_5 _ x'!E$5="Nein",4.5,IF(Kinder!AK$903&lt;3,IF(MAX(Kinder!$AJ$903:AK$903)&lt;3,4.5,Kinder!BM135),MIN('Berechnung 4_5 _ x'!$E$31:$F$32))),Kinder!BM135)</f>
        <v>0</v>
      </c>
      <c r="AZ136">
        <f>IF(Kinder!BN135&gt;=4.5,IF('Berechnung 4_5 _ x'!F$5="Nein",4.5,IF(Kinder!AL$903&lt;3,IF(MAX(Kinder!$AJ$903:AL$903)&lt;3,4.5,Kinder!BN135),MIN('Berechnung 4_5 _ x'!$E$31:$F$32))),Kinder!BN135)</f>
        <v>0</v>
      </c>
      <c r="BA136">
        <f>IF(Kinder!BO135&gt;=4.5,IF('Berechnung 4_5 _ x'!G$5="Nein",4.5,IF(Kinder!AM$903&lt;3,IF(MAX(Kinder!$AJ$903:AM$903)&lt;3,4.5,Kinder!BO135),MIN('Berechnung 4_5 _ x'!$E$31:$F$32))),Kinder!BO135)</f>
        <v>0</v>
      </c>
      <c r="BB136">
        <f>IF(Kinder!BP135&gt;=4.5,IF('Berechnung 4_5 _ x'!H$5="Nein",4.5,IF(Kinder!AN$903&lt;3,IF(MAX(Kinder!$AJ$903:AN$903)&lt;3,4.5,Kinder!BP135),MIN('Berechnung 4_5 _ x'!$E$31:$F$32))),Kinder!BP135)</f>
        <v>0</v>
      </c>
      <c r="BC136">
        <f>IF(Kinder!BQ135&gt;=4.5,IF('Berechnung 4_5 _ x'!I$5="Nein",4.5,IF(Kinder!AO$903&lt;3,IF(MAX(Kinder!$AJ$903:AO$903)&lt;3,4.5,Kinder!BQ135),MIN('Berechnung 4_5 _ x'!$E$31:$F$32))),Kinder!BQ135)</f>
        <v>0</v>
      </c>
      <c r="BD136">
        <f>IF(Kinder!BR135&gt;=4.5,IF('Berechnung 4_5 _ x'!J$5="Nein",4.5,IF(Kinder!AP$903&lt;3,IF(MAX(Kinder!$AJ$903:AP$903)&lt;3,4.5,Kinder!BR135),MIN('Berechnung 4_5 _ x'!$E$31:$F$32))),Kinder!BR135)</f>
        <v>0</v>
      </c>
      <c r="BE136">
        <f>IF(Kinder!BS135&gt;=4.5,IF('Berechnung 4_5 _ x'!K$5="Nein",4.5,IF(Kinder!AQ$903&lt;3,IF(MAX(Kinder!$AJ$903:AQ$903)&lt;3,4.5,Kinder!BS135),MIN('Berechnung 4_5 _ x'!$E$31:$F$32))),Kinder!BS135)</f>
        <v>0</v>
      </c>
      <c r="BF136">
        <f>IF(Kinder!BT135&gt;=4.5,IF('Berechnung 4_5 _ x'!L$5="Nein",4.5,IF(Kinder!AR$903&lt;3,IF(MAX(Kinder!$AJ$903:AR$903)&lt;3,4.5,Kinder!BT135),MIN('Berechnung 4_5 _ x'!$E$31:$F$32))),Kinder!BT135)</f>
        <v>0</v>
      </c>
      <c r="BG136">
        <f>IF(Kinder!BU135&gt;=4.5,IF('Berechnung 4_5 _ x'!M$5="Nein",4.5,IF(Kinder!AS$903&lt;3,IF(MAX(Kinder!$AJ$903:AS$903)&lt;3,4.5,Kinder!BU135),MIN('Berechnung 4_5 _ x'!$E$31:$F$32))),Kinder!BU135)</f>
        <v>0</v>
      </c>
      <c r="BH136">
        <f>IF(Kinder!BV135&gt;=4.5,IF('Berechnung 4_5 _ x'!N$5="Nein",4.5,IF(Kinder!AT$903&lt;3,IF(MAX(Kinder!$AJ$903:AT$903)&lt;3,4.5,Kinder!BV135),MIN('Berechnung 4_5 _ x'!$E$31:$F$32))),Kinder!BV135)</f>
        <v>0</v>
      </c>
      <c r="BI136">
        <f>IF(Kinder!BW135&gt;=4.5,IF('Berechnung 4_5 _ x'!O$5="Nein",4.5,IF(Kinder!AU$903&lt;3,IF(MAX(Kinder!$AJ$903:AU$903)&lt;3,4.5,Kinder!BW135),MIN('Berechnung 4_5 _ x'!$E$31:$F$32))),Kinder!BW135)</f>
        <v>0</v>
      </c>
      <c r="BJ136">
        <f t="shared" ref="BJ136:BU136" si="221">MIN(AX135,AX136)*AX137</f>
        <v>0</v>
      </c>
      <c r="BK136">
        <f t="shared" si="221"/>
        <v>0</v>
      </c>
      <c r="BL136">
        <f t="shared" si="221"/>
        <v>0</v>
      </c>
      <c r="BM136">
        <f t="shared" si="221"/>
        <v>0</v>
      </c>
      <c r="BN136">
        <f t="shared" si="221"/>
        <v>0</v>
      </c>
      <c r="BO136">
        <f t="shared" si="221"/>
        <v>0</v>
      </c>
      <c r="BP136">
        <f t="shared" si="221"/>
        <v>0</v>
      </c>
      <c r="BQ136">
        <f t="shared" si="221"/>
        <v>0</v>
      </c>
      <c r="BR136">
        <f t="shared" si="221"/>
        <v>0</v>
      </c>
      <c r="BS136">
        <f t="shared" si="221"/>
        <v>0</v>
      </c>
      <c r="BT136">
        <f t="shared" si="221"/>
        <v>0</v>
      </c>
      <c r="BU136">
        <f t="shared" si="221"/>
        <v>0</v>
      </c>
      <c r="BV136">
        <f>SUM(BJ136:BU136)</f>
        <v>0</v>
      </c>
      <c r="CJ136" s="78"/>
      <c r="CK136" s="581"/>
      <c r="CL136" s="581"/>
      <c r="CM136" s="581"/>
    </row>
    <row r="137" spans="1:91" ht="13.5" thickBot="1" x14ac:dyDescent="0.25">
      <c r="A137" s="167"/>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f t="shared" ref="Y137:AJ137" si="222">A135*M136</f>
        <v>0</v>
      </c>
      <c r="Z137" s="79">
        <f t="shared" si="222"/>
        <v>0</v>
      </c>
      <c r="AA137" s="79">
        <f t="shared" si="222"/>
        <v>0</v>
      </c>
      <c r="AB137" s="79">
        <f t="shared" si="222"/>
        <v>0</v>
      </c>
      <c r="AC137" s="79">
        <f t="shared" si="222"/>
        <v>0</v>
      </c>
      <c r="AD137" s="79">
        <f t="shared" si="222"/>
        <v>0</v>
      </c>
      <c r="AE137" s="79">
        <f t="shared" si="222"/>
        <v>0</v>
      </c>
      <c r="AF137" s="79">
        <f t="shared" si="222"/>
        <v>0</v>
      </c>
      <c r="AG137" s="79">
        <f t="shared" si="222"/>
        <v>0</v>
      </c>
      <c r="AH137" s="79">
        <f t="shared" si="222"/>
        <v>0</v>
      </c>
      <c r="AI137" s="79">
        <f t="shared" si="222"/>
        <v>0</v>
      </c>
      <c r="AJ137" s="79">
        <f t="shared" si="222"/>
        <v>0</v>
      </c>
      <c r="AK137" s="79">
        <f t="shared" ref="AK137:AV137" si="223">IF(A135&gt;4.4,M136,A135*M136)</f>
        <v>0</v>
      </c>
      <c r="AL137" s="79">
        <f t="shared" si="223"/>
        <v>0</v>
      </c>
      <c r="AM137" s="79">
        <f t="shared" si="223"/>
        <v>0</v>
      </c>
      <c r="AN137" s="79">
        <f t="shared" si="223"/>
        <v>0</v>
      </c>
      <c r="AO137" s="79">
        <f t="shared" si="223"/>
        <v>0</v>
      </c>
      <c r="AP137" s="79">
        <f t="shared" si="223"/>
        <v>0</v>
      </c>
      <c r="AQ137" s="79">
        <f t="shared" si="223"/>
        <v>0</v>
      </c>
      <c r="AR137" s="79">
        <f t="shared" si="223"/>
        <v>0</v>
      </c>
      <c r="AS137" s="79">
        <f t="shared" si="223"/>
        <v>0</v>
      </c>
      <c r="AT137" s="79">
        <f t="shared" si="223"/>
        <v>0</v>
      </c>
      <c r="AU137" s="79">
        <f t="shared" si="223"/>
        <v>0</v>
      </c>
      <c r="AV137" s="79">
        <f t="shared" si="223"/>
        <v>0</v>
      </c>
      <c r="AW137" s="79">
        <f>SUM(Y137:AJ137)</f>
        <v>0</v>
      </c>
      <c r="AX137" s="168">
        <f>Kinder!BL136</f>
        <v>0</v>
      </c>
      <c r="AY137" s="168">
        <f>Kinder!BM136</f>
        <v>0</v>
      </c>
      <c r="AZ137" s="168">
        <f>Kinder!BN136</f>
        <v>0</v>
      </c>
      <c r="BA137" s="168">
        <f>Kinder!BO136</f>
        <v>0</v>
      </c>
      <c r="BB137" s="168">
        <f>Kinder!BP136</f>
        <v>0</v>
      </c>
      <c r="BC137" s="168">
        <f>Kinder!BQ136</f>
        <v>0</v>
      </c>
      <c r="BD137" s="168">
        <f>Kinder!BR136</f>
        <v>0</v>
      </c>
      <c r="BE137" s="168">
        <f>Kinder!BS136</f>
        <v>0</v>
      </c>
      <c r="BF137" s="168">
        <f>Kinder!BT136</f>
        <v>0</v>
      </c>
      <c r="BG137" s="168">
        <f>Kinder!BU136</f>
        <v>0</v>
      </c>
      <c r="BH137" s="168">
        <f>Kinder!BV136</f>
        <v>0</v>
      </c>
      <c r="BI137" s="168">
        <f>Kinder!BW136</f>
        <v>0</v>
      </c>
      <c r="BV137" s="79"/>
      <c r="BW137" s="79">
        <f t="shared" ref="BW137:CH137" si="224">IF(MIN(AX135,AX136)&gt;4.5,4.5*AX137,BJ136)</f>
        <v>0</v>
      </c>
      <c r="BX137" s="79">
        <f t="shared" si="224"/>
        <v>0</v>
      </c>
      <c r="BY137" s="79">
        <f t="shared" si="224"/>
        <v>0</v>
      </c>
      <c r="BZ137" s="79">
        <f t="shared" si="224"/>
        <v>0</v>
      </c>
      <c r="CA137" s="79">
        <f t="shared" si="224"/>
        <v>0</v>
      </c>
      <c r="CB137" s="79">
        <f t="shared" si="224"/>
        <v>0</v>
      </c>
      <c r="CC137" s="79">
        <f t="shared" si="224"/>
        <v>0</v>
      </c>
      <c r="CD137" s="79">
        <f t="shared" si="224"/>
        <v>0</v>
      </c>
      <c r="CE137" s="79">
        <f t="shared" si="224"/>
        <v>0</v>
      </c>
      <c r="CF137" s="79">
        <f t="shared" si="224"/>
        <v>0</v>
      </c>
      <c r="CG137" s="79">
        <f t="shared" si="224"/>
        <v>0</v>
      </c>
      <c r="CH137" s="79">
        <f t="shared" si="224"/>
        <v>0</v>
      </c>
      <c r="CI137" s="79">
        <f>SUM(BW137:CH137)</f>
        <v>0</v>
      </c>
      <c r="CJ137" s="80"/>
      <c r="CK137" s="581"/>
      <c r="CL137" s="581"/>
      <c r="CM137" s="581"/>
    </row>
    <row r="138" spans="1:91" x14ac:dyDescent="0.2">
      <c r="A138" s="124">
        <f>Kinder!E138</f>
        <v>0</v>
      </c>
      <c r="B138">
        <f>Kinder!F138</f>
        <v>0</v>
      </c>
      <c r="C138">
        <f>Kinder!G138</f>
        <v>0</v>
      </c>
      <c r="D138">
        <f>Kinder!H138</f>
        <v>0</v>
      </c>
      <c r="E138">
        <f>Kinder!I138</f>
        <v>0</v>
      </c>
      <c r="F138">
        <f>Kinder!J138</f>
        <v>0</v>
      </c>
      <c r="G138">
        <f>Kinder!K138</f>
        <v>0</v>
      </c>
      <c r="H138">
        <f>Kinder!L138</f>
        <v>0</v>
      </c>
      <c r="I138">
        <f>Kinder!M138</f>
        <v>0</v>
      </c>
      <c r="J138">
        <f>Kinder!N138</f>
        <v>0</v>
      </c>
      <c r="K138">
        <f>Kinder!O138</f>
        <v>0</v>
      </c>
      <c r="L138">
        <f>Kinder!P138</f>
        <v>0</v>
      </c>
      <c r="AX138" s="165">
        <f>IF(Kinder!BL138=4.5,'Berechnung 4_5 _ x'!$E$31,Kinder!BL138)</f>
        <v>0</v>
      </c>
      <c r="AY138" s="165">
        <f>IF(Kinder!F138=4.5,'Berechnung 4_5 _ x'!$E$31,Kinder!F138)</f>
        <v>0</v>
      </c>
      <c r="AZ138" s="165">
        <f>IF(Kinder!G138=4.5,'Berechnung 4_5 _ x'!$E$31,Kinder!G138)</f>
        <v>0</v>
      </c>
      <c r="BA138" s="165">
        <f>IF(Kinder!H138=4.5,'Berechnung 4_5 _ x'!$E$31,Kinder!H138)</f>
        <v>0</v>
      </c>
      <c r="BB138" s="165">
        <f>IF(Kinder!I138=4.5,'Berechnung 4_5 _ x'!$E$31,Kinder!I138)</f>
        <v>0</v>
      </c>
      <c r="BC138" s="165">
        <f>IF(Kinder!J138=4.5,'Berechnung 4_5 _ x'!$E$31,Kinder!J138)</f>
        <v>0</v>
      </c>
      <c r="BD138" s="165">
        <f>IF(Kinder!K138=4.5,'Berechnung 4_5 _ x'!$E$31,Kinder!K138)</f>
        <v>0</v>
      </c>
      <c r="BE138" s="165">
        <f>IF(Kinder!L138=4.5,'Berechnung 4_5 _ x'!$E$31,Kinder!L138)</f>
        <v>0</v>
      </c>
      <c r="BF138" s="165">
        <f>IF(Kinder!M138=4.5,'Berechnung 4_5 _ x'!$E$31,Kinder!M138)</f>
        <v>0</v>
      </c>
      <c r="BG138" s="165">
        <f>IF(Kinder!N138=4.5,'Berechnung 4_5 _ x'!$E$31,Kinder!N138)</f>
        <v>0</v>
      </c>
      <c r="BH138" s="165">
        <f>IF(Kinder!O138=4.5,'Berechnung 4_5 _ x'!$E$31,Kinder!O138)</f>
        <v>0</v>
      </c>
      <c r="BI138" s="165">
        <f>IF(Kinder!P138=4.5,'Berechnung 4_5 _ x'!$E$31,Kinder!P138)</f>
        <v>0</v>
      </c>
      <c r="BJ138" s="165"/>
      <c r="BK138" s="165"/>
      <c r="BL138" s="165"/>
      <c r="BM138" s="165"/>
      <c r="BN138" s="165"/>
      <c r="BO138" s="165"/>
      <c r="BP138" s="165"/>
      <c r="BQ138" s="165"/>
      <c r="BR138" s="165"/>
      <c r="BS138" s="165"/>
      <c r="BT138" s="165"/>
      <c r="BU138" s="165"/>
      <c r="BW138">
        <f t="shared" ref="BW138:CH138" si="225">IF(MIN(AX138,AX139)&gt;=4.5,1*AX140,BJ139)</f>
        <v>0</v>
      </c>
      <c r="BX138">
        <f t="shared" si="225"/>
        <v>0</v>
      </c>
      <c r="BY138">
        <f t="shared" si="225"/>
        <v>0</v>
      </c>
      <c r="BZ138">
        <f t="shared" si="225"/>
        <v>0</v>
      </c>
      <c r="CA138">
        <f t="shared" si="225"/>
        <v>0</v>
      </c>
      <c r="CB138">
        <f t="shared" si="225"/>
        <v>0</v>
      </c>
      <c r="CC138">
        <f t="shared" si="225"/>
        <v>0</v>
      </c>
      <c r="CD138">
        <f t="shared" si="225"/>
        <v>0</v>
      </c>
      <c r="CE138">
        <f t="shared" si="225"/>
        <v>0</v>
      </c>
      <c r="CF138">
        <f t="shared" si="225"/>
        <v>0</v>
      </c>
      <c r="CG138">
        <f t="shared" si="225"/>
        <v>0</v>
      </c>
      <c r="CH138">
        <f t="shared" si="225"/>
        <v>0</v>
      </c>
      <c r="CJ138" s="78">
        <f>SUM(BW138:CH138)</f>
        <v>0</v>
      </c>
      <c r="CK138" s="581">
        <f>CL138+CM138</f>
        <v>0</v>
      </c>
      <c r="CL138" s="581">
        <f>IF(COUNTIF(Kinder!E140:P140,Antrag!$C$4)=0,0,(IF(AND(A138=2,Kinder!E140=Antrag!$C$4),M139,0)+IF(AND(OR(A138=2,B138=2),Kinder!F140=Antrag!$C$4),N139,0)+IF(AND(OR(A138=2,B138=2,C138=2),Kinder!G140=Antrag!$C$4),O139,0)+IF(AND(OR(A138=2,B138=2,C138=2,D138=2),Kinder!H140=Antrag!$C$4),P139,0)+IF(AND(OR(A138=2,B138=2,C138=2,D138=2,E138=2),Kinder!I140=Antrag!$C$4),Q139,0)+IF(AND(OR(A138=2,B138=2,C138=2,D138=2,E138=2,F138=2),Kinder!J140=Antrag!$C$4),R139,0))/12)</f>
        <v>0</v>
      </c>
      <c r="CM138" s="581">
        <f>IF(COUNTIF(Kinder!E140:P140,Antrag!$C$4)=0,0,(IF(AND(OR(A138=2,B138=2,C138=2,D138=2,E138=2,F138=2,G138=2),Kinder!K140=Antrag!$C$4),S139,0)+IF(AND(OR(A138=2,B138=2,C138=2,D138=2,E138=2,F138=2,G138=2,H138=2),Kinder!L140=Antrag!$C$4),T139,0)+IF(AND(OR(A138=2,B138=2,C138=2,D138=2,E138=2,F138=2,G138=2,H138=2,I138=2),Kinder!M140=Antrag!$C$4),U139,0)+IF(AND(OR(A138=2,B138=2,C138=2,D138=2,E138=2,F138=2,G138=2,H138=2,I138=2,J138=2),Kinder!N140=Antrag!$C$4),V139,0)+IF(AND(OR(A138=2,B138=2,C138=2,D138=2,E138=2,F138=2,G138=2,H138=2,I138=2,J138=2,K138=2),Kinder!O140=Antrag!$C$4),W139,0)+IF(AND(OR(A138=2,B138=2,C138=2,D138=2,E138=2,F138=2,G138=2,H138=2,I138=2,J138=2,K138=2,L138=2),Kinder!P140=Antrag!$C$4),X139,0))/12)</f>
        <v>0</v>
      </c>
    </row>
    <row r="139" spans="1:91" x14ac:dyDescent="0.2">
      <c r="A139" s="124"/>
      <c r="M139">
        <f>Kinder!E139</f>
        <v>0</v>
      </c>
      <c r="N139">
        <f>Kinder!F139</f>
        <v>0</v>
      </c>
      <c r="O139">
        <f>Kinder!G139</f>
        <v>0</v>
      </c>
      <c r="P139">
        <f>Kinder!H139</f>
        <v>0</v>
      </c>
      <c r="Q139">
        <f>Kinder!I139</f>
        <v>0</v>
      </c>
      <c r="R139">
        <f>Kinder!J139</f>
        <v>0</v>
      </c>
      <c r="S139">
        <f>Kinder!K139</f>
        <v>0</v>
      </c>
      <c r="T139">
        <f>Kinder!L139</f>
        <v>0</v>
      </c>
      <c r="U139">
        <f>Kinder!M139</f>
        <v>0</v>
      </c>
      <c r="V139">
        <f>Kinder!N139</f>
        <v>0</v>
      </c>
      <c r="W139">
        <f>Kinder!O139</f>
        <v>0</v>
      </c>
      <c r="X139">
        <f>Kinder!P139</f>
        <v>0</v>
      </c>
      <c r="AX139">
        <f>IF(Kinder!BL138&gt;=4.5,IF('Berechnung 4_5 _ x'!D$5="Nein",4.5,IF(Kinder!AJ$903&lt;3,IF(MAX(Kinder!$AJ$903:AJ$903)&lt;3,4.5,Kinder!BL138),MIN('Berechnung 4_5 _ x'!$E$31:$F$32))),Kinder!BL138)</f>
        <v>0</v>
      </c>
      <c r="AY139">
        <f>IF(Kinder!BM138&gt;=4.5,IF('Berechnung 4_5 _ x'!E$5="Nein",4.5,IF(Kinder!AK$903&lt;3,IF(MAX(Kinder!$AJ$903:AK$903)&lt;3,4.5,Kinder!BM138),MIN('Berechnung 4_5 _ x'!$E$31:$F$32))),Kinder!BM138)</f>
        <v>0</v>
      </c>
      <c r="AZ139">
        <f>IF(Kinder!BN138&gt;=4.5,IF('Berechnung 4_5 _ x'!F$5="Nein",4.5,IF(Kinder!AL$903&lt;3,IF(MAX(Kinder!$AJ$903:AL$903)&lt;3,4.5,Kinder!BN138),MIN('Berechnung 4_5 _ x'!$E$31:$F$32))),Kinder!BN138)</f>
        <v>0</v>
      </c>
      <c r="BA139">
        <f>IF(Kinder!BO138&gt;=4.5,IF('Berechnung 4_5 _ x'!G$5="Nein",4.5,IF(Kinder!AM$903&lt;3,IF(MAX(Kinder!$AJ$903:AM$903)&lt;3,4.5,Kinder!BO138),MIN('Berechnung 4_5 _ x'!$E$31:$F$32))),Kinder!BO138)</f>
        <v>0</v>
      </c>
      <c r="BB139">
        <f>IF(Kinder!BP138&gt;=4.5,IF('Berechnung 4_5 _ x'!H$5="Nein",4.5,IF(Kinder!AN$903&lt;3,IF(MAX(Kinder!$AJ$903:AN$903)&lt;3,4.5,Kinder!BP138),MIN('Berechnung 4_5 _ x'!$E$31:$F$32))),Kinder!BP138)</f>
        <v>0</v>
      </c>
      <c r="BC139">
        <f>IF(Kinder!BQ138&gt;=4.5,IF('Berechnung 4_5 _ x'!I$5="Nein",4.5,IF(Kinder!AO$903&lt;3,IF(MAX(Kinder!$AJ$903:AO$903)&lt;3,4.5,Kinder!BQ138),MIN('Berechnung 4_5 _ x'!$E$31:$F$32))),Kinder!BQ138)</f>
        <v>0</v>
      </c>
      <c r="BD139">
        <f>IF(Kinder!BR138&gt;=4.5,IF('Berechnung 4_5 _ x'!J$5="Nein",4.5,IF(Kinder!AP$903&lt;3,IF(MAX(Kinder!$AJ$903:AP$903)&lt;3,4.5,Kinder!BR138),MIN('Berechnung 4_5 _ x'!$E$31:$F$32))),Kinder!BR138)</f>
        <v>0</v>
      </c>
      <c r="BE139">
        <f>IF(Kinder!BS138&gt;=4.5,IF('Berechnung 4_5 _ x'!K$5="Nein",4.5,IF(Kinder!AQ$903&lt;3,IF(MAX(Kinder!$AJ$903:AQ$903)&lt;3,4.5,Kinder!BS138),MIN('Berechnung 4_5 _ x'!$E$31:$F$32))),Kinder!BS138)</f>
        <v>0</v>
      </c>
      <c r="BF139">
        <f>IF(Kinder!BT138&gt;=4.5,IF('Berechnung 4_5 _ x'!L$5="Nein",4.5,IF(Kinder!AR$903&lt;3,IF(MAX(Kinder!$AJ$903:AR$903)&lt;3,4.5,Kinder!BT138),MIN('Berechnung 4_5 _ x'!$E$31:$F$32))),Kinder!BT138)</f>
        <v>0</v>
      </c>
      <c r="BG139">
        <f>IF(Kinder!BU138&gt;=4.5,IF('Berechnung 4_5 _ x'!M$5="Nein",4.5,IF(Kinder!AS$903&lt;3,IF(MAX(Kinder!$AJ$903:AS$903)&lt;3,4.5,Kinder!BU138),MIN('Berechnung 4_5 _ x'!$E$31:$F$32))),Kinder!BU138)</f>
        <v>0</v>
      </c>
      <c r="BH139">
        <f>IF(Kinder!BV138&gt;=4.5,IF('Berechnung 4_5 _ x'!N$5="Nein",4.5,IF(Kinder!AT$903&lt;3,IF(MAX(Kinder!$AJ$903:AT$903)&lt;3,4.5,Kinder!BV138),MIN('Berechnung 4_5 _ x'!$E$31:$F$32))),Kinder!BV138)</f>
        <v>0</v>
      </c>
      <c r="BI139">
        <f>IF(Kinder!BW138&gt;=4.5,IF('Berechnung 4_5 _ x'!O$5="Nein",4.5,IF(Kinder!AU$903&lt;3,IF(MAX(Kinder!$AJ$903:AU$903)&lt;3,4.5,Kinder!BW138),MIN('Berechnung 4_5 _ x'!$E$31:$F$32))),Kinder!BW138)</f>
        <v>0</v>
      </c>
      <c r="BJ139">
        <f t="shared" ref="BJ139:BU139" si="226">MIN(AX138,AX139)*AX140</f>
        <v>0</v>
      </c>
      <c r="BK139">
        <f t="shared" si="226"/>
        <v>0</v>
      </c>
      <c r="BL139">
        <f t="shared" si="226"/>
        <v>0</v>
      </c>
      <c r="BM139">
        <f t="shared" si="226"/>
        <v>0</v>
      </c>
      <c r="BN139">
        <f t="shared" si="226"/>
        <v>0</v>
      </c>
      <c r="BO139">
        <f t="shared" si="226"/>
        <v>0</v>
      </c>
      <c r="BP139">
        <f t="shared" si="226"/>
        <v>0</v>
      </c>
      <c r="BQ139">
        <f t="shared" si="226"/>
        <v>0</v>
      </c>
      <c r="BR139">
        <f t="shared" si="226"/>
        <v>0</v>
      </c>
      <c r="BS139">
        <f t="shared" si="226"/>
        <v>0</v>
      </c>
      <c r="BT139">
        <f t="shared" si="226"/>
        <v>0</v>
      </c>
      <c r="BU139">
        <f t="shared" si="226"/>
        <v>0</v>
      </c>
      <c r="BV139">
        <f>SUM(BJ139:BU139)</f>
        <v>0</v>
      </c>
      <c r="CJ139" s="78"/>
      <c r="CK139" s="581"/>
      <c r="CL139" s="581"/>
      <c r="CM139" s="581"/>
    </row>
    <row r="140" spans="1:91" ht="13.5" thickBot="1" x14ac:dyDescent="0.25">
      <c r="A140" s="167"/>
      <c r="B140" s="79"/>
      <c r="C140" s="79"/>
      <c r="D140" s="79"/>
      <c r="E140" s="79"/>
      <c r="F140" s="79"/>
      <c r="G140" s="79"/>
      <c r="H140" s="79"/>
      <c r="I140" s="79"/>
      <c r="J140" s="79"/>
      <c r="K140" s="79"/>
      <c r="L140" s="79"/>
      <c r="M140" s="79"/>
      <c r="N140" s="79"/>
      <c r="O140" s="79"/>
      <c r="P140" s="79"/>
      <c r="Q140" s="79"/>
      <c r="R140" s="79"/>
      <c r="S140" s="79"/>
      <c r="T140" s="79"/>
      <c r="U140" s="79"/>
      <c r="V140" s="79"/>
      <c r="W140" s="79"/>
      <c r="X140" s="79"/>
      <c r="Y140" s="79">
        <f t="shared" ref="Y140:AJ140" si="227">A138*M139</f>
        <v>0</v>
      </c>
      <c r="Z140" s="79">
        <f t="shared" si="227"/>
        <v>0</v>
      </c>
      <c r="AA140" s="79">
        <f t="shared" si="227"/>
        <v>0</v>
      </c>
      <c r="AB140" s="79">
        <f t="shared" si="227"/>
        <v>0</v>
      </c>
      <c r="AC140" s="79">
        <f t="shared" si="227"/>
        <v>0</v>
      </c>
      <c r="AD140" s="79">
        <f t="shared" si="227"/>
        <v>0</v>
      </c>
      <c r="AE140" s="79">
        <f t="shared" si="227"/>
        <v>0</v>
      </c>
      <c r="AF140" s="79">
        <f t="shared" si="227"/>
        <v>0</v>
      </c>
      <c r="AG140" s="79">
        <f t="shared" si="227"/>
        <v>0</v>
      </c>
      <c r="AH140" s="79">
        <f t="shared" si="227"/>
        <v>0</v>
      </c>
      <c r="AI140" s="79">
        <f t="shared" si="227"/>
        <v>0</v>
      </c>
      <c r="AJ140" s="79">
        <f t="shared" si="227"/>
        <v>0</v>
      </c>
      <c r="AK140" s="79">
        <f t="shared" ref="AK140:AV140" si="228">IF(A138&gt;4.4,M139,A138*M139)</f>
        <v>0</v>
      </c>
      <c r="AL140" s="79">
        <f t="shared" si="228"/>
        <v>0</v>
      </c>
      <c r="AM140" s="79">
        <f t="shared" si="228"/>
        <v>0</v>
      </c>
      <c r="AN140" s="79">
        <f t="shared" si="228"/>
        <v>0</v>
      </c>
      <c r="AO140" s="79">
        <f t="shared" si="228"/>
        <v>0</v>
      </c>
      <c r="AP140" s="79">
        <f t="shared" si="228"/>
        <v>0</v>
      </c>
      <c r="AQ140" s="79">
        <f t="shared" si="228"/>
        <v>0</v>
      </c>
      <c r="AR140" s="79">
        <f t="shared" si="228"/>
        <v>0</v>
      </c>
      <c r="AS140" s="79">
        <f t="shared" si="228"/>
        <v>0</v>
      </c>
      <c r="AT140" s="79">
        <f t="shared" si="228"/>
        <v>0</v>
      </c>
      <c r="AU140" s="79">
        <f t="shared" si="228"/>
        <v>0</v>
      </c>
      <c r="AV140" s="79">
        <f t="shared" si="228"/>
        <v>0</v>
      </c>
      <c r="AW140" s="79">
        <f>SUM(Y140:AJ140)</f>
        <v>0</v>
      </c>
      <c r="AX140" s="168">
        <f>Kinder!BL139</f>
        <v>0</v>
      </c>
      <c r="AY140" s="168">
        <f>Kinder!BM139</f>
        <v>0</v>
      </c>
      <c r="AZ140" s="168">
        <f>Kinder!BN139</f>
        <v>0</v>
      </c>
      <c r="BA140" s="168">
        <f>Kinder!BO139</f>
        <v>0</v>
      </c>
      <c r="BB140" s="168">
        <f>Kinder!BP139</f>
        <v>0</v>
      </c>
      <c r="BC140" s="168">
        <f>Kinder!BQ139</f>
        <v>0</v>
      </c>
      <c r="BD140" s="168">
        <f>Kinder!BR139</f>
        <v>0</v>
      </c>
      <c r="BE140" s="168">
        <f>Kinder!BS139</f>
        <v>0</v>
      </c>
      <c r="BF140" s="168">
        <f>Kinder!BT139</f>
        <v>0</v>
      </c>
      <c r="BG140" s="168">
        <f>Kinder!BU139</f>
        <v>0</v>
      </c>
      <c r="BH140" s="168">
        <f>Kinder!BV139</f>
        <v>0</v>
      </c>
      <c r="BI140" s="168">
        <f>Kinder!BW139</f>
        <v>0</v>
      </c>
      <c r="BV140" s="79"/>
      <c r="BW140" s="79">
        <f t="shared" ref="BW140:CH140" si="229">IF(MIN(AX138,AX139)&gt;4.5,4.5*AX140,BJ139)</f>
        <v>0</v>
      </c>
      <c r="BX140" s="79">
        <f t="shared" si="229"/>
        <v>0</v>
      </c>
      <c r="BY140" s="79">
        <f t="shared" si="229"/>
        <v>0</v>
      </c>
      <c r="BZ140" s="79">
        <f t="shared" si="229"/>
        <v>0</v>
      </c>
      <c r="CA140" s="79">
        <f t="shared" si="229"/>
        <v>0</v>
      </c>
      <c r="CB140" s="79">
        <f t="shared" si="229"/>
        <v>0</v>
      </c>
      <c r="CC140" s="79">
        <f t="shared" si="229"/>
        <v>0</v>
      </c>
      <c r="CD140" s="79">
        <f t="shared" si="229"/>
        <v>0</v>
      </c>
      <c r="CE140" s="79">
        <f t="shared" si="229"/>
        <v>0</v>
      </c>
      <c r="CF140" s="79">
        <f t="shared" si="229"/>
        <v>0</v>
      </c>
      <c r="CG140" s="79">
        <f t="shared" si="229"/>
        <v>0</v>
      </c>
      <c r="CH140" s="79">
        <f t="shared" si="229"/>
        <v>0</v>
      </c>
      <c r="CI140" s="79">
        <f>SUM(BW140:CH140)</f>
        <v>0</v>
      </c>
      <c r="CJ140" s="80"/>
      <c r="CK140" s="581"/>
      <c r="CL140" s="581"/>
      <c r="CM140" s="581"/>
    </row>
    <row r="141" spans="1:91" x14ac:dyDescent="0.2">
      <c r="A141" s="124">
        <f>Kinder!E141</f>
        <v>0</v>
      </c>
      <c r="B141">
        <f>Kinder!F141</f>
        <v>0</v>
      </c>
      <c r="C141">
        <f>Kinder!G141</f>
        <v>0</v>
      </c>
      <c r="D141">
        <f>Kinder!H141</f>
        <v>0</v>
      </c>
      <c r="E141">
        <f>Kinder!I141</f>
        <v>0</v>
      </c>
      <c r="F141">
        <f>Kinder!J141</f>
        <v>0</v>
      </c>
      <c r="G141">
        <f>Kinder!K141</f>
        <v>0</v>
      </c>
      <c r="H141">
        <f>Kinder!L141</f>
        <v>0</v>
      </c>
      <c r="I141">
        <f>Kinder!M141</f>
        <v>0</v>
      </c>
      <c r="J141">
        <f>Kinder!N141</f>
        <v>0</v>
      </c>
      <c r="K141">
        <f>Kinder!O141</f>
        <v>0</v>
      </c>
      <c r="L141">
        <f>Kinder!P141</f>
        <v>0</v>
      </c>
      <c r="AX141" s="165">
        <f>IF(Kinder!BL141=4.5,'Berechnung 4_5 _ x'!$E$31,Kinder!BL141)</f>
        <v>0</v>
      </c>
      <c r="AY141" s="165">
        <f>IF(Kinder!F141=4.5,'Berechnung 4_5 _ x'!$E$31,Kinder!F141)</f>
        <v>0</v>
      </c>
      <c r="AZ141" s="165">
        <f>IF(Kinder!G141=4.5,'Berechnung 4_5 _ x'!$E$31,Kinder!G141)</f>
        <v>0</v>
      </c>
      <c r="BA141" s="165">
        <f>IF(Kinder!H141=4.5,'Berechnung 4_5 _ x'!$E$31,Kinder!H141)</f>
        <v>0</v>
      </c>
      <c r="BB141" s="165">
        <f>IF(Kinder!I141=4.5,'Berechnung 4_5 _ x'!$E$31,Kinder!I141)</f>
        <v>0</v>
      </c>
      <c r="BC141" s="165">
        <f>IF(Kinder!J141=4.5,'Berechnung 4_5 _ x'!$E$31,Kinder!J141)</f>
        <v>0</v>
      </c>
      <c r="BD141" s="165">
        <f>IF(Kinder!K141=4.5,'Berechnung 4_5 _ x'!$E$31,Kinder!K141)</f>
        <v>0</v>
      </c>
      <c r="BE141" s="165">
        <f>IF(Kinder!L141=4.5,'Berechnung 4_5 _ x'!$E$31,Kinder!L141)</f>
        <v>0</v>
      </c>
      <c r="BF141" s="165">
        <f>IF(Kinder!M141=4.5,'Berechnung 4_5 _ x'!$E$31,Kinder!M141)</f>
        <v>0</v>
      </c>
      <c r="BG141" s="165">
        <f>IF(Kinder!N141=4.5,'Berechnung 4_5 _ x'!$E$31,Kinder!N141)</f>
        <v>0</v>
      </c>
      <c r="BH141" s="165">
        <f>IF(Kinder!O141=4.5,'Berechnung 4_5 _ x'!$E$31,Kinder!O141)</f>
        <v>0</v>
      </c>
      <c r="BI141" s="165">
        <f>IF(Kinder!P141=4.5,'Berechnung 4_5 _ x'!$E$31,Kinder!P141)</f>
        <v>0</v>
      </c>
      <c r="BJ141" s="165"/>
      <c r="BK141" s="165"/>
      <c r="BL141" s="165"/>
      <c r="BM141" s="165"/>
      <c r="BN141" s="165"/>
      <c r="BO141" s="165"/>
      <c r="BP141" s="165"/>
      <c r="BQ141" s="165"/>
      <c r="BR141" s="165"/>
      <c r="BS141" s="165"/>
      <c r="BT141" s="165"/>
      <c r="BU141" s="165"/>
      <c r="BW141">
        <f t="shared" ref="BW141:CH141" si="230">IF(MIN(AX141,AX142)&gt;=4.5,1*AX143,BJ142)</f>
        <v>0</v>
      </c>
      <c r="BX141">
        <f t="shared" si="230"/>
        <v>0</v>
      </c>
      <c r="BY141">
        <f t="shared" si="230"/>
        <v>0</v>
      </c>
      <c r="BZ141">
        <f t="shared" si="230"/>
        <v>0</v>
      </c>
      <c r="CA141">
        <f t="shared" si="230"/>
        <v>0</v>
      </c>
      <c r="CB141">
        <f t="shared" si="230"/>
        <v>0</v>
      </c>
      <c r="CC141">
        <f t="shared" si="230"/>
        <v>0</v>
      </c>
      <c r="CD141">
        <f t="shared" si="230"/>
        <v>0</v>
      </c>
      <c r="CE141">
        <f t="shared" si="230"/>
        <v>0</v>
      </c>
      <c r="CF141">
        <f t="shared" si="230"/>
        <v>0</v>
      </c>
      <c r="CG141">
        <f t="shared" si="230"/>
        <v>0</v>
      </c>
      <c r="CH141">
        <f t="shared" si="230"/>
        <v>0</v>
      </c>
      <c r="CJ141" s="78">
        <f>SUM(BW141:CH141)</f>
        <v>0</v>
      </c>
      <c r="CK141" s="581">
        <f>CL141+CM141</f>
        <v>0</v>
      </c>
      <c r="CL141" s="581">
        <f>IF(COUNTIF(Kinder!E143:P143,Antrag!$C$4)=0,0,(IF(AND(A141=2,Kinder!E143=Antrag!$C$4),M142,0)+IF(AND(OR(A141=2,B141=2),Kinder!F143=Antrag!$C$4),N142,0)+IF(AND(OR(A141=2,B141=2,C141=2),Kinder!G143=Antrag!$C$4),O142,0)+IF(AND(OR(A141=2,B141=2,C141=2,D141=2),Kinder!H143=Antrag!$C$4),P142,0)+IF(AND(OR(A141=2,B141=2,C141=2,D141=2,E141=2),Kinder!I143=Antrag!$C$4),Q142,0)+IF(AND(OR(A141=2,B141=2,C141=2,D141=2,E141=2,F141=2),Kinder!J143=Antrag!$C$4),R142,0))/12)</f>
        <v>0</v>
      </c>
      <c r="CM141" s="581">
        <f>IF(COUNTIF(Kinder!E143:P143,Antrag!$C$4)=0,0,(IF(AND(OR(A141=2,B141=2,C141=2,D141=2,E141=2,F141=2,G141=2),Kinder!K143=Antrag!$C$4),S142,0)+IF(AND(OR(A141=2,B141=2,C141=2,D141=2,E141=2,F141=2,G141=2,H141=2),Kinder!L143=Antrag!$C$4),T142,0)+IF(AND(OR(A141=2,B141=2,C141=2,D141=2,E141=2,F141=2,G141=2,H141=2,I141=2),Kinder!M143=Antrag!$C$4),U142,0)+IF(AND(OR(A141=2,B141=2,C141=2,D141=2,E141=2,F141=2,G141=2,H141=2,I141=2,J141=2),Kinder!N143=Antrag!$C$4),V142,0)+IF(AND(OR(A141=2,B141=2,C141=2,D141=2,E141=2,F141=2,G141=2,H141=2,I141=2,J141=2,K141=2),Kinder!O143=Antrag!$C$4),W142,0)+IF(AND(OR(A141=2,B141=2,C141=2,D141=2,E141=2,F141=2,G141=2,H141=2,I141=2,J141=2,K141=2,L141=2),Kinder!P143=Antrag!$C$4),X142,0))/12)</f>
        <v>0</v>
      </c>
    </row>
    <row r="142" spans="1:91" x14ac:dyDescent="0.2">
      <c r="A142" s="124"/>
      <c r="M142">
        <f>Kinder!E142</f>
        <v>0</v>
      </c>
      <c r="N142">
        <f>Kinder!F142</f>
        <v>0</v>
      </c>
      <c r="O142">
        <f>Kinder!G142</f>
        <v>0</v>
      </c>
      <c r="P142">
        <f>Kinder!H142</f>
        <v>0</v>
      </c>
      <c r="Q142">
        <f>Kinder!I142</f>
        <v>0</v>
      </c>
      <c r="R142">
        <f>Kinder!J142</f>
        <v>0</v>
      </c>
      <c r="S142">
        <f>Kinder!K142</f>
        <v>0</v>
      </c>
      <c r="T142">
        <f>Kinder!L142</f>
        <v>0</v>
      </c>
      <c r="U142">
        <f>Kinder!M142</f>
        <v>0</v>
      </c>
      <c r="V142">
        <f>Kinder!N142</f>
        <v>0</v>
      </c>
      <c r="W142">
        <f>Kinder!O142</f>
        <v>0</v>
      </c>
      <c r="X142">
        <f>Kinder!P142</f>
        <v>0</v>
      </c>
      <c r="AX142">
        <f>IF(Kinder!BL141&gt;=4.5,IF('Berechnung 4_5 _ x'!D$5="Nein",4.5,IF(Kinder!AJ$903&lt;3,IF(MAX(Kinder!$AJ$903:AJ$903)&lt;3,4.5,Kinder!BL141),MIN('Berechnung 4_5 _ x'!$E$31:$F$32))),Kinder!BL141)</f>
        <v>0</v>
      </c>
      <c r="AY142">
        <f>IF(Kinder!BM141&gt;=4.5,IF('Berechnung 4_5 _ x'!E$5="Nein",4.5,IF(Kinder!AK$903&lt;3,IF(MAX(Kinder!$AJ$903:AK$903)&lt;3,4.5,Kinder!BM141),MIN('Berechnung 4_5 _ x'!$E$31:$F$32))),Kinder!BM141)</f>
        <v>0</v>
      </c>
      <c r="AZ142">
        <f>IF(Kinder!BN141&gt;=4.5,IF('Berechnung 4_5 _ x'!F$5="Nein",4.5,IF(Kinder!AL$903&lt;3,IF(MAX(Kinder!$AJ$903:AL$903)&lt;3,4.5,Kinder!BN141),MIN('Berechnung 4_5 _ x'!$E$31:$F$32))),Kinder!BN141)</f>
        <v>0</v>
      </c>
      <c r="BA142">
        <f>IF(Kinder!BO141&gt;=4.5,IF('Berechnung 4_5 _ x'!G$5="Nein",4.5,IF(Kinder!AM$903&lt;3,IF(MAX(Kinder!$AJ$903:AM$903)&lt;3,4.5,Kinder!BO141),MIN('Berechnung 4_5 _ x'!$E$31:$F$32))),Kinder!BO141)</f>
        <v>0</v>
      </c>
      <c r="BB142">
        <f>IF(Kinder!BP141&gt;=4.5,IF('Berechnung 4_5 _ x'!H$5="Nein",4.5,IF(Kinder!AN$903&lt;3,IF(MAX(Kinder!$AJ$903:AN$903)&lt;3,4.5,Kinder!BP141),MIN('Berechnung 4_5 _ x'!$E$31:$F$32))),Kinder!BP141)</f>
        <v>0</v>
      </c>
      <c r="BC142">
        <f>IF(Kinder!BQ141&gt;=4.5,IF('Berechnung 4_5 _ x'!I$5="Nein",4.5,IF(Kinder!AO$903&lt;3,IF(MAX(Kinder!$AJ$903:AO$903)&lt;3,4.5,Kinder!BQ141),MIN('Berechnung 4_5 _ x'!$E$31:$F$32))),Kinder!BQ141)</f>
        <v>0</v>
      </c>
      <c r="BD142">
        <f>IF(Kinder!BR141&gt;=4.5,IF('Berechnung 4_5 _ x'!J$5="Nein",4.5,IF(Kinder!AP$903&lt;3,IF(MAX(Kinder!$AJ$903:AP$903)&lt;3,4.5,Kinder!BR141),MIN('Berechnung 4_5 _ x'!$E$31:$F$32))),Kinder!BR141)</f>
        <v>0</v>
      </c>
      <c r="BE142">
        <f>IF(Kinder!BS141&gt;=4.5,IF('Berechnung 4_5 _ x'!K$5="Nein",4.5,IF(Kinder!AQ$903&lt;3,IF(MAX(Kinder!$AJ$903:AQ$903)&lt;3,4.5,Kinder!BS141),MIN('Berechnung 4_5 _ x'!$E$31:$F$32))),Kinder!BS141)</f>
        <v>0</v>
      </c>
      <c r="BF142">
        <f>IF(Kinder!BT141&gt;=4.5,IF('Berechnung 4_5 _ x'!L$5="Nein",4.5,IF(Kinder!AR$903&lt;3,IF(MAX(Kinder!$AJ$903:AR$903)&lt;3,4.5,Kinder!BT141),MIN('Berechnung 4_5 _ x'!$E$31:$F$32))),Kinder!BT141)</f>
        <v>0</v>
      </c>
      <c r="BG142">
        <f>IF(Kinder!BU141&gt;=4.5,IF('Berechnung 4_5 _ x'!M$5="Nein",4.5,IF(Kinder!AS$903&lt;3,IF(MAX(Kinder!$AJ$903:AS$903)&lt;3,4.5,Kinder!BU141),MIN('Berechnung 4_5 _ x'!$E$31:$F$32))),Kinder!BU141)</f>
        <v>0</v>
      </c>
      <c r="BH142">
        <f>IF(Kinder!BV141&gt;=4.5,IF('Berechnung 4_5 _ x'!N$5="Nein",4.5,IF(Kinder!AT$903&lt;3,IF(MAX(Kinder!$AJ$903:AT$903)&lt;3,4.5,Kinder!BV141),MIN('Berechnung 4_5 _ x'!$E$31:$F$32))),Kinder!BV141)</f>
        <v>0</v>
      </c>
      <c r="BI142">
        <f>IF(Kinder!BW141&gt;=4.5,IF('Berechnung 4_5 _ x'!O$5="Nein",4.5,IF(Kinder!AU$903&lt;3,IF(MAX(Kinder!$AJ$903:AU$903)&lt;3,4.5,Kinder!BW141),MIN('Berechnung 4_5 _ x'!$E$31:$F$32))),Kinder!BW141)</f>
        <v>0</v>
      </c>
      <c r="BJ142">
        <f t="shared" ref="BJ142:BU142" si="231">MIN(AX141,AX142)*AX143</f>
        <v>0</v>
      </c>
      <c r="BK142">
        <f t="shared" si="231"/>
        <v>0</v>
      </c>
      <c r="BL142">
        <f t="shared" si="231"/>
        <v>0</v>
      </c>
      <c r="BM142">
        <f t="shared" si="231"/>
        <v>0</v>
      </c>
      <c r="BN142">
        <f t="shared" si="231"/>
        <v>0</v>
      </c>
      <c r="BO142">
        <f t="shared" si="231"/>
        <v>0</v>
      </c>
      <c r="BP142">
        <f t="shared" si="231"/>
        <v>0</v>
      </c>
      <c r="BQ142">
        <f t="shared" si="231"/>
        <v>0</v>
      </c>
      <c r="BR142">
        <f t="shared" si="231"/>
        <v>0</v>
      </c>
      <c r="BS142">
        <f t="shared" si="231"/>
        <v>0</v>
      </c>
      <c r="BT142">
        <f t="shared" si="231"/>
        <v>0</v>
      </c>
      <c r="BU142">
        <f t="shared" si="231"/>
        <v>0</v>
      </c>
      <c r="BV142">
        <f>SUM(BJ142:BU142)</f>
        <v>0</v>
      </c>
      <c r="CJ142" s="78"/>
      <c r="CK142" s="581"/>
      <c r="CL142" s="581"/>
      <c r="CM142" s="581"/>
    </row>
    <row r="143" spans="1:91" ht="13.5" thickBot="1" x14ac:dyDescent="0.25">
      <c r="A143" s="167"/>
      <c r="B143" s="79"/>
      <c r="C143" s="79"/>
      <c r="D143" s="79"/>
      <c r="E143" s="79"/>
      <c r="F143" s="79"/>
      <c r="G143" s="79"/>
      <c r="H143" s="79"/>
      <c r="I143" s="79"/>
      <c r="J143" s="79"/>
      <c r="K143" s="79"/>
      <c r="L143" s="79"/>
      <c r="M143" s="79"/>
      <c r="N143" s="79"/>
      <c r="O143" s="79"/>
      <c r="P143" s="79"/>
      <c r="Q143" s="79"/>
      <c r="R143" s="79"/>
      <c r="S143" s="79"/>
      <c r="T143" s="79"/>
      <c r="U143" s="79"/>
      <c r="V143" s="79"/>
      <c r="W143" s="79"/>
      <c r="X143" s="79"/>
      <c r="Y143" s="79">
        <f t="shared" ref="Y143:AJ143" si="232">A141*M142</f>
        <v>0</v>
      </c>
      <c r="Z143" s="79">
        <f t="shared" si="232"/>
        <v>0</v>
      </c>
      <c r="AA143" s="79">
        <f t="shared" si="232"/>
        <v>0</v>
      </c>
      <c r="AB143" s="79">
        <f t="shared" si="232"/>
        <v>0</v>
      </c>
      <c r="AC143" s="79">
        <f t="shared" si="232"/>
        <v>0</v>
      </c>
      <c r="AD143" s="79">
        <f t="shared" si="232"/>
        <v>0</v>
      </c>
      <c r="AE143" s="79">
        <f t="shared" si="232"/>
        <v>0</v>
      </c>
      <c r="AF143" s="79">
        <f t="shared" si="232"/>
        <v>0</v>
      </c>
      <c r="AG143" s="79">
        <f t="shared" si="232"/>
        <v>0</v>
      </c>
      <c r="AH143" s="79">
        <f t="shared" si="232"/>
        <v>0</v>
      </c>
      <c r="AI143" s="79">
        <f t="shared" si="232"/>
        <v>0</v>
      </c>
      <c r="AJ143" s="79">
        <f t="shared" si="232"/>
        <v>0</v>
      </c>
      <c r="AK143" s="79">
        <f t="shared" ref="AK143:AV143" si="233">IF(A141&gt;4.4,M142,A141*M142)</f>
        <v>0</v>
      </c>
      <c r="AL143" s="79">
        <f t="shared" si="233"/>
        <v>0</v>
      </c>
      <c r="AM143" s="79">
        <f t="shared" si="233"/>
        <v>0</v>
      </c>
      <c r="AN143" s="79">
        <f t="shared" si="233"/>
        <v>0</v>
      </c>
      <c r="AO143" s="79">
        <f t="shared" si="233"/>
        <v>0</v>
      </c>
      <c r="AP143" s="79">
        <f t="shared" si="233"/>
        <v>0</v>
      </c>
      <c r="AQ143" s="79">
        <f t="shared" si="233"/>
        <v>0</v>
      </c>
      <c r="AR143" s="79">
        <f t="shared" si="233"/>
        <v>0</v>
      </c>
      <c r="AS143" s="79">
        <f t="shared" si="233"/>
        <v>0</v>
      </c>
      <c r="AT143" s="79">
        <f t="shared" si="233"/>
        <v>0</v>
      </c>
      <c r="AU143" s="79">
        <f t="shared" si="233"/>
        <v>0</v>
      </c>
      <c r="AV143" s="79">
        <f t="shared" si="233"/>
        <v>0</v>
      </c>
      <c r="AW143" s="79">
        <f>SUM(Y143:AJ143)</f>
        <v>0</v>
      </c>
      <c r="AX143" s="168">
        <f>Kinder!BL142</f>
        <v>0</v>
      </c>
      <c r="AY143" s="168">
        <f>Kinder!BM142</f>
        <v>0</v>
      </c>
      <c r="AZ143" s="168">
        <f>Kinder!BN142</f>
        <v>0</v>
      </c>
      <c r="BA143" s="168">
        <f>Kinder!BO142</f>
        <v>0</v>
      </c>
      <c r="BB143" s="168">
        <f>Kinder!BP142</f>
        <v>0</v>
      </c>
      <c r="BC143" s="168">
        <f>Kinder!BQ142</f>
        <v>0</v>
      </c>
      <c r="BD143" s="168">
        <f>Kinder!BR142</f>
        <v>0</v>
      </c>
      <c r="BE143" s="168">
        <f>Kinder!BS142</f>
        <v>0</v>
      </c>
      <c r="BF143" s="168">
        <f>Kinder!BT142</f>
        <v>0</v>
      </c>
      <c r="BG143" s="168">
        <f>Kinder!BU142</f>
        <v>0</v>
      </c>
      <c r="BH143" s="168">
        <f>Kinder!BV142</f>
        <v>0</v>
      </c>
      <c r="BI143" s="168">
        <f>Kinder!BW142</f>
        <v>0</v>
      </c>
      <c r="BV143" s="79"/>
      <c r="BW143" s="79">
        <f t="shared" ref="BW143:CH143" si="234">IF(MIN(AX141,AX142)&gt;4.5,4.5*AX143,BJ142)</f>
        <v>0</v>
      </c>
      <c r="BX143" s="79">
        <f t="shared" si="234"/>
        <v>0</v>
      </c>
      <c r="BY143" s="79">
        <f t="shared" si="234"/>
        <v>0</v>
      </c>
      <c r="BZ143" s="79">
        <f t="shared" si="234"/>
        <v>0</v>
      </c>
      <c r="CA143" s="79">
        <f t="shared" si="234"/>
        <v>0</v>
      </c>
      <c r="CB143" s="79">
        <f t="shared" si="234"/>
        <v>0</v>
      </c>
      <c r="CC143" s="79">
        <f t="shared" si="234"/>
        <v>0</v>
      </c>
      <c r="CD143" s="79">
        <f t="shared" si="234"/>
        <v>0</v>
      </c>
      <c r="CE143" s="79">
        <f t="shared" si="234"/>
        <v>0</v>
      </c>
      <c r="CF143" s="79">
        <f t="shared" si="234"/>
        <v>0</v>
      </c>
      <c r="CG143" s="79">
        <f t="shared" si="234"/>
        <v>0</v>
      </c>
      <c r="CH143" s="79">
        <f t="shared" si="234"/>
        <v>0</v>
      </c>
      <c r="CI143" s="79">
        <f>SUM(BW143:CH143)</f>
        <v>0</v>
      </c>
      <c r="CJ143" s="80"/>
      <c r="CK143" s="581"/>
      <c r="CL143" s="581"/>
      <c r="CM143" s="581"/>
    </row>
    <row r="144" spans="1:91" x14ac:dyDescent="0.2">
      <c r="A144" s="124">
        <f>Kinder!E144</f>
        <v>0</v>
      </c>
      <c r="B144">
        <f>Kinder!F144</f>
        <v>0</v>
      </c>
      <c r="C144">
        <f>Kinder!G144</f>
        <v>0</v>
      </c>
      <c r="D144">
        <f>Kinder!H144</f>
        <v>0</v>
      </c>
      <c r="E144">
        <f>Kinder!I144</f>
        <v>0</v>
      </c>
      <c r="F144">
        <f>Kinder!J144</f>
        <v>0</v>
      </c>
      <c r="G144">
        <f>Kinder!K144</f>
        <v>0</v>
      </c>
      <c r="H144">
        <f>Kinder!L144</f>
        <v>0</v>
      </c>
      <c r="I144">
        <f>Kinder!M144</f>
        <v>0</v>
      </c>
      <c r="J144">
        <f>Kinder!N144</f>
        <v>0</v>
      </c>
      <c r="K144">
        <f>Kinder!O144</f>
        <v>0</v>
      </c>
      <c r="L144">
        <f>Kinder!P144</f>
        <v>0</v>
      </c>
      <c r="AX144" s="165">
        <f>IF(Kinder!BL144=4.5,'Berechnung 4_5 _ x'!$E$31,Kinder!BL144)</f>
        <v>0</v>
      </c>
      <c r="AY144" s="165">
        <f>IF(Kinder!F144=4.5,'Berechnung 4_5 _ x'!$E$31,Kinder!F144)</f>
        <v>0</v>
      </c>
      <c r="AZ144" s="165">
        <f>IF(Kinder!G144=4.5,'Berechnung 4_5 _ x'!$E$31,Kinder!G144)</f>
        <v>0</v>
      </c>
      <c r="BA144" s="165">
        <f>IF(Kinder!H144=4.5,'Berechnung 4_5 _ x'!$E$31,Kinder!H144)</f>
        <v>0</v>
      </c>
      <c r="BB144" s="165">
        <f>IF(Kinder!I144=4.5,'Berechnung 4_5 _ x'!$E$31,Kinder!I144)</f>
        <v>0</v>
      </c>
      <c r="BC144" s="165">
        <f>IF(Kinder!J144=4.5,'Berechnung 4_5 _ x'!$E$31,Kinder!J144)</f>
        <v>0</v>
      </c>
      <c r="BD144" s="165">
        <f>IF(Kinder!K144=4.5,'Berechnung 4_5 _ x'!$E$31,Kinder!K144)</f>
        <v>0</v>
      </c>
      <c r="BE144" s="165">
        <f>IF(Kinder!L144=4.5,'Berechnung 4_5 _ x'!$E$31,Kinder!L144)</f>
        <v>0</v>
      </c>
      <c r="BF144" s="165">
        <f>IF(Kinder!M144=4.5,'Berechnung 4_5 _ x'!$E$31,Kinder!M144)</f>
        <v>0</v>
      </c>
      <c r="BG144" s="165">
        <f>IF(Kinder!N144=4.5,'Berechnung 4_5 _ x'!$E$31,Kinder!N144)</f>
        <v>0</v>
      </c>
      <c r="BH144" s="165">
        <f>IF(Kinder!O144=4.5,'Berechnung 4_5 _ x'!$E$31,Kinder!O144)</f>
        <v>0</v>
      </c>
      <c r="BI144" s="165">
        <f>IF(Kinder!P144=4.5,'Berechnung 4_5 _ x'!$E$31,Kinder!P144)</f>
        <v>0</v>
      </c>
      <c r="BJ144" s="165"/>
      <c r="BK144" s="165"/>
      <c r="BL144" s="165"/>
      <c r="BM144" s="165"/>
      <c r="BN144" s="165"/>
      <c r="BO144" s="165"/>
      <c r="BP144" s="165"/>
      <c r="BQ144" s="165"/>
      <c r="BR144" s="165"/>
      <c r="BS144" s="165"/>
      <c r="BT144" s="165"/>
      <c r="BU144" s="165"/>
      <c r="BW144">
        <f t="shared" ref="BW144:CH144" si="235">IF(MIN(AX144,AX145)&gt;=4.5,1*AX146,BJ145)</f>
        <v>0</v>
      </c>
      <c r="BX144">
        <f t="shared" si="235"/>
        <v>0</v>
      </c>
      <c r="BY144">
        <f t="shared" si="235"/>
        <v>0</v>
      </c>
      <c r="BZ144">
        <f t="shared" si="235"/>
        <v>0</v>
      </c>
      <c r="CA144">
        <f t="shared" si="235"/>
        <v>0</v>
      </c>
      <c r="CB144">
        <f t="shared" si="235"/>
        <v>0</v>
      </c>
      <c r="CC144">
        <f t="shared" si="235"/>
        <v>0</v>
      </c>
      <c r="CD144">
        <f t="shared" si="235"/>
        <v>0</v>
      </c>
      <c r="CE144">
        <f t="shared" si="235"/>
        <v>0</v>
      </c>
      <c r="CF144">
        <f t="shared" si="235"/>
        <v>0</v>
      </c>
      <c r="CG144">
        <f t="shared" si="235"/>
        <v>0</v>
      </c>
      <c r="CH144">
        <f t="shared" si="235"/>
        <v>0</v>
      </c>
      <c r="CJ144" s="78">
        <f>SUM(BW144:CH144)</f>
        <v>0</v>
      </c>
      <c r="CK144" s="581">
        <f>CL144+CM144</f>
        <v>0</v>
      </c>
      <c r="CL144" s="581">
        <f>IF(COUNTIF(Kinder!E146:P146,Antrag!$C$4)=0,0,(IF(AND(A144=2,Kinder!E146=Antrag!$C$4),M145,0)+IF(AND(OR(A144=2,B144=2),Kinder!F146=Antrag!$C$4),N145,0)+IF(AND(OR(A144=2,B144=2,C144=2),Kinder!G146=Antrag!$C$4),O145,0)+IF(AND(OR(A144=2,B144=2,C144=2,D144=2),Kinder!H146=Antrag!$C$4),P145,0)+IF(AND(OR(A144=2,B144=2,C144=2,D144=2,E144=2),Kinder!I146=Antrag!$C$4),Q145,0)+IF(AND(OR(A144=2,B144=2,C144=2,D144=2,E144=2,F144=2),Kinder!J146=Antrag!$C$4),R145,0))/12)</f>
        <v>0</v>
      </c>
      <c r="CM144" s="581">
        <f>IF(COUNTIF(Kinder!E146:P146,Antrag!$C$4)=0,0,(IF(AND(OR(A144=2,B144=2,C144=2,D144=2,E144=2,F144=2,G144=2),Kinder!K146=Antrag!$C$4),S145,0)+IF(AND(OR(A144=2,B144=2,C144=2,D144=2,E144=2,F144=2,G144=2,H144=2),Kinder!L146=Antrag!$C$4),T145,0)+IF(AND(OR(A144=2,B144=2,C144=2,D144=2,E144=2,F144=2,G144=2,H144=2,I144=2),Kinder!M146=Antrag!$C$4),U145,0)+IF(AND(OR(A144=2,B144=2,C144=2,D144=2,E144=2,F144=2,G144=2,H144=2,I144=2,J144=2),Kinder!N146=Antrag!$C$4),V145,0)+IF(AND(OR(A144=2,B144=2,C144=2,D144=2,E144=2,F144=2,G144=2,H144=2,I144=2,J144=2,K144=2),Kinder!O146=Antrag!$C$4),W145,0)+IF(AND(OR(A144=2,B144=2,C144=2,D144=2,E144=2,F144=2,G144=2,H144=2,I144=2,J144=2,K144=2,L144=2),Kinder!P146=Antrag!$C$4),X145,0))/12)</f>
        <v>0</v>
      </c>
    </row>
    <row r="145" spans="1:91" x14ac:dyDescent="0.2">
      <c r="A145" s="124"/>
      <c r="M145">
        <f>Kinder!E145</f>
        <v>0</v>
      </c>
      <c r="N145">
        <f>Kinder!F145</f>
        <v>0</v>
      </c>
      <c r="O145">
        <f>Kinder!G145</f>
        <v>0</v>
      </c>
      <c r="P145">
        <f>Kinder!H145</f>
        <v>0</v>
      </c>
      <c r="Q145">
        <f>Kinder!I145</f>
        <v>0</v>
      </c>
      <c r="R145">
        <f>Kinder!J145</f>
        <v>0</v>
      </c>
      <c r="S145">
        <f>Kinder!K145</f>
        <v>0</v>
      </c>
      <c r="T145">
        <f>Kinder!L145</f>
        <v>0</v>
      </c>
      <c r="U145">
        <f>Kinder!M145</f>
        <v>0</v>
      </c>
      <c r="V145">
        <f>Kinder!N145</f>
        <v>0</v>
      </c>
      <c r="W145">
        <f>Kinder!O145</f>
        <v>0</v>
      </c>
      <c r="X145">
        <f>Kinder!P145</f>
        <v>0</v>
      </c>
      <c r="AX145">
        <f>IF(Kinder!BL144&gt;=4.5,IF('Berechnung 4_5 _ x'!D$5="Nein",4.5,IF(Kinder!AJ$903&lt;3,IF(MAX(Kinder!$AJ$903:AJ$903)&lt;3,4.5,Kinder!BL144),MIN('Berechnung 4_5 _ x'!$E$31:$F$32))),Kinder!BL144)</f>
        <v>0</v>
      </c>
      <c r="AY145">
        <f>IF(Kinder!BM144&gt;=4.5,IF('Berechnung 4_5 _ x'!E$5="Nein",4.5,IF(Kinder!AK$903&lt;3,IF(MAX(Kinder!$AJ$903:AK$903)&lt;3,4.5,Kinder!BM144),MIN('Berechnung 4_5 _ x'!$E$31:$F$32))),Kinder!BM144)</f>
        <v>0</v>
      </c>
      <c r="AZ145">
        <f>IF(Kinder!BN144&gt;=4.5,IF('Berechnung 4_5 _ x'!F$5="Nein",4.5,IF(Kinder!AL$903&lt;3,IF(MAX(Kinder!$AJ$903:AL$903)&lt;3,4.5,Kinder!BN144),MIN('Berechnung 4_5 _ x'!$E$31:$F$32))),Kinder!BN144)</f>
        <v>0</v>
      </c>
      <c r="BA145">
        <f>IF(Kinder!BO144&gt;=4.5,IF('Berechnung 4_5 _ x'!G$5="Nein",4.5,IF(Kinder!AM$903&lt;3,IF(MAX(Kinder!$AJ$903:AM$903)&lt;3,4.5,Kinder!BO144),MIN('Berechnung 4_5 _ x'!$E$31:$F$32))),Kinder!BO144)</f>
        <v>0</v>
      </c>
      <c r="BB145">
        <f>IF(Kinder!BP144&gt;=4.5,IF('Berechnung 4_5 _ x'!H$5="Nein",4.5,IF(Kinder!AN$903&lt;3,IF(MAX(Kinder!$AJ$903:AN$903)&lt;3,4.5,Kinder!BP144),MIN('Berechnung 4_5 _ x'!$E$31:$F$32))),Kinder!BP144)</f>
        <v>0</v>
      </c>
      <c r="BC145">
        <f>IF(Kinder!BQ144&gt;=4.5,IF('Berechnung 4_5 _ x'!I$5="Nein",4.5,IF(Kinder!AO$903&lt;3,IF(MAX(Kinder!$AJ$903:AO$903)&lt;3,4.5,Kinder!BQ144),MIN('Berechnung 4_5 _ x'!$E$31:$F$32))),Kinder!BQ144)</f>
        <v>0</v>
      </c>
      <c r="BD145">
        <f>IF(Kinder!BR144&gt;=4.5,IF('Berechnung 4_5 _ x'!J$5="Nein",4.5,IF(Kinder!AP$903&lt;3,IF(MAX(Kinder!$AJ$903:AP$903)&lt;3,4.5,Kinder!BR144),MIN('Berechnung 4_5 _ x'!$E$31:$F$32))),Kinder!BR144)</f>
        <v>0</v>
      </c>
      <c r="BE145">
        <f>IF(Kinder!BS144&gt;=4.5,IF('Berechnung 4_5 _ x'!K$5="Nein",4.5,IF(Kinder!AQ$903&lt;3,IF(MAX(Kinder!$AJ$903:AQ$903)&lt;3,4.5,Kinder!BS144),MIN('Berechnung 4_5 _ x'!$E$31:$F$32))),Kinder!BS144)</f>
        <v>0</v>
      </c>
      <c r="BF145">
        <f>IF(Kinder!BT144&gt;=4.5,IF('Berechnung 4_5 _ x'!L$5="Nein",4.5,IF(Kinder!AR$903&lt;3,IF(MAX(Kinder!$AJ$903:AR$903)&lt;3,4.5,Kinder!BT144),MIN('Berechnung 4_5 _ x'!$E$31:$F$32))),Kinder!BT144)</f>
        <v>0</v>
      </c>
      <c r="BG145">
        <f>IF(Kinder!BU144&gt;=4.5,IF('Berechnung 4_5 _ x'!M$5="Nein",4.5,IF(Kinder!AS$903&lt;3,IF(MAX(Kinder!$AJ$903:AS$903)&lt;3,4.5,Kinder!BU144),MIN('Berechnung 4_5 _ x'!$E$31:$F$32))),Kinder!BU144)</f>
        <v>0</v>
      </c>
      <c r="BH145">
        <f>IF(Kinder!BV144&gt;=4.5,IF('Berechnung 4_5 _ x'!N$5="Nein",4.5,IF(Kinder!AT$903&lt;3,IF(MAX(Kinder!$AJ$903:AT$903)&lt;3,4.5,Kinder!BV144),MIN('Berechnung 4_5 _ x'!$E$31:$F$32))),Kinder!BV144)</f>
        <v>0</v>
      </c>
      <c r="BI145">
        <f>IF(Kinder!BW144&gt;=4.5,IF('Berechnung 4_5 _ x'!O$5="Nein",4.5,IF(Kinder!AU$903&lt;3,IF(MAX(Kinder!$AJ$903:AU$903)&lt;3,4.5,Kinder!BW144),MIN('Berechnung 4_5 _ x'!$E$31:$F$32))),Kinder!BW144)</f>
        <v>0</v>
      </c>
      <c r="BJ145">
        <f t="shared" ref="BJ145:BU145" si="236">MIN(AX144,AX145)*AX146</f>
        <v>0</v>
      </c>
      <c r="BK145">
        <f t="shared" si="236"/>
        <v>0</v>
      </c>
      <c r="BL145">
        <f t="shared" si="236"/>
        <v>0</v>
      </c>
      <c r="BM145">
        <f t="shared" si="236"/>
        <v>0</v>
      </c>
      <c r="BN145">
        <f t="shared" si="236"/>
        <v>0</v>
      </c>
      <c r="BO145">
        <f t="shared" si="236"/>
        <v>0</v>
      </c>
      <c r="BP145">
        <f t="shared" si="236"/>
        <v>0</v>
      </c>
      <c r="BQ145">
        <f t="shared" si="236"/>
        <v>0</v>
      </c>
      <c r="BR145">
        <f t="shared" si="236"/>
        <v>0</v>
      </c>
      <c r="BS145">
        <f t="shared" si="236"/>
        <v>0</v>
      </c>
      <c r="BT145">
        <f t="shared" si="236"/>
        <v>0</v>
      </c>
      <c r="BU145">
        <f t="shared" si="236"/>
        <v>0</v>
      </c>
      <c r="BV145">
        <f>SUM(BJ145:BU145)</f>
        <v>0</v>
      </c>
      <c r="CJ145" s="78"/>
      <c r="CK145" s="581"/>
      <c r="CL145" s="581"/>
      <c r="CM145" s="581"/>
    </row>
    <row r="146" spans="1:91" ht="13.5" thickBot="1" x14ac:dyDescent="0.25">
      <c r="A146" s="167"/>
      <c r="B146" s="79"/>
      <c r="C146" s="79"/>
      <c r="D146" s="79"/>
      <c r="E146" s="79"/>
      <c r="F146" s="79"/>
      <c r="G146" s="79"/>
      <c r="H146" s="79"/>
      <c r="I146" s="79"/>
      <c r="J146" s="79"/>
      <c r="K146" s="79"/>
      <c r="L146" s="79"/>
      <c r="M146" s="79"/>
      <c r="N146" s="79"/>
      <c r="O146" s="79"/>
      <c r="P146" s="79"/>
      <c r="Q146" s="79"/>
      <c r="R146" s="79"/>
      <c r="S146" s="79"/>
      <c r="T146" s="79"/>
      <c r="U146" s="79"/>
      <c r="V146" s="79"/>
      <c r="W146" s="79"/>
      <c r="X146" s="79"/>
      <c r="Y146" s="79">
        <f t="shared" ref="Y146:AJ146" si="237">A144*M145</f>
        <v>0</v>
      </c>
      <c r="Z146" s="79">
        <f t="shared" si="237"/>
        <v>0</v>
      </c>
      <c r="AA146" s="79">
        <f t="shared" si="237"/>
        <v>0</v>
      </c>
      <c r="AB146" s="79">
        <f t="shared" si="237"/>
        <v>0</v>
      </c>
      <c r="AC146" s="79">
        <f t="shared" si="237"/>
        <v>0</v>
      </c>
      <c r="AD146" s="79">
        <f t="shared" si="237"/>
        <v>0</v>
      </c>
      <c r="AE146" s="79">
        <f t="shared" si="237"/>
        <v>0</v>
      </c>
      <c r="AF146" s="79">
        <f t="shared" si="237"/>
        <v>0</v>
      </c>
      <c r="AG146" s="79">
        <f t="shared" si="237"/>
        <v>0</v>
      </c>
      <c r="AH146" s="79">
        <f t="shared" si="237"/>
        <v>0</v>
      </c>
      <c r="AI146" s="79">
        <f t="shared" si="237"/>
        <v>0</v>
      </c>
      <c r="AJ146" s="79">
        <f t="shared" si="237"/>
        <v>0</v>
      </c>
      <c r="AK146" s="79">
        <f t="shared" ref="AK146:AV146" si="238">IF(A144&gt;4.4,M145,A144*M145)</f>
        <v>0</v>
      </c>
      <c r="AL146" s="79">
        <f t="shared" si="238"/>
        <v>0</v>
      </c>
      <c r="AM146" s="79">
        <f t="shared" si="238"/>
        <v>0</v>
      </c>
      <c r="AN146" s="79">
        <f t="shared" si="238"/>
        <v>0</v>
      </c>
      <c r="AO146" s="79">
        <f t="shared" si="238"/>
        <v>0</v>
      </c>
      <c r="AP146" s="79">
        <f t="shared" si="238"/>
        <v>0</v>
      </c>
      <c r="AQ146" s="79">
        <f t="shared" si="238"/>
        <v>0</v>
      </c>
      <c r="AR146" s="79">
        <f t="shared" si="238"/>
        <v>0</v>
      </c>
      <c r="AS146" s="79">
        <f t="shared" si="238"/>
        <v>0</v>
      </c>
      <c r="AT146" s="79">
        <f t="shared" si="238"/>
        <v>0</v>
      </c>
      <c r="AU146" s="79">
        <f t="shared" si="238"/>
        <v>0</v>
      </c>
      <c r="AV146" s="79">
        <f t="shared" si="238"/>
        <v>0</v>
      </c>
      <c r="AW146" s="79">
        <f>SUM(Y146:AJ146)</f>
        <v>0</v>
      </c>
      <c r="AX146" s="168">
        <f>Kinder!BL145</f>
        <v>0</v>
      </c>
      <c r="AY146" s="168">
        <f>Kinder!BM145</f>
        <v>0</v>
      </c>
      <c r="AZ146" s="168">
        <f>Kinder!BN145</f>
        <v>0</v>
      </c>
      <c r="BA146" s="168">
        <f>Kinder!BO145</f>
        <v>0</v>
      </c>
      <c r="BB146" s="168">
        <f>Kinder!BP145</f>
        <v>0</v>
      </c>
      <c r="BC146" s="168">
        <f>Kinder!BQ145</f>
        <v>0</v>
      </c>
      <c r="BD146" s="168">
        <f>Kinder!BR145</f>
        <v>0</v>
      </c>
      <c r="BE146" s="168">
        <f>Kinder!BS145</f>
        <v>0</v>
      </c>
      <c r="BF146" s="168">
        <f>Kinder!BT145</f>
        <v>0</v>
      </c>
      <c r="BG146" s="168">
        <f>Kinder!BU145</f>
        <v>0</v>
      </c>
      <c r="BH146" s="168">
        <f>Kinder!BV145</f>
        <v>0</v>
      </c>
      <c r="BI146" s="168">
        <f>Kinder!BW145</f>
        <v>0</v>
      </c>
      <c r="BV146" s="79"/>
      <c r="BW146" s="79">
        <f t="shared" ref="BW146:CH146" si="239">IF(MIN(AX144,AX145)&gt;4.5,4.5*AX146,BJ145)</f>
        <v>0</v>
      </c>
      <c r="BX146" s="79">
        <f t="shared" si="239"/>
        <v>0</v>
      </c>
      <c r="BY146" s="79">
        <f t="shared" si="239"/>
        <v>0</v>
      </c>
      <c r="BZ146" s="79">
        <f t="shared" si="239"/>
        <v>0</v>
      </c>
      <c r="CA146" s="79">
        <f t="shared" si="239"/>
        <v>0</v>
      </c>
      <c r="CB146" s="79">
        <f t="shared" si="239"/>
        <v>0</v>
      </c>
      <c r="CC146" s="79">
        <f t="shared" si="239"/>
        <v>0</v>
      </c>
      <c r="CD146" s="79">
        <f t="shared" si="239"/>
        <v>0</v>
      </c>
      <c r="CE146" s="79">
        <f t="shared" si="239"/>
        <v>0</v>
      </c>
      <c r="CF146" s="79">
        <f t="shared" si="239"/>
        <v>0</v>
      </c>
      <c r="CG146" s="79">
        <f t="shared" si="239"/>
        <v>0</v>
      </c>
      <c r="CH146" s="79">
        <f t="shared" si="239"/>
        <v>0</v>
      </c>
      <c r="CI146" s="79">
        <f>SUM(BW146:CH146)</f>
        <v>0</v>
      </c>
      <c r="CJ146" s="80"/>
      <c r="CK146" s="581"/>
      <c r="CL146" s="581"/>
      <c r="CM146" s="581"/>
    </row>
    <row r="147" spans="1:91" x14ac:dyDescent="0.2">
      <c r="A147" s="124">
        <f>Kinder!E147</f>
        <v>0</v>
      </c>
      <c r="B147">
        <f>Kinder!F147</f>
        <v>0</v>
      </c>
      <c r="C147">
        <f>Kinder!G147</f>
        <v>0</v>
      </c>
      <c r="D147">
        <f>Kinder!H147</f>
        <v>0</v>
      </c>
      <c r="E147">
        <f>Kinder!I147</f>
        <v>0</v>
      </c>
      <c r="F147">
        <f>Kinder!J147</f>
        <v>0</v>
      </c>
      <c r="G147">
        <f>Kinder!K147</f>
        <v>0</v>
      </c>
      <c r="H147">
        <f>Kinder!L147</f>
        <v>0</v>
      </c>
      <c r="I147">
        <f>Kinder!M147</f>
        <v>0</v>
      </c>
      <c r="J147">
        <f>Kinder!N147</f>
        <v>0</v>
      </c>
      <c r="K147">
        <f>Kinder!O147</f>
        <v>0</v>
      </c>
      <c r="L147">
        <f>Kinder!P147</f>
        <v>0</v>
      </c>
      <c r="AX147" s="165">
        <f>IF(Kinder!BL147=4.5,'Berechnung 4_5 _ x'!$E$31,Kinder!BL147)</f>
        <v>0</v>
      </c>
      <c r="AY147" s="165">
        <f>IF(Kinder!F147=4.5,'Berechnung 4_5 _ x'!$E$31,Kinder!F147)</f>
        <v>0</v>
      </c>
      <c r="AZ147" s="165">
        <f>IF(Kinder!G147=4.5,'Berechnung 4_5 _ x'!$E$31,Kinder!G147)</f>
        <v>0</v>
      </c>
      <c r="BA147" s="165">
        <f>IF(Kinder!H147=4.5,'Berechnung 4_5 _ x'!$E$31,Kinder!H147)</f>
        <v>0</v>
      </c>
      <c r="BB147" s="165">
        <f>IF(Kinder!I147=4.5,'Berechnung 4_5 _ x'!$E$31,Kinder!I147)</f>
        <v>0</v>
      </c>
      <c r="BC147" s="165">
        <f>IF(Kinder!J147=4.5,'Berechnung 4_5 _ x'!$E$31,Kinder!J147)</f>
        <v>0</v>
      </c>
      <c r="BD147" s="165">
        <f>IF(Kinder!K147=4.5,'Berechnung 4_5 _ x'!$E$31,Kinder!K147)</f>
        <v>0</v>
      </c>
      <c r="BE147" s="165">
        <f>IF(Kinder!L147=4.5,'Berechnung 4_5 _ x'!$E$31,Kinder!L147)</f>
        <v>0</v>
      </c>
      <c r="BF147" s="165">
        <f>IF(Kinder!M147=4.5,'Berechnung 4_5 _ x'!$E$31,Kinder!M147)</f>
        <v>0</v>
      </c>
      <c r="BG147" s="165">
        <f>IF(Kinder!N147=4.5,'Berechnung 4_5 _ x'!$E$31,Kinder!N147)</f>
        <v>0</v>
      </c>
      <c r="BH147" s="165">
        <f>IF(Kinder!O147=4.5,'Berechnung 4_5 _ x'!$E$31,Kinder!O147)</f>
        <v>0</v>
      </c>
      <c r="BI147" s="165">
        <f>IF(Kinder!P147=4.5,'Berechnung 4_5 _ x'!$E$31,Kinder!P147)</f>
        <v>0</v>
      </c>
      <c r="BJ147" s="165"/>
      <c r="BK147" s="165"/>
      <c r="BL147" s="165"/>
      <c r="BM147" s="165"/>
      <c r="BN147" s="165"/>
      <c r="BO147" s="165"/>
      <c r="BP147" s="165"/>
      <c r="BQ147" s="165"/>
      <c r="BR147" s="165"/>
      <c r="BS147" s="165"/>
      <c r="BT147" s="165"/>
      <c r="BU147" s="165"/>
      <c r="BW147">
        <f t="shared" ref="BW147:CH147" si="240">IF(MIN(AX147,AX148)&gt;=4.5,1*AX149,BJ148)</f>
        <v>0</v>
      </c>
      <c r="BX147">
        <f t="shared" si="240"/>
        <v>0</v>
      </c>
      <c r="BY147">
        <f t="shared" si="240"/>
        <v>0</v>
      </c>
      <c r="BZ147">
        <f t="shared" si="240"/>
        <v>0</v>
      </c>
      <c r="CA147">
        <f t="shared" si="240"/>
        <v>0</v>
      </c>
      <c r="CB147">
        <f t="shared" si="240"/>
        <v>0</v>
      </c>
      <c r="CC147">
        <f t="shared" si="240"/>
        <v>0</v>
      </c>
      <c r="CD147">
        <f t="shared" si="240"/>
        <v>0</v>
      </c>
      <c r="CE147">
        <f t="shared" si="240"/>
        <v>0</v>
      </c>
      <c r="CF147">
        <f t="shared" si="240"/>
        <v>0</v>
      </c>
      <c r="CG147">
        <f t="shared" si="240"/>
        <v>0</v>
      </c>
      <c r="CH147">
        <f t="shared" si="240"/>
        <v>0</v>
      </c>
      <c r="CJ147" s="78">
        <f>SUM(BW147:CH147)</f>
        <v>0</v>
      </c>
      <c r="CK147" s="581">
        <f>CL147+CM147</f>
        <v>0</v>
      </c>
      <c r="CL147" s="581">
        <f>IF(COUNTIF(Kinder!E149:P149,Antrag!$C$4)=0,0,(IF(AND(A147=2,Kinder!E149=Antrag!$C$4),M148,0)+IF(AND(OR(A147=2,B147=2),Kinder!F149=Antrag!$C$4),N148,0)+IF(AND(OR(A147=2,B147=2,C147=2),Kinder!G149=Antrag!$C$4),O148,0)+IF(AND(OR(A147=2,B147=2,C147=2,D147=2),Kinder!H149=Antrag!$C$4),P148,0)+IF(AND(OR(A147=2,B147=2,C147=2,D147=2,E147=2),Kinder!I149=Antrag!$C$4),Q148,0)+IF(AND(OR(A147=2,B147=2,C147=2,D147=2,E147=2,F147=2),Kinder!J149=Antrag!$C$4),R148,0))/12)</f>
        <v>0</v>
      </c>
      <c r="CM147" s="581">
        <f>IF(COUNTIF(Kinder!E149:P149,Antrag!$C$4)=0,0,(IF(AND(OR(A147=2,B147=2,C147=2,D147=2,E147=2,F147=2,G147=2),Kinder!K149=Antrag!$C$4),S148,0)+IF(AND(OR(A147=2,B147=2,C147=2,D147=2,E147=2,F147=2,G147=2,H147=2),Kinder!L149=Antrag!$C$4),T148,0)+IF(AND(OR(A147=2,B147=2,C147=2,D147=2,E147=2,F147=2,G147=2,H147=2,I147=2),Kinder!M149=Antrag!$C$4),U148,0)+IF(AND(OR(A147=2,B147=2,C147=2,D147=2,E147=2,F147=2,G147=2,H147=2,I147=2,J147=2),Kinder!N149=Antrag!$C$4),V148,0)+IF(AND(OR(A147=2,B147=2,C147=2,D147=2,E147=2,F147=2,G147=2,H147=2,I147=2,J147=2,K147=2),Kinder!O149=Antrag!$C$4),W148,0)+IF(AND(OR(A147=2,B147=2,C147=2,D147=2,E147=2,F147=2,G147=2,H147=2,I147=2,J147=2,K147=2,L147=2),Kinder!P149=Antrag!$C$4),X148,0))/12)</f>
        <v>0</v>
      </c>
    </row>
    <row r="148" spans="1:91" x14ac:dyDescent="0.2">
      <c r="A148" s="124"/>
      <c r="M148">
        <f>Kinder!E148</f>
        <v>0</v>
      </c>
      <c r="N148">
        <f>Kinder!F148</f>
        <v>0</v>
      </c>
      <c r="O148">
        <f>Kinder!G148</f>
        <v>0</v>
      </c>
      <c r="P148">
        <f>Kinder!H148</f>
        <v>0</v>
      </c>
      <c r="Q148">
        <f>Kinder!I148</f>
        <v>0</v>
      </c>
      <c r="R148">
        <f>Kinder!J148</f>
        <v>0</v>
      </c>
      <c r="S148">
        <f>Kinder!K148</f>
        <v>0</v>
      </c>
      <c r="T148">
        <f>Kinder!L148</f>
        <v>0</v>
      </c>
      <c r="U148">
        <f>Kinder!M148</f>
        <v>0</v>
      </c>
      <c r="V148">
        <f>Kinder!N148</f>
        <v>0</v>
      </c>
      <c r="W148">
        <f>Kinder!O148</f>
        <v>0</v>
      </c>
      <c r="X148">
        <f>Kinder!P148</f>
        <v>0</v>
      </c>
      <c r="AX148">
        <f>IF(Kinder!BL147&gt;=4.5,IF('Berechnung 4_5 _ x'!D$5="Nein",4.5,IF(Kinder!AJ$903&lt;3,IF(MAX(Kinder!$AJ$903:AJ$903)&lt;3,4.5,Kinder!BL147),MIN('Berechnung 4_5 _ x'!$E$31:$F$32))),Kinder!BL147)</f>
        <v>0</v>
      </c>
      <c r="AY148">
        <f>IF(Kinder!BM147&gt;=4.5,IF('Berechnung 4_5 _ x'!E$5="Nein",4.5,IF(Kinder!AK$903&lt;3,IF(MAX(Kinder!$AJ$903:AK$903)&lt;3,4.5,Kinder!BM147),MIN('Berechnung 4_5 _ x'!$E$31:$F$32))),Kinder!BM147)</f>
        <v>0</v>
      </c>
      <c r="AZ148">
        <f>IF(Kinder!BN147&gt;=4.5,IF('Berechnung 4_5 _ x'!F$5="Nein",4.5,IF(Kinder!AL$903&lt;3,IF(MAX(Kinder!$AJ$903:AL$903)&lt;3,4.5,Kinder!BN147),MIN('Berechnung 4_5 _ x'!$E$31:$F$32))),Kinder!BN147)</f>
        <v>0</v>
      </c>
      <c r="BA148">
        <f>IF(Kinder!BO147&gt;=4.5,IF('Berechnung 4_5 _ x'!G$5="Nein",4.5,IF(Kinder!AM$903&lt;3,IF(MAX(Kinder!$AJ$903:AM$903)&lt;3,4.5,Kinder!BO147),MIN('Berechnung 4_5 _ x'!$E$31:$F$32))),Kinder!BO147)</f>
        <v>0</v>
      </c>
      <c r="BB148">
        <f>IF(Kinder!BP147&gt;=4.5,IF('Berechnung 4_5 _ x'!H$5="Nein",4.5,IF(Kinder!AN$903&lt;3,IF(MAX(Kinder!$AJ$903:AN$903)&lt;3,4.5,Kinder!BP147),MIN('Berechnung 4_5 _ x'!$E$31:$F$32))),Kinder!BP147)</f>
        <v>0</v>
      </c>
      <c r="BC148">
        <f>IF(Kinder!BQ147&gt;=4.5,IF('Berechnung 4_5 _ x'!I$5="Nein",4.5,IF(Kinder!AO$903&lt;3,IF(MAX(Kinder!$AJ$903:AO$903)&lt;3,4.5,Kinder!BQ147),MIN('Berechnung 4_5 _ x'!$E$31:$F$32))),Kinder!BQ147)</f>
        <v>0</v>
      </c>
      <c r="BD148">
        <f>IF(Kinder!BR147&gt;=4.5,IF('Berechnung 4_5 _ x'!J$5="Nein",4.5,IF(Kinder!AP$903&lt;3,IF(MAX(Kinder!$AJ$903:AP$903)&lt;3,4.5,Kinder!BR147),MIN('Berechnung 4_5 _ x'!$E$31:$F$32))),Kinder!BR147)</f>
        <v>0</v>
      </c>
      <c r="BE148">
        <f>IF(Kinder!BS147&gt;=4.5,IF('Berechnung 4_5 _ x'!K$5="Nein",4.5,IF(Kinder!AQ$903&lt;3,IF(MAX(Kinder!$AJ$903:AQ$903)&lt;3,4.5,Kinder!BS147),MIN('Berechnung 4_5 _ x'!$E$31:$F$32))),Kinder!BS147)</f>
        <v>0</v>
      </c>
      <c r="BF148">
        <f>IF(Kinder!BT147&gt;=4.5,IF('Berechnung 4_5 _ x'!L$5="Nein",4.5,IF(Kinder!AR$903&lt;3,IF(MAX(Kinder!$AJ$903:AR$903)&lt;3,4.5,Kinder!BT147),MIN('Berechnung 4_5 _ x'!$E$31:$F$32))),Kinder!BT147)</f>
        <v>0</v>
      </c>
      <c r="BG148">
        <f>IF(Kinder!BU147&gt;=4.5,IF('Berechnung 4_5 _ x'!M$5="Nein",4.5,IF(Kinder!AS$903&lt;3,IF(MAX(Kinder!$AJ$903:AS$903)&lt;3,4.5,Kinder!BU147),MIN('Berechnung 4_5 _ x'!$E$31:$F$32))),Kinder!BU147)</f>
        <v>0</v>
      </c>
      <c r="BH148">
        <f>IF(Kinder!BV147&gt;=4.5,IF('Berechnung 4_5 _ x'!N$5="Nein",4.5,IF(Kinder!AT$903&lt;3,IF(MAX(Kinder!$AJ$903:AT$903)&lt;3,4.5,Kinder!BV147),MIN('Berechnung 4_5 _ x'!$E$31:$F$32))),Kinder!BV147)</f>
        <v>0</v>
      </c>
      <c r="BI148">
        <f>IF(Kinder!BW147&gt;=4.5,IF('Berechnung 4_5 _ x'!O$5="Nein",4.5,IF(Kinder!AU$903&lt;3,IF(MAX(Kinder!$AJ$903:AU$903)&lt;3,4.5,Kinder!BW147),MIN('Berechnung 4_5 _ x'!$E$31:$F$32))),Kinder!BW147)</f>
        <v>0</v>
      </c>
      <c r="BJ148">
        <f t="shared" ref="BJ148:BU148" si="241">MIN(AX147,AX148)*AX149</f>
        <v>0</v>
      </c>
      <c r="BK148">
        <f t="shared" si="241"/>
        <v>0</v>
      </c>
      <c r="BL148">
        <f t="shared" si="241"/>
        <v>0</v>
      </c>
      <c r="BM148">
        <f t="shared" si="241"/>
        <v>0</v>
      </c>
      <c r="BN148">
        <f t="shared" si="241"/>
        <v>0</v>
      </c>
      <c r="BO148">
        <f t="shared" si="241"/>
        <v>0</v>
      </c>
      <c r="BP148">
        <f t="shared" si="241"/>
        <v>0</v>
      </c>
      <c r="BQ148">
        <f t="shared" si="241"/>
        <v>0</v>
      </c>
      <c r="BR148">
        <f t="shared" si="241"/>
        <v>0</v>
      </c>
      <c r="BS148">
        <f t="shared" si="241"/>
        <v>0</v>
      </c>
      <c r="BT148">
        <f t="shared" si="241"/>
        <v>0</v>
      </c>
      <c r="BU148">
        <f t="shared" si="241"/>
        <v>0</v>
      </c>
      <c r="BV148">
        <f>SUM(BJ148:BU148)</f>
        <v>0</v>
      </c>
      <c r="CJ148" s="78"/>
      <c r="CK148" s="581"/>
      <c r="CL148" s="581"/>
      <c r="CM148" s="581"/>
    </row>
    <row r="149" spans="1:91" ht="13.5" thickBot="1" x14ac:dyDescent="0.25">
      <c r="A149" s="167"/>
      <c r="B149" s="79"/>
      <c r="C149" s="79"/>
      <c r="D149" s="79"/>
      <c r="E149" s="79"/>
      <c r="F149" s="79"/>
      <c r="G149" s="79"/>
      <c r="H149" s="79"/>
      <c r="I149" s="79"/>
      <c r="J149" s="79"/>
      <c r="K149" s="79"/>
      <c r="L149" s="79"/>
      <c r="M149" s="79"/>
      <c r="N149" s="79"/>
      <c r="O149" s="79"/>
      <c r="P149" s="79"/>
      <c r="Q149" s="79"/>
      <c r="R149" s="79"/>
      <c r="S149" s="79"/>
      <c r="T149" s="79"/>
      <c r="U149" s="79"/>
      <c r="V149" s="79"/>
      <c r="W149" s="79"/>
      <c r="X149" s="79"/>
      <c r="Y149" s="79">
        <f t="shared" ref="Y149:AJ149" si="242">A147*M148</f>
        <v>0</v>
      </c>
      <c r="Z149" s="79">
        <f t="shared" si="242"/>
        <v>0</v>
      </c>
      <c r="AA149" s="79">
        <f t="shared" si="242"/>
        <v>0</v>
      </c>
      <c r="AB149" s="79">
        <f t="shared" si="242"/>
        <v>0</v>
      </c>
      <c r="AC149" s="79">
        <f t="shared" si="242"/>
        <v>0</v>
      </c>
      <c r="AD149" s="79">
        <f t="shared" si="242"/>
        <v>0</v>
      </c>
      <c r="AE149" s="79">
        <f t="shared" si="242"/>
        <v>0</v>
      </c>
      <c r="AF149" s="79">
        <f t="shared" si="242"/>
        <v>0</v>
      </c>
      <c r="AG149" s="79">
        <f t="shared" si="242"/>
        <v>0</v>
      </c>
      <c r="AH149" s="79">
        <f t="shared" si="242"/>
        <v>0</v>
      </c>
      <c r="AI149" s="79">
        <f t="shared" si="242"/>
        <v>0</v>
      </c>
      <c r="AJ149" s="79">
        <f t="shared" si="242"/>
        <v>0</v>
      </c>
      <c r="AK149" s="79">
        <f t="shared" ref="AK149:AV149" si="243">IF(A147&gt;4.4,M148,A147*M148)</f>
        <v>0</v>
      </c>
      <c r="AL149" s="79">
        <f t="shared" si="243"/>
        <v>0</v>
      </c>
      <c r="AM149" s="79">
        <f t="shared" si="243"/>
        <v>0</v>
      </c>
      <c r="AN149" s="79">
        <f t="shared" si="243"/>
        <v>0</v>
      </c>
      <c r="AO149" s="79">
        <f t="shared" si="243"/>
        <v>0</v>
      </c>
      <c r="AP149" s="79">
        <f t="shared" si="243"/>
        <v>0</v>
      </c>
      <c r="AQ149" s="79">
        <f t="shared" si="243"/>
        <v>0</v>
      </c>
      <c r="AR149" s="79">
        <f t="shared" si="243"/>
        <v>0</v>
      </c>
      <c r="AS149" s="79">
        <f t="shared" si="243"/>
        <v>0</v>
      </c>
      <c r="AT149" s="79">
        <f t="shared" si="243"/>
        <v>0</v>
      </c>
      <c r="AU149" s="79">
        <f t="shared" si="243"/>
        <v>0</v>
      </c>
      <c r="AV149" s="79">
        <f t="shared" si="243"/>
        <v>0</v>
      </c>
      <c r="AW149" s="79">
        <f>SUM(Y149:AJ149)</f>
        <v>0</v>
      </c>
      <c r="AX149" s="168">
        <f>Kinder!BL148</f>
        <v>0</v>
      </c>
      <c r="AY149" s="168">
        <f>Kinder!BM148</f>
        <v>0</v>
      </c>
      <c r="AZ149" s="168">
        <f>Kinder!BN148</f>
        <v>0</v>
      </c>
      <c r="BA149" s="168">
        <f>Kinder!BO148</f>
        <v>0</v>
      </c>
      <c r="BB149" s="168">
        <f>Kinder!BP148</f>
        <v>0</v>
      </c>
      <c r="BC149" s="168">
        <f>Kinder!BQ148</f>
        <v>0</v>
      </c>
      <c r="BD149" s="168">
        <f>Kinder!BR148</f>
        <v>0</v>
      </c>
      <c r="BE149" s="168">
        <f>Kinder!BS148</f>
        <v>0</v>
      </c>
      <c r="BF149" s="168">
        <f>Kinder!BT148</f>
        <v>0</v>
      </c>
      <c r="BG149" s="168">
        <f>Kinder!BU148</f>
        <v>0</v>
      </c>
      <c r="BH149" s="168">
        <f>Kinder!BV148</f>
        <v>0</v>
      </c>
      <c r="BI149" s="168">
        <f>Kinder!BW148</f>
        <v>0</v>
      </c>
      <c r="BV149" s="79"/>
      <c r="BW149" s="79">
        <f t="shared" ref="BW149:CH149" si="244">IF(MIN(AX147,AX148)&gt;4.5,4.5*AX149,BJ148)</f>
        <v>0</v>
      </c>
      <c r="BX149" s="79">
        <f t="shared" si="244"/>
        <v>0</v>
      </c>
      <c r="BY149" s="79">
        <f t="shared" si="244"/>
        <v>0</v>
      </c>
      <c r="BZ149" s="79">
        <f t="shared" si="244"/>
        <v>0</v>
      </c>
      <c r="CA149" s="79">
        <f t="shared" si="244"/>
        <v>0</v>
      </c>
      <c r="CB149" s="79">
        <f t="shared" si="244"/>
        <v>0</v>
      </c>
      <c r="CC149" s="79">
        <f t="shared" si="244"/>
        <v>0</v>
      </c>
      <c r="CD149" s="79">
        <f t="shared" si="244"/>
        <v>0</v>
      </c>
      <c r="CE149" s="79">
        <f t="shared" si="244"/>
        <v>0</v>
      </c>
      <c r="CF149" s="79">
        <f t="shared" si="244"/>
        <v>0</v>
      </c>
      <c r="CG149" s="79">
        <f t="shared" si="244"/>
        <v>0</v>
      </c>
      <c r="CH149" s="79">
        <f t="shared" si="244"/>
        <v>0</v>
      </c>
      <c r="CI149" s="79">
        <f>SUM(BW149:CH149)</f>
        <v>0</v>
      </c>
      <c r="CJ149" s="80"/>
      <c r="CK149" s="581"/>
      <c r="CL149" s="581"/>
      <c r="CM149" s="581"/>
    </row>
    <row r="150" spans="1:91" x14ac:dyDescent="0.2">
      <c r="A150" s="124">
        <f>Kinder!E150</f>
        <v>0</v>
      </c>
      <c r="B150">
        <f>Kinder!F150</f>
        <v>0</v>
      </c>
      <c r="C150">
        <f>Kinder!G150</f>
        <v>0</v>
      </c>
      <c r="D150">
        <f>Kinder!H150</f>
        <v>0</v>
      </c>
      <c r="E150">
        <f>Kinder!I150</f>
        <v>0</v>
      </c>
      <c r="F150">
        <f>Kinder!J150</f>
        <v>0</v>
      </c>
      <c r="G150">
        <f>Kinder!K150</f>
        <v>0</v>
      </c>
      <c r="H150">
        <f>Kinder!L150</f>
        <v>0</v>
      </c>
      <c r="I150">
        <f>Kinder!M150</f>
        <v>0</v>
      </c>
      <c r="J150">
        <f>Kinder!N150</f>
        <v>0</v>
      </c>
      <c r="K150">
        <f>Kinder!O150</f>
        <v>0</v>
      </c>
      <c r="L150">
        <f>Kinder!P150</f>
        <v>0</v>
      </c>
      <c r="AX150" s="165">
        <f>IF(Kinder!BL150=4.5,'Berechnung 4_5 _ x'!$E$31,Kinder!BL150)</f>
        <v>0</v>
      </c>
      <c r="AY150" s="165">
        <f>IF(Kinder!F150=4.5,'Berechnung 4_5 _ x'!$E$31,Kinder!F150)</f>
        <v>0</v>
      </c>
      <c r="AZ150" s="165">
        <f>IF(Kinder!G150=4.5,'Berechnung 4_5 _ x'!$E$31,Kinder!G150)</f>
        <v>0</v>
      </c>
      <c r="BA150" s="165">
        <f>IF(Kinder!H150=4.5,'Berechnung 4_5 _ x'!$E$31,Kinder!H150)</f>
        <v>0</v>
      </c>
      <c r="BB150" s="165">
        <f>IF(Kinder!I150=4.5,'Berechnung 4_5 _ x'!$E$31,Kinder!I150)</f>
        <v>0</v>
      </c>
      <c r="BC150" s="165">
        <f>IF(Kinder!J150=4.5,'Berechnung 4_5 _ x'!$E$31,Kinder!J150)</f>
        <v>0</v>
      </c>
      <c r="BD150" s="165">
        <f>IF(Kinder!K150=4.5,'Berechnung 4_5 _ x'!$E$31,Kinder!K150)</f>
        <v>0</v>
      </c>
      <c r="BE150" s="165">
        <f>IF(Kinder!L150=4.5,'Berechnung 4_5 _ x'!$E$31,Kinder!L150)</f>
        <v>0</v>
      </c>
      <c r="BF150" s="165">
        <f>IF(Kinder!M150=4.5,'Berechnung 4_5 _ x'!$E$31,Kinder!M150)</f>
        <v>0</v>
      </c>
      <c r="BG150" s="165">
        <f>IF(Kinder!N150=4.5,'Berechnung 4_5 _ x'!$E$31,Kinder!N150)</f>
        <v>0</v>
      </c>
      <c r="BH150" s="165">
        <f>IF(Kinder!O150=4.5,'Berechnung 4_5 _ x'!$E$31,Kinder!O150)</f>
        <v>0</v>
      </c>
      <c r="BI150" s="165">
        <f>IF(Kinder!P150=4.5,'Berechnung 4_5 _ x'!$E$31,Kinder!P150)</f>
        <v>0</v>
      </c>
      <c r="BJ150" s="165"/>
      <c r="BK150" s="165"/>
      <c r="BL150" s="165"/>
      <c r="BM150" s="165"/>
      <c r="BN150" s="165"/>
      <c r="BO150" s="165"/>
      <c r="BP150" s="165"/>
      <c r="BQ150" s="165"/>
      <c r="BR150" s="165"/>
      <c r="BS150" s="165"/>
      <c r="BT150" s="165"/>
      <c r="BU150" s="165"/>
      <c r="BW150">
        <f t="shared" ref="BW150:CH150" si="245">IF(MIN(AX150,AX151)&gt;=4.5,1*AX152,BJ151)</f>
        <v>0</v>
      </c>
      <c r="BX150">
        <f t="shared" si="245"/>
        <v>0</v>
      </c>
      <c r="BY150">
        <f t="shared" si="245"/>
        <v>0</v>
      </c>
      <c r="BZ150">
        <f t="shared" si="245"/>
        <v>0</v>
      </c>
      <c r="CA150">
        <f t="shared" si="245"/>
        <v>0</v>
      </c>
      <c r="CB150">
        <f t="shared" si="245"/>
        <v>0</v>
      </c>
      <c r="CC150">
        <f t="shared" si="245"/>
        <v>0</v>
      </c>
      <c r="CD150">
        <f t="shared" si="245"/>
        <v>0</v>
      </c>
      <c r="CE150">
        <f t="shared" si="245"/>
        <v>0</v>
      </c>
      <c r="CF150">
        <f t="shared" si="245"/>
        <v>0</v>
      </c>
      <c r="CG150">
        <f t="shared" si="245"/>
        <v>0</v>
      </c>
      <c r="CH150">
        <f t="shared" si="245"/>
        <v>0</v>
      </c>
      <c r="CJ150" s="78">
        <f>SUM(BW150:CH150)</f>
        <v>0</v>
      </c>
      <c r="CK150" s="581">
        <f>CL150+CM150</f>
        <v>0</v>
      </c>
      <c r="CL150" s="581">
        <f>IF(COUNTIF(Kinder!E152:P152,Antrag!$C$4)=0,0,(IF(AND(A150=2,Kinder!E152=Antrag!$C$4),M151,0)+IF(AND(OR(A150=2,B150=2),Kinder!F152=Antrag!$C$4),N151,0)+IF(AND(OR(A150=2,B150=2,C150=2),Kinder!G152=Antrag!$C$4),O151,0)+IF(AND(OR(A150=2,B150=2,C150=2,D150=2),Kinder!H152=Antrag!$C$4),P151,0)+IF(AND(OR(A150=2,B150=2,C150=2,D150=2,E150=2),Kinder!I152=Antrag!$C$4),Q151,0)+IF(AND(OR(A150=2,B150=2,C150=2,D150=2,E150=2,F150=2),Kinder!J152=Antrag!$C$4),R151,0))/12)</f>
        <v>0</v>
      </c>
      <c r="CM150" s="581">
        <f>IF(COUNTIF(Kinder!E152:P152,Antrag!$C$4)=0,0,(IF(AND(OR(A150=2,B150=2,C150=2,D150=2,E150=2,F150=2,G150=2),Kinder!K152=Antrag!$C$4),S151,0)+IF(AND(OR(A150=2,B150=2,C150=2,D150=2,E150=2,F150=2,G150=2,H150=2),Kinder!L152=Antrag!$C$4),T151,0)+IF(AND(OR(A150=2,B150=2,C150=2,D150=2,E150=2,F150=2,G150=2,H150=2,I150=2),Kinder!M152=Antrag!$C$4),U151,0)+IF(AND(OR(A150=2,B150=2,C150=2,D150=2,E150=2,F150=2,G150=2,H150=2,I150=2,J150=2),Kinder!N152=Antrag!$C$4),V151,0)+IF(AND(OR(A150=2,B150=2,C150=2,D150=2,E150=2,F150=2,G150=2,H150=2,I150=2,J150=2,K150=2),Kinder!O152=Antrag!$C$4),W151,0)+IF(AND(OR(A150=2,B150=2,C150=2,D150=2,E150=2,F150=2,G150=2,H150=2,I150=2,J150=2,K150=2,L150=2),Kinder!P152=Antrag!$C$4),X151,0))/12)</f>
        <v>0</v>
      </c>
    </row>
    <row r="151" spans="1:91" x14ac:dyDescent="0.2">
      <c r="A151" s="124"/>
      <c r="M151">
        <f>Kinder!E151</f>
        <v>0</v>
      </c>
      <c r="N151">
        <f>Kinder!F151</f>
        <v>0</v>
      </c>
      <c r="O151">
        <f>Kinder!G151</f>
        <v>0</v>
      </c>
      <c r="P151">
        <f>Kinder!H151</f>
        <v>0</v>
      </c>
      <c r="Q151">
        <f>Kinder!I151</f>
        <v>0</v>
      </c>
      <c r="R151">
        <f>Kinder!J151</f>
        <v>0</v>
      </c>
      <c r="S151">
        <f>Kinder!K151</f>
        <v>0</v>
      </c>
      <c r="T151">
        <f>Kinder!L151</f>
        <v>0</v>
      </c>
      <c r="U151">
        <f>Kinder!M151</f>
        <v>0</v>
      </c>
      <c r="V151">
        <f>Kinder!N151</f>
        <v>0</v>
      </c>
      <c r="W151">
        <f>Kinder!O151</f>
        <v>0</v>
      </c>
      <c r="X151">
        <f>Kinder!P151</f>
        <v>0</v>
      </c>
      <c r="AX151">
        <f>IF(Kinder!BL150&gt;=4.5,IF('Berechnung 4_5 _ x'!D$5="Nein",4.5,IF(Kinder!AJ$903&lt;3,IF(MAX(Kinder!$AJ$903:AJ$903)&lt;3,4.5,Kinder!BL150),MIN('Berechnung 4_5 _ x'!$E$31:$F$32))),Kinder!BL150)</f>
        <v>0</v>
      </c>
      <c r="AY151">
        <f>IF(Kinder!BM150&gt;=4.5,IF('Berechnung 4_5 _ x'!E$5="Nein",4.5,IF(Kinder!AK$903&lt;3,IF(MAX(Kinder!$AJ$903:AK$903)&lt;3,4.5,Kinder!BM150),MIN('Berechnung 4_5 _ x'!$E$31:$F$32))),Kinder!BM150)</f>
        <v>0</v>
      </c>
      <c r="AZ151">
        <f>IF(Kinder!BN150&gt;=4.5,IF('Berechnung 4_5 _ x'!F$5="Nein",4.5,IF(Kinder!AL$903&lt;3,IF(MAX(Kinder!$AJ$903:AL$903)&lt;3,4.5,Kinder!BN150),MIN('Berechnung 4_5 _ x'!$E$31:$F$32))),Kinder!BN150)</f>
        <v>0</v>
      </c>
      <c r="BA151">
        <f>IF(Kinder!BO150&gt;=4.5,IF('Berechnung 4_5 _ x'!G$5="Nein",4.5,IF(Kinder!AM$903&lt;3,IF(MAX(Kinder!$AJ$903:AM$903)&lt;3,4.5,Kinder!BO150),MIN('Berechnung 4_5 _ x'!$E$31:$F$32))),Kinder!BO150)</f>
        <v>0</v>
      </c>
      <c r="BB151">
        <f>IF(Kinder!BP150&gt;=4.5,IF('Berechnung 4_5 _ x'!H$5="Nein",4.5,IF(Kinder!AN$903&lt;3,IF(MAX(Kinder!$AJ$903:AN$903)&lt;3,4.5,Kinder!BP150),MIN('Berechnung 4_5 _ x'!$E$31:$F$32))),Kinder!BP150)</f>
        <v>0</v>
      </c>
      <c r="BC151">
        <f>IF(Kinder!BQ150&gt;=4.5,IF('Berechnung 4_5 _ x'!I$5="Nein",4.5,IF(Kinder!AO$903&lt;3,IF(MAX(Kinder!$AJ$903:AO$903)&lt;3,4.5,Kinder!BQ150),MIN('Berechnung 4_5 _ x'!$E$31:$F$32))),Kinder!BQ150)</f>
        <v>0</v>
      </c>
      <c r="BD151">
        <f>IF(Kinder!BR150&gt;=4.5,IF('Berechnung 4_5 _ x'!J$5="Nein",4.5,IF(Kinder!AP$903&lt;3,IF(MAX(Kinder!$AJ$903:AP$903)&lt;3,4.5,Kinder!BR150),MIN('Berechnung 4_5 _ x'!$E$31:$F$32))),Kinder!BR150)</f>
        <v>0</v>
      </c>
      <c r="BE151">
        <f>IF(Kinder!BS150&gt;=4.5,IF('Berechnung 4_5 _ x'!K$5="Nein",4.5,IF(Kinder!AQ$903&lt;3,IF(MAX(Kinder!$AJ$903:AQ$903)&lt;3,4.5,Kinder!BS150),MIN('Berechnung 4_5 _ x'!$E$31:$F$32))),Kinder!BS150)</f>
        <v>0</v>
      </c>
      <c r="BF151">
        <f>IF(Kinder!BT150&gt;=4.5,IF('Berechnung 4_5 _ x'!L$5="Nein",4.5,IF(Kinder!AR$903&lt;3,IF(MAX(Kinder!$AJ$903:AR$903)&lt;3,4.5,Kinder!BT150),MIN('Berechnung 4_5 _ x'!$E$31:$F$32))),Kinder!BT150)</f>
        <v>0</v>
      </c>
      <c r="BG151">
        <f>IF(Kinder!BU150&gt;=4.5,IF('Berechnung 4_5 _ x'!M$5="Nein",4.5,IF(Kinder!AS$903&lt;3,IF(MAX(Kinder!$AJ$903:AS$903)&lt;3,4.5,Kinder!BU150),MIN('Berechnung 4_5 _ x'!$E$31:$F$32))),Kinder!BU150)</f>
        <v>0</v>
      </c>
      <c r="BH151">
        <f>IF(Kinder!BV150&gt;=4.5,IF('Berechnung 4_5 _ x'!N$5="Nein",4.5,IF(Kinder!AT$903&lt;3,IF(MAX(Kinder!$AJ$903:AT$903)&lt;3,4.5,Kinder!BV150),MIN('Berechnung 4_5 _ x'!$E$31:$F$32))),Kinder!BV150)</f>
        <v>0</v>
      </c>
      <c r="BI151">
        <f>IF(Kinder!BW150&gt;=4.5,IF('Berechnung 4_5 _ x'!O$5="Nein",4.5,IF(Kinder!AU$903&lt;3,IF(MAX(Kinder!$AJ$903:AU$903)&lt;3,4.5,Kinder!BW150),MIN('Berechnung 4_5 _ x'!$E$31:$F$32))),Kinder!BW150)</f>
        <v>0</v>
      </c>
      <c r="BJ151">
        <f t="shared" ref="BJ151:BU151" si="246">MIN(AX150,AX151)*AX152</f>
        <v>0</v>
      </c>
      <c r="BK151">
        <f t="shared" si="246"/>
        <v>0</v>
      </c>
      <c r="BL151">
        <f t="shared" si="246"/>
        <v>0</v>
      </c>
      <c r="BM151">
        <f t="shared" si="246"/>
        <v>0</v>
      </c>
      <c r="BN151">
        <f t="shared" si="246"/>
        <v>0</v>
      </c>
      <c r="BO151">
        <f t="shared" si="246"/>
        <v>0</v>
      </c>
      <c r="BP151">
        <f t="shared" si="246"/>
        <v>0</v>
      </c>
      <c r="BQ151">
        <f t="shared" si="246"/>
        <v>0</v>
      </c>
      <c r="BR151">
        <f t="shared" si="246"/>
        <v>0</v>
      </c>
      <c r="BS151">
        <f t="shared" si="246"/>
        <v>0</v>
      </c>
      <c r="BT151">
        <f t="shared" si="246"/>
        <v>0</v>
      </c>
      <c r="BU151">
        <f t="shared" si="246"/>
        <v>0</v>
      </c>
      <c r="BV151">
        <f>SUM(BJ151:BU151)</f>
        <v>0</v>
      </c>
      <c r="CJ151" s="78"/>
      <c r="CK151" s="581"/>
      <c r="CL151" s="581"/>
      <c r="CM151" s="581"/>
    </row>
    <row r="152" spans="1:91" ht="13.5" thickBot="1" x14ac:dyDescent="0.25">
      <c r="A152" s="167"/>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79">
        <f t="shared" ref="Y152:AJ152" si="247">A150*M151</f>
        <v>0</v>
      </c>
      <c r="Z152" s="79">
        <f t="shared" si="247"/>
        <v>0</v>
      </c>
      <c r="AA152" s="79">
        <f t="shared" si="247"/>
        <v>0</v>
      </c>
      <c r="AB152" s="79">
        <f t="shared" si="247"/>
        <v>0</v>
      </c>
      <c r="AC152" s="79">
        <f t="shared" si="247"/>
        <v>0</v>
      </c>
      <c r="AD152" s="79">
        <f t="shared" si="247"/>
        <v>0</v>
      </c>
      <c r="AE152" s="79">
        <f t="shared" si="247"/>
        <v>0</v>
      </c>
      <c r="AF152" s="79">
        <f t="shared" si="247"/>
        <v>0</v>
      </c>
      <c r="AG152" s="79">
        <f t="shared" si="247"/>
        <v>0</v>
      </c>
      <c r="AH152" s="79">
        <f t="shared" si="247"/>
        <v>0</v>
      </c>
      <c r="AI152" s="79">
        <f t="shared" si="247"/>
        <v>0</v>
      </c>
      <c r="AJ152" s="79">
        <f t="shared" si="247"/>
        <v>0</v>
      </c>
      <c r="AK152" s="79">
        <f t="shared" ref="AK152:AV152" si="248">IF(A150&gt;4.4,M151,A150*M151)</f>
        <v>0</v>
      </c>
      <c r="AL152" s="79">
        <f t="shared" si="248"/>
        <v>0</v>
      </c>
      <c r="AM152" s="79">
        <f t="shared" si="248"/>
        <v>0</v>
      </c>
      <c r="AN152" s="79">
        <f t="shared" si="248"/>
        <v>0</v>
      </c>
      <c r="AO152" s="79">
        <f t="shared" si="248"/>
        <v>0</v>
      </c>
      <c r="AP152" s="79">
        <f t="shared" si="248"/>
        <v>0</v>
      </c>
      <c r="AQ152" s="79">
        <f t="shared" si="248"/>
        <v>0</v>
      </c>
      <c r="AR152" s="79">
        <f t="shared" si="248"/>
        <v>0</v>
      </c>
      <c r="AS152" s="79">
        <f t="shared" si="248"/>
        <v>0</v>
      </c>
      <c r="AT152" s="79">
        <f t="shared" si="248"/>
        <v>0</v>
      </c>
      <c r="AU152" s="79">
        <f t="shared" si="248"/>
        <v>0</v>
      </c>
      <c r="AV152" s="79">
        <f t="shared" si="248"/>
        <v>0</v>
      </c>
      <c r="AW152" s="79">
        <f>SUM(Y152:AJ152)</f>
        <v>0</v>
      </c>
      <c r="AX152" s="168">
        <f>Kinder!BL151</f>
        <v>0</v>
      </c>
      <c r="AY152" s="168">
        <f>Kinder!BM151</f>
        <v>0</v>
      </c>
      <c r="AZ152" s="168">
        <f>Kinder!BN151</f>
        <v>0</v>
      </c>
      <c r="BA152" s="168">
        <f>Kinder!BO151</f>
        <v>0</v>
      </c>
      <c r="BB152" s="168">
        <f>Kinder!BP151</f>
        <v>0</v>
      </c>
      <c r="BC152" s="168">
        <f>Kinder!BQ151</f>
        <v>0</v>
      </c>
      <c r="BD152" s="168">
        <f>Kinder!BR151</f>
        <v>0</v>
      </c>
      <c r="BE152" s="168">
        <f>Kinder!BS151</f>
        <v>0</v>
      </c>
      <c r="BF152" s="168">
        <f>Kinder!BT151</f>
        <v>0</v>
      </c>
      <c r="BG152" s="168">
        <f>Kinder!BU151</f>
        <v>0</v>
      </c>
      <c r="BH152" s="168">
        <f>Kinder!BV151</f>
        <v>0</v>
      </c>
      <c r="BI152" s="168">
        <f>Kinder!BW151</f>
        <v>0</v>
      </c>
      <c r="BV152" s="79"/>
      <c r="BW152" s="79">
        <f t="shared" ref="BW152:CH152" si="249">IF(MIN(AX150,AX151)&gt;4.5,4.5*AX152,BJ151)</f>
        <v>0</v>
      </c>
      <c r="BX152" s="79">
        <f t="shared" si="249"/>
        <v>0</v>
      </c>
      <c r="BY152" s="79">
        <f t="shared" si="249"/>
        <v>0</v>
      </c>
      <c r="BZ152" s="79">
        <f t="shared" si="249"/>
        <v>0</v>
      </c>
      <c r="CA152" s="79">
        <f t="shared" si="249"/>
        <v>0</v>
      </c>
      <c r="CB152" s="79">
        <f t="shared" si="249"/>
        <v>0</v>
      </c>
      <c r="CC152" s="79">
        <f t="shared" si="249"/>
        <v>0</v>
      </c>
      <c r="CD152" s="79">
        <f t="shared" si="249"/>
        <v>0</v>
      </c>
      <c r="CE152" s="79">
        <f t="shared" si="249"/>
        <v>0</v>
      </c>
      <c r="CF152" s="79">
        <f t="shared" si="249"/>
        <v>0</v>
      </c>
      <c r="CG152" s="79">
        <f t="shared" si="249"/>
        <v>0</v>
      </c>
      <c r="CH152" s="79">
        <f t="shared" si="249"/>
        <v>0</v>
      </c>
      <c r="CI152" s="79">
        <f>SUM(BW152:CH152)</f>
        <v>0</v>
      </c>
      <c r="CJ152" s="80"/>
      <c r="CK152" s="581"/>
      <c r="CL152" s="581"/>
      <c r="CM152" s="581"/>
    </row>
    <row r="153" spans="1:91" x14ac:dyDescent="0.2">
      <c r="A153" s="124">
        <f>Kinder!E153</f>
        <v>0</v>
      </c>
      <c r="B153">
        <f>Kinder!F153</f>
        <v>0</v>
      </c>
      <c r="C153">
        <f>Kinder!G153</f>
        <v>0</v>
      </c>
      <c r="D153">
        <f>Kinder!H153</f>
        <v>0</v>
      </c>
      <c r="E153">
        <f>Kinder!I153</f>
        <v>0</v>
      </c>
      <c r="F153">
        <f>Kinder!J153</f>
        <v>0</v>
      </c>
      <c r="G153">
        <f>Kinder!K153</f>
        <v>0</v>
      </c>
      <c r="H153">
        <f>Kinder!L153</f>
        <v>0</v>
      </c>
      <c r="I153">
        <f>Kinder!M153</f>
        <v>0</v>
      </c>
      <c r="J153">
        <f>Kinder!N153</f>
        <v>0</v>
      </c>
      <c r="K153">
        <f>Kinder!O153</f>
        <v>0</v>
      </c>
      <c r="L153">
        <f>Kinder!P153</f>
        <v>0</v>
      </c>
      <c r="AX153" s="165">
        <f>IF(Kinder!BL153=4.5,'Berechnung 4_5 _ x'!$E$31,Kinder!BL153)</f>
        <v>0</v>
      </c>
      <c r="AY153" s="165">
        <f>IF(Kinder!F153=4.5,'Berechnung 4_5 _ x'!$E$31,Kinder!F153)</f>
        <v>0</v>
      </c>
      <c r="AZ153" s="165">
        <f>IF(Kinder!G153=4.5,'Berechnung 4_5 _ x'!$E$31,Kinder!G153)</f>
        <v>0</v>
      </c>
      <c r="BA153" s="165">
        <f>IF(Kinder!H153=4.5,'Berechnung 4_5 _ x'!$E$31,Kinder!H153)</f>
        <v>0</v>
      </c>
      <c r="BB153" s="165">
        <f>IF(Kinder!I153=4.5,'Berechnung 4_5 _ x'!$E$31,Kinder!I153)</f>
        <v>0</v>
      </c>
      <c r="BC153" s="165">
        <f>IF(Kinder!J153=4.5,'Berechnung 4_5 _ x'!$E$31,Kinder!J153)</f>
        <v>0</v>
      </c>
      <c r="BD153" s="165">
        <f>IF(Kinder!K153=4.5,'Berechnung 4_5 _ x'!$E$31,Kinder!K153)</f>
        <v>0</v>
      </c>
      <c r="BE153" s="165">
        <f>IF(Kinder!L153=4.5,'Berechnung 4_5 _ x'!$E$31,Kinder!L153)</f>
        <v>0</v>
      </c>
      <c r="BF153" s="165">
        <f>IF(Kinder!M153=4.5,'Berechnung 4_5 _ x'!$E$31,Kinder!M153)</f>
        <v>0</v>
      </c>
      <c r="BG153" s="165">
        <f>IF(Kinder!N153=4.5,'Berechnung 4_5 _ x'!$E$31,Kinder!N153)</f>
        <v>0</v>
      </c>
      <c r="BH153" s="165">
        <f>IF(Kinder!O153=4.5,'Berechnung 4_5 _ x'!$E$31,Kinder!O153)</f>
        <v>0</v>
      </c>
      <c r="BI153" s="165">
        <f>IF(Kinder!P153=4.5,'Berechnung 4_5 _ x'!$E$31,Kinder!P153)</f>
        <v>0</v>
      </c>
      <c r="BJ153" s="165"/>
      <c r="BK153" s="165"/>
      <c r="BL153" s="165"/>
      <c r="BM153" s="165"/>
      <c r="BN153" s="165"/>
      <c r="BO153" s="165"/>
      <c r="BP153" s="165"/>
      <c r="BQ153" s="165"/>
      <c r="BR153" s="165"/>
      <c r="BS153" s="165"/>
      <c r="BT153" s="165"/>
      <c r="BU153" s="165"/>
      <c r="BW153">
        <f t="shared" ref="BW153:CH153" si="250">IF(MIN(AX153,AX154)&gt;=4.5,1*AX155,BJ154)</f>
        <v>0</v>
      </c>
      <c r="BX153">
        <f t="shared" si="250"/>
        <v>0</v>
      </c>
      <c r="BY153">
        <f t="shared" si="250"/>
        <v>0</v>
      </c>
      <c r="BZ153">
        <f t="shared" si="250"/>
        <v>0</v>
      </c>
      <c r="CA153">
        <f t="shared" si="250"/>
        <v>0</v>
      </c>
      <c r="CB153">
        <f t="shared" si="250"/>
        <v>0</v>
      </c>
      <c r="CC153">
        <f t="shared" si="250"/>
        <v>0</v>
      </c>
      <c r="CD153">
        <f t="shared" si="250"/>
        <v>0</v>
      </c>
      <c r="CE153">
        <f t="shared" si="250"/>
        <v>0</v>
      </c>
      <c r="CF153">
        <f t="shared" si="250"/>
        <v>0</v>
      </c>
      <c r="CG153">
        <f t="shared" si="250"/>
        <v>0</v>
      </c>
      <c r="CH153">
        <f t="shared" si="250"/>
        <v>0</v>
      </c>
      <c r="CJ153" s="78">
        <f>SUM(BW153:CH153)</f>
        <v>0</v>
      </c>
      <c r="CK153" s="581">
        <f>CL153+CM153</f>
        <v>0</v>
      </c>
      <c r="CL153" s="581">
        <f>IF(COUNTIF(Kinder!E155:P155,Antrag!$C$4)=0,0,(IF(AND(A153=2,Kinder!E155=Antrag!$C$4),M154,0)+IF(AND(OR(A153=2,B153=2),Kinder!F155=Antrag!$C$4),N154,0)+IF(AND(OR(A153=2,B153=2,C153=2),Kinder!G155=Antrag!$C$4),O154,0)+IF(AND(OR(A153=2,B153=2,C153=2,D153=2),Kinder!H155=Antrag!$C$4),P154,0)+IF(AND(OR(A153=2,B153=2,C153=2,D153=2,E153=2),Kinder!I155=Antrag!$C$4),Q154,0)+IF(AND(OR(A153=2,B153=2,C153=2,D153=2,E153=2,F153=2),Kinder!J155=Antrag!$C$4),R154,0))/12)</f>
        <v>0</v>
      </c>
      <c r="CM153" s="581">
        <f>IF(COUNTIF(Kinder!E155:P155,Antrag!$C$4)=0,0,(IF(AND(OR(A153=2,B153=2,C153=2,D153=2,E153=2,F153=2,G153=2),Kinder!K155=Antrag!$C$4),S154,0)+IF(AND(OR(A153=2,B153=2,C153=2,D153=2,E153=2,F153=2,G153=2,H153=2),Kinder!L155=Antrag!$C$4),T154,0)+IF(AND(OR(A153=2,B153=2,C153=2,D153=2,E153=2,F153=2,G153=2,H153=2,I153=2),Kinder!M155=Antrag!$C$4),U154,0)+IF(AND(OR(A153=2,B153=2,C153=2,D153=2,E153=2,F153=2,G153=2,H153=2,I153=2,J153=2),Kinder!N155=Antrag!$C$4),V154,0)+IF(AND(OR(A153=2,B153=2,C153=2,D153=2,E153=2,F153=2,G153=2,H153=2,I153=2,J153=2,K153=2),Kinder!O155=Antrag!$C$4),W154,0)+IF(AND(OR(A153=2,B153=2,C153=2,D153=2,E153=2,F153=2,G153=2,H153=2,I153=2,J153=2,K153=2,L153=2),Kinder!P155=Antrag!$C$4),X154,0))/12)</f>
        <v>0</v>
      </c>
    </row>
    <row r="154" spans="1:91" x14ac:dyDescent="0.2">
      <c r="A154" s="124"/>
      <c r="M154">
        <f>Kinder!E154</f>
        <v>0</v>
      </c>
      <c r="N154">
        <f>Kinder!F154</f>
        <v>0</v>
      </c>
      <c r="O154">
        <f>Kinder!G154</f>
        <v>0</v>
      </c>
      <c r="P154">
        <f>Kinder!H154</f>
        <v>0</v>
      </c>
      <c r="Q154">
        <f>Kinder!I154</f>
        <v>0</v>
      </c>
      <c r="R154">
        <f>Kinder!J154</f>
        <v>0</v>
      </c>
      <c r="S154">
        <f>Kinder!K154</f>
        <v>0</v>
      </c>
      <c r="T154">
        <f>Kinder!L154</f>
        <v>0</v>
      </c>
      <c r="U154">
        <f>Kinder!M154</f>
        <v>0</v>
      </c>
      <c r="V154">
        <f>Kinder!N154</f>
        <v>0</v>
      </c>
      <c r="W154">
        <f>Kinder!O154</f>
        <v>0</v>
      </c>
      <c r="X154">
        <f>Kinder!P154</f>
        <v>0</v>
      </c>
      <c r="AX154">
        <f>IF(Kinder!BL153&gt;=4.5,IF('Berechnung 4_5 _ x'!D$5="Nein",4.5,IF(Kinder!AJ$903&lt;3,IF(MAX(Kinder!$AJ$903:AJ$903)&lt;3,4.5,Kinder!BL153),MIN('Berechnung 4_5 _ x'!$E$31:$F$32))),Kinder!BL153)</f>
        <v>0</v>
      </c>
      <c r="AY154">
        <f>IF(Kinder!BM153&gt;=4.5,IF('Berechnung 4_5 _ x'!E$5="Nein",4.5,IF(Kinder!AK$903&lt;3,IF(MAX(Kinder!$AJ$903:AK$903)&lt;3,4.5,Kinder!BM153),MIN('Berechnung 4_5 _ x'!$E$31:$F$32))),Kinder!BM153)</f>
        <v>0</v>
      </c>
      <c r="AZ154">
        <f>IF(Kinder!BN153&gt;=4.5,IF('Berechnung 4_5 _ x'!F$5="Nein",4.5,IF(Kinder!AL$903&lt;3,IF(MAX(Kinder!$AJ$903:AL$903)&lt;3,4.5,Kinder!BN153),MIN('Berechnung 4_5 _ x'!$E$31:$F$32))),Kinder!BN153)</f>
        <v>0</v>
      </c>
      <c r="BA154">
        <f>IF(Kinder!BO153&gt;=4.5,IF('Berechnung 4_5 _ x'!G$5="Nein",4.5,IF(Kinder!AM$903&lt;3,IF(MAX(Kinder!$AJ$903:AM$903)&lt;3,4.5,Kinder!BO153),MIN('Berechnung 4_5 _ x'!$E$31:$F$32))),Kinder!BO153)</f>
        <v>0</v>
      </c>
      <c r="BB154">
        <f>IF(Kinder!BP153&gt;=4.5,IF('Berechnung 4_5 _ x'!H$5="Nein",4.5,IF(Kinder!AN$903&lt;3,IF(MAX(Kinder!$AJ$903:AN$903)&lt;3,4.5,Kinder!BP153),MIN('Berechnung 4_5 _ x'!$E$31:$F$32))),Kinder!BP153)</f>
        <v>0</v>
      </c>
      <c r="BC154">
        <f>IF(Kinder!BQ153&gt;=4.5,IF('Berechnung 4_5 _ x'!I$5="Nein",4.5,IF(Kinder!AO$903&lt;3,IF(MAX(Kinder!$AJ$903:AO$903)&lt;3,4.5,Kinder!BQ153),MIN('Berechnung 4_5 _ x'!$E$31:$F$32))),Kinder!BQ153)</f>
        <v>0</v>
      </c>
      <c r="BD154">
        <f>IF(Kinder!BR153&gt;=4.5,IF('Berechnung 4_5 _ x'!J$5="Nein",4.5,IF(Kinder!AP$903&lt;3,IF(MAX(Kinder!$AJ$903:AP$903)&lt;3,4.5,Kinder!BR153),MIN('Berechnung 4_5 _ x'!$E$31:$F$32))),Kinder!BR153)</f>
        <v>0</v>
      </c>
      <c r="BE154">
        <f>IF(Kinder!BS153&gt;=4.5,IF('Berechnung 4_5 _ x'!K$5="Nein",4.5,IF(Kinder!AQ$903&lt;3,IF(MAX(Kinder!$AJ$903:AQ$903)&lt;3,4.5,Kinder!BS153),MIN('Berechnung 4_5 _ x'!$E$31:$F$32))),Kinder!BS153)</f>
        <v>0</v>
      </c>
      <c r="BF154">
        <f>IF(Kinder!BT153&gt;=4.5,IF('Berechnung 4_5 _ x'!L$5="Nein",4.5,IF(Kinder!AR$903&lt;3,IF(MAX(Kinder!$AJ$903:AR$903)&lt;3,4.5,Kinder!BT153),MIN('Berechnung 4_5 _ x'!$E$31:$F$32))),Kinder!BT153)</f>
        <v>0</v>
      </c>
      <c r="BG154">
        <f>IF(Kinder!BU153&gt;=4.5,IF('Berechnung 4_5 _ x'!M$5="Nein",4.5,IF(Kinder!AS$903&lt;3,IF(MAX(Kinder!$AJ$903:AS$903)&lt;3,4.5,Kinder!BU153),MIN('Berechnung 4_5 _ x'!$E$31:$F$32))),Kinder!BU153)</f>
        <v>0</v>
      </c>
      <c r="BH154">
        <f>IF(Kinder!BV153&gt;=4.5,IF('Berechnung 4_5 _ x'!N$5="Nein",4.5,IF(Kinder!AT$903&lt;3,IF(MAX(Kinder!$AJ$903:AT$903)&lt;3,4.5,Kinder!BV153),MIN('Berechnung 4_5 _ x'!$E$31:$F$32))),Kinder!BV153)</f>
        <v>0</v>
      </c>
      <c r="BI154">
        <f>IF(Kinder!BW153&gt;=4.5,IF('Berechnung 4_5 _ x'!O$5="Nein",4.5,IF(Kinder!AU$903&lt;3,IF(MAX(Kinder!$AJ$903:AU$903)&lt;3,4.5,Kinder!BW153),MIN('Berechnung 4_5 _ x'!$E$31:$F$32))),Kinder!BW153)</f>
        <v>0</v>
      </c>
      <c r="BJ154">
        <f t="shared" ref="BJ154:BU154" si="251">MIN(AX153,AX154)*AX155</f>
        <v>0</v>
      </c>
      <c r="BK154">
        <f t="shared" si="251"/>
        <v>0</v>
      </c>
      <c r="BL154">
        <f t="shared" si="251"/>
        <v>0</v>
      </c>
      <c r="BM154">
        <f t="shared" si="251"/>
        <v>0</v>
      </c>
      <c r="BN154">
        <f t="shared" si="251"/>
        <v>0</v>
      </c>
      <c r="BO154">
        <f t="shared" si="251"/>
        <v>0</v>
      </c>
      <c r="BP154">
        <f t="shared" si="251"/>
        <v>0</v>
      </c>
      <c r="BQ154">
        <f t="shared" si="251"/>
        <v>0</v>
      </c>
      <c r="BR154">
        <f t="shared" si="251"/>
        <v>0</v>
      </c>
      <c r="BS154">
        <f t="shared" si="251"/>
        <v>0</v>
      </c>
      <c r="BT154">
        <f t="shared" si="251"/>
        <v>0</v>
      </c>
      <c r="BU154">
        <f t="shared" si="251"/>
        <v>0</v>
      </c>
      <c r="BV154">
        <f>SUM(BJ154:BU154)</f>
        <v>0</v>
      </c>
      <c r="CJ154" s="78"/>
      <c r="CK154" s="581"/>
      <c r="CL154" s="581"/>
      <c r="CM154" s="581"/>
    </row>
    <row r="155" spans="1:91" ht="13.5" thickBot="1" x14ac:dyDescent="0.25">
      <c r="A155" s="167"/>
      <c r="B155" s="79"/>
      <c r="C155" s="79"/>
      <c r="D155" s="79"/>
      <c r="E155" s="79"/>
      <c r="F155" s="79"/>
      <c r="G155" s="79"/>
      <c r="H155" s="79"/>
      <c r="I155" s="79"/>
      <c r="J155" s="79"/>
      <c r="K155" s="79"/>
      <c r="L155" s="79"/>
      <c r="M155" s="79"/>
      <c r="N155" s="79"/>
      <c r="O155" s="79"/>
      <c r="P155" s="79"/>
      <c r="Q155" s="79"/>
      <c r="R155" s="79"/>
      <c r="S155" s="79"/>
      <c r="T155" s="79"/>
      <c r="U155" s="79"/>
      <c r="V155" s="79"/>
      <c r="W155" s="79"/>
      <c r="X155" s="79"/>
      <c r="Y155" s="79">
        <f t="shared" ref="Y155:AJ155" si="252">A153*M154</f>
        <v>0</v>
      </c>
      <c r="Z155" s="79">
        <f t="shared" si="252"/>
        <v>0</v>
      </c>
      <c r="AA155" s="79">
        <f t="shared" si="252"/>
        <v>0</v>
      </c>
      <c r="AB155" s="79">
        <f t="shared" si="252"/>
        <v>0</v>
      </c>
      <c r="AC155" s="79">
        <f t="shared" si="252"/>
        <v>0</v>
      </c>
      <c r="AD155" s="79">
        <f t="shared" si="252"/>
        <v>0</v>
      </c>
      <c r="AE155" s="79">
        <f t="shared" si="252"/>
        <v>0</v>
      </c>
      <c r="AF155" s="79">
        <f t="shared" si="252"/>
        <v>0</v>
      </c>
      <c r="AG155" s="79">
        <f t="shared" si="252"/>
        <v>0</v>
      </c>
      <c r="AH155" s="79">
        <f t="shared" si="252"/>
        <v>0</v>
      </c>
      <c r="AI155" s="79">
        <f t="shared" si="252"/>
        <v>0</v>
      </c>
      <c r="AJ155" s="79">
        <f t="shared" si="252"/>
        <v>0</v>
      </c>
      <c r="AK155" s="79">
        <f t="shared" ref="AK155:AV155" si="253">IF(A153&gt;4.4,M154,A153*M154)</f>
        <v>0</v>
      </c>
      <c r="AL155" s="79">
        <f t="shared" si="253"/>
        <v>0</v>
      </c>
      <c r="AM155" s="79">
        <f t="shared" si="253"/>
        <v>0</v>
      </c>
      <c r="AN155" s="79">
        <f t="shared" si="253"/>
        <v>0</v>
      </c>
      <c r="AO155" s="79">
        <f t="shared" si="253"/>
        <v>0</v>
      </c>
      <c r="AP155" s="79">
        <f t="shared" si="253"/>
        <v>0</v>
      </c>
      <c r="AQ155" s="79">
        <f t="shared" si="253"/>
        <v>0</v>
      </c>
      <c r="AR155" s="79">
        <f t="shared" si="253"/>
        <v>0</v>
      </c>
      <c r="AS155" s="79">
        <f t="shared" si="253"/>
        <v>0</v>
      </c>
      <c r="AT155" s="79">
        <f t="shared" si="253"/>
        <v>0</v>
      </c>
      <c r="AU155" s="79">
        <f t="shared" si="253"/>
        <v>0</v>
      </c>
      <c r="AV155" s="79">
        <f t="shared" si="253"/>
        <v>0</v>
      </c>
      <c r="AW155" s="79">
        <f>SUM(Y155:AJ155)</f>
        <v>0</v>
      </c>
      <c r="AX155" s="168">
        <f>Kinder!BL154</f>
        <v>0</v>
      </c>
      <c r="AY155" s="168">
        <f>Kinder!BM154</f>
        <v>0</v>
      </c>
      <c r="AZ155" s="168">
        <f>Kinder!BN154</f>
        <v>0</v>
      </c>
      <c r="BA155" s="168">
        <f>Kinder!BO154</f>
        <v>0</v>
      </c>
      <c r="BB155" s="168">
        <f>Kinder!BP154</f>
        <v>0</v>
      </c>
      <c r="BC155" s="168">
        <f>Kinder!BQ154</f>
        <v>0</v>
      </c>
      <c r="BD155" s="168">
        <f>Kinder!BR154</f>
        <v>0</v>
      </c>
      <c r="BE155" s="168">
        <f>Kinder!BS154</f>
        <v>0</v>
      </c>
      <c r="BF155" s="168">
        <f>Kinder!BT154</f>
        <v>0</v>
      </c>
      <c r="BG155" s="168">
        <f>Kinder!BU154</f>
        <v>0</v>
      </c>
      <c r="BH155" s="168">
        <f>Kinder!BV154</f>
        <v>0</v>
      </c>
      <c r="BI155" s="168">
        <f>Kinder!BW154</f>
        <v>0</v>
      </c>
      <c r="BV155" s="79"/>
      <c r="BW155" s="79">
        <f t="shared" ref="BW155:CH155" si="254">IF(MIN(AX153,AX154)&gt;4.5,4.5*AX155,BJ154)</f>
        <v>0</v>
      </c>
      <c r="BX155" s="79">
        <f t="shared" si="254"/>
        <v>0</v>
      </c>
      <c r="BY155" s="79">
        <f t="shared" si="254"/>
        <v>0</v>
      </c>
      <c r="BZ155" s="79">
        <f t="shared" si="254"/>
        <v>0</v>
      </c>
      <c r="CA155" s="79">
        <f t="shared" si="254"/>
        <v>0</v>
      </c>
      <c r="CB155" s="79">
        <f t="shared" si="254"/>
        <v>0</v>
      </c>
      <c r="CC155" s="79">
        <f t="shared" si="254"/>
        <v>0</v>
      </c>
      <c r="CD155" s="79">
        <f t="shared" si="254"/>
        <v>0</v>
      </c>
      <c r="CE155" s="79">
        <f t="shared" si="254"/>
        <v>0</v>
      </c>
      <c r="CF155" s="79">
        <f t="shared" si="254"/>
        <v>0</v>
      </c>
      <c r="CG155" s="79">
        <f t="shared" si="254"/>
        <v>0</v>
      </c>
      <c r="CH155" s="79">
        <f t="shared" si="254"/>
        <v>0</v>
      </c>
      <c r="CI155" s="79">
        <f>SUM(BW155:CH155)</f>
        <v>0</v>
      </c>
      <c r="CJ155" s="80"/>
      <c r="CK155" s="581"/>
      <c r="CL155" s="581"/>
      <c r="CM155" s="581"/>
    </row>
    <row r="156" spans="1:91" x14ac:dyDescent="0.2">
      <c r="A156" s="124">
        <f>Kinder!E156</f>
        <v>0</v>
      </c>
      <c r="B156">
        <f>Kinder!F156</f>
        <v>0</v>
      </c>
      <c r="C156">
        <f>Kinder!G156</f>
        <v>0</v>
      </c>
      <c r="D156">
        <f>Kinder!H156</f>
        <v>0</v>
      </c>
      <c r="E156">
        <f>Kinder!I156</f>
        <v>0</v>
      </c>
      <c r="F156">
        <f>Kinder!J156</f>
        <v>0</v>
      </c>
      <c r="G156">
        <f>Kinder!K156</f>
        <v>0</v>
      </c>
      <c r="H156">
        <f>Kinder!L156</f>
        <v>0</v>
      </c>
      <c r="I156">
        <f>Kinder!M156</f>
        <v>0</v>
      </c>
      <c r="J156">
        <f>Kinder!N156</f>
        <v>0</v>
      </c>
      <c r="K156">
        <f>Kinder!O156</f>
        <v>0</v>
      </c>
      <c r="L156">
        <f>Kinder!P156</f>
        <v>0</v>
      </c>
      <c r="AX156" s="165">
        <f>IF(Kinder!BL156=4.5,'Berechnung 4_5 _ x'!$E$31,Kinder!BL156)</f>
        <v>0</v>
      </c>
      <c r="AY156" s="165">
        <f>IF(Kinder!F156=4.5,'Berechnung 4_5 _ x'!$E$31,Kinder!F156)</f>
        <v>0</v>
      </c>
      <c r="AZ156" s="165">
        <f>IF(Kinder!G156=4.5,'Berechnung 4_5 _ x'!$E$31,Kinder!G156)</f>
        <v>0</v>
      </c>
      <c r="BA156" s="165">
        <f>IF(Kinder!H156=4.5,'Berechnung 4_5 _ x'!$E$31,Kinder!H156)</f>
        <v>0</v>
      </c>
      <c r="BB156" s="165">
        <f>IF(Kinder!I156=4.5,'Berechnung 4_5 _ x'!$E$31,Kinder!I156)</f>
        <v>0</v>
      </c>
      <c r="BC156" s="165">
        <f>IF(Kinder!J156=4.5,'Berechnung 4_5 _ x'!$E$31,Kinder!J156)</f>
        <v>0</v>
      </c>
      <c r="BD156" s="165">
        <f>IF(Kinder!K156=4.5,'Berechnung 4_5 _ x'!$E$31,Kinder!K156)</f>
        <v>0</v>
      </c>
      <c r="BE156" s="165">
        <f>IF(Kinder!L156=4.5,'Berechnung 4_5 _ x'!$E$31,Kinder!L156)</f>
        <v>0</v>
      </c>
      <c r="BF156" s="165">
        <f>IF(Kinder!M156=4.5,'Berechnung 4_5 _ x'!$E$31,Kinder!M156)</f>
        <v>0</v>
      </c>
      <c r="BG156" s="165">
        <f>IF(Kinder!N156=4.5,'Berechnung 4_5 _ x'!$E$31,Kinder!N156)</f>
        <v>0</v>
      </c>
      <c r="BH156" s="165">
        <f>IF(Kinder!O156=4.5,'Berechnung 4_5 _ x'!$E$31,Kinder!O156)</f>
        <v>0</v>
      </c>
      <c r="BI156" s="165">
        <f>IF(Kinder!P156=4.5,'Berechnung 4_5 _ x'!$E$31,Kinder!P156)</f>
        <v>0</v>
      </c>
      <c r="BJ156" s="165"/>
      <c r="BK156" s="165"/>
      <c r="BL156" s="165"/>
      <c r="BM156" s="165"/>
      <c r="BN156" s="165"/>
      <c r="BO156" s="165"/>
      <c r="BP156" s="165"/>
      <c r="BQ156" s="165"/>
      <c r="BR156" s="165"/>
      <c r="BS156" s="165"/>
      <c r="BT156" s="165"/>
      <c r="BU156" s="165"/>
      <c r="BW156">
        <f t="shared" ref="BW156:CH156" si="255">IF(MIN(AX156,AX157)&gt;=4.5,1*AX158,BJ157)</f>
        <v>0</v>
      </c>
      <c r="BX156">
        <f t="shared" si="255"/>
        <v>0</v>
      </c>
      <c r="BY156">
        <f t="shared" si="255"/>
        <v>0</v>
      </c>
      <c r="BZ156">
        <f t="shared" si="255"/>
        <v>0</v>
      </c>
      <c r="CA156">
        <f t="shared" si="255"/>
        <v>0</v>
      </c>
      <c r="CB156">
        <f t="shared" si="255"/>
        <v>0</v>
      </c>
      <c r="CC156">
        <f t="shared" si="255"/>
        <v>0</v>
      </c>
      <c r="CD156">
        <f t="shared" si="255"/>
        <v>0</v>
      </c>
      <c r="CE156">
        <f t="shared" si="255"/>
        <v>0</v>
      </c>
      <c r="CF156">
        <f t="shared" si="255"/>
        <v>0</v>
      </c>
      <c r="CG156">
        <f t="shared" si="255"/>
        <v>0</v>
      </c>
      <c r="CH156">
        <f t="shared" si="255"/>
        <v>0</v>
      </c>
      <c r="CJ156" s="78">
        <f>SUM(BW156:CH156)</f>
        <v>0</v>
      </c>
      <c r="CK156" s="581">
        <f>CL156+CM156</f>
        <v>0</v>
      </c>
      <c r="CL156" s="581">
        <f>IF(COUNTIF(Kinder!E158:P158,Antrag!$C$4)=0,0,(IF(AND(A156=2,Kinder!E158=Antrag!$C$4),M157,0)+IF(AND(OR(A156=2,B156=2),Kinder!F158=Antrag!$C$4),N157,0)+IF(AND(OR(A156=2,B156=2,C156=2),Kinder!G158=Antrag!$C$4),O157,0)+IF(AND(OR(A156=2,B156=2,C156=2,D156=2),Kinder!H158=Antrag!$C$4),P157,0)+IF(AND(OR(A156=2,B156=2,C156=2,D156=2,E156=2),Kinder!I158=Antrag!$C$4),Q157,0)+IF(AND(OR(A156=2,B156=2,C156=2,D156=2,E156=2,F156=2),Kinder!J158=Antrag!$C$4),R157,0))/12)</f>
        <v>0</v>
      </c>
      <c r="CM156" s="581">
        <f>IF(COUNTIF(Kinder!E158:P158,Antrag!$C$4)=0,0,(IF(AND(OR(A156=2,B156=2,C156=2,D156=2,E156=2,F156=2,G156=2),Kinder!K158=Antrag!$C$4),S157,0)+IF(AND(OR(A156=2,B156=2,C156=2,D156=2,E156=2,F156=2,G156=2,H156=2),Kinder!L158=Antrag!$C$4),T157,0)+IF(AND(OR(A156=2,B156=2,C156=2,D156=2,E156=2,F156=2,G156=2,H156=2,I156=2),Kinder!M158=Antrag!$C$4),U157,0)+IF(AND(OR(A156=2,B156=2,C156=2,D156=2,E156=2,F156=2,G156=2,H156=2,I156=2,J156=2),Kinder!N158=Antrag!$C$4),V157,0)+IF(AND(OR(A156=2,B156=2,C156=2,D156=2,E156=2,F156=2,G156=2,H156=2,I156=2,J156=2,K156=2),Kinder!O158=Antrag!$C$4),W157,0)+IF(AND(OR(A156=2,B156=2,C156=2,D156=2,E156=2,F156=2,G156=2,H156=2,I156=2,J156=2,K156=2,L156=2),Kinder!P158=Antrag!$C$4),X157,0))/12)</f>
        <v>0</v>
      </c>
    </row>
    <row r="157" spans="1:91" x14ac:dyDescent="0.2">
      <c r="A157" s="124"/>
      <c r="M157">
        <f>Kinder!E157</f>
        <v>0</v>
      </c>
      <c r="N157">
        <f>Kinder!F157</f>
        <v>0</v>
      </c>
      <c r="O157">
        <f>Kinder!G157</f>
        <v>0</v>
      </c>
      <c r="P157">
        <f>Kinder!H157</f>
        <v>0</v>
      </c>
      <c r="Q157">
        <f>Kinder!I157</f>
        <v>0</v>
      </c>
      <c r="R157">
        <f>Kinder!J157</f>
        <v>0</v>
      </c>
      <c r="S157">
        <f>Kinder!K157</f>
        <v>0</v>
      </c>
      <c r="T157">
        <f>Kinder!L157</f>
        <v>0</v>
      </c>
      <c r="U157">
        <f>Kinder!M157</f>
        <v>0</v>
      </c>
      <c r="V157">
        <f>Kinder!N157</f>
        <v>0</v>
      </c>
      <c r="W157">
        <f>Kinder!O157</f>
        <v>0</v>
      </c>
      <c r="X157">
        <f>Kinder!P157</f>
        <v>0</v>
      </c>
      <c r="AX157">
        <f>IF(Kinder!BL156&gt;=4.5,IF('Berechnung 4_5 _ x'!D$5="Nein",4.5,IF(Kinder!AJ$903&lt;3,IF(MAX(Kinder!$AJ$903:AJ$903)&lt;3,4.5,Kinder!BL156),MIN('Berechnung 4_5 _ x'!$E$31:$F$32))),Kinder!BL156)</f>
        <v>0</v>
      </c>
      <c r="AY157">
        <f>IF(Kinder!BM156&gt;=4.5,IF('Berechnung 4_5 _ x'!E$5="Nein",4.5,IF(Kinder!AK$903&lt;3,IF(MAX(Kinder!$AJ$903:AK$903)&lt;3,4.5,Kinder!BM156),MIN('Berechnung 4_5 _ x'!$E$31:$F$32))),Kinder!BM156)</f>
        <v>0</v>
      </c>
      <c r="AZ157">
        <f>IF(Kinder!BN156&gt;=4.5,IF('Berechnung 4_5 _ x'!F$5="Nein",4.5,IF(Kinder!AL$903&lt;3,IF(MAX(Kinder!$AJ$903:AL$903)&lt;3,4.5,Kinder!BN156),MIN('Berechnung 4_5 _ x'!$E$31:$F$32))),Kinder!BN156)</f>
        <v>0</v>
      </c>
      <c r="BA157">
        <f>IF(Kinder!BO156&gt;=4.5,IF('Berechnung 4_5 _ x'!G$5="Nein",4.5,IF(Kinder!AM$903&lt;3,IF(MAX(Kinder!$AJ$903:AM$903)&lt;3,4.5,Kinder!BO156),MIN('Berechnung 4_5 _ x'!$E$31:$F$32))),Kinder!BO156)</f>
        <v>0</v>
      </c>
      <c r="BB157">
        <f>IF(Kinder!BP156&gt;=4.5,IF('Berechnung 4_5 _ x'!H$5="Nein",4.5,IF(Kinder!AN$903&lt;3,IF(MAX(Kinder!$AJ$903:AN$903)&lt;3,4.5,Kinder!BP156),MIN('Berechnung 4_5 _ x'!$E$31:$F$32))),Kinder!BP156)</f>
        <v>0</v>
      </c>
      <c r="BC157">
        <f>IF(Kinder!BQ156&gt;=4.5,IF('Berechnung 4_5 _ x'!I$5="Nein",4.5,IF(Kinder!AO$903&lt;3,IF(MAX(Kinder!$AJ$903:AO$903)&lt;3,4.5,Kinder!BQ156),MIN('Berechnung 4_5 _ x'!$E$31:$F$32))),Kinder!BQ156)</f>
        <v>0</v>
      </c>
      <c r="BD157">
        <f>IF(Kinder!BR156&gt;=4.5,IF('Berechnung 4_5 _ x'!J$5="Nein",4.5,IF(Kinder!AP$903&lt;3,IF(MAX(Kinder!$AJ$903:AP$903)&lt;3,4.5,Kinder!BR156),MIN('Berechnung 4_5 _ x'!$E$31:$F$32))),Kinder!BR156)</f>
        <v>0</v>
      </c>
      <c r="BE157">
        <f>IF(Kinder!BS156&gt;=4.5,IF('Berechnung 4_5 _ x'!K$5="Nein",4.5,IF(Kinder!AQ$903&lt;3,IF(MAX(Kinder!$AJ$903:AQ$903)&lt;3,4.5,Kinder!BS156),MIN('Berechnung 4_5 _ x'!$E$31:$F$32))),Kinder!BS156)</f>
        <v>0</v>
      </c>
      <c r="BF157">
        <f>IF(Kinder!BT156&gt;=4.5,IF('Berechnung 4_5 _ x'!L$5="Nein",4.5,IF(Kinder!AR$903&lt;3,IF(MAX(Kinder!$AJ$903:AR$903)&lt;3,4.5,Kinder!BT156),MIN('Berechnung 4_5 _ x'!$E$31:$F$32))),Kinder!BT156)</f>
        <v>0</v>
      </c>
      <c r="BG157">
        <f>IF(Kinder!BU156&gt;=4.5,IF('Berechnung 4_5 _ x'!M$5="Nein",4.5,IF(Kinder!AS$903&lt;3,IF(MAX(Kinder!$AJ$903:AS$903)&lt;3,4.5,Kinder!BU156),MIN('Berechnung 4_5 _ x'!$E$31:$F$32))),Kinder!BU156)</f>
        <v>0</v>
      </c>
      <c r="BH157">
        <f>IF(Kinder!BV156&gt;=4.5,IF('Berechnung 4_5 _ x'!N$5="Nein",4.5,IF(Kinder!AT$903&lt;3,IF(MAX(Kinder!$AJ$903:AT$903)&lt;3,4.5,Kinder!BV156),MIN('Berechnung 4_5 _ x'!$E$31:$F$32))),Kinder!BV156)</f>
        <v>0</v>
      </c>
      <c r="BI157">
        <f>IF(Kinder!BW156&gt;=4.5,IF('Berechnung 4_5 _ x'!O$5="Nein",4.5,IF(Kinder!AU$903&lt;3,IF(MAX(Kinder!$AJ$903:AU$903)&lt;3,4.5,Kinder!BW156),MIN('Berechnung 4_5 _ x'!$E$31:$F$32))),Kinder!BW156)</f>
        <v>0</v>
      </c>
      <c r="BJ157">
        <f t="shared" ref="BJ157:BU157" si="256">MIN(AX156,AX157)*AX158</f>
        <v>0</v>
      </c>
      <c r="BK157">
        <f t="shared" si="256"/>
        <v>0</v>
      </c>
      <c r="BL157">
        <f t="shared" si="256"/>
        <v>0</v>
      </c>
      <c r="BM157">
        <f t="shared" si="256"/>
        <v>0</v>
      </c>
      <c r="BN157">
        <f t="shared" si="256"/>
        <v>0</v>
      </c>
      <c r="BO157">
        <f t="shared" si="256"/>
        <v>0</v>
      </c>
      <c r="BP157">
        <f t="shared" si="256"/>
        <v>0</v>
      </c>
      <c r="BQ157">
        <f t="shared" si="256"/>
        <v>0</v>
      </c>
      <c r="BR157">
        <f t="shared" si="256"/>
        <v>0</v>
      </c>
      <c r="BS157">
        <f t="shared" si="256"/>
        <v>0</v>
      </c>
      <c r="BT157">
        <f t="shared" si="256"/>
        <v>0</v>
      </c>
      <c r="BU157">
        <f t="shared" si="256"/>
        <v>0</v>
      </c>
      <c r="BV157">
        <f>SUM(BJ157:BU157)</f>
        <v>0</v>
      </c>
      <c r="CJ157" s="78"/>
      <c r="CK157" s="581"/>
      <c r="CL157" s="581"/>
      <c r="CM157" s="581"/>
    </row>
    <row r="158" spans="1:91" ht="13.5" thickBot="1" x14ac:dyDescent="0.25">
      <c r="A158" s="167"/>
      <c r="B158" s="79"/>
      <c r="C158" s="79"/>
      <c r="D158" s="79"/>
      <c r="E158" s="79"/>
      <c r="F158" s="79"/>
      <c r="G158" s="79"/>
      <c r="H158" s="79"/>
      <c r="I158" s="79"/>
      <c r="J158" s="79"/>
      <c r="K158" s="79"/>
      <c r="L158" s="79"/>
      <c r="M158" s="79"/>
      <c r="N158" s="79"/>
      <c r="O158" s="79"/>
      <c r="P158" s="79"/>
      <c r="Q158" s="79"/>
      <c r="R158" s="79"/>
      <c r="S158" s="79"/>
      <c r="T158" s="79"/>
      <c r="U158" s="79"/>
      <c r="V158" s="79"/>
      <c r="W158" s="79"/>
      <c r="X158" s="79"/>
      <c r="Y158" s="79">
        <f t="shared" ref="Y158:AJ158" si="257">A156*M157</f>
        <v>0</v>
      </c>
      <c r="Z158" s="79">
        <f t="shared" si="257"/>
        <v>0</v>
      </c>
      <c r="AA158" s="79">
        <f t="shared" si="257"/>
        <v>0</v>
      </c>
      <c r="AB158" s="79">
        <f t="shared" si="257"/>
        <v>0</v>
      </c>
      <c r="AC158" s="79">
        <f t="shared" si="257"/>
        <v>0</v>
      </c>
      <c r="AD158" s="79">
        <f t="shared" si="257"/>
        <v>0</v>
      </c>
      <c r="AE158" s="79">
        <f t="shared" si="257"/>
        <v>0</v>
      </c>
      <c r="AF158" s="79">
        <f t="shared" si="257"/>
        <v>0</v>
      </c>
      <c r="AG158" s="79">
        <f t="shared" si="257"/>
        <v>0</v>
      </c>
      <c r="AH158" s="79">
        <f t="shared" si="257"/>
        <v>0</v>
      </c>
      <c r="AI158" s="79">
        <f t="shared" si="257"/>
        <v>0</v>
      </c>
      <c r="AJ158" s="79">
        <f t="shared" si="257"/>
        <v>0</v>
      </c>
      <c r="AK158" s="79">
        <f t="shared" ref="AK158:AV158" si="258">IF(A156&gt;4.4,M157,A156*M157)</f>
        <v>0</v>
      </c>
      <c r="AL158" s="79">
        <f t="shared" si="258"/>
        <v>0</v>
      </c>
      <c r="AM158" s="79">
        <f t="shared" si="258"/>
        <v>0</v>
      </c>
      <c r="AN158" s="79">
        <f t="shared" si="258"/>
        <v>0</v>
      </c>
      <c r="AO158" s="79">
        <f t="shared" si="258"/>
        <v>0</v>
      </c>
      <c r="AP158" s="79">
        <f t="shared" si="258"/>
        <v>0</v>
      </c>
      <c r="AQ158" s="79">
        <f t="shared" si="258"/>
        <v>0</v>
      </c>
      <c r="AR158" s="79">
        <f t="shared" si="258"/>
        <v>0</v>
      </c>
      <c r="AS158" s="79">
        <f t="shared" si="258"/>
        <v>0</v>
      </c>
      <c r="AT158" s="79">
        <f t="shared" si="258"/>
        <v>0</v>
      </c>
      <c r="AU158" s="79">
        <f t="shared" si="258"/>
        <v>0</v>
      </c>
      <c r="AV158" s="79">
        <f t="shared" si="258"/>
        <v>0</v>
      </c>
      <c r="AW158" s="79">
        <f>SUM(Y158:AJ158)</f>
        <v>0</v>
      </c>
      <c r="AX158" s="168">
        <f>Kinder!BL157</f>
        <v>0</v>
      </c>
      <c r="AY158" s="168">
        <f>Kinder!BM157</f>
        <v>0</v>
      </c>
      <c r="AZ158" s="168">
        <f>Kinder!BN157</f>
        <v>0</v>
      </c>
      <c r="BA158" s="168">
        <f>Kinder!BO157</f>
        <v>0</v>
      </c>
      <c r="BB158" s="168">
        <f>Kinder!BP157</f>
        <v>0</v>
      </c>
      <c r="BC158" s="168">
        <f>Kinder!BQ157</f>
        <v>0</v>
      </c>
      <c r="BD158" s="168">
        <f>Kinder!BR157</f>
        <v>0</v>
      </c>
      <c r="BE158" s="168">
        <f>Kinder!BS157</f>
        <v>0</v>
      </c>
      <c r="BF158" s="168">
        <f>Kinder!BT157</f>
        <v>0</v>
      </c>
      <c r="BG158" s="168">
        <f>Kinder!BU157</f>
        <v>0</v>
      </c>
      <c r="BH158" s="168">
        <f>Kinder!BV157</f>
        <v>0</v>
      </c>
      <c r="BI158" s="168">
        <f>Kinder!BW157</f>
        <v>0</v>
      </c>
      <c r="BV158" s="79"/>
      <c r="BW158" s="79">
        <f t="shared" ref="BW158:CH158" si="259">IF(MIN(AX156,AX157)&gt;4.5,4.5*AX158,BJ157)</f>
        <v>0</v>
      </c>
      <c r="BX158" s="79">
        <f t="shared" si="259"/>
        <v>0</v>
      </c>
      <c r="BY158" s="79">
        <f t="shared" si="259"/>
        <v>0</v>
      </c>
      <c r="BZ158" s="79">
        <f t="shared" si="259"/>
        <v>0</v>
      </c>
      <c r="CA158" s="79">
        <f t="shared" si="259"/>
        <v>0</v>
      </c>
      <c r="CB158" s="79">
        <f t="shared" si="259"/>
        <v>0</v>
      </c>
      <c r="CC158" s="79">
        <f t="shared" si="259"/>
        <v>0</v>
      </c>
      <c r="CD158" s="79">
        <f t="shared" si="259"/>
        <v>0</v>
      </c>
      <c r="CE158" s="79">
        <f t="shared" si="259"/>
        <v>0</v>
      </c>
      <c r="CF158" s="79">
        <f t="shared" si="259"/>
        <v>0</v>
      </c>
      <c r="CG158" s="79">
        <f t="shared" si="259"/>
        <v>0</v>
      </c>
      <c r="CH158" s="79">
        <f t="shared" si="259"/>
        <v>0</v>
      </c>
      <c r="CI158" s="79">
        <f>SUM(BW158:CH158)</f>
        <v>0</v>
      </c>
      <c r="CJ158" s="80"/>
      <c r="CK158" s="581"/>
      <c r="CL158" s="581"/>
      <c r="CM158" s="581"/>
    </row>
    <row r="159" spans="1:91" x14ac:dyDescent="0.2">
      <c r="A159" s="124">
        <f>Kinder!E159</f>
        <v>0</v>
      </c>
      <c r="B159">
        <f>Kinder!F159</f>
        <v>0</v>
      </c>
      <c r="C159">
        <f>Kinder!G159</f>
        <v>0</v>
      </c>
      <c r="D159">
        <f>Kinder!H159</f>
        <v>0</v>
      </c>
      <c r="E159">
        <f>Kinder!I159</f>
        <v>0</v>
      </c>
      <c r="F159">
        <f>Kinder!J159</f>
        <v>0</v>
      </c>
      <c r="G159">
        <f>Kinder!K159</f>
        <v>0</v>
      </c>
      <c r="H159">
        <f>Kinder!L159</f>
        <v>0</v>
      </c>
      <c r="I159">
        <f>Kinder!M159</f>
        <v>0</v>
      </c>
      <c r="J159">
        <f>Kinder!N159</f>
        <v>0</v>
      </c>
      <c r="K159">
        <f>Kinder!O159</f>
        <v>0</v>
      </c>
      <c r="L159">
        <f>Kinder!P159</f>
        <v>0</v>
      </c>
      <c r="AX159" s="165">
        <f>IF(Kinder!BL159=4.5,'Berechnung 4_5 _ x'!$E$31,Kinder!BL159)</f>
        <v>0</v>
      </c>
      <c r="AY159" s="165">
        <f>IF(Kinder!F159=4.5,'Berechnung 4_5 _ x'!$E$31,Kinder!F159)</f>
        <v>0</v>
      </c>
      <c r="AZ159" s="165">
        <f>IF(Kinder!G159=4.5,'Berechnung 4_5 _ x'!$E$31,Kinder!G159)</f>
        <v>0</v>
      </c>
      <c r="BA159" s="165">
        <f>IF(Kinder!H159=4.5,'Berechnung 4_5 _ x'!$E$31,Kinder!H159)</f>
        <v>0</v>
      </c>
      <c r="BB159" s="165">
        <f>IF(Kinder!I159=4.5,'Berechnung 4_5 _ x'!$E$31,Kinder!I159)</f>
        <v>0</v>
      </c>
      <c r="BC159" s="165">
        <f>IF(Kinder!J159=4.5,'Berechnung 4_5 _ x'!$E$31,Kinder!J159)</f>
        <v>0</v>
      </c>
      <c r="BD159" s="165">
        <f>IF(Kinder!K159=4.5,'Berechnung 4_5 _ x'!$E$31,Kinder!K159)</f>
        <v>0</v>
      </c>
      <c r="BE159" s="165">
        <f>IF(Kinder!L159=4.5,'Berechnung 4_5 _ x'!$E$31,Kinder!L159)</f>
        <v>0</v>
      </c>
      <c r="BF159" s="165">
        <f>IF(Kinder!M159=4.5,'Berechnung 4_5 _ x'!$E$31,Kinder!M159)</f>
        <v>0</v>
      </c>
      <c r="BG159" s="165">
        <f>IF(Kinder!N159=4.5,'Berechnung 4_5 _ x'!$E$31,Kinder!N159)</f>
        <v>0</v>
      </c>
      <c r="BH159" s="165">
        <f>IF(Kinder!O159=4.5,'Berechnung 4_5 _ x'!$E$31,Kinder!O159)</f>
        <v>0</v>
      </c>
      <c r="BI159" s="165">
        <f>IF(Kinder!P159=4.5,'Berechnung 4_5 _ x'!$E$31,Kinder!P159)</f>
        <v>0</v>
      </c>
      <c r="BJ159" s="165"/>
      <c r="BK159" s="165"/>
      <c r="BL159" s="165"/>
      <c r="BM159" s="165"/>
      <c r="BN159" s="165"/>
      <c r="BO159" s="165"/>
      <c r="BP159" s="165"/>
      <c r="BQ159" s="165"/>
      <c r="BR159" s="165"/>
      <c r="BS159" s="165"/>
      <c r="BT159" s="165"/>
      <c r="BU159" s="165"/>
      <c r="BW159">
        <f t="shared" ref="BW159:CH159" si="260">IF(MIN(AX159,AX160)&gt;=4.5,1*AX161,BJ160)</f>
        <v>0</v>
      </c>
      <c r="BX159">
        <f t="shared" si="260"/>
        <v>0</v>
      </c>
      <c r="BY159">
        <f t="shared" si="260"/>
        <v>0</v>
      </c>
      <c r="BZ159">
        <f t="shared" si="260"/>
        <v>0</v>
      </c>
      <c r="CA159">
        <f t="shared" si="260"/>
        <v>0</v>
      </c>
      <c r="CB159">
        <f t="shared" si="260"/>
        <v>0</v>
      </c>
      <c r="CC159">
        <f t="shared" si="260"/>
        <v>0</v>
      </c>
      <c r="CD159">
        <f t="shared" si="260"/>
        <v>0</v>
      </c>
      <c r="CE159">
        <f t="shared" si="260"/>
        <v>0</v>
      </c>
      <c r="CF159">
        <f t="shared" si="260"/>
        <v>0</v>
      </c>
      <c r="CG159">
        <f t="shared" si="260"/>
        <v>0</v>
      </c>
      <c r="CH159">
        <f t="shared" si="260"/>
        <v>0</v>
      </c>
      <c r="CJ159" s="78">
        <f>SUM(BW159:CH159)</f>
        <v>0</v>
      </c>
      <c r="CK159" s="581">
        <f>CL159+CM159</f>
        <v>0</v>
      </c>
      <c r="CL159" s="581">
        <f>IF(COUNTIF(Kinder!E161:P161,Antrag!$C$4)=0,0,(IF(AND(A159=2,Kinder!E161=Antrag!$C$4),M160,0)+IF(AND(OR(A159=2,B159=2),Kinder!F161=Antrag!$C$4),N160,0)+IF(AND(OR(A159=2,B159=2,C159=2),Kinder!G161=Antrag!$C$4),O160,0)+IF(AND(OR(A159=2,B159=2,C159=2,D159=2),Kinder!H161=Antrag!$C$4),P160,0)+IF(AND(OR(A159=2,B159=2,C159=2,D159=2,E159=2),Kinder!I161=Antrag!$C$4),Q160,0)+IF(AND(OR(A159=2,B159=2,C159=2,D159=2,E159=2,F159=2),Kinder!J161=Antrag!$C$4),R160,0))/12)</f>
        <v>0</v>
      </c>
      <c r="CM159" s="581">
        <f>IF(COUNTIF(Kinder!E161:P161,Antrag!$C$4)=0,0,(IF(AND(OR(A159=2,B159=2,C159=2,D159=2,E159=2,F159=2,G159=2),Kinder!K161=Antrag!$C$4),S160,0)+IF(AND(OR(A159=2,B159=2,C159=2,D159=2,E159=2,F159=2,G159=2,H159=2),Kinder!L161=Antrag!$C$4),T160,0)+IF(AND(OR(A159=2,B159=2,C159=2,D159=2,E159=2,F159=2,G159=2,H159=2,I159=2),Kinder!M161=Antrag!$C$4),U160,0)+IF(AND(OR(A159=2,B159=2,C159=2,D159=2,E159=2,F159=2,G159=2,H159=2,I159=2,J159=2),Kinder!N161=Antrag!$C$4),V160,0)+IF(AND(OR(A159=2,B159=2,C159=2,D159=2,E159=2,F159=2,G159=2,H159=2,I159=2,J159=2,K159=2),Kinder!O161=Antrag!$C$4),W160,0)+IF(AND(OR(A159=2,B159=2,C159=2,D159=2,E159=2,F159=2,G159=2,H159=2,I159=2,J159=2,K159=2,L159=2),Kinder!P161=Antrag!$C$4),X160,0))/12)</f>
        <v>0</v>
      </c>
    </row>
    <row r="160" spans="1:91" x14ac:dyDescent="0.2">
      <c r="A160" s="124"/>
      <c r="M160">
        <f>Kinder!E160</f>
        <v>0</v>
      </c>
      <c r="N160">
        <f>Kinder!F160</f>
        <v>0</v>
      </c>
      <c r="O160">
        <f>Kinder!G160</f>
        <v>0</v>
      </c>
      <c r="P160">
        <f>Kinder!H160</f>
        <v>0</v>
      </c>
      <c r="Q160">
        <f>Kinder!I160</f>
        <v>0</v>
      </c>
      <c r="R160">
        <f>Kinder!J160</f>
        <v>0</v>
      </c>
      <c r="S160">
        <f>Kinder!K160</f>
        <v>0</v>
      </c>
      <c r="T160">
        <f>Kinder!L160</f>
        <v>0</v>
      </c>
      <c r="U160">
        <f>Kinder!M160</f>
        <v>0</v>
      </c>
      <c r="V160">
        <f>Kinder!N160</f>
        <v>0</v>
      </c>
      <c r="W160">
        <f>Kinder!O160</f>
        <v>0</v>
      </c>
      <c r="X160">
        <f>Kinder!P160</f>
        <v>0</v>
      </c>
      <c r="AX160">
        <f>IF(Kinder!BL159&gt;=4.5,IF('Berechnung 4_5 _ x'!D$5="Nein",4.5,IF(Kinder!AJ$903&lt;3,IF(MAX(Kinder!$AJ$903:AJ$903)&lt;3,4.5,Kinder!BL159),MIN('Berechnung 4_5 _ x'!$E$31:$F$32))),Kinder!BL159)</f>
        <v>0</v>
      </c>
      <c r="AY160">
        <f>IF(Kinder!BM159&gt;=4.5,IF('Berechnung 4_5 _ x'!E$5="Nein",4.5,IF(Kinder!AK$903&lt;3,IF(MAX(Kinder!$AJ$903:AK$903)&lt;3,4.5,Kinder!BM159),MIN('Berechnung 4_5 _ x'!$E$31:$F$32))),Kinder!BM159)</f>
        <v>0</v>
      </c>
      <c r="AZ160">
        <f>IF(Kinder!BN159&gt;=4.5,IF('Berechnung 4_5 _ x'!F$5="Nein",4.5,IF(Kinder!AL$903&lt;3,IF(MAX(Kinder!$AJ$903:AL$903)&lt;3,4.5,Kinder!BN159),MIN('Berechnung 4_5 _ x'!$E$31:$F$32))),Kinder!BN159)</f>
        <v>0</v>
      </c>
      <c r="BA160">
        <f>IF(Kinder!BO159&gt;=4.5,IF('Berechnung 4_5 _ x'!G$5="Nein",4.5,IF(Kinder!AM$903&lt;3,IF(MAX(Kinder!$AJ$903:AM$903)&lt;3,4.5,Kinder!BO159),MIN('Berechnung 4_5 _ x'!$E$31:$F$32))),Kinder!BO159)</f>
        <v>0</v>
      </c>
      <c r="BB160">
        <f>IF(Kinder!BP159&gt;=4.5,IF('Berechnung 4_5 _ x'!H$5="Nein",4.5,IF(Kinder!AN$903&lt;3,IF(MAX(Kinder!$AJ$903:AN$903)&lt;3,4.5,Kinder!BP159),MIN('Berechnung 4_5 _ x'!$E$31:$F$32))),Kinder!BP159)</f>
        <v>0</v>
      </c>
      <c r="BC160">
        <f>IF(Kinder!BQ159&gt;=4.5,IF('Berechnung 4_5 _ x'!I$5="Nein",4.5,IF(Kinder!AO$903&lt;3,IF(MAX(Kinder!$AJ$903:AO$903)&lt;3,4.5,Kinder!BQ159),MIN('Berechnung 4_5 _ x'!$E$31:$F$32))),Kinder!BQ159)</f>
        <v>0</v>
      </c>
      <c r="BD160">
        <f>IF(Kinder!BR159&gt;=4.5,IF('Berechnung 4_5 _ x'!J$5="Nein",4.5,IF(Kinder!AP$903&lt;3,IF(MAX(Kinder!$AJ$903:AP$903)&lt;3,4.5,Kinder!BR159),MIN('Berechnung 4_5 _ x'!$E$31:$F$32))),Kinder!BR159)</f>
        <v>0</v>
      </c>
      <c r="BE160">
        <f>IF(Kinder!BS159&gt;=4.5,IF('Berechnung 4_5 _ x'!K$5="Nein",4.5,IF(Kinder!AQ$903&lt;3,IF(MAX(Kinder!$AJ$903:AQ$903)&lt;3,4.5,Kinder!BS159),MIN('Berechnung 4_5 _ x'!$E$31:$F$32))),Kinder!BS159)</f>
        <v>0</v>
      </c>
      <c r="BF160">
        <f>IF(Kinder!BT159&gt;=4.5,IF('Berechnung 4_5 _ x'!L$5="Nein",4.5,IF(Kinder!AR$903&lt;3,IF(MAX(Kinder!$AJ$903:AR$903)&lt;3,4.5,Kinder!BT159),MIN('Berechnung 4_5 _ x'!$E$31:$F$32))),Kinder!BT159)</f>
        <v>0</v>
      </c>
      <c r="BG160">
        <f>IF(Kinder!BU159&gt;=4.5,IF('Berechnung 4_5 _ x'!M$5="Nein",4.5,IF(Kinder!AS$903&lt;3,IF(MAX(Kinder!$AJ$903:AS$903)&lt;3,4.5,Kinder!BU159),MIN('Berechnung 4_5 _ x'!$E$31:$F$32))),Kinder!BU159)</f>
        <v>0</v>
      </c>
      <c r="BH160">
        <f>IF(Kinder!BV159&gt;=4.5,IF('Berechnung 4_5 _ x'!N$5="Nein",4.5,IF(Kinder!AT$903&lt;3,IF(MAX(Kinder!$AJ$903:AT$903)&lt;3,4.5,Kinder!BV159),MIN('Berechnung 4_5 _ x'!$E$31:$F$32))),Kinder!BV159)</f>
        <v>0</v>
      </c>
      <c r="BI160">
        <f>IF(Kinder!BW159&gt;=4.5,IF('Berechnung 4_5 _ x'!O$5="Nein",4.5,IF(Kinder!AU$903&lt;3,IF(MAX(Kinder!$AJ$903:AU$903)&lt;3,4.5,Kinder!BW159),MIN('Berechnung 4_5 _ x'!$E$31:$F$32))),Kinder!BW159)</f>
        <v>0</v>
      </c>
      <c r="BJ160">
        <f t="shared" ref="BJ160:BU160" si="261">MIN(AX159,AX160)*AX161</f>
        <v>0</v>
      </c>
      <c r="BK160">
        <f t="shared" si="261"/>
        <v>0</v>
      </c>
      <c r="BL160">
        <f t="shared" si="261"/>
        <v>0</v>
      </c>
      <c r="BM160">
        <f t="shared" si="261"/>
        <v>0</v>
      </c>
      <c r="BN160">
        <f t="shared" si="261"/>
        <v>0</v>
      </c>
      <c r="BO160">
        <f t="shared" si="261"/>
        <v>0</v>
      </c>
      <c r="BP160">
        <f t="shared" si="261"/>
        <v>0</v>
      </c>
      <c r="BQ160">
        <f t="shared" si="261"/>
        <v>0</v>
      </c>
      <c r="BR160">
        <f t="shared" si="261"/>
        <v>0</v>
      </c>
      <c r="BS160">
        <f t="shared" si="261"/>
        <v>0</v>
      </c>
      <c r="BT160">
        <f t="shared" si="261"/>
        <v>0</v>
      </c>
      <c r="BU160">
        <f t="shared" si="261"/>
        <v>0</v>
      </c>
      <c r="BV160">
        <f>SUM(BJ160:BU160)</f>
        <v>0</v>
      </c>
      <c r="CJ160" s="78"/>
      <c r="CK160" s="581"/>
      <c r="CL160" s="581"/>
      <c r="CM160" s="581"/>
    </row>
    <row r="161" spans="1:91" ht="13.5" thickBot="1" x14ac:dyDescent="0.25">
      <c r="A161" s="167"/>
      <c r="B161" s="79"/>
      <c r="C161" s="79"/>
      <c r="D161" s="79"/>
      <c r="E161" s="79"/>
      <c r="F161" s="79"/>
      <c r="G161" s="79"/>
      <c r="H161" s="79"/>
      <c r="I161" s="79"/>
      <c r="J161" s="79"/>
      <c r="K161" s="79"/>
      <c r="L161" s="79"/>
      <c r="M161" s="79"/>
      <c r="N161" s="79"/>
      <c r="O161" s="79"/>
      <c r="P161" s="79"/>
      <c r="Q161" s="79"/>
      <c r="R161" s="79"/>
      <c r="S161" s="79"/>
      <c r="T161" s="79"/>
      <c r="U161" s="79"/>
      <c r="V161" s="79"/>
      <c r="W161" s="79"/>
      <c r="X161" s="79"/>
      <c r="Y161" s="79">
        <f t="shared" ref="Y161:AJ161" si="262">A159*M160</f>
        <v>0</v>
      </c>
      <c r="Z161" s="79">
        <f t="shared" si="262"/>
        <v>0</v>
      </c>
      <c r="AA161" s="79">
        <f t="shared" si="262"/>
        <v>0</v>
      </c>
      <c r="AB161" s="79">
        <f t="shared" si="262"/>
        <v>0</v>
      </c>
      <c r="AC161" s="79">
        <f t="shared" si="262"/>
        <v>0</v>
      </c>
      <c r="AD161" s="79">
        <f t="shared" si="262"/>
        <v>0</v>
      </c>
      <c r="AE161" s="79">
        <f t="shared" si="262"/>
        <v>0</v>
      </c>
      <c r="AF161" s="79">
        <f t="shared" si="262"/>
        <v>0</v>
      </c>
      <c r="AG161" s="79">
        <f t="shared" si="262"/>
        <v>0</v>
      </c>
      <c r="AH161" s="79">
        <f t="shared" si="262"/>
        <v>0</v>
      </c>
      <c r="AI161" s="79">
        <f t="shared" si="262"/>
        <v>0</v>
      </c>
      <c r="AJ161" s="79">
        <f t="shared" si="262"/>
        <v>0</v>
      </c>
      <c r="AK161" s="79">
        <f t="shared" ref="AK161:AV161" si="263">IF(A159&gt;4.4,M160,A159*M160)</f>
        <v>0</v>
      </c>
      <c r="AL161" s="79">
        <f t="shared" si="263"/>
        <v>0</v>
      </c>
      <c r="AM161" s="79">
        <f t="shared" si="263"/>
        <v>0</v>
      </c>
      <c r="AN161" s="79">
        <f t="shared" si="263"/>
        <v>0</v>
      </c>
      <c r="AO161" s="79">
        <f t="shared" si="263"/>
        <v>0</v>
      </c>
      <c r="AP161" s="79">
        <f t="shared" si="263"/>
        <v>0</v>
      </c>
      <c r="AQ161" s="79">
        <f t="shared" si="263"/>
        <v>0</v>
      </c>
      <c r="AR161" s="79">
        <f t="shared" si="263"/>
        <v>0</v>
      </c>
      <c r="AS161" s="79">
        <f t="shared" si="263"/>
        <v>0</v>
      </c>
      <c r="AT161" s="79">
        <f t="shared" si="263"/>
        <v>0</v>
      </c>
      <c r="AU161" s="79">
        <f t="shared" si="263"/>
        <v>0</v>
      </c>
      <c r="AV161" s="79">
        <f t="shared" si="263"/>
        <v>0</v>
      </c>
      <c r="AW161" s="79">
        <f>SUM(Y161:AJ161)</f>
        <v>0</v>
      </c>
      <c r="AX161" s="168">
        <f>Kinder!BL160</f>
        <v>0</v>
      </c>
      <c r="AY161" s="168">
        <f>Kinder!BM160</f>
        <v>0</v>
      </c>
      <c r="AZ161" s="168">
        <f>Kinder!BN160</f>
        <v>0</v>
      </c>
      <c r="BA161" s="168">
        <f>Kinder!BO160</f>
        <v>0</v>
      </c>
      <c r="BB161" s="168">
        <f>Kinder!BP160</f>
        <v>0</v>
      </c>
      <c r="BC161" s="168">
        <f>Kinder!BQ160</f>
        <v>0</v>
      </c>
      <c r="BD161" s="168">
        <f>Kinder!BR160</f>
        <v>0</v>
      </c>
      <c r="BE161" s="168">
        <f>Kinder!BS160</f>
        <v>0</v>
      </c>
      <c r="BF161" s="168">
        <f>Kinder!BT160</f>
        <v>0</v>
      </c>
      <c r="BG161" s="168">
        <f>Kinder!BU160</f>
        <v>0</v>
      </c>
      <c r="BH161" s="168">
        <f>Kinder!BV160</f>
        <v>0</v>
      </c>
      <c r="BI161" s="168">
        <f>Kinder!BW160</f>
        <v>0</v>
      </c>
      <c r="BV161" s="79"/>
      <c r="BW161" s="79">
        <f t="shared" ref="BW161:CH161" si="264">IF(MIN(AX159,AX160)&gt;4.5,4.5*AX161,BJ160)</f>
        <v>0</v>
      </c>
      <c r="BX161" s="79">
        <f t="shared" si="264"/>
        <v>0</v>
      </c>
      <c r="BY161" s="79">
        <f t="shared" si="264"/>
        <v>0</v>
      </c>
      <c r="BZ161" s="79">
        <f t="shared" si="264"/>
        <v>0</v>
      </c>
      <c r="CA161" s="79">
        <f t="shared" si="264"/>
        <v>0</v>
      </c>
      <c r="CB161" s="79">
        <f t="shared" si="264"/>
        <v>0</v>
      </c>
      <c r="CC161" s="79">
        <f t="shared" si="264"/>
        <v>0</v>
      </c>
      <c r="CD161" s="79">
        <f t="shared" si="264"/>
        <v>0</v>
      </c>
      <c r="CE161" s="79">
        <f t="shared" si="264"/>
        <v>0</v>
      </c>
      <c r="CF161" s="79">
        <f t="shared" si="264"/>
        <v>0</v>
      </c>
      <c r="CG161" s="79">
        <f t="shared" si="264"/>
        <v>0</v>
      </c>
      <c r="CH161" s="79">
        <f t="shared" si="264"/>
        <v>0</v>
      </c>
      <c r="CI161" s="79">
        <f>SUM(BW161:CH161)</f>
        <v>0</v>
      </c>
      <c r="CJ161" s="80"/>
      <c r="CK161" s="581"/>
      <c r="CL161" s="581"/>
      <c r="CM161" s="581"/>
    </row>
    <row r="162" spans="1:91" x14ac:dyDescent="0.2">
      <c r="A162" s="124">
        <f>Kinder!E162</f>
        <v>0</v>
      </c>
      <c r="B162">
        <f>Kinder!F162</f>
        <v>0</v>
      </c>
      <c r="C162">
        <f>Kinder!G162</f>
        <v>0</v>
      </c>
      <c r="D162">
        <f>Kinder!H162</f>
        <v>0</v>
      </c>
      <c r="E162">
        <f>Kinder!I162</f>
        <v>0</v>
      </c>
      <c r="F162">
        <f>Kinder!J162</f>
        <v>0</v>
      </c>
      <c r="G162">
        <f>Kinder!K162</f>
        <v>0</v>
      </c>
      <c r="H162">
        <f>Kinder!L162</f>
        <v>0</v>
      </c>
      <c r="I162">
        <f>Kinder!M162</f>
        <v>0</v>
      </c>
      <c r="J162">
        <f>Kinder!N162</f>
        <v>0</v>
      </c>
      <c r="K162">
        <f>Kinder!O162</f>
        <v>0</v>
      </c>
      <c r="L162">
        <f>Kinder!P162</f>
        <v>0</v>
      </c>
      <c r="AX162" s="165">
        <f>IF(Kinder!BL162=4.5,'Berechnung 4_5 _ x'!$E$31,Kinder!BL162)</f>
        <v>0</v>
      </c>
      <c r="AY162" s="165">
        <f>IF(Kinder!F162=4.5,'Berechnung 4_5 _ x'!$E$31,Kinder!F162)</f>
        <v>0</v>
      </c>
      <c r="AZ162" s="165">
        <f>IF(Kinder!G162=4.5,'Berechnung 4_5 _ x'!$E$31,Kinder!G162)</f>
        <v>0</v>
      </c>
      <c r="BA162" s="165">
        <f>IF(Kinder!H162=4.5,'Berechnung 4_5 _ x'!$E$31,Kinder!H162)</f>
        <v>0</v>
      </c>
      <c r="BB162" s="165">
        <f>IF(Kinder!I162=4.5,'Berechnung 4_5 _ x'!$E$31,Kinder!I162)</f>
        <v>0</v>
      </c>
      <c r="BC162" s="165">
        <f>IF(Kinder!J162=4.5,'Berechnung 4_5 _ x'!$E$31,Kinder!J162)</f>
        <v>0</v>
      </c>
      <c r="BD162" s="165">
        <f>IF(Kinder!K162=4.5,'Berechnung 4_5 _ x'!$E$31,Kinder!K162)</f>
        <v>0</v>
      </c>
      <c r="BE162" s="165">
        <f>IF(Kinder!L162=4.5,'Berechnung 4_5 _ x'!$E$31,Kinder!L162)</f>
        <v>0</v>
      </c>
      <c r="BF162" s="165">
        <f>IF(Kinder!M162=4.5,'Berechnung 4_5 _ x'!$E$31,Kinder!M162)</f>
        <v>0</v>
      </c>
      <c r="BG162" s="165">
        <f>IF(Kinder!N162=4.5,'Berechnung 4_5 _ x'!$E$31,Kinder!N162)</f>
        <v>0</v>
      </c>
      <c r="BH162" s="165">
        <f>IF(Kinder!O162=4.5,'Berechnung 4_5 _ x'!$E$31,Kinder!O162)</f>
        <v>0</v>
      </c>
      <c r="BI162" s="165">
        <f>IF(Kinder!P162=4.5,'Berechnung 4_5 _ x'!$E$31,Kinder!P162)</f>
        <v>0</v>
      </c>
      <c r="BJ162" s="165"/>
      <c r="BK162" s="165"/>
      <c r="BL162" s="165"/>
      <c r="BM162" s="165"/>
      <c r="BN162" s="165"/>
      <c r="BO162" s="165"/>
      <c r="BP162" s="165"/>
      <c r="BQ162" s="165"/>
      <c r="BR162" s="165"/>
      <c r="BS162" s="165"/>
      <c r="BT162" s="165"/>
      <c r="BU162" s="165"/>
      <c r="BW162">
        <f t="shared" ref="BW162:CH162" si="265">IF(MIN(AX162,AX163)&gt;=4.5,1*AX164,BJ163)</f>
        <v>0</v>
      </c>
      <c r="BX162">
        <f t="shared" si="265"/>
        <v>0</v>
      </c>
      <c r="BY162">
        <f t="shared" si="265"/>
        <v>0</v>
      </c>
      <c r="BZ162">
        <f t="shared" si="265"/>
        <v>0</v>
      </c>
      <c r="CA162">
        <f t="shared" si="265"/>
        <v>0</v>
      </c>
      <c r="CB162">
        <f t="shared" si="265"/>
        <v>0</v>
      </c>
      <c r="CC162">
        <f t="shared" si="265"/>
        <v>0</v>
      </c>
      <c r="CD162">
        <f t="shared" si="265"/>
        <v>0</v>
      </c>
      <c r="CE162">
        <f t="shared" si="265"/>
        <v>0</v>
      </c>
      <c r="CF162">
        <f t="shared" si="265"/>
        <v>0</v>
      </c>
      <c r="CG162">
        <f t="shared" si="265"/>
        <v>0</v>
      </c>
      <c r="CH162">
        <f t="shared" si="265"/>
        <v>0</v>
      </c>
      <c r="CJ162" s="78">
        <f>SUM(BW162:CH162)</f>
        <v>0</v>
      </c>
      <c r="CK162" s="581">
        <f>CL162+CM162</f>
        <v>0</v>
      </c>
      <c r="CL162" s="581">
        <f>IF(COUNTIF(Kinder!E164:P164,Antrag!$C$4)=0,0,(IF(AND(A162=2,Kinder!E164=Antrag!$C$4),M163,0)+IF(AND(OR(A162=2,B162=2),Kinder!F164=Antrag!$C$4),N163,0)+IF(AND(OR(A162=2,B162=2,C162=2),Kinder!G164=Antrag!$C$4),O163,0)+IF(AND(OR(A162=2,B162=2,C162=2,D162=2),Kinder!H164=Antrag!$C$4),P163,0)+IF(AND(OR(A162=2,B162=2,C162=2,D162=2,E162=2),Kinder!I164=Antrag!$C$4),Q163,0)+IF(AND(OR(A162=2,B162=2,C162=2,D162=2,E162=2,F162=2),Kinder!J164=Antrag!$C$4),R163,0))/12)</f>
        <v>0</v>
      </c>
      <c r="CM162" s="581">
        <f>IF(COUNTIF(Kinder!E164:P164,Antrag!$C$4)=0,0,(IF(AND(OR(A162=2,B162=2,C162=2,D162=2,E162=2,F162=2,G162=2),Kinder!K164=Antrag!$C$4),S163,0)+IF(AND(OR(A162=2,B162=2,C162=2,D162=2,E162=2,F162=2,G162=2,H162=2),Kinder!L164=Antrag!$C$4),T163,0)+IF(AND(OR(A162=2,B162=2,C162=2,D162=2,E162=2,F162=2,G162=2,H162=2,I162=2),Kinder!M164=Antrag!$C$4),U163,0)+IF(AND(OR(A162=2,B162=2,C162=2,D162=2,E162=2,F162=2,G162=2,H162=2,I162=2,J162=2),Kinder!N164=Antrag!$C$4),V163,0)+IF(AND(OR(A162=2,B162=2,C162=2,D162=2,E162=2,F162=2,G162=2,H162=2,I162=2,J162=2,K162=2),Kinder!O164=Antrag!$C$4),W163,0)+IF(AND(OR(A162=2,B162=2,C162=2,D162=2,E162=2,F162=2,G162=2,H162=2,I162=2,J162=2,K162=2,L162=2),Kinder!P164=Antrag!$C$4),X163,0))/12)</f>
        <v>0</v>
      </c>
    </row>
    <row r="163" spans="1:91" x14ac:dyDescent="0.2">
      <c r="A163" s="124"/>
      <c r="M163">
        <f>Kinder!E163</f>
        <v>0</v>
      </c>
      <c r="N163">
        <f>Kinder!F163</f>
        <v>0</v>
      </c>
      <c r="O163">
        <f>Kinder!G163</f>
        <v>0</v>
      </c>
      <c r="P163">
        <f>Kinder!H163</f>
        <v>0</v>
      </c>
      <c r="Q163">
        <f>Kinder!I163</f>
        <v>0</v>
      </c>
      <c r="R163">
        <f>Kinder!J163</f>
        <v>0</v>
      </c>
      <c r="S163">
        <f>Kinder!K163</f>
        <v>0</v>
      </c>
      <c r="T163">
        <f>Kinder!L163</f>
        <v>0</v>
      </c>
      <c r="U163">
        <f>Kinder!M163</f>
        <v>0</v>
      </c>
      <c r="V163">
        <f>Kinder!N163</f>
        <v>0</v>
      </c>
      <c r="W163">
        <f>Kinder!O163</f>
        <v>0</v>
      </c>
      <c r="X163">
        <f>Kinder!P163</f>
        <v>0</v>
      </c>
      <c r="AX163">
        <f>IF(Kinder!BL162&gt;=4.5,IF('Berechnung 4_5 _ x'!D$5="Nein",4.5,IF(Kinder!AJ$903&lt;3,IF(MAX(Kinder!$AJ$903:AJ$903)&lt;3,4.5,Kinder!BL162),MIN('Berechnung 4_5 _ x'!$E$31:$F$32))),Kinder!BL162)</f>
        <v>0</v>
      </c>
      <c r="AY163">
        <f>IF(Kinder!BM162&gt;=4.5,IF('Berechnung 4_5 _ x'!E$5="Nein",4.5,IF(Kinder!AK$903&lt;3,IF(MAX(Kinder!$AJ$903:AK$903)&lt;3,4.5,Kinder!BM162),MIN('Berechnung 4_5 _ x'!$E$31:$F$32))),Kinder!BM162)</f>
        <v>0</v>
      </c>
      <c r="AZ163">
        <f>IF(Kinder!BN162&gt;=4.5,IF('Berechnung 4_5 _ x'!F$5="Nein",4.5,IF(Kinder!AL$903&lt;3,IF(MAX(Kinder!$AJ$903:AL$903)&lt;3,4.5,Kinder!BN162),MIN('Berechnung 4_5 _ x'!$E$31:$F$32))),Kinder!BN162)</f>
        <v>0</v>
      </c>
      <c r="BA163">
        <f>IF(Kinder!BO162&gt;=4.5,IF('Berechnung 4_5 _ x'!G$5="Nein",4.5,IF(Kinder!AM$903&lt;3,IF(MAX(Kinder!$AJ$903:AM$903)&lt;3,4.5,Kinder!BO162),MIN('Berechnung 4_5 _ x'!$E$31:$F$32))),Kinder!BO162)</f>
        <v>0</v>
      </c>
      <c r="BB163">
        <f>IF(Kinder!BP162&gt;=4.5,IF('Berechnung 4_5 _ x'!H$5="Nein",4.5,IF(Kinder!AN$903&lt;3,IF(MAX(Kinder!$AJ$903:AN$903)&lt;3,4.5,Kinder!BP162),MIN('Berechnung 4_5 _ x'!$E$31:$F$32))),Kinder!BP162)</f>
        <v>0</v>
      </c>
      <c r="BC163">
        <f>IF(Kinder!BQ162&gt;=4.5,IF('Berechnung 4_5 _ x'!I$5="Nein",4.5,IF(Kinder!AO$903&lt;3,IF(MAX(Kinder!$AJ$903:AO$903)&lt;3,4.5,Kinder!BQ162),MIN('Berechnung 4_5 _ x'!$E$31:$F$32))),Kinder!BQ162)</f>
        <v>0</v>
      </c>
      <c r="BD163">
        <f>IF(Kinder!BR162&gt;=4.5,IF('Berechnung 4_5 _ x'!J$5="Nein",4.5,IF(Kinder!AP$903&lt;3,IF(MAX(Kinder!$AJ$903:AP$903)&lt;3,4.5,Kinder!BR162),MIN('Berechnung 4_5 _ x'!$E$31:$F$32))),Kinder!BR162)</f>
        <v>0</v>
      </c>
      <c r="BE163">
        <f>IF(Kinder!BS162&gt;=4.5,IF('Berechnung 4_5 _ x'!K$5="Nein",4.5,IF(Kinder!AQ$903&lt;3,IF(MAX(Kinder!$AJ$903:AQ$903)&lt;3,4.5,Kinder!BS162),MIN('Berechnung 4_5 _ x'!$E$31:$F$32))),Kinder!BS162)</f>
        <v>0</v>
      </c>
      <c r="BF163">
        <f>IF(Kinder!BT162&gt;=4.5,IF('Berechnung 4_5 _ x'!L$5="Nein",4.5,IF(Kinder!AR$903&lt;3,IF(MAX(Kinder!$AJ$903:AR$903)&lt;3,4.5,Kinder!BT162),MIN('Berechnung 4_5 _ x'!$E$31:$F$32))),Kinder!BT162)</f>
        <v>0</v>
      </c>
      <c r="BG163">
        <f>IF(Kinder!BU162&gt;=4.5,IF('Berechnung 4_5 _ x'!M$5="Nein",4.5,IF(Kinder!AS$903&lt;3,IF(MAX(Kinder!$AJ$903:AS$903)&lt;3,4.5,Kinder!BU162),MIN('Berechnung 4_5 _ x'!$E$31:$F$32))),Kinder!BU162)</f>
        <v>0</v>
      </c>
      <c r="BH163">
        <f>IF(Kinder!BV162&gt;=4.5,IF('Berechnung 4_5 _ x'!N$5="Nein",4.5,IF(Kinder!AT$903&lt;3,IF(MAX(Kinder!$AJ$903:AT$903)&lt;3,4.5,Kinder!BV162),MIN('Berechnung 4_5 _ x'!$E$31:$F$32))),Kinder!BV162)</f>
        <v>0</v>
      </c>
      <c r="BI163">
        <f>IF(Kinder!BW162&gt;=4.5,IF('Berechnung 4_5 _ x'!O$5="Nein",4.5,IF(Kinder!AU$903&lt;3,IF(MAX(Kinder!$AJ$903:AU$903)&lt;3,4.5,Kinder!BW162),MIN('Berechnung 4_5 _ x'!$E$31:$F$32))),Kinder!BW162)</f>
        <v>0</v>
      </c>
      <c r="BJ163">
        <f t="shared" ref="BJ163:BU163" si="266">MIN(AX162,AX163)*AX164</f>
        <v>0</v>
      </c>
      <c r="BK163">
        <f t="shared" si="266"/>
        <v>0</v>
      </c>
      <c r="BL163">
        <f t="shared" si="266"/>
        <v>0</v>
      </c>
      <c r="BM163">
        <f t="shared" si="266"/>
        <v>0</v>
      </c>
      <c r="BN163">
        <f t="shared" si="266"/>
        <v>0</v>
      </c>
      <c r="BO163">
        <f t="shared" si="266"/>
        <v>0</v>
      </c>
      <c r="BP163">
        <f t="shared" si="266"/>
        <v>0</v>
      </c>
      <c r="BQ163">
        <f t="shared" si="266"/>
        <v>0</v>
      </c>
      <c r="BR163">
        <f t="shared" si="266"/>
        <v>0</v>
      </c>
      <c r="BS163">
        <f t="shared" si="266"/>
        <v>0</v>
      </c>
      <c r="BT163">
        <f t="shared" si="266"/>
        <v>0</v>
      </c>
      <c r="BU163">
        <f t="shared" si="266"/>
        <v>0</v>
      </c>
      <c r="BV163">
        <f>SUM(BJ163:BU163)</f>
        <v>0</v>
      </c>
      <c r="CJ163" s="78"/>
      <c r="CK163" s="581"/>
      <c r="CL163" s="581"/>
      <c r="CM163" s="581"/>
    </row>
    <row r="164" spans="1:91" ht="13.5" thickBot="1" x14ac:dyDescent="0.25">
      <c r="A164" s="167"/>
      <c r="B164" s="79"/>
      <c r="C164" s="79"/>
      <c r="D164" s="79"/>
      <c r="E164" s="79"/>
      <c r="F164" s="79"/>
      <c r="G164" s="79"/>
      <c r="H164" s="79"/>
      <c r="I164" s="79"/>
      <c r="J164" s="79"/>
      <c r="K164" s="79"/>
      <c r="L164" s="79"/>
      <c r="M164" s="79"/>
      <c r="N164" s="79"/>
      <c r="O164" s="79"/>
      <c r="P164" s="79"/>
      <c r="Q164" s="79"/>
      <c r="R164" s="79"/>
      <c r="S164" s="79"/>
      <c r="T164" s="79"/>
      <c r="U164" s="79"/>
      <c r="V164" s="79"/>
      <c r="W164" s="79"/>
      <c r="X164" s="79"/>
      <c r="Y164" s="79">
        <f t="shared" ref="Y164:AJ164" si="267">A162*M163</f>
        <v>0</v>
      </c>
      <c r="Z164" s="79">
        <f t="shared" si="267"/>
        <v>0</v>
      </c>
      <c r="AA164" s="79">
        <f t="shared" si="267"/>
        <v>0</v>
      </c>
      <c r="AB164" s="79">
        <f t="shared" si="267"/>
        <v>0</v>
      </c>
      <c r="AC164" s="79">
        <f t="shared" si="267"/>
        <v>0</v>
      </c>
      <c r="AD164" s="79">
        <f t="shared" si="267"/>
        <v>0</v>
      </c>
      <c r="AE164" s="79">
        <f t="shared" si="267"/>
        <v>0</v>
      </c>
      <c r="AF164" s="79">
        <f t="shared" si="267"/>
        <v>0</v>
      </c>
      <c r="AG164" s="79">
        <f t="shared" si="267"/>
        <v>0</v>
      </c>
      <c r="AH164" s="79">
        <f t="shared" si="267"/>
        <v>0</v>
      </c>
      <c r="AI164" s="79">
        <f t="shared" si="267"/>
        <v>0</v>
      </c>
      <c r="AJ164" s="79">
        <f t="shared" si="267"/>
        <v>0</v>
      </c>
      <c r="AK164" s="79">
        <f t="shared" ref="AK164:AV164" si="268">IF(A162&gt;4.4,M163,A162*M163)</f>
        <v>0</v>
      </c>
      <c r="AL164" s="79">
        <f t="shared" si="268"/>
        <v>0</v>
      </c>
      <c r="AM164" s="79">
        <f t="shared" si="268"/>
        <v>0</v>
      </c>
      <c r="AN164" s="79">
        <f t="shared" si="268"/>
        <v>0</v>
      </c>
      <c r="AO164" s="79">
        <f t="shared" si="268"/>
        <v>0</v>
      </c>
      <c r="AP164" s="79">
        <f t="shared" si="268"/>
        <v>0</v>
      </c>
      <c r="AQ164" s="79">
        <f t="shared" si="268"/>
        <v>0</v>
      </c>
      <c r="AR164" s="79">
        <f t="shared" si="268"/>
        <v>0</v>
      </c>
      <c r="AS164" s="79">
        <f t="shared" si="268"/>
        <v>0</v>
      </c>
      <c r="AT164" s="79">
        <f t="shared" si="268"/>
        <v>0</v>
      </c>
      <c r="AU164" s="79">
        <f t="shared" si="268"/>
        <v>0</v>
      </c>
      <c r="AV164" s="79">
        <f t="shared" si="268"/>
        <v>0</v>
      </c>
      <c r="AW164" s="79">
        <f>SUM(Y164:AJ164)</f>
        <v>0</v>
      </c>
      <c r="AX164" s="168">
        <f>Kinder!BL163</f>
        <v>0</v>
      </c>
      <c r="AY164" s="168">
        <f>Kinder!BM163</f>
        <v>0</v>
      </c>
      <c r="AZ164" s="168">
        <f>Kinder!BN163</f>
        <v>0</v>
      </c>
      <c r="BA164" s="168">
        <f>Kinder!BO163</f>
        <v>0</v>
      </c>
      <c r="BB164" s="168">
        <f>Kinder!BP163</f>
        <v>0</v>
      </c>
      <c r="BC164" s="168">
        <f>Kinder!BQ163</f>
        <v>0</v>
      </c>
      <c r="BD164" s="168">
        <f>Kinder!BR163</f>
        <v>0</v>
      </c>
      <c r="BE164" s="168">
        <f>Kinder!BS163</f>
        <v>0</v>
      </c>
      <c r="BF164" s="168">
        <f>Kinder!BT163</f>
        <v>0</v>
      </c>
      <c r="BG164" s="168">
        <f>Kinder!BU163</f>
        <v>0</v>
      </c>
      <c r="BH164" s="168">
        <f>Kinder!BV163</f>
        <v>0</v>
      </c>
      <c r="BI164" s="168">
        <f>Kinder!BW163</f>
        <v>0</v>
      </c>
      <c r="BV164" s="79"/>
      <c r="BW164" s="79">
        <f t="shared" ref="BW164:CH164" si="269">IF(MIN(AX162,AX163)&gt;4.5,4.5*AX164,BJ163)</f>
        <v>0</v>
      </c>
      <c r="BX164" s="79">
        <f t="shared" si="269"/>
        <v>0</v>
      </c>
      <c r="BY164" s="79">
        <f t="shared" si="269"/>
        <v>0</v>
      </c>
      <c r="BZ164" s="79">
        <f t="shared" si="269"/>
        <v>0</v>
      </c>
      <c r="CA164" s="79">
        <f t="shared" si="269"/>
        <v>0</v>
      </c>
      <c r="CB164" s="79">
        <f t="shared" si="269"/>
        <v>0</v>
      </c>
      <c r="CC164" s="79">
        <f t="shared" si="269"/>
        <v>0</v>
      </c>
      <c r="CD164" s="79">
        <f t="shared" si="269"/>
        <v>0</v>
      </c>
      <c r="CE164" s="79">
        <f t="shared" si="269"/>
        <v>0</v>
      </c>
      <c r="CF164" s="79">
        <f t="shared" si="269"/>
        <v>0</v>
      </c>
      <c r="CG164" s="79">
        <f t="shared" si="269"/>
        <v>0</v>
      </c>
      <c r="CH164" s="79">
        <f t="shared" si="269"/>
        <v>0</v>
      </c>
      <c r="CI164" s="79">
        <f>SUM(BW164:CH164)</f>
        <v>0</v>
      </c>
      <c r="CJ164" s="80"/>
      <c r="CK164" s="581"/>
      <c r="CL164" s="581"/>
      <c r="CM164" s="581"/>
    </row>
    <row r="165" spans="1:91" x14ac:dyDescent="0.2">
      <c r="A165" s="124">
        <f>Kinder!E165</f>
        <v>0</v>
      </c>
      <c r="B165">
        <f>Kinder!F165</f>
        <v>0</v>
      </c>
      <c r="C165">
        <f>Kinder!G165</f>
        <v>0</v>
      </c>
      <c r="D165">
        <f>Kinder!H165</f>
        <v>0</v>
      </c>
      <c r="E165">
        <f>Kinder!I165</f>
        <v>0</v>
      </c>
      <c r="F165">
        <f>Kinder!J165</f>
        <v>0</v>
      </c>
      <c r="G165">
        <f>Kinder!K165</f>
        <v>0</v>
      </c>
      <c r="H165">
        <f>Kinder!L165</f>
        <v>0</v>
      </c>
      <c r="I165">
        <f>Kinder!M165</f>
        <v>0</v>
      </c>
      <c r="J165">
        <f>Kinder!N165</f>
        <v>0</v>
      </c>
      <c r="K165">
        <f>Kinder!O165</f>
        <v>0</v>
      </c>
      <c r="L165">
        <f>Kinder!P165</f>
        <v>0</v>
      </c>
      <c r="AX165" s="165">
        <f>IF(Kinder!BL165=4.5,'Berechnung 4_5 _ x'!$E$31,Kinder!BL165)</f>
        <v>0</v>
      </c>
      <c r="AY165" s="165">
        <f>IF(Kinder!F165=4.5,'Berechnung 4_5 _ x'!$E$31,Kinder!F165)</f>
        <v>0</v>
      </c>
      <c r="AZ165" s="165">
        <f>IF(Kinder!G165=4.5,'Berechnung 4_5 _ x'!$E$31,Kinder!G165)</f>
        <v>0</v>
      </c>
      <c r="BA165" s="165">
        <f>IF(Kinder!H165=4.5,'Berechnung 4_5 _ x'!$E$31,Kinder!H165)</f>
        <v>0</v>
      </c>
      <c r="BB165" s="165">
        <f>IF(Kinder!I165=4.5,'Berechnung 4_5 _ x'!$E$31,Kinder!I165)</f>
        <v>0</v>
      </c>
      <c r="BC165" s="165">
        <f>IF(Kinder!J165=4.5,'Berechnung 4_5 _ x'!$E$31,Kinder!J165)</f>
        <v>0</v>
      </c>
      <c r="BD165" s="165">
        <f>IF(Kinder!K165=4.5,'Berechnung 4_5 _ x'!$E$31,Kinder!K165)</f>
        <v>0</v>
      </c>
      <c r="BE165" s="165">
        <f>IF(Kinder!L165=4.5,'Berechnung 4_5 _ x'!$E$31,Kinder!L165)</f>
        <v>0</v>
      </c>
      <c r="BF165" s="165">
        <f>IF(Kinder!M165=4.5,'Berechnung 4_5 _ x'!$E$31,Kinder!M165)</f>
        <v>0</v>
      </c>
      <c r="BG165" s="165">
        <f>IF(Kinder!N165=4.5,'Berechnung 4_5 _ x'!$E$31,Kinder!N165)</f>
        <v>0</v>
      </c>
      <c r="BH165" s="165">
        <f>IF(Kinder!O165=4.5,'Berechnung 4_5 _ x'!$E$31,Kinder!O165)</f>
        <v>0</v>
      </c>
      <c r="BI165" s="165">
        <f>IF(Kinder!P165=4.5,'Berechnung 4_5 _ x'!$E$31,Kinder!P165)</f>
        <v>0</v>
      </c>
      <c r="BJ165" s="165"/>
      <c r="BK165" s="165"/>
      <c r="BL165" s="165"/>
      <c r="BM165" s="165"/>
      <c r="BN165" s="165"/>
      <c r="BO165" s="165"/>
      <c r="BP165" s="165"/>
      <c r="BQ165" s="165"/>
      <c r="BR165" s="165"/>
      <c r="BS165" s="165"/>
      <c r="BT165" s="165"/>
      <c r="BU165" s="165"/>
      <c r="BW165">
        <f t="shared" ref="BW165:CH165" si="270">IF(MIN(AX165,AX166)&gt;=4.5,1*AX167,BJ166)</f>
        <v>0</v>
      </c>
      <c r="BX165">
        <f t="shared" si="270"/>
        <v>0</v>
      </c>
      <c r="BY165">
        <f t="shared" si="270"/>
        <v>0</v>
      </c>
      <c r="BZ165">
        <f t="shared" si="270"/>
        <v>0</v>
      </c>
      <c r="CA165">
        <f t="shared" si="270"/>
        <v>0</v>
      </c>
      <c r="CB165">
        <f t="shared" si="270"/>
        <v>0</v>
      </c>
      <c r="CC165">
        <f t="shared" si="270"/>
        <v>0</v>
      </c>
      <c r="CD165">
        <f t="shared" si="270"/>
        <v>0</v>
      </c>
      <c r="CE165">
        <f t="shared" si="270"/>
        <v>0</v>
      </c>
      <c r="CF165">
        <f t="shared" si="270"/>
        <v>0</v>
      </c>
      <c r="CG165">
        <f t="shared" si="270"/>
        <v>0</v>
      </c>
      <c r="CH165">
        <f t="shared" si="270"/>
        <v>0</v>
      </c>
      <c r="CJ165" s="78">
        <f>SUM(BW165:CH165)</f>
        <v>0</v>
      </c>
      <c r="CK165" s="581">
        <f>CL165+CM165</f>
        <v>0</v>
      </c>
      <c r="CL165" s="581">
        <f>IF(COUNTIF(Kinder!E167:P167,Antrag!$C$4)=0,0,(IF(AND(A165=2,Kinder!E167=Antrag!$C$4),M166,0)+IF(AND(OR(A165=2,B165=2),Kinder!F167=Antrag!$C$4),N166,0)+IF(AND(OR(A165=2,B165=2,C165=2),Kinder!G167=Antrag!$C$4),O166,0)+IF(AND(OR(A165=2,B165=2,C165=2,D165=2),Kinder!H167=Antrag!$C$4),P166,0)+IF(AND(OR(A165=2,B165=2,C165=2,D165=2,E165=2),Kinder!I167=Antrag!$C$4),Q166,0)+IF(AND(OR(A165=2,B165=2,C165=2,D165=2,E165=2,F165=2),Kinder!J167=Antrag!$C$4),R166,0))/12)</f>
        <v>0</v>
      </c>
      <c r="CM165" s="581">
        <f>IF(COUNTIF(Kinder!E167:P167,Antrag!$C$4)=0,0,(IF(AND(OR(A165=2,B165=2,C165=2,D165=2,E165=2,F165=2,G165=2),Kinder!K167=Antrag!$C$4),S166,0)+IF(AND(OR(A165=2,B165=2,C165=2,D165=2,E165=2,F165=2,G165=2,H165=2),Kinder!L167=Antrag!$C$4),T166,0)+IF(AND(OR(A165=2,B165=2,C165=2,D165=2,E165=2,F165=2,G165=2,H165=2,I165=2),Kinder!M167=Antrag!$C$4),U166,0)+IF(AND(OR(A165=2,B165=2,C165=2,D165=2,E165=2,F165=2,G165=2,H165=2,I165=2,J165=2),Kinder!N167=Antrag!$C$4),V166,0)+IF(AND(OR(A165=2,B165=2,C165=2,D165=2,E165=2,F165=2,G165=2,H165=2,I165=2,J165=2,K165=2),Kinder!O167=Antrag!$C$4),W166,0)+IF(AND(OR(A165=2,B165=2,C165=2,D165=2,E165=2,F165=2,G165=2,H165=2,I165=2,J165=2,K165=2,L165=2),Kinder!P167=Antrag!$C$4),X166,0))/12)</f>
        <v>0</v>
      </c>
    </row>
    <row r="166" spans="1:91" x14ac:dyDescent="0.2">
      <c r="A166" s="124"/>
      <c r="M166">
        <f>Kinder!E166</f>
        <v>0</v>
      </c>
      <c r="N166">
        <f>Kinder!F166</f>
        <v>0</v>
      </c>
      <c r="O166">
        <f>Kinder!G166</f>
        <v>0</v>
      </c>
      <c r="P166">
        <f>Kinder!H166</f>
        <v>0</v>
      </c>
      <c r="Q166">
        <f>Kinder!I166</f>
        <v>0</v>
      </c>
      <c r="R166">
        <f>Kinder!J166</f>
        <v>0</v>
      </c>
      <c r="S166">
        <f>Kinder!K166</f>
        <v>0</v>
      </c>
      <c r="T166">
        <f>Kinder!L166</f>
        <v>0</v>
      </c>
      <c r="U166">
        <f>Kinder!M166</f>
        <v>0</v>
      </c>
      <c r="V166">
        <f>Kinder!N166</f>
        <v>0</v>
      </c>
      <c r="W166">
        <f>Kinder!O166</f>
        <v>0</v>
      </c>
      <c r="X166">
        <f>Kinder!P166</f>
        <v>0</v>
      </c>
      <c r="AX166">
        <f>IF(Kinder!BL165&gt;=4.5,IF('Berechnung 4_5 _ x'!D$5="Nein",4.5,IF(Kinder!AJ$903&lt;3,IF(MAX(Kinder!$AJ$903:AJ$903)&lt;3,4.5,Kinder!BL165),MIN('Berechnung 4_5 _ x'!$E$31:$F$32))),Kinder!BL165)</f>
        <v>0</v>
      </c>
      <c r="AY166">
        <f>IF(Kinder!BM165&gt;=4.5,IF('Berechnung 4_5 _ x'!E$5="Nein",4.5,IF(Kinder!AK$903&lt;3,IF(MAX(Kinder!$AJ$903:AK$903)&lt;3,4.5,Kinder!BM165),MIN('Berechnung 4_5 _ x'!$E$31:$F$32))),Kinder!BM165)</f>
        <v>0</v>
      </c>
      <c r="AZ166">
        <f>IF(Kinder!BN165&gt;=4.5,IF('Berechnung 4_5 _ x'!F$5="Nein",4.5,IF(Kinder!AL$903&lt;3,IF(MAX(Kinder!$AJ$903:AL$903)&lt;3,4.5,Kinder!BN165),MIN('Berechnung 4_5 _ x'!$E$31:$F$32))),Kinder!BN165)</f>
        <v>0</v>
      </c>
      <c r="BA166">
        <f>IF(Kinder!BO165&gt;=4.5,IF('Berechnung 4_5 _ x'!G$5="Nein",4.5,IF(Kinder!AM$903&lt;3,IF(MAX(Kinder!$AJ$903:AM$903)&lt;3,4.5,Kinder!BO165),MIN('Berechnung 4_5 _ x'!$E$31:$F$32))),Kinder!BO165)</f>
        <v>0</v>
      </c>
      <c r="BB166">
        <f>IF(Kinder!BP165&gt;=4.5,IF('Berechnung 4_5 _ x'!H$5="Nein",4.5,IF(Kinder!AN$903&lt;3,IF(MAX(Kinder!$AJ$903:AN$903)&lt;3,4.5,Kinder!BP165),MIN('Berechnung 4_5 _ x'!$E$31:$F$32))),Kinder!BP165)</f>
        <v>0</v>
      </c>
      <c r="BC166">
        <f>IF(Kinder!BQ165&gt;=4.5,IF('Berechnung 4_5 _ x'!I$5="Nein",4.5,IF(Kinder!AO$903&lt;3,IF(MAX(Kinder!$AJ$903:AO$903)&lt;3,4.5,Kinder!BQ165),MIN('Berechnung 4_5 _ x'!$E$31:$F$32))),Kinder!BQ165)</f>
        <v>0</v>
      </c>
      <c r="BD166">
        <f>IF(Kinder!BR165&gt;=4.5,IF('Berechnung 4_5 _ x'!J$5="Nein",4.5,IF(Kinder!AP$903&lt;3,IF(MAX(Kinder!$AJ$903:AP$903)&lt;3,4.5,Kinder!BR165),MIN('Berechnung 4_5 _ x'!$E$31:$F$32))),Kinder!BR165)</f>
        <v>0</v>
      </c>
      <c r="BE166">
        <f>IF(Kinder!BS165&gt;=4.5,IF('Berechnung 4_5 _ x'!K$5="Nein",4.5,IF(Kinder!AQ$903&lt;3,IF(MAX(Kinder!$AJ$903:AQ$903)&lt;3,4.5,Kinder!BS165),MIN('Berechnung 4_5 _ x'!$E$31:$F$32))),Kinder!BS165)</f>
        <v>0</v>
      </c>
      <c r="BF166">
        <f>IF(Kinder!BT165&gt;=4.5,IF('Berechnung 4_5 _ x'!L$5="Nein",4.5,IF(Kinder!AR$903&lt;3,IF(MAX(Kinder!$AJ$903:AR$903)&lt;3,4.5,Kinder!BT165),MIN('Berechnung 4_5 _ x'!$E$31:$F$32))),Kinder!BT165)</f>
        <v>0</v>
      </c>
      <c r="BG166">
        <f>IF(Kinder!BU165&gt;=4.5,IF('Berechnung 4_5 _ x'!M$5="Nein",4.5,IF(Kinder!AS$903&lt;3,IF(MAX(Kinder!$AJ$903:AS$903)&lt;3,4.5,Kinder!BU165),MIN('Berechnung 4_5 _ x'!$E$31:$F$32))),Kinder!BU165)</f>
        <v>0</v>
      </c>
      <c r="BH166">
        <f>IF(Kinder!BV165&gt;=4.5,IF('Berechnung 4_5 _ x'!N$5="Nein",4.5,IF(Kinder!AT$903&lt;3,IF(MAX(Kinder!$AJ$903:AT$903)&lt;3,4.5,Kinder!BV165),MIN('Berechnung 4_5 _ x'!$E$31:$F$32))),Kinder!BV165)</f>
        <v>0</v>
      </c>
      <c r="BI166">
        <f>IF(Kinder!BW165&gt;=4.5,IF('Berechnung 4_5 _ x'!O$5="Nein",4.5,IF(Kinder!AU$903&lt;3,IF(MAX(Kinder!$AJ$903:AU$903)&lt;3,4.5,Kinder!BW165),MIN('Berechnung 4_5 _ x'!$E$31:$F$32))),Kinder!BW165)</f>
        <v>0</v>
      </c>
      <c r="BJ166">
        <f t="shared" ref="BJ166:BU166" si="271">MIN(AX165,AX166)*AX167</f>
        <v>0</v>
      </c>
      <c r="BK166">
        <f t="shared" si="271"/>
        <v>0</v>
      </c>
      <c r="BL166">
        <f t="shared" si="271"/>
        <v>0</v>
      </c>
      <c r="BM166">
        <f t="shared" si="271"/>
        <v>0</v>
      </c>
      <c r="BN166">
        <f t="shared" si="271"/>
        <v>0</v>
      </c>
      <c r="BO166">
        <f t="shared" si="271"/>
        <v>0</v>
      </c>
      <c r="BP166">
        <f t="shared" si="271"/>
        <v>0</v>
      </c>
      <c r="BQ166">
        <f t="shared" si="271"/>
        <v>0</v>
      </c>
      <c r="BR166">
        <f t="shared" si="271"/>
        <v>0</v>
      </c>
      <c r="BS166">
        <f t="shared" si="271"/>
        <v>0</v>
      </c>
      <c r="BT166">
        <f t="shared" si="271"/>
        <v>0</v>
      </c>
      <c r="BU166">
        <f t="shared" si="271"/>
        <v>0</v>
      </c>
      <c r="BV166">
        <f>SUM(BJ166:BU166)</f>
        <v>0</v>
      </c>
      <c r="CJ166" s="78"/>
      <c r="CK166" s="581"/>
      <c r="CL166" s="581"/>
      <c r="CM166" s="581"/>
    </row>
    <row r="167" spans="1:91" ht="13.5" thickBot="1" x14ac:dyDescent="0.25">
      <c r="A167" s="167"/>
      <c r="B167" s="79"/>
      <c r="C167" s="79"/>
      <c r="D167" s="79"/>
      <c r="E167" s="79"/>
      <c r="F167" s="79"/>
      <c r="G167" s="79"/>
      <c r="H167" s="79"/>
      <c r="I167" s="79"/>
      <c r="J167" s="79"/>
      <c r="K167" s="79"/>
      <c r="L167" s="79"/>
      <c r="M167" s="79"/>
      <c r="N167" s="79"/>
      <c r="O167" s="79"/>
      <c r="P167" s="79"/>
      <c r="Q167" s="79"/>
      <c r="R167" s="79"/>
      <c r="S167" s="79"/>
      <c r="T167" s="79"/>
      <c r="U167" s="79"/>
      <c r="V167" s="79"/>
      <c r="W167" s="79"/>
      <c r="X167" s="79"/>
      <c r="Y167" s="79">
        <f t="shared" ref="Y167:AJ167" si="272">A165*M166</f>
        <v>0</v>
      </c>
      <c r="Z167" s="79">
        <f t="shared" si="272"/>
        <v>0</v>
      </c>
      <c r="AA167" s="79">
        <f t="shared" si="272"/>
        <v>0</v>
      </c>
      <c r="AB167" s="79">
        <f t="shared" si="272"/>
        <v>0</v>
      </c>
      <c r="AC167" s="79">
        <f t="shared" si="272"/>
        <v>0</v>
      </c>
      <c r="AD167" s="79">
        <f t="shared" si="272"/>
        <v>0</v>
      </c>
      <c r="AE167" s="79">
        <f t="shared" si="272"/>
        <v>0</v>
      </c>
      <c r="AF167" s="79">
        <f t="shared" si="272"/>
        <v>0</v>
      </c>
      <c r="AG167" s="79">
        <f t="shared" si="272"/>
        <v>0</v>
      </c>
      <c r="AH167" s="79">
        <f t="shared" si="272"/>
        <v>0</v>
      </c>
      <c r="AI167" s="79">
        <f t="shared" si="272"/>
        <v>0</v>
      </c>
      <c r="AJ167" s="79">
        <f t="shared" si="272"/>
        <v>0</v>
      </c>
      <c r="AK167" s="79">
        <f t="shared" ref="AK167:AV167" si="273">IF(A165&gt;4.4,M166,A165*M166)</f>
        <v>0</v>
      </c>
      <c r="AL167" s="79">
        <f t="shared" si="273"/>
        <v>0</v>
      </c>
      <c r="AM167" s="79">
        <f t="shared" si="273"/>
        <v>0</v>
      </c>
      <c r="AN167" s="79">
        <f t="shared" si="273"/>
        <v>0</v>
      </c>
      <c r="AO167" s="79">
        <f t="shared" si="273"/>
        <v>0</v>
      </c>
      <c r="AP167" s="79">
        <f t="shared" si="273"/>
        <v>0</v>
      </c>
      <c r="AQ167" s="79">
        <f t="shared" si="273"/>
        <v>0</v>
      </c>
      <c r="AR167" s="79">
        <f t="shared" si="273"/>
        <v>0</v>
      </c>
      <c r="AS167" s="79">
        <f t="shared" si="273"/>
        <v>0</v>
      </c>
      <c r="AT167" s="79">
        <f t="shared" si="273"/>
        <v>0</v>
      </c>
      <c r="AU167" s="79">
        <f t="shared" si="273"/>
        <v>0</v>
      </c>
      <c r="AV167" s="79">
        <f t="shared" si="273"/>
        <v>0</v>
      </c>
      <c r="AW167" s="79">
        <f>SUM(Y167:AJ167)</f>
        <v>0</v>
      </c>
      <c r="AX167" s="168">
        <f>Kinder!BL166</f>
        <v>0</v>
      </c>
      <c r="AY167" s="168">
        <f>Kinder!BM166</f>
        <v>0</v>
      </c>
      <c r="AZ167" s="168">
        <f>Kinder!BN166</f>
        <v>0</v>
      </c>
      <c r="BA167" s="168">
        <f>Kinder!BO166</f>
        <v>0</v>
      </c>
      <c r="BB167" s="168">
        <f>Kinder!BP166</f>
        <v>0</v>
      </c>
      <c r="BC167" s="168">
        <f>Kinder!BQ166</f>
        <v>0</v>
      </c>
      <c r="BD167" s="168">
        <f>Kinder!BR166</f>
        <v>0</v>
      </c>
      <c r="BE167" s="168">
        <f>Kinder!BS166</f>
        <v>0</v>
      </c>
      <c r="BF167" s="168">
        <f>Kinder!BT166</f>
        <v>0</v>
      </c>
      <c r="BG167" s="168">
        <f>Kinder!BU166</f>
        <v>0</v>
      </c>
      <c r="BH167" s="168">
        <f>Kinder!BV166</f>
        <v>0</v>
      </c>
      <c r="BI167" s="168">
        <f>Kinder!BW166</f>
        <v>0</v>
      </c>
      <c r="BV167" s="79"/>
      <c r="BW167" s="79">
        <f t="shared" ref="BW167:CH167" si="274">IF(MIN(AX165,AX166)&gt;4.5,4.5*AX167,BJ166)</f>
        <v>0</v>
      </c>
      <c r="BX167" s="79">
        <f t="shared" si="274"/>
        <v>0</v>
      </c>
      <c r="BY167" s="79">
        <f t="shared" si="274"/>
        <v>0</v>
      </c>
      <c r="BZ167" s="79">
        <f t="shared" si="274"/>
        <v>0</v>
      </c>
      <c r="CA167" s="79">
        <f t="shared" si="274"/>
        <v>0</v>
      </c>
      <c r="CB167" s="79">
        <f t="shared" si="274"/>
        <v>0</v>
      </c>
      <c r="CC167" s="79">
        <f t="shared" si="274"/>
        <v>0</v>
      </c>
      <c r="CD167" s="79">
        <f t="shared" si="274"/>
        <v>0</v>
      </c>
      <c r="CE167" s="79">
        <f t="shared" si="274"/>
        <v>0</v>
      </c>
      <c r="CF167" s="79">
        <f t="shared" si="274"/>
        <v>0</v>
      </c>
      <c r="CG167" s="79">
        <f t="shared" si="274"/>
        <v>0</v>
      </c>
      <c r="CH167" s="79">
        <f t="shared" si="274"/>
        <v>0</v>
      </c>
      <c r="CI167" s="79">
        <f>SUM(BW167:CH167)</f>
        <v>0</v>
      </c>
      <c r="CJ167" s="80"/>
      <c r="CK167" s="581"/>
      <c r="CL167" s="581"/>
      <c r="CM167" s="581"/>
    </row>
    <row r="168" spans="1:91" x14ac:dyDescent="0.2">
      <c r="A168" s="124">
        <f>Kinder!E168</f>
        <v>0</v>
      </c>
      <c r="B168">
        <f>Kinder!F168</f>
        <v>0</v>
      </c>
      <c r="C168">
        <f>Kinder!G168</f>
        <v>0</v>
      </c>
      <c r="D168">
        <f>Kinder!H168</f>
        <v>0</v>
      </c>
      <c r="E168">
        <f>Kinder!I168</f>
        <v>0</v>
      </c>
      <c r="F168">
        <f>Kinder!J168</f>
        <v>0</v>
      </c>
      <c r="G168">
        <f>Kinder!K168</f>
        <v>0</v>
      </c>
      <c r="H168">
        <f>Kinder!L168</f>
        <v>0</v>
      </c>
      <c r="I168">
        <f>Kinder!M168</f>
        <v>0</v>
      </c>
      <c r="J168">
        <f>Kinder!N168</f>
        <v>0</v>
      </c>
      <c r="K168">
        <f>Kinder!O168</f>
        <v>0</v>
      </c>
      <c r="L168">
        <f>Kinder!P168</f>
        <v>0</v>
      </c>
      <c r="AX168" s="165">
        <f>IF(Kinder!BL168=4.5,'Berechnung 4_5 _ x'!$E$31,Kinder!BL168)</f>
        <v>0</v>
      </c>
      <c r="AY168" s="165">
        <f>IF(Kinder!F168=4.5,'Berechnung 4_5 _ x'!$E$31,Kinder!F168)</f>
        <v>0</v>
      </c>
      <c r="AZ168" s="165">
        <f>IF(Kinder!G168=4.5,'Berechnung 4_5 _ x'!$E$31,Kinder!G168)</f>
        <v>0</v>
      </c>
      <c r="BA168" s="165">
        <f>IF(Kinder!H168=4.5,'Berechnung 4_5 _ x'!$E$31,Kinder!H168)</f>
        <v>0</v>
      </c>
      <c r="BB168" s="165">
        <f>IF(Kinder!I168=4.5,'Berechnung 4_5 _ x'!$E$31,Kinder!I168)</f>
        <v>0</v>
      </c>
      <c r="BC168" s="165">
        <f>IF(Kinder!J168=4.5,'Berechnung 4_5 _ x'!$E$31,Kinder!J168)</f>
        <v>0</v>
      </c>
      <c r="BD168" s="165">
        <f>IF(Kinder!K168=4.5,'Berechnung 4_5 _ x'!$E$31,Kinder!K168)</f>
        <v>0</v>
      </c>
      <c r="BE168" s="165">
        <f>IF(Kinder!L168=4.5,'Berechnung 4_5 _ x'!$E$31,Kinder!L168)</f>
        <v>0</v>
      </c>
      <c r="BF168" s="165">
        <f>IF(Kinder!M168=4.5,'Berechnung 4_5 _ x'!$E$31,Kinder!M168)</f>
        <v>0</v>
      </c>
      <c r="BG168" s="165">
        <f>IF(Kinder!N168=4.5,'Berechnung 4_5 _ x'!$E$31,Kinder!N168)</f>
        <v>0</v>
      </c>
      <c r="BH168" s="165">
        <f>IF(Kinder!O168=4.5,'Berechnung 4_5 _ x'!$E$31,Kinder!O168)</f>
        <v>0</v>
      </c>
      <c r="BI168" s="165">
        <f>IF(Kinder!P168=4.5,'Berechnung 4_5 _ x'!$E$31,Kinder!P168)</f>
        <v>0</v>
      </c>
      <c r="BJ168" s="165"/>
      <c r="BK168" s="165"/>
      <c r="BL168" s="165"/>
      <c r="BM168" s="165"/>
      <c r="BN168" s="165"/>
      <c r="BO168" s="165"/>
      <c r="BP168" s="165"/>
      <c r="BQ168" s="165"/>
      <c r="BR168" s="165"/>
      <c r="BS168" s="165"/>
      <c r="BT168" s="165"/>
      <c r="BU168" s="165"/>
      <c r="BW168">
        <f t="shared" ref="BW168:CH168" si="275">IF(MIN(AX168,AX169)&gt;=4.5,1*AX170,BJ169)</f>
        <v>0</v>
      </c>
      <c r="BX168">
        <f t="shared" si="275"/>
        <v>0</v>
      </c>
      <c r="BY168">
        <f t="shared" si="275"/>
        <v>0</v>
      </c>
      <c r="BZ168">
        <f t="shared" si="275"/>
        <v>0</v>
      </c>
      <c r="CA168">
        <f t="shared" si="275"/>
        <v>0</v>
      </c>
      <c r="CB168">
        <f t="shared" si="275"/>
        <v>0</v>
      </c>
      <c r="CC168">
        <f t="shared" si="275"/>
        <v>0</v>
      </c>
      <c r="CD168">
        <f t="shared" si="275"/>
        <v>0</v>
      </c>
      <c r="CE168">
        <f t="shared" si="275"/>
        <v>0</v>
      </c>
      <c r="CF168">
        <f t="shared" si="275"/>
        <v>0</v>
      </c>
      <c r="CG168">
        <f t="shared" si="275"/>
        <v>0</v>
      </c>
      <c r="CH168">
        <f t="shared" si="275"/>
        <v>0</v>
      </c>
      <c r="CJ168" s="78">
        <f>SUM(BW168:CH168)</f>
        <v>0</v>
      </c>
      <c r="CK168" s="581">
        <f>CL168+CM168</f>
        <v>0</v>
      </c>
      <c r="CL168" s="581">
        <f>IF(COUNTIF(Kinder!E170:P170,Antrag!$C$4)=0,0,(IF(AND(A168=2,Kinder!E170=Antrag!$C$4),M169,0)+IF(AND(OR(A168=2,B168=2),Kinder!F170=Antrag!$C$4),N169,0)+IF(AND(OR(A168=2,B168=2,C168=2),Kinder!G170=Antrag!$C$4),O169,0)+IF(AND(OR(A168=2,B168=2,C168=2,D168=2),Kinder!H170=Antrag!$C$4),P169,0)+IF(AND(OR(A168=2,B168=2,C168=2,D168=2,E168=2),Kinder!I170=Antrag!$C$4),Q169,0)+IF(AND(OR(A168=2,B168=2,C168=2,D168=2,E168=2,F168=2),Kinder!J170=Antrag!$C$4),R169,0))/12)</f>
        <v>0</v>
      </c>
      <c r="CM168" s="581">
        <f>IF(COUNTIF(Kinder!E170:P170,Antrag!$C$4)=0,0,(IF(AND(OR(A168=2,B168=2,C168=2,D168=2,E168=2,F168=2,G168=2),Kinder!K170=Antrag!$C$4),S169,0)+IF(AND(OR(A168=2,B168=2,C168=2,D168=2,E168=2,F168=2,G168=2,H168=2),Kinder!L170=Antrag!$C$4),T169,0)+IF(AND(OR(A168=2,B168=2,C168=2,D168=2,E168=2,F168=2,G168=2,H168=2,I168=2),Kinder!M170=Antrag!$C$4),U169,0)+IF(AND(OR(A168=2,B168=2,C168=2,D168=2,E168=2,F168=2,G168=2,H168=2,I168=2,J168=2),Kinder!N170=Antrag!$C$4),V169,0)+IF(AND(OR(A168=2,B168=2,C168=2,D168=2,E168=2,F168=2,G168=2,H168=2,I168=2,J168=2,K168=2),Kinder!O170=Antrag!$C$4),W169,0)+IF(AND(OR(A168=2,B168=2,C168=2,D168=2,E168=2,F168=2,G168=2,H168=2,I168=2,J168=2,K168=2,L168=2),Kinder!P170=Antrag!$C$4),X169,0))/12)</f>
        <v>0</v>
      </c>
    </row>
    <row r="169" spans="1:91" x14ac:dyDescent="0.2">
      <c r="A169" s="124"/>
      <c r="M169">
        <f>Kinder!E169</f>
        <v>0</v>
      </c>
      <c r="N169">
        <f>Kinder!F169</f>
        <v>0</v>
      </c>
      <c r="O169">
        <f>Kinder!G169</f>
        <v>0</v>
      </c>
      <c r="P169">
        <f>Kinder!H169</f>
        <v>0</v>
      </c>
      <c r="Q169">
        <f>Kinder!I169</f>
        <v>0</v>
      </c>
      <c r="R169">
        <f>Kinder!J169</f>
        <v>0</v>
      </c>
      <c r="S169">
        <f>Kinder!K169</f>
        <v>0</v>
      </c>
      <c r="T169">
        <f>Kinder!L169</f>
        <v>0</v>
      </c>
      <c r="U169">
        <f>Kinder!M169</f>
        <v>0</v>
      </c>
      <c r="V169">
        <f>Kinder!N169</f>
        <v>0</v>
      </c>
      <c r="W169">
        <f>Kinder!O169</f>
        <v>0</v>
      </c>
      <c r="X169">
        <f>Kinder!P169</f>
        <v>0</v>
      </c>
      <c r="AX169">
        <f>IF(Kinder!BL168&gt;=4.5,IF('Berechnung 4_5 _ x'!D$5="Nein",4.5,IF(Kinder!AJ$903&lt;3,IF(MAX(Kinder!$AJ$903:AJ$903)&lt;3,4.5,Kinder!BL168),MIN('Berechnung 4_5 _ x'!$E$31:$F$32))),Kinder!BL168)</f>
        <v>0</v>
      </c>
      <c r="AY169">
        <f>IF(Kinder!BM168&gt;=4.5,IF('Berechnung 4_5 _ x'!E$5="Nein",4.5,IF(Kinder!AK$903&lt;3,IF(MAX(Kinder!$AJ$903:AK$903)&lt;3,4.5,Kinder!BM168),MIN('Berechnung 4_5 _ x'!$E$31:$F$32))),Kinder!BM168)</f>
        <v>0</v>
      </c>
      <c r="AZ169">
        <f>IF(Kinder!BN168&gt;=4.5,IF('Berechnung 4_5 _ x'!F$5="Nein",4.5,IF(Kinder!AL$903&lt;3,IF(MAX(Kinder!$AJ$903:AL$903)&lt;3,4.5,Kinder!BN168),MIN('Berechnung 4_5 _ x'!$E$31:$F$32))),Kinder!BN168)</f>
        <v>0</v>
      </c>
      <c r="BA169">
        <f>IF(Kinder!BO168&gt;=4.5,IF('Berechnung 4_5 _ x'!G$5="Nein",4.5,IF(Kinder!AM$903&lt;3,IF(MAX(Kinder!$AJ$903:AM$903)&lt;3,4.5,Kinder!BO168),MIN('Berechnung 4_5 _ x'!$E$31:$F$32))),Kinder!BO168)</f>
        <v>0</v>
      </c>
      <c r="BB169">
        <f>IF(Kinder!BP168&gt;=4.5,IF('Berechnung 4_5 _ x'!H$5="Nein",4.5,IF(Kinder!AN$903&lt;3,IF(MAX(Kinder!$AJ$903:AN$903)&lt;3,4.5,Kinder!BP168),MIN('Berechnung 4_5 _ x'!$E$31:$F$32))),Kinder!BP168)</f>
        <v>0</v>
      </c>
      <c r="BC169">
        <f>IF(Kinder!BQ168&gt;=4.5,IF('Berechnung 4_5 _ x'!I$5="Nein",4.5,IF(Kinder!AO$903&lt;3,IF(MAX(Kinder!$AJ$903:AO$903)&lt;3,4.5,Kinder!BQ168),MIN('Berechnung 4_5 _ x'!$E$31:$F$32))),Kinder!BQ168)</f>
        <v>0</v>
      </c>
      <c r="BD169">
        <f>IF(Kinder!BR168&gt;=4.5,IF('Berechnung 4_5 _ x'!J$5="Nein",4.5,IF(Kinder!AP$903&lt;3,IF(MAX(Kinder!$AJ$903:AP$903)&lt;3,4.5,Kinder!BR168),MIN('Berechnung 4_5 _ x'!$E$31:$F$32))),Kinder!BR168)</f>
        <v>0</v>
      </c>
      <c r="BE169">
        <f>IF(Kinder!BS168&gt;=4.5,IF('Berechnung 4_5 _ x'!K$5="Nein",4.5,IF(Kinder!AQ$903&lt;3,IF(MAX(Kinder!$AJ$903:AQ$903)&lt;3,4.5,Kinder!BS168),MIN('Berechnung 4_5 _ x'!$E$31:$F$32))),Kinder!BS168)</f>
        <v>0</v>
      </c>
      <c r="BF169">
        <f>IF(Kinder!BT168&gt;=4.5,IF('Berechnung 4_5 _ x'!L$5="Nein",4.5,IF(Kinder!AR$903&lt;3,IF(MAX(Kinder!$AJ$903:AR$903)&lt;3,4.5,Kinder!BT168),MIN('Berechnung 4_5 _ x'!$E$31:$F$32))),Kinder!BT168)</f>
        <v>0</v>
      </c>
      <c r="BG169">
        <f>IF(Kinder!BU168&gt;=4.5,IF('Berechnung 4_5 _ x'!M$5="Nein",4.5,IF(Kinder!AS$903&lt;3,IF(MAX(Kinder!$AJ$903:AS$903)&lt;3,4.5,Kinder!BU168),MIN('Berechnung 4_5 _ x'!$E$31:$F$32))),Kinder!BU168)</f>
        <v>0</v>
      </c>
      <c r="BH169">
        <f>IF(Kinder!BV168&gt;=4.5,IF('Berechnung 4_5 _ x'!N$5="Nein",4.5,IF(Kinder!AT$903&lt;3,IF(MAX(Kinder!$AJ$903:AT$903)&lt;3,4.5,Kinder!BV168),MIN('Berechnung 4_5 _ x'!$E$31:$F$32))),Kinder!BV168)</f>
        <v>0</v>
      </c>
      <c r="BI169">
        <f>IF(Kinder!BW168&gt;=4.5,IF('Berechnung 4_5 _ x'!O$5="Nein",4.5,IF(Kinder!AU$903&lt;3,IF(MAX(Kinder!$AJ$903:AU$903)&lt;3,4.5,Kinder!BW168),MIN('Berechnung 4_5 _ x'!$E$31:$F$32))),Kinder!BW168)</f>
        <v>0</v>
      </c>
      <c r="BJ169">
        <f t="shared" ref="BJ169:BU169" si="276">MIN(AX168,AX169)*AX170</f>
        <v>0</v>
      </c>
      <c r="BK169">
        <f t="shared" si="276"/>
        <v>0</v>
      </c>
      <c r="BL169">
        <f t="shared" si="276"/>
        <v>0</v>
      </c>
      <c r="BM169">
        <f t="shared" si="276"/>
        <v>0</v>
      </c>
      <c r="BN169">
        <f t="shared" si="276"/>
        <v>0</v>
      </c>
      <c r="BO169">
        <f t="shared" si="276"/>
        <v>0</v>
      </c>
      <c r="BP169">
        <f t="shared" si="276"/>
        <v>0</v>
      </c>
      <c r="BQ169">
        <f t="shared" si="276"/>
        <v>0</v>
      </c>
      <c r="BR169">
        <f t="shared" si="276"/>
        <v>0</v>
      </c>
      <c r="BS169">
        <f t="shared" si="276"/>
        <v>0</v>
      </c>
      <c r="BT169">
        <f t="shared" si="276"/>
        <v>0</v>
      </c>
      <c r="BU169">
        <f t="shared" si="276"/>
        <v>0</v>
      </c>
      <c r="BV169">
        <f>SUM(BJ169:BU169)</f>
        <v>0</v>
      </c>
      <c r="CJ169" s="78"/>
      <c r="CK169" s="581"/>
      <c r="CL169" s="581"/>
      <c r="CM169" s="581"/>
    </row>
    <row r="170" spans="1:91" ht="13.5" thickBot="1" x14ac:dyDescent="0.25">
      <c r="A170" s="167"/>
      <c r="B170" s="79"/>
      <c r="C170" s="79"/>
      <c r="D170" s="79"/>
      <c r="E170" s="79"/>
      <c r="F170" s="79"/>
      <c r="G170" s="79"/>
      <c r="H170" s="79"/>
      <c r="I170" s="79"/>
      <c r="J170" s="79"/>
      <c r="K170" s="79"/>
      <c r="L170" s="79"/>
      <c r="M170" s="79"/>
      <c r="N170" s="79"/>
      <c r="O170" s="79"/>
      <c r="P170" s="79"/>
      <c r="Q170" s="79"/>
      <c r="R170" s="79"/>
      <c r="S170" s="79"/>
      <c r="T170" s="79"/>
      <c r="U170" s="79"/>
      <c r="V170" s="79"/>
      <c r="W170" s="79"/>
      <c r="X170" s="79"/>
      <c r="Y170" s="79">
        <f t="shared" ref="Y170:AJ170" si="277">A168*M169</f>
        <v>0</v>
      </c>
      <c r="Z170" s="79">
        <f t="shared" si="277"/>
        <v>0</v>
      </c>
      <c r="AA170" s="79">
        <f t="shared" si="277"/>
        <v>0</v>
      </c>
      <c r="AB170" s="79">
        <f t="shared" si="277"/>
        <v>0</v>
      </c>
      <c r="AC170" s="79">
        <f t="shared" si="277"/>
        <v>0</v>
      </c>
      <c r="AD170" s="79">
        <f t="shared" si="277"/>
        <v>0</v>
      </c>
      <c r="AE170" s="79">
        <f t="shared" si="277"/>
        <v>0</v>
      </c>
      <c r="AF170" s="79">
        <f t="shared" si="277"/>
        <v>0</v>
      </c>
      <c r="AG170" s="79">
        <f t="shared" si="277"/>
        <v>0</v>
      </c>
      <c r="AH170" s="79">
        <f t="shared" si="277"/>
        <v>0</v>
      </c>
      <c r="AI170" s="79">
        <f t="shared" si="277"/>
        <v>0</v>
      </c>
      <c r="AJ170" s="79">
        <f t="shared" si="277"/>
        <v>0</v>
      </c>
      <c r="AK170" s="79">
        <f t="shared" ref="AK170:AV170" si="278">IF(A168&gt;4.4,M169,A168*M169)</f>
        <v>0</v>
      </c>
      <c r="AL170" s="79">
        <f t="shared" si="278"/>
        <v>0</v>
      </c>
      <c r="AM170" s="79">
        <f t="shared" si="278"/>
        <v>0</v>
      </c>
      <c r="AN170" s="79">
        <f t="shared" si="278"/>
        <v>0</v>
      </c>
      <c r="AO170" s="79">
        <f t="shared" si="278"/>
        <v>0</v>
      </c>
      <c r="AP170" s="79">
        <f t="shared" si="278"/>
        <v>0</v>
      </c>
      <c r="AQ170" s="79">
        <f t="shared" si="278"/>
        <v>0</v>
      </c>
      <c r="AR170" s="79">
        <f t="shared" si="278"/>
        <v>0</v>
      </c>
      <c r="AS170" s="79">
        <f t="shared" si="278"/>
        <v>0</v>
      </c>
      <c r="AT170" s="79">
        <f t="shared" si="278"/>
        <v>0</v>
      </c>
      <c r="AU170" s="79">
        <f t="shared" si="278"/>
        <v>0</v>
      </c>
      <c r="AV170" s="79">
        <f t="shared" si="278"/>
        <v>0</v>
      </c>
      <c r="AW170" s="79">
        <f>SUM(Y170:AJ170)</f>
        <v>0</v>
      </c>
      <c r="AX170" s="168">
        <f>Kinder!BL169</f>
        <v>0</v>
      </c>
      <c r="AY170" s="168">
        <f>Kinder!BM169</f>
        <v>0</v>
      </c>
      <c r="AZ170" s="168">
        <f>Kinder!BN169</f>
        <v>0</v>
      </c>
      <c r="BA170" s="168">
        <f>Kinder!BO169</f>
        <v>0</v>
      </c>
      <c r="BB170" s="168">
        <f>Kinder!BP169</f>
        <v>0</v>
      </c>
      <c r="BC170" s="168">
        <f>Kinder!BQ169</f>
        <v>0</v>
      </c>
      <c r="BD170" s="168">
        <f>Kinder!BR169</f>
        <v>0</v>
      </c>
      <c r="BE170" s="168">
        <f>Kinder!BS169</f>
        <v>0</v>
      </c>
      <c r="BF170" s="168">
        <f>Kinder!BT169</f>
        <v>0</v>
      </c>
      <c r="BG170" s="168">
        <f>Kinder!BU169</f>
        <v>0</v>
      </c>
      <c r="BH170" s="168">
        <f>Kinder!BV169</f>
        <v>0</v>
      </c>
      <c r="BI170" s="168">
        <f>Kinder!BW169</f>
        <v>0</v>
      </c>
      <c r="BV170" s="79"/>
      <c r="BW170" s="79">
        <f t="shared" ref="BW170:CH170" si="279">IF(MIN(AX168,AX169)&gt;4.5,4.5*AX170,BJ169)</f>
        <v>0</v>
      </c>
      <c r="BX170" s="79">
        <f t="shared" si="279"/>
        <v>0</v>
      </c>
      <c r="BY170" s="79">
        <f t="shared" si="279"/>
        <v>0</v>
      </c>
      <c r="BZ170" s="79">
        <f t="shared" si="279"/>
        <v>0</v>
      </c>
      <c r="CA170" s="79">
        <f t="shared" si="279"/>
        <v>0</v>
      </c>
      <c r="CB170" s="79">
        <f t="shared" si="279"/>
        <v>0</v>
      </c>
      <c r="CC170" s="79">
        <f t="shared" si="279"/>
        <v>0</v>
      </c>
      <c r="CD170" s="79">
        <f t="shared" si="279"/>
        <v>0</v>
      </c>
      <c r="CE170" s="79">
        <f t="shared" si="279"/>
        <v>0</v>
      </c>
      <c r="CF170" s="79">
        <f t="shared" si="279"/>
        <v>0</v>
      </c>
      <c r="CG170" s="79">
        <f t="shared" si="279"/>
        <v>0</v>
      </c>
      <c r="CH170" s="79">
        <f t="shared" si="279"/>
        <v>0</v>
      </c>
      <c r="CI170" s="79">
        <f>SUM(BW170:CH170)</f>
        <v>0</v>
      </c>
      <c r="CJ170" s="80"/>
      <c r="CK170" s="581"/>
      <c r="CL170" s="581"/>
      <c r="CM170" s="581"/>
    </row>
    <row r="171" spans="1:91" x14ac:dyDescent="0.2">
      <c r="A171" s="124">
        <f>Kinder!E171</f>
        <v>0</v>
      </c>
      <c r="B171">
        <f>Kinder!F171</f>
        <v>0</v>
      </c>
      <c r="C171">
        <f>Kinder!G171</f>
        <v>0</v>
      </c>
      <c r="D171">
        <f>Kinder!H171</f>
        <v>0</v>
      </c>
      <c r="E171">
        <f>Kinder!I171</f>
        <v>0</v>
      </c>
      <c r="F171">
        <f>Kinder!J171</f>
        <v>0</v>
      </c>
      <c r="G171">
        <f>Kinder!K171</f>
        <v>0</v>
      </c>
      <c r="H171">
        <f>Kinder!L171</f>
        <v>0</v>
      </c>
      <c r="I171">
        <f>Kinder!M171</f>
        <v>0</v>
      </c>
      <c r="J171">
        <f>Kinder!N171</f>
        <v>0</v>
      </c>
      <c r="K171">
        <f>Kinder!O171</f>
        <v>0</v>
      </c>
      <c r="L171">
        <f>Kinder!P171</f>
        <v>0</v>
      </c>
      <c r="AX171" s="165">
        <f>IF(Kinder!BL171=4.5,'Berechnung 4_5 _ x'!$E$31,Kinder!BL171)</f>
        <v>0</v>
      </c>
      <c r="AY171" s="165">
        <f>IF(Kinder!F171=4.5,'Berechnung 4_5 _ x'!$E$31,Kinder!F171)</f>
        <v>0</v>
      </c>
      <c r="AZ171" s="165">
        <f>IF(Kinder!G171=4.5,'Berechnung 4_5 _ x'!$E$31,Kinder!G171)</f>
        <v>0</v>
      </c>
      <c r="BA171" s="165">
        <f>IF(Kinder!H171=4.5,'Berechnung 4_5 _ x'!$E$31,Kinder!H171)</f>
        <v>0</v>
      </c>
      <c r="BB171" s="165">
        <f>IF(Kinder!I171=4.5,'Berechnung 4_5 _ x'!$E$31,Kinder!I171)</f>
        <v>0</v>
      </c>
      <c r="BC171" s="165">
        <f>IF(Kinder!J171=4.5,'Berechnung 4_5 _ x'!$E$31,Kinder!J171)</f>
        <v>0</v>
      </c>
      <c r="BD171" s="165">
        <f>IF(Kinder!K171=4.5,'Berechnung 4_5 _ x'!$E$31,Kinder!K171)</f>
        <v>0</v>
      </c>
      <c r="BE171" s="165">
        <f>IF(Kinder!L171=4.5,'Berechnung 4_5 _ x'!$E$31,Kinder!L171)</f>
        <v>0</v>
      </c>
      <c r="BF171" s="165">
        <f>IF(Kinder!M171=4.5,'Berechnung 4_5 _ x'!$E$31,Kinder!M171)</f>
        <v>0</v>
      </c>
      <c r="BG171" s="165">
        <f>IF(Kinder!N171=4.5,'Berechnung 4_5 _ x'!$E$31,Kinder!N171)</f>
        <v>0</v>
      </c>
      <c r="BH171" s="165">
        <f>IF(Kinder!O171=4.5,'Berechnung 4_5 _ x'!$E$31,Kinder!O171)</f>
        <v>0</v>
      </c>
      <c r="BI171" s="165">
        <f>IF(Kinder!P171=4.5,'Berechnung 4_5 _ x'!$E$31,Kinder!P171)</f>
        <v>0</v>
      </c>
      <c r="BJ171" s="165"/>
      <c r="BK171" s="165"/>
      <c r="BL171" s="165"/>
      <c r="BM171" s="165"/>
      <c r="BN171" s="165"/>
      <c r="BO171" s="165"/>
      <c r="BP171" s="165"/>
      <c r="BQ171" s="165"/>
      <c r="BR171" s="165"/>
      <c r="BS171" s="165"/>
      <c r="BT171" s="165"/>
      <c r="BU171" s="165"/>
      <c r="BW171">
        <f t="shared" ref="BW171:CH171" si="280">IF(MIN(AX171,AX172)&gt;=4.5,1*AX173,BJ172)</f>
        <v>0</v>
      </c>
      <c r="BX171">
        <f t="shared" si="280"/>
        <v>0</v>
      </c>
      <c r="BY171">
        <f t="shared" si="280"/>
        <v>0</v>
      </c>
      <c r="BZ171">
        <f t="shared" si="280"/>
        <v>0</v>
      </c>
      <c r="CA171">
        <f t="shared" si="280"/>
        <v>0</v>
      </c>
      <c r="CB171">
        <f t="shared" si="280"/>
        <v>0</v>
      </c>
      <c r="CC171">
        <f t="shared" si="280"/>
        <v>0</v>
      </c>
      <c r="CD171">
        <f t="shared" si="280"/>
        <v>0</v>
      </c>
      <c r="CE171">
        <f t="shared" si="280"/>
        <v>0</v>
      </c>
      <c r="CF171">
        <f t="shared" si="280"/>
        <v>0</v>
      </c>
      <c r="CG171">
        <f t="shared" si="280"/>
        <v>0</v>
      </c>
      <c r="CH171">
        <f t="shared" si="280"/>
        <v>0</v>
      </c>
      <c r="CJ171" s="78">
        <f>SUM(BW171:CH171)</f>
        <v>0</v>
      </c>
      <c r="CK171" s="581">
        <f>CL171+CM171</f>
        <v>0</v>
      </c>
      <c r="CL171" s="581">
        <f>IF(COUNTIF(Kinder!E173:P173,Antrag!$C$4)=0,0,(IF(AND(A171=2,Kinder!E173=Antrag!$C$4),M172,0)+IF(AND(OR(A171=2,B171=2),Kinder!F173=Antrag!$C$4),N172,0)+IF(AND(OR(A171=2,B171=2,C171=2),Kinder!G173=Antrag!$C$4),O172,0)+IF(AND(OR(A171=2,B171=2,C171=2,D171=2),Kinder!H173=Antrag!$C$4),P172,0)+IF(AND(OR(A171=2,B171=2,C171=2,D171=2,E171=2),Kinder!I173=Antrag!$C$4),Q172,0)+IF(AND(OR(A171=2,B171=2,C171=2,D171=2,E171=2,F171=2),Kinder!J173=Antrag!$C$4),R172,0))/12)</f>
        <v>0</v>
      </c>
      <c r="CM171" s="581">
        <f>IF(COUNTIF(Kinder!E173:P173,Antrag!$C$4)=0,0,(IF(AND(OR(A171=2,B171=2,C171=2,D171=2,E171=2,F171=2,G171=2),Kinder!K173=Antrag!$C$4),S172,0)+IF(AND(OR(A171=2,B171=2,C171=2,D171=2,E171=2,F171=2,G171=2,H171=2),Kinder!L173=Antrag!$C$4),T172,0)+IF(AND(OR(A171=2,B171=2,C171=2,D171=2,E171=2,F171=2,G171=2,H171=2,I171=2),Kinder!M173=Antrag!$C$4),U172,0)+IF(AND(OR(A171=2,B171=2,C171=2,D171=2,E171=2,F171=2,G171=2,H171=2,I171=2,J171=2),Kinder!N173=Antrag!$C$4),V172,0)+IF(AND(OR(A171=2,B171=2,C171=2,D171=2,E171=2,F171=2,G171=2,H171=2,I171=2,J171=2,K171=2),Kinder!O173=Antrag!$C$4),W172,0)+IF(AND(OR(A171=2,B171=2,C171=2,D171=2,E171=2,F171=2,G171=2,H171=2,I171=2,J171=2,K171=2,L171=2),Kinder!P173=Antrag!$C$4),X172,0))/12)</f>
        <v>0</v>
      </c>
    </row>
    <row r="172" spans="1:91" x14ac:dyDescent="0.2">
      <c r="A172" s="124"/>
      <c r="M172">
        <f>Kinder!E172</f>
        <v>0</v>
      </c>
      <c r="N172">
        <f>Kinder!F172</f>
        <v>0</v>
      </c>
      <c r="O172">
        <f>Kinder!G172</f>
        <v>0</v>
      </c>
      <c r="P172">
        <f>Kinder!H172</f>
        <v>0</v>
      </c>
      <c r="Q172">
        <f>Kinder!I172</f>
        <v>0</v>
      </c>
      <c r="R172">
        <f>Kinder!J172</f>
        <v>0</v>
      </c>
      <c r="S172">
        <f>Kinder!K172</f>
        <v>0</v>
      </c>
      <c r="T172">
        <f>Kinder!L172</f>
        <v>0</v>
      </c>
      <c r="U172">
        <f>Kinder!M172</f>
        <v>0</v>
      </c>
      <c r="V172">
        <f>Kinder!N172</f>
        <v>0</v>
      </c>
      <c r="W172">
        <f>Kinder!O172</f>
        <v>0</v>
      </c>
      <c r="X172">
        <f>Kinder!P172</f>
        <v>0</v>
      </c>
      <c r="AX172">
        <f>IF(Kinder!BL171&gt;=4.5,IF('Berechnung 4_5 _ x'!D$5="Nein",4.5,IF(Kinder!AJ$903&lt;3,IF(MAX(Kinder!$AJ$903:AJ$903)&lt;3,4.5,Kinder!BL171),MIN('Berechnung 4_5 _ x'!$E$31:$F$32))),Kinder!BL171)</f>
        <v>0</v>
      </c>
      <c r="AY172">
        <f>IF(Kinder!BM171&gt;=4.5,IF('Berechnung 4_5 _ x'!E$5="Nein",4.5,IF(Kinder!AK$903&lt;3,IF(MAX(Kinder!$AJ$903:AK$903)&lt;3,4.5,Kinder!BM171),MIN('Berechnung 4_5 _ x'!$E$31:$F$32))),Kinder!BM171)</f>
        <v>0</v>
      </c>
      <c r="AZ172">
        <f>IF(Kinder!BN171&gt;=4.5,IF('Berechnung 4_5 _ x'!F$5="Nein",4.5,IF(Kinder!AL$903&lt;3,IF(MAX(Kinder!$AJ$903:AL$903)&lt;3,4.5,Kinder!BN171),MIN('Berechnung 4_5 _ x'!$E$31:$F$32))),Kinder!BN171)</f>
        <v>0</v>
      </c>
      <c r="BA172">
        <f>IF(Kinder!BO171&gt;=4.5,IF('Berechnung 4_5 _ x'!G$5="Nein",4.5,IF(Kinder!AM$903&lt;3,IF(MAX(Kinder!$AJ$903:AM$903)&lt;3,4.5,Kinder!BO171),MIN('Berechnung 4_5 _ x'!$E$31:$F$32))),Kinder!BO171)</f>
        <v>0</v>
      </c>
      <c r="BB172">
        <f>IF(Kinder!BP171&gt;=4.5,IF('Berechnung 4_5 _ x'!H$5="Nein",4.5,IF(Kinder!AN$903&lt;3,IF(MAX(Kinder!$AJ$903:AN$903)&lt;3,4.5,Kinder!BP171),MIN('Berechnung 4_5 _ x'!$E$31:$F$32))),Kinder!BP171)</f>
        <v>0</v>
      </c>
      <c r="BC172">
        <f>IF(Kinder!BQ171&gt;=4.5,IF('Berechnung 4_5 _ x'!I$5="Nein",4.5,IF(Kinder!AO$903&lt;3,IF(MAX(Kinder!$AJ$903:AO$903)&lt;3,4.5,Kinder!BQ171),MIN('Berechnung 4_5 _ x'!$E$31:$F$32))),Kinder!BQ171)</f>
        <v>0</v>
      </c>
      <c r="BD172">
        <f>IF(Kinder!BR171&gt;=4.5,IF('Berechnung 4_5 _ x'!J$5="Nein",4.5,IF(Kinder!AP$903&lt;3,IF(MAX(Kinder!$AJ$903:AP$903)&lt;3,4.5,Kinder!BR171),MIN('Berechnung 4_5 _ x'!$E$31:$F$32))),Kinder!BR171)</f>
        <v>0</v>
      </c>
      <c r="BE172">
        <f>IF(Kinder!BS171&gt;=4.5,IF('Berechnung 4_5 _ x'!K$5="Nein",4.5,IF(Kinder!AQ$903&lt;3,IF(MAX(Kinder!$AJ$903:AQ$903)&lt;3,4.5,Kinder!BS171),MIN('Berechnung 4_5 _ x'!$E$31:$F$32))),Kinder!BS171)</f>
        <v>0</v>
      </c>
      <c r="BF172">
        <f>IF(Kinder!BT171&gt;=4.5,IF('Berechnung 4_5 _ x'!L$5="Nein",4.5,IF(Kinder!AR$903&lt;3,IF(MAX(Kinder!$AJ$903:AR$903)&lt;3,4.5,Kinder!BT171),MIN('Berechnung 4_5 _ x'!$E$31:$F$32))),Kinder!BT171)</f>
        <v>0</v>
      </c>
      <c r="BG172">
        <f>IF(Kinder!BU171&gt;=4.5,IF('Berechnung 4_5 _ x'!M$5="Nein",4.5,IF(Kinder!AS$903&lt;3,IF(MAX(Kinder!$AJ$903:AS$903)&lt;3,4.5,Kinder!BU171),MIN('Berechnung 4_5 _ x'!$E$31:$F$32))),Kinder!BU171)</f>
        <v>0</v>
      </c>
      <c r="BH172">
        <f>IF(Kinder!BV171&gt;=4.5,IF('Berechnung 4_5 _ x'!N$5="Nein",4.5,IF(Kinder!AT$903&lt;3,IF(MAX(Kinder!$AJ$903:AT$903)&lt;3,4.5,Kinder!BV171),MIN('Berechnung 4_5 _ x'!$E$31:$F$32))),Kinder!BV171)</f>
        <v>0</v>
      </c>
      <c r="BI172">
        <f>IF(Kinder!BW171&gt;=4.5,IF('Berechnung 4_5 _ x'!O$5="Nein",4.5,IF(Kinder!AU$903&lt;3,IF(MAX(Kinder!$AJ$903:AU$903)&lt;3,4.5,Kinder!BW171),MIN('Berechnung 4_5 _ x'!$E$31:$F$32))),Kinder!BW171)</f>
        <v>0</v>
      </c>
      <c r="BJ172">
        <f t="shared" ref="BJ172:BU172" si="281">MIN(AX171,AX172)*AX173</f>
        <v>0</v>
      </c>
      <c r="BK172">
        <f t="shared" si="281"/>
        <v>0</v>
      </c>
      <c r="BL172">
        <f t="shared" si="281"/>
        <v>0</v>
      </c>
      <c r="BM172">
        <f t="shared" si="281"/>
        <v>0</v>
      </c>
      <c r="BN172">
        <f t="shared" si="281"/>
        <v>0</v>
      </c>
      <c r="BO172">
        <f t="shared" si="281"/>
        <v>0</v>
      </c>
      <c r="BP172">
        <f t="shared" si="281"/>
        <v>0</v>
      </c>
      <c r="BQ172">
        <f t="shared" si="281"/>
        <v>0</v>
      </c>
      <c r="BR172">
        <f t="shared" si="281"/>
        <v>0</v>
      </c>
      <c r="BS172">
        <f t="shared" si="281"/>
        <v>0</v>
      </c>
      <c r="BT172">
        <f t="shared" si="281"/>
        <v>0</v>
      </c>
      <c r="BU172">
        <f t="shared" si="281"/>
        <v>0</v>
      </c>
      <c r="BV172">
        <f>SUM(BJ172:BU172)</f>
        <v>0</v>
      </c>
      <c r="CJ172" s="78"/>
      <c r="CK172" s="581"/>
      <c r="CL172" s="581"/>
      <c r="CM172" s="581"/>
    </row>
    <row r="173" spans="1:91" ht="13.5" thickBot="1" x14ac:dyDescent="0.25">
      <c r="A173" s="167"/>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f t="shared" ref="Y173:AJ173" si="282">A171*M172</f>
        <v>0</v>
      </c>
      <c r="Z173" s="79">
        <f t="shared" si="282"/>
        <v>0</v>
      </c>
      <c r="AA173" s="79">
        <f t="shared" si="282"/>
        <v>0</v>
      </c>
      <c r="AB173" s="79">
        <f t="shared" si="282"/>
        <v>0</v>
      </c>
      <c r="AC173" s="79">
        <f t="shared" si="282"/>
        <v>0</v>
      </c>
      <c r="AD173" s="79">
        <f t="shared" si="282"/>
        <v>0</v>
      </c>
      <c r="AE173" s="79">
        <f t="shared" si="282"/>
        <v>0</v>
      </c>
      <c r="AF173" s="79">
        <f t="shared" si="282"/>
        <v>0</v>
      </c>
      <c r="AG173" s="79">
        <f t="shared" si="282"/>
        <v>0</v>
      </c>
      <c r="AH173" s="79">
        <f t="shared" si="282"/>
        <v>0</v>
      </c>
      <c r="AI173" s="79">
        <f t="shared" si="282"/>
        <v>0</v>
      </c>
      <c r="AJ173" s="79">
        <f t="shared" si="282"/>
        <v>0</v>
      </c>
      <c r="AK173" s="79">
        <f t="shared" ref="AK173:AV173" si="283">IF(A171&gt;4.4,M172,A171*M172)</f>
        <v>0</v>
      </c>
      <c r="AL173" s="79">
        <f t="shared" si="283"/>
        <v>0</v>
      </c>
      <c r="AM173" s="79">
        <f t="shared" si="283"/>
        <v>0</v>
      </c>
      <c r="AN173" s="79">
        <f t="shared" si="283"/>
        <v>0</v>
      </c>
      <c r="AO173" s="79">
        <f t="shared" si="283"/>
        <v>0</v>
      </c>
      <c r="AP173" s="79">
        <f t="shared" si="283"/>
        <v>0</v>
      </c>
      <c r="AQ173" s="79">
        <f t="shared" si="283"/>
        <v>0</v>
      </c>
      <c r="AR173" s="79">
        <f t="shared" si="283"/>
        <v>0</v>
      </c>
      <c r="AS173" s="79">
        <f t="shared" si="283"/>
        <v>0</v>
      </c>
      <c r="AT173" s="79">
        <f t="shared" si="283"/>
        <v>0</v>
      </c>
      <c r="AU173" s="79">
        <f t="shared" si="283"/>
        <v>0</v>
      </c>
      <c r="AV173" s="79">
        <f t="shared" si="283"/>
        <v>0</v>
      </c>
      <c r="AW173" s="79">
        <f>SUM(Y173:AJ173)</f>
        <v>0</v>
      </c>
      <c r="AX173" s="168">
        <f>Kinder!BL172</f>
        <v>0</v>
      </c>
      <c r="AY173" s="168">
        <f>Kinder!BM172</f>
        <v>0</v>
      </c>
      <c r="AZ173" s="168">
        <f>Kinder!BN172</f>
        <v>0</v>
      </c>
      <c r="BA173" s="168">
        <f>Kinder!BO172</f>
        <v>0</v>
      </c>
      <c r="BB173" s="168">
        <f>Kinder!BP172</f>
        <v>0</v>
      </c>
      <c r="BC173" s="168">
        <f>Kinder!BQ172</f>
        <v>0</v>
      </c>
      <c r="BD173" s="168">
        <f>Kinder!BR172</f>
        <v>0</v>
      </c>
      <c r="BE173" s="168">
        <f>Kinder!BS172</f>
        <v>0</v>
      </c>
      <c r="BF173" s="168">
        <f>Kinder!BT172</f>
        <v>0</v>
      </c>
      <c r="BG173" s="168">
        <f>Kinder!BU172</f>
        <v>0</v>
      </c>
      <c r="BH173" s="168">
        <f>Kinder!BV172</f>
        <v>0</v>
      </c>
      <c r="BI173" s="168">
        <f>Kinder!BW172</f>
        <v>0</v>
      </c>
      <c r="BV173" s="79"/>
      <c r="BW173" s="79">
        <f t="shared" ref="BW173:CH173" si="284">IF(MIN(AX171,AX172)&gt;4.5,4.5*AX173,BJ172)</f>
        <v>0</v>
      </c>
      <c r="BX173" s="79">
        <f t="shared" si="284"/>
        <v>0</v>
      </c>
      <c r="BY173" s="79">
        <f t="shared" si="284"/>
        <v>0</v>
      </c>
      <c r="BZ173" s="79">
        <f t="shared" si="284"/>
        <v>0</v>
      </c>
      <c r="CA173" s="79">
        <f t="shared" si="284"/>
        <v>0</v>
      </c>
      <c r="CB173" s="79">
        <f t="shared" si="284"/>
        <v>0</v>
      </c>
      <c r="CC173" s="79">
        <f t="shared" si="284"/>
        <v>0</v>
      </c>
      <c r="CD173" s="79">
        <f t="shared" si="284"/>
        <v>0</v>
      </c>
      <c r="CE173" s="79">
        <f t="shared" si="284"/>
        <v>0</v>
      </c>
      <c r="CF173" s="79">
        <f t="shared" si="284"/>
        <v>0</v>
      </c>
      <c r="CG173" s="79">
        <f t="shared" si="284"/>
        <v>0</v>
      </c>
      <c r="CH173" s="79">
        <f t="shared" si="284"/>
        <v>0</v>
      </c>
      <c r="CI173" s="79">
        <f>SUM(BW173:CH173)</f>
        <v>0</v>
      </c>
      <c r="CJ173" s="80"/>
      <c r="CK173" s="581"/>
      <c r="CL173" s="581"/>
      <c r="CM173" s="581"/>
    </row>
    <row r="174" spans="1:91" x14ac:dyDescent="0.2">
      <c r="A174" s="124">
        <f>Kinder!E174</f>
        <v>0</v>
      </c>
      <c r="B174">
        <f>Kinder!F174</f>
        <v>0</v>
      </c>
      <c r="C174">
        <f>Kinder!G174</f>
        <v>0</v>
      </c>
      <c r="D174">
        <f>Kinder!H174</f>
        <v>0</v>
      </c>
      <c r="E174">
        <f>Kinder!I174</f>
        <v>0</v>
      </c>
      <c r="F174">
        <f>Kinder!J174</f>
        <v>0</v>
      </c>
      <c r="G174">
        <f>Kinder!K174</f>
        <v>0</v>
      </c>
      <c r="H174">
        <f>Kinder!L174</f>
        <v>0</v>
      </c>
      <c r="I174">
        <f>Kinder!M174</f>
        <v>0</v>
      </c>
      <c r="J174">
        <f>Kinder!N174</f>
        <v>0</v>
      </c>
      <c r="K174">
        <f>Kinder!O174</f>
        <v>0</v>
      </c>
      <c r="L174">
        <f>Kinder!P174</f>
        <v>0</v>
      </c>
      <c r="AX174" s="165">
        <f>IF(Kinder!BL174=4.5,'Berechnung 4_5 _ x'!$E$31,Kinder!BL174)</f>
        <v>0</v>
      </c>
      <c r="AY174" s="165">
        <f>IF(Kinder!F174=4.5,'Berechnung 4_5 _ x'!$E$31,Kinder!F174)</f>
        <v>0</v>
      </c>
      <c r="AZ174" s="165">
        <f>IF(Kinder!G174=4.5,'Berechnung 4_5 _ x'!$E$31,Kinder!G174)</f>
        <v>0</v>
      </c>
      <c r="BA174" s="165">
        <f>IF(Kinder!H174=4.5,'Berechnung 4_5 _ x'!$E$31,Kinder!H174)</f>
        <v>0</v>
      </c>
      <c r="BB174" s="165">
        <f>IF(Kinder!I174=4.5,'Berechnung 4_5 _ x'!$E$31,Kinder!I174)</f>
        <v>0</v>
      </c>
      <c r="BC174" s="165">
        <f>IF(Kinder!J174=4.5,'Berechnung 4_5 _ x'!$E$31,Kinder!J174)</f>
        <v>0</v>
      </c>
      <c r="BD174" s="165">
        <f>IF(Kinder!K174=4.5,'Berechnung 4_5 _ x'!$E$31,Kinder!K174)</f>
        <v>0</v>
      </c>
      <c r="BE174" s="165">
        <f>IF(Kinder!L174=4.5,'Berechnung 4_5 _ x'!$E$31,Kinder!L174)</f>
        <v>0</v>
      </c>
      <c r="BF174" s="165">
        <f>IF(Kinder!M174=4.5,'Berechnung 4_5 _ x'!$E$31,Kinder!M174)</f>
        <v>0</v>
      </c>
      <c r="BG174" s="165">
        <f>IF(Kinder!N174=4.5,'Berechnung 4_5 _ x'!$E$31,Kinder!N174)</f>
        <v>0</v>
      </c>
      <c r="BH174" s="165">
        <f>IF(Kinder!O174=4.5,'Berechnung 4_5 _ x'!$E$31,Kinder!O174)</f>
        <v>0</v>
      </c>
      <c r="BI174" s="165">
        <f>IF(Kinder!P174=4.5,'Berechnung 4_5 _ x'!$E$31,Kinder!P174)</f>
        <v>0</v>
      </c>
      <c r="BJ174" s="165"/>
      <c r="BK174" s="165"/>
      <c r="BL174" s="165"/>
      <c r="BM174" s="165"/>
      <c r="BN174" s="165"/>
      <c r="BO174" s="165"/>
      <c r="BP174" s="165"/>
      <c r="BQ174" s="165"/>
      <c r="BR174" s="165"/>
      <c r="BS174" s="165"/>
      <c r="BT174" s="165"/>
      <c r="BU174" s="165"/>
      <c r="BW174">
        <f t="shared" ref="BW174:CH174" si="285">IF(MIN(AX174,AX175)&gt;=4.5,1*AX176,BJ175)</f>
        <v>0</v>
      </c>
      <c r="BX174">
        <f t="shared" si="285"/>
        <v>0</v>
      </c>
      <c r="BY174">
        <f t="shared" si="285"/>
        <v>0</v>
      </c>
      <c r="BZ174">
        <f t="shared" si="285"/>
        <v>0</v>
      </c>
      <c r="CA174">
        <f t="shared" si="285"/>
        <v>0</v>
      </c>
      <c r="CB174">
        <f t="shared" si="285"/>
        <v>0</v>
      </c>
      <c r="CC174">
        <f t="shared" si="285"/>
        <v>0</v>
      </c>
      <c r="CD174">
        <f t="shared" si="285"/>
        <v>0</v>
      </c>
      <c r="CE174">
        <f t="shared" si="285"/>
        <v>0</v>
      </c>
      <c r="CF174">
        <f t="shared" si="285"/>
        <v>0</v>
      </c>
      <c r="CG174">
        <f t="shared" si="285"/>
        <v>0</v>
      </c>
      <c r="CH174">
        <f t="shared" si="285"/>
        <v>0</v>
      </c>
      <c r="CJ174" s="78">
        <f>SUM(BW174:CH174)</f>
        <v>0</v>
      </c>
      <c r="CK174" s="581">
        <f>CL174+CM174</f>
        <v>0</v>
      </c>
      <c r="CL174" s="581">
        <f>IF(COUNTIF(Kinder!E176:P176,Antrag!$C$4)=0,0,(IF(AND(A174=2,Kinder!E176=Antrag!$C$4),M175,0)+IF(AND(OR(A174=2,B174=2),Kinder!F176=Antrag!$C$4),N175,0)+IF(AND(OR(A174=2,B174=2,C174=2),Kinder!G176=Antrag!$C$4),O175,0)+IF(AND(OR(A174=2,B174=2,C174=2,D174=2),Kinder!H176=Antrag!$C$4),P175,0)+IF(AND(OR(A174=2,B174=2,C174=2,D174=2,E174=2),Kinder!I176=Antrag!$C$4),Q175,0)+IF(AND(OR(A174=2,B174=2,C174=2,D174=2,E174=2,F174=2),Kinder!J176=Antrag!$C$4),R175,0))/12)</f>
        <v>0</v>
      </c>
      <c r="CM174" s="581">
        <f>IF(COUNTIF(Kinder!E176:P176,Antrag!$C$4)=0,0,(IF(AND(OR(A174=2,B174=2,C174=2,D174=2,E174=2,F174=2,G174=2),Kinder!K176=Antrag!$C$4),S175,0)+IF(AND(OR(A174=2,B174=2,C174=2,D174=2,E174=2,F174=2,G174=2,H174=2),Kinder!L176=Antrag!$C$4),T175,0)+IF(AND(OR(A174=2,B174=2,C174=2,D174=2,E174=2,F174=2,G174=2,H174=2,I174=2),Kinder!M176=Antrag!$C$4),U175,0)+IF(AND(OR(A174=2,B174=2,C174=2,D174=2,E174=2,F174=2,G174=2,H174=2,I174=2,J174=2),Kinder!N176=Antrag!$C$4),V175,0)+IF(AND(OR(A174=2,B174=2,C174=2,D174=2,E174=2,F174=2,G174=2,H174=2,I174=2,J174=2,K174=2),Kinder!O176=Antrag!$C$4),W175,0)+IF(AND(OR(A174=2,B174=2,C174=2,D174=2,E174=2,F174=2,G174=2,H174=2,I174=2,J174=2,K174=2,L174=2),Kinder!P176=Antrag!$C$4),X175,0))/12)</f>
        <v>0</v>
      </c>
    </row>
    <row r="175" spans="1:91" x14ac:dyDescent="0.2">
      <c r="A175" s="124"/>
      <c r="M175">
        <f>Kinder!E175</f>
        <v>0</v>
      </c>
      <c r="N175">
        <f>Kinder!F175</f>
        <v>0</v>
      </c>
      <c r="O175">
        <f>Kinder!G175</f>
        <v>0</v>
      </c>
      <c r="P175">
        <f>Kinder!H175</f>
        <v>0</v>
      </c>
      <c r="Q175">
        <f>Kinder!I175</f>
        <v>0</v>
      </c>
      <c r="R175">
        <f>Kinder!J175</f>
        <v>0</v>
      </c>
      <c r="S175">
        <f>Kinder!K175</f>
        <v>0</v>
      </c>
      <c r="T175">
        <f>Kinder!L175</f>
        <v>0</v>
      </c>
      <c r="U175">
        <f>Kinder!M175</f>
        <v>0</v>
      </c>
      <c r="V175">
        <f>Kinder!N175</f>
        <v>0</v>
      </c>
      <c r="W175">
        <f>Kinder!O175</f>
        <v>0</v>
      </c>
      <c r="X175">
        <f>Kinder!P175</f>
        <v>0</v>
      </c>
      <c r="AX175">
        <f>IF(Kinder!BL174&gt;=4.5,IF('Berechnung 4_5 _ x'!D$5="Nein",4.5,IF(Kinder!AJ$903&lt;3,IF(MAX(Kinder!$AJ$903:AJ$903)&lt;3,4.5,Kinder!BL174),MIN('Berechnung 4_5 _ x'!$E$31:$F$32))),Kinder!BL174)</f>
        <v>0</v>
      </c>
      <c r="AY175">
        <f>IF(Kinder!BM174&gt;=4.5,IF('Berechnung 4_5 _ x'!E$5="Nein",4.5,IF(Kinder!AK$903&lt;3,IF(MAX(Kinder!$AJ$903:AK$903)&lt;3,4.5,Kinder!BM174),MIN('Berechnung 4_5 _ x'!$E$31:$F$32))),Kinder!BM174)</f>
        <v>0</v>
      </c>
      <c r="AZ175">
        <f>IF(Kinder!BN174&gt;=4.5,IF('Berechnung 4_5 _ x'!F$5="Nein",4.5,IF(Kinder!AL$903&lt;3,IF(MAX(Kinder!$AJ$903:AL$903)&lt;3,4.5,Kinder!BN174),MIN('Berechnung 4_5 _ x'!$E$31:$F$32))),Kinder!BN174)</f>
        <v>0</v>
      </c>
      <c r="BA175">
        <f>IF(Kinder!BO174&gt;=4.5,IF('Berechnung 4_5 _ x'!G$5="Nein",4.5,IF(Kinder!AM$903&lt;3,IF(MAX(Kinder!$AJ$903:AM$903)&lt;3,4.5,Kinder!BO174),MIN('Berechnung 4_5 _ x'!$E$31:$F$32))),Kinder!BO174)</f>
        <v>0</v>
      </c>
      <c r="BB175">
        <f>IF(Kinder!BP174&gt;=4.5,IF('Berechnung 4_5 _ x'!H$5="Nein",4.5,IF(Kinder!AN$903&lt;3,IF(MAX(Kinder!$AJ$903:AN$903)&lt;3,4.5,Kinder!BP174),MIN('Berechnung 4_5 _ x'!$E$31:$F$32))),Kinder!BP174)</f>
        <v>0</v>
      </c>
      <c r="BC175">
        <f>IF(Kinder!BQ174&gt;=4.5,IF('Berechnung 4_5 _ x'!I$5="Nein",4.5,IF(Kinder!AO$903&lt;3,IF(MAX(Kinder!$AJ$903:AO$903)&lt;3,4.5,Kinder!BQ174),MIN('Berechnung 4_5 _ x'!$E$31:$F$32))),Kinder!BQ174)</f>
        <v>0</v>
      </c>
      <c r="BD175">
        <f>IF(Kinder!BR174&gt;=4.5,IF('Berechnung 4_5 _ x'!J$5="Nein",4.5,IF(Kinder!AP$903&lt;3,IF(MAX(Kinder!$AJ$903:AP$903)&lt;3,4.5,Kinder!BR174),MIN('Berechnung 4_5 _ x'!$E$31:$F$32))),Kinder!BR174)</f>
        <v>0</v>
      </c>
      <c r="BE175">
        <f>IF(Kinder!BS174&gt;=4.5,IF('Berechnung 4_5 _ x'!K$5="Nein",4.5,IF(Kinder!AQ$903&lt;3,IF(MAX(Kinder!$AJ$903:AQ$903)&lt;3,4.5,Kinder!BS174),MIN('Berechnung 4_5 _ x'!$E$31:$F$32))),Kinder!BS174)</f>
        <v>0</v>
      </c>
      <c r="BF175">
        <f>IF(Kinder!BT174&gt;=4.5,IF('Berechnung 4_5 _ x'!L$5="Nein",4.5,IF(Kinder!AR$903&lt;3,IF(MAX(Kinder!$AJ$903:AR$903)&lt;3,4.5,Kinder!BT174),MIN('Berechnung 4_5 _ x'!$E$31:$F$32))),Kinder!BT174)</f>
        <v>0</v>
      </c>
      <c r="BG175">
        <f>IF(Kinder!BU174&gt;=4.5,IF('Berechnung 4_5 _ x'!M$5="Nein",4.5,IF(Kinder!AS$903&lt;3,IF(MAX(Kinder!$AJ$903:AS$903)&lt;3,4.5,Kinder!BU174),MIN('Berechnung 4_5 _ x'!$E$31:$F$32))),Kinder!BU174)</f>
        <v>0</v>
      </c>
      <c r="BH175">
        <f>IF(Kinder!BV174&gt;=4.5,IF('Berechnung 4_5 _ x'!N$5="Nein",4.5,IF(Kinder!AT$903&lt;3,IF(MAX(Kinder!$AJ$903:AT$903)&lt;3,4.5,Kinder!BV174),MIN('Berechnung 4_5 _ x'!$E$31:$F$32))),Kinder!BV174)</f>
        <v>0</v>
      </c>
      <c r="BI175">
        <f>IF(Kinder!BW174&gt;=4.5,IF('Berechnung 4_5 _ x'!O$5="Nein",4.5,IF(Kinder!AU$903&lt;3,IF(MAX(Kinder!$AJ$903:AU$903)&lt;3,4.5,Kinder!BW174),MIN('Berechnung 4_5 _ x'!$E$31:$F$32))),Kinder!BW174)</f>
        <v>0</v>
      </c>
      <c r="BJ175">
        <f t="shared" ref="BJ175:BU175" si="286">MIN(AX174,AX175)*AX176</f>
        <v>0</v>
      </c>
      <c r="BK175">
        <f t="shared" si="286"/>
        <v>0</v>
      </c>
      <c r="BL175">
        <f t="shared" si="286"/>
        <v>0</v>
      </c>
      <c r="BM175">
        <f t="shared" si="286"/>
        <v>0</v>
      </c>
      <c r="BN175">
        <f t="shared" si="286"/>
        <v>0</v>
      </c>
      <c r="BO175">
        <f t="shared" si="286"/>
        <v>0</v>
      </c>
      <c r="BP175">
        <f t="shared" si="286"/>
        <v>0</v>
      </c>
      <c r="BQ175">
        <f t="shared" si="286"/>
        <v>0</v>
      </c>
      <c r="BR175">
        <f t="shared" si="286"/>
        <v>0</v>
      </c>
      <c r="BS175">
        <f t="shared" si="286"/>
        <v>0</v>
      </c>
      <c r="BT175">
        <f t="shared" si="286"/>
        <v>0</v>
      </c>
      <c r="BU175">
        <f t="shared" si="286"/>
        <v>0</v>
      </c>
      <c r="BV175">
        <f>SUM(BJ175:BU175)</f>
        <v>0</v>
      </c>
      <c r="CJ175" s="78"/>
      <c r="CK175" s="581"/>
      <c r="CL175" s="581"/>
      <c r="CM175" s="581"/>
    </row>
    <row r="176" spans="1:91" ht="13.5" thickBot="1" x14ac:dyDescent="0.25">
      <c r="A176" s="167"/>
      <c r="B176" s="79"/>
      <c r="C176" s="79"/>
      <c r="D176" s="79"/>
      <c r="E176" s="79"/>
      <c r="F176" s="79"/>
      <c r="G176" s="79"/>
      <c r="H176" s="79"/>
      <c r="I176" s="79"/>
      <c r="J176" s="79"/>
      <c r="K176" s="79"/>
      <c r="L176" s="79"/>
      <c r="M176" s="79"/>
      <c r="N176" s="79"/>
      <c r="O176" s="79"/>
      <c r="P176" s="79"/>
      <c r="Q176" s="79"/>
      <c r="R176" s="79"/>
      <c r="S176" s="79"/>
      <c r="T176" s="79"/>
      <c r="U176" s="79"/>
      <c r="V176" s="79"/>
      <c r="W176" s="79"/>
      <c r="X176" s="79"/>
      <c r="Y176" s="79">
        <f t="shared" ref="Y176:AJ176" si="287">A174*M175</f>
        <v>0</v>
      </c>
      <c r="Z176" s="79">
        <f t="shared" si="287"/>
        <v>0</v>
      </c>
      <c r="AA176" s="79">
        <f t="shared" si="287"/>
        <v>0</v>
      </c>
      <c r="AB176" s="79">
        <f t="shared" si="287"/>
        <v>0</v>
      </c>
      <c r="AC176" s="79">
        <f t="shared" si="287"/>
        <v>0</v>
      </c>
      <c r="AD176" s="79">
        <f t="shared" si="287"/>
        <v>0</v>
      </c>
      <c r="AE176" s="79">
        <f t="shared" si="287"/>
        <v>0</v>
      </c>
      <c r="AF176" s="79">
        <f t="shared" si="287"/>
        <v>0</v>
      </c>
      <c r="AG176" s="79">
        <f t="shared" si="287"/>
        <v>0</v>
      </c>
      <c r="AH176" s="79">
        <f t="shared" si="287"/>
        <v>0</v>
      </c>
      <c r="AI176" s="79">
        <f t="shared" si="287"/>
        <v>0</v>
      </c>
      <c r="AJ176" s="79">
        <f t="shared" si="287"/>
        <v>0</v>
      </c>
      <c r="AK176" s="79">
        <f t="shared" ref="AK176:AV176" si="288">IF(A174&gt;4.4,M175,A174*M175)</f>
        <v>0</v>
      </c>
      <c r="AL176" s="79">
        <f t="shared" si="288"/>
        <v>0</v>
      </c>
      <c r="AM176" s="79">
        <f t="shared" si="288"/>
        <v>0</v>
      </c>
      <c r="AN176" s="79">
        <f t="shared" si="288"/>
        <v>0</v>
      </c>
      <c r="AO176" s="79">
        <f t="shared" si="288"/>
        <v>0</v>
      </c>
      <c r="AP176" s="79">
        <f t="shared" si="288"/>
        <v>0</v>
      </c>
      <c r="AQ176" s="79">
        <f t="shared" si="288"/>
        <v>0</v>
      </c>
      <c r="AR176" s="79">
        <f t="shared" si="288"/>
        <v>0</v>
      </c>
      <c r="AS176" s="79">
        <f t="shared" si="288"/>
        <v>0</v>
      </c>
      <c r="AT176" s="79">
        <f t="shared" si="288"/>
        <v>0</v>
      </c>
      <c r="AU176" s="79">
        <f t="shared" si="288"/>
        <v>0</v>
      </c>
      <c r="AV176" s="79">
        <f t="shared" si="288"/>
        <v>0</v>
      </c>
      <c r="AW176" s="79">
        <f>SUM(Y176:AJ176)</f>
        <v>0</v>
      </c>
      <c r="AX176" s="168">
        <f>Kinder!BL175</f>
        <v>0</v>
      </c>
      <c r="AY176" s="168">
        <f>Kinder!BM175</f>
        <v>0</v>
      </c>
      <c r="AZ176" s="168">
        <f>Kinder!BN175</f>
        <v>0</v>
      </c>
      <c r="BA176" s="168">
        <f>Kinder!BO175</f>
        <v>0</v>
      </c>
      <c r="BB176" s="168">
        <f>Kinder!BP175</f>
        <v>0</v>
      </c>
      <c r="BC176" s="168">
        <f>Kinder!BQ175</f>
        <v>0</v>
      </c>
      <c r="BD176" s="168">
        <f>Kinder!BR175</f>
        <v>0</v>
      </c>
      <c r="BE176" s="168">
        <f>Kinder!BS175</f>
        <v>0</v>
      </c>
      <c r="BF176" s="168">
        <f>Kinder!BT175</f>
        <v>0</v>
      </c>
      <c r="BG176" s="168">
        <f>Kinder!BU175</f>
        <v>0</v>
      </c>
      <c r="BH176" s="168">
        <f>Kinder!BV175</f>
        <v>0</v>
      </c>
      <c r="BI176" s="168">
        <f>Kinder!BW175</f>
        <v>0</v>
      </c>
      <c r="BV176" s="79"/>
      <c r="BW176" s="79">
        <f t="shared" ref="BW176:CH176" si="289">IF(MIN(AX174,AX175)&gt;4.5,4.5*AX176,BJ175)</f>
        <v>0</v>
      </c>
      <c r="BX176" s="79">
        <f t="shared" si="289"/>
        <v>0</v>
      </c>
      <c r="BY176" s="79">
        <f t="shared" si="289"/>
        <v>0</v>
      </c>
      <c r="BZ176" s="79">
        <f t="shared" si="289"/>
        <v>0</v>
      </c>
      <c r="CA176" s="79">
        <f t="shared" si="289"/>
        <v>0</v>
      </c>
      <c r="CB176" s="79">
        <f t="shared" si="289"/>
        <v>0</v>
      </c>
      <c r="CC176" s="79">
        <f t="shared" si="289"/>
        <v>0</v>
      </c>
      <c r="CD176" s="79">
        <f t="shared" si="289"/>
        <v>0</v>
      </c>
      <c r="CE176" s="79">
        <f t="shared" si="289"/>
        <v>0</v>
      </c>
      <c r="CF176" s="79">
        <f t="shared" si="289"/>
        <v>0</v>
      </c>
      <c r="CG176" s="79">
        <f t="shared" si="289"/>
        <v>0</v>
      </c>
      <c r="CH176" s="79">
        <f t="shared" si="289"/>
        <v>0</v>
      </c>
      <c r="CI176" s="79">
        <f>SUM(BW176:CH176)</f>
        <v>0</v>
      </c>
      <c r="CJ176" s="80"/>
      <c r="CK176" s="581"/>
      <c r="CL176" s="581"/>
      <c r="CM176" s="581"/>
    </row>
    <row r="177" spans="1:91" x14ac:dyDescent="0.2">
      <c r="A177" s="124">
        <f>Kinder!E177</f>
        <v>0</v>
      </c>
      <c r="B177">
        <f>Kinder!F177</f>
        <v>0</v>
      </c>
      <c r="C177">
        <f>Kinder!G177</f>
        <v>0</v>
      </c>
      <c r="D177">
        <f>Kinder!H177</f>
        <v>0</v>
      </c>
      <c r="E177">
        <f>Kinder!I177</f>
        <v>0</v>
      </c>
      <c r="F177">
        <f>Kinder!J177</f>
        <v>0</v>
      </c>
      <c r="G177">
        <f>Kinder!K177</f>
        <v>0</v>
      </c>
      <c r="H177">
        <f>Kinder!L177</f>
        <v>0</v>
      </c>
      <c r="I177">
        <f>Kinder!M177</f>
        <v>0</v>
      </c>
      <c r="J177">
        <f>Kinder!N177</f>
        <v>0</v>
      </c>
      <c r="K177">
        <f>Kinder!O177</f>
        <v>0</v>
      </c>
      <c r="L177">
        <f>Kinder!P177</f>
        <v>0</v>
      </c>
      <c r="AX177" s="165">
        <f>IF(Kinder!BL177=4.5,'Berechnung 4_5 _ x'!$E$31,Kinder!BL177)</f>
        <v>0</v>
      </c>
      <c r="AY177" s="165">
        <f>IF(Kinder!F177=4.5,'Berechnung 4_5 _ x'!$E$31,Kinder!F177)</f>
        <v>0</v>
      </c>
      <c r="AZ177" s="165">
        <f>IF(Kinder!G177=4.5,'Berechnung 4_5 _ x'!$E$31,Kinder!G177)</f>
        <v>0</v>
      </c>
      <c r="BA177" s="165">
        <f>IF(Kinder!H177=4.5,'Berechnung 4_5 _ x'!$E$31,Kinder!H177)</f>
        <v>0</v>
      </c>
      <c r="BB177" s="165">
        <f>IF(Kinder!I177=4.5,'Berechnung 4_5 _ x'!$E$31,Kinder!I177)</f>
        <v>0</v>
      </c>
      <c r="BC177" s="165">
        <f>IF(Kinder!J177=4.5,'Berechnung 4_5 _ x'!$E$31,Kinder!J177)</f>
        <v>0</v>
      </c>
      <c r="BD177" s="165">
        <f>IF(Kinder!K177=4.5,'Berechnung 4_5 _ x'!$E$31,Kinder!K177)</f>
        <v>0</v>
      </c>
      <c r="BE177" s="165">
        <f>IF(Kinder!L177=4.5,'Berechnung 4_5 _ x'!$E$31,Kinder!L177)</f>
        <v>0</v>
      </c>
      <c r="BF177" s="165">
        <f>IF(Kinder!M177=4.5,'Berechnung 4_5 _ x'!$E$31,Kinder!M177)</f>
        <v>0</v>
      </c>
      <c r="BG177" s="165">
        <f>IF(Kinder!N177=4.5,'Berechnung 4_5 _ x'!$E$31,Kinder!N177)</f>
        <v>0</v>
      </c>
      <c r="BH177" s="165">
        <f>IF(Kinder!O177=4.5,'Berechnung 4_5 _ x'!$E$31,Kinder!O177)</f>
        <v>0</v>
      </c>
      <c r="BI177" s="165">
        <f>IF(Kinder!P177=4.5,'Berechnung 4_5 _ x'!$E$31,Kinder!P177)</f>
        <v>0</v>
      </c>
      <c r="BJ177" s="165"/>
      <c r="BK177" s="165"/>
      <c r="BL177" s="165"/>
      <c r="BM177" s="165"/>
      <c r="BN177" s="165"/>
      <c r="BO177" s="165"/>
      <c r="BP177" s="165"/>
      <c r="BQ177" s="165"/>
      <c r="BR177" s="165"/>
      <c r="BS177" s="165"/>
      <c r="BT177" s="165"/>
      <c r="BU177" s="165"/>
      <c r="BW177">
        <f t="shared" ref="BW177:CH177" si="290">IF(MIN(AX177,AX178)&gt;=4.5,1*AX179,BJ178)</f>
        <v>0</v>
      </c>
      <c r="BX177">
        <f t="shared" si="290"/>
        <v>0</v>
      </c>
      <c r="BY177">
        <f t="shared" si="290"/>
        <v>0</v>
      </c>
      <c r="BZ177">
        <f t="shared" si="290"/>
        <v>0</v>
      </c>
      <c r="CA177">
        <f t="shared" si="290"/>
        <v>0</v>
      </c>
      <c r="CB177">
        <f t="shared" si="290"/>
        <v>0</v>
      </c>
      <c r="CC177">
        <f t="shared" si="290"/>
        <v>0</v>
      </c>
      <c r="CD177">
        <f t="shared" si="290"/>
        <v>0</v>
      </c>
      <c r="CE177">
        <f t="shared" si="290"/>
        <v>0</v>
      </c>
      <c r="CF177">
        <f t="shared" si="290"/>
        <v>0</v>
      </c>
      <c r="CG177">
        <f t="shared" si="290"/>
        <v>0</v>
      </c>
      <c r="CH177">
        <f t="shared" si="290"/>
        <v>0</v>
      </c>
      <c r="CJ177" s="78">
        <f>SUM(BW177:CH177)</f>
        <v>0</v>
      </c>
      <c r="CK177" s="581">
        <f>CL177+CM177</f>
        <v>0</v>
      </c>
      <c r="CL177" s="581">
        <f>IF(COUNTIF(Kinder!E179:P179,Antrag!$C$4)=0,0,(IF(AND(A177=2,Kinder!E179=Antrag!$C$4),M178,0)+IF(AND(OR(A177=2,B177=2),Kinder!F179=Antrag!$C$4),N178,0)+IF(AND(OR(A177=2,B177=2,C177=2),Kinder!G179=Antrag!$C$4),O178,0)+IF(AND(OR(A177=2,B177=2,C177=2,D177=2),Kinder!H179=Antrag!$C$4),P178,0)+IF(AND(OR(A177=2,B177=2,C177=2,D177=2,E177=2),Kinder!I179=Antrag!$C$4),Q178,0)+IF(AND(OR(A177=2,B177=2,C177=2,D177=2,E177=2,F177=2),Kinder!J179=Antrag!$C$4),R178,0))/12)</f>
        <v>0</v>
      </c>
      <c r="CM177" s="581">
        <f>IF(COUNTIF(Kinder!E179:P179,Antrag!$C$4)=0,0,(IF(AND(OR(A177=2,B177=2,C177=2,D177=2,E177=2,F177=2,G177=2),Kinder!K179=Antrag!$C$4),S178,0)+IF(AND(OR(A177=2,B177=2,C177=2,D177=2,E177=2,F177=2,G177=2,H177=2),Kinder!L179=Antrag!$C$4),T178,0)+IF(AND(OR(A177=2,B177=2,C177=2,D177=2,E177=2,F177=2,G177=2,H177=2,I177=2),Kinder!M179=Antrag!$C$4),U178,0)+IF(AND(OR(A177=2,B177=2,C177=2,D177=2,E177=2,F177=2,G177=2,H177=2,I177=2,J177=2),Kinder!N179=Antrag!$C$4),V178,0)+IF(AND(OR(A177=2,B177=2,C177=2,D177=2,E177=2,F177=2,G177=2,H177=2,I177=2,J177=2,K177=2),Kinder!O179=Antrag!$C$4),W178,0)+IF(AND(OR(A177=2,B177=2,C177=2,D177=2,E177=2,F177=2,G177=2,H177=2,I177=2,J177=2,K177=2,L177=2),Kinder!P179=Antrag!$C$4),X178,0))/12)</f>
        <v>0</v>
      </c>
    </row>
    <row r="178" spans="1:91" x14ac:dyDescent="0.2">
      <c r="A178" s="124"/>
      <c r="M178">
        <f>Kinder!E178</f>
        <v>0</v>
      </c>
      <c r="N178">
        <f>Kinder!F178</f>
        <v>0</v>
      </c>
      <c r="O178">
        <f>Kinder!G178</f>
        <v>0</v>
      </c>
      <c r="P178">
        <f>Kinder!H178</f>
        <v>0</v>
      </c>
      <c r="Q178">
        <f>Kinder!I178</f>
        <v>0</v>
      </c>
      <c r="R178">
        <f>Kinder!J178</f>
        <v>0</v>
      </c>
      <c r="S178">
        <f>Kinder!K178</f>
        <v>0</v>
      </c>
      <c r="T178">
        <f>Kinder!L178</f>
        <v>0</v>
      </c>
      <c r="U178">
        <f>Kinder!M178</f>
        <v>0</v>
      </c>
      <c r="V178">
        <f>Kinder!N178</f>
        <v>0</v>
      </c>
      <c r="W178">
        <f>Kinder!O178</f>
        <v>0</v>
      </c>
      <c r="X178">
        <f>Kinder!P178</f>
        <v>0</v>
      </c>
      <c r="AX178">
        <f>IF(Kinder!BL177&gt;=4.5,IF('Berechnung 4_5 _ x'!D$5="Nein",4.5,IF(Kinder!AJ$903&lt;3,IF(MAX(Kinder!$AJ$903:AJ$903)&lt;3,4.5,Kinder!BL177),MIN('Berechnung 4_5 _ x'!$E$31:$F$32))),Kinder!BL177)</f>
        <v>0</v>
      </c>
      <c r="AY178">
        <f>IF(Kinder!BM177&gt;=4.5,IF('Berechnung 4_5 _ x'!E$5="Nein",4.5,IF(Kinder!AK$903&lt;3,IF(MAX(Kinder!$AJ$903:AK$903)&lt;3,4.5,Kinder!BM177),MIN('Berechnung 4_5 _ x'!$E$31:$F$32))),Kinder!BM177)</f>
        <v>0</v>
      </c>
      <c r="AZ178">
        <f>IF(Kinder!BN177&gt;=4.5,IF('Berechnung 4_5 _ x'!F$5="Nein",4.5,IF(Kinder!AL$903&lt;3,IF(MAX(Kinder!$AJ$903:AL$903)&lt;3,4.5,Kinder!BN177),MIN('Berechnung 4_5 _ x'!$E$31:$F$32))),Kinder!BN177)</f>
        <v>0</v>
      </c>
      <c r="BA178">
        <f>IF(Kinder!BO177&gt;=4.5,IF('Berechnung 4_5 _ x'!G$5="Nein",4.5,IF(Kinder!AM$903&lt;3,IF(MAX(Kinder!$AJ$903:AM$903)&lt;3,4.5,Kinder!BO177),MIN('Berechnung 4_5 _ x'!$E$31:$F$32))),Kinder!BO177)</f>
        <v>0</v>
      </c>
      <c r="BB178">
        <f>IF(Kinder!BP177&gt;=4.5,IF('Berechnung 4_5 _ x'!H$5="Nein",4.5,IF(Kinder!AN$903&lt;3,IF(MAX(Kinder!$AJ$903:AN$903)&lt;3,4.5,Kinder!BP177),MIN('Berechnung 4_5 _ x'!$E$31:$F$32))),Kinder!BP177)</f>
        <v>0</v>
      </c>
      <c r="BC178">
        <f>IF(Kinder!BQ177&gt;=4.5,IF('Berechnung 4_5 _ x'!I$5="Nein",4.5,IF(Kinder!AO$903&lt;3,IF(MAX(Kinder!$AJ$903:AO$903)&lt;3,4.5,Kinder!BQ177),MIN('Berechnung 4_5 _ x'!$E$31:$F$32))),Kinder!BQ177)</f>
        <v>0</v>
      </c>
      <c r="BD178">
        <f>IF(Kinder!BR177&gt;=4.5,IF('Berechnung 4_5 _ x'!J$5="Nein",4.5,IF(Kinder!AP$903&lt;3,IF(MAX(Kinder!$AJ$903:AP$903)&lt;3,4.5,Kinder!BR177),MIN('Berechnung 4_5 _ x'!$E$31:$F$32))),Kinder!BR177)</f>
        <v>0</v>
      </c>
      <c r="BE178">
        <f>IF(Kinder!BS177&gt;=4.5,IF('Berechnung 4_5 _ x'!K$5="Nein",4.5,IF(Kinder!AQ$903&lt;3,IF(MAX(Kinder!$AJ$903:AQ$903)&lt;3,4.5,Kinder!BS177),MIN('Berechnung 4_5 _ x'!$E$31:$F$32))),Kinder!BS177)</f>
        <v>0</v>
      </c>
      <c r="BF178">
        <f>IF(Kinder!BT177&gt;=4.5,IF('Berechnung 4_5 _ x'!L$5="Nein",4.5,IF(Kinder!AR$903&lt;3,IF(MAX(Kinder!$AJ$903:AR$903)&lt;3,4.5,Kinder!BT177),MIN('Berechnung 4_5 _ x'!$E$31:$F$32))),Kinder!BT177)</f>
        <v>0</v>
      </c>
      <c r="BG178">
        <f>IF(Kinder!BU177&gt;=4.5,IF('Berechnung 4_5 _ x'!M$5="Nein",4.5,IF(Kinder!AS$903&lt;3,IF(MAX(Kinder!$AJ$903:AS$903)&lt;3,4.5,Kinder!BU177),MIN('Berechnung 4_5 _ x'!$E$31:$F$32))),Kinder!BU177)</f>
        <v>0</v>
      </c>
      <c r="BH178">
        <f>IF(Kinder!BV177&gt;=4.5,IF('Berechnung 4_5 _ x'!N$5="Nein",4.5,IF(Kinder!AT$903&lt;3,IF(MAX(Kinder!$AJ$903:AT$903)&lt;3,4.5,Kinder!BV177),MIN('Berechnung 4_5 _ x'!$E$31:$F$32))),Kinder!BV177)</f>
        <v>0</v>
      </c>
      <c r="BI178">
        <f>IF(Kinder!BW177&gt;=4.5,IF('Berechnung 4_5 _ x'!O$5="Nein",4.5,IF(Kinder!AU$903&lt;3,IF(MAX(Kinder!$AJ$903:AU$903)&lt;3,4.5,Kinder!BW177),MIN('Berechnung 4_5 _ x'!$E$31:$F$32))),Kinder!BW177)</f>
        <v>0</v>
      </c>
      <c r="BJ178">
        <f t="shared" ref="BJ178:BU178" si="291">MIN(AX177,AX178)*AX179</f>
        <v>0</v>
      </c>
      <c r="BK178">
        <f t="shared" si="291"/>
        <v>0</v>
      </c>
      <c r="BL178">
        <f t="shared" si="291"/>
        <v>0</v>
      </c>
      <c r="BM178">
        <f t="shared" si="291"/>
        <v>0</v>
      </c>
      <c r="BN178">
        <f t="shared" si="291"/>
        <v>0</v>
      </c>
      <c r="BO178">
        <f t="shared" si="291"/>
        <v>0</v>
      </c>
      <c r="BP178">
        <f t="shared" si="291"/>
        <v>0</v>
      </c>
      <c r="BQ178">
        <f t="shared" si="291"/>
        <v>0</v>
      </c>
      <c r="BR178">
        <f t="shared" si="291"/>
        <v>0</v>
      </c>
      <c r="BS178">
        <f t="shared" si="291"/>
        <v>0</v>
      </c>
      <c r="BT178">
        <f t="shared" si="291"/>
        <v>0</v>
      </c>
      <c r="BU178">
        <f t="shared" si="291"/>
        <v>0</v>
      </c>
      <c r="BV178">
        <f>SUM(BJ178:BU178)</f>
        <v>0</v>
      </c>
      <c r="CJ178" s="78"/>
      <c r="CK178" s="581"/>
      <c r="CL178" s="581"/>
      <c r="CM178" s="581"/>
    </row>
    <row r="179" spans="1:91" ht="13.5" thickBot="1" x14ac:dyDescent="0.25">
      <c r="A179" s="167"/>
      <c r="B179" s="79"/>
      <c r="C179" s="79"/>
      <c r="D179" s="79"/>
      <c r="E179" s="79"/>
      <c r="F179" s="79"/>
      <c r="G179" s="79"/>
      <c r="H179" s="79"/>
      <c r="I179" s="79"/>
      <c r="J179" s="79"/>
      <c r="K179" s="79"/>
      <c r="L179" s="79"/>
      <c r="M179" s="79"/>
      <c r="N179" s="79"/>
      <c r="O179" s="79"/>
      <c r="P179" s="79"/>
      <c r="Q179" s="79"/>
      <c r="R179" s="79"/>
      <c r="S179" s="79"/>
      <c r="T179" s="79"/>
      <c r="U179" s="79"/>
      <c r="V179" s="79"/>
      <c r="W179" s="79"/>
      <c r="X179" s="79"/>
      <c r="Y179" s="79">
        <f t="shared" ref="Y179:AJ179" si="292">A177*M178</f>
        <v>0</v>
      </c>
      <c r="Z179" s="79">
        <f t="shared" si="292"/>
        <v>0</v>
      </c>
      <c r="AA179" s="79">
        <f t="shared" si="292"/>
        <v>0</v>
      </c>
      <c r="AB179" s="79">
        <f t="shared" si="292"/>
        <v>0</v>
      </c>
      <c r="AC179" s="79">
        <f t="shared" si="292"/>
        <v>0</v>
      </c>
      <c r="AD179" s="79">
        <f t="shared" si="292"/>
        <v>0</v>
      </c>
      <c r="AE179" s="79">
        <f t="shared" si="292"/>
        <v>0</v>
      </c>
      <c r="AF179" s="79">
        <f t="shared" si="292"/>
        <v>0</v>
      </c>
      <c r="AG179" s="79">
        <f t="shared" si="292"/>
        <v>0</v>
      </c>
      <c r="AH179" s="79">
        <f t="shared" si="292"/>
        <v>0</v>
      </c>
      <c r="AI179" s="79">
        <f t="shared" si="292"/>
        <v>0</v>
      </c>
      <c r="AJ179" s="79">
        <f t="shared" si="292"/>
        <v>0</v>
      </c>
      <c r="AK179" s="79">
        <f t="shared" ref="AK179:AV179" si="293">IF(A177&gt;4.4,M178,A177*M178)</f>
        <v>0</v>
      </c>
      <c r="AL179" s="79">
        <f t="shared" si="293"/>
        <v>0</v>
      </c>
      <c r="AM179" s="79">
        <f t="shared" si="293"/>
        <v>0</v>
      </c>
      <c r="AN179" s="79">
        <f t="shared" si="293"/>
        <v>0</v>
      </c>
      <c r="AO179" s="79">
        <f t="shared" si="293"/>
        <v>0</v>
      </c>
      <c r="AP179" s="79">
        <f t="shared" si="293"/>
        <v>0</v>
      </c>
      <c r="AQ179" s="79">
        <f t="shared" si="293"/>
        <v>0</v>
      </c>
      <c r="AR179" s="79">
        <f t="shared" si="293"/>
        <v>0</v>
      </c>
      <c r="AS179" s="79">
        <f t="shared" si="293"/>
        <v>0</v>
      </c>
      <c r="AT179" s="79">
        <f t="shared" si="293"/>
        <v>0</v>
      </c>
      <c r="AU179" s="79">
        <f t="shared" si="293"/>
        <v>0</v>
      </c>
      <c r="AV179" s="79">
        <f t="shared" si="293"/>
        <v>0</v>
      </c>
      <c r="AW179" s="79">
        <f>SUM(Y179:AJ179)</f>
        <v>0</v>
      </c>
      <c r="AX179" s="168">
        <f>Kinder!BL178</f>
        <v>0</v>
      </c>
      <c r="AY179" s="168">
        <f>Kinder!BM178</f>
        <v>0</v>
      </c>
      <c r="AZ179" s="168">
        <f>Kinder!BN178</f>
        <v>0</v>
      </c>
      <c r="BA179" s="168">
        <f>Kinder!BO178</f>
        <v>0</v>
      </c>
      <c r="BB179" s="168">
        <f>Kinder!BP178</f>
        <v>0</v>
      </c>
      <c r="BC179" s="168">
        <f>Kinder!BQ178</f>
        <v>0</v>
      </c>
      <c r="BD179" s="168">
        <f>Kinder!BR178</f>
        <v>0</v>
      </c>
      <c r="BE179" s="168">
        <f>Kinder!BS178</f>
        <v>0</v>
      </c>
      <c r="BF179" s="168">
        <f>Kinder!BT178</f>
        <v>0</v>
      </c>
      <c r="BG179" s="168">
        <f>Kinder!BU178</f>
        <v>0</v>
      </c>
      <c r="BH179" s="168">
        <f>Kinder!BV178</f>
        <v>0</v>
      </c>
      <c r="BI179" s="168">
        <f>Kinder!BW178</f>
        <v>0</v>
      </c>
      <c r="BV179" s="79"/>
      <c r="BW179" s="79">
        <f t="shared" ref="BW179:CH179" si="294">IF(MIN(AX177,AX178)&gt;4.5,4.5*AX179,BJ178)</f>
        <v>0</v>
      </c>
      <c r="BX179" s="79">
        <f t="shared" si="294"/>
        <v>0</v>
      </c>
      <c r="BY179" s="79">
        <f t="shared" si="294"/>
        <v>0</v>
      </c>
      <c r="BZ179" s="79">
        <f t="shared" si="294"/>
        <v>0</v>
      </c>
      <c r="CA179" s="79">
        <f t="shared" si="294"/>
        <v>0</v>
      </c>
      <c r="CB179" s="79">
        <f t="shared" si="294"/>
        <v>0</v>
      </c>
      <c r="CC179" s="79">
        <f t="shared" si="294"/>
        <v>0</v>
      </c>
      <c r="CD179" s="79">
        <f t="shared" si="294"/>
        <v>0</v>
      </c>
      <c r="CE179" s="79">
        <f t="shared" si="294"/>
        <v>0</v>
      </c>
      <c r="CF179" s="79">
        <f t="shared" si="294"/>
        <v>0</v>
      </c>
      <c r="CG179" s="79">
        <f t="shared" si="294"/>
        <v>0</v>
      </c>
      <c r="CH179" s="79">
        <f t="shared" si="294"/>
        <v>0</v>
      </c>
      <c r="CI179" s="79">
        <f>SUM(BW179:CH179)</f>
        <v>0</v>
      </c>
      <c r="CJ179" s="80"/>
      <c r="CK179" s="581"/>
      <c r="CL179" s="581"/>
      <c r="CM179" s="581"/>
    </row>
    <row r="180" spans="1:91" x14ac:dyDescent="0.2">
      <c r="A180" s="124">
        <f>Kinder!E180</f>
        <v>0</v>
      </c>
      <c r="B180">
        <f>Kinder!F180</f>
        <v>0</v>
      </c>
      <c r="C180">
        <f>Kinder!G180</f>
        <v>0</v>
      </c>
      <c r="D180">
        <f>Kinder!H180</f>
        <v>0</v>
      </c>
      <c r="E180">
        <f>Kinder!I180</f>
        <v>0</v>
      </c>
      <c r="F180">
        <f>Kinder!J180</f>
        <v>0</v>
      </c>
      <c r="G180">
        <f>Kinder!K180</f>
        <v>0</v>
      </c>
      <c r="H180">
        <f>Kinder!L180</f>
        <v>0</v>
      </c>
      <c r="I180">
        <f>Kinder!M180</f>
        <v>0</v>
      </c>
      <c r="J180">
        <f>Kinder!N180</f>
        <v>0</v>
      </c>
      <c r="K180">
        <f>Kinder!O180</f>
        <v>0</v>
      </c>
      <c r="L180">
        <f>Kinder!P180</f>
        <v>0</v>
      </c>
      <c r="AX180" s="165">
        <f>IF(Kinder!BL180=4.5,'Berechnung 4_5 _ x'!$E$31,Kinder!BL180)</f>
        <v>0</v>
      </c>
      <c r="AY180" s="165">
        <f>IF(Kinder!F180=4.5,'Berechnung 4_5 _ x'!$E$31,Kinder!F180)</f>
        <v>0</v>
      </c>
      <c r="AZ180" s="165">
        <f>IF(Kinder!G180=4.5,'Berechnung 4_5 _ x'!$E$31,Kinder!G180)</f>
        <v>0</v>
      </c>
      <c r="BA180" s="165">
        <f>IF(Kinder!H180=4.5,'Berechnung 4_5 _ x'!$E$31,Kinder!H180)</f>
        <v>0</v>
      </c>
      <c r="BB180" s="165">
        <f>IF(Kinder!I180=4.5,'Berechnung 4_5 _ x'!$E$31,Kinder!I180)</f>
        <v>0</v>
      </c>
      <c r="BC180" s="165">
        <f>IF(Kinder!J180=4.5,'Berechnung 4_5 _ x'!$E$31,Kinder!J180)</f>
        <v>0</v>
      </c>
      <c r="BD180" s="165">
        <f>IF(Kinder!K180=4.5,'Berechnung 4_5 _ x'!$E$31,Kinder!K180)</f>
        <v>0</v>
      </c>
      <c r="BE180" s="165">
        <f>IF(Kinder!L180=4.5,'Berechnung 4_5 _ x'!$E$31,Kinder!L180)</f>
        <v>0</v>
      </c>
      <c r="BF180" s="165">
        <f>IF(Kinder!M180=4.5,'Berechnung 4_5 _ x'!$E$31,Kinder!M180)</f>
        <v>0</v>
      </c>
      <c r="BG180" s="165">
        <f>IF(Kinder!N180=4.5,'Berechnung 4_5 _ x'!$E$31,Kinder!N180)</f>
        <v>0</v>
      </c>
      <c r="BH180" s="165">
        <f>IF(Kinder!O180=4.5,'Berechnung 4_5 _ x'!$E$31,Kinder!O180)</f>
        <v>0</v>
      </c>
      <c r="BI180" s="165">
        <f>IF(Kinder!P180=4.5,'Berechnung 4_5 _ x'!$E$31,Kinder!P180)</f>
        <v>0</v>
      </c>
      <c r="BJ180" s="165"/>
      <c r="BK180" s="165"/>
      <c r="BL180" s="165"/>
      <c r="BM180" s="165"/>
      <c r="BN180" s="165"/>
      <c r="BO180" s="165"/>
      <c r="BP180" s="165"/>
      <c r="BQ180" s="165"/>
      <c r="BR180" s="165"/>
      <c r="BS180" s="165"/>
      <c r="BT180" s="165"/>
      <c r="BU180" s="165"/>
      <c r="BW180">
        <f t="shared" ref="BW180:CH180" si="295">IF(MIN(AX180,AX181)&gt;=4.5,1*AX182,BJ181)</f>
        <v>0</v>
      </c>
      <c r="BX180">
        <f t="shared" si="295"/>
        <v>0</v>
      </c>
      <c r="BY180">
        <f t="shared" si="295"/>
        <v>0</v>
      </c>
      <c r="BZ180">
        <f t="shared" si="295"/>
        <v>0</v>
      </c>
      <c r="CA180">
        <f t="shared" si="295"/>
        <v>0</v>
      </c>
      <c r="CB180">
        <f t="shared" si="295"/>
        <v>0</v>
      </c>
      <c r="CC180">
        <f t="shared" si="295"/>
        <v>0</v>
      </c>
      <c r="CD180">
        <f t="shared" si="295"/>
        <v>0</v>
      </c>
      <c r="CE180">
        <f t="shared" si="295"/>
        <v>0</v>
      </c>
      <c r="CF180">
        <f t="shared" si="295"/>
        <v>0</v>
      </c>
      <c r="CG180">
        <f t="shared" si="295"/>
        <v>0</v>
      </c>
      <c r="CH180">
        <f t="shared" si="295"/>
        <v>0</v>
      </c>
      <c r="CJ180" s="78">
        <f>SUM(BW180:CH180)</f>
        <v>0</v>
      </c>
      <c r="CK180" s="581">
        <f>CL180+CM180</f>
        <v>0</v>
      </c>
      <c r="CL180" s="581">
        <f>IF(COUNTIF(Kinder!E182:P182,Antrag!$C$4)=0,0,(IF(AND(A180=2,Kinder!E182=Antrag!$C$4),M181,0)+IF(AND(OR(A180=2,B180=2),Kinder!F182=Antrag!$C$4),N181,0)+IF(AND(OR(A180=2,B180=2,C180=2),Kinder!G182=Antrag!$C$4),O181,0)+IF(AND(OR(A180=2,B180=2,C180=2,D180=2),Kinder!H182=Antrag!$C$4),P181,0)+IF(AND(OR(A180=2,B180=2,C180=2,D180=2,E180=2),Kinder!I182=Antrag!$C$4),Q181,0)+IF(AND(OR(A180=2,B180=2,C180=2,D180=2,E180=2,F180=2),Kinder!J182=Antrag!$C$4),R181,0))/12)</f>
        <v>0</v>
      </c>
      <c r="CM180" s="581">
        <f>IF(COUNTIF(Kinder!E182:P182,Antrag!$C$4)=0,0,(IF(AND(OR(A180=2,B180=2,C180=2,D180=2,E180=2,F180=2,G180=2),Kinder!K182=Antrag!$C$4),S181,0)+IF(AND(OR(A180=2,B180=2,C180=2,D180=2,E180=2,F180=2,G180=2,H180=2),Kinder!L182=Antrag!$C$4),T181,0)+IF(AND(OR(A180=2,B180=2,C180=2,D180=2,E180=2,F180=2,G180=2,H180=2,I180=2),Kinder!M182=Antrag!$C$4),U181,0)+IF(AND(OR(A180=2,B180=2,C180=2,D180=2,E180=2,F180=2,G180=2,H180=2,I180=2,J180=2),Kinder!N182=Antrag!$C$4),V181,0)+IF(AND(OR(A180=2,B180=2,C180=2,D180=2,E180=2,F180=2,G180=2,H180=2,I180=2,J180=2,K180=2),Kinder!O182=Antrag!$C$4),W181,0)+IF(AND(OR(A180=2,B180=2,C180=2,D180=2,E180=2,F180=2,G180=2,H180=2,I180=2,J180=2,K180=2,L180=2),Kinder!P182=Antrag!$C$4),X181,0))/12)</f>
        <v>0</v>
      </c>
    </row>
    <row r="181" spans="1:91" x14ac:dyDescent="0.2">
      <c r="A181" s="124"/>
      <c r="M181">
        <f>Kinder!E181</f>
        <v>0</v>
      </c>
      <c r="N181">
        <f>Kinder!F181</f>
        <v>0</v>
      </c>
      <c r="O181">
        <f>Kinder!G181</f>
        <v>0</v>
      </c>
      <c r="P181">
        <f>Kinder!H181</f>
        <v>0</v>
      </c>
      <c r="Q181">
        <f>Kinder!I181</f>
        <v>0</v>
      </c>
      <c r="R181">
        <f>Kinder!J181</f>
        <v>0</v>
      </c>
      <c r="S181">
        <f>Kinder!K181</f>
        <v>0</v>
      </c>
      <c r="T181">
        <f>Kinder!L181</f>
        <v>0</v>
      </c>
      <c r="U181">
        <f>Kinder!M181</f>
        <v>0</v>
      </c>
      <c r="V181">
        <f>Kinder!N181</f>
        <v>0</v>
      </c>
      <c r="W181">
        <f>Kinder!O181</f>
        <v>0</v>
      </c>
      <c r="X181">
        <f>Kinder!P181</f>
        <v>0</v>
      </c>
      <c r="AX181">
        <f>IF(Kinder!BL180&gt;=4.5,IF('Berechnung 4_5 _ x'!D$5="Nein",4.5,IF(Kinder!AJ$903&lt;3,IF(MAX(Kinder!$AJ$903:AJ$903)&lt;3,4.5,Kinder!BL180),MIN('Berechnung 4_5 _ x'!$E$31:$F$32))),Kinder!BL180)</f>
        <v>0</v>
      </c>
      <c r="AY181">
        <f>IF(Kinder!BM180&gt;=4.5,IF('Berechnung 4_5 _ x'!E$5="Nein",4.5,IF(Kinder!AK$903&lt;3,IF(MAX(Kinder!$AJ$903:AK$903)&lt;3,4.5,Kinder!BM180),MIN('Berechnung 4_5 _ x'!$E$31:$F$32))),Kinder!BM180)</f>
        <v>0</v>
      </c>
      <c r="AZ181">
        <f>IF(Kinder!BN180&gt;=4.5,IF('Berechnung 4_5 _ x'!F$5="Nein",4.5,IF(Kinder!AL$903&lt;3,IF(MAX(Kinder!$AJ$903:AL$903)&lt;3,4.5,Kinder!BN180),MIN('Berechnung 4_5 _ x'!$E$31:$F$32))),Kinder!BN180)</f>
        <v>0</v>
      </c>
      <c r="BA181">
        <f>IF(Kinder!BO180&gt;=4.5,IF('Berechnung 4_5 _ x'!G$5="Nein",4.5,IF(Kinder!AM$903&lt;3,IF(MAX(Kinder!$AJ$903:AM$903)&lt;3,4.5,Kinder!BO180),MIN('Berechnung 4_5 _ x'!$E$31:$F$32))),Kinder!BO180)</f>
        <v>0</v>
      </c>
      <c r="BB181">
        <f>IF(Kinder!BP180&gt;=4.5,IF('Berechnung 4_5 _ x'!H$5="Nein",4.5,IF(Kinder!AN$903&lt;3,IF(MAX(Kinder!$AJ$903:AN$903)&lt;3,4.5,Kinder!BP180),MIN('Berechnung 4_5 _ x'!$E$31:$F$32))),Kinder!BP180)</f>
        <v>0</v>
      </c>
      <c r="BC181">
        <f>IF(Kinder!BQ180&gt;=4.5,IF('Berechnung 4_5 _ x'!I$5="Nein",4.5,IF(Kinder!AO$903&lt;3,IF(MAX(Kinder!$AJ$903:AO$903)&lt;3,4.5,Kinder!BQ180),MIN('Berechnung 4_5 _ x'!$E$31:$F$32))),Kinder!BQ180)</f>
        <v>0</v>
      </c>
      <c r="BD181">
        <f>IF(Kinder!BR180&gt;=4.5,IF('Berechnung 4_5 _ x'!J$5="Nein",4.5,IF(Kinder!AP$903&lt;3,IF(MAX(Kinder!$AJ$903:AP$903)&lt;3,4.5,Kinder!BR180),MIN('Berechnung 4_5 _ x'!$E$31:$F$32))),Kinder!BR180)</f>
        <v>0</v>
      </c>
      <c r="BE181">
        <f>IF(Kinder!BS180&gt;=4.5,IF('Berechnung 4_5 _ x'!K$5="Nein",4.5,IF(Kinder!AQ$903&lt;3,IF(MAX(Kinder!$AJ$903:AQ$903)&lt;3,4.5,Kinder!BS180),MIN('Berechnung 4_5 _ x'!$E$31:$F$32))),Kinder!BS180)</f>
        <v>0</v>
      </c>
      <c r="BF181">
        <f>IF(Kinder!BT180&gt;=4.5,IF('Berechnung 4_5 _ x'!L$5="Nein",4.5,IF(Kinder!AR$903&lt;3,IF(MAX(Kinder!$AJ$903:AR$903)&lt;3,4.5,Kinder!BT180),MIN('Berechnung 4_5 _ x'!$E$31:$F$32))),Kinder!BT180)</f>
        <v>0</v>
      </c>
      <c r="BG181">
        <f>IF(Kinder!BU180&gt;=4.5,IF('Berechnung 4_5 _ x'!M$5="Nein",4.5,IF(Kinder!AS$903&lt;3,IF(MAX(Kinder!$AJ$903:AS$903)&lt;3,4.5,Kinder!BU180),MIN('Berechnung 4_5 _ x'!$E$31:$F$32))),Kinder!BU180)</f>
        <v>0</v>
      </c>
      <c r="BH181">
        <f>IF(Kinder!BV180&gt;=4.5,IF('Berechnung 4_5 _ x'!N$5="Nein",4.5,IF(Kinder!AT$903&lt;3,IF(MAX(Kinder!$AJ$903:AT$903)&lt;3,4.5,Kinder!BV180),MIN('Berechnung 4_5 _ x'!$E$31:$F$32))),Kinder!BV180)</f>
        <v>0</v>
      </c>
      <c r="BI181">
        <f>IF(Kinder!BW180&gt;=4.5,IF('Berechnung 4_5 _ x'!O$5="Nein",4.5,IF(Kinder!AU$903&lt;3,IF(MAX(Kinder!$AJ$903:AU$903)&lt;3,4.5,Kinder!BW180),MIN('Berechnung 4_5 _ x'!$E$31:$F$32))),Kinder!BW180)</f>
        <v>0</v>
      </c>
      <c r="BJ181">
        <f t="shared" ref="BJ181:BU181" si="296">MIN(AX180,AX181)*AX182</f>
        <v>0</v>
      </c>
      <c r="BK181">
        <f t="shared" si="296"/>
        <v>0</v>
      </c>
      <c r="BL181">
        <f t="shared" si="296"/>
        <v>0</v>
      </c>
      <c r="BM181">
        <f t="shared" si="296"/>
        <v>0</v>
      </c>
      <c r="BN181">
        <f t="shared" si="296"/>
        <v>0</v>
      </c>
      <c r="BO181">
        <f t="shared" si="296"/>
        <v>0</v>
      </c>
      <c r="BP181">
        <f t="shared" si="296"/>
        <v>0</v>
      </c>
      <c r="BQ181">
        <f t="shared" si="296"/>
        <v>0</v>
      </c>
      <c r="BR181">
        <f t="shared" si="296"/>
        <v>0</v>
      </c>
      <c r="BS181">
        <f t="shared" si="296"/>
        <v>0</v>
      </c>
      <c r="BT181">
        <f t="shared" si="296"/>
        <v>0</v>
      </c>
      <c r="BU181">
        <f t="shared" si="296"/>
        <v>0</v>
      </c>
      <c r="BV181">
        <f>SUM(BJ181:BU181)</f>
        <v>0</v>
      </c>
      <c r="CJ181" s="78"/>
      <c r="CK181" s="581"/>
      <c r="CL181" s="581"/>
      <c r="CM181" s="581"/>
    </row>
    <row r="182" spans="1:91" ht="13.5" thickBot="1" x14ac:dyDescent="0.25">
      <c r="A182" s="167"/>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f t="shared" ref="Y182:AJ182" si="297">A180*M181</f>
        <v>0</v>
      </c>
      <c r="Z182" s="79">
        <f t="shared" si="297"/>
        <v>0</v>
      </c>
      <c r="AA182" s="79">
        <f t="shared" si="297"/>
        <v>0</v>
      </c>
      <c r="AB182" s="79">
        <f t="shared" si="297"/>
        <v>0</v>
      </c>
      <c r="AC182" s="79">
        <f t="shared" si="297"/>
        <v>0</v>
      </c>
      <c r="AD182" s="79">
        <f t="shared" si="297"/>
        <v>0</v>
      </c>
      <c r="AE182" s="79">
        <f t="shared" si="297"/>
        <v>0</v>
      </c>
      <c r="AF182" s="79">
        <f t="shared" si="297"/>
        <v>0</v>
      </c>
      <c r="AG182" s="79">
        <f t="shared" si="297"/>
        <v>0</v>
      </c>
      <c r="AH182" s="79">
        <f t="shared" si="297"/>
        <v>0</v>
      </c>
      <c r="AI182" s="79">
        <f t="shared" si="297"/>
        <v>0</v>
      </c>
      <c r="AJ182" s="79">
        <f t="shared" si="297"/>
        <v>0</v>
      </c>
      <c r="AK182" s="79">
        <f t="shared" ref="AK182:AV182" si="298">IF(A180&gt;4.4,M181,A180*M181)</f>
        <v>0</v>
      </c>
      <c r="AL182" s="79">
        <f t="shared" si="298"/>
        <v>0</v>
      </c>
      <c r="AM182" s="79">
        <f t="shared" si="298"/>
        <v>0</v>
      </c>
      <c r="AN182" s="79">
        <f t="shared" si="298"/>
        <v>0</v>
      </c>
      <c r="AO182" s="79">
        <f t="shared" si="298"/>
        <v>0</v>
      </c>
      <c r="AP182" s="79">
        <f t="shared" si="298"/>
        <v>0</v>
      </c>
      <c r="AQ182" s="79">
        <f t="shared" si="298"/>
        <v>0</v>
      </c>
      <c r="AR182" s="79">
        <f t="shared" si="298"/>
        <v>0</v>
      </c>
      <c r="AS182" s="79">
        <f t="shared" si="298"/>
        <v>0</v>
      </c>
      <c r="AT182" s="79">
        <f t="shared" si="298"/>
        <v>0</v>
      </c>
      <c r="AU182" s="79">
        <f t="shared" si="298"/>
        <v>0</v>
      </c>
      <c r="AV182" s="79">
        <f t="shared" si="298"/>
        <v>0</v>
      </c>
      <c r="AW182" s="79">
        <f>SUM(Y182:AJ182)</f>
        <v>0</v>
      </c>
      <c r="AX182" s="168">
        <f>Kinder!BL181</f>
        <v>0</v>
      </c>
      <c r="AY182" s="168">
        <f>Kinder!BM181</f>
        <v>0</v>
      </c>
      <c r="AZ182" s="168">
        <f>Kinder!BN181</f>
        <v>0</v>
      </c>
      <c r="BA182" s="168">
        <f>Kinder!BO181</f>
        <v>0</v>
      </c>
      <c r="BB182" s="168">
        <f>Kinder!BP181</f>
        <v>0</v>
      </c>
      <c r="BC182" s="168">
        <f>Kinder!BQ181</f>
        <v>0</v>
      </c>
      <c r="BD182" s="168">
        <f>Kinder!BR181</f>
        <v>0</v>
      </c>
      <c r="BE182" s="168">
        <f>Kinder!BS181</f>
        <v>0</v>
      </c>
      <c r="BF182" s="168">
        <f>Kinder!BT181</f>
        <v>0</v>
      </c>
      <c r="BG182" s="168">
        <f>Kinder!BU181</f>
        <v>0</v>
      </c>
      <c r="BH182" s="168">
        <f>Kinder!BV181</f>
        <v>0</v>
      </c>
      <c r="BI182" s="168">
        <f>Kinder!BW181</f>
        <v>0</v>
      </c>
      <c r="BV182" s="79"/>
      <c r="BW182" s="79">
        <f t="shared" ref="BW182:CH182" si="299">IF(MIN(AX180,AX181)&gt;4.5,4.5*AX182,BJ181)</f>
        <v>0</v>
      </c>
      <c r="BX182" s="79">
        <f t="shared" si="299"/>
        <v>0</v>
      </c>
      <c r="BY182" s="79">
        <f t="shared" si="299"/>
        <v>0</v>
      </c>
      <c r="BZ182" s="79">
        <f t="shared" si="299"/>
        <v>0</v>
      </c>
      <c r="CA182" s="79">
        <f t="shared" si="299"/>
        <v>0</v>
      </c>
      <c r="CB182" s="79">
        <f t="shared" si="299"/>
        <v>0</v>
      </c>
      <c r="CC182" s="79">
        <f t="shared" si="299"/>
        <v>0</v>
      </c>
      <c r="CD182" s="79">
        <f t="shared" si="299"/>
        <v>0</v>
      </c>
      <c r="CE182" s="79">
        <f t="shared" si="299"/>
        <v>0</v>
      </c>
      <c r="CF182" s="79">
        <f t="shared" si="299"/>
        <v>0</v>
      </c>
      <c r="CG182" s="79">
        <f t="shared" si="299"/>
        <v>0</v>
      </c>
      <c r="CH182" s="79">
        <f t="shared" si="299"/>
        <v>0</v>
      </c>
      <c r="CI182" s="79">
        <f>SUM(BW182:CH182)</f>
        <v>0</v>
      </c>
      <c r="CJ182" s="80"/>
      <c r="CK182" s="581"/>
      <c r="CL182" s="581"/>
      <c r="CM182" s="581"/>
    </row>
    <row r="183" spans="1:91" x14ac:dyDescent="0.2">
      <c r="A183" s="124">
        <f>Kinder!E183</f>
        <v>0</v>
      </c>
      <c r="B183">
        <f>Kinder!F183</f>
        <v>0</v>
      </c>
      <c r="C183">
        <f>Kinder!G183</f>
        <v>0</v>
      </c>
      <c r="D183">
        <f>Kinder!H183</f>
        <v>0</v>
      </c>
      <c r="E183">
        <f>Kinder!I183</f>
        <v>0</v>
      </c>
      <c r="F183">
        <f>Kinder!J183</f>
        <v>0</v>
      </c>
      <c r="G183">
        <f>Kinder!K183</f>
        <v>0</v>
      </c>
      <c r="H183">
        <f>Kinder!L183</f>
        <v>0</v>
      </c>
      <c r="I183">
        <f>Kinder!M183</f>
        <v>0</v>
      </c>
      <c r="J183">
        <f>Kinder!N183</f>
        <v>0</v>
      </c>
      <c r="K183">
        <f>Kinder!O183</f>
        <v>0</v>
      </c>
      <c r="L183">
        <f>Kinder!P183</f>
        <v>0</v>
      </c>
      <c r="AX183" s="165">
        <f>IF(Kinder!BL183=4.5,'Berechnung 4_5 _ x'!$E$31,Kinder!BL183)</f>
        <v>0</v>
      </c>
      <c r="AY183" s="165">
        <f>IF(Kinder!F183=4.5,'Berechnung 4_5 _ x'!$E$31,Kinder!F183)</f>
        <v>0</v>
      </c>
      <c r="AZ183" s="165">
        <f>IF(Kinder!G183=4.5,'Berechnung 4_5 _ x'!$E$31,Kinder!G183)</f>
        <v>0</v>
      </c>
      <c r="BA183" s="165">
        <f>IF(Kinder!H183=4.5,'Berechnung 4_5 _ x'!$E$31,Kinder!H183)</f>
        <v>0</v>
      </c>
      <c r="BB183" s="165">
        <f>IF(Kinder!I183=4.5,'Berechnung 4_5 _ x'!$E$31,Kinder!I183)</f>
        <v>0</v>
      </c>
      <c r="BC183" s="165">
        <f>IF(Kinder!J183=4.5,'Berechnung 4_5 _ x'!$E$31,Kinder!J183)</f>
        <v>0</v>
      </c>
      <c r="BD183" s="165">
        <f>IF(Kinder!K183=4.5,'Berechnung 4_5 _ x'!$E$31,Kinder!K183)</f>
        <v>0</v>
      </c>
      <c r="BE183" s="165">
        <f>IF(Kinder!L183=4.5,'Berechnung 4_5 _ x'!$E$31,Kinder!L183)</f>
        <v>0</v>
      </c>
      <c r="BF183" s="165">
        <f>IF(Kinder!M183=4.5,'Berechnung 4_5 _ x'!$E$31,Kinder!M183)</f>
        <v>0</v>
      </c>
      <c r="BG183" s="165">
        <f>IF(Kinder!N183=4.5,'Berechnung 4_5 _ x'!$E$31,Kinder!N183)</f>
        <v>0</v>
      </c>
      <c r="BH183" s="165">
        <f>IF(Kinder!O183=4.5,'Berechnung 4_5 _ x'!$E$31,Kinder!O183)</f>
        <v>0</v>
      </c>
      <c r="BI183" s="165">
        <f>IF(Kinder!P183=4.5,'Berechnung 4_5 _ x'!$E$31,Kinder!P183)</f>
        <v>0</v>
      </c>
      <c r="BJ183" s="165"/>
      <c r="BK183" s="165"/>
      <c r="BL183" s="165"/>
      <c r="BM183" s="165"/>
      <c r="BN183" s="165"/>
      <c r="BO183" s="165"/>
      <c r="BP183" s="165"/>
      <c r="BQ183" s="165"/>
      <c r="BR183" s="165"/>
      <c r="BS183" s="165"/>
      <c r="BT183" s="165"/>
      <c r="BU183" s="165"/>
      <c r="BW183">
        <f t="shared" ref="BW183:CH183" si="300">IF(MIN(AX183,AX184)&gt;=4.5,1*AX185,BJ184)</f>
        <v>0</v>
      </c>
      <c r="BX183">
        <f t="shared" si="300"/>
        <v>0</v>
      </c>
      <c r="BY183">
        <f t="shared" si="300"/>
        <v>0</v>
      </c>
      <c r="BZ183">
        <f t="shared" si="300"/>
        <v>0</v>
      </c>
      <c r="CA183">
        <f t="shared" si="300"/>
        <v>0</v>
      </c>
      <c r="CB183">
        <f t="shared" si="300"/>
        <v>0</v>
      </c>
      <c r="CC183">
        <f t="shared" si="300"/>
        <v>0</v>
      </c>
      <c r="CD183">
        <f t="shared" si="300"/>
        <v>0</v>
      </c>
      <c r="CE183">
        <f t="shared" si="300"/>
        <v>0</v>
      </c>
      <c r="CF183">
        <f t="shared" si="300"/>
        <v>0</v>
      </c>
      <c r="CG183">
        <f t="shared" si="300"/>
        <v>0</v>
      </c>
      <c r="CH183">
        <f t="shared" si="300"/>
        <v>0</v>
      </c>
      <c r="CJ183" s="78">
        <f>SUM(BW183:CH183)</f>
        <v>0</v>
      </c>
      <c r="CK183" s="581">
        <f>CL183+CM183</f>
        <v>0</v>
      </c>
      <c r="CL183" s="581">
        <f>IF(COUNTIF(Kinder!E185:P185,Antrag!$C$4)=0,0,(IF(AND(A183=2,Kinder!E185=Antrag!$C$4),M184,0)+IF(AND(OR(A183=2,B183=2),Kinder!F185=Antrag!$C$4),N184,0)+IF(AND(OR(A183=2,B183=2,C183=2),Kinder!G185=Antrag!$C$4),O184,0)+IF(AND(OR(A183=2,B183=2,C183=2,D183=2),Kinder!H185=Antrag!$C$4),P184,0)+IF(AND(OR(A183=2,B183=2,C183=2,D183=2,E183=2),Kinder!I185=Antrag!$C$4),Q184,0)+IF(AND(OR(A183=2,B183=2,C183=2,D183=2,E183=2,F183=2),Kinder!J185=Antrag!$C$4),R184,0))/12)</f>
        <v>0</v>
      </c>
      <c r="CM183" s="581">
        <f>IF(COUNTIF(Kinder!E185:P185,Antrag!$C$4)=0,0,(IF(AND(OR(A183=2,B183=2,C183=2,D183=2,E183=2,F183=2,G183=2),Kinder!K185=Antrag!$C$4),S184,0)+IF(AND(OR(A183=2,B183=2,C183=2,D183=2,E183=2,F183=2,G183=2,H183=2),Kinder!L185=Antrag!$C$4),T184,0)+IF(AND(OR(A183=2,B183=2,C183=2,D183=2,E183=2,F183=2,G183=2,H183=2,I183=2),Kinder!M185=Antrag!$C$4),U184,0)+IF(AND(OR(A183=2,B183=2,C183=2,D183=2,E183=2,F183=2,G183=2,H183=2,I183=2,J183=2),Kinder!N185=Antrag!$C$4),V184,0)+IF(AND(OR(A183=2,B183=2,C183=2,D183=2,E183=2,F183=2,G183=2,H183=2,I183=2,J183=2,K183=2),Kinder!O185=Antrag!$C$4),W184,0)+IF(AND(OR(A183=2,B183=2,C183=2,D183=2,E183=2,F183=2,G183=2,H183=2,I183=2,J183=2,K183=2,L183=2),Kinder!P185=Antrag!$C$4),X184,0))/12)</f>
        <v>0</v>
      </c>
    </row>
    <row r="184" spans="1:91" x14ac:dyDescent="0.2">
      <c r="A184" s="124"/>
      <c r="M184">
        <f>Kinder!E184</f>
        <v>0</v>
      </c>
      <c r="N184">
        <f>Kinder!F184</f>
        <v>0</v>
      </c>
      <c r="O184">
        <f>Kinder!G184</f>
        <v>0</v>
      </c>
      <c r="P184">
        <f>Kinder!H184</f>
        <v>0</v>
      </c>
      <c r="Q184">
        <f>Kinder!I184</f>
        <v>0</v>
      </c>
      <c r="R184">
        <f>Kinder!J184</f>
        <v>0</v>
      </c>
      <c r="S184">
        <f>Kinder!K184</f>
        <v>0</v>
      </c>
      <c r="T184">
        <f>Kinder!L184</f>
        <v>0</v>
      </c>
      <c r="U184">
        <f>Kinder!M184</f>
        <v>0</v>
      </c>
      <c r="V184">
        <f>Kinder!N184</f>
        <v>0</v>
      </c>
      <c r="W184">
        <f>Kinder!O184</f>
        <v>0</v>
      </c>
      <c r="X184">
        <f>Kinder!P184</f>
        <v>0</v>
      </c>
      <c r="AX184">
        <f>IF(Kinder!BL183&gt;=4.5,IF('Berechnung 4_5 _ x'!D$5="Nein",4.5,IF(Kinder!AJ$903&lt;3,IF(MAX(Kinder!$AJ$903:AJ$903)&lt;3,4.5,Kinder!BL183),MIN('Berechnung 4_5 _ x'!$E$31:$F$32))),Kinder!BL183)</f>
        <v>0</v>
      </c>
      <c r="AY184">
        <f>IF(Kinder!BM183&gt;=4.5,IF('Berechnung 4_5 _ x'!E$5="Nein",4.5,IF(Kinder!AK$903&lt;3,IF(MAX(Kinder!$AJ$903:AK$903)&lt;3,4.5,Kinder!BM183),MIN('Berechnung 4_5 _ x'!$E$31:$F$32))),Kinder!BM183)</f>
        <v>0</v>
      </c>
      <c r="AZ184">
        <f>IF(Kinder!BN183&gt;=4.5,IF('Berechnung 4_5 _ x'!F$5="Nein",4.5,IF(Kinder!AL$903&lt;3,IF(MAX(Kinder!$AJ$903:AL$903)&lt;3,4.5,Kinder!BN183),MIN('Berechnung 4_5 _ x'!$E$31:$F$32))),Kinder!BN183)</f>
        <v>0</v>
      </c>
      <c r="BA184">
        <f>IF(Kinder!BO183&gt;=4.5,IF('Berechnung 4_5 _ x'!G$5="Nein",4.5,IF(Kinder!AM$903&lt;3,IF(MAX(Kinder!$AJ$903:AM$903)&lt;3,4.5,Kinder!BO183),MIN('Berechnung 4_5 _ x'!$E$31:$F$32))),Kinder!BO183)</f>
        <v>0</v>
      </c>
      <c r="BB184">
        <f>IF(Kinder!BP183&gt;=4.5,IF('Berechnung 4_5 _ x'!H$5="Nein",4.5,IF(Kinder!AN$903&lt;3,IF(MAX(Kinder!$AJ$903:AN$903)&lt;3,4.5,Kinder!BP183),MIN('Berechnung 4_5 _ x'!$E$31:$F$32))),Kinder!BP183)</f>
        <v>0</v>
      </c>
      <c r="BC184">
        <f>IF(Kinder!BQ183&gt;=4.5,IF('Berechnung 4_5 _ x'!I$5="Nein",4.5,IF(Kinder!AO$903&lt;3,IF(MAX(Kinder!$AJ$903:AO$903)&lt;3,4.5,Kinder!BQ183),MIN('Berechnung 4_5 _ x'!$E$31:$F$32))),Kinder!BQ183)</f>
        <v>0</v>
      </c>
      <c r="BD184">
        <f>IF(Kinder!BR183&gt;=4.5,IF('Berechnung 4_5 _ x'!J$5="Nein",4.5,IF(Kinder!AP$903&lt;3,IF(MAX(Kinder!$AJ$903:AP$903)&lt;3,4.5,Kinder!BR183),MIN('Berechnung 4_5 _ x'!$E$31:$F$32))),Kinder!BR183)</f>
        <v>0</v>
      </c>
      <c r="BE184">
        <f>IF(Kinder!BS183&gt;=4.5,IF('Berechnung 4_5 _ x'!K$5="Nein",4.5,IF(Kinder!AQ$903&lt;3,IF(MAX(Kinder!$AJ$903:AQ$903)&lt;3,4.5,Kinder!BS183),MIN('Berechnung 4_5 _ x'!$E$31:$F$32))),Kinder!BS183)</f>
        <v>0</v>
      </c>
      <c r="BF184">
        <f>IF(Kinder!BT183&gt;=4.5,IF('Berechnung 4_5 _ x'!L$5="Nein",4.5,IF(Kinder!AR$903&lt;3,IF(MAX(Kinder!$AJ$903:AR$903)&lt;3,4.5,Kinder!BT183),MIN('Berechnung 4_5 _ x'!$E$31:$F$32))),Kinder!BT183)</f>
        <v>0</v>
      </c>
      <c r="BG184">
        <f>IF(Kinder!BU183&gt;=4.5,IF('Berechnung 4_5 _ x'!M$5="Nein",4.5,IF(Kinder!AS$903&lt;3,IF(MAX(Kinder!$AJ$903:AS$903)&lt;3,4.5,Kinder!BU183),MIN('Berechnung 4_5 _ x'!$E$31:$F$32))),Kinder!BU183)</f>
        <v>0</v>
      </c>
      <c r="BH184">
        <f>IF(Kinder!BV183&gt;=4.5,IF('Berechnung 4_5 _ x'!N$5="Nein",4.5,IF(Kinder!AT$903&lt;3,IF(MAX(Kinder!$AJ$903:AT$903)&lt;3,4.5,Kinder!BV183),MIN('Berechnung 4_5 _ x'!$E$31:$F$32))),Kinder!BV183)</f>
        <v>0</v>
      </c>
      <c r="BI184">
        <f>IF(Kinder!BW183&gt;=4.5,IF('Berechnung 4_5 _ x'!O$5="Nein",4.5,IF(Kinder!AU$903&lt;3,IF(MAX(Kinder!$AJ$903:AU$903)&lt;3,4.5,Kinder!BW183),MIN('Berechnung 4_5 _ x'!$E$31:$F$32))),Kinder!BW183)</f>
        <v>0</v>
      </c>
      <c r="BJ184">
        <f t="shared" ref="BJ184:BU184" si="301">MIN(AX183,AX184)*AX185</f>
        <v>0</v>
      </c>
      <c r="BK184">
        <f t="shared" si="301"/>
        <v>0</v>
      </c>
      <c r="BL184">
        <f t="shared" si="301"/>
        <v>0</v>
      </c>
      <c r="BM184">
        <f t="shared" si="301"/>
        <v>0</v>
      </c>
      <c r="BN184">
        <f t="shared" si="301"/>
        <v>0</v>
      </c>
      <c r="BO184">
        <f t="shared" si="301"/>
        <v>0</v>
      </c>
      <c r="BP184">
        <f t="shared" si="301"/>
        <v>0</v>
      </c>
      <c r="BQ184">
        <f t="shared" si="301"/>
        <v>0</v>
      </c>
      <c r="BR184">
        <f t="shared" si="301"/>
        <v>0</v>
      </c>
      <c r="BS184">
        <f t="shared" si="301"/>
        <v>0</v>
      </c>
      <c r="BT184">
        <f t="shared" si="301"/>
        <v>0</v>
      </c>
      <c r="BU184">
        <f t="shared" si="301"/>
        <v>0</v>
      </c>
      <c r="BV184">
        <f>SUM(BJ184:BU184)</f>
        <v>0</v>
      </c>
      <c r="CJ184" s="78"/>
      <c r="CK184" s="581"/>
      <c r="CL184" s="581"/>
      <c r="CM184" s="581"/>
    </row>
    <row r="185" spans="1:91" ht="13.5" thickBot="1" x14ac:dyDescent="0.25">
      <c r="A185" s="167"/>
      <c r="B185" s="79"/>
      <c r="C185" s="79"/>
      <c r="D185" s="79"/>
      <c r="E185" s="79"/>
      <c r="F185" s="79"/>
      <c r="G185" s="79"/>
      <c r="H185" s="79"/>
      <c r="I185" s="79"/>
      <c r="J185" s="79"/>
      <c r="K185" s="79"/>
      <c r="L185" s="79"/>
      <c r="M185" s="79"/>
      <c r="N185" s="79"/>
      <c r="O185" s="79"/>
      <c r="P185" s="79"/>
      <c r="Q185" s="79"/>
      <c r="R185" s="79"/>
      <c r="S185" s="79"/>
      <c r="T185" s="79"/>
      <c r="U185" s="79"/>
      <c r="V185" s="79"/>
      <c r="W185" s="79"/>
      <c r="X185" s="79"/>
      <c r="Y185" s="79">
        <f t="shared" ref="Y185:AJ185" si="302">A183*M184</f>
        <v>0</v>
      </c>
      <c r="Z185" s="79">
        <f t="shared" si="302"/>
        <v>0</v>
      </c>
      <c r="AA185" s="79">
        <f t="shared" si="302"/>
        <v>0</v>
      </c>
      <c r="AB185" s="79">
        <f t="shared" si="302"/>
        <v>0</v>
      </c>
      <c r="AC185" s="79">
        <f t="shared" si="302"/>
        <v>0</v>
      </c>
      <c r="AD185" s="79">
        <f t="shared" si="302"/>
        <v>0</v>
      </c>
      <c r="AE185" s="79">
        <f t="shared" si="302"/>
        <v>0</v>
      </c>
      <c r="AF185" s="79">
        <f t="shared" si="302"/>
        <v>0</v>
      </c>
      <c r="AG185" s="79">
        <f t="shared" si="302"/>
        <v>0</v>
      </c>
      <c r="AH185" s="79">
        <f t="shared" si="302"/>
        <v>0</v>
      </c>
      <c r="AI185" s="79">
        <f t="shared" si="302"/>
        <v>0</v>
      </c>
      <c r="AJ185" s="79">
        <f t="shared" si="302"/>
        <v>0</v>
      </c>
      <c r="AK185" s="79">
        <f t="shared" ref="AK185:AV185" si="303">IF(A183&gt;4.4,M184,A183*M184)</f>
        <v>0</v>
      </c>
      <c r="AL185" s="79">
        <f t="shared" si="303"/>
        <v>0</v>
      </c>
      <c r="AM185" s="79">
        <f t="shared" si="303"/>
        <v>0</v>
      </c>
      <c r="AN185" s="79">
        <f t="shared" si="303"/>
        <v>0</v>
      </c>
      <c r="AO185" s="79">
        <f t="shared" si="303"/>
        <v>0</v>
      </c>
      <c r="AP185" s="79">
        <f t="shared" si="303"/>
        <v>0</v>
      </c>
      <c r="AQ185" s="79">
        <f t="shared" si="303"/>
        <v>0</v>
      </c>
      <c r="AR185" s="79">
        <f t="shared" si="303"/>
        <v>0</v>
      </c>
      <c r="AS185" s="79">
        <f t="shared" si="303"/>
        <v>0</v>
      </c>
      <c r="AT185" s="79">
        <f t="shared" si="303"/>
        <v>0</v>
      </c>
      <c r="AU185" s="79">
        <f t="shared" si="303"/>
        <v>0</v>
      </c>
      <c r="AV185" s="79">
        <f t="shared" si="303"/>
        <v>0</v>
      </c>
      <c r="AW185" s="79">
        <f>SUM(Y185:AJ185)</f>
        <v>0</v>
      </c>
      <c r="AX185" s="168">
        <f>Kinder!BL184</f>
        <v>0</v>
      </c>
      <c r="AY185" s="168">
        <f>Kinder!BM184</f>
        <v>0</v>
      </c>
      <c r="AZ185" s="168">
        <f>Kinder!BN184</f>
        <v>0</v>
      </c>
      <c r="BA185" s="168">
        <f>Kinder!BO184</f>
        <v>0</v>
      </c>
      <c r="BB185" s="168">
        <f>Kinder!BP184</f>
        <v>0</v>
      </c>
      <c r="BC185" s="168">
        <f>Kinder!BQ184</f>
        <v>0</v>
      </c>
      <c r="BD185" s="168">
        <f>Kinder!BR184</f>
        <v>0</v>
      </c>
      <c r="BE185" s="168">
        <f>Kinder!BS184</f>
        <v>0</v>
      </c>
      <c r="BF185" s="168">
        <f>Kinder!BT184</f>
        <v>0</v>
      </c>
      <c r="BG185" s="168">
        <f>Kinder!BU184</f>
        <v>0</v>
      </c>
      <c r="BH185" s="168">
        <f>Kinder!BV184</f>
        <v>0</v>
      </c>
      <c r="BI185" s="168">
        <f>Kinder!BW184</f>
        <v>0</v>
      </c>
      <c r="BV185" s="79"/>
      <c r="BW185" s="79">
        <f t="shared" ref="BW185:CH185" si="304">IF(MIN(AX183,AX184)&gt;4.5,4.5*AX185,BJ184)</f>
        <v>0</v>
      </c>
      <c r="BX185" s="79">
        <f t="shared" si="304"/>
        <v>0</v>
      </c>
      <c r="BY185" s="79">
        <f t="shared" si="304"/>
        <v>0</v>
      </c>
      <c r="BZ185" s="79">
        <f t="shared" si="304"/>
        <v>0</v>
      </c>
      <c r="CA185" s="79">
        <f t="shared" si="304"/>
        <v>0</v>
      </c>
      <c r="CB185" s="79">
        <f t="shared" si="304"/>
        <v>0</v>
      </c>
      <c r="CC185" s="79">
        <f t="shared" si="304"/>
        <v>0</v>
      </c>
      <c r="CD185" s="79">
        <f t="shared" si="304"/>
        <v>0</v>
      </c>
      <c r="CE185" s="79">
        <f t="shared" si="304"/>
        <v>0</v>
      </c>
      <c r="CF185" s="79">
        <f t="shared" si="304"/>
        <v>0</v>
      </c>
      <c r="CG185" s="79">
        <f t="shared" si="304"/>
        <v>0</v>
      </c>
      <c r="CH185" s="79">
        <f t="shared" si="304"/>
        <v>0</v>
      </c>
      <c r="CI185" s="79">
        <f>SUM(BW185:CH185)</f>
        <v>0</v>
      </c>
      <c r="CJ185" s="80"/>
      <c r="CK185" s="581"/>
      <c r="CL185" s="581"/>
      <c r="CM185" s="581"/>
    </row>
    <row r="186" spans="1:91" x14ac:dyDescent="0.2">
      <c r="A186" s="124">
        <f>Kinder!E186</f>
        <v>0</v>
      </c>
      <c r="B186">
        <f>Kinder!F186</f>
        <v>0</v>
      </c>
      <c r="C186">
        <f>Kinder!G186</f>
        <v>0</v>
      </c>
      <c r="D186">
        <f>Kinder!H186</f>
        <v>0</v>
      </c>
      <c r="E186">
        <f>Kinder!I186</f>
        <v>0</v>
      </c>
      <c r="F186">
        <f>Kinder!J186</f>
        <v>0</v>
      </c>
      <c r="G186">
        <f>Kinder!K186</f>
        <v>0</v>
      </c>
      <c r="H186">
        <f>Kinder!L186</f>
        <v>0</v>
      </c>
      <c r="I186">
        <f>Kinder!M186</f>
        <v>0</v>
      </c>
      <c r="J186">
        <f>Kinder!N186</f>
        <v>0</v>
      </c>
      <c r="K186">
        <f>Kinder!O186</f>
        <v>0</v>
      </c>
      <c r="L186">
        <f>Kinder!P186</f>
        <v>0</v>
      </c>
      <c r="AX186" s="165">
        <f>IF(Kinder!BL186=4.5,'Berechnung 4_5 _ x'!$E$31,Kinder!BL186)</f>
        <v>0</v>
      </c>
      <c r="AY186" s="165">
        <f>IF(Kinder!F186=4.5,'Berechnung 4_5 _ x'!$E$31,Kinder!F186)</f>
        <v>0</v>
      </c>
      <c r="AZ186" s="165">
        <f>IF(Kinder!G186=4.5,'Berechnung 4_5 _ x'!$E$31,Kinder!G186)</f>
        <v>0</v>
      </c>
      <c r="BA186" s="165">
        <f>IF(Kinder!H186=4.5,'Berechnung 4_5 _ x'!$E$31,Kinder!H186)</f>
        <v>0</v>
      </c>
      <c r="BB186" s="165">
        <f>IF(Kinder!I186=4.5,'Berechnung 4_5 _ x'!$E$31,Kinder!I186)</f>
        <v>0</v>
      </c>
      <c r="BC186" s="165">
        <f>IF(Kinder!J186=4.5,'Berechnung 4_5 _ x'!$E$31,Kinder!J186)</f>
        <v>0</v>
      </c>
      <c r="BD186" s="165">
        <f>IF(Kinder!K186=4.5,'Berechnung 4_5 _ x'!$E$31,Kinder!K186)</f>
        <v>0</v>
      </c>
      <c r="BE186" s="165">
        <f>IF(Kinder!L186=4.5,'Berechnung 4_5 _ x'!$E$31,Kinder!L186)</f>
        <v>0</v>
      </c>
      <c r="BF186" s="165">
        <f>IF(Kinder!M186=4.5,'Berechnung 4_5 _ x'!$E$31,Kinder!M186)</f>
        <v>0</v>
      </c>
      <c r="BG186" s="165">
        <f>IF(Kinder!N186=4.5,'Berechnung 4_5 _ x'!$E$31,Kinder!N186)</f>
        <v>0</v>
      </c>
      <c r="BH186" s="165">
        <f>IF(Kinder!O186=4.5,'Berechnung 4_5 _ x'!$E$31,Kinder!O186)</f>
        <v>0</v>
      </c>
      <c r="BI186" s="165">
        <f>IF(Kinder!P186=4.5,'Berechnung 4_5 _ x'!$E$31,Kinder!P186)</f>
        <v>0</v>
      </c>
      <c r="BJ186" s="165"/>
      <c r="BK186" s="165"/>
      <c r="BL186" s="165"/>
      <c r="BM186" s="165"/>
      <c r="BN186" s="165"/>
      <c r="BO186" s="165"/>
      <c r="BP186" s="165"/>
      <c r="BQ186" s="165"/>
      <c r="BR186" s="165"/>
      <c r="BS186" s="165"/>
      <c r="BT186" s="165"/>
      <c r="BU186" s="165"/>
      <c r="BW186">
        <f t="shared" ref="BW186:CH186" si="305">IF(MIN(AX186,AX187)&gt;=4.5,1*AX188,BJ187)</f>
        <v>0</v>
      </c>
      <c r="BX186">
        <f t="shared" si="305"/>
        <v>0</v>
      </c>
      <c r="BY186">
        <f t="shared" si="305"/>
        <v>0</v>
      </c>
      <c r="BZ186">
        <f t="shared" si="305"/>
        <v>0</v>
      </c>
      <c r="CA186">
        <f t="shared" si="305"/>
        <v>0</v>
      </c>
      <c r="CB186">
        <f t="shared" si="305"/>
        <v>0</v>
      </c>
      <c r="CC186">
        <f t="shared" si="305"/>
        <v>0</v>
      </c>
      <c r="CD186">
        <f t="shared" si="305"/>
        <v>0</v>
      </c>
      <c r="CE186">
        <f t="shared" si="305"/>
        <v>0</v>
      </c>
      <c r="CF186">
        <f t="shared" si="305"/>
        <v>0</v>
      </c>
      <c r="CG186">
        <f t="shared" si="305"/>
        <v>0</v>
      </c>
      <c r="CH186">
        <f t="shared" si="305"/>
        <v>0</v>
      </c>
      <c r="CJ186" s="78">
        <f>SUM(BW186:CH186)</f>
        <v>0</v>
      </c>
      <c r="CK186" s="581">
        <f>CL186+CM186</f>
        <v>0</v>
      </c>
      <c r="CL186" s="581">
        <f>IF(COUNTIF(Kinder!E188:P188,Antrag!$C$4)=0,0,(IF(AND(A186=2,Kinder!E188=Antrag!$C$4),M187,0)+IF(AND(OR(A186=2,B186=2),Kinder!F188=Antrag!$C$4),N187,0)+IF(AND(OR(A186=2,B186=2,C186=2),Kinder!G188=Antrag!$C$4),O187,0)+IF(AND(OR(A186=2,B186=2,C186=2,D186=2),Kinder!H188=Antrag!$C$4),P187,0)+IF(AND(OR(A186=2,B186=2,C186=2,D186=2,E186=2),Kinder!I188=Antrag!$C$4),Q187,0)+IF(AND(OR(A186=2,B186=2,C186=2,D186=2,E186=2,F186=2),Kinder!J188=Antrag!$C$4),R187,0))/12)</f>
        <v>0</v>
      </c>
      <c r="CM186" s="581">
        <f>IF(COUNTIF(Kinder!E188:P188,Antrag!$C$4)=0,0,(IF(AND(OR(A186=2,B186=2,C186=2,D186=2,E186=2,F186=2,G186=2),Kinder!K188=Antrag!$C$4),S187,0)+IF(AND(OR(A186=2,B186=2,C186=2,D186=2,E186=2,F186=2,G186=2,H186=2),Kinder!L188=Antrag!$C$4),T187,0)+IF(AND(OR(A186=2,B186=2,C186=2,D186=2,E186=2,F186=2,G186=2,H186=2,I186=2),Kinder!M188=Antrag!$C$4),U187,0)+IF(AND(OR(A186=2,B186=2,C186=2,D186=2,E186=2,F186=2,G186=2,H186=2,I186=2,J186=2),Kinder!N188=Antrag!$C$4),V187,0)+IF(AND(OR(A186=2,B186=2,C186=2,D186=2,E186=2,F186=2,G186=2,H186=2,I186=2,J186=2,K186=2),Kinder!O188=Antrag!$C$4),W187,0)+IF(AND(OR(A186=2,B186=2,C186=2,D186=2,E186=2,F186=2,G186=2,H186=2,I186=2,J186=2,K186=2,L186=2),Kinder!P188=Antrag!$C$4),X187,0))/12)</f>
        <v>0</v>
      </c>
    </row>
    <row r="187" spans="1:91" x14ac:dyDescent="0.2">
      <c r="A187" s="124"/>
      <c r="M187">
        <f>Kinder!E187</f>
        <v>0</v>
      </c>
      <c r="N187">
        <f>Kinder!F187</f>
        <v>0</v>
      </c>
      <c r="O187">
        <f>Kinder!G187</f>
        <v>0</v>
      </c>
      <c r="P187">
        <f>Kinder!H187</f>
        <v>0</v>
      </c>
      <c r="Q187">
        <f>Kinder!I187</f>
        <v>0</v>
      </c>
      <c r="R187">
        <f>Kinder!J187</f>
        <v>0</v>
      </c>
      <c r="S187">
        <f>Kinder!K187</f>
        <v>0</v>
      </c>
      <c r="T187">
        <f>Kinder!L187</f>
        <v>0</v>
      </c>
      <c r="U187">
        <f>Kinder!M187</f>
        <v>0</v>
      </c>
      <c r="V187">
        <f>Kinder!N187</f>
        <v>0</v>
      </c>
      <c r="W187">
        <f>Kinder!O187</f>
        <v>0</v>
      </c>
      <c r="X187">
        <f>Kinder!P187</f>
        <v>0</v>
      </c>
      <c r="AX187">
        <f>IF(Kinder!BL186&gt;=4.5,IF('Berechnung 4_5 _ x'!D$5="Nein",4.5,IF(Kinder!AJ$903&lt;3,IF(MAX(Kinder!$AJ$903:AJ$903)&lt;3,4.5,Kinder!BL186),MIN('Berechnung 4_5 _ x'!$E$31:$F$32))),Kinder!BL186)</f>
        <v>0</v>
      </c>
      <c r="AY187">
        <f>IF(Kinder!BM186&gt;=4.5,IF('Berechnung 4_5 _ x'!E$5="Nein",4.5,IF(Kinder!AK$903&lt;3,IF(MAX(Kinder!$AJ$903:AK$903)&lt;3,4.5,Kinder!BM186),MIN('Berechnung 4_5 _ x'!$E$31:$F$32))),Kinder!BM186)</f>
        <v>0</v>
      </c>
      <c r="AZ187">
        <f>IF(Kinder!BN186&gt;=4.5,IF('Berechnung 4_5 _ x'!F$5="Nein",4.5,IF(Kinder!AL$903&lt;3,IF(MAX(Kinder!$AJ$903:AL$903)&lt;3,4.5,Kinder!BN186),MIN('Berechnung 4_5 _ x'!$E$31:$F$32))),Kinder!BN186)</f>
        <v>0</v>
      </c>
      <c r="BA187">
        <f>IF(Kinder!BO186&gt;=4.5,IF('Berechnung 4_5 _ x'!G$5="Nein",4.5,IF(Kinder!AM$903&lt;3,IF(MAX(Kinder!$AJ$903:AM$903)&lt;3,4.5,Kinder!BO186),MIN('Berechnung 4_5 _ x'!$E$31:$F$32))),Kinder!BO186)</f>
        <v>0</v>
      </c>
      <c r="BB187">
        <f>IF(Kinder!BP186&gt;=4.5,IF('Berechnung 4_5 _ x'!H$5="Nein",4.5,IF(Kinder!AN$903&lt;3,IF(MAX(Kinder!$AJ$903:AN$903)&lt;3,4.5,Kinder!BP186),MIN('Berechnung 4_5 _ x'!$E$31:$F$32))),Kinder!BP186)</f>
        <v>0</v>
      </c>
      <c r="BC187">
        <f>IF(Kinder!BQ186&gt;=4.5,IF('Berechnung 4_5 _ x'!I$5="Nein",4.5,IF(Kinder!AO$903&lt;3,IF(MAX(Kinder!$AJ$903:AO$903)&lt;3,4.5,Kinder!BQ186),MIN('Berechnung 4_5 _ x'!$E$31:$F$32))),Kinder!BQ186)</f>
        <v>0</v>
      </c>
      <c r="BD187">
        <f>IF(Kinder!BR186&gt;=4.5,IF('Berechnung 4_5 _ x'!J$5="Nein",4.5,IF(Kinder!AP$903&lt;3,IF(MAX(Kinder!$AJ$903:AP$903)&lt;3,4.5,Kinder!BR186),MIN('Berechnung 4_5 _ x'!$E$31:$F$32))),Kinder!BR186)</f>
        <v>0</v>
      </c>
      <c r="BE187">
        <f>IF(Kinder!BS186&gt;=4.5,IF('Berechnung 4_5 _ x'!K$5="Nein",4.5,IF(Kinder!AQ$903&lt;3,IF(MAX(Kinder!$AJ$903:AQ$903)&lt;3,4.5,Kinder!BS186),MIN('Berechnung 4_5 _ x'!$E$31:$F$32))),Kinder!BS186)</f>
        <v>0</v>
      </c>
      <c r="BF187">
        <f>IF(Kinder!BT186&gt;=4.5,IF('Berechnung 4_5 _ x'!L$5="Nein",4.5,IF(Kinder!AR$903&lt;3,IF(MAX(Kinder!$AJ$903:AR$903)&lt;3,4.5,Kinder!BT186),MIN('Berechnung 4_5 _ x'!$E$31:$F$32))),Kinder!BT186)</f>
        <v>0</v>
      </c>
      <c r="BG187">
        <f>IF(Kinder!BU186&gt;=4.5,IF('Berechnung 4_5 _ x'!M$5="Nein",4.5,IF(Kinder!AS$903&lt;3,IF(MAX(Kinder!$AJ$903:AS$903)&lt;3,4.5,Kinder!BU186),MIN('Berechnung 4_5 _ x'!$E$31:$F$32))),Kinder!BU186)</f>
        <v>0</v>
      </c>
      <c r="BH187">
        <f>IF(Kinder!BV186&gt;=4.5,IF('Berechnung 4_5 _ x'!N$5="Nein",4.5,IF(Kinder!AT$903&lt;3,IF(MAX(Kinder!$AJ$903:AT$903)&lt;3,4.5,Kinder!BV186),MIN('Berechnung 4_5 _ x'!$E$31:$F$32))),Kinder!BV186)</f>
        <v>0</v>
      </c>
      <c r="BI187">
        <f>IF(Kinder!BW186&gt;=4.5,IF('Berechnung 4_5 _ x'!O$5="Nein",4.5,IF(Kinder!AU$903&lt;3,IF(MAX(Kinder!$AJ$903:AU$903)&lt;3,4.5,Kinder!BW186),MIN('Berechnung 4_5 _ x'!$E$31:$F$32))),Kinder!BW186)</f>
        <v>0</v>
      </c>
      <c r="BJ187">
        <f t="shared" ref="BJ187:BU187" si="306">MIN(AX186,AX187)*AX188</f>
        <v>0</v>
      </c>
      <c r="BK187">
        <f t="shared" si="306"/>
        <v>0</v>
      </c>
      <c r="BL187">
        <f t="shared" si="306"/>
        <v>0</v>
      </c>
      <c r="BM187">
        <f t="shared" si="306"/>
        <v>0</v>
      </c>
      <c r="BN187">
        <f t="shared" si="306"/>
        <v>0</v>
      </c>
      <c r="BO187">
        <f t="shared" si="306"/>
        <v>0</v>
      </c>
      <c r="BP187">
        <f t="shared" si="306"/>
        <v>0</v>
      </c>
      <c r="BQ187">
        <f t="shared" si="306"/>
        <v>0</v>
      </c>
      <c r="BR187">
        <f t="shared" si="306"/>
        <v>0</v>
      </c>
      <c r="BS187">
        <f t="shared" si="306"/>
        <v>0</v>
      </c>
      <c r="BT187">
        <f t="shared" si="306"/>
        <v>0</v>
      </c>
      <c r="BU187">
        <f t="shared" si="306"/>
        <v>0</v>
      </c>
      <c r="BV187">
        <f>SUM(BJ187:BU187)</f>
        <v>0</v>
      </c>
      <c r="CJ187" s="78"/>
      <c r="CK187" s="581"/>
      <c r="CL187" s="581"/>
      <c r="CM187" s="581"/>
    </row>
    <row r="188" spans="1:91" ht="13.5" thickBot="1" x14ac:dyDescent="0.25">
      <c r="A188" s="167"/>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f t="shared" ref="Y188:AJ188" si="307">A186*M187</f>
        <v>0</v>
      </c>
      <c r="Z188" s="79">
        <f t="shared" si="307"/>
        <v>0</v>
      </c>
      <c r="AA188" s="79">
        <f t="shared" si="307"/>
        <v>0</v>
      </c>
      <c r="AB188" s="79">
        <f t="shared" si="307"/>
        <v>0</v>
      </c>
      <c r="AC188" s="79">
        <f t="shared" si="307"/>
        <v>0</v>
      </c>
      <c r="AD188" s="79">
        <f t="shared" si="307"/>
        <v>0</v>
      </c>
      <c r="AE188" s="79">
        <f t="shared" si="307"/>
        <v>0</v>
      </c>
      <c r="AF188" s="79">
        <f t="shared" si="307"/>
        <v>0</v>
      </c>
      <c r="AG188" s="79">
        <f t="shared" si="307"/>
        <v>0</v>
      </c>
      <c r="AH188" s="79">
        <f t="shared" si="307"/>
        <v>0</v>
      </c>
      <c r="AI188" s="79">
        <f t="shared" si="307"/>
        <v>0</v>
      </c>
      <c r="AJ188" s="79">
        <f t="shared" si="307"/>
        <v>0</v>
      </c>
      <c r="AK188" s="79">
        <f t="shared" ref="AK188:AV188" si="308">IF(A186&gt;4.4,M187,A186*M187)</f>
        <v>0</v>
      </c>
      <c r="AL188" s="79">
        <f t="shared" si="308"/>
        <v>0</v>
      </c>
      <c r="AM188" s="79">
        <f t="shared" si="308"/>
        <v>0</v>
      </c>
      <c r="AN188" s="79">
        <f t="shared" si="308"/>
        <v>0</v>
      </c>
      <c r="AO188" s="79">
        <f t="shared" si="308"/>
        <v>0</v>
      </c>
      <c r="AP188" s="79">
        <f t="shared" si="308"/>
        <v>0</v>
      </c>
      <c r="AQ188" s="79">
        <f t="shared" si="308"/>
        <v>0</v>
      </c>
      <c r="AR188" s="79">
        <f t="shared" si="308"/>
        <v>0</v>
      </c>
      <c r="AS188" s="79">
        <f t="shared" si="308"/>
        <v>0</v>
      </c>
      <c r="AT188" s="79">
        <f t="shared" si="308"/>
        <v>0</v>
      </c>
      <c r="AU188" s="79">
        <f t="shared" si="308"/>
        <v>0</v>
      </c>
      <c r="AV188" s="79">
        <f t="shared" si="308"/>
        <v>0</v>
      </c>
      <c r="AW188" s="79">
        <f>SUM(Y188:AJ188)</f>
        <v>0</v>
      </c>
      <c r="AX188" s="168">
        <f>Kinder!BL187</f>
        <v>0</v>
      </c>
      <c r="AY188" s="168">
        <f>Kinder!BM187</f>
        <v>0</v>
      </c>
      <c r="AZ188" s="168">
        <f>Kinder!BN187</f>
        <v>0</v>
      </c>
      <c r="BA188" s="168">
        <f>Kinder!BO187</f>
        <v>0</v>
      </c>
      <c r="BB188" s="168">
        <f>Kinder!BP187</f>
        <v>0</v>
      </c>
      <c r="BC188" s="168">
        <f>Kinder!BQ187</f>
        <v>0</v>
      </c>
      <c r="BD188" s="168">
        <f>Kinder!BR187</f>
        <v>0</v>
      </c>
      <c r="BE188" s="168">
        <f>Kinder!BS187</f>
        <v>0</v>
      </c>
      <c r="BF188" s="168">
        <f>Kinder!BT187</f>
        <v>0</v>
      </c>
      <c r="BG188" s="168">
        <f>Kinder!BU187</f>
        <v>0</v>
      </c>
      <c r="BH188" s="168">
        <f>Kinder!BV187</f>
        <v>0</v>
      </c>
      <c r="BI188" s="168">
        <f>Kinder!BW187</f>
        <v>0</v>
      </c>
      <c r="BV188" s="79"/>
      <c r="BW188" s="79">
        <f t="shared" ref="BW188:CH188" si="309">IF(MIN(AX186,AX187)&gt;4.5,4.5*AX188,BJ187)</f>
        <v>0</v>
      </c>
      <c r="BX188" s="79">
        <f t="shared" si="309"/>
        <v>0</v>
      </c>
      <c r="BY188" s="79">
        <f t="shared" si="309"/>
        <v>0</v>
      </c>
      <c r="BZ188" s="79">
        <f t="shared" si="309"/>
        <v>0</v>
      </c>
      <c r="CA188" s="79">
        <f t="shared" si="309"/>
        <v>0</v>
      </c>
      <c r="CB188" s="79">
        <f t="shared" si="309"/>
        <v>0</v>
      </c>
      <c r="CC188" s="79">
        <f t="shared" si="309"/>
        <v>0</v>
      </c>
      <c r="CD188" s="79">
        <f t="shared" si="309"/>
        <v>0</v>
      </c>
      <c r="CE188" s="79">
        <f t="shared" si="309"/>
        <v>0</v>
      </c>
      <c r="CF188" s="79">
        <f t="shared" si="309"/>
        <v>0</v>
      </c>
      <c r="CG188" s="79">
        <f t="shared" si="309"/>
        <v>0</v>
      </c>
      <c r="CH188" s="79">
        <f t="shared" si="309"/>
        <v>0</v>
      </c>
      <c r="CI188" s="79">
        <f>SUM(BW188:CH188)</f>
        <v>0</v>
      </c>
      <c r="CJ188" s="80"/>
      <c r="CK188" s="581"/>
      <c r="CL188" s="581"/>
      <c r="CM188" s="581"/>
    </row>
    <row r="189" spans="1:91" x14ac:dyDescent="0.2">
      <c r="A189" s="124">
        <f>Kinder!E189</f>
        <v>0</v>
      </c>
      <c r="B189">
        <f>Kinder!F189</f>
        <v>0</v>
      </c>
      <c r="C189">
        <f>Kinder!G189</f>
        <v>0</v>
      </c>
      <c r="D189">
        <f>Kinder!H189</f>
        <v>0</v>
      </c>
      <c r="E189">
        <f>Kinder!I189</f>
        <v>0</v>
      </c>
      <c r="F189">
        <f>Kinder!J189</f>
        <v>0</v>
      </c>
      <c r="G189">
        <f>Kinder!K189</f>
        <v>0</v>
      </c>
      <c r="H189">
        <f>Kinder!L189</f>
        <v>0</v>
      </c>
      <c r="I189">
        <f>Kinder!M189</f>
        <v>0</v>
      </c>
      <c r="J189">
        <f>Kinder!N189</f>
        <v>0</v>
      </c>
      <c r="K189">
        <f>Kinder!O189</f>
        <v>0</v>
      </c>
      <c r="L189">
        <f>Kinder!P189</f>
        <v>0</v>
      </c>
      <c r="AX189" s="165">
        <f>IF(Kinder!BL189=4.5,'Berechnung 4_5 _ x'!$E$31,Kinder!BL189)</f>
        <v>0</v>
      </c>
      <c r="AY189" s="165">
        <f>IF(Kinder!F189=4.5,'Berechnung 4_5 _ x'!$E$31,Kinder!F189)</f>
        <v>0</v>
      </c>
      <c r="AZ189" s="165">
        <f>IF(Kinder!G189=4.5,'Berechnung 4_5 _ x'!$E$31,Kinder!G189)</f>
        <v>0</v>
      </c>
      <c r="BA189" s="165">
        <f>IF(Kinder!H189=4.5,'Berechnung 4_5 _ x'!$E$31,Kinder!H189)</f>
        <v>0</v>
      </c>
      <c r="BB189" s="165">
        <f>IF(Kinder!I189=4.5,'Berechnung 4_5 _ x'!$E$31,Kinder!I189)</f>
        <v>0</v>
      </c>
      <c r="BC189" s="165">
        <f>IF(Kinder!J189=4.5,'Berechnung 4_5 _ x'!$E$31,Kinder!J189)</f>
        <v>0</v>
      </c>
      <c r="BD189" s="165">
        <f>IF(Kinder!K189=4.5,'Berechnung 4_5 _ x'!$E$31,Kinder!K189)</f>
        <v>0</v>
      </c>
      <c r="BE189" s="165">
        <f>IF(Kinder!L189=4.5,'Berechnung 4_5 _ x'!$E$31,Kinder!L189)</f>
        <v>0</v>
      </c>
      <c r="BF189" s="165">
        <f>IF(Kinder!M189=4.5,'Berechnung 4_5 _ x'!$E$31,Kinder!M189)</f>
        <v>0</v>
      </c>
      <c r="BG189" s="165">
        <f>IF(Kinder!N189=4.5,'Berechnung 4_5 _ x'!$E$31,Kinder!N189)</f>
        <v>0</v>
      </c>
      <c r="BH189" s="165">
        <f>IF(Kinder!O189=4.5,'Berechnung 4_5 _ x'!$E$31,Kinder!O189)</f>
        <v>0</v>
      </c>
      <c r="BI189" s="165">
        <f>IF(Kinder!P189=4.5,'Berechnung 4_5 _ x'!$E$31,Kinder!P189)</f>
        <v>0</v>
      </c>
      <c r="BJ189" s="165"/>
      <c r="BK189" s="165"/>
      <c r="BL189" s="165"/>
      <c r="BM189" s="165"/>
      <c r="BN189" s="165"/>
      <c r="BO189" s="165"/>
      <c r="BP189" s="165"/>
      <c r="BQ189" s="165"/>
      <c r="BR189" s="165"/>
      <c r="BS189" s="165"/>
      <c r="BT189" s="165"/>
      <c r="BU189" s="165"/>
      <c r="BW189">
        <f t="shared" ref="BW189:CH189" si="310">IF(MIN(AX189,AX190)&gt;=4.5,1*AX191,BJ190)</f>
        <v>0</v>
      </c>
      <c r="BX189">
        <f t="shared" si="310"/>
        <v>0</v>
      </c>
      <c r="BY189">
        <f t="shared" si="310"/>
        <v>0</v>
      </c>
      <c r="BZ189">
        <f t="shared" si="310"/>
        <v>0</v>
      </c>
      <c r="CA189">
        <f t="shared" si="310"/>
        <v>0</v>
      </c>
      <c r="CB189">
        <f t="shared" si="310"/>
        <v>0</v>
      </c>
      <c r="CC189">
        <f t="shared" si="310"/>
        <v>0</v>
      </c>
      <c r="CD189">
        <f t="shared" si="310"/>
        <v>0</v>
      </c>
      <c r="CE189">
        <f t="shared" si="310"/>
        <v>0</v>
      </c>
      <c r="CF189">
        <f t="shared" si="310"/>
        <v>0</v>
      </c>
      <c r="CG189">
        <f t="shared" si="310"/>
        <v>0</v>
      </c>
      <c r="CH189">
        <f t="shared" si="310"/>
        <v>0</v>
      </c>
      <c r="CJ189" s="78">
        <f>SUM(BW189:CH189)</f>
        <v>0</v>
      </c>
      <c r="CK189" s="581">
        <f>CL189+CM189</f>
        <v>0</v>
      </c>
      <c r="CL189" s="581">
        <f>IF(COUNTIF(Kinder!E191:P191,Antrag!$C$4)=0,0,(IF(AND(A189=2,Kinder!E191=Antrag!$C$4),M190,0)+IF(AND(OR(A189=2,B189=2),Kinder!F191=Antrag!$C$4),N190,0)+IF(AND(OR(A189=2,B189=2,C189=2),Kinder!G191=Antrag!$C$4),O190,0)+IF(AND(OR(A189=2,B189=2,C189=2,D189=2),Kinder!H191=Antrag!$C$4),P190,0)+IF(AND(OR(A189=2,B189=2,C189=2,D189=2,E189=2),Kinder!I191=Antrag!$C$4),Q190,0)+IF(AND(OR(A189=2,B189=2,C189=2,D189=2,E189=2,F189=2),Kinder!J191=Antrag!$C$4),R190,0))/12)</f>
        <v>0</v>
      </c>
      <c r="CM189" s="581">
        <f>IF(COUNTIF(Kinder!E191:P191,Antrag!$C$4)=0,0,(IF(AND(OR(A189=2,B189=2,C189=2,D189=2,E189=2,F189=2,G189=2),Kinder!K191=Antrag!$C$4),S190,0)+IF(AND(OR(A189=2,B189=2,C189=2,D189=2,E189=2,F189=2,G189=2,H189=2),Kinder!L191=Antrag!$C$4),T190,0)+IF(AND(OR(A189=2,B189=2,C189=2,D189=2,E189=2,F189=2,G189=2,H189=2,I189=2),Kinder!M191=Antrag!$C$4),U190,0)+IF(AND(OR(A189=2,B189=2,C189=2,D189=2,E189=2,F189=2,G189=2,H189=2,I189=2,J189=2),Kinder!N191=Antrag!$C$4),V190,0)+IF(AND(OR(A189=2,B189=2,C189=2,D189=2,E189=2,F189=2,G189=2,H189=2,I189=2,J189=2,K189=2),Kinder!O191=Antrag!$C$4),W190,0)+IF(AND(OR(A189=2,B189=2,C189=2,D189=2,E189=2,F189=2,G189=2,H189=2,I189=2,J189=2,K189=2,L189=2),Kinder!P191=Antrag!$C$4),X190,0))/12)</f>
        <v>0</v>
      </c>
    </row>
    <row r="190" spans="1:91" x14ac:dyDescent="0.2">
      <c r="A190" s="124"/>
      <c r="M190">
        <f>Kinder!E190</f>
        <v>0</v>
      </c>
      <c r="N190">
        <f>Kinder!F190</f>
        <v>0</v>
      </c>
      <c r="O190">
        <f>Kinder!G190</f>
        <v>0</v>
      </c>
      <c r="P190">
        <f>Kinder!H190</f>
        <v>0</v>
      </c>
      <c r="Q190">
        <f>Kinder!I190</f>
        <v>0</v>
      </c>
      <c r="R190">
        <f>Kinder!J190</f>
        <v>0</v>
      </c>
      <c r="S190">
        <f>Kinder!K190</f>
        <v>0</v>
      </c>
      <c r="T190">
        <f>Kinder!L190</f>
        <v>0</v>
      </c>
      <c r="U190">
        <f>Kinder!M190</f>
        <v>0</v>
      </c>
      <c r="V190">
        <f>Kinder!N190</f>
        <v>0</v>
      </c>
      <c r="W190">
        <f>Kinder!O190</f>
        <v>0</v>
      </c>
      <c r="X190">
        <f>Kinder!P190</f>
        <v>0</v>
      </c>
      <c r="AX190">
        <f>IF(Kinder!BL189&gt;=4.5,IF('Berechnung 4_5 _ x'!D$5="Nein",4.5,IF(Kinder!AJ$903&lt;3,IF(MAX(Kinder!$AJ$903:AJ$903)&lt;3,4.5,Kinder!BL189),MIN('Berechnung 4_5 _ x'!$E$31:$F$32))),Kinder!BL189)</f>
        <v>0</v>
      </c>
      <c r="AY190">
        <f>IF(Kinder!BM189&gt;=4.5,IF('Berechnung 4_5 _ x'!E$5="Nein",4.5,IF(Kinder!AK$903&lt;3,IF(MAX(Kinder!$AJ$903:AK$903)&lt;3,4.5,Kinder!BM189),MIN('Berechnung 4_5 _ x'!$E$31:$F$32))),Kinder!BM189)</f>
        <v>0</v>
      </c>
      <c r="AZ190">
        <f>IF(Kinder!BN189&gt;=4.5,IF('Berechnung 4_5 _ x'!F$5="Nein",4.5,IF(Kinder!AL$903&lt;3,IF(MAX(Kinder!$AJ$903:AL$903)&lt;3,4.5,Kinder!BN189),MIN('Berechnung 4_5 _ x'!$E$31:$F$32))),Kinder!BN189)</f>
        <v>0</v>
      </c>
      <c r="BA190">
        <f>IF(Kinder!BO189&gt;=4.5,IF('Berechnung 4_5 _ x'!G$5="Nein",4.5,IF(Kinder!AM$903&lt;3,IF(MAX(Kinder!$AJ$903:AM$903)&lt;3,4.5,Kinder!BO189),MIN('Berechnung 4_5 _ x'!$E$31:$F$32))),Kinder!BO189)</f>
        <v>0</v>
      </c>
      <c r="BB190">
        <f>IF(Kinder!BP189&gt;=4.5,IF('Berechnung 4_5 _ x'!H$5="Nein",4.5,IF(Kinder!AN$903&lt;3,IF(MAX(Kinder!$AJ$903:AN$903)&lt;3,4.5,Kinder!BP189),MIN('Berechnung 4_5 _ x'!$E$31:$F$32))),Kinder!BP189)</f>
        <v>0</v>
      </c>
      <c r="BC190">
        <f>IF(Kinder!BQ189&gt;=4.5,IF('Berechnung 4_5 _ x'!I$5="Nein",4.5,IF(Kinder!AO$903&lt;3,IF(MAX(Kinder!$AJ$903:AO$903)&lt;3,4.5,Kinder!BQ189),MIN('Berechnung 4_5 _ x'!$E$31:$F$32))),Kinder!BQ189)</f>
        <v>0</v>
      </c>
      <c r="BD190">
        <f>IF(Kinder!BR189&gt;=4.5,IF('Berechnung 4_5 _ x'!J$5="Nein",4.5,IF(Kinder!AP$903&lt;3,IF(MAX(Kinder!$AJ$903:AP$903)&lt;3,4.5,Kinder!BR189),MIN('Berechnung 4_5 _ x'!$E$31:$F$32))),Kinder!BR189)</f>
        <v>0</v>
      </c>
      <c r="BE190">
        <f>IF(Kinder!BS189&gt;=4.5,IF('Berechnung 4_5 _ x'!K$5="Nein",4.5,IF(Kinder!AQ$903&lt;3,IF(MAX(Kinder!$AJ$903:AQ$903)&lt;3,4.5,Kinder!BS189),MIN('Berechnung 4_5 _ x'!$E$31:$F$32))),Kinder!BS189)</f>
        <v>0</v>
      </c>
      <c r="BF190">
        <f>IF(Kinder!BT189&gt;=4.5,IF('Berechnung 4_5 _ x'!L$5="Nein",4.5,IF(Kinder!AR$903&lt;3,IF(MAX(Kinder!$AJ$903:AR$903)&lt;3,4.5,Kinder!BT189),MIN('Berechnung 4_5 _ x'!$E$31:$F$32))),Kinder!BT189)</f>
        <v>0</v>
      </c>
      <c r="BG190">
        <f>IF(Kinder!BU189&gt;=4.5,IF('Berechnung 4_5 _ x'!M$5="Nein",4.5,IF(Kinder!AS$903&lt;3,IF(MAX(Kinder!$AJ$903:AS$903)&lt;3,4.5,Kinder!BU189),MIN('Berechnung 4_5 _ x'!$E$31:$F$32))),Kinder!BU189)</f>
        <v>0</v>
      </c>
      <c r="BH190">
        <f>IF(Kinder!BV189&gt;=4.5,IF('Berechnung 4_5 _ x'!N$5="Nein",4.5,IF(Kinder!AT$903&lt;3,IF(MAX(Kinder!$AJ$903:AT$903)&lt;3,4.5,Kinder!BV189),MIN('Berechnung 4_5 _ x'!$E$31:$F$32))),Kinder!BV189)</f>
        <v>0</v>
      </c>
      <c r="BI190">
        <f>IF(Kinder!BW189&gt;=4.5,IF('Berechnung 4_5 _ x'!O$5="Nein",4.5,IF(Kinder!AU$903&lt;3,IF(MAX(Kinder!$AJ$903:AU$903)&lt;3,4.5,Kinder!BW189),MIN('Berechnung 4_5 _ x'!$E$31:$F$32))),Kinder!BW189)</f>
        <v>0</v>
      </c>
      <c r="BJ190">
        <f t="shared" ref="BJ190:BU190" si="311">MIN(AX189,AX190)*AX191</f>
        <v>0</v>
      </c>
      <c r="BK190">
        <f t="shared" si="311"/>
        <v>0</v>
      </c>
      <c r="BL190">
        <f t="shared" si="311"/>
        <v>0</v>
      </c>
      <c r="BM190">
        <f t="shared" si="311"/>
        <v>0</v>
      </c>
      <c r="BN190">
        <f t="shared" si="311"/>
        <v>0</v>
      </c>
      <c r="BO190">
        <f t="shared" si="311"/>
        <v>0</v>
      </c>
      <c r="BP190">
        <f t="shared" si="311"/>
        <v>0</v>
      </c>
      <c r="BQ190">
        <f t="shared" si="311"/>
        <v>0</v>
      </c>
      <c r="BR190">
        <f t="shared" si="311"/>
        <v>0</v>
      </c>
      <c r="BS190">
        <f t="shared" si="311"/>
        <v>0</v>
      </c>
      <c r="BT190">
        <f t="shared" si="311"/>
        <v>0</v>
      </c>
      <c r="BU190">
        <f t="shared" si="311"/>
        <v>0</v>
      </c>
      <c r="BV190">
        <f>SUM(BJ190:BU190)</f>
        <v>0</v>
      </c>
      <c r="CJ190" s="78"/>
      <c r="CK190" s="581"/>
      <c r="CL190" s="581"/>
      <c r="CM190" s="581"/>
    </row>
    <row r="191" spans="1:91" ht="13.5" thickBot="1" x14ac:dyDescent="0.25">
      <c r="A191" s="167"/>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f t="shared" ref="Y191:AJ191" si="312">A189*M190</f>
        <v>0</v>
      </c>
      <c r="Z191" s="79">
        <f t="shared" si="312"/>
        <v>0</v>
      </c>
      <c r="AA191" s="79">
        <f t="shared" si="312"/>
        <v>0</v>
      </c>
      <c r="AB191" s="79">
        <f t="shared" si="312"/>
        <v>0</v>
      </c>
      <c r="AC191" s="79">
        <f t="shared" si="312"/>
        <v>0</v>
      </c>
      <c r="AD191" s="79">
        <f t="shared" si="312"/>
        <v>0</v>
      </c>
      <c r="AE191" s="79">
        <f t="shared" si="312"/>
        <v>0</v>
      </c>
      <c r="AF191" s="79">
        <f t="shared" si="312"/>
        <v>0</v>
      </c>
      <c r="AG191" s="79">
        <f t="shared" si="312"/>
        <v>0</v>
      </c>
      <c r="AH191" s="79">
        <f t="shared" si="312"/>
        <v>0</v>
      </c>
      <c r="AI191" s="79">
        <f t="shared" si="312"/>
        <v>0</v>
      </c>
      <c r="AJ191" s="79">
        <f t="shared" si="312"/>
        <v>0</v>
      </c>
      <c r="AK191" s="79">
        <f t="shared" ref="AK191:AV191" si="313">IF(A189&gt;4.4,M190,A189*M190)</f>
        <v>0</v>
      </c>
      <c r="AL191" s="79">
        <f t="shared" si="313"/>
        <v>0</v>
      </c>
      <c r="AM191" s="79">
        <f t="shared" si="313"/>
        <v>0</v>
      </c>
      <c r="AN191" s="79">
        <f t="shared" si="313"/>
        <v>0</v>
      </c>
      <c r="AO191" s="79">
        <f t="shared" si="313"/>
        <v>0</v>
      </c>
      <c r="AP191" s="79">
        <f t="shared" si="313"/>
        <v>0</v>
      </c>
      <c r="AQ191" s="79">
        <f t="shared" si="313"/>
        <v>0</v>
      </c>
      <c r="AR191" s="79">
        <f t="shared" si="313"/>
        <v>0</v>
      </c>
      <c r="AS191" s="79">
        <f t="shared" si="313"/>
        <v>0</v>
      </c>
      <c r="AT191" s="79">
        <f t="shared" si="313"/>
        <v>0</v>
      </c>
      <c r="AU191" s="79">
        <f t="shared" si="313"/>
        <v>0</v>
      </c>
      <c r="AV191" s="79">
        <f t="shared" si="313"/>
        <v>0</v>
      </c>
      <c r="AW191" s="79">
        <f>SUM(Y191:AJ191)</f>
        <v>0</v>
      </c>
      <c r="AX191" s="168">
        <f>Kinder!BL190</f>
        <v>0</v>
      </c>
      <c r="AY191" s="168">
        <f>Kinder!BM190</f>
        <v>0</v>
      </c>
      <c r="AZ191" s="168">
        <f>Kinder!BN190</f>
        <v>0</v>
      </c>
      <c r="BA191" s="168">
        <f>Kinder!BO190</f>
        <v>0</v>
      </c>
      <c r="BB191" s="168">
        <f>Kinder!BP190</f>
        <v>0</v>
      </c>
      <c r="BC191" s="168">
        <f>Kinder!BQ190</f>
        <v>0</v>
      </c>
      <c r="BD191" s="168">
        <f>Kinder!BR190</f>
        <v>0</v>
      </c>
      <c r="BE191" s="168">
        <f>Kinder!BS190</f>
        <v>0</v>
      </c>
      <c r="BF191" s="168">
        <f>Kinder!BT190</f>
        <v>0</v>
      </c>
      <c r="BG191" s="168">
        <f>Kinder!BU190</f>
        <v>0</v>
      </c>
      <c r="BH191" s="168">
        <f>Kinder!BV190</f>
        <v>0</v>
      </c>
      <c r="BI191" s="168">
        <f>Kinder!BW190</f>
        <v>0</v>
      </c>
      <c r="BV191" s="79"/>
      <c r="BW191" s="79">
        <f t="shared" ref="BW191:CH191" si="314">IF(MIN(AX189,AX190)&gt;4.5,4.5*AX191,BJ190)</f>
        <v>0</v>
      </c>
      <c r="BX191" s="79">
        <f t="shared" si="314"/>
        <v>0</v>
      </c>
      <c r="BY191" s="79">
        <f t="shared" si="314"/>
        <v>0</v>
      </c>
      <c r="BZ191" s="79">
        <f t="shared" si="314"/>
        <v>0</v>
      </c>
      <c r="CA191" s="79">
        <f t="shared" si="314"/>
        <v>0</v>
      </c>
      <c r="CB191" s="79">
        <f t="shared" si="314"/>
        <v>0</v>
      </c>
      <c r="CC191" s="79">
        <f t="shared" si="314"/>
        <v>0</v>
      </c>
      <c r="CD191" s="79">
        <f t="shared" si="314"/>
        <v>0</v>
      </c>
      <c r="CE191" s="79">
        <f t="shared" si="314"/>
        <v>0</v>
      </c>
      <c r="CF191" s="79">
        <f t="shared" si="314"/>
        <v>0</v>
      </c>
      <c r="CG191" s="79">
        <f t="shared" si="314"/>
        <v>0</v>
      </c>
      <c r="CH191" s="79">
        <f t="shared" si="314"/>
        <v>0</v>
      </c>
      <c r="CI191" s="79">
        <f>SUM(BW191:CH191)</f>
        <v>0</v>
      </c>
      <c r="CJ191" s="80"/>
      <c r="CK191" s="581"/>
      <c r="CL191" s="581"/>
      <c r="CM191" s="581"/>
    </row>
    <row r="192" spans="1:91" x14ac:dyDescent="0.2">
      <c r="A192" s="124">
        <f>Kinder!E192</f>
        <v>0</v>
      </c>
      <c r="B192">
        <f>Kinder!F192</f>
        <v>0</v>
      </c>
      <c r="C192">
        <f>Kinder!G192</f>
        <v>0</v>
      </c>
      <c r="D192">
        <f>Kinder!H192</f>
        <v>0</v>
      </c>
      <c r="E192">
        <f>Kinder!I192</f>
        <v>0</v>
      </c>
      <c r="F192">
        <f>Kinder!J192</f>
        <v>0</v>
      </c>
      <c r="G192">
        <f>Kinder!K192</f>
        <v>0</v>
      </c>
      <c r="H192">
        <f>Kinder!L192</f>
        <v>0</v>
      </c>
      <c r="I192">
        <f>Kinder!M192</f>
        <v>0</v>
      </c>
      <c r="J192">
        <f>Kinder!N192</f>
        <v>0</v>
      </c>
      <c r="K192">
        <f>Kinder!O192</f>
        <v>0</v>
      </c>
      <c r="L192">
        <f>Kinder!P192</f>
        <v>0</v>
      </c>
      <c r="AX192" s="165">
        <f>IF(Kinder!BL192=4.5,'Berechnung 4_5 _ x'!$E$31,Kinder!BL192)</f>
        <v>0</v>
      </c>
      <c r="AY192" s="165">
        <f>IF(Kinder!F192=4.5,'Berechnung 4_5 _ x'!$E$31,Kinder!F192)</f>
        <v>0</v>
      </c>
      <c r="AZ192" s="165">
        <f>IF(Kinder!G192=4.5,'Berechnung 4_5 _ x'!$E$31,Kinder!G192)</f>
        <v>0</v>
      </c>
      <c r="BA192" s="165">
        <f>IF(Kinder!H192=4.5,'Berechnung 4_5 _ x'!$E$31,Kinder!H192)</f>
        <v>0</v>
      </c>
      <c r="BB192" s="165">
        <f>IF(Kinder!I192=4.5,'Berechnung 4_5 _ x'!$E$31,Kinder!I192)</f>
        <v>0</v>
      </c>
      <c r="BC192" s="165">
        <f>IF(Kinder!J192=4.5,'Berechnung 4_5 _ x'!$E$31,Kinder!J192)</f>
        <v>0</v>
      </c>
      <c r="BD192" s="165">
        <f>IF(Kinder!K192=4.5,'Berechnung 4_5 _ x'!$E$31,Kinder!K192)</f>
        <v>0</v>
      </c>
      <c r="BE192" s="165">
        <f>IF(Kinder!L192=4.5,'Berechnung 4_5 _ x'!$E$31,Kinder!L192)</f>
        <v>0</v>
      </c>
      <c r="BF192" s="165">
        <f>IF(Kinder!M192=4.5,'Berechnung 4_5 _ x'!$E$31,Kinder!M192)</f>
        <v>0</v>
      </c>
      <c r="BG192" s="165">
        <f>IF(Kinder!N192=4.5,'Berechnung 4_5 _ x'!$E$31,Kinder!N192)</f>
        <v>0</v>
      </c>
      <c r="BH192" s="165">
        <f>IF(Kinder!O192=4.5,'Berechnung 4_5 _ x'!$E$31,Kinder!O192)</f>
        <v>0</v>
      </c>
      <c r="BI192" s="165">
        <f>IF(Kinder!P192=4.5,'Berechnung 4_5 _ x'!$E$31,Kinder!P192)</f>
        <v>0</v>
      </c>
      <c r="BJ192" s="165"/>
      <c r="BK192" s="165"/>
      <c r="BL192" s="165"/>
      <c r="BM192" s="165"/>
      <c r="BN192" s="165"/>
      <c r="BO192" s="165"/>
      <c r="BP192" s="165"/>
      <c r="BQ192" s="165"/>
      <c r="BR192" s="165"/>
      <c r="BS192" s="165"/>
      <c r="BT192" s="165"/>
      <c r="BU192" s="165"/>
      <c r="BW192">
        <f t="shared" ref="BW192:CH192" si="315">IF(MIN(AX192,AX193)&gt;=4.5,1*AX194,BJ193)</f>
        <v>0</v>
      </c>
      <c r="BX192">
        <f t="shared" si="315"/>
        <v>0</v>
      </c>
      <c r="BY192">
        <f t="shared" si="315"/>
        <v>0</v>
      </c>
      <c r="BZ192">
        <f t="shared" si="315"/>
        <v>0</v>
      </c>
      <c r="CA192">
        <f t="shared" si="315"/>
        <v>0</v>
      </c>
      <c r="CB192">
        <f t="shared" si="315"/>
        <v>0</v>
      </c>
      <c r="CC192">
        <f t="shared" si="315"/>
        <v>0</v>
      </c>
      <c r="CD192">
        <f t="shared" si="315"/>
        <v>0</v>
      </c>
      <c r="CE192">
        <f t="shared" si="315"/>
        <v>0</v>
      </c>
      <c r="CF192">
        <f t="shared" si="315"/>
        <v>0</v>
      </c>
      <c r="CG192">
        <f t="shared" si="315"/>
        <v>0</v>
      </c>
      <c r="CH192">
        <f t="shared" si="315"/>
        <v>0</v>
      </c>
      <c r="CJ192" s="78">
        <f>SUM(BW192:CH192)</f>
        <v>0</v>
      </c>
      <c r="CK192" s="581">
        <f>CL192+CM192</f>
        <v>0</v>
      </c>
      <c r="CL192" s="581">
        <f>IF(COUNTIF(Kinder!E194:P194,Antrag!$C$4)=0,0,(IF(AND(A192=2,Kinder!E194=Antrag!$C$4),M193,0)+IF(AND(OR(A192=2,B192=2),Kinder!F194=Antrag!$C$4),N193,0)+IF(AND(OR(A192=2,B192=2,C192=2),Kinder!G194=Antrag!$C$4),O193,0)+IF(AND(OR(A192=2,B192=2,C192=2,D192=2),Kinder!H194=Antrag!$C$4),P193,0)+IF(AND(OR(A192=2,B192=2,C192=2,D192=2,E192=2),Kinder!I194=Antrag!$C$4),Q193,0)+IF(AND(OR(A192=2,B192=2,C192=2,D192=2,E192=2,F192=2),Kinder!J194=Antrag!$C$4),R193,0))/12)</f>
        <v>0</v>
      </c>
      <c r="CM192" s="581">
        <f>IF(COUNTIF(Kinder!E194:P194,Antrag!$C$4)=0,0,(IF(AND(OR(A192=2,B192=2,C192=2,D192=2,E192=2,F192=2,G192=2),Kinder!K194=Antrag!$C$4),S193,0)+IF(AND(OR(A192=2,B192=2,C192=2,D192=2,E192=2,F192=2,G192=2,H192=2),Kinder!L194=Antrag!$C$4),T193,0)+IF(AND(OR(A192=2,B192=2,C192=2,D192=2,E192=2,F192=2,G192=2,H192=2,I192=2),Kinder!M194=Antrag!$C$4),U193,0)+IF(AND(OR(A192=2,B192=2,C192=2,D192=2,E192=2,F192=2,G192=2,H192=2,I192=2,J192=2),Kinder!N194=Antrag!$C$4),V193,0)+IF(AND(OR(A192=2,B192=2,C192=2,D192=2,E192=2,F192=2,G192=2,H192=2,I192=2,J192=2,K192=2),Kinder!O194=Antrag!$C$4),W193,0)+IF(AND(OR(A192=2,B192=2,C192=2,D192=2,E192=2,F192=2,G192=2,H192=2,I192=2,J192=2,K192=2,L192=2),Kinder!P194=Antrag!$C$4),X193,0))/12)</f>
        <v>0</v>
      </c>
    </row>
    <row r="193" spans="1:91" x14ac:dyDescent="0.2">
      <c r="A193" s="124"/>
      <c r="M193">
        <f>Kinder!E193</f>
        <v>0</v>
      </c>
      <c r="N193">
        <f>Kinder!F193</f>
        <v>0</v>
      </c>
      <c r="O193">
        <f>Kinder!G193</f>
        <v>0</v>
      </c>
      <c r="P193">
        <f>Kinder!H193</f>
        <v>0</v>
      </c>
      <c r="Q193">
        <f>Kinder!I193</f>
        <v>0</v>
      </c>
      <c r="R193">
        <f>Kinder!J193</f>
        <v>0</v>
      </c>
      <c r="S193">
        <f>Kinder!K193</f>
        <v>0</v>
      </c>
      <c r="T193">
        <f>Kinder!L193</f>
        <v>0</v>
      </c>
      <c r="U193">
        <f>Kinder!M193</f>
        <v>0</v>
      </c>
      <c r="V193">
        <f>Kinder!N193</f>
        <v>0</v>
      </c>
      <c r="W193">
        <f>Kinder!O193</f>
        <v>0</v>
      </c>
      <c r="X193">
        <f>Kinder!P193</f>
        <v>0</v>
      </c>
      <c r="AX193">
        <f>IF(Kinder!BL192&gt;=4.5,IF('Berechnung 4_5 _ x'!D$5="Nein",4.5,IF(Kinder!AJ$903&lt;3,IF(MAX(Kinder!$AJ$903:AJ$903)&lt;3,4.5,Kinder!BL192),MIN('Berechnung 4_5 _ x'!$E$31:$F$32))),Kinder!BL192)</f>
        <v>0</v>
      </c>
      <c r="AY193">
        <f>IF(Kinder!BM192&gt;=4.5,IF('Berechnung 4_5 _ x'!E$5="Nein",4.5,IF(Kinder!AK$903&lt;3,IF(MAX(Kinder!$AJ$903:AK$903)&lt;3,4.5,Kinder!BM192),MIN('Berechnung 4_5 _ x'!$E$31:$F$32))),Kinder!BM192)</f>
        <v>0</v>
      </c>
      <c r="AZ193">
        <f>IF(Kinder!BN192&gt;=4.5,IF('Berechnung 4_5 _ x'!F$5="Nein",4.5,IF(Kinder!AL$903&lt;3,IF(MAX(Kinder!$AJ$903:AL$903)&lt;3,4.5,Kinder!BN192),MIN('Berechnung 4_5 _ x'!$E$31:$F$32))),Kinder!BN192)</f>
        <v>0</v>
      </c>
      <c r="BA193">
        <f>IF(Kinder!BO192&gt;=4.5,IF('Berechnung 4_5 _ x'!G$5="Nein",4.5,IF(Kinder!AM$903&lt;3,IF(MAX(Kinder!$AJ$903:AM$903)&lt;3,4.5,Kinder!BO192),MIN('Berechnung 4_5 _ x'!$E$31:$F$32))),Kinder!BO192)</f>
        <v>0</v>
      </c>
      <c r="BB193">
        <f>IF(Kinder!BP192&gt;=4.5,IF('Berechnung 4_5 _ x'!H$5="Nein",4.5,IF(Kinder!AN$903&lt;3,IF(MAX(Kinder!$AJ$903:AN$903)&lt;3,4.5,Kinder!BP192),MIN('Berechnung 4_5 _ x'!$E$31:$F$32))),Kinder!BP192)</f>
        <v>0</v>
      </c>
      <c r="BC193">
        <f>IF(Kinder!BQ192&gt;=4.5,IF('Berechnung 4_5 _ x'!I$5="Nein",4.5,IF(Kinder!AO$903&lt;3,IF(MAX(Kinder!$AJ$903:AO$903)&lt;3,4.5,Kinder!BQ192),MIN('Berechnung 4_5 _ x'!$E$31:$F$32))),Kinder!BQ192)</f>
        <v>0</v>
      </c>
      <c r="BD193">
        <f>IF(Kinder!BR192&gt;=4.5,IF('Berechnung 4_5 _ x'!J$5="Nein",4.5,IF(Kinder!AP$903&lt;3,IF(MAX(Kinder!$AJ$903:AP$903)&lt;3,4.5,Kinder!BR192),MIN('Berechnung 4_5 _ x'!$E$31:$F$32))),Kinder!BR192)</f>
        <v>0</v>
      </c>
      <c r="BE193">
        <f>IF(Kinder!BS192&gt;=4.5,IF('Berechnung 4_5 _ x'!K$5="Nein",4.5,IF(Kinder!AQ$903&lt;3,IF(MAX(Kinder!$AJ$903:AQ$903)&lt;3,4.5,Kinder!BS192),MIN('Berechnung 4_5 _ x'!$E$31:$F$32))),Kinder!BS192)</f>
        <v>0</v>
      </c>
      <c r="BF193">
        <f>IF(Kinder!BT192&gt;=4.5,IF('Berechnung 4_5 _ x'!L$5="Nein",4.5,IF(Kinder!AR$903&lt;3,IF(MAX(Kinder!$AJ$903:AR$903)&lt;3,4.5,Kinder!BT192),MIN('Berechnung 4_5 _ x'!$E$31:$F$32))),Kinder!BT192)</f>
        <v>0</v>
      </c>
      <c r="BG193">
        <f>IF(Kinder!BU192&gt;=4.5,IF('Berechnung 4_5 _ x'!M$5="Nein",4.5,IF(Kinder!AS$903&lt;3,IF(MAX(Kinder!$AJ$903:AS$903)&lt;3,4.5,Kinder!BU192),MIN('Berechnung 4_5 _ x'!$E$31:$F$32))),Kinder!BU192)</f>
        <v>0</v>
      </c>
      <c r="BH193">
        <f>IF(Kinder!BV192&gt;=4.5,IF('Berechnung 4_5 _ x'!N$5="Nein",4.5,IF(Kinder!AT$903&lt;3,IF(MAX(Kinder!$AJ$903:AT$903)&lt;3,4.5,Kinder!BV192),MIN('Berechnung 4_5 _ x'!$E$31:$F$32))),Kinder!BV192)</f>
        <v>0</v>
      </c>
      <c r="BI193">
        <f>IF(Kinder!BW192&gt;=4.5,IF('Berechnung 4_5 _ x'!O$5="Nein",4.5,IF(Kinder!AU$903&lt;3,IF(MAX(Kinder!$AJ$903:AU$903)&lt;3,4.5,Kinder!BW192),MIN('Berechnung 4_5 _ x'!$E$31:$F$32))),Kinder!BW192)</f>
        <v>0</v>
      </c>
      <c r="BJ193">
        <f t="shared" ref="BJ193:BU193" si="316">MIN(AX192,AX193)*AX194</f>
        <v>0</v>
      </c>
      <c r="BK193">
        <f t="shared" si="316"/>
        <v>0</v>
      </c>
      <c r="BL193">
        <f t="shared" si="316"/>
        <v>0</v>
      </c>
      <c r="BM193">
        <f t="shared" si="316"/>
        <v>0</v>
      </c>
      <c r="BN193">
        <f t="shared" si="316"/>
        <v>0</v>
      </c>
      <c r="BO193">
        <f t="shared" si="316"/>
        <v>0</v>
      </c>
      <c r="BP193">
        <f t="shared" si="316"/>
        <v>0</v>
      </c>
      <c r="BQ193">
        <f t="shared" si="316"/>
        <v>0</v>
      </c>
      <c r="BR193">
        <f t="shared" si="316"/>
        <v>0</v>
      </c>
      <c r="BS193">
        <f t="shared" si="316"/>
        <v>0</v>
      </c>
      <c r="BT193">
        <f t="shared" si="316"/>
        <v>0</v>
      </c>
      <c r="BU193">
        <f t="shared" si="316"/>
        <v>0</v>
      </c>
      <c r="BV193">
        <f>SUM(BJ193:BU193)</f>
        <v>0</v>
      </c>
      <c r="CJ193" s="78"/>
      <c r="CK193" s="581"/>
      <c r="CL193" s="581"/>
      <c r="CM193" s="581"/>
    </row>
    <row r="194" spans="1:91" ht="13.5" thickBot="1" x14ac:dyDescent="0.25">
      <c r="A194" s="167"/>
      <c r="B194" s="79"/>
      <c r="C194" s="79"/>
      <c r="D194" s="79"/>
      <c r="E194" s="79"/>
      <c r="F194" s="79"/>
      <c r="G194" s="79"/>
      <c r="H194" s="79"/>
      <c r="I194" s="79"/>
      <c r="J194" s="79"/>
      <c r="K194" s="79"/>
      <c r="L194" s="79"/>
      <c r="M194" s="79"/>
      <c r="N194" s="79"/>
      <c r="O194" s="79"/>
      <c r="P194" s="79"/>
      <c r="Q194" s="79"/>
      <c r="R194" s="79"/>
      <c r="S194" s="79"/>
      <c r="T194" s="79"/>
      <c r="U194" s="79"/>
      <c r="V194" s="79"/>
      <c r="W194" s="79"/>
      <c r="X194" s="79"/>
      <c r="Y194" s="79">
        <f t="shared" ref="Y194:AJ194" si="317">A192*M193</f>
        <v>0</v>
      </c>
      <c r="Z194" s="79">
        <f t="shared" si="317"/>
        <v>0</v>
      </c>
      <c r="AA194" s="79">
        <f t="shared" si="317"/>
        <v>0</v>
      </c>
      <c r="AB194" s="79">
        <f t="shared" si="317"/>
        <v>0</v>
      </c>
      <c r="AC194" s="79">
        <f t="shared" si="317"/>
        <v>0</v>
      </c>
      <c r="AD194" s="79">
        <f t="shared" si="317"/>
        <v>0</v>
      </c>
      <c r="AE194" s="79">
        <f t="shared" si="317"/>
        <v>0</v>
      </c>
      <c r="AF194" s="79">
        <f t="shared" si="317"/>
        <v>0</v>
      </c>
      <c r="AG194" s="79">
        <f t="shared" si="317"/>
        <v>0</v>
      </c>
      <c r="AH194" s="79">
        <f t="shared" si="317"/>
        <v>0</v>
      </c>
      <c r="AI194" s="79">
        <f t="shared" si="317"/>
        <v>0</v>
      </c>
      <c r="AJ194" s="79">
        <f t="shared" si="317"/>
        <v>0</v>
      </c>
      <c r="AK194" s="79">
        <f t="shared" ref="AK194:AV194" si="318">IF(A192&gt;4.4,M193,A192*M193)</f>
        <v>0</v>
      </c>
      <c r="AL194" s="79">
        <f t="shared" si="318"/>
        <v>0</v>
      </c>
      <c r="AM194" s="79">
        <f t="shared" si="318"/>
        <v>0</v>
      </c>
      <c r="AN194" s="79">
        <f t="shared" si="318"/>
        <v>0</v>
      </c>
      <c r="AO194" s="79">
        <f t="shared" si="318"/>
        <v>0</v>
      </c>
      <c r="AP194" s="79">
        <f t="shared" si="318"/>
        <v>0</v>
      </c>
      <c r="AQ194" s="79">
        <f t="shared" si="318"/>
        <v>0</v>
      </c>
      <c r="AR194" s="79">
        <f t="shared" si="318"/>
        <v>0</v>
      </c>
      <c r="AS194" s="79">
        <f t="shared" si="318"/>
        <v>0</v>
      </c>
      <c r="AT194" s="79">
        <f t="shared" si="318"/>
        <v>0</v>
      </c>
      <c r="AU194" s="79">
        <f t="shared" si="318"/>
        <v>0</v>
      </c>
      <c r="AV194" s="79">
        <f t="shared" si="318"/>
        <v>0</v>
      </c>
      <c r="AW194" s="79">
        <f>SUM(Y194:AJ194)</f>
        <v>0</v>
      </c>
      <c r="AX194" s="168">
        <f>Kinder!BL193</f>
        <v>0</v>
      </c>
      <c r="AY194" s="168">
        <f>Kinder!BM193</f>
        <v>0</v>
      </c>
      <c r="AZ194" s="168">
        <f>Kinder!BN193</f>
        <v>0</v>
      </c>
      <c r="BA194" s="168">
        <f>Kinder!BO193</f>
        <v>0</v>
      </c>
      <c r="BB194" s="168">
        <f>Kinder!BP193</f>
        <v>0</v>
      </c>
      <c r="BC194" s="168">
        <f>Kinder!BQ193</f>
        <v>0</v>
      </c>
      <c r="BD194" s="168">
        <f>Kinder!BR193</f>
        <v>0</v>
      </c>
      <c r="BE194" s="168">
        <f>Kinder!BS193</f>
        <v>0</v>
      </c>
      <c r="BF194" s="168">
        <f>Kinder!BT193</f>
        <v>0</v>
      </c>
      <c r="BG194" s="168">
        <f>Kinder!BU193</f>
        <v>0</v>
      </c>
      <c r="BH194" s="168">
        <f>Kinder!BV193</f>
        <v>0</v>
      </c>
      <c r="BI194" s="168">
        <f>Kinder!BW193</f>
        <v>0</v>
      </c>
      <c r="BV194" s="79"/>
      <c r="BW194" s="79">
        <f t="shared" ref="BW194:CH194" si="319">IF(MIN(AX192,AX193)&gt;4.5,4.5*AX194,BJ193)</f>
        <v>0</v>
      </c>
      <c r="BX194" s="79">
        <f t="shared" si="319"/>
        <v>0</v>
      </c>
      <c r="BY194" s="79">
        <f t="shared" si="319"/>
        <v>0</v>
      </c>
      <c r="BZ194" s="79">
        <f t="shared" si="319"/>
        <v>0</v>
      </c>
      <c r="CA194" s="79">
        <f t="shared" si="319"/>
        <v>0</v>
      </c>
      <c r="CB194" s="79">
        <f t="shared" si="319"/>
        <v>0</v>
      </c>
      <c r="CC194" s="79">
        <f t="shared" si="319"/>
        <v>0</v>
      </c>
      <c r="CD194" s="79">
        <f t="shared" si="319"/>
        <v>0</v>
      </c>
      <c r="CE194" s="79">
        <f t="shared" si="319"/>
        <v>0</v>
      </c>
      <c r="CF194" s="79">
        <f t="shared" si="319"/>
        <v>0</v>
      </c>
      <c r="CG194" s="79">
        <f t="shared" si="319"/>
        <v>0</v>
      </c>
      <c r="CH194" s="79">
        <f t="shared" si="319"/>
        <v>0</v>
      </c>
      <c r="CI194" s="79">
        <f>SUM(BW194:CH194)</f>
        <v>0</v>
      </c>
      <c r="CJ194" s="80"/>
      <c r="CK194" s="581"/>
      <c r="CL194" s="581"/>
      <c r="CM194" s="581"/>
    </row>
    <row r="195" spans="1:91" x14ac:dyDescent="0.2">
      <c r="A195" s="124">
        <f>Kinder!E195</f>
        <v>0</v>
      </c>
      <c r="B195">
        <f>Kinder!F195</f>
        <v>0</v>
      </c>
      <c r="C195">
        <f>Kinder!G195</f>
        <v>0</v>
      </c>
      <c r="D195">
        <f>Kinder!H195</f>
        <v>0</v>
      </c>
      <c r="E195">
        <f>Kinder!I195</f>
        <v>0</v>
      </c>
      <c r="F195">
        <f>Kinder!J195</f>
        <v>0</v>
      </c>
      <c r="G195">
        <f>Kinder!K195</f>
        <v>0</v>
      </c>
      <c r="H195">
        <f>Kinder!L195</f>
        <v>0</v>
      </c>
      <c r="I195">
        <f>Kinder!M195</f>
        <v>0</v>
      </c>
      <c r="J195">
        <f>Kinder!N195</f>
        <v>0</v>
      </c>
      <c r="K195">
        <f>Kinder!O195</f>
        <v>0</v>
      </c>
      <c r="L195">
        <f>Kinder!P195</f>
        <v>0</v>
      </c>
      <c r="AX195" s="165">
        <f>IF(Kinder!BL195=4.5,'Berechnung 4_5 _ x'!$E$31,Kinder!BL195)</f>
        <v>0</v>
      </c>
      <c r="AY195" s="165">
        <f>IF(Kinder!F195=4.5,'Berechnung 4_5 _ x'!$E$31,Kinder!F195)</f>
        <v>0</v>
      </c>
      <c r="AZ195" s="165">
        <f>IF(Kinder!G195=4.5,'Berechnung 4_5 _ x'!$E$31,Kinder!G195)</f>
        <v>0</v>
      </c>
      <c r="BA195" s="165">
        <f>IF(Kinder!H195=4.5,'Berechnung 4_5 _ x'!$E$31,Kinder!H195)</f>
        <v>0</v>
      </c>
      <c r="BB195" s="165">
        <f>IF(Kinder!I195=4.5,'Berechnung 4_5 _ x'!$E$31,Kinder!I195)</f>
        <v>0</v>
      </c>
      <c r="BC195" s="165">
        <f>IF(Kinder!J195=4.5,'Berechnung 4_5 _ x'!$E$31,Kinder!J195)</f>
        <v>0</v>
      </c>
      <c r="BD195" s="165">
        <f>IF(Kinder!K195=4.5,'Berechnung 4_5 _ x'!$E$31,Kinder!K195)</f>
        <v>0</v>
      </c>
      <c r="BE195" s="165">
        <f>IF(Kinder!L195=4.5,'Berechnung 4_5 _ x'!$E$31,Kinder!L195)</f>
        <v>0</v>
      </c>
      <c r="BF195" s="165">
        <f>IF(Kinder!M195=4.5,'Berechnung 4_5 _ x'!$E$31,Kinder!M195)</f>
        <v>0</v>
      </c>
      <c r="BG195" s="165">
        <f>IF(Kinder!N195=4.5,'Berechnung 4_5 _ x'!$E$31,Kinder!N195)</f>
        <v>0</v>
      </c>
      <c r="BH195" s="165">
        <f>IF(Kinder!O195=4.5,'Berechnung 4_5 _ x'!$E$31,Kinder!O195)</f>
        <v>0</v>
      </c>
      <c r="BI195" s="165">
        <f>IF(Kinder!P195=4.5,'Berechnung 4_5 _ x'!$E$31,Kinder!P195)</f>
        <v>0</v>
      </c>
      <c r="BJ195" s="165"/>
      <c r="BK195" s="165"/>
      <c r="BL195" s="165"/>
      <c r="BM195" s="165"/>
      <c r="BN195" s="165"/>
      <c r="BO195" s="165"/>
      <c r="BP195" s="165"/>
      <c r="BQ195" s="165"/>
      <c r="BR195" s="165"/>
      <c r="BS195" s="165"/>
      <c r="BT195" s="165"/>
      <c r="BU195" s="165"/>
      <c r="BW195">
        <f t="shared" ref="BW195:CH195" si="320">IF(MIN(AX195,AX196)&gt;=4.5,1*AX197,BJ196)</f>
        <v>0</v>
      </c>
      <c r="BX195">
        <f t="shared" si="320"/>
        <v>0</v>
      </c>
      <c r="BY195">
        <f t="shared" si="320"/>
        <v>0</v>
      </c>
      <c r="BZ195">
        <f t="shared" si="320"/>
        <v>0</v>
      </c>
      <c r="CA195">
        <f t="shared" si="320"/>
        <v>0</v>
      </c>
      <c r="CB195">
        <f t="shared" si="320"/>
        <v>0</v>
      </c>
      <c r="CC195">
        <f t="shared" si="320"/>
        <v>0</v>
      </c>
      <c r="CD195">
        <f t="shared" si="320"/>
        <v>0</v>
      </c>
      <c r="CE195">
        <f t="shared" si="320"/>
        <v>0</v>
      </c>
      <c r="CF195">
        <f t="shared" si="320"/>
        <v>0</v>
      </c>
      <c r="CG195">
        <f t="shared" si="320"/>
        <v>0</v>
      </c>
      <c r="CH195">
        <f t="shared" si="320"/>
        <v>0</v>
      </c>
      <c r="CJ195" s="78">
        <f>SUM(BW195:CH195)</f>
        <v>0</v>
      </c>
      <c r="CK195" s="581">
        <f>CL195+CM195</f>
        <v>0</v>
      </c>
      <c r="CL195" s="581">
        <f>IF(COUNTIF(Kinder!E197:P197,Antrag!$C$4)=0,0,(IF(AND(A195=2,Kinder!E197=Antrag!$C$4),M196,0)+IF(AND(OR(A195=2,B195=2),Kinder!F197=Antrag!$C$4),N196,0)+IF(AND(OR(A195=2,B195=2,C195=2),Kinder!G197=Antrag!$C$4),O196,0)+IF(AND(OR(A195=2,B195=2,C195=2,D195=2),Kinder!H197=Antrag!$C$4),P196,0)+IF(AND(OR(A195=2,B195=2,C195=2,D195=2,E195=2),Kinder!I197=Antrag!$C$4),Q196,0)+IF(AND(OR(A195=2,B195=2,C195=2,D195=2,E195=2,F195=2),Kinder!J197=Antrag!$C$4),R196,0))/12)</f>
        <v>0</v>
      </c>
      <c r="CM195" s="581">
        <f>IF(COUNTIF(Kinder!E197:P197,Antrag!$C$4)=0,0,(IF(AND(OR(A195=2,B195=2,C195=2,D195=2,E195=2,F195=2,G195=2),Kinder!K197=Antrag!$C$4),S196,0)+IF(AND(OR(A195=2,B195=2,C195=2,D195=2,E195=2,F195=2,G195=2,H195=2),Kinder!L197=Antrag!$C$4),T196,0)+IF(AND(OR(A195=2,B195=2,C195=2,D195=2,E195=2,F195=2,G195=2,H195=2,I195=2),Kinder!M197=Antrag!$C$4),U196,0)+IF(AND(OR(A195=2,B195=2,C195=2,D195=2,E195=2,F195=2,G195=2,H195=2,I195=2,J195=2),Kinder!N197=Antrag!$C$4),V196,0)+IF(AND(OR(A195=2,B195=2,C195=2,D195=2,E195=2,F195=2,G195=2,H195=2,I195=2,J195=2,K195=2),Kinder!O197=Antrag!$C$4),W196,0)+IF(AND(OR(A195=2,B195=2,C195=2,D195=2,E195=2,F195=2,G195=2,H195=2,I195=2,J195=2,K195=2,L195=2),Kinder!P197=Antrag!$C$4),X196,0))/12)</f>
        <v>0</v>
      </c>
    </row>
    <row r="196" spans="1:91" x14ac:dyDescent="0.2">
      <c r="A196" s="124"/>
      <c r="M196">
        <f>Kinder!E196</f>
        <v>0</v>
      </c>
      <c r="N196">
        <f>Kinder!F196</f>
        <v>0</v>
      </c>
      <c r="O196">
        <f>Kinder!G196</f>
        <v>0</v>
      </c>
      <c r="P196">
        <f>Kinder!H196</f>
        <v>0</v>
      </c>
      <c r="Q196">
        <f>Kinder!I196</f>
        <v>0</v>
      </c>
      <c r="R196">
        <f>Kinder!J196</f>
        <v>0</v>
      </c>
      <c r="S196">
        <f>Kinder!K196</f>
        <v>0</v>
      </c>
      <c r="T196">
        <f>Kinder!L196</f>
        <v>0</v>
      </c>
      <c r="U196">
        <f>Kinder!M196</f>
        <v>0</v>
      </c>
      <c r="V196">
        <f>Kinder!N196</f>
        <v>0</v>
      </c>
      <c r="W196">
        <f>Kinder!O196</f>
        <v>0</v>
      </c>
      <c r="X196">
        <f>Kinder!P196</f>
        <v>0</v>
      </c>
      <c r="AX196">
        <f>IF(Kinder!BL195&gt;=4.5,IF('Berechnung 4_5 _ x'!D$5="Nein",4.5,IF(Kinder!AJ$903&lt;3,IF(MAX(Kinder!$AJ$903:AJ$903)&lt;3,4.5,Kinder!BL195),MIN('Berechnung 4_5 _ x'!$E$31:$F$32))),Kinder!BL195)</f>
        <v>0</v>
      </c>
      <c r="AY196">
        <f>IF(Kinder!BM195&gt;=4.5,IF('Berechnung 4_5 _ x'!E$5="Nein",4.5,IF(Kinder!AK$903&lt;3,IF(MAX(Kinder!$AJ$903:AK$903)&lt;3,4.5,Kinder!BM195),MIN('Berechnung 4_5 _ x'!$E$31:$F$32))),Kinder!BM195)</f>
        <v>0</v>
      </c>
      <c r="AZ196">
        <f>IF(Kinder!BN195&gt;=4.5,IF('Berechnung 4_5 _ x'!F$5="Nein",4.5,IF(Kinder!AL$903&lt;3,IF(MAX(Kinder!$AJ$903:AL$903)&lt;3,4.5,Kinder!BN195),MIN('Berechnung 4_5 _ x'!$E$31:$F$32))),Kinder!BN195)</f>
        <v>0</v>
      </c>
      <c r="BA196">
        <f>IF(Kinder!BO195&gt;=4.5,IF('Berechnung 4_5 _ x'!G$5="Nein",4.5,IF(Kinder!AM$903&lt;3,IF(MAX(Kinder!$AJ$903:AM$903)&lt;3,4.5,Kinder!BO195),MIN('Berechnung 4_5 _ x'!$E$31:$F$32))),Kinder!BO195)</f>
        <v>0</v>
      </c>
      <c r="BB196">
        <f>IF(Kinder!BP195&gt;=4.5,IF('Berechnung 4_5 _ x'!H$5="Nein",4.5,IF(Kinder!AN$903&lt;3,IF(MAX(Kinder!$AJ$903:AN$903)&lt;3,4.5,Kinder!BP195),MIN('Berechnung 4_5 _ x'!$E$31:$F$32))),Kinder!BP195)</f>
        <v>0</v>
      </c>
      <c r="BC196">
        <f>IF(Kinder!BQ195&gt;=4.5,IF('Berechnung 4_5 _ x'!I$5="Nein",4.5,IF(Kinder!AO$903&lt;3,IF(MAX(Kinder!$AJ$903:AO$903)&lt;3,4.5,Kinder!BQ195),MIN('Berechnung 4_5 _ x'!$E$31:$F$32))),Kinder!BQ195)</f>
        <v>0</v>
      </c>
      <c r="BD196">
        <f>IF(Kinder!BR195&gt;=4.5,IF('Berechnung 4_5 _ x'!J$5="Nein",4.5,IF(Kinder!AP$903&lt;3,IF(MAX(Kinder!$AJ$903:AP$903)&lt;3,4.5,Kinder!BR195),MIN('Berechnung 4_5 _ x'!$E$31:$F$32))),Kinder!BR195)</f>
        <v>0</v>
      </c>
      <c r="BE196">
        <f>IF(Kinder!BS195&gt;=4.5,IF('Berechnung 4_5 _ x'!K$5="Nein",4.5,IF(Kinder!AQ$903&lt;3,IF(MAX(Kinder!$AJ$903:AQ$903)&lt;3,4.5,Kinder!BS195),MIN('Berechnung 4_5 _ x'!$E$31:$F$32))),Kinder!BS195)</f>
        <v>0</v>
      </c>
      <c r="BF196">
        <f>IF(Kinder!BT195&gt;=4.5,IF('Berechnung 4_5 _ x'!L$5="Nein",4.5,IF(Kinder!AR$903&lt;3,IF(MAX(Kinder!$AJ$903:AR$903)&lt;3,4.5,Kinder!BT195),MIN('Berechnung 4_5 _ x'!$E$31:$F$32))),Kinder!BT195)</f>
        <v>0</v>
      </c>
      <c r="BG196">
        <f>IF(Kinder!BU195&gt;=4.5,IF('Berechnung 4_5 _ x'!M$5="Nein",4.5,IF(Kinder!AS$903&lt;3,IF(MAX(Kinder!$AJ$903:AS$903)&lt;3,4.5,Kinder!BU195),MIN('Berechnung 4_5 _ x'!$E$31:$F$32))),Kinder!BU195)</f>
        <v>0</v>
      </c>
      <c r="BH196">
        <f>IF(Kinder!BV195&gt;=4.5,IF('Berechnung 4_5 _ x'!N$5="Nein",4.5,IF(Kinder!AT$903&lt;3,IF(MAX(Kinder!$AJ$903:AT$903)&lt;3,4.5,Kinder!BV195),MIN('Berechnung 4_5 _ x'!$E$31:$F$32))),Kinder!BV195)</f>
        <v>0</v>
      </c>
      <c r="BI196">
        <f>IF(Kinder!BW195&gt;=4.5,IF('Berechnung 4_5 _ x'!O$5="Nein",4.5,IF(Kinder!AU$903&lt;3,IF(MAX(Kinder!$AJ$903:AU$903)&lt;3,4.5,Kinder!BW195),MIN('Berechnung 4_5 _ x'!$E$31:$F$32))),Kinder!BW195)</f>
        <v>0</v>
      </c>
      <c r="BJ196">
        <f t="shared" ref="BJ196:BU196" si="321">MIN(AX195,AX196)*AX197</f>
        <v>0</v>
      </c>
      <c r="BK196">
        <f t="shared" si="321"/>
        <v>0</v>
      </c>
      <c r="BL196">
        <f t="shared" si="321"/>
        <v>0</v>
      </c>
      <c r="BM196">
        <f t="shared" si="321"/>
        <v>0</v>
      </c>
      <c r="BN196">
        <f t="shared" si="321"/>
        <v>0</v>
      </c>
      <c r="BO196">
        <f t="shared" si="321"/>
        <v>0</v>
      </c>
      <c r="BP196">
        <f t="shared" si="321"/>
        <v>0</v>
      </c>
      <c r="BQ196">
        <f t="shared" si="321"/>
        <v>0</v>
      </c>
      <c r="BR196">
        <f t="shared" si="321"/>
        <v>0</v>
      </c>
      <c r="BS196">
        <f t="shared" si="321"/>
        <v>0</v>
      </c>
      <c r="BT196">
        <f t="shared" si="321"/>
        <v>0</v>
      </c>
      <c r="BU196">
        <f t="shared" si="321"/>
        <v>0</v>
      </c>
      <c r="BV196">
        <f>SUM(BJ196:BU196)</f>
        <v>0</v>
      </c>
      <c r="CJ196" s="78"/>
      <c r="CK196" s="581"/>
      <c r="CL196" s="581"/>
      <c r="CM196" s="581"/>
    </row>
    <row r="197" spans="1:91" ht="13.5" thickBot="1" x14ac:dyDescent="0.25">
      <c r="A197" s="167"/>
      <c r="B197" s="79"/>
      <c r="C197" s="79"/>
      <c r="D197" s="79"/>
      <c r="E197" s="79"/>
      <c r="F197" s="79"/>
      <c r="G197" s="79"/>
      <c r="H197" s="79"/>
      <c r="I197" s="79"/>
      <c r="J197" s="79"/>
      <c r="K197" s="79"/>
      <c r="L197" s="79"/>
      <c r="M197" s="79"/>
      <c r="N197" s="79"/>
      <c r="O197" s="79"/>
      <c r="P197" s="79"/>
      <c r="Q197" s="79"/>
      <c r="R197" s="79"/>
      <c r="S197" s="79"/>
      <c r="T197" s="79"/>
      <c r="U197" s="79"/>
      <c r="V197" s="79"/>
      <c r="W197" s="79"/>
      <c r="X197" s="79"/>
      <c r="Y197" s="79">
        <f t="shared" ref="Y197:AJ197" si="322">A195*M196</f>
        <v>0</v>
      </c>
      <c r="Z197" s="79">
        <f t="shared" si="322"/>
        <v>0</v>
      </c>
      <c r="AA197" s="79">
        <f t="shared" si="322"/>
        <v>0</v>
      </c>
      <c r="AB197" s="79">
        <f t="shared" si="322"/>
        <v>0</v>
      </c>
      <c r="AC197" s="79">
        <f t="shared" si="322"/>
        <v>0</v>
      </c>
      <c r="AD197" s="79">
        <f t="shared" si="322"/>
        <v>0</v>
      </c>
      <c r="AE197" s="79">
        <f t="shared" si="322"/>
        <v>0</v>
      </c>
      <c r="AF197" s="79">
        <f t="shared" si="322"/>
        <v>0</v>
      </c>
      <c r="AG197" s="79">
        <f t="shared" si="322"/>
        <v>0</v>
      </c>
      <c r="AH197" s="79">
        <f t="shared" si="322"/>
        <v>0</v>
      </c>
      <c r="AI197" s="79">
        <f t="shared" si="322"/>
        <v>0</v>
      </c>
      <c r="AJ197" s="79">
        <f t="shared" si="322"/>
        <v>0</v>
      </c>
      <c r="AK197" s="79">
        <f t="shared" ref="AK197:AV197" si="323">IF(A195&gt;4.4,M196,A195*M196)</f>
        <v>0</v>
      </c>
      <c r="AL197" s="79">
        <f t="shared" si="323"/>
        <v>0</v>
      </c>
      <c r="AM197" s="79">
        <f t="shared" si="323"/>
        <v>0</v>
      </c>
      <c r="AN197" s="79">
        <f t="shared" si="323"/>
        <v>0</v>
      </c>
      <c r="AO197" s="79">
        <f t="shared" si="323"/>
        <v>0</v>
      </c>
      <c r="AP197" s="79">
        <f t="shared" si="323"/>
        <v>0</v>
      </c>
      <c r="AQ197" s="79">
        <f t="shared" si="323"/>
        <v>0</v>
      </c>
      <c r="AR197" s="79">
        <f t="shared" si="323"/>
        <v>0</v>
      </c>
      <c r="AS197" s="79">
        <f t="shared" si="323"/>
        <v>0</v>
      </c>
      <c r="AT197" s="79">
        <f t="shared" si="323"/>
        <v>0</v>
      </c>
      <c r="AU197" s="79">
        <f t="shared" si="323"/>
        <v>0</v>
      </c>
      <c r="AV197" s="79">
        <f t="shared" si="323"/>
        <v>0</v>
      </c>
      <c r="AW197" s="79">
        <f>SUM(Y197:AJ197)</f>
        <v>0</v>
      </c>
      <c r="AX197" s="168">
        <f>Kinder!BL196</f>
        <v>0</v>
      </c>
      <c r="AY197" s="168">
        <f>Kinder!BM196</f>
        <v>0</v>
      </c>
      <c r="AZ197" s="168">
        <f>Kinder!BN196</f>
        <v>0</v>
      </c>
      <c r="BA197" s="168">
        <f>Kinder!BO196</f>
        <v>0</v>
      </c>
      <c r="BB197" s="168">
        <f>Kinder!BP196</f>
        <v>0</v>
      </c>
      <c r="BC197" s="168">
        <f>Kinder!BQ196</f>
        <v>0</v>
      </c>
      <c r="BD197" s="168">
        <f>Kinder!BR196</f>
        <v>0</v>
      </c>
      <c r="BE197" s="168">
        <f>Kinder!BS196</f>
        <v>0</v>
      </c>
      <c r="BF197" s="168">
        <f>Kinder!BT196</f>
        <v>0</v>
      </c>
      <c r="BG197" s="168">
        <f>Kinder!BU196</f>
        <v>0</v>
      </c>
      <c r="BH197" s="168">
        <f>Kinder!BV196</f>
        <v>0</v>
      </c>
      <c r="BI197" s="168">
        <f>Kinder!BW196</f>
        <v>0</v>
      </c>
      <c r="BV197" s="79"/>
      <c r="BW197" s="79">
        <f t="shared" ref="BW197:CH197" si="324">IF(MIN(AX195,AX196)&gt;4.5,4.5*AX197,BJ196)</f>
        <v>0</v>
      </c>
      <c r="BX197" s="79">
        <f t="shared" si="324"/>
        <v>0</v>
      </c>
      <c r="BY197" s="79">
        <f t="shared" si="324"/>
        <v>0</v>
      </c>
      <c r="BZ197" s="79">
        <f t="shared" si="324"/>
        <v>0</v>
      </c>
      <c r="CA197" s="79">
        <f t="shared" si="324"/>
        <v>0</v>
      </c>
      <c r="CB197" s="79">
        <f t="shared" si="324"/>
        <v>0</v>
      </c>
      <c r="CC197" s="79">
        <f t="shared" si="324"/>
        <v>0</v>
      </c>
      <c r="CD197" s="79">
        <f t="shared" si="324"/>
        <v>0</v>
      </c>
      <c r="CE197" s="79">
        <f t="shared" si="324"/>
        <v>0</v>
      </c>
      <c r="CF197" s="79">
        <f t="shared" si="324"/>
        <v>0</v>
      </c>
      <c r="CG197" s="79">
        <f t="shared" si="324"/>
        <v>0</v>
      </c>
      <c r="CH197" s="79">
        <f t="shared" si="324"/>
        <v>0</v>
      </c>
      <c r="CI197" s="79">
        <f>SUM(BW197:CH197)</f>
        <v>0</v>
      </c>
      <c r="CJ197" s="80"/>
      <c r="CK197" s="581"/>
      <c r="CL197" s="581"/>
      <c r="CM197" s="581"/>
    </row>
    <row r="198" spans="1:91" x14ac:dyDescent="0.2">
      <c r="A198" s="124">
        <f>Kinder!E198</f>
        <v>0</v>
      </c>
      <c r="B198">
        <f>Kinder!F198</f>
        <v>0</v>
      </c>
      <c r="C198">
        <f>Kinder!G198</f>
        <v>0</v>
      </c>
      <c r="D198">
        <f>Kinder!H198</f>
        <v>0</v>
      </c>
      <c r="E198">
        <f>Kinder!I198</f>
        <v>0</v>
      </c>
      <c r="F198">
        <f>Kinder!J198</f>
        <v>0</v>
      </c>
      <c r="G198">
        <f>Kinder!K198</f>
        <v>0</v>
      </c>
      <c r="H198">
        <f>Kinder!L198</f>
        <v>0</v>
      </c>
      <c r="I198">
        <f>Kinder!M198</f>
        <v>0</v>
      </c>
      <c r="J198">
        <f>Kinder!N198</f>
        <v>0</v>
      </c>
      <c r="K198">
        <f>Kinder!O198</f>
        <v>0</v>
      </c>
      <c r="L198">
        <f>Kinder!P198</f>
        <v>0</v>
      </c>
      <c r="AX198" s="165">
        <f>IF(Kinder!BL198=4.5,'Berechnung 4_5 _ x'!$E$31,Kinder!BL198)</f>
        <v>0</v>
      </c>
      <c r="AY198" s="165">
        <f>IF(Kinder!F198=4.5,'Berechnung 4_5 _ x'!$E$31,Kinder!F198)</f>
        <v>0</v>
      </c>
      <c r="AZ198" s="165">
        <f>IF(Kinder!G198=4.5,'Berechnung 4_5 _ x'!$E$31,Kinder!G198)</f>
        <v>0</v>
      </c>
      <c r="BA198" s="165">
        <f>IF(Kinder!H198=4.5,'Berechnung 4_5 _ x'!$E$31,Kinder!H198)</f>
        <v>0</v>
      </c>
      <c r="BB198" s="165">
        <f>IF(Kinder!I198=4.5,'Berechnung 4_5 _ x'!$E$31,Kinder!I198)</f>
        <v>0</v>
      </c>
      <c r="BC198" s="165">
        <f>IF(Kinder!J198=4.5,'Berechnung 4_5 _ x'!$E$31,Kinder!J198)</f>
        <v>0</v>
      </c>
      <c r="BD198" s="165">
        <f>IF(Kinder!K198=4.5,'Berechnung 4_5 _ x'!$E$31,Kinder!K198)</f>
        <v>0</v>
      </c>
      <c r="BE198" s="165">
        <f>IF(Kinder!L198=4.5,'Berechnung 4_5 _ x'!$E$31,Kinder!L198)</f>
        <v>0</v>
      </c>
      <c r="BF198" s="165">
        <f>IF(Kinder!M198=4.5,'Berechnung 4_5 _ x'!$E$31,Kinder!M198)</f>
        <v>0</v>
      </c>
      <c r="BG198" s="165">
        <f>IF(Kinder!N198=4.5,'Berechnung 4_5 _ x'!$E$31,Kinder!N198)</f>
        <v>0</v>
      </c>
      <c r="BH198" s="165">
        <f>IF(Kinder!O198=4.5,'Berechnung 4_5 _ x'!$E$31,Kinder!O198)</f>
        <v>0</v>
      </c>
      <c r="BI198" s="165">
        <f>IF(Kinder!P198=4.5,'Berechnung 4_5 _ x'!$E$31,Kinder!P198)</f>
        <v>0</v>
      </c>
      <c r="BJ198" s="165"/>
      <c r="BK198" s="165"/>
      <c r="BL198" s="165"/>
      <c r="BM198" s="165"/>
      <c r="BN198" s="165"/>
      <c r="BO198" s="165"/>
      <c r="BP198" s="165"/>
      <c r="BQ198" s="165"/>
      <c r="BR198" s="165"/>
      <c r="BS198" s="165"/>
      <c r="BT198" s="165"/>
      <c r="BU198" s="165"/>
      <c r="BW198">
        <f t="shared" ref="BW198:CH198" si="325">IF(MIN(AX198,AX199)&gt;=4.5,1*AX200,BJ199)</f>
        <v>0</v>
      </c>
      <c r="BX198">
        <f t="shared" si="325"/>
        <v>0</v>
      </c>
      <c r="BY198">
        <f t="shared" si="325"/>
        <v>0</v>
      </c>
      <c r="BZ198">
        <f t="shared" si="325"/>
        <v>0</v>
      </c>
      <c r="CA198">
        <f t="shared" si="325"/>
        <v>0</v>
      </c>
      <c r="CB198">
        <f t="shared" si="325"/>
        <v>0</v>
      </c>
      <c r="CC198">
        <f t="shared" si="325"/>
        <v>0</v>
      </c>
      <c r="CD198">
        <f t="shared" si="325"/>
        <v>0</v>
      </c>
      <c r="CE198">
        <f t="shared" si="325"/>
        <v>0</v>
      </c>
      <c r="CF198">
        <f t="shared" si="325"/>
        <v>0</v>
      </c>
      <c r="CG198">
        <f t="shared" si="325"/>
        <v>0</v>
      </c>
      <c r="CH198">
        <f t="shared" si="325"/>
        <v>0</v>
      </c>
      <c r="CJ198" s="78">
        <f>SUM(BW198:CH198)</f>
        <v>0</v>
      </c>
      <c r="CK198" s="581">
        <f>CL198+CM198</f>
        <v>0</v>
      </c>
      <c r="CL198" s="581">
        <f>IF(COUNTIF(Kinder!E200:P200,Antrag!$C$4)=0,0,(IF(AND(A198=2,Kinder!E200=Antrag!$C$4),M199,0)+IF(AND(OR(A198=2,B198=2),Kinder!F200=Antrag!$C$4),N199,0)+IF(AND(OR(A198=2,B198=2,C198=2),Kinder!G200=Antrag!$C$4),O199,0)+IF(AND(OR(A198=2,B198=2,C198=2,D198=2),Kinder!H200=Antrag!$C$4),P199,0)+IF(AND(OR(A198=2,B198=2,C198=2,D198=2,E198=2),Kinder!I200=Antrag!$C$4),Q199,0)+IF(AND(OR(A198=2,B198=2,C198=2,D198=2,E198=2,F198=2),Kinder!J200=Antrag!$C$4),R199,0))/12)</f>
        <v>0</v>
      </c>
      <c r="CM198" s="581">
        <f>IF(COUNTIF(Kinder!E200:P200,Antrag!$C$4)=0,0,(IF(AND(OR(A198=2,B198=2,C198=2,D198=2,E198=2,F198=2,G198=2),Kinder!K200=Antrag!$C$4),S199,0)+IF(AND(OR(A198=2,B198=2,C198=2,D198=2,E198=2,F198=2,G198=2,H198=2),Kinder!L200=Antrag!$C$4),T199,0)+IF(AND(OR(A198=2,B198=2,C198=2,D198=2,E198=2,F198=2,G198=2,H198=2,I198=2),Kinder!M200=Antrag!$C$4),U199,0)+IF(AND(OR(A198=2,B198=2,C198=2,D198=2,E198=2,F198=2,G198=2,H198=2,I198=2,J198=2),Kinder!N200=Antrag!$C$4),V199,0)+IF(AND(OR(A198=2,B198=2,C198=2,D198=2,E198=2,F198=2,G198=2,H198=2,I198=2,J198=2,K198=2),Kinder!O200=Antrag!$C$4),W199,0)+IF(AND(OR(A198=2,B198=2,C198=2,D198=2,E198=2,F198=2,G198=2,H198=2,I198=2,J198=2,K198=2,L198=2),Kinder!P200=Antrag!$C$4),X199,0))/12)</f>
        <v>0</v>
      </c>
    </row>
    <row r="199" spans="1:91" x14ac:dyDescent="0.2">
      <c r="A199" s="124"/>
      <c r="M199">
        <f>Kinder!E199</f>
        <v>0</v>
      </c>
      <c r="N199">
        <f>Kinder!F199</f>
        <v>0</v>
      </c>
      <c r="O199">
        <f>Kinder!G199</f>
        <v>0</v>
      </c>
      <c r="P199">
        <f>Kinder!H199</f>
        <v>0</v>
      </c>
      <c r="Q199">
        <f>Kinder!I199</f>
        <v>0</v>
      </c>
      <c r="R199">
        <f>Kinder!J199</f>
        <v>0</v>
      </c>
      <c r="S199">
        <f>Kinder!K199</f>
        <v>0</v>
      </c>
      <c r="T199">
        <f>Kinder!L199</f>
        <v>0</v>
      </c>
      <c r="U199">
        <f>Kinder!M199</f>
        <v>0</v>
      </c>
      <c r="V199">
        <f>Kinder!N199</f>
        <v>0</v>
      </c>
      <c r="W199">
        <f>Kinder!O199</f>
        <v>0</v>
      </c>
      <c r="X199">
        <f>Kinder!P199</f>
        <v>0</v>
      </c>
      <c r="AX199">
        <f>IF(Kinder!BL198&gt;=4.5,IF('Berechnung 4_5 _ x'!D$5="Nein",4.5,IF(Kinder!AJ$903&lt;3,IF(MAX(Kinder!$AJ$903:AJ$903)&lt;3,4.5,Kinder!BL198),MIN('Berechnung 4_5 _ x'!$E$31:$F$32))),Kinder!BL198)</f>
        <v>0</v>
      </c>
      <c r="AY199">
        <f>IF(Kinder!BM198&gt;=4.5,IF('Berechnung 4_5 _ x'!E$5="Nein",4.5,IF(Kinder!AK$903&lt;3,IF(MAX(Kinder!$AJ$903:AK$903)&lt;3,4.5,Kinder!BM198),MIN('Berechnung 4_5 _ x'!$E$31:$F$32))),Kinder!BM198)</f>
        <v>0</v>
      </c>
      <c r="AZ199">
        <f>IF(Kinder!BN198&gt;=4.5,IF('Berechnung 4_5 _ x'!F$5="Nein",4.5,IF(Kinder!AL$903&lt;3,IF(MAX(Kinder!$AJ$903:AL$903)&lt;3,4.5,Kinder!BN198),MIN('Berechnung 4_5 _ x'!$E$31:$F$32))),Kinder!BN198)</f>
        <v>0</v>
      </c>
      <c r="BA199">
        <f>IF(Kinder!BO198&gt;=4.5,IF('Berechnung 4_5 _ x'!G$5="Nein",4.5,IF(Kinder!AM$903&lt;3,IF(MAX(Kinder!$AJ$903:AM$903)&lt;3,4.5,Kinder!BO198),MIN('Berechnung 4_5 _ x'!$E$31:$F$32))),Kinder!BO198)</f>
        <v>0</v>
      </c>
      <c r="BB199">
        <f>IF(Kinder!BP198&gt;=4.5,IF('Berechnung 4_5 _ x'!H$5="Nein",4.5,IF(Kinder!AN$903&lt;3,IF(MAX(Kinder!$AJ$903:AN$903)&lt;3,4.5,Kinder!BP198),MIN('Berechnung 4_5 _ x'!$E$31:$F$32))),Kinder!BP198)</f>
        <v>0</v>
      </c>
      <c r="BC199">
        <f>IF(Kinder!BQ198&gt;=4.5,IF('Berechnung 4_5 _ x'!I$5="Nein",4.5,IF(Kinder!AO$903&lt;3,IF(MAX(Kinder!$AJ$903:AO$903)&lt;3,4.5,Kinder!BQ198),MIN('Berechnung 4_5 _ x'!$E$31:$F$32))),Kinder!BQ198)</f>
        <v>0</v>
      </c>
      <c r="BD199">
        <f>IF(Kinder!BR198&gt;=4.5,IF('Berechnung 4_5 _ x'!J$5="Nein",4.5,IF(Kinder!AP$903&lt;3,IF(MAX(Kinder!$AJ$903:AP$903)&lt;3,4.5,Kinder!BR198),MIN('Berechnung 4_5 _ x'!$E$31:$F$32))),Kinder!BR198)</f>
        <v>0</v>
      </c>
      <c r="BE199">
        <f>IF(Kinder!BS198&gt;=4.5,IF('Berechnung 4_5 _ x'!K$5="Nein",4.5,IF(Kinder!AQ$903&lt;3,IF(MAX(Kinder!$AJ$903:AQ$903)&lt;3,4.5,Kinder!BS198),MIN('Berechnung 4_5 _ x'!$E$31:$F$32))),Kinder!BS198)</f>
        <v>0</v>
      </c>
      <c r="BF199">
        <f>IF(Kinder!BT198&gt;=4.5,IF('Berechnung 4_5 _ x'!L$5="Nein",4.5,IF(Kinder!AR$903&lt;3,IF(MAX(Kinder!$AJ$903:AR$903)&lt;3,4.5,Kinder!BT198),MIN('Berechnung 4_5 _ x'!$E$31:$F$32))),Kinder!BT198)</f>
        <v>0</v>
      </c>
      <c r="BG199">
        <f>IF(Kinder!BU198&gt;=4.5,IF('Berechnung 4_5 _ x'!M$5="Nein",4.5,IF(Kinder!AS$903&lt;3,IF(MAX(Kinder!$AJ$903:AS$903)&lt;3,4.5,Kinder!BU198),MIN('Berechnung 4_5 _ x'!$E$31:$F$32))),Kinder!BU198)</f>
        <v>0</v>
      </c>
      <c r="BH199">
        <f>IF(Kinder!BV198&gt;=4.5,IF('Berechnung 4_5 _ x'!N$5="Nein",4.5,IF(Kinder!AT$903&lt;3,IF(MAX(Kinder!$AJ$903:AT$903)&lt;3,4.5,Kinder!BV198),MIN('Berechnung 4_5 _ x'!$E$31:$F$32))),Kinder!BV198)</f>
        <v>0</v>
      </c>
      <c r="BI199">
        <f>IF(Kinder!BW198&gt;=4.5,IF('Berechnung 4_5 _ x'!O$5="Nein",4.5,IF(Kinder!AU$903&lt;3,IF(MAX(Kinder!$AJ$903:AU$903)&lt;3,4.5,Kinder!BW198),MIN('Berechnung 4_5 _ x'!$E$31:$F$32))),Kinder!BW198)</f>
        <v>0</v>
      </c>
      <c r="BJ199">
        <f t="shared" ref="BJ199:BU199" si="326">MIN(AX198,AX199)*AX200</f>
        <v>0</v>
      </c>
      <c r="BK199">
        <f t="shared" si="326"/>
        <v>0</v>
      </c>
      <c r="BL199">
        <f t="shared" si="326"/>
        <v>0</v>
      </c>
      <c r="BM199">
        <f t="shared" si="326"/>
        <v>0</v>
      </c>
      <c r="BN199">
        <f t="shared" si="326"/>
        <v>0</v>
      </c>
      <c r="BO199">
        <f t="shared" si="326"/>
        <v>0</v>
      </c>
      <c r="BP199">
        <f t="shared" si="326"/>
        <v>0</v>
      </c>
      <c r="BQ199">
        <f t="shared" si="326"/>
        <v>0</v>
      </c>
      <c r="BR199">
        <f t="shared" si="326"/>
        <v>0</v>
      </c>
      <c r="BS199">
        <f t="shared" si="326"/>
        <v>0</v>
      </c>
      <c r="BT199">
        <f t="shared" si="326"/>
        <v>0</v>
      </c>
      <c r="BU199">
        <f t="shared" si="326"/>
        <v>0</v>
      </c>
      <c r="BV199">
        <f>SUM(BJ199:BU199)</f>
        <v>0</v>
      </c>
      <c r="CJ199" s="78"/>
      <c r="CK199" s="581"/>
      <c r="CL199" s="581"/>
      <c r="CM199" s="581"/>
    </row>
    <row r="200" spans="1:91" ht="13.5" thickBot="1" x14ac:dyDescent="0.25">
      <c r="A200" s="167"/>
      <c r="B200" s="79"/>
      <c r="C200" s="79"/>
      <c r="D200" s="79"/>
      <c r="E200" s="79"/>
      <c r="F200" s="79"/>
      <c r="G200" s="79"/>
      <c r="H200" s="79"/>
      <c r="I200" s="79"/>
      <c r="J200" s="79"/>
      <c r="K200" s="79"/>
      <c r="L200" s="79"/>
      <c r="M200" s="79"/>
      <c r="N200" s="79"/>
      <c r="O200" s="79"/>
      <c r="P200" s="79"/>
      <c r="Q200" s="79"/>
      <c r="R200" s="79"/>
      <c r="S200" s="79"/>
      <c r="T200" s="79"/>
      <c r="U200" s="79"/>
      <c r="V200" s="79"/>
      <c r="W200" s="79"/>
      <c r="X200" s="79"/>
      <c r="Y200" s="79">
        <f t="shared" ref="Y200:AJ200" si="327">A198*M199</f>
        <v>0</v>
      </c>
      <c r="Z200" s="79">
        <f t="shared" si="327"/>
        <v>0</v>
      </c>
      <c r="AA200" s="79">
        <f t="shared" si="327"/>
        <v>0</v>
      </c>
      <c r="AB200" s="79">
        <f t="shared" si="327"/>
        <v>0</v>
      </c>
      <c r="AC200" s="79">
        <f t="shared" si="327"/>
        <v>0</v>
      </c>
      <c r="AD200" s="79">
        <f t="shared" si="327"/>
        <v>0</v>
      </c>
      <c r="AE200" s="79">
        <f t="shared" si="327"/>
        <v>0</v>
      </c>
      <c r="AF200" s="79">
        <f t="shared" si="327"/>
        <v>0</v>
      </c>
      <c r="AG200" s="79">
        <f t="shared" si="327"/>
        <v>0</v>
      </c>
      <c r="AH200" s="79">
        <f t="shared" si="327"/>
        <v>0</v>
      </c>
      <c r="AI200" s="79">
        <f t="shared" si="327"/>
        <v>0</v>
      </c>
      <c r="AJ200" s="79">
        <f t="shared" si="327"/>
        <v>0</v>
      </c>
      <c r="AK200" s="79">
        <f t="shared" ref="AK200:AV200" si="328">IF(A198&gt;4.4,M199,A198*M199)</f>
        <v>0</v>
      </c>
      <c r="AL200" s="79">
        <f t="shared" si="328"/>
        <v>0</v>
      </c>
      <c r="AM200" s="79">
        <f t="shared" si="328"/>
        <v>0</v>
      </c>
      <c r="AN200" s="79">
        <f t="shared" si="328"/>
        <v>0</v>
      </c>
      <c r="AO200" s="79">
        <f t="shared" si="328"/>
        <v>0</v>
      </c>
      <c r="AP200" s="79">
        <f t="shared" si="328"/>
        <v>0</v>
      </c>
      <c r="AQ200" s="79">
        <f t="shared" si="328"/>
        <v>0</v>
      </c>
      <c r="AR200" s="79">
        <f t="shared" si="328"/>
        <v>0</v>
      </c>
      <c r="AS200" s="79">
        <f t="shared" si="328"/>
        <v>0</v>
      </c>
      <c r="AT200" s="79">
        <f t="shared" si="328"/>
        <v>0</v>
      </c>
      <c r="AU200" s="79">
        <f t="shared" si="328"/>
        <v>0</v>
      </c>
      <c r="AV200" s="79">
        <f t="shared" si="328"/>
        <v>0</v>
      </c>
      <c r="AW200" s="79">
        <f>SUM(Y200:AJ200)</f>
        <v>0</v>
      </c>
      <c r="AX200" s="168">
        <f>Kinder!BL199</f>
        <v>0</v>
      </c>
      <c r="AY200" s="168">
        <f>Kinder!BM199</f>
        <v>0</v>
      </c>
      <c r="AZ200" s="168">
        <f>Kinder!BN199</f>
        <v>0</v>
      </c>
      <c r="BA200" s="168">
        <f>Kinder!BO199</f>
        <v>0</v>
      </c>
      <c r="BB200" s="168">
        <f>Kinder!BP199</f>
        <v>0</v>
      </c>
      <c r="BC200" s="168">
        <f>Kinder!BQ199</f>
        <v>0</v>
      </c>
      <c r="BD200" s="168">
        <f>Kinder!BR199</f>
        <v>0</v>
      </c>
      <c r="BE200" s="168">
        <f>Kinder!BS199</f>
        <v>0</v>
      </c>
      <c r="BF200" s="168">
        <f>Kinder!BT199</f>
        <v>0</v>
      </c>
      <c r="BG200" s="168">
        <f>Kinder!BU199</f>
        <v>0</v>
      </c>
      <c r="BH200" s="168">
        <f>Kinder!BV199</f>
        <v>0</v>
      </c>
      <c r="BI200" s="168">
        <f>Kinder!BW199</f>
        <v>0</v>
      </c>
      <c r="BV200" s="79"/>
      <c r="BW200" s="79">
        <f t="shared" ref="BW200:CH200" si="329">IF(MIN(AX198,AX199)&gt;4.5,4.5*AX200,BJ199)</f>
        <v>0</v>
      </c>
      <c r="BX200" s="79">
        <f t="shared" si="329"/>
        <v>0</v>
      </c>
      <c r="BY200" s="79">
        <f t="shared" si="329"/>
        <v>0</v>
      </c>
      <c r="BZ200" s="79">
        <f t="shared" si="329"/>
        <v>0</v>
      </c>
      <c r="CA200" s="79">
        <f t="shared" si="329"/>
        <v>0</v>
      </c>
      <c r="CB200" s="79">
        <f t="shared" si="329"/>
        <v>0</v>
      </c>
      <c r="CC200" s="79">
        <f t="shared" si="329"/>
        <v>0</v>
      </c>
      <c r="CD200" s="79">
        <f t="shared" si="329"/>
        <v>0</v>
      </c>
      <c r="CE200" s="79">
        <f t="shared" si="329"/>
        <v>0</v>
      </c>
      <c r="CF200" s="79">
        <f t="shared" si="329"/>
        <v>0</v>
      </c>
      <c r="CG200" s="79">
        <f t="shared" si="329"/>
        <v>0</v>
      </c>
      <c r="CH200" s="79">
        <f t="shared" si="329"/>
        <v>0</v>
      </c>
      <c r="CI200" s="79">
        <f>SUM(BW200:CH200)</f>
        <v>0</v>
      </c>
      <c r="CJ200" s="80"/>
      <c r="CK200" s="581"/>
      <c r="CL200" s="581"/>
      <c r="CM200" s="581"/>
    </row>
    <row r="201" spans="1:91" x14ac:dyDescent="0.2">
      <c r="A201" s="124">
        <f>Kinder!E201</f>
        <v>0</v>
      </c>
      <c r="B201">
        <f>Kinder!F201</f>
        <v>0</v>
      </c>
      <c r="C201">
        <f>Kinder!G201</f>
        <v>0</v>
      </c>
      <c r="D201">
        <f>Kinder!H201</f>
        <v>0</v>
      </c>
      <c r="E201">
        <f>Kinder!I201</f>
        <v>0</v>
      </c>
      <c r="F201">
        <f>Kinder!J201</f>
        <v>0</v>
      </c>
      <c r="G201">
        <f>Kinder!K201</f>
        <v>0</v>
      </c>
      <c r="H201">
        <f>Kinder!L201</f>
        <v>0</v>
      </c>
      <c r="I201">
        <f>Kinder!M201</f>
        <v>0</v>
      </c>
      <c r="J201">
        <f>Kinder!N201</f>
        <v>0</v>
      </c>
      <c r="K201">
        <f>Kinder!O201</f>
        <v>0</v>
      </c>
      <c r="L201">
        <f>Kinder!P201</f>
        <v>0</v>
      </c>
      <c r="AX201" s="165">
        <f>IF(Kinder!BL201=4.5,'Berechnung 4_5 _ x'!$E$31,Kinder!BL201)</f>
        <v>0</v>
      </c>
      <c r="AY201" s="165">
        <f>IF(Kinder!F201=4.5,'Berechnung 4_5 _ x'!$E$31,Kinder!F201)</f>
        <v>0</v>
      </c>
      <c r="AZ201" s="165">
        <f>IF(Kinder!G201=4.5,'Berechnung 4_5 _ x'!$E$31,Kinder!G201)</f>
        <v>0</v>
      </c>
      <c r="BA201" s="165">
        <f>IF(Kinder!H201=4.5,'Berechnung 4_5 _ x'!$E$31,Kinder!H201)</f>
        <v>0</v>
      </c>
      <c r="BB201" s="165">
        <f>IF(Kinder!I201=4.5,'Berechnung 4_5 _ x'!$E$31,Kinder!I201)</f>
        <v>0</v>
      </c>
      <c r="BC201" s="165">
        <f>IF(Kinder!J201=4.5,'Berechnung 4_5 _ x'!$E$31,Kinder!J201)</f>
        <v>0</v>
      </c>
      <c r="BD201" s="165">
        <f>IF(Kinder!K201=4.5,'Berechnung 4_5 _ x'!$E$31,Kinder!K201)</f>
        <v>0</v>
      </c>
      <c r="BE201" s="165">
        <f>IF(Kinder!L201=4.5,'Berechnung 4_5 _ x'!$E$31,Kinder!L201)</f>
        <v>0</v>
      </c>
      <c r="BF201" s="165">
        <f>IF(Kinder!M201=4.5,'Berechnung 4_5 _ x'!$E$31,Kinder!M201)</f>
        <v>0</v>
      </c>
      <c r="BG201" s="165">
        <f>IF(Kinder!N201=4.5,'Berechnung 4_5 _ x'!$E$31,Kinder!N201)</f>
        <v>0</v>
      </c>
      <c r="BH201" s="165">
        <f>IF(Kinder!O201=4.5,'Berechnung 4_5 _ x'!$E$31,Kinder!O201)</f>
        <v>0</v>
      </c>
      <c r="BI201" s="165">
        <f>IF(Kinder!P201=4.5,'Berechnung 4_5 _ x'!$E$31,Kinder!P201)</f>
        <v>0</v>
      </c>
      <c r="BJ201" s="165"/>
      <c r="BK201" s="165"/>
      <c r="BL201" s="165"/>
      <c r="BM201" s="165"/>
      <c r="BN201" s="165"/>
      <c r="BO201" s="165"/>
      <c r="BP201" s="165"/>
      <c r="BQ201" s="165"/>
      <c r="BR201" s="165"/>
      <c r="BS201" s="165"/>
      <c r="BT201" s="165"/>
      <c r="BU201" s="165"/>
      <c r="BW201">
        <f t="shared" ref="BW201:CH201" si="330">IF(MIN(AX201,AX202)&gt;=4.5,1*AX203,BJ202)</f>
        <v>0</v>
      </c>
      <c r="BX201">
        <f t="shared" si="330"/>
        <v>0</v>
      </c>
      <c r="BY201">
        <f t="shared" si="330"/>
        <v>0</v>
      </c>
      <c r="BZ201">
        <f t="shared" si="330"/>
        <v>0</v>
      </c>
      <c r="CA201">
        <f t="shared" si="330"/>
        <v>0</v>
      </c>
      <c r="CB201">
        <f t="shared" si="330"/>
        <v>0</v>
      </c>
      <c r="CC201">
        <f t="shared" si="330"/>
        <v>0</v>
      </c>
      <c r="CD201">
        <f t="shared" si="330"/>
        <v>0</v>
      </c>
      <c r="CE201">
        <f t="shared" si="330"/>
        <v>0</v>
      </c>
      <c r="CF201">
        <f t="shared" si="330"/>
        <v>0</v>
      </c>
      <c r="CG201">
        <f t="shared" si="330"/>
        <v>0</v>
      </c>
      <c r="CH201">
        <f t="shared" si="330"/>
        <v>0</v>
      </c>
      <c r="CJ201" s="78">
        <f>SUM(BW201:CH201)</f>
        <v>0</v>
      </c>
      <c r="CK201" s="581">
        <f>CL201+CM201</f>
        <v>0</v>
      </c>
      <c r="CL201" s="581">
        <f>IF(COUNTIF(Kinder!E203:P203,Antrag!$C$4)=0,0,(IF(AND(A201=2,Kinder!E203=Antrag!$C$4),M202,0)+IF(AND(OR(A201=2,B201=2),Kinder!F203=Antrag!$C$4),N202,0)+IF(AND(OR(A201=2,B201=2,C201=2),Kinder!G203=Antrag!$C$4),O202,0)+IF(AND(OR(A201=2,B201=2,C201=2,D201=2),Kinder!H203=Antrag!$C$4),P202,0)+IF(AND(OR(A201=2,B201=2,C201=2,D201=2,E201=2),Kinder!I203=Antrag!$C$4),Q202,0)+IF(AND(OR(A201=2,B201=2,C201=2,D201=2,E201=2,F201=2),Kinder!J203=Antrag!$C$4),R202,0))/12)</f>
        <v>0</v>
      </c>
      <c r="CM201" s="581">
        <f>IF(COUNTIF(Kinder!E203:P203,Antrag!$C$4)=0,0,(IF(AND(OR(A201=2,B201=2,C201=2,D201=2,E201=2,F201=2,G201=2),Kinder!K203=Antrag!$C$4),S202,0)+IF(AND(OR(A201=2,B201=2,C201=2,D201=2,E201=2,F201=2,G201=2,H201=2),Kinder!L203=Antrag!$C$4),T202,0)+IF(AND(OR(A201=2,B201=2,C201=2,D201=2,E201=2,F201=2,G201=2,H201=2,I201=2),Kinder!M203=Antrag!$C$4),U202,0)+IF(AND(OR(A201=2,B201=2,C201=2,D201=2,E201=2,F201=2,G201=2,H201=2,I201=2,J201=2),Kinder!N203=Antrag!$C$4),V202,0)+IF(AND(OR(A201=2,B201=2,C201=2,D201=2,E201=2,F201=2,G201=2,H201=2,I201=2,J201=2,K201=2),Kinder!O203=Antrag!$C$4),W202,0)+IF(AND(OR(A201=2,B201=2,C201=2,D201=2,E201=2,F201=2,G201=2,H201=2,I201=2,J201=2,K201=2,L201=2),Kinder!P203=Antrag!$C$4),X202,0))/12)</f>
        <v>0</v>
      </c>
    </row>
    <row r="202" spans="1:91" x14ac:dyDescent="0.2">
      <c r="A202" s="124"/>
      <c r="M202">
        <f>Kinder!E202</f>
        <v>0</v>
      </c>
      <c r="N202">
        <f>Kinder!F202</f>
        <v>0</v>
      </c>
      <c r="O202">
        <f>Kinder!G202</f>
        <v>0</v>
      </c>
      <c r="P202">
        <f>Kinder!H202</f>
        <v>0</v>
      </c>
      <c r="Q202">
        <f>Kinder!I202</f>
        <v>0</v>
      </c>
      <c r="R202">
        <f>Kinder!J202</f>
        <v>0</v>
      </c>
      <c r="S202">
        <f>Kinder!K202</f>
        <v>0</v>
      </c>
      <c r="T202">
        <f>Kinder!L202</f>
        <v>0</v>
      </c>
      <c r="U202">
        <f>Kinder!M202</f>
        <v>0</v>
      </c>
      <c r="V202">
        <f>Kinder!N202</f>
        <v>0</v>
      </c>
      <c r="W202">
        <f>Kinder!O202</f>
        <v>0</v>
      </c>
      <c r="X202">
        <f>Kinder!P202</f>
        <v>0</v>
      </c>
      <c r="AX202">
        <f>IF(Kinder!BL201&gt;=4.5,IF('Berechnung 4_5 _ x'!D$5="Nein",4.5,IF(Kinder!AJ$903&lt;3,IF(MAX(Kinder!$AJ$903:AJ$903)&lt;3,4.5,Kinder!BL201),MIN('Berechnung 4_5 _ x'!$E$31:$F$32))),Kinder!BL201)</f>
        <v>0</v>
      </c>
      <c r="AY202">
        <f>IF(Kinder!BM201&gt;=4.5,IF('Berechnung 4_5 _ x'!E$5="Nein",4.5,IF(Kinder!AK$903&lt;3,IF(MAX(Kinder!$AJ$903:AK$903)&lt;3,4.5,Kinder!BM201),MIN('Berechnung 4_5 _ x'!$E$31:$F$32))),Kinder!BM201)</f>
        <v>0</v>
      </c>
      <c r="AZ202">
        <f>IF(Kinder!BN201&gt;=4.5,IF('Berechnung 4_5 _ x'!F$5="Nein",4.5,IF(Kinder!AL$903&lt;3,IF(MAX(Kinder!$AJ$903:AL$903)&lt;3,4.5,Kinder!BN201),MIN('Berechnung 4_5 _ x'!$E$31:$F$32))),Kinder!BN201)</f>
        <v>0</v>
      </c>
      <c r="BA202">
        <f>IF(Kinder!BO201&gt;=4.5,IF('Berechnung 4_5 _ x'!G$5="Nein",4.5,IF(Kinder!AM$903&lt;3,IF(MAX(Kinder!$AJ$903:AM$903)&lt;3,4.5,Kinder!BO201),MIN('Berechnung 4_5 _ x'!$E$31:$F$32))),Kinder!BO201)</f>
        <v>0</v>
      </c>
      <c r="BB202">
        <f>IF(Kinder!BP201&gt;=4.5,IF('Berechnung 4_5 _ x'!H$5="Nein",4.5,IF(Kinder!AN$903&lt;3,IF(MAX(Kinder!$AJ$903:AN$903)&lt;3,4.5,Kinder!BP201),MIN('Berechnung 4_5 _ x'!$E$31:$F$32))),Kinder!BP201)</f>
        <v>0</v>
      </c>
      <c r="BC202">
        <f>IF(Kinder!BQ201&gt;=4.5,IF('Berechnung 4_5 _ x'!I$5="Nein",4.5,IF(Kinder!AO$903&lt;3,IF(MAX(Kinder!$AJ$903:AO$903)&lt;3,4.5,Kinder!BQ201),MIN('Berechnung 4_5 _ x'!$E$31:$F$32))),Kinder!BQ201)</f>
        <v>0</v>
      </c>
      <c r="BD202">
        <f>IF(Kinder!BR201&gt;=4.5,IF('Berechnung 4_5 _ x'!J$5="Nein",4.5,IF(Kinder!AP$903&lt;3,IF(MAX(Kinder!$AJ$903:AP$903)&lt;3,4.5,Kinder!BR201),MIN('Berechnung 4_5 _ x'!$E$31:$F$32))),Kinder!BR201)</f>
        <v>0</v>
      </c>
      <c r="BE202">
        <f>IF(Kinder!BS201&gt;=4.5,IF('Berechnung 4_5 _ x'!K$5="Nein",4.5,IF(Kinder!AQ$903&lt;3,IF(MAX(Kinder!$AJ$903:AQ$903)&lt;3,4.5,Kinder!BS201),MIN('Berechnung 4_5 _ x'!$E$31:$F$32))),Kinder!BS201)</f>
        <v>0</v>
      </c>
      <c r="BF202">
        <f>IF(Kinder!BT201&gt;=4.5,IF('Berechnung 4_5 _ x'!L$5="Nein",4.5,IF(Kinder!AR$903&lt;3,IF(MAX(Kinder!$AJ$903:AR$903)&lt;3,4.5,Kinder!BT201),MIN('Berechnung 4_5 _ x'!$E$31:$F$32))),Kinder!BT201)</f>
        <v>0</v>
      </c>
      <c r="BG202">
        <f>IF(Kinder!BU201&gt;=4.5,IF('Berechnung 4_5 _ x'!M$5="Nein",4.5,IF(Kinder!AS$903&lt;3,IF(MAX(Kinder!$AJ$903:AS$903)&lt;3,4.5,Kinder!BU201),MIN('Berechnung 4_5 _ x'!$E$31:$F$32))),Kinder!BU201)</f>
        <v>0</v>
      </c>
      <c r="BH202">
        <f>IF(Kinder!BV201&gt;=4.5,IF('Berechnung 4_5 _ x'!N$5="Nein",4.5,IF(Kinder!AT$903&lt;3,IF(MAX(Kinder!$AJ$903:AT$903)&lt;3,4.5,Kinder!BV201),MIN('Berechnung 4_5 _ x'!$E$31:$F$32))),Kinder!BV201)</f>
        <v>0</v>
      </c>
      <c r="BI202">
        <f>IF(Kinder!BW201&gt;=4.5,IF('Berechnung 4_5 _ x'!O$5="Nein",4.5,IF(Kinder!AU$903&lt;3,IF(MAX(Kinder!$AJ$903:AU$903)&lt;3,4.5,Kinder!BW201),MIN('Berechnung 4_5 _ x'!$E$31:$F$32))),Kinder!BW201)</f>
        <v>0</v>
      </c>
      <c r="BJ202">
        <f t="shared" ref="BJ202:BU202" si="331">MIN(AX201,AX202)*AX203</f>
        <v>0</v>
      </c>
      <c r="BK202">
        <f t="shared" si="331"/>
        <v>0</v>
      </c>
      <c r="BL202">
        <f t="shared" si="331"/>
        <v>0</v>
      </c>
      <c r="BM202">
        <f t="shared" si="331"/>
        <v>0</v>
      </c>
      <c r="BN202">
        <f t="shared" si="331"/>
        <v>0</v>
      </c>
      <c r="BO202">
        <f t="shared" si="331"/>
        <v>0</v>
      </c>
      <c r="BP202">
        <f t="shared" si="331"/>
        <v>0</v>
      </c>
      <c r="BQ202">
        <f t="shared" si="331"/>
        <v>0</v>
      </c>
      <c r="BR202">
        <f t="shared" si="331"/>
        <v>0</v>
      </c>
      <c r="BS202">
        <f t="shared" si="331"/>
        <v>0</v>
      </c>
      <c r="BT202">
        <f t="shared" si="331"/>
        <v>0</v>
      </c>
      <c r="BU202">
        <f t="shared" si="331"/>
        <v>0</v>
      </c>
      <c r="BV202">
        <f>SUM(BJ202:BU202)</f>
        <v>0</v>
      </c>
      <c r="CJ202" s="78"/>
      <c r="CK202" s="581"/>
      <c r="CL202" s="581"/>
      <c r="CM202" s="581"/>
    </row>
    <row r="203" spans="1:91" ht="13.5" thickBot="1" x14ac:dyDescent="0.25">
      <c r="A203" s="167"/>
      <c r="B203" s="79"/>
      <c r="C203" s="79"/>
      <c r="D203" s="79"/>
      <c r="E203" s="79"/>
      <c r="F203" s="79"/>
      <c r="G203" s="79"/>
      <c r="H203" s="79"/>
      <c r="I203" s="79"/>
      <c r="J203" s="79"/>
      <c r="K203" s="79"/>
      <c r="L203" s="79"/>
      <c r="M203" s="79"/>
      <c r="N203" s="79"/>
      <c r="O203" s="79"/>
      <c r="P203" s="79"/>
      <c r="Q203" s="79"/>
      <c r="R203" s="79"/>
      <c r="S203" s="79"/>
      <c r="T203" s="79"/>
      <c r="U203" s="79"/>
      <c r="V203" s="79"/>
      <c r="W203" s="79"/>
      <c r="X203" s="79"/>
      <c r="Y203" s="79">
        <f t="shared" ref="Y203:AJ203" si="332">A201*M202</f>
        <v>0</v>
      </c>
      <c r="Z203" s="79">
        <f t="shared" si="332"/>
        <v>0</v>
      </c>
      <c r="AA203" s="79">
        <f t="shared" si="332"/>
        <v>0</v>
      </c>
      <c r="AB203" s="79">
        <f t="shared" si="332"/>
        <v>0</v>
      </c>
      <c r="AC203" s="79">
        <f t="shared" si="332"/>
        <v>0</v>
      </c>
      <c r="AD203" s="79">
        <f t="shared" si="332"/>
        <v>0</v>
      </c>
      <c r="AE203" s="79">
        <f t="shared" si="332"/>
        <v>0</v>
      </c>
      <c r="AF203" s="79">
        <f t="shared" si="332"/>
        <v>0</v>
      </c>
      <c r="AG203" s="79">
        <f t="shared" si="332"/>
        <v>0</v>
      </c>
      <c r="AH203" s="79">
        <f t="shared" si="332"/>
        <v>0</v>
      </c>
      <c r="AI203" s="79">
        <f t="shared" si="332"/>
        <v>0</v>
      </c>
      <c r="AJ203" s="79">
        <f t="shared" si="332"/>
        <v>0</v>
      </c>
      <c r="AK203" s="79">
        <f t="shared" ref="AK203:AV203" si="333">IF(A201&gt;4.4,M202,A201*M202)</f>
        <v>0</v>
      </c>
      <c r="AL203" s="79">
        <f t="shared" si="333"/>
        <v>0</v>
      </c>
      <c r="AM203" s="79">
        <f t="shared" si="333"/>
        <v>0</v>
      </c>
      <c r="AN203" s="79">
        <f t="shared" si="333"/>
        <v>0</v>
      </c>
      <c r="AO203" s="79">
        <f t="shared" si="333"/>
        <v>0</v>
      </c>
      <c r="AP203" s="79">
        <f t="shared" si="333"/>
        <v>0</v>
      </c>
      <c r="AQ203" s="79">
        <f t="shared" si="333"/>
        <v>0</v>
      </c>
      <c r="AR203" s="79">
        <f t="shared" si="333"/>
        <v>0</v>
      </c>
      <c r="AS203" s="79">
        <f t="shared" si="333"/>
        <v>0</v>
      </c>
      <c r="AT203" s="79">
        <f t="shared" si="333"/>
        <v>0</v>
      </c>
      <c r="AU203" s="79">
        <f t="shared" si="333"/>
        <v>0</v>
      </c>
      <c r="AV203" s="79">
        <f t="shared" si="333"/>
        <v>0</v>
      </c>
      <c r="AW203" s="79">
        <f>SUM(Y203:AJ203)</f>
        <v>0</v>
      </c>
      <c r="AX203" s="168">
        <f>Kinder!BL202</f>
        <v>0</v>
      </c>
      <c r="AY203" s="168">
        <f>Kinder!BM202</f>
        <v>0</v>
      </c>
      <c r="AZ203" s="168">
        <f>Kinder!BN202</f>
        <v>0</v>
      </c>
      <c r="BA203" s="168">
        <f>Kinder!BO202</f>
        <v>0</v>
      </c>
      <c r="BB203" s="168">
        <f>Kinder!BP202</f>
        <v>0</v>
      </c>
      <c r="BC203" s="168">
        <f>Kinder!BQ202</f>
        <v>0</v>
      </c>
      <c r="BD203" s="168">
        <f>Kinder!BR202</f>
        <v>0</v>
      </c>
      <c r="BE203" s="168">
        <f>Kinder!BS202</f>
        <v>0</v>
      </c>
      <c r="BF203" s="168">
        <f>Kinder!BT202</f>
        <v>0</v>
      </c>
      <c r="BG203" s="168">
        <f>Kinder!BU202</f>
        <v>0</v>
      </c>
      <c r="BH203" s="168">
        <f>Kinder!BV202</f>
        <v>0</v>
      </c>
      <c r="BI203" s="168">
        <f>Kinder!BW202</f>
        <v>0</v>
      </c>
      <c r="BV203" s="79"/>
      <c r="BW203" s="79">
        <f t="shared" ref="BW203:CH203" si="334">IF(MIN(AX201,AX202)&gt;4.5,4.5*AX203,BJ202)</f>
        <v>0</v>
      </c>
      <c r="BX203" s="79">
        <f t="shared" si="334"/>
        <v>0</v>
      </c>
      <c r="BY203" s="79">
        <f t="shared" si="334"/>
        <v>0</v>
      </c>
      <c r="BZ203" s="79">
        <f t="shared" si="334"/>
        <v>0</v>
      </c>
      <c r="CA203" s="79">
        <f t="shared" si="334"/>
        <v>0</v>
      </c>
      <c r="CB203" s="79">
        <f t="shared" si="334"/>
        <v>0</v>
      </c>
      <c r="CC203" s="79">
        <f t="shared" si="334"/>
        <v>0</v>
      </c>
      <c r="CD203" s="79">
        <f t="shared" si="334"/>
        <v>0</v>
      </c>
      <c r="CE203" s="79">
        <f t="shared" si="334"/>
        <v>0</v>
      </c>
      <c r="CF203" s="79">
        <f t="shared" si="334"/>
        <v>0</v>
      </c>
      <c r="CG203" s="79">
        <f t="shared" si="334"/>
        <v>0</v>
      </c>
      <c r="CH203" s="79">
        <f t="shared" si="334"/>
        <v>0</v>
      </c>
      <c r="CI203" s="79">
        <f>SUM(BW203:CH203)</f>
        <v>0</v>
      </c>
      <c r="CJ203" s="80"/>
      <c r="CK203" s="581"/>
      <c r="CL203" s="581"/>
      <c r="CM203" s="581"/>
    </row>
    <row r="204" spans="1:91" x14ac:dyDescent="0.2">
      <c r="A204" s="124">
        <f>Kinder!E204</f>
        <v>0</v>
      </c>
      <c r="B204">
        <f>Kinder!F204</f>
        <v>0</v>
      </c>
      <c r="C204">
        <f>Kinder!G204</f>
        <v>0</v>
      </c>
      <c r="D204">
        <f>Kinder!H204</f>
        <v>0</v>
      </c>
      <c r="E204">
        <f>Kinder!I204</f>
        <v>0</v>
      </c>
      <c r="F204">
        <f>Kinder!J204</f>
        <v>0</v>
      </c>
      <c r="G204">
        <f>Kinder!K204</f>
        <v>0</v>
      </c>
      <c r="H204">
        <f>Kinder!L204</f>
        <v>0</v>
      </c>
      <c r="I204">
        <f>Kinder!M204</f>
        <v>0</v>
      </c>
      <c r="J204">
        <f>Kinder!N204</f>
        <v>0</v>
      </c>
      <c r="K204">
        <f>Kinder!O204</f>
        <v>0</v>
      </c>
      <c r="L204">
        <f>Kinder!P204</f>
        <v>0</v>
      </c>
      <c r="AX204" s="165">
        <f>IF(Kinder!BL204=4.5,'Berechnung 4_5 _ x'!$E$31,Kinder!BL204)</f>
        <v>0</v>
      </c>
      <c r="AY204" s="165">
        <f>IF(Kinder!F204=4.5,'Berechnung 4_5 _ x'!$E$31,Kinder!F204)</f>
        <v>0</v>
      </c>
      <c r="AZ204" s="165">
        <f>IF(Kinder!G204=4.5,'Berechnung 4_5 _ x'!$E$31,Kinder!G204)</f>
        <v>0</v>
      </c>
      <c r="BA204" s="165">
        <f>IF(Kinder!H204=4.5,'Berechnung 4_5 _ x'!$E$31,Kinder!H204)</f>
        <v>0</v>
      </c>
      <c r="BB204" s="165">
        <f>IF(Kinder!I204=4.5,'Berechnung 4_5 _ x'!$E$31,Kinder!I204)</f>
        <v>0</v>
      </c>
      <c r="BC204" s="165">
        <f>IF(Kinder!J204=4.5,'Berechnung 4_5 _ x'!$E$31,Kinder!J204)</f>
        <v>0</v>
      </c>
      <c r="BD204" s="165">
        <f>IF(Kinder!K204=4.5,'Berechnung 4_5 _ x'!$E$31,Kinder!K204)</f>
        <v>0</v>
      </c>
      <c r="BE204" s="165">
        <f>IF(Kinder!L204=4.5,'Berechnung 4_5 _ x'!$E$31,Kinder!L204)</f>
        <v>0</v>
      </c>
      <c r="BF204" s="165">
        <f>IF(Kinder!M204=4.5,'Berechnung 4_5 _ x'!$E$31,Kinder!M204)</f>
        <v>0</v>
      </c>
      <c r="BG204" s="165">
        <f>IF(Kinder!N204=4.5,'Berechnung 4_5 _ x'!$E$31,Kinder!N204)</f>
        <v>0</v>
      </c>
      <c r="BH204" s="165">
        <f>IF(Kinder!O204=4.5,'Berechnung 4_5 _ x'!$E$31,Kinder!O204)</f>
        <v>0</v>
      </c>
      <c r="BI204" s="165">
        <f>IF(Kinder!P204=4.5,'Berechnung 4_5 _ x'!$E$31,Kinder!P204)</f>
        <v>0</v>
      </c>
      <c r="BJ204" s="165"/>
      <c r="BK204" s="165"/>
      <c r="BL204" s="165"/>
      <c r="BM204" s="165"/>
      <c r="BN204" s="165"/>
      <c r="BO204" s="165"/>
      <c r="BP204" s="165"/>
      <c r="BQ204" s="165"/>
      <c r="BR204" s="165"/>
      <c r="BS204" s="165"/>
      <c r="BT204" s="165"/>
      <c r="BU204" s="165"/>
      <c r="BW204">
        <f t="shared" ref="BW204:CH204" si="335">IF(MIN(AX204,AX205)&gt;=4.5,1*AX206,BJ205)</f>
        <v>0</v>
      </c>
      <c r="BX204">
        <f t="shared" si="335"/>
        <v>0</v>
      </c>
      <c r="BY204">
        <f t="shared" si="335"/>
        <v>0</v>
      </c>
      <c r="BZ204">
        <f t="shared" si="335"/>
        <v>0</v>
      </c>
      <c r="CA204">
        <f t="shared" si="335"/>
        <v>0</v>
      </c>
      <c r="CB204">
        <f t="shared" si="335"/>
        <v>0</v>
      </c>
      <c r="CC204">
        <f t="shared" si="335"/>
        <v>0</v>
      </c>
      <c r="CD204">
        <f t="shared" si="335"/>
        <v>0</v>
      </c>
      <c r="CE204">
        <f t="shared" si="335"/>
        <v>0</v>
      </c>
      <c r="CF204">
        <f t="shared" si="335"/>
        <v>0</v>
      </c>
      <c r="CG204">
        <f t="shared" si="335"/>
        <v>0</v>
      </c>
      <c r="CH204">
        <f t="shared" si="335"/>
        <v>0</v>
      </c>
      <c r="CJ204" s="78">
        <f>SUM(BW204:CH204)</f>
        <v>0</v>
      </c>
      <c r="CK204" s="581">
        <f>CL204+CM204</f>
        <v>0</v>
      </c>
      <c r="CL204" s="581">
        <f>IF(COUNTIF(Kinder!E206:P206,Antrag!$C$4)=0,0,(IF(AND(A204=2,Kinder!E206=Antrag!$C$4),M205,0)+IF(AND(OR(A204=2,B204=2),Kinder!F206=Antrag!$C$4),N205,0)+IF(AND(OR(A204=2,B204=2,C204=2),Kinder!G206=Antrag!$C$4),O205,0)+IF(AND(OR(A204=2,B204=2,C204=2,D204=2),Kinder!H206=Antrag!$C$4),P205,0)+IF(AND(OR(A204=2,B204=2,C204=2,D204=2,E204=2),Kinder!I206=Antrag!$C$4),Q205,0)+IF(AND(OR(A204=2,B204=2,C204=2,D204=2,E204=2,F204=2),Kinder!J206=Antrag!$C$4),R205,0))/12)</f>
        <v>0</v>
      </c>
      <c r="CM204" s="581">
        <f>IF(COUNTIF(Kinder!E206:P206,Antrag!$C$4)=0,0,(IF(AND(OR(A204=2,B204=2,C204=2,D204=2,E204=2,F204=2,G204=2),Kinder!K206=Antrag!$C$4),S205,0)+IF(AND(OR(A204=2,B204=2,C204=2,D204=2,E204=2,F204=2,G204=2,H204=2),Kinder!L206=Antrag!$C$4),T205,0)+IF(AND(OR(A204=2,B204=2,C204=2,D204=2,E204=2,F204=2,G204=2,H204=2,I204=2),Kinder!M206=Antrag!$C$4),U205,0)+IF(AND(OR(A204=2,B204=2,C204=2,D204=2,E204=2,F204=2,G204=2,H204=2,I204=2,J204=2),Kinder!N206=Antrag!$C$4),V205,0)+IF(AND(OR(A204=2,B204=2,C204=2,D204=2,E204=2,F204=2,G204=2,H204=2,I204=2,J204=2,K204=2),Kinder!O206=Antrag!$C$4),W205,0)+IF(AND(OR(A204=2,B204=2,C204=2,D204=2,E204=2,F204=2,G204=2,H204=2,I204=2,J204=2,K204=2,L204=2),Kinder!P206=Antrag!$C$4),X205,0))/12)</f>
        <v>0</v>
      </c>
    </row>
    <row r="205" spans="1:91" x14ac:dyDescent="0.2">
      <c r="A205" s="124"/>
      <c r="M205">
        <f>Kinder!E205</f>
        <v>0</v>
      </c>
      <c r="N205">
        <f>Kinder!F205</f>
        <v>0</v>
      </c>
      <c r="O205">
        <f>Kinder!G205</f>
        <v>0</v>
      </c>
      <c r="P205">
        <f>Kinder!H205</f>
        <v>0</v>
      </c>
      <c r="Q205">
        <f>Kinder!I205</f>
        <v>0</v>
      </c>
      <c r="R205">
        <f>Kinder!J205</f>
        <v>0</v>
      </c>
      <c r="S205">
        <f>Kinder!K205</f>
        <v>0</v>
      </c>
      <c r="T205">
        <f>Kinder!L205</f>
        <v>0</v>
      </c>
      <c r="U205">
        <f>Kinder!M205</f>
        <v>0</v>
      </c>
      <c r="V205">
        <f>Kinder!N205</f>
        <v>0</v>
      </c>
      <c r="W205">
        <f>Kinder!O205</f>
        <v>0</v>
      </c>
      <c r="X205">
        <f>Kinder!P205</f>
        <v>0</v>
      </c>
      <c r="AX205">
        <f>IF(Kinder!BL204&gt;=4.5,IF('Berechnung 4_5 _ x'!D$5="Nein",4.5,IF(Kinder!AJ$903&lt;3,IF(MAX(Kinder!$AJ$903:AJ$903)&lt;3,4.5,Kinder!BL204),MIN('Berechnung 4_5 _ x'!$E$31:$F$32))),Kinder!BL204)</f>
        <v>0</v>
      </c>
      <c r="AY205">
        <f>IF(Kinder!BM204&gt;=4.5,IF('Berechnung 4_5 _ x'!E$5="Nein",4.5,IF(Kinder!AK$903&lt;3,IF(MAX(Kinder!$AJ$903:AK$903)&lt;3,4.5,Kinder!BM204),MIN('Berechnung 4_5 _ x'!$E$31:$F$32))),Kinder!BM204)</f>
        <v>0</v>
      </c>
      <c r="AZ205">
        <f>IF(Kinder!BN204&gt;=4.5,IF('Berechnung 4_5 _ x'!F$5="Nein",4.5,IF(Kinder!AL$903&lt;3,IF(MAX(Kinder!$AJ$903:AL$903)&lt;3,4.5,Kinder!BN204),MIN('Berechnung 4_5 _ x'!$E$31:$F$32))),Kinder!BN204)</f>
        <v>0</v>
      </c>
      <c r="BA205">
        <f>IF(Kinder!BO204&gt;=4.5,IF('Berechnung 4_5 _ x'!G$5="Nein",4.5,IF(Kinder!AM$903&lt;3,IF(MAX(Kinder!$AJ$903:AM$903)&lt;3,4.5,Kinder!BO204),MIN('Berechnung 4_5 _ x'!$E$31:$F$32))),Kinder!BO204)</f>
        <v>0</v>
      </c>
      <c r="BB205">
        <f>IF(Kinder!BP204&gt;=4.5,IF('Berechnung 4_5 _ x'!H$5="Nein",4.5,IF(Kinder!AN$903&lt;3,IF(MAX(Kinder!$AJ$903:AN$903)&lt;3,4.5,Kinder!BP204),MIN('Berechnung 4_5 _ x'!$E$31:$F$32))),Kinder!BP204)</f>
        <v>0</v>
      </c>
      <c r="BC205">
        <f>IF(Kinder!BQ204&gt;=4.5,IF('Berechnung 4_5 _ x'!I$5="Nein",4.5,IF(Kinder!AO$903&lt;3,IF(MAX(Kinder!$AJ$903:AO$903)&lt;3,4.5,Kinder!BQ204),MIN('Berechnung 4_5 _ x'!$E$31:$F$32))),Kinder!BQ204)</f>
        <v>0</v>
      </c>
      <c r="BD205">
        <f>IF(Kinder!BR204&gt;=4.5,IF('Berechnung 4_5 _ x'!J$5="Nein",4.5,IF(Kinder!AP$903&lt;3,IF(MAX(Kinder!$AJ$903:AP$903)&lt;3,4.5,Kinder!BR204),MIN('Berechnung 4_5 _ x'!$E$31:$F$32))),Kinder!BR204)</f>
        <v>0</v>
      </c>
      <c r="BE205">
        <f>IF(Kinder!BS204&gt;=4.5,IF('Berechnung 4_5 _ x'!K$5="Nein",4.5,IF(Kinder!AQ$903&lt;3,IF(MAX(Kinder!$AJ$903:AQ$903)&lt;3,4.5,Kinder!BS204),MIN('Berechnung 4_5 _ x'!$E$31:$F$32))),Kinder!BS204)</f>
        <v>0</v>
      </c>
      <c r="BF205">
        <f>IF(Kinder!BT204&gt;=4.5,IF('Berechnung 4_5 _ x'!L$5="Nein",4.5,IF(Kinder!AR$903&lt;3,IF(MAX(Kinder!$AJ$903:AR$903)&lt;3,4.5,Kinder!BT204),MIN('Berechnung 4_5 _ x'!$E$31:$F$32))),Kinder!BT204)</f>
        <v>0</v>
      </c>
      <c r="BG205">
        <f>IF(Kinder!BU204&gt;=4.5,IF('Berechnung 4_5 _ x'!M$5="Nein",4.5,IF(Kinder!AS$903&lt;3,IF(MAX(Kinder!$AJ$903:AS$903)&lt;3,4.5,Kinder!BU204),MIN('Berechnung 4_5 _ x'!$E$31:$F$32))),Kinder!BU204)</f>
        <v>0</v>
      </c>
      <c r="BH205">
        <f>IF(Kinder!BV204&gt;=4.5,IF('Berechnung 4_5 _ x'!N$5="Nein",4.5,IF(Kinder!AT$903&lt;3,IF(MAX(Kinder!$AJ$903:AT$903)&lt;3,4.5,Kinder!BV204),MIN('Berechnung 4_5 _ x'!$E$31:$F$32))),Kinder!BV204)</f>
        <v>0</v>
      </c>
      <c r="BI205">
        <f>IF(Kinder!BW204&gt;=4.5,IF('Berechnung 4_5 _ x'!O$5="Nein",4.5,IF(Kinder!AU$903&lt;3,IF(MAX(Kinder!$AJ$903:AU$903)&lt;3,4.5,Kinder!BW204),MIN('Berechnung 4_5 _ x'!$E$31:$F$32))),Kinder!BW204)</f>
        <v>0</v>
      </c>
      <c r="BJ205">
        <f t="shared" ref="BJ205:BU205" si="336">MIN(AX204,AX205)*AX206</f>
        <v>0</v>
      </c>
      <c r="BK205">
        <f t="shared" si="336"/>
        <v>0</v>
      </c>
      <c r="BL205">
        <f t="shared" si="336"/>
        <v>0</v>
      </c>
      <c r="BM205">
        <f t="shared" si="336"/>
        <v>0</v>
      </c>
      <c r="BN205">
        <f t="shared" si="336"/>
        <v>0</v>
      </c>
      <c r="BO205">
        <f t="shared" si="336"/>
        <v>0</v>
      </c>
      <c r="BP205">
        <f t="shared" si="336"/>
        <v>0</v>
      </c>
      <c r="BQ205">
        <f t="shared" si="336"/>
        <v>0</v>
      </c>
      <c r="BR205">
        <f t="shared" si="336"/>
        <v>0</v>
      </c>
      <c r="BS205">
        <f t="shared" si="336"/>
        <v>0</v>
      </c>
      <c r="BT205">
        <f t="shared" si="336"/>
        <v>0</v>
      </c>
      <c r="BU205">
        <f t="shared" si="336"/>
        <v>0</v>
      </c>
      <c r="BV205">
        <f>SUM(BJ205:BU205)</f>
        <v>0</v>
      </c>
      <c r="CJ205" s="78"/>
      <c r="CK205" s="581"/>
      <c r="CL205" s="581"/>
      <c r="CM205" s="581"/>
    </row>
    <row r="206" spans="1:91" ht="13.5" thickBot="1" x14ac:dyDescent="0.25">
      <c r="A206" s="167"/>
      <c r="B206" s="79"/>
      <c r="C206" s="79"/>
      <c r="D206" s="79"/>
      <c r="E206" s="79"/>
      <c r="F206" s="79"/>
      <c r="G206" s="79"/>
      <c r="H206" s="79"/>
      <c r="I206" s="79"/>
      <c r="J206" s="79"/>
      <c r="K206" s="79"/>
      <c r="L206" s="79"/>
      <c r="M206" s="79"/>
      <c r="N206" s="79"/>
      <c r="O206" s="79"/>
      <c r="P206" s="79"/>
      <c r="Q206" s="79"/>
      <c r="R206" s="79"/>
      <c r="S206" s="79"/>
      <c r="T206" s="79"/>
      <c r="U206" s="79"/>
      <c r="V206" s="79"/>
      <c r="W206" s="79"/>
      <c r="X206" s="79"/>
      <c r="Y206" s="79">
        <f t="shared" ref="Y206:AJ206" si="337">A204*M205</f>
        <v>0</v>
      </c>
      <c r="Z206" s="79">
        <f t="shared" si="337"/>
        <v>0</v>
      </c>
      <c r="AA206" s="79">
        <f t="shared" si="337"/>
        <v>0</v>
      </c>
      <c r="AB206" s="79">
        <f t="shared" si="337"/>
        <v>0</v>
      </c>
      <c r="AC206" s="79">
        <f t="shared" si="337"/>
        <v>0</v>
      </c>
      <c r="AD206" s="79">
        <f t="shared" si="337"/>
        <v>0</v>
      </c>
      <c r="AE206" s="79">
        <f t="shared" si="337"/>
        <v>0</v>
      </c>
      <c r="AF206" s="79">
        <f t="shared" si="337"/>
        <v>0</v>
      </c>
      <c r="AG206" s="79">
        <f t="shared" si="337"/>
        <v>0</v>
      </c>
      <c r="AH206" s="79">
        <f t="shared" si="337"/>
        <v>0</v>
      </c>
      <c r="AI206" s="79">
        <f t="shared" si="337"/>
        <v>0</v>
      </c>
      <c r="AJ206" s="79">
        <f t="shared" si="337"/>
        <v>0</v>
      </c>
      <c r="AK206" s="79">
        <f t="shared" ref="AK206:AV206" si="338">IF(A204&gt;4.4,M205,A204*M205)</f>
        <v>0</v>
      </c>
      <c r="AL206" s="79">
        <f t="shared" si="338"/>
        <v>0</v>
      </c>
      <c r="AM206" s="79">
        <f t="shared" si="338"/>
        <v>0</v>
      </c>
      <c r="AN206" s="79">
        <f t="shared" si="338"/>
        <v>0</v>
      </c>
      <c r="AO206" s="79">
        <f t="shared" si="338"/>
        <v>0</v>
      </c>
      <c r="AP206" s="79">
        <f t="shared" si="338"/>
        <v>0</v>
      </c>
      <c r="AQ206" s="79">
        <f t="shared" si="338"/>
        <v>0</v>
      </c>
      <c r="AR206" s="79">
        <f t="shared" si="338"/>
        <v>0</v>
      </c>
      <c r="AS206" s="79">
        <f t="shared" si="338"/>
        <v>0</v>
      </c>
      <c r="AT206" s="79">
        <f t="shared" si="338"/>
        <v>0</v>
      </c>
      <c r="AU206" s="79">
        <f t="shared" si="338"/>
        <v>0</v>
      </c>
      <c r="AV206" s="79">
        <f t="shared" si="338"/>
        <v>0</v>
      </c>
      <c r="AW206" s="79">
        <f>SUM(Y206:AJ206)</f>
        <v>0</v>
      </c>
      <c r="AX206" s="168">
        <f>Kinder!BL205</f>
        <v>0</v>
      </c>
      <c r="AY206" s="168">
        <f>Kinder!BM205</f>
        <v>0</v>
      </c>
      <c r="AZ206" s="168">
        <f>Kinder!BN205</f>
        <v>0</v>
      </c>
      <c r="BA206" s="168">
        <f>Kinder!BO205</f>
        <v>0</v>
      </c>
      <c r="BB206" s="168">
        <f>Kinder!BP205</f>
        <v>0</v>
      </c>
      <c r="BC206" s="168">
        <f>Kinder!BQ205</f>
        <v>0</v>
      </c>
      <c r="BD206" s="168">
        <f>Kinder!BR205</f>
        <v>0</v>
      </c>
      <c r="BE206" s="168">
        <f>Kinder!BS205</f>
        <v>0</v>
      </c>
      <c r="BF206" s="168">
        <f>Kinder!BT205</f>
        <v>0</v>
      </c>
      <c r="BG206" s="168">
        <f>Kinder!BU205</f>
        <v>0</v>
      </c>
      <c r="BH206" s="168">
        <f>Kinder!BV205</f>
        <v>0</v>
      </c>
      <c r="BI206" s="168">
        <f>Kinder!BW205</f>
        <v>0</v>
      </c>
      <c r="BV206" s="79"/>
      <c r="BW206" s="79">
        <f t="shared" ref="BW206:CH206" si="339">IF(MIN(AX204,AX205)&gt;4.5,4.5*AX206,BJ205)</f>
        <v>0</v>
      </c>
      <c r="BX206" s="79">
        <f t="shared" si="339"/>
        <v>0</v>
      </c>
      <c r="BY206" s="79">
        <f t="shared" si="339"/>
        <v>0</v>
      </c>
      <c r="BZ206" s="79">
        <f t="shared" si="339"/>
        <v>0</v>
      </c>
      <c r="CA206" s="79">
        <f t="shared" si="339"/>
        <v>0</v>
      </c>
      <c r="CB206" s="79">
        <f t="shared" si="339"/>
        <v>0</v>
      </c>
      <c r="CC206" s="79">
        <f t="shared" si="339"/>
        <v>0</v>
      </c>
      <c r="CD206" s="79">
        <f t="shared" si="339"/>
        <v>0</v>
      </c>
      <c r="CE206" s="79">
        <f t="shared" si="339"/>
        <v>0</v>
      </c>
      <c r="CF206" s="79">
        <f t="shared" si="339"/>
        <v>0</v>
      </c>
      <c r="CG206" s="79">
        <f t="shared" si="339"/>
        <v>0</v>
      </c>
      <c r="CH206" s="79">
        <f t="shared" si="339"/>
        <v>0</v>
      </c>
      <c r="CI206" s="79">
        <f>SUM(BW206:CH206)</f>
        <v>0</v>
      </c>
      <c r="CJ206" s="80"/>
      <c r="CK206" s="581"/>
      <c r="CL206" s="581"/>
      <c r="CM206" s="581"/>
    </row>
    <row r="207" spans="1:91" x14ac:dyDescent="0.2">
      <c r="A207" s="124">
        <f>Kinder!E207</f>
        <v>0</v>
      </c>
      <c r="B207">
        <f>Kinder!F207</f>
        <v>0</v>
      </c>
      <c r="C207">
        <f>Kinder!G207</f>
        <v>0</v>
      </c>
      <c r="D207">
        <f>Kinder!H207</f>
        <v>0</v>
      </c>
      <c r="E207">
        <f>Kinder!I207</f>
        <v>0</v>
      </c>
      <c r="F207">
        <f>Kinder!J207</f>
        <v>0</v>
      </c>
      <c r="G207">
        <f>Kinder!K207</f>
        <v>0</v>
      </c>
      <c r="H207">
        <f>Kinder!L207</f>
        <v>0</v>
      </c>
      <c r="I207">
        <f>Kinder!M207</f>
        <v>0</v>
      </c>
      <c r="J207">
        <f>Kinder!N207</f>
        <v>0</v>
      </c>
      <c r="K207">
        <f>Kinder!O207</f>
        <v>0</v>
      </c>
      <c r="L207">
        <f>Kinder!P207</f>
        <v>0</v>
      </c>
      <c r="AX207" s="165">
        <f>IF(Kinder!BL207=4.5,'Berechnung 4_5 _ x'!$E$31,Kinder!BL207)</f>
        <v>0</v>
      </c>
      <c r="AY207" s="165">
        <f>IF(Kinder!F207=4.5,'Berechnung 4_5 _ x'!$E$31,Kinder!F207)</f>
        <v>0</v>
      </c>
      <c r="AZ207" s="165">
        <f>IF(Kinder!G207=4.5,'Berechnung 4_5 _ x'!$E$31,Kinder!G207)</f>
        <v>0</v>
      </c>
      <c r="BA207" s="165">
        <f>IF(Kinder!H207=4.5,'Berechnung 4_5 _ x'!$E$31,Kinder!H207)</f>
        <v>0</v>
      </c>
      <c r="BB207" s="165">
        <f>IF(Kinder!I207=4.5,'Berechnung 4_5 _ x'!$E$31,Kinder!I207)</f>
        <v>0</v>
      </c>
      <c r="BC207" s="165">
        <f>IF(Kinder!J207=4.5,'Berechnung 4_5 _ x'!$E$31,Kinder!J207)</f>
        <v>0</v>
      </c>
      <c r="BD207" s="165">
        <f>IF(Kinder!K207=4.5,'Berechnung 4_5 _ x'!$E$31,Kinder!K207)</f>
        <v>0</v>
      </c>
      <c r="BE207" s="165">
        <f>IF(Kinder!L207=4.5,'Berechnung 4_5 _ x'!$E$31,Kinder!L207)</f>
        <v>0</v>
      </c>
      <c r="BF207" s="165">
        <f>IF(Kinder!M207=4.5,'Berechnung 4_5 _ x'!$E$31,Kinder!M207)</f>
        <v>0</v>
      </c>
      <c r="BG207" s="165">
        <f>IF(Kinder!N207=4.5,'Berechnung 4_5 _ x'!$E$31,Kinder!N207)</f>
        <v>0</v>
      </c>
      <c r="BH207" s="165">
        <f>IF(Kinder!O207=4.5,'Berechnung 4_5 _ x'!$E$31,Kinder!O207)</f>
        <v>0</v>
      </c>
      <c r="BI207" s="165">
        <f>IF(Kinder!P207=4.5,'Berechnung 4_5 _ x'!$E$31,Kinder!P207)</f>
        <v>0</v>
      </c>
      <c r="BJ207" s="165"/>
      <c r="BK207" s="165"/>
      <c r="BL207" s="165"/>
      <c r="BM207" s="165"/>
      <c r="BN207" s="165"/>
      <c r="BO207" s="165"/>
      <c r="BP207" s="165"/>
      <c r="BQ207" s="165"/>
      <c r="BR207" s="165"/>
      <c r="BS207" s="165"/>
      <c r="BT207" s="165"/>
      <c r="BU207" s="165"/>
      <c r="BW207">
        <f t="shared" ref="BW207:CH207" si="340">IF(MIN(AX207,AX208)&gt;=4.5,1*AX209,BJ208)</f>
        <v>0</v>
      </c>
      <c r="BX207">
        <f t="shared" si="340"/>
        <v>0</v>
      </c>
      <c r="BY207">
        <f t="shared" si="340"/>
        <v>0</v>
      </c>
      <c r="BZ207">
        <f t="shared" si="340"/>
        <v>0</v>
      </c>
      <c r="CA207">
        <f t="shared" si="340"/>
        <v>0</v>
      </c>
      <c r="CB207">
        <f t="shared" si="340"/>
        <v>0</v>
      </c>
      <c r="CC207">
        <f t="shared" si="340"/>
        <v>0</v>
      </c>
      <c r="CD207">
        <f t="shared" si="340"/>
        <v>0</v>
      </c>
      <c r="CE207">
        <f t="shared" si="340"/>
        <v>0</v>
      </c>
      <c r="CF207">
        <f t="shared" si="340"/>
        <v>0</v>
      </c>
      <c r="CG207">
        <f t="shared" si="340"/>
        <v>0</v>
      </c>
      <c r="CH207">
        <f t="shared" si="340"/>
        <v>0</v>
      </c>
      <c r="CJ207" s="78">
        <f>SUM(BW207:CH207)</f>
        <v>0</v>
      </c>
      <c r="CK207" s="581">
        <f>CL207+CM207</f>
        <v>0</v>
      </c>
      <c r="CL207" s="581">
        <f>IF(COUNTIF(Kinder!E209:P209,Antrag!$C$4)=0,0,(IF(AND(A207=2,Kinder!E209=Antrag!$C$4),M208,0)+IF(AND(OR(A207=2,B207=2),Kinder!F209=Antrag!$C$4),N208,0)+IF(AND(OR(A207=2,B207=2,C207=2),Kinder!G209=Antrag!$C$4),O208,0)+IF(AND(OR(A207=2,B207=2,C207=2,D207=2),Kinder!H209=Antrag!$C$4),P208,0)+IF(AND(OR(A207=2,B207=2,C207=2,D207=2,E207=2),Kinder!I209=Antrag!$C$4),Q208,0)+IF(AND(OR(A207=2,B207=2,C207=2,D207=2,E207=2,F207=2),Kinder!J209=Antrag!$C$4),R208,0))/12)</f>
        <v>0</v>
      </c>
      <c r="CM207" s="581">
        <f>IF(COUNTIF(Kinder!E209:P209,Antrag!$C$4)=0,0,(IF(AND(OR(A207=2,B207=2,C207=2,D207=2,E207=2,F207=2,G207=2),Kinder!K209=Antrag!$C$4),S208,0)+IF(AND(OR(A207=2,B207=2,C207=2,D207=2,E207=2,F207=2,G207=2,H207=2),Kinder!L209=Antrag!$C$4),T208,0)+IF(AND(OR(A207=2,B207=2,C207=2,D207=2,E207=2,F207=2,G207=2,H207=2,I207=2),Kinder!M209=Antrag!$C$4),U208,0)+IF(AND(OR(A207=2,B207=2,C207=2,D207=2,E207=2,F207=2,G207=2,H207=2,I207=2,J207=2),Kinder!N209=Antrag!$C$4),V208,0)+IF(AND(OR(A207=2,B207=2,C207=2,D207=2,E207=2,F207=2,G207=2,H207=2,I207=2,J207=2,K207=2),Kinder!O209=Antrag!$C$4),W208,0)+IF(AND(OR(A207=2,B207=2,C207=2,D207=2,E207=2,F207=2,G207=2,H207=2,I207=2,J207=2,K207=2,L207=2),Kinder!P209=Antrag!$C$4),X208,0))/12)</f>
        <v>0</v>
      </c>
    </row>
    <row r="208" spans="1:91" x14ac:dyDescent="0.2">
      <c r="A208" s="124"/>
      <c r="M208">
        <f>Kinder!E208</f>
        <v>0</v>
      </c>
      <c r="N208">
        <f>Kinder!F208</f>
        <v>0</v>
      </c>
      <c r="O208">
        <f>Kinder!G208</f>
        <v>0</v>
      </c>
      <c r="P208">
        <f>Kinder!H208</f>
        <v>0</v>
      </c>
      <c r="Q208">
        <f>Kinder!I208</f>
        <v>0</v>
      </c>
      <c r="R208">
        <f>Kinder!J208</f>
        <v>0</v>
      </c>
      <c r="S208">
        <f>Kinder!K208</f>
        <v>0</v>
      </c>
      <c r="T208">
        <f>Kinder!L208</f>
        <v>0</v>
      </c>
      <c r="U208">
        <f>Kinder!M208</f>
        <v>0</v>
      </c>
      <c r="V208">
        <f>Kinder!N208</f>
        <v>0</v>
      </c>
      <c r="W208">
        <f>Kinder!O208</f>
        <v>0</v>
      </c>
      <c r="X208">
        <f>Kinder!P208</f>
        <v>0</v>
      </c>
      <c r="AX208">
        <f>IF(Kinder!BL207&gt;=4.5,IF('Berechnung 4_5 _ x'!D$5="Nein",4.5,IF(Kinder!AJ$903&lt;3,IF(MAX(Kinder!$AJ$903:AJ$903)&lt;3,4.5,Kinder!BL207),MIN('Berechnung 4_5 _ x'!$E$31:$F$32))),Kinder!BL207)</f>
        <v>0</v>
      </c>
      <c r="AY208">
        <f>IF(Kinder!BM207&gt;=4.5,IF('Berechnung 4_5 _ x'!E$5="Nein",4.5,IF(Kinder!AK$903&lt;3,IF(MAX(Kinder!$AJ$903:AK$903)&lt;3,4.5,Kinder!BM207),MIN('Berechnung 4_5 _ x'!$E$31:$F$32))),Kinder!BM207)</f>
        <v>0</v>
      </c>
      <c r="AZ208">
        <f>IF(Kinder!BN207&gt;=4.5,IF('Berechnung 4_5 _ x'!F$5="Nein",4.5,IF(Kinder!AL$903&lt;3,IF(MAX(Kinder!$AJ$903:AL$903)&lt;3,4.5,Kinder!BN207),MIN('Berechnung 4_5 _ x'!$E$31:$F$32))),Kinder!BN207)</f>
        <v>0</v>
      </c>
      <c r="BA208">
        <f>IF(Kinder!BO207&gt;=4.5,IF('Berechnung 4_5 _ x'!G$5="Nein",4.5,IF(Kinder!AM$903&lt;3,IF(MAX(Kinder!$AJ$903:AM$903)&lt;3,4.5,Kinder!BO207),MIN('Berechnung 4_5 _ x'!$E$31:$F$32))),Kinder!BO207)</f>
        <v>0</v>
      </c>
      <c r="BB208">
        <f>IF(Kinder!BP207&gt;=4.5,IF('Berechnung 4_5 _ x'!H$5="Nein",4.5,IF(Kinder!AN$903&lt;3,IF(MAX(Kinder!$AJ$903:AN$903)&lt;3,4.5,Kinder!BP207),MIN('Berechnung 4_5 _ x'!$E$31:$F$32))),Kinder!BP207)</f>
        <v>0</v>
      </c>
      <c r="BC208">
        <f>IF(Kinder!BQ207&gt;=4.5,IF('Berechnung 4_5 _ x'!I$5="Nein",4.5,IF(Kinder!AO$903&lt;3,IF(MAX(Kinder!$AJ$903:AO$903)&lt;3,4.5,Kinder!BQ207),MIN('Berechnung 4_5 _ x'!$E$31:$F$32))),Kinder!BQ207)</f>
        <v>0</v>
      </c>
      <c r="BD208">
        <f>IF(Kinder!BR207&gt;=4.5,IF('Berechnung 4_5 _ x'!J$5="Nein",4.5,IF(Kinder!AP$903&lt;3,IF(MAX(Kinder!$AJ$903:AP$903)&lt;3,4.5,Kinder!BR207),MIN('Berechnung 4_5 _ x'!$E$31:$F$32))),Kinder!BR207)</f>
        <v>0</v>
      </c>
      <c r="BE208">
        <f>IF(Kinder!BS207&gt;=4.5,IF('Berechnung 4_5 _ x'!K$5="Nein",4.5,IF(Kinder!AQ$903&lt;3,IF(MAX(Kinder!$AJ$903:AQ$903)&lt;3,4.5,Kinder!BS207),MIN('Berechnung 4_5 _ x'!$E$31:$F$32))),Kinder!BS207)</f>
        <v>0</v>
      </c>
      <c r="BF208">
        <f>IF(Kinder!BT207&gt;=4.5,IF('Berechnung 4_5 _ x'!L$5="Nein",4.5,IF(Kinder!AR$903&lt;3,IF(MAX(Kinder!$AJ$903:AR$903)&lt;3,4.5,Kinder!BT207),MIN('Berechnung 4_5 _ x'!$E$31:$F$32))),Kinder!BT207)</f>
        <v>0</v>
      </c>
      <c r="BG208">
        <f>IF(Kinder!BU207&gt;=4.5,IF('Berechnung 4_5 _ x'!M$5="Nein",4.5,IF(Kinder!AS$903&lt;3,IF(MAX(Kinder!$AJ$903:AS$903)&lt;3,4.5,Kinder!BU207),MIN('Berechnung 4_5 _ x'!$E$31:$F$32))),Kinder!BU207)</f>
        <v>0</v>
      </c>
      <c r="BH208">
        <f>IF(Kinder!BV207&gt;=4.5,IF('Berechnung 4_5 _ x'!N$5="Nein",4.5,IF(Kinder!AT$903&lt;3,IF(MAX(Kinder!$AJ$903:AT$903)&lt;3,4.5,Kinder!BV207),MIN('Berechnung 4_5 _ x'!$E$31:$F$32))),Kinder!BV207)</f>
        <v>0</v>
      </c>
      <c r="BI208">
        <f>IF(Kinder!BW207&gt;=4.5,IF('Berechnung 4_5 _ x'!O$5="Nein",4.5,IF(Kinder!AU$903&lt;3,IF(MAX(Kinder!$AJ$903:AU$903)&lt;3,4.5,Kinder!BW207),MIN('Berechnung 4_5 _ x'!$E$31:$F$32))),Kinder!BW207)</f>
        <v>0</v>
      </c>
      <c r="BJ208">
        <f t="shared" ref="BJ208:BU208" si="341">MIN(AX207,AX208)*AX209</f>
        <v>0</v>
      </c>
      <c r="BK208">
        <f t="shared" si="341"/>
        <v>0</v>
      </c>
      <c r="BL208">
        <f t="shared" si="341"/>
        <v>0</v>
      </c>
      <c r="BM208">
        <f t="shared" si="341"/>
        <v>0</v>
      </c>
      <c r="BN208">
        <f t="shared" si="341"/>
        <v>0</v>
      </c>
      <c r="BO208">
        <f t="shared" si="341"/>
        <v>0</v>
      </c>
      <c r="BP208">
        <f t="shared" si="341"/>
        <v>0</v>
      </c>
      <c r="BQ208">
        <f t="shared" si="341"/>
        <v>0</v>
      </c>
      <c r="BR208">
        <f t="shared" si="341"/>
        <v>0</v>
      </c>
      <c r="BS208">
        <f t="shared" si="341"/>
        <v>0</v>
      </c>
      <c r="BT208">
        <f t="shared" si="341"/>
        <v>0</v>
      </c>
      <c r="BU208">
        <f t="shared" si="341"/>
        <v>0</v>
      </c>
      <c r="BV208">
        <f>SUM(BJ208:BU208)</f>
        <v>0</v>
      </c>
      <c r="CJ208" s="78"/>
      <c r="CK208" s="581"/>
      <c r="CL208" s="581"/>
      <c r="CM208" s="581"/>
    </row>
    <row r="209" spans="1:91" ht="13.5" thickBot="1" x14ac:dyDescent="0.25">
      <c r="A209" s="167"/>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f t="shared" ref="Y209:AJ209" si="342">A207*M208</f>
        <v>0</v>
      </c>
      <c r="Z209" s="79">
        <f t="shared" si="342"/>
        <v>0</v>
      </c>
      <c r="AA209" s="79">
        <f t="shared" si="342"/>
        <v>0</v>
      </c>
      <c r="AB209" s="79">
        <f t="shared" si="342"/>
        <v>0</v>
      </c>
      <c r="AC209" s="79">
        <f t="shared" si="342"/>
        <v>0</v>
      </c>
      <c r="AD209" s="79">
        <f t="shared" si="342"/>
        <v>0</v>
      </c>
      <c r="AE209" s="79">
        <f t="shared" si="342"/>
        <v>0</v>
      </c>
      <c r="AF209" s="79">
        <f t="shared" si="342"/>
        <v>0</v>
      </c>
      <c r="AG209" s="79">
        <f t="shared" si="342"/>
        <v>0</v>
      </c>
      <c r="AH209" s="79">
        <f t="shared" si="342"/>
        <v>0</v>
      </c>
      <c r="AI209" s="79">
        <f t="shared" si="342"/>
        <v>0</v>
      </c>
      <c r="AJ209" s="79">
        <f t="shared" si="342"/>
        <v>0</v>
      </c>
      <c r="AK209" s="79">
        <f t="shared" ref="AK209:AV209" si="343">IF(A207&gt;4.4,M208,A207*M208)</f>
        <v>0</v>
      </c>
      <c r="AL209" s="79">
        <f t="shared" si="343"/>
        <v>0</v>
      </c>
      <c r="AM209" s="79">
        <f t="shared" si="343"/>
        <v>0</v>
      </c>
      <c r="AN209" s="79">
        <f t="shared" si="343"/>
        <v>0</v>
      </c>
      <c r="AO209" s="79">
        <f t="shared" si="343"/>
        <v>0</v>
      </c>
      <c r="AP209" s="79">
        <f t="shared" si="343"/>
        <v>0</v>
      </c>
      <c r="AQ209" s="79">
        <f t="shared" si="343"/>
        <v>0</v>
      </c>
      <c r="AR209" s="79">
        <f t="shared" si="343"/>
        <v>0</v>
      </c>
      <c r="AS209" s="79">
        <f t="shared" si="343"/>
        <v>0</v>
      </c>
      <c r="AT209" s="79">
        <f t="shared" si="343"/>
        <v>0</v>
      </c>
      <c r="AU209" s="79">
        <f t="shared" si="343"/>
        <v>0</v>
      </c>
      <c r="AV209" s="79">
        <f t="shared" si="343"/>
        <v>0</v>
      </c>
      <c r="AW209" s="79">
        <f>SUM(Y209:AJ209)</f>
        <v>0</v>
      </c>
      <c r="AX209" s="168">
        <f>Kinder!BL208</f>
        <v>0</v>
      </c>
      <c r="AY209" s="168">
        <f>Kinder!BM208</f>
        <v>0</v>
      </c>
      <c r="AZ209" s="168">
        <f>Kinder!BN208</f>
        <v>0</v>
      </c>
      <c r="BA209" s="168">
        <f>Kinder!BO208</f>
        <v>0</v>
      </c>
      <c r="BB209" s="168">
        <f>Kinder!BP208</f>
        <v>0</v>
      </c>
      <c r="BC209" s="168">
        <f>Kinder!BQ208</f>
        <v>0</v>
      </c>
      <c r="BD209" s="168">
        <f>Kinder!BR208</f>
        <v>0</v>
      </c>
      <c r="BE209" s="168">
        <f>Kinder!BS208</f>
        <v>0</v>
      </c>
      <c r="BF209" s="168">
        <f>Kinder!BT208</f>
        <v>0</v>
      </c>
      <c r="BG209" s="168">
        <f>Kinder!BU208</f>
        <v>0</v>
      </c>
      <c r="BH209" s="168">
        <f>Kinder!BV208</f>
        <v>0</v>
      </c>
      <c r="BI209" s="168">
        <f>Kinder!BW208</f>
        <v>0</v>
      </c>
      <c r="BV209" s="79"/>
      <c r="BW209" s="79">
        <f t="shared" ref="BW209:CH209" si="344">IF(MIN(AX207,AX208)&gt;4.5,4.5*AX209,BJ208)</f>
        <v>0</v>
      </c>
      <c r="BX209" s="79">
        <f t="shared" si="344"/>
        <v>0</v>
      </c>
      <c r="BY209" s="79">
        <f t="shared" si="344"/>
        <v>0</v>
      </c>
      <c r="BZ209" s="79">
        <f t="shared" si="344"/>
        <v>0</v>
      </c>
      <c r="CA209" s="79">
        <f t="shared" si="344"/>
        <v>0</v>
      </c>
      <c r="CB209" s="79">
        <f t="shared" si="344"/>
        <v>0</v>
      </c>
      <c r="CC209" s="79">
        <f t="shared" si="344"/>
        <v>0</v>
      </c>
      <c r="CD209" s="79">
        <f t="shared" si="344"/>
        <v>0</v>
      </c>
      <c r="CE209" s="79">
        <f t="shared" si="344"/>
        <v>0</v>
      </c>
      <c r="CF209" s="79">
        <f t="shared" si="344"/>
        <v>0</v>
      </c>
      <c r="CG209" s="79">
        <f t="shared" si="344"/>
        <v>0</v>
      </c>
      <c r="CH209" s="79">
        <f t="shared" si="344"/>
        <v>0</v>
      </c>
      <c r="CI209" s="79">
        <f>SUM(BW209:CH209)</f>
        <v>0</v>
      </c>
      <c r="CJ209" s="80"/>
      <c r="CK209" s="581"/>
      <c r="CL209" s="581"/>
      <c r="CM209" s="581"/>
    </row>
    <row r="210" spans="1:91" x14ac:dyDescent="0.2">
      <c r="A210" s="124">
        <f>Kinder!E210</f>
        <v>0</v>
      </c>
      <c r="B210">
        <f>Kinder!F210</f>
        <v>0</v>
      </c>
      <c r="C210">
        <f>Kinder!G210</f>
        <v>0</v>
      </c>
      <c r="D210">
        <f>Kinder!H210</f>
        <v>0</v>
      </c>
      <c r="E210">
        <f>Kinder!I210</f>
        <v>0</v>
      </c>
      <c r="F210">
        <f>Kinder!J210</f>
        <v>0</v>
      </c>
      <c r="G210">
        <f>Kinder!K210</f>
        <v>0</v>
      </c>
      <c r="H210">
        <f>Kinder!L210</f>
        <v>0</v>
      </c>
      <c r="I210">
        <f>Kinder!M210</f>
        <v>0</v>
      </c>
      <c r="J210">
        <f>Kinder!N210</f>
        <v>0</v>
      </c>
      <c r="K210">
        <f>Kinder!O210</f>
        <v>0</v>
      </c>
      <c r="L210">
        <f>Kinder!P210</f>
        <v>0</v>
      </c>
      <c r="AX210" s="165">
        <f>IF(Kinder!BL210=4.5,'Berechnung 4_5 _ x'!$E$31,Kinder!BL210)</f>
        <v>0</v>
      </c>
      <c r="AY210" s="165">
        <f>IF(Kinder!F210=4.5,'Berechnung 4_5 _ x'!$E$31,Kinder!F210)</f>
        <v>0</v>
      </c>
      <c r="AZ210" s="165">
        <f>IF(Kinder!G210=4.5,'Berechnung 4_5 _ x'!$E$31,Kinder!G210)</f>
        <v>0</v>
      </c>
      <c r="BA210" s="165">
        <f>IF(Kinder!H210=4.5,'Berechnung 4_5 _ x'!$E$31,Kinder!H210)</f>
        <v>0</v>
      </c>
      <c r="BB210" s="165">
        <f>IF(Kinder!I210=4.5,'Berechnung 4_5 _ x'!$E$31,Kinder!I210)</f>
        <v>0</v>
      </c>
      <c r="BC210" s="165">
        <f>IF(Kinder!J210=4.5,'Berechnung 4_5 _ x'!$E$31,Kinder!J210)</f>
        <v>0</v>
      </c>
      <c r="BD210" s="165">
        <f>IF(Kinder!K210=4.5,'Berechnung 4_5 _ x'!$E$31,Kinder!K210)</f>
        <v>0</v>
      </c>
      <c r="BE210" s="165">
        <f>IF(Kinder!L210=4.5,'Berechnung 4_5 _ x'!$E$31,Kinder!L210)</f>
        <v>0</v>
      </c>
      <c r="BF210" s="165">
        <f>IF(Kinder!M210=4.5,'Berechnung 4_5 _ x'!$E$31,Kinder!M210)</f>
        <v>0</v>
      </c>
      <c r="BG210" s="165">
        <f>IF(Kinder!N210=4.5,'Berechnung 4_5 _ x'!$E$31,Kinder!N210)</f>
        <v>0</v>
      </c>
      <c r="BH210" s="165">
        <f>IF(Kinder!O210=4.5,'Berechnung 4_5 _ x'!$E$31,Kinder!O210)</f>
        <v>0</v>
      </c>
      <c r="BI210" s="165">
        <f>IF(Kinder!P210=4.5,'Berechnung 4_5 _ x'!$E$31,Kinder!P210)</f>
        <v>0</v>
      </c>
      <c r="BJ210" s="165"/>
      <c r="BK210" s="165"/>
      <c r="BL210" s="165"/>
      <c r="BM210" s="165"/>
      <c r="BN210" s="165"/>
      <c r="BO210" s="165"/>
      <c r="BP210" s="165"/>
      <c r="BQ210" s="165"/>
      <c r="BR210" s="165"/>
      <c r="BS210" s="165"/>
      <c r="BT210" s="165"/>
      <c r="BU210" s="165"/>
      <c r="BW210">
        <f t="shared" ref="BW210:CH210" si="345">IF(MIN(AX210,AX211)&gt;=4.5,1*AX212,BJ211)</f>
        <v>0</v>
      </c>
      <c r="BX210">
        <f t="shared" si="345"/>
        <v>0</v>
      </c>
      <c r="BY210">
        <f t="shared" si="345"/>
        <v>0</v>
      </c>
      <c r="BZ210">
        <f t="shared" si="345"/>
        <v>0</v>
      </c>
      <c r="CA210">
        <f t="shared" si="345"/>
        <v>0</v>
      </c>
      <c r="CB210">
        <f t="shared" si="345"/>
        <v>0</v>
      </c>
      <c r="CC210">
        <f t="shared" si="345"/>
        <v>0</v>
      </c>
      <c r="CD210">
        <f t="shared" si="345"/>
        <v>0</v>
      </c>
      <c r="CE210">
        <f t="shared" si="345"/>
        <v>0</v>
      </c>
      <c r="CF210">
        <f t="shared" si="345"/>
        <v>0</v>
      </c>
      <c r="CG210">
        <f t="shared" si="345"/>
        <v>0</v>
      </c>
      <c r="CH210">
        <f t="shared" si="345"/>
        <v>0</v>
      </c>
      <c r="CJ210" s="78">
        <f>SUM(BW210:CH210)</f>
        <v>0</v>
      </c>
      <c r="CK210" s="581">
        <f>CL210+CM210</f>
        <v>0</v>
      </c>
      <c r="CL210" s="581">
        <f>IF(COUNTIF(Kinder!E212:P212,Antrag!$C$4)=0,0,(IF(AND(A210=2,Kinder!E212=Antrag!$C$4),M211,0)+IF(AND(OR(A210=2,B210=2),Kinder!F212=Antrag!$C$4),N211,0)+IF(AND(OR(A210=2,B210=2,C210=2),Kinder!G212=Antrag!$C$4),O211,0)+IF(AND(OR(A210=2,B210=2,C210=2,D210=2),Kinder!H212=Antrag!$C$4),P211,0)+IF(AND(OR(A210=2,B210=2,C210=2,D210=2,E210=2),Kinder!I212=Antrag!$C$4),Q211,0)+IF(AND(OR(A210=2,B210=2,C210=2,D210=2,E210=2,F210=2),Kinder!J212=Antrag!$C$4),R211,0))/12)</f>
        <v>0</v>
      </c>
      <c r="CM210" s="581">
        <f>IF(COUNTIF(Kinder!E212:P212,Antrag!$C$4)=0,0,(IF(AND(OR(A210=2,B210=2,C210=2,D210=2,E210=2,F210=2,G210=2),Kinder!K212=Antrag!$C$4),S211,0)+IF(AND(OR(A210=2,B210=2,C210=2,D210=2,E210=2,F210=2,G210=2,H210=2),Kinder!L212=Antrag!$C$4),T211,0)+IF(AND(OR(A210=2,B210=2,C210=2,D210=2,E210=2,F210=2,G210=2,H210=2,I210=2),Kinder!M212=Antrag!$C$4),U211,0)+IF(AND(OR(A210=2,B210=2,C210=2,D210=2,E210=2,F210=2,G210=2,H210=2,I210=2,J210=2),Kinder!N212=Antrag!$C$4),V211,0)+IF(AND(OR(A210=2,B210=2,C210=2,D210=2,E210=2,F210=2,G210=2,H210=2,I210=2,J210=2,K210=2),Kinder!O212=Antrag!$C$4),W211,0)+IF(AND(OR(A210=2,B210=2,C210=2,D210=2,E210=2,F210=2,G210=2,H210=2,I210=2,J210=2,K210=2,L210=2),Kinder!P212=Antrag!$C$4),X211,0))/12)</f>
        <v>0</v>
      </c>
    </row>
    <row r="211" spans="1:91" x14ac:dyDescent="0.2">
      <c r="A211" s="124"/>
      <c r="M211">
        <f>Kinder!E211</f>
        <v>0</v>
      </c>
      <c r="N211">
        <f>Kinder!F211</f>
        <v>0</v>
      </c>
      <c r="O211">
        <f>Kinder!G211</f>
        <v>0</v>
      </c>
      <c r="P211">
        <f>Kinder!H211</f>
        <v>0</v>
      </c>
      <c r="Q211">
        <f>Kinder!I211</f>
        <v>0</v>
      </c>
      <c r="R211">
        <f>Kinder!J211</f>
        <v>0</v>
      </c>
      <c r="S211">
        <f>Kinder!K211</f>
        <v>0</v>
      </c>
      <c r="T211">
        <f>Kinder!L211</f>
        <v>0</v>
      </c>
      <c r="U211">
        <f>Kinder!M211</f>
        <v>0</v>
      </c>
      <c r="V211">
        <f>Kinder!N211</f>
        <v>0</v>
      </c>
      <c r="W211">
        <f>Kinder!O211</f>
        <v>0</v>
      </c>
      <c r="X211">
        <f>Kinder!P211</f>
        <v>0</v>
      </c>
      <c r="AX211">
        <f>IF(Kinder!BL210&gt;=4.5,IF('Berechnung 4_5 _ x'!D$5="Nein",4.5,IF(Kinder!AJ$903&lt;3,IF(MAX(Kinder!$AJ$903:AJ$903)&lt;3,4.5,Kinder!BL210),MIN('Berechnung 4_5 _ x'!$E$31:$F$32))),Kinder!BL210)</f>
        <v>0</v>
      </c>
      <c r="AY211">
        <f>IF(Kinder!BM210&gt;=4.5,IF('Berechnung 4_5 _ x'!E$5="Nein",4.5,IF(Kinder!AK$903&lt;3,IF(MAX(Kinder!$AJ$903:AK$903)&lt;3,4.5,Kinder!BM210),MIN('Berechnung 4_5 _ x'!$E$31:$F$32))),Kinder!BM210)</f>
        <v>0</v>
      </c>
      <c r="AZ211">
        <f>IF(Kinder!BN210&gt;=4.5,IF('Berechnung 4_5 _ x'!F$5="Nein",4.5,IF(Kinder!AL$903&lt;3,IF(MAX(Kinder!$AJ$903:AL$903)&lt;3,4.5,Kinder!BN210),MIN('Berechnung 4_5 _ x'!$E$31:$F$32))),Kinder!BN210)</f>
        <v>0</v>
      </c>
      <c r="BA211">
        <f>IF(Kinder!BO210&gt;=4.5,IF('Berechnung 4_5 _ x'!G$5="Nein",4.5,IF(Kinder!AM$903&lt;3,IF(MAX(Kinder!$AJ$903:AM$903)&lt;3,4.5,Kinder!BO210),MIN('Berechnung 4_5 _ x'!$E$31:$F$32))),Kinder!BO210)</f>
        <v>0</v>
      </c>
      <c r="BB211">
        <f>IF(Kinder!BP210&gt;=4.5,IF('Berechnung 4_5 _ x'!H$5="Nein",4.5,IF(Kinder!AN$903&lt;3,IF(MAX(Kinder!$AJ$903:AN$903)&lt;3,4.5,Kinder!BP210),MIN('Berechnung 4_5 _ x'!$E$31:$F$32))),Kinder!BP210)</f>
        <v>0</v>
      </c>
      <c r="BC211">
        <f>IF(Kinder!BQ210&gt;=4.5,IF('Berechnung 4_5 _ x'!I$5="Nein",4.5,IF(Kinder!AO$903&lt;3,IF(MAX(Kinder!$AJ$903:AO$903)&lt;3,4.5,Kinder!BQ210),MIN('Berechnung 4_5 _ x'!$E$31:$F$32))),Kinder!BQ210)</f>
        <v>0</v>
      </c>
      <c r="BD211">
        <f>IF(Kinder!BR210&gt;=4.5,IF('Berechnung 4_5 _ x'!J$5="Nein",4.5,IF(Kinder!AP$903&lt;3,IF(MAX(Kinder!$AJ$903:AP$903)&lt;3,4.5,Kinder!BR210),MIN('Berechnung 4_5 _ x'!$E$31:$F$32))),Kinder!BR210)</f>
        <v>0</v>
      </c>
      <c r="BE211">
        <f>IF(Kinder!BS210&gt;=4.5,IF('Berechnung 4_5 _ x'!K$5="Nein",4.5,IF(Kinder!AQ$903&lt;3,IF(MAX(Kinder!$AJ$903:AQ$903)&lt;3,4.5,Kinder!BS210),MIN('Berechnung 4_5 _ x'!$E$31:$F$32))),Kinder!BS210)</f>
        <v>0</v>
      </c>
      <c r="BF211">
        <f>IF(Kinder!BT210&gt;=4.5,IF('Berechnung 4_5 _ x'!L$5="Nein",4.5,IF(Kinder!AR$903&lt;3,IF(MAX(Kinder!$AJ$903:AR$903)&lt;3,4.5,Kinder!BT210),MIN('Berechnung 4_5 _ x'!$E$31:$F$32))),Kinder!BT210)</f>
        <v>0</v>
      </c>
      <c r="BG211">
        <f>IF(Kinder!BU210&gt;=4.5,IF('Berechnung 4_5 _ x'!M$5="Nein",4.5,IF(Kinder!AS$903&lt;3,IF(MAX(Kinder!$AJ$903:AS$903)&lt;3,4.5,Kinder!BU210),MIN('Berechnung 4_5 _ x'!$E$31:$F$32))),Kinder!BU210)</f>
        <v>0</v>
      </c>
      <c r="BH211">
        <f>IF(Kinder!BV210&gt;=4.5,IF('Berechnung 4_5 _ x'!N$5="Nein",4.5,IF(Kinder!AT$903&lt;3,IF(MAX(Kinder!$AJ$903:AT$903)&lt;3,4.5,Kinder!BV210),MIN('Berechnung 4_5 _ x'!$E$31:$F$32))),Kinder!BV210)</f>
        <v>0</v>
      </c>
      <c r="BI211">
        <f>IF(Kinder!BW210&gt;=4.5,IF('Berechnung 4_5 _ x'!O$5="Nein",4.5,IF(Kinder!AU$903&lt;3,IF(MAX(Kinder!$AJ$903:AU$903)&lt;3,4.5,Kinder!BW210),MIN('Berechnung 4_5 _ x'!$E$31:$F$32))),Kinder!BW210)</f>
        <v>0</v>
      </c>
      <c r="BJ211">
        <f t="shared" ref="BJ211:BU211" si="346">MIN(AX210,AX211)*AX212</f>
        <v>0</v>
      </c>
      <c r="BK211">
        <f t="shared" si="346"/>
        <v>0</v>
      </c>
      <c r="BL211">
        <f t="shared" si="346"/>
        <v>0</v>
      </c>
      <c r="BM211">
        <f t="shared" si="346"/>
        <v>0</v>
      </c>
      <c r="BN211">
        <f t="shared" si="346"/>
        <v>0</v>
      </c>
      <c r="BO211">
        <f t="shared" si="346"/>
        <v>0</v>
      </c>
      <c r="BP211">
        <f t="shared" si="346"/>
        <v>0</v>
      </c>
      <c r="BQ211">
        <f t="shared" si="346"/>
        <v>0</v>
      </c>
      <c r="BR211">
        <f t="shared" si="346"/>
        <v>0</v>
      </c>
      <c r="BS211">
        <f t="shared" si="346"/>
        <v>0</v>
      </c>
      <c r="BT211">
        <f t="shared" si="346"/>
        <v>0</v>
      </c>
      <c r="BU211">
        <f t="shared" si="346"/>
        <v>0</v>
      </c>
      <c r="BV211">
        <f>SUM(BJ211:BU211)</f>
        <v>0</v>
      </c>
      <c r="CJ211" s="78"/>
      <c r="CK211" s="581"/>
      <c r="CL211" s="581"/>
      <c r="CM211" s="581"/>
    </row>
    <row r="212" spans="1:91" ht="13.5" thickBot="1" x14ac:dyDescent="0.25">
      <c r="A212" s="167"/>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f t="shared" ref="Y212:AJ212" si="347">A210*M211</f>
        <v>0</v>
      </c>
      <c r="Z212" s="79">
        <f t="shared" si="347"/>
        <v>0</v>
      </c>
      <c r="AA212" s="79">
        <f t="shared" si="347"/>
        <v>0</v>
      </c>
      <c r="AB212" s="79">
        <f t="shared" si="347"/>
        <v>0</v>
      </c>
      <c r="AC212" s="79">
        <f t="shared" si="347"/>
        <v>0</v>
      </c>
      <c r="AD212" s="79">
        <f t="shared" si="347"/>
        <v>0</v>
      </c>
      <c r="AE212" s="79">
        <f t="shared" si="347"/>
        <v>0</v>
      </c>
      <c r="AF212" s="79">
        <f t="shared" si="347"/>
        <v>0</v>
      </c>
      <c r="AG212" s="79">
        <f t="shared" si="347"/>
        <v>0</v>
      </c>
      <c r="AH212" s="79">
        <f t="shared" si="347"/>
        <v>0</v>
      </c>
      <c r="AI212" s="79">
        <f t="shared" si="347"/>
        <v>0</v>
      </c>
      <c r="AJ212" s="79">
        <f t="shared" si="347"/>
        <v>0</v>
      </c>
      <c r="AK212" s="79">
        <f t="shared" ref="AK212:AV212" si="348">IF(A210&gt;4.4,M211,A210*M211)</f>
        <v>0</v>
      </c>
      <c r="AL212" s="79">
        <f t="shared" si="348"/>
        <v>0</v>
      </c>
      <c r="AM212" s="79">
        <f t="shared" si="348"/>
        <v>0</v>
      </c>
      <c r="AN212" s="79">
        <f t="shared" si="348"/>
        <v>0</v>
      </c>
      <c r="AO212" s="79">
        <f t="shared" si="348"/>
        <v>0</v>
      </c>
      <c r="AP212" s="79">
        <f t="shared" si="348"/>
        <v>0</v>
      </c>
      <c r="AQ212" s="79">
        <f t="shared" si="348"/>
        <v>0</v>
      </c>
      <c r="AR212" s="79">
        <f t="shared" si="348"/>
        <v>0</v>
      </c>
      <c r="AS212" s="79">
        <f t="shared" si="348"/>
        <v>0</v>
      </c>
      <c r="AT212" s="79">
        <f t="shared" si="348"/>
        <v>0</v>
      </c>
      <c r="AU212" s="79">
        <f t="shared" si="348"/>
        <v>0</v>
      </c>
      <c r="AV212" s="79">
        <f t="shared" si="348"/>
        <v>0</v>
      </c>
      <c r="AW212" s="79">
        <f>SUM(Y212:AJ212)</f>
        <v>0</v>
      </c>
      <c r="AX212" s="168">
        <f>Kinder!BL211</f>
        <v>0</v>
      </c>
      <c r="AY212" s="168">
        <f>Kinder!BM211</f>
        <v>0</v>
      </c>
      <c r="AZ212" s="168">
        <f>Kinder!BN211</f>
        <v>0</v>
      </c>
      <c r="BA212" s="168">
        <f>Kinder!BO211</f>
        <v>0</v>
      </c>
      <c r="BB212" s="168">
        <f>Kinder!BP211</f>
        <v>0</v>
      </c>
      <c r="BC212" s="168">
        <f>Kinder!BQ211</f>
        <v>0</v>
      </c>
      <c r="BD212" s="168">
        <f>Kinder!BR211</f>
        <v>0</v>
      </c>
      <c r="BE212" s="168">
        <f>Kinder!BS211</f>
        <v>0</v>
      </c>
      <c r="BF212" s="168">
        <f>Kinder!BT211</f>
        <v>0</v>
      </c>
      <c r="BG212" s="168">
        <f>Kinder!BU211</f>
        <v>0</v>
      </c>
      <c r="BH212" s="168">
        <f>Kinder!BV211</f>
        <v>0</v>
      </c>
      <c r="BI212" s="168">
        <f>Kinder!BW211</f>
        <v>0</v>
      </c>
      <c r="BV212" s="79"/>
      <c r="BW212" s="79">
        <f t="shared" ref="BW212:CH212" si="349">IF(MIN(AX210,AX211)&gt;4.5,4.5*AX212,BJ211)</f>
        <v>0</v>
      </c>
      <c r="BX212" s="79">
        <f t="shared" si="349"/>
        <v>0</v>
      </c>
      <c r="BY212" s="79">
        <f t="shared" si="349"/>
        <v>0</v>
      </c>
      <c r="BZ212" s="79">
        <f t="shared" si="349"/>
        <v>0</v>
      </c>
      <c r="CA212" s="79">
        <f t="shared" si="349"/>
        <v>0</v>
      </c>
      <c r="CB212" s="79">
        <f t="shared" si="349"/>
        <v>0</v>
      </c>
      <c r="CC212" s="79">
        <f t="shared" si="349"/>
        <v>0</v>
      </c>
      <c r="CD212" s="79">
        <f t="shared" si="349"/>
        <v>0</v>
      </c>
      <c r="CE212" s="79">
        <f t="shared" si="349"/>
        <v>0</v>
      </c>
      <c r="CF212" s="79">
        <f t="shared" si="349"/>
        <v>0</v>
      </c>
      <c r="CG212" s="79">
        <f t="shared" si="349"/>
        <v>0</v>
      </c>
      <c r="CH212" s="79">
        <f t="shared" si="349"/>
        <v>0</v>
      </c>
      <c r="CI212" s="79">
        <f>SUM(BW212:CH212)</f>
        <v>0</v>
      </c>
      <c r="CJ212" s="80"/>
      <c r="CK212" s="581"/>
      <c r="CL212" s="581"/>
      <c r="CM212" s="581"/>
    </row>
    <row r="213" spans="1:91" x14ac:dyDescent="0.2">
      <c r="A213" s="124">
        <f>Kinder!E213</f>
        <v>0</v>
      </c>
      <c r="B213">
        <f>Kinder!F213</f>
        <v>0</v>
      </c>
      <c r="C213">
        <f>Kinder!G213</f>
        <v>0</v>
      </c>
      <c r="D213">
        <f>Kinder!H213</f>
        <v>0</v>
      </c>
      <c r="E213">
        <f>Kinder!I213</f>
        <v>0</v>
      </c>
      <c r="F213">
        <f>Kinder!J213</f>
        <v>0</v>
      </c>
      <c r="G213">
        <f>Kinder!K213</f>
        <v>0</v>
      </c>
      <c r="H213">
        <f>Kinder!L213</f>
        <v>0</v>
      </c>
      <c r="I213">
        <f>Kinder!M213</f>
        <v>0</v>
      </c>
      <c r="J213">
        <f>Kinder!N213</f>
        <v>0</v>
      </c>
      <c r="K213">
        <f>Kinder!O213</f>
        <v>0</v>
      </c>
      <c r="L213">
        <f>Kinder!P213</f>
        <v>0</v>
      </c>
      <c r="AX213" s="165">
        <f>IF(Kinder!BL213=4.5,'Berechnung 4_5 _ x'!$E$31,Kinder!BL213)</f>
        <v>0</v>
      </c>
      <c r="AY213" s="165">
        <f>IF(Kinder!F213=4.5,'Berechnung 4_5 _ x'!$E$31,Kinder!F213)</f>
        <v>0</v>
      </c>
      <c r="AZ213" s="165">
        <f>IF(Kinder!G213=4.5,'Berechnung 4_5 _ x'!$E$31,Kinder!G213)</f>
        <v>0</v>
      </c>
      <c r="BA213" s="165">
        <f>IF(Kinder!H213=4.5,'Berechnung 4_5 _ x'!$E$31,Kinder!H213)</f>
        <v>0</v>
      </c>
      <c r="BB213" s="165">
        <f>IF(Kinder!I213=4.5,'Berechnung 4_5 _ x'!$E$31,Kinder!I213)</f>
        <v>0</v>
      </c>
      <c r="BC213" s="165">
        <f>IF(Kinder!J213=4.5,'Berechnung 4_5 _ x'!$E$31,Kinder!J213)</f>
        <v>0</v>
      </c>
      <c r="BD213" s="165">
        <f>IF(Kinder!K213=4.5,'Berechnung 4_5 _ x'!$E$31,Kinder!K213)</f>
        <v>0</v>
      </c>
      <c r="BE213" s="165">
        <f>IF(Kinder!L213=4.5,'Berechnung 4_5 _ x'!$E$31,Kinder!L213)</f>
        <v>0</v>
      </c>
      <c r="BF213" s="165">
        <f>IF(Kinder!M213=4.5,'Berechnung 4_5 _ x'!$E$31,Kinder!M213)</f>
        <v>0</v>
      </c>
      <c r="BG213" s="165">
        <f>IF(Kinder!N213=4.5,'Berechnung 4_5 _ x'!$E$31,Kinder!N213)</f>
        <v>0</v>
      </c>
      <c r="BH213" s="165">
        <f>IF(Kinder!O213=4.5,'Berechnung 4_5 _ x'!$E$31,Kinder!O213)</f>
        <v>0</v>
      </c>
      <c r="BI213" s="165">
        <f>IF(Kinder!P213=4.5,'Berechnung 4_5 _ x'!$E$31,Kinder!P213)</f>
        <v>0</v>
      </c>
      <c r="BJ213" s="165"/>
      <c r="BK213" s="165"/>
      <c r="BL213" s="165"/>
      <c r="BM213" s="165"/>
      <c r="BN213" s="165"/>
      <c r="BO213" s="165"/>
      <c r="BP213" s="165"/>
      <c r="BQ213" s="165"/>
      <c r="BR213" s="165"/>
      <c r="BS213" s="165"/>
      <c r="BT213" s="165"/>
      <c r="BU213" s="165"/>
      <c r="BW213">
        <f t="shared" ref="BW213:CH213" si="350">IF(MIN(AX213,AX214)&gt;=4.5,1*AX215,BJ214)</f>
        <v>0</v>
      </c>
      <c r="BX213">
        <f t="shared" si="350"/>
        <v>0</v>
      </c>
      <c r="BY213">
        <f t="shared" si="350"/>
        <v>0</v>
      </c>
      <c r="BZ213">
        <f t="shared" si="350"/>
        <v>0</v>
      </c>
      <c r="CA213">
        <f t="shared" si="350"/>
        <v>0</v>
      </c>
      <c r="CB213">
        <f t="shared" si="350"/>
        <v>0</v>
      </c>
      <c r="CC213">
        <f t="shared" si="350"/>
        <v>0</v>
      </c>
      <c r="CD213">
        <f t="shared" si="350"/>
        <v>0</v>
      </c>
      <c r="CE213">
        <f t="shared" si="350"/>
        <v>0</v>
      </c>
      <c r="CF213">
        <f t="shared" si="350"/>
        <v>0</v>
      </c>
      <c r="CG213">
        <f t="shared" si="350"/>
        <v>0</v>
      </c>
      <c r="CH213">
        <f t="shared" si="350"/>
        <v>0</v>
      </c>
      <c r="CJ213" s="78">
        <f>SUM(BW213:CH213)</f>
        <v>0</v>
      </c>
      <c r="CK213" s="581">
        <f>CL213+CM213</f>
        <v>0</v>
      </c>
      <c r="CL213" s="581">
        <f>IF(COUNTIF(Kinder!E215:P215,Antrag!$C$4)=0,0,(IF(AND(A213=2,Kinder!E215=Antrag!$C$4),M214,0)+IF(AND(OR(A213=2,B213=2),Kinder!F215=Antrag!$C$4),N214,0)+IF(AND(OR(A213=2,B213=2,C213=2),Kinder!G215=Antrag!$C$4),O214,0)+IF(AND(OR(A213=2,B213=2,C213=2,D213=2),Kinder!H215=Antrag!$C$4),P214,0)+IF(AND(OR(A213=2,B213=2,C213=2,D213=2,E213=2),Kinder!I215=Antrag!$C$4),Q214,0)+IF(AND(OR(A213=2,B213=2,C213=2,D213=2,E213=2,F213=2),Kinder!J215=Antrag!$C$4),R214,0))/12)</f>
        <v>0</v>
      </c>
      <c r="CM213" s="581">
        <f>IF(COUNTIF(Kinder!E215:P215,Antrag!$C$4)=0,0,(IF(AND(OR(A213=2,B213=2,C213=2,D213=2,E213=2,F213=2,G213=2),Kinder!K215=Antrag!$C$4),S214,0)+IF(AND(OR(A213=2,B213=2,C213=2,D213=2,E213=2,F213=2,G213=2,H213=2),Kinder!L215=Antrag!$C$4),T214,0)+IF(AND(OR(A213=2,B213=2,C213=2,D213=2,E213=2,F213=2,G213=2,H213=2,I213=2),Kinder!M215=Antrag!$C$4),U214,0)+IF(AND(OR(A213=2,B213=2,C213=2,D213=2,E213=2,F213=2,G213=2,H213=2,I213=2,J213=2),Kinder!N215=Antrag!$C$4),V214,0)+IF(AND(OR(A213=2,B213=2,C213=2,D213=2,E213=2,F213=2,G213=2,H213=2,I213=2,J213=2,K213=2),Kinder!O215=Antrag!$C$4),W214,0)+IF(AND(OR(A213=2,B213=2,C213=2,D213=2,E213=2,F213=2,G213=2,H213=2,I213=2,J213=2,K213=2,L213=2),Kinder!P215=Antrag!$C$4),X214,0))/12)</f>
        <v>0</v>
      </c>
    </row>
    <row r="214" spans="1:91" x14ac:dyDescent="0.2">
      <c r="A214" s="124"/>
      <c r="M214">
        <f>Kinder!E214</f>
        <v>0</v>
      </c>
      <c r="N214">
        <f>Kinder!F214</f>
        <v>0</v>
      </c>
      <c r="O214">
        <f>Kinder!G214</f>
        <v>0</v>
      </c>
      <c r="P214">
        <f>Kinder!H214</f>
        <v>0</v>
      </c>
      <c r="Q214">
        <f>Kinder!I214</f>
        <v>0</v>
      </c>
      <c r="R214">
        <f>Kinder!J214</f>
        <v>0</v>
      </c>
      <c r="S214">
        <f>Kinder!K214</f>
        <v>0</v>
      </c>
      <c r="T214">
        <f>Kinder!L214</f>
        <v>0</v>
      </c>
      <c r="U214">
        <f>Kinder!M214</f>
        <v>0</v>
      </c>
      <c r="V214">
        <f>Kinder!N214</f>
        <v>0</v>
      </c>
      <c r="W214">
        <f>Kinder!O214</f>
        <v>0</v>
      </c>
      <c r="X214">
        <f>Kinder!P214</f>
        <v>0</v>
      </c>
      <c r="AX214">
        <f>IF(Kinder!BL213&gt;=4.5,IF('Berechnung 4_5 _ x'!D$5="Nein",4.5,IF(Kinder!AJ$903&lt;3,IF(MAX(Kinder!$AJ$903:AJ$903)&lt;3,4.5,Kinder!BL213),MIN('Berechnung 4_5 _ x'!$E$31:$F$32))),Kinder!BL213)</f>
        <v>0</v>
      </c>
      <c r="AY214">
        <f>IF(Kinder!BM213&gt;=4.5,IF('Berechnung 4_5 _ x'!E$5="Nein",4.5,IF(Kinder!AK$903&lt;3,IF(MAX(Kinder!$AJ$903:AK$903)&lt;3,4.5,Kinder!BM213),MIN('Berechnung 4_5 _ x'!$E$31:$F$32))),Kinder!BM213)</f>
        <v>0</v>
      </c>
      <c r="AZ214">
        <f>IF(Kinder!BN213&gt;=4.5,IF('Berechnung 4_5 _ x'!F$5="Nein",4.5,IF(Kinder!AL$903&lt;3,IF(MAX(Kinder!$AJ$903:AL$903)&lt;3,4.5,Kinder!BN213),MIN('Berechnung 4_5 _ x'!$E$31:$F$32))),Kinder!BN213)</f>
        <v>0</v>
      </c>
      <c r="BA214">
        <f>IF(Kinder!BO213&gt;=4.5,IF('Berechnung 4_5 _ x'!G$5="Nein",4.5,IF(Kinder!AM$903&lt;3,IF(MAX(Kinder!$AJ$903:AM$903)&lt;3,4.5,Kinder!BO213),MIN('Berechnung 4_5 _ x'!$E$31:$F$32))),Kinder!BO213)</f>
        <v>0</v>
      </c>
      <c r="BB214">
        <f>IF(Kinder!BP213&gt;=4.5,IF('Berechnung 4_5 _ x'!H$5="Nein",4.5,IF(Kinder!AN$903&lt;3,IF(MAX(Kinder!$AJ$903:AN$903)&lt;3,4.5,Kinder!BP213),MIN('Berechnung 4_5 _ x'!$E$31:$F$32))),Kinder!BP213)</f>
        <v>0</v>
      </c>
      <c r="BC214">
        <f>IF(Kinder!BQ213&gt;=4.5,IF('Berechnung 4_5 _ x'!I$5="Nein",4.5,IF(Kinder!AO$903&lt;3,IF(MAX(Kinder!$AJ$903:AO$903)&lt;3,4.5,Kinder!BQ213),MIN('Berechnung 4_5 _ x'!$E$31:$F$32))),Kinder!BQ213)</f>
        <v>0</v>
      </c>
      <c r="BD214">
        <f>IF(Kinder!BR213&gt;=4.5,IF('Berechnung 4_5 _ x'!J$5="Nein",4.5,IF(Kinder!AP$903&lt;3,IF(MAX(Kinder!$AJ$903:AP$903)&lt;3,4.5,Kinder!BR213),MIN('Berechnung 4_5 _ x'!$E$31:$F$32))),Kinder!BR213)</f>
        <v>0</v>
      </c>
      <c r="BE214">
        <f>IF(Kinder!BS213&gt;=4.5,IF('Berechnung 4_5 _ x'!K$5="Nein",4.5,IF(Kinder!AQ$903&lt;3,IF(MAX(Kinder!$AJ$903:AQ$903)&lt;3,4.5,Kinder!BS213),MIN('Berechnung 4_5 _ x'!$E$31:$F$32))),Kinder!BS213)</f>
        <v>0</v>
      </c>
      <c r="BF214">
        <f>IF(Kinder!BT213&gt;=4.5,IF('Berechnung 4_5 _ x'!L$5="Nein",4.5,IF(Kinder!AR$903&lt;3,IF(MAX(Kinder!$AJ$903:AR$903)&lt;3,4.5,Kinder!BT213),MIN('Berechnung 4_5 _ x'!$E$31:$F$32))),Kinder!BT213)</f>
        <v>0</v>
      </c>
      <c r="BG214">
        <f>IF(Kinder!BU213&gt;=4.5,IF('Berechnung 4_5 _ x'!M$5="Nein",4.5,IF(Kinder!AS$903&lt;3,IF(MAX(Kinder!$AJ$903:AS$903)&lt;3,4.5,Kinder!BU213),MIN('Berechnung 4_5 _ x'!$E$31:$F$32))),Kinder!BU213)</f>
        <v>0</v>
      </c>
      <c r="BH214">
        <f>IF(Kinder!BV213&gt;=4.5,IF('Berechnung 4_5 _ x'!N$5="Nein",4.5,IF(Kinder!AT$903&lt;3,IF(MAX(Kinder!$AJ$903:AT$903)&lt;3,4.5,Kinder!BV213),MIN('Berechnung 4_5 _ x'!$E$31:$F$32))),Kinder!BV213)</f>
        <v>0</v>
      </c>
      <c r="BI214">
        <f>IF(Kinder!BW213&gt;=4.5,IF('Berechnung 4_5 _ x'!O$5="Nein",4.5,IF(Kinder!AU$903&lt;3,IF(MAX(Kinder!$AJ$903:AU$903)&lt;3,4.5,Kinder!BW213),MIN('Berechnung 4_5 _ x'!$E$31:$F$32))),Kinder!BW213)</f>
        <v>0</v>
      </c>
      <c r="BJ214">
        <f t="shared" ref="BJ214:BU214" si="351">MIN(AX213,AX214)*AX215</f>
        <v>0</v>
      </c>
      <c r="BK214">
        <f t="shared" si="351"/>
        <v>0</v>
      </c>
      <c r="BL214">
        <f t="shared" si="351"/>
        <v>0</v>
      </c>
      <c r="BM214">
        <f t="shared" si="351"/>
        <v>0</v>
      </c>
      <c r="BN214">
        <f t="shared" si="351"/>
        <v>0</v>
      </c>
      <c r="BO214">
        <f t="shared" si="351"/>
        <v>0</v>
      </c>
      <c r="BP214">
        <f t="shared" si="351"/>
        <v>0</v>
      </c>
      <c r="BQ214">
        <f t="shared" si="351"/>
        <v>0</v>
      </c>
      <c r="BR214">
        <f t="shared" si="351"/>
        <v>0</v>
      </c>
      <c r="BS214">
        <f t="shared" si="351"/>
        <v>0</v>
      </c>
      <c r="BT214">
        <f t="shared" si="351"/>
        <v>0</v>
      </c>
      <c r="BU214">
        <f t="shared" si="351"/>
        <v>0</v>
      </c>
      <c r="BV214">
        <f>SUM(BJ214:BU214)</f>
        <v>0</v>
      </c>
      <c r="CJ214" s="78"/>
      <c r="CK214" s="581"/>
      <c r="CL214" s="581"/>
      <c r="CM214" s="581"/>
    </row>
    <row r="215" spans="1:91" ht="13.5" thickBot="1" x14ac:dyDescent="0.25">
      <c r="A215" s="167"/>
      <c r="B215" s="79"/>
      <c r="C215" s="79"/>
      <c r="D215" s="79"/>
      <c r="E215" s="79"/>
      <c r="F215" s="79"/>
      <c r="G215" s="79"/>
      <c r="H215" s="79"/>
      <c r="I215" s="79"/>
      <c r="J215" s="79"/>
      <c r="K215" s="79"/>
      <c r="L215" s="79"/>
      <c r="M215" s="79"/>
      <c r="N215" s="79"/>
      <c r="O215" s="79"/>
      <c r="P215" s="79"/>
      <c r="Q215" s="79"/>
      <c r="R215" s="79"/>
      <c r="S215" s="79"/>
      <c r="T215" s="79"/>
      <c r="U215" s="79"/>
      <c r="V215" s="79"/>
      <c r="W215" s="79"/>
      <c r="X215" s="79"/>
      <c r="Y215" s="79">
        <f t="shared" ref="Y215:AJ215" si="352">A213*M214</f>
        <v>0</v>
      </c>
      <c r="Z215" s="79">
        <f t="shared" si="352"/>
        <v>0</v>
      </c>
      <c r="AA215" s="79">
        <f t="shared" si="352"/>
        <v>0</v>
      </c>
      <c r="AB215" s="79">
        <f t="shared" si="352"/>
        <v>0</v>
      </c>
      <c r="AC215" s="79">
        <f t="shared" si="352"/>
        <v>0</v>
      </c>
      <c r="AD215" s="79">
        <f t="shared" si="352"/>
        <v>0</v>
      </c>
      <c r="AE215" s="79">
        <f t="shared" si="352"/>
        <v>0</v>
      </c>
      <c r="AF215" s="79">
        <f t="shared" si="352"/>
        <v>0</v>
      </c>
      <c r="AG215" s="79">
        <f t="shared" si="352"/>
        <v>0</v>
      </c>
      <c r="AH215" s="79">
        <f t="shared" si="352"/>
        <v>0</v>
      </c>
      <c r="AI215" s="79">
        <f t="shared" si="352"/>
        <v>0</v>
      </c>
      <c r="AJ215" s="79">
        <f t="shared" si="352"/>
        <v>0</v>
      </c>
      <c r="AK215" s="79">
        <f t="shared" ref="AK215:AV215" si="353">IF(A213&gt;4.4,M214,A213*M214)</f>
        <v>0</v>
      </c>
      <c r="AL215" s="79">
        <f t="shared" si="353"/>
        <v>0</v>
      </c>
      <c r="AM215" s="79">
        <f t="shared" si="353"/>
        <v>0</v>
      </c>
      <c r="AN215" s="79">
        <f t="shared" si="353"/>
        <v>0</v>
      </c>
      <c r="AO215" s="79">
        <f t="shared" si="353"/>
        <v>0</v>
      </c>
      <c r="AP215" s="79">
        <f t="shared" si="353"/>
        <v>0</v>
      </c>
      <c r="AQ215" s="79">
        <f t="shared" si="353"/>
        <v>0</v>
      </c>
      <c r="AR215" s="79">
        <f t="shared" si="353"/>
        <v>0</v>
      </c>
      <c r="AS215" s="79">
        <f t="shared" si="353"/>
        <v>0</v>
      </c>
      <c r="AT215" s="79">
        <f t="shared" si="353"/>
        <v>0</v>
      </c>
      <c r="AU215" s="79">
        <f t="shared" si="353"/>
        <v>0</v>
      </c>
      <c r="AV215" s="79">
        <f t="shared" si="353"/>
        <v>0</v>
      </c>
      <c r="AW215" s="79">
        <f>SUM(Y215:AJ215)</f>
        <v>0</v>
      </c>
      <c r="AX215" s="168">
        <f>Kinder!BL214</f>
        <v>0</v>
      </c>
      <c r="AY215" s="168">
        <f>Kinder!BM214</f>
        <v>0</v>
      </c>
      <c r="AZ215" s="168">
        <f>Kinder!BN214</f>
        <v>0</v>
      </c>
      <c r="BA215" s="168">
        <f>Kinder!BO214</f>
        <v>0</v>
      </c>
      <c r="BB215" s="168">
        <f>Kinder!BP214</f>
        <v>0</v>
      </c>
      <c r="BC215" s="168">
        <f>Kinder!BQ214</f>
        <v>0</v>
      </c>
      <c r="BD215" s="168">
        <f>Kinder!BR214</f>
        <v>0</v>
      </c>
      <c r="BE215" s="168">
        <f>Kinder!BS214</f>
        <v>0</v>
      </c>
      <c r="BF215" s="168">
        <f>Kinder!BT214</f>
        <v>0</v>
      </c>
      <c r="BG215" s="168">
        <f>Kinder!BU214</f>
        <v>0</v>
      </c>
      <c r="BH215" s="168">
        <f>Kinder!BV214</f>
        <v>0</v>
      </c>
      <c r="BI215" s="168">
        <f>Kinder!BW214</f>
        <v>0</v>
      </c>
      <c r="BV215" s="79"/>
      <c r="BW215" s="79">
        <f t="shared" ref="BW215:CH215" si="354">IF(MIN(AX213,AX214)&gt;4.5,4.5*AX215,BJ214)</f>
        <v>0</v>
      </c>
      <c r="BX215" s="79">
        <f t="shared" si="354"/>
        <v>0</v>
      </c>
      <c r="BY215" s="79">
        <f t="shared" si="354"/>
        <v>0</v>
      </c>
      <c r="BZ215" s="79">
        <f t="shared" si="354"/>
        <v>0</v>
      </c>
      <c r="CA215" s="79">
        <f t="shared" si="354"/>
        <v>0</v>
      </c>
      <c r="CB215" s="79">
        <f t="shared" si="354"/>
        <v>0</v>
      </c>
      <c r="CC215" s="79">
        <f t="shared" si="354"/>
        <v>0</v>
      </c>
      <c r="CD215" s="79">
        <f t="shared" si="354"/>
        <v>0</v>
      </c>
      <c r="CE215" s="79">
        <f t="shared" si="354"/>
        <v>0</v>
      </c>
      <c r="CF215" s="79">
        <f t="shared" si="354"/>
        <v>0</v>
      </c>
      <c r="CG215" s="79">
        <f t="shared" si="354"/>
        <v>0</v>
      </c>
      <c r="CH215" s="79">
        <f t="shared" si="354"/>
        <v>0</v>
      </c>
      <c r="CI215" s="79">
        <f>SUM(BW215:CH215)</f>
        <v>0</v>
      </c>
      <c r="CJ215" s="80"/>
      <c r="CK215" s="581"/>
      <c r="CL215" s="581"/>
      <c r="CM215" s="581"/>
    </row>
    <row r="216" spans="1:91" x14ac:dyDescent="0.2">
      <c r="A216" s="124">
        <f>Kinder!E216</f>
        <v>0</v>
      </c>
      <c r="B216">
        <f>Kinder!F216</f>
        <v>0</v>
      </c>
      <c r="C216">
        <f>Kinder!G216</f>
        <v>0</v>
      </c>
      <c r="D216">
        <f>Kinder!H216</f>
        <v>0</v>
      </c>
      <c r="E216">
        <f>Kinder!I216</f>
        <v>0</v>
      </c>
      <c r="F216">
        <f>Kinder!J216</f>
        <v>0</v>
      </c>
      <c r="G216">
        <f>Kinder!K216</f>
        <v>0</v>
      </c>
      <c r="H216">
        <f>Kinder!L216</f>
        <v>0</v>
      </c>
      <c r="I216">
        <f>Kinder!M216</f>
        <v>0</v>
      </c>
      <c r="J216">
        <f>Kinder!N216</f>
        <v>0</v>
      </c>
      <c r="K216">
        <f>Kinder!O216</f>
        <v>0</v>
      </c>
      <c r="L216">
        <f>Kinder!P216</f>
        <v>0</v>
      </c>
      <c r="AX216" s="165">
        <f>IF(Kinder!BL216=4.5,'Berechnung 4_5 _ x'!$E$31,Kinder!BL216)</f>
        <v>0</v>
      </c>
      <c r="AY216" s="165">
        <f>IF(Kinder!F216=4.5,'Berechnung 4_5 _ x'!$E$31,Kinder!F216)</f>
        <v>0</v>
      </c>
      <c r="AZ216" s="165">
        <f>IF(Kinder!G216=4.5,'Berechnung 4_5 _ x'!$E$31,Kinder!G216)</f>
        <v>0</v>
      </c>
      <c r="BA216" s="165">
        <f>IF(Kinder!H216=4.5,'Berechnung 4_5 _ x'!$E$31,Kinder!H216)</f>
        <v>0</v>
      </c>
      <c r="BB216" s="165">
        <f>IF(Kinder!I216=4.5,'Berechnung 4_5 _ x'!$E$31,Kinder!I216)</f>
        <v>0</v>
      </c>
      <c r="BC216" s="165">
        <f>IF(Kinder!J216=4.5,'Berechnung 4_5 _ x'!$E$31,Kinder!J216)</f>
        <v>0</v>
      </c>
      <c r="BD216" s="165">
        <f>IF(Kinder!K216=4.5,'Berechnung 4_5 _ x'!$E$31,Kinder!K216)</f>
        <v>0</v>
      </c>
      <c r="BE216" s="165">
        <f>IF(Kinder!L216=4.5,'Berechnung 4_5 _ x'!$E$31,Kinder!L216)</f>
        <v>0</v>
      </c>
      <c r="BF216" s="165">
        <f>IF(Kinder!M216=4.5,'Berechnung 4_5 _ x'!$E$31,Kinder!M216)</f>
        <v>0</v>
      </c>
      <c r="BG216" s="165">
        <f>IF(Kinder!N216=4.5,'Berechnung 4_5 _ x'!$E$31,Kinder!N216)</f>
        <v>0</v>
      </c>
      <c r="BH216" s="165">
        <f>IF(Kinder!O216=4.5,'Berechnung 4_5 _ x'!$E$31,Kinder!O216)</f>
        <v>0</v>
      </c>
      <c r="BI216" s="165">
        <f>IF(Kinder!P216=4.5,'Berechnung 4_5 _ x'!$E$31,Kinder!P216)</f>
        <v>0</v>
      </c>
      <c r="BJ216" s="165"/>
      <c r="BK216" s="165"/>
      <c r="BL216" s="165"/>
      <c r="BM216" s="165"/>
      <c r="BN216" s="165"/>
      <c r="BO216" s="165"/>
      <c r="BP216" s="165"/>
      <c r="BQ216" s="165"/>
      <c r="BR216" s="165"/>
      <c r="BS216" s="165"/>
      <c r="BT216" s="165"/>
      <c r="BU216" s="165"/>
      <c r="BW216">
        <f t="shared" ref="BW216:CH216" si="355">IF(MIN(AX216,AX217)&gt;=4.5,1*AX218,BJ217)</f>
        <v>0</v>
      </c>
      <c r="BX216">
        <f t="shared" si="355"/>
        <v>0</v>
      </c>
      <c r="BY216">
        <f t="shared" si="355"/>
        <v>0</v>
      </c>
      <c r="BZ216">
        <f t="shared" si="355"/>
        <v>0</v>
      </c>
      <c r="CA216">
        <f t="shared" si="355"/>
        <v>0</v>
      </c>
      <c r="CB216">
        <f t="shared" si="355"/>
        <v>0</v>
      </c>
      <c r="CC216">
        <f t="shared" si="355"/>
        <v>0</v>
      </c>
      <c r="CD216">
        <f t="shared" si="355"/>
        <v>0</v>
      </c>
      <c r="CE216">
        <f t="shared" si="355"/>
        <v>0</v>
      </c>
      <c r="CF216">
        <f t="shared" si="355"/>
        <v>0</v>
      </c>
      <c r="CG216">
        <f t="shared" si="355"/>
        <v>0</v>
      </c>
      <c r="CH216">
        <f t="shared" si="355"/>
        <v>0</v>
      </c>
      <c r="CJ216" s="78">
        <f>SUM(BW216:CH216)</f>
        <v>0</v>
      </c>
      <c r="CK216" s="581">
        <f>CL216+CM216</f>
        <v>0</v>
      </c>
      <c r="CL216" s="581">
        <f>IF(COUNTIF(Kinder!E218:P218,Antrag!$C$4)=0,0,(IF(AND(A216=2,Kinder!E218=Antrag!$C$4),M217,0)+IF(AND(OR(A216=2,B216=2),Kinder!F218=Antrag!$C$4),N217,0)+IF(AND(OR(A216=2,B216=2,C216=2),Kinder!G218=Antrag!$C$4),O217,0)+IF(AND(OR(A216=2,B216=2,C216=2,D216=2),Kinder!H218=Antrag!$C$4),P217,0)+IF(AND(OR(A216=2,B216=2,C216=2,D216=2,E216=2),Kinder!I218=Antrag!$C$4),Q217,0)+IF(AND(OR(A216=2,B216=2,C216=2,D216=2,E216=2,F216=2),Kinder!J218=Antrag!$C$4),R217,0))/12)</f>
        <v>0</v>
      </c>
      <c r="CM216" s="581">
        <f>IF(COUNTIF(Kinder!E218:P218,Antrag!$C$4)=0,0,(IF(AND(OR(A216=2,B216=2,C216=2,D216=2,E216=2,F216=2,G216=2),Kinder!K218=Antrag!$C$4),S217,0)+IF(AND(OR(A216=2,B216=2,C216=2,D216=2,E216=2,F216=2,G216=2,H216=2),Kinder!L218=Antrag!$C$4),T217,0)+IF(AND(OR(A216=2,B216=2,C216=2,D216=2,E216=2,F216=2,G216=2,H216=2,I216=2),Kinder!M218=Antrag!$C$4),U217,0)+IF(AND(OR(A216=2,B216=2,C216=2,D216=2,E216=2,F216=2,G216=2,H216=2,I216=2,J216=2),Kinder!N218=Antrag!$C$4),V217,0)+IF(AND(OR(A216=2,B216=2,C216=2,D216=2,E216=2,F216=2,G216=2,H216=2,I216=2,J216=2,K216=2),Kinder!O218=Antrag!$C$4),W217,0)+IF(AND(OR(A216=2,B216=2,C216=2,D216=2,E216=2,F216=2,G216=2,H216=2,I216=2,J216=2,K216=2,L216=2),Kinder!P218=Antrag!$C$4),X217,0))/12)</f>
        <v>0</v>
      </c>
    </row>
    <row r="217" spans="1:91" x14ac:dyDescent="0.2">
      <c r="A217" s="124"/>
      <c r="M217">
        <f>Kinder!E217</f>
        <v>0</v>
      </c>
      <c r="N217">
        <f>Kinder!F217</f>
        <v>0</v>
      </c>
      <c r="O217">
        <f>Kinder!G217</f>
        <v>0</v>
      </c>
      <c r="P217">
        <f>Kinder!H217</f>
        <v>0</v>
      </c>
      <c r="Q217">
        <f>Kinder!I217</f>
        <v>0</v>
      </c>
      <c r="R217">
        <f>Kinder!J217</f>
        <v>0</v>
      </c>
      <c r="S217">
        <f>Kinder!K217</f>
        <v>0</v>
      </c>
      <c r="T217">
        <f>Kinder!L217</f>
        <v>0</v>
      </c>
      <c r="U217">
        <f>Kinder!M217</f>
        <v>0</v>
      </c>
      <c r="V217">
        <f>Kinder!N217</f>
        <v>0</v>
      </c>
      <c r="W217">
        <f>Kinder!O217</f>
        <v>0</v>
      </c>
      <c r="X217">
        <f>Kinder!P217</f>
        <v>0</v>
      </c>
      <c r="AX217">
        <f>IF(Kinder!BL216&gt;=4.5,IF('Berechnung 4_5 _ x'!D$5="Nein",4.5,IF(Kinder!AJ$903&lt;3,IF(MAX(Kinder!$AJ$903:AJ$903)&lt;3,4.5,Kinder!BL216),MIN('Berechnung 4_5 _ x'!$E$31:$F$32))),Kinder!BL216)</f>
        <v>0</v>
      </c>
      <c r="AY217">
        <f>IF(Kinder!BM216&gt;=4.5,IF('Berechnung 4_5 _ x'!E$5="Nein",4.5,IF(Kinder!AK$903&lt;3,IF(MAX(Kinder!$AJ$903:AK$903)&lt;3,4.5,Kinder!BM216),MIN('Berechnung 4_5 _ x'!$E$31:$F$32))),Kinder!BM216)</f>
        <v>0</v>
      </c>
      <c r="AZ217">
        <f>IF(Kinder!BN216&gt;=4.5,IF('Berechnung 4_5 _ x'!F$5="Nein",4.5,IF(Kinder!AL$903&lt;3,IF(MAX(Kinder!$AJ$903:AL$903)&lt;3,4.5,Kinder!BN216),MIN('Berechnung 4_5 _ x'!$E$31:$F$32))),Kinder!BN216)</f>
        <v>0</v>
      </c>
      <c r="BA217">
        <f>IF(Kinder!BO216&gt;=4.5,IF('Berechnung 4_5 _ x'!G$5="Nein",4.5,IF(Kinder!AM$903&lt;3,IF(MAX(Kinder!$AJ$903:AM$903)&lt;3,4.5,Kinder!BO216),MIN('Berechnung 4_5 _ x'!$E$31:$F$32))),Kinder!BO216)</f>
        <v>0</v>
      </c>
      <c r="BB217">
        <f>IF(Kinder!BP216&gt;=4.5,IF('Berechnung 4_5 _ x'!H$5="Nein",4.5,IF(Kinder!AN$903&lt;3,IF(MAX(Kinder!$AJ$903:AN$903)&lt;3,4.5,Kinder!BP216),MIN('Berechnung 4_5 _ x'!$E$31:$F$32))),Kinder!BP216)</f>
        <v>0</v>
      </c>
      <c r="BC217">
        <f>IF(Kinder!BQ216&gt;=4.5,IF('Berechnung 4_5 _ x'!I$5="Nein",4.5,IF(Kinder!AO$903&lt;3,IF(MAX(Kinder!$AJ$903:AO$903)&lt;3,4.5,Kinder!BQ216),MIN('Berechnung 4_5 _ x'!$E$31:$F$32))),Kinder!BQ216)</f>
        <v>0</v>
      </c>
      <c r="BD217">
        <f>IF(Kinder!BR216&gt;=4.5,IF('Berechnung 4_5 _ x'!J$5="Nein",4.5,IF(Kinder!AP$903&lt;3,IF(MAX(Kinder!$AJ$903:AP$903)&lt;3,4.5,Kinder!BR216),MIN('Berechnung 4_5 _ x'!$E$31:$F$32))),Kinder!BR216)</f>
        <v>0</v>
      </c>
      <c r="BE217">
        <f>IF(Kinder!BS216&gt;=4.5,IF('Berechnung 4_5 _ x'!K$5="Nein",4.5,IF(Kinder!AQ$903&lt;3,IF(MAX(Kinder!$AJ$903:AQ$903)&lt;3,4.5,Kinder!BS216),MIN('Berechnung 4_5 _ x'!$E$31:$F$32))),Kinder!BS216)</f>
        <v>0</v>
      </c>
      <c r="BF217">
        <f>IF(Kinder!BT216&gt;=4.5,IF('Berechnung 4_5 _ x'!L$5="Nein",4.5,IF(Kinder!AR$903&lt;3,IF(MAX(Kinder!$AJ$903:AR$903)&lt;3,4.5,Kinder!BT216),MIN('Berechnung 4_5 _ x'!$E$31:$F$32))),Kinder!BT216)</f>
        <v>0</v>
      </c>
      <c r="BG217">
        <f>IF(Kinder!BU216&gt;=4.5,IF('Berechnung 4_5 _ x'!M$5="Nein",4.5,IF(Kinder!AS$903&lt;3,IF(MAX(Kinder!$AJ$903:AS$903)&lt;3,4.5,Kinder!BU216),MIN('Berechnung 4_5 _ x'!$E$31:$F$32))),Kinder!BU216)</f>
        <v>0</v>
      </c>
      <c r="BH217">
        <f>IF(Kinder!BV216&gt;=4.5,IF('Berechnung 4_5 _ x'!N$5="Nein",4.5,IF(Kinder!AT$903&lt;3,IF(MAX(Kinder!$AJ$903:AT$903)&lt;3,4.5,Kinder!BV216),MIN('Berechnung 4_5 _ x'!$E$31:$F$32))),Kinder!BV216)</f>
        <v>0</v>
      </c>
      <c r="BI217">
        <f>IF(Kinder!BW216&gt;=4.5,IF('Berechnung 4_5 _ x'!O$5="Nein",4.5,IF(Kinder!AU$903&lt;3,IF(MAX(Kinder!$AJ$903:AU$903)&lt;3,4.5,Kinder!BW216),MIN('Berechnung 4_5 _ x'!$E$31:$F$32))),Kinder!BW216)</f>
        <v>0</v>
      </c>
      <c r="BJ217">
        <f t="shared" ref="BJ217:BU217" si="356">MIN(AX216,AX217)*AX218</f>
        <v>0</v>
      </c>
      <c r="BK217">
        <f t="shared" si="356"/>
        <v>0</v>
      </c>
      <c r="BL217">
        <f t="shared" si="356"/>
        <v>0</v>
      </c>
      <c r="BM217">
        <f t="shared" si="356"/>
        <v>0</v>
      </c>
      <c r="BN217">
        <f t="shared" si="356"/>
        <v>0</v>
      </c>
      <c r="BO217">
        <f t="shared" si="356"/>
        <v>0</v>
      </c>
      <c r="BP217">
        <f t="shared" si="356"/>
        <v>0</v>
      </c>
      <c r="BQ217">
        <f t="shared" si="356"/>
        <v>0</v>
      </c>
      <c r="BR217">
        <f t="shared" si="356"/>
        <v>0</v>
      </c>
      <c r="BS217">
        <f t="shared" si="356"/>
        <v>0</v>
      </c>
      <c r="BT217">
        <f t="shared" si="356"/>
        <v>0</v>
      </c>
      <c r="BU217">
        <f t="shared" si="356"/>
        <v>0</v>
      </c>
      <c r="BV217">
        <f>SUM(BJ217:BU217)</f>
        <v>0</v>
      </c>
      <c r="CJ217" s="78"/>
      <c r="CK217" s="581"/>
      <c r="CL217" s="581"/>
      <c r="CM217" s="581"/>
    </row>
    <row r="218" spans="1:91" ht="13.5" thickBot="1" x14ac:dyDescent="0.25">
      <c r="A218" s="167"/>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f t="shared" ref="Y218:AJ218" si="357">A216*M217</f>
        <v>0</v>
      </c>
      <c r="Z218" s="79">
        <f t="shared" si="357"/>
        <v>0</v>
      </c>
      <c r="AA218" s="79">
        <f t="shared" si="357"/>
        <v>0</v>
      </c>
      <c r="AB218" s="79">
        <f t="shared" si="357"/>
        <v>0</v>
      </c>
      <c r="AC218" s="79">
        <f t="shared" si="357"/>
        <v>0</v>
      </c>
      <c r="AD218" s="79">
        <f t="shared" si="357"/>
        <v>0</v>
      </c>
      <c r="AE218" s="79">
        <f t="shared" si="357"/>
        <v>0</v>
      </c>
      <c r="AF218" s="79">
        <f t="shared" si="357"/>
        <v>0</v>
      </c>
      <c r="AG218" s="79">
        <f t="shared" si="357"/>
        <v>0</v>
      </c>
      <c r="AH218" s="79">
        <f t="shared" si="357"/>
        <v>0</v>
      </c>
      <c r="AI218" s="79">
        <f t="shared" si="357"/>
        <v>0</v>
      </c>
      <c r="AJ218" s="79">
        <f t="shared" si="357"/>
        <v>0</v>
      </c>
      <c r="AK218" s="79">
        <f t="shared" ref="AK218:AV218" si="358">IF(A216&gt;4.4,M217,A216*M217)</f>
        <v>0</v>
      </c>
      <c r="AL218" s="79">
        <f t="shared" si="358"/>
        <v>0</v>
      </c>
      <c r="AM218" s="79">
        <f t="shared" si="358"/>
        <v>0</v>
      </c>
      <c r="AN218" s="79">
        <f t="shared" si="358"/>
        <v>0</v>
      </c>
      <c r="AO218" s="79">
        <f t="shared" si="358"/>
        <v>0</v>
      </c>
      <c r="AP218" s="79">
        <f t="shared" si="358"/>
        <v>0</v>
      </c>
      <c r="AQ218" s="79">
        <f t="shared" si="358"/>
        <v>0</v>
      </c>
      <c r="AR218" s="79">
        <f t="shared" si="358"/>
        <v>0</v>
      </c>
      <c r="AS218" s="79">
        <f t="shared" si="358"/>
        <v>0</v>
      </c>
      <c r="AT218" s="79">
        <f t="shared" si="358"/>
        <v>0</v>
      </c>
      <c r="AU218" s="79">
        <f t="shared" si="358"/>
        <v>0</v>
      </c>
      <c r="AV218" s="79">
        <f t="shared" si="358"/>
        <v>0</v>
      </c>
      <c r="AW218" s="79">
        <f>SUM(Y218:AJ218)</f>
        <v>0</v>
      </c>
      <c r="AX218" s="168">
        <f>Kinder!BL217</f>
        <v>0</v>
      </c>
      <c r="AY218" s="168">
        <f>Kinder!BM217</f>
        <v>0</v>
      </c>
      <c r="AZ218" s="168">
        <f>Kinder!BN217</f>
        <v>0</v>
      </c>
      <c r="BA218" s="168">
        <f>Kinder!BO217</f>
        <v>0</v>
      </c>
      <c r="BB218" s="168">
        <f>Kinder!BP217</f>
        <v>0</v>
      </c>
      <c r="BC218" s="168">
        <f>Kinder!BQ217</f>
        <v>0</v>
      </c>
      <c r="BD218" s="168">
        <f>Kinder!BR217</f>
        <v>0</v>
      </c>
      <c r="BE218" s="168">
        <f>Kinder!BS217</f>
        <v>0</v>
      </c>
      <c r="BF218" s="168">
        <f>Kinder!BT217</f>
        <v>0</v>
      </c>
      <c r="BG218" s="168">
        <f>Kinder!BU217</f>
        <v>0</v>
      </c>
      <c r="BH218" s="168">
        <f>Kinder!BV217</f>
        <v>0</v>
      </c>
      <c r="BI218" s="168">
        <f>Kinder!BW217</f>
        <v>0</v>
      </c>
      <c r="BV218" s="79"/>
      <c r="BW218" s="79">
        <f t="shared" ref="BW218:CH218" si="359">IF(MIN(AX216,AX217)&gt;4.5,4.5*AX218,BJ217)</f>
        <v>0</v>
      </c>
      <c r="BX218" s="79">
        <f t="shared" si="359"/>
        <v>0</v>
      </c>
      <c r="BY218" s="79">
        <f t="shared" si="359"/>
        <v>0</v>
      </c>
      <c r="BZ218" s="79">
        <f t="shared" si="359"/>
        <v>0</v>
      </c>
      <c r="CA218" s="79">
        <f t="shared" si="359"/>
        <v>0</v>
      </c>
      <c r="CB218" s="79">
        <f t="shared" si="359"/>
        <v>0</v>
      </c>
      <c r="CC218" s="79">
        <f t="shared" si="359"/>
        <v>0</v>
      </c>
      <c r="CD218" s="79">
        <f t="shared" si="359"/>
        <v>0</v>
      </c>
      <c r="CE218" s="79">
        <f t="shared" si="359"/>
        <v>0</v>
      </c>
      <c r="CF218" s="79">
        <f t="shared" si="359"/>
        <v>0</v>
      </c>
      <c r="CG218" s="79">
        <f t="shared" si="359"/>
        <v>0</v>
      </c>
      <c r="CH218" s="79">
        <f t="shared" si="359"/>
        <v>0</v>
      </c>
      <c r="CI218" s="79">
        <f>SUM(BW218:CH218)</f>
        <v>0</v>
      </c>
      <c r="CJ218" s="80"/>
      <c r="CK218" s="581"/>
      <c r="CL218" s="581"/>
      <c r="CM218" s="581"/>
    </row>
    <row r="219" spans="1:91" x14ac:dyDescent="0.2">
      <c r="A219" s="124">
        <f>Kinder!E219</f>
        <v>0</v>
      </c>
      <c r="B219">
        <f>Kinder!F219</f>
        <v>0</v>
      </c>
      <c r="C219">
        <f>Kinder!G219</f>
        <v>0</v>
      </c>
      <c r="D219">
        <f>Kinder!H219</f>
        <v>0</v>
      </c>
      <c r="E219">
        <f>Kinder!I219</f>
        <v>0</v>
      </c>
      <c r="F219">
        <f>Kinder!J219</f>
        <v>0</v>
      </c>
      <c r="G219">
        <f>Kinder!K219</f>
        <v>0</v>
      </c>
      <c r="H219">
        <f>Kinder!L219</f>
        <v>0</v>
      </c>
      <c r="I219">
        <f>Kinder!M219</f>
        <v>0</v>
      </c>
      <c r="J219">
        <f>Kinder!N219</f>
        <v>0</v>
      </c>
      <c r="K219">
        <f>Kinder!O219</f>
        <v>0</v>
      </c>
      <c r="L219">
        <f>Kinder!P219</f>
        <v>0</v>
      </c>
      <c r="AX219" s="165">
        <f>IF(Kinder!BL219=4.5,'Berechnung 4_5 _ x'!$E$31,Kinder!BL219)</f>
        <v>0</v>
      </c>
      <c r="AY219" s="165">
        <f>IF(Kinder!F219=4.5,'Berechnung 4_5 _ x'!$E$31,Kinder!F219)</f>
        <v>0</v>
      </c>
      <c r="AZ219" s="165">
        <f>IF(Kinder!G219=4.5,'Berechnung 4_5 _ x'!$E$31,Kinder!G219)</f>
        <v>0</v>
      </c>
      <c r="BA219" s="165">
        <f>IF(Kinder!H219=4.5,'Berechnung 4_5 _ x'!$E$31,Kinder!H219)</f>
        <v>0</v>
      </c>
      <c r="BB219" s="165">
        <f>IF(Kinder!I219=4.5,'Berechnung 4_5 _ x'!$E$31,Kinder!I219)</f>
        <v>0</v>
      </c>
      <c r="BC219" s="165">
        <f>IF(Kinder!J219=4.5,'Berechnung 4_5 _ x'!$E$31,Kinder!J219)</f>
        <v>0</v>
      </c>
      <c r="BD219" s="165">
        <f>IF(Kinder!K219=4.5,'Berechnung 4_5 _ x'!$E$31,Kinder!K219)</f>
        <v>0</v>
      </c>
      <c r="BE219" s="165">
        <f>IF(Kinder!L219=4.5,'Berechnung 4_5 _ x'!$E$31,Kinder!L219)</f>
        <v>0</v>
      </c>
      <c r="BF219" s="165">
        <f>IF(Kinder!M219=4.5,'Berechnung 4_5 _ x'!$E$31,Kinder!M219)</f>
        <v>0</v>
      </c>
      <c r="BG219" s="165">
        <f>IF(Kinder!N219=4.5,'Berechnung 4_5 _ x'!$E$31,Kinder!N219)</f>
        <v>0</v>
      </c>
      <c r="BH219" s="165">
        <f>IF(Kinder!O219=4.5,'Berechnung 4_5 _ x'!$E$31,Kinder!O219)</f>
        <v>0</v>
      </c>
      <c r="BI219" s="165">
        <f>IF(Kinder!P219=4.5,'Berechnung 4_5 _ x'!$E$31,Kinder!P219)</f>
        <v>0</v>
      </c>
      <c r="BJ219" s="165"/>
      <c r="BK219" s="165"/>
      <c r="BL219" s="165"/>
      <c r="BM219" s="165"/>
      <c r="BN219" s="165"/>
      <c r="BO219" s="165"/>
      <c r="BP219" s="165"/>
      <c r="BQ219" s="165"/>
      <c r="BR219" s="165"/>
      <c r="BS219" s="165"/>
      <c r="BT219" s="165"/>
      <c r="BU219" s="165"/>
      <c r="BW219">
        <f t="shared" ref="BW219:CH219" si="360">IF(MIN(AX219,AX220)&gt;=4.5,1*AX221,BJ220)</f>
        <v>0</v>
      </c>
      <c r="BX219">
        <f t="shared" si="360"/>
        <v>0</v>
      </c>
      <c r="BY219">
        <f t="shared" si="360"/>
        <v>0</v>
      </c>
      <c r="BZ219">
        <f t="shared" si="360"/>
        <v>0</v>
      </c>
      <c r="CA219">
        <f t="shared" si="360"/>
        <v>0</v>
      </c>
      <c r="CB219">
        <f t="shared" si="360"/>
        <v>0</v>
      </c>
      <c r="CC219">
        <f t="shared" si="360"/>
        <v>0</v>
      </c>
      <c r="CD219">
        <f t="shared" si="360"/>
        <v>0</v>
      </c>
      <c r="CE219">
        <f t="shared" si="360"/>
        <v>0</v>
      </c>
      <c r="CF219">
        <f t="shared" si="360"/>
        <v>0</v>
      </c>
      <c r="CG219">
        <f t="shared" si="360"/>
        <v>0</v>
      </c>
      <c r="CH219">
        <f t="shared" si="360"/>
        <v>0</v>
      </c>
      <c r="CJ219" s="78">
        <f>SUM(BW219:CH219)</f>
        <v>0</v>
      </c>
      <c r="CK219" s="581">
        <f>CL219+CM219</f>
        <v>0</v>
      </c>
      <c r="CL219" s="581">
        <f>IF(COUNTIF(Kinder!E221:P221,Antrag!$C$4)=0,0,(IF(AND(A219=2,Kinder!E221=Antrag!$C$4),M220,0)+IF(AND(OR(A219=2,B219=2),Kinder!F221=Antrag!$C$4),N220,0)+IF(AND(OR(A219=2,B219=2,C219=2),Kinder!G221=Antrag!$C$4),O220,0)+IF(AND(OR(A219=2,B219=2,C219=2,D219=2),Kinder!H221=Antrag!$C$4),P220,0)+IF(AND(OR(A219=2,B219=2,C219=2,D219=2,E219=2),Kinder!I221=Antrag!$C$4),Q220,0)+IF(AND(OR(A219=2,B219=2,C219=2,D219=2,E219=2,F219=2),Kinder!J221=Antrag!$C$4),R220,0))/12)</f>
        <v>0</v>
      </c>
      <c r="CM219" s="581">
        <f>IF(COUNTIF(Kinder!E221:P221,Antrag!$C$4)=0,0,(IF(AND(OR(A219=2,B219=2,C219=2,D219=2,E219=2,F219=2,G219=2),Kinder!K221=Antrag!$C$4),S220,0)+IF(AND(OR(A219=2,B219=2,C219=2,D219=2,E219=2,F219=2,G219=2,H219=2),Kinder!L221=Antrag!$C$4),T220,0)+IF(AND(OR(A219=2,B219=2,C219=2,D219=2,E219=2,F219=2,G219=2,H219=2,I219=2),Kinder!M221=Antrag!$C$4),U220,0)+IF(AND(OR(A219=2,B219=2,C219=2,D219=2,E219=2,F219=2,G219=2,H219=2,I219=2,J219=2),Kinder!N221=Antrag!$C$4),V220,0)+IF(AND(OR(A219=2,B219=2,C219=2,D219=2,E219=2,F219=2,G219=2,H219=2,I219=2,J219=2,K219=2),Kinder!O221=Antrag!$C$4),W220,0)+IF(AND(OR(A219=2,B219=2,C219=2,D219=2,E219=2,F219=2,G219=2,H219=2,I219=2,J219=2,K219=2,L219=2),Kinder!P221=Antrag!$C$4),X220,0))/12)</f>
        <v>0</v>
      </c>
    </row>
    <row r="220" spans="1:91" x14ac:dyDescent="0.2">
      <c r="A220" s="124"/>
      <c r="M220">
        <f>Kinder!E220</f>
        <v>0</v>
      </c>
      <c r="N220">
        <f>Kinder!F220</f>
        <v>0</v>
      </c>
      <c r="O220">
        <f>Kinder!G220</f>
        <v>0</v>
      </c>
      <c r="P220">
        <f>Kinder!H220</f>
        <v>0</v>
      </c>
      <c r="Q220">
        <f>Kinder!I220</f>
        <v>0</v>
      </c>
      <c r="R220">
        <f>Kinder!J220</f>
        <v>0</v>
      </c>
      <c r="S220">
        <f>Kinder!K220</f>
        <v>0</v>
      </c>
      <c r="T220">
        <f>Kinder!L220</f>
        <v>0</v>
      </c>
      <c r="U220">
        <f>Kinder!M220</f>
        <v>0</v>
      </c>
      <c r="V220">
        <f>Kinder!N220</f>
        <v>0</v>
      </c>
      <c r="W220">
        <f>Kinder!O220</f>
        <v>0</v>
      </c>
      <c r="X220">
        <f>Kinder!P220</f>
        <v>0</v>
      </c>
      <c r="AX220">
        <f>IF(Kinder!BL219&gt;=4.5,IF('Berechnung 4_5 _ x'!D$5="Nein",4.5,IF(Kinder!AJ$903&lt;3,IF(MAX(Kinder!$AJ$903:AJ$903)&lt;3,4.5,Kinder!BL219),MIN('Berechnung 4_5 _ x'!$E$31:$F$32))),Kinder!BL219)</f>
        <v>0</v>
      </c>
      <c r="AY220">
        <f>IF(Kinder!BM219&gt;=4.5,IF('Berechnung 4_5 _ x'!E$5="Nein",4.5,IF(Kinder!AK$903&lt;3,IF(MAX(Kinder!$AJ$903:AK$903)&lt;3,4.5,Kinder!BM219),MIN('Berechnung 4_5 _ x'!$E$31:$F$32))),Kinder!BM219)</f>
        <v>0</v>
      </c>
      <c r="AZ220">
        <f>IF(Kinder!BN219&gt;=4.5,IF('Berechnung 4_5 _ x'!F$5="Nein",4.5,IF(Kinder!AL$903&lt;3,IF(MAX(Kinder!$AJ$903:AL$903)&lt;3,4.5,Kinder!BN219),MIN('Berechnung 4_5 _ x'!$E$31:$F$32))),Kinder!BN219)</f>
        <v>0</v>
      </c>
      <c r="BA220">
        <f>IF(Kinder!BO219&gt;=4.5,IF('Berechnung 4_5 _ x'!G$5="Nein",4.5,IF(Kinder!AM$903&lt;3,IF(MAX(Kinder!$AJ$903:AM$903)&lt;3,4.5,Kinder!BO219),MIN('Berechnung 4_5 _ x'!$E$31:$F$32))),Kinder!BO219)</f>
        <v>0</v>
      </c>
      <c r="BB220">
        <f>IF(Kinder!BP219&gt;=4.5,IF('Berechnung 4_5 _ x'!H$5="Nein",4.5,IF(Kinder!AN$903&lt;3,IF(MAX(Kinder!$AJ$903:AN$903)&lt;3,4.5,Kinder!BP219),MIN('Berechnung 4_5 _ x'!$E$31:$F$32))),Kinder!BP219)</f>
        <v>0</v>
      </c>
      <c r="BC220">
        <f>IF(Kinder!BQ219&gt;=4.5,IF('Berechnung 4_5 _ x'!I$5="Nein",4.5,IF(Kinder!AO$903&lt;3,IF(MAX(Kinder!$AJ$903:AO$903)&lt;3,4.5,Kinder!BQ219),MIN('Berechnung 4_5 _ x'!$E$31:$F$32))),Kinder!BQ219)</f>
        <v>0</v>
      </c>
      <c r="BD220">
        <f>IF(Kinder!BR219&gt;=4.5,IF('Berechnung 4_5 _ x'!J$5="Nein",4.5,IF(Kinder!AP$903&lt;3,IF(MAX(Kinder!$AJ$903:AP$903)&lt;3,4.5,Kinder!BR219),MIN('Berechnung 4_5 _ x'!$E$31:$F$32))),Kinder!BR219)</f>
        <v>0</v>
      </c>
      <c r="BE220">
        <f>IF(Kinder!BS219&gt;=4.5,IF('Berechnung 4_5 _ x'!K$5="Nein",4.5,IF(Kinder!AQ$903&lt;3,IF(MAX(Kinder!$AJ$903:AQ$903)&lt;3,4.5,Kinder!BS219),MIN('Berechnung 4_5 _ x'!$E$31:$F$32))),Kinder!BS219)</f>
        <v>0</v>
      </c>
      <c r="BF220">
        <f>IF(Kinder!BT219&gt;=4.5,IF('Berechnung 4_5 _ x'!L$5="Nein",4.5,IF(Kinder!AR$903&lt;3,IF(MAX(Kinder!$AJ$903:AR$903)&lt;3,4.5,Kinder!BT219),MIN('Berechnung 4_5 _ x'!$E$31:$F$32))),Kinder!BT219)</f>
        <v>0</v>
      </c>
      <c r="BG220">
        <f>IF(Kinder!BU219&gt;=4.5,IF('Berechnung 4_5 _ x'!M$5="Nein",4.5,IF(Kinder!AS$903&lt;3,IF(MAX(Kinder!$AJ$903:AS$903)&lt;3,4.5,Kinder!BU219),MIN('Berechnung 4_5 _ x'!$E$31:$F$32))),Kinder!BU219)</f>
        <v>0</v>
      </c>
      <c r="BH220">
        <f>IF(Kinder!BV219&gt;=4.5,IF('Berechnung 4_5 _ x'!N$5="Nein",4.5,IF(Kinder!AT$903&lt;3,IF(MAX(Kinder!$AJ$903:AT$903)&lt;3,4.5,Kinder!BV219),MIN('Berechnung 4_5 _ x'!$E$31:$F$32))),Kinder!BV219)</f>
        <v>0</v>
      </c>
      <c r="BI220">
        <f>IF(Kinder!BW219&gt;=4.5,IF('Berechnung 4_5 _ x'!O$5="Nein",4.5,IF(Kinder!AU$903&lt;3,IF(MAX(Kinder!$AJ$903:AU$903)&lt;3,4.5,Kinder!BW219),MIN('Berechnung 4_5 _ x'!$E$31:$F$32))),Kinder!BW219)</f>
        <v>0</v>
      </c>
      <c r="BJ220">
        <f t="shared" ref="BJ220:BU220" si="361">MIN(AX219,AX220)*AX221</f>
        <v>0</v>
      </c>
      <c r="BK220">
        <f t="shared" si="361"/>
        <v>0</v>
      </c>
      <c r="BL220">
        <f t="shared" si="361"/>
        <v>0</v>
      </c>
      <c r="BM220">
        <f t="shared" si="361"/>
        <v>0</v>
      </c>
      <c r="BN220">
        <f t="shared" si="361"/>
        <v>0</v>
      </c>
      <c r="BO220">
        <f t="shared" si="361"/>
        <v>0</v>
      </c>
      <c r="BP220">
        <f t="shared" si="361"/>
        <v>0</v>
      </c>
      <c r="BQ220">
        <f t="shared" si="361"/>
        <v>0</v>
      </c>
      <c r="BR220">
        <f t="shared" si="361"/>
        <v>0</v>
      </c>
      <c r="BS220">
        <f t="shared" si="361"/>
        <v>0</v>
      </c>
      <c r="BT220">
        <f t="shared" si="361"/>
        <v>0</v>
      </c>
      <c r="BU220">
        <f t="shared" si="361"/>
        <v>0</v>
      </c>
      <c r="BV220">
        <f>SUM(BJ220:BU220)</f>
        <v>0</v>
      </c>
      <c r="CJ220" s="78"/>
      <c r="CK220" s="581"/>
      <c r="CL220" s="581"/>
      <c r="CM220" s="581"/>
    </row>
    <row r="221" spans="1:91" ht="13.5" thickBot="1" x14ac:dyDescent="0.25">
      <c r="A221" s="167"/>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f t="shared" ref="Y221:AJ221" si="362">A219*M220</f>
        <v>0</v>
      </c>
      <c r="Z221" s="79">
        <f t="shared" si="362"/>
        <v>0</v>
      </c>
      <c r="AA221" s="79">
        <f t="shared" si="362"/>
        <v>0</v>
      </c>
      <c r="AB221" s="79">
        <f t="shared" si="362"/>
        <v>0</v>
      </c>
      <c r="AC221" s="79">
        <f t="shared" si="362"/>
        <v>0</v>
      </c>
      <c r="AD221" s="79">
        <f t="shared" si="362"/>
        <v>0</v>
      </c>
      <c r="AE221" s="79">
        <f t="shared" si="362"/>
        <v>0</v>
      </c>
      <c r="AF221" s="79">
        <f t="shared" si="362"/>
        <v>0</v>
      </c>
      <c r="AG221" s="79">
        <f t="shared" si="362"/>
        <v>0</v>
      </c>
      <c r="AH221" s="79">
        <f t="shared" si="362"/>
        <v>0</v>
      </c>
      <c r="AI221" s="79">
        <f t="shared" si="362"/>
        <v>0</v>
      </c>
      <c r="AJ221" s="79">
        <f t="shared" si="362"/>
        <v>0</v>
      </c>
      <c r="AK221" s="79">
        <f t="shared" ref="AK221:AV221" si="363">IF(A219&gt;4.4,M220,A219*M220)</f>
        <v>0</v>
      </c>
      <c r="AL221" s="79">
        <f t="shared" si="363"/>
        <v>0</v>
      </c>
      <c r="AM221" s="79">
        <f t="shared" si="363"/>
        <v>0</v>
      </c>
      <c r="AN221" s="79">
        <f t="shared" si="363"/>
        <v>0</v>
      </c>
      <c r="AO221" s="79">
        <f t="shared" si="363"/>
        <v>0</v>
      </c>
      <c r="AP221" s="79">
        <f t="shared" si="363"/>
        <v>0</v>
      </c>
      <c r="AQ221" s="79">
        <f t="shared" si="363"/>
        <v>0</v>
      </c>
      <c r="AR221" s="79">
        <f t="shared" si="363"/>
        <v>0</v>
      </c>
      <c r="AS221" s="79">
        <f t="shared" si="363"/>
        <v>0</v>
      </c>
      <c r="AT221" s="79">
        <f t="shared" si="363"/>
        <v>0</v>
      </c>
      <c r="AU221" s="79">
        <f t="shared" si="363"/>
        <v>0</v>
      </c>
      <c r="AV221" s="79">
        <f t="shared" si="363"/>
        <v>0</v>
      </c>
      <c r="AW221" s="79">
        <f>SUM(Y221:AJ221)</f>
        <v>0</v>
      </c>
      <c r="AX221" s="168">
        <f>Kinder!BL220</f>
        <v>0</v>
      </c>
      <c r="AY221" s="168">
        <f>Kinder!BM220</f>
        <v>0</v>
      </c>
      <c r="AZ221" s="168">
        <f>Kinder!BN220</f>
        <v>0</v>
      </c>
      <c r="BA221" s="168">
        <f>Kinder!BO220</f>
        <v>0</v>
      </c>
      <c r="BB221" s="168">
        <f>Kinder!BP220</f>
        <v>0</v>
      </c>
      <c r="BC221" s="168">
        <f>Kinder!BQ220</f>
        <v>0</v>
      </c>
      <c r="BD221" s="168">
        <f>Kinder!BR220</f>
        <v>0</v>
      </c>
      <c r="BE221" s="168">
        <f>Kinder!BS220</f>
        <v>0</v>
      </c>
      <c r="BF221" s="168">
        <f>Kinder!BT220</f>
        <v>0</v>
      </c>
      <c r="BG221" s="168">
        <f>Kinder!BU220</f>
        <v>0</v>
      </c>
      <c r="BH221" s="168">
        <f>Kinder!BV220</f>
        <v>0</v>
      </c>
      <c r="BI221" s="168">
        <f>Kinder!BW220</f>
        <v>0</v>
      </c>
      <c r="BV221" s="79"/>
      <c r="BW221" s="79">
        <f t="shared" ref="BW221:CH221" si="364">IF(MIN(AX219,AX220)&gt;4.5,4.5*AX221,BJ220)</f>
        <v>0</v>
      </c>
      <c r="BX221" s="79">
        <f t="shared" si="364"/>
        <v>0</v>
      </c>
      <c r="BY221" s="79">
        <f t="shared" si="364"/>
        <v>0</v>
      </c>
      <c r="BZ221" s="79">
        <f t="shared" si="364"/>
        <v>0</v>
      </c>
      <c r="CA221" s="79">
        <f t="shared" si="364"/>
        <v>0</v>
      </c>
      <c r="CB221" s="79">
        <f t="shared" si="364"/>
        <v>0</v>
      </c>
      <c r="CC221" s="79">
        <f t="shared" si="364"/>
        <v>0</v>
      </c>
      <c r="CD221" s="79">
        <f t="shared" si="364"/>
        <v>0</v>
      </c>
      <c r="CE221" s="79">
        <f t="shared" si="364"/>
        <v>0</v>
      </c>
      <c r="CF221" s="79">
        <f t="shared" si="364"/>
        <v>0</v>
      </c>
      <c r="CG221" s="79">
        <f t="shared" si="364"/>
        <v>0</v>
      </c>
      <c r="CH221" s="79">
        <f t="shared" si="364"/>
        <v>0</v>
      </c>
      <c r="CI221" s="79">
        <f>SUM(BW221:CH221)</f>
        <v>0</v>
      </c>
      <c r="CJ221" s="80"/>
      <c r="CK221" s="581"/>
      <c r="CL221" s="581"/>
      <c r="CM221" s="581"/>
    </row>
    <row r="222" spans="1:91" x14ac:dyDescent="0.2">
      <c r="A222" s="124">
        <f>Kinder!E222</f>
        <v>0</v>
      </c>
      <c r="B222">
        <f>Kinder!F222</f>
        <v>0</v>
      </c>
      <c r="C222">
        <f>Kinder!G222</f>
        <v>0</v>
      </c>
      <c r="D222">
        <f>Kinder!H222</f>
        <v>0</v>
      </c>
      <c r="E222">
        <f>Kinder!I222</f>
        <v>0</v>
      </c>
      <c r="F222">
        <f>Kinder!J222</f>
        <v>0</v>
      </c>
      <c r="G222">
        <f>Kinder!K222</f>
        <v>0</v>
      </c>
      <c r="H222">
        <f>Kinder!L222</f>
        <v>0</v>
      </c>
      <c r="I222">
        <f>Kinder!M222</f>
        <v>0</v>
      </c>
      <c r="J222">
        <f>Kinder!N222</f>
        <v>0</v>
      </c>
      <c r="K222">
        <f>Kinder!O222</f>
        <v>0</v>
      </c>
      <c r="L222">
        <f>Kinder!P222</f>
        <v>0</v>
      </c>
      <c r="AX222" s="165">
        <f>IF(Kinder!BL222=4.5,'Berechnung 4_5 _ x'!$E$31,Kinder!BL222)</f>
        <v>0</v>
      </c>
      <c r="AY222" s="165">
        <f>IF(Kinder!F222=4.5,'Berechnung 4_5 _ x'!$E$31,Kinder!F222)</f>
        <v>0</v>
      </c>
      <c r="AZ222" s="165">
        <f>IF(Kinder!G222=4.5,'Berechnung 4_5 _ x'!$E$31,Kinder!G222)</f>
        <v>0</v>
      </c>
      <c r="BA222" s="165">
        <f>IF(Kinder!H222=4.5,'Berechnung 4_5 _ x'!$E$31,Kinder!H222)</f>
        <v>0</v>
      </c>
      <c r="BB222" s="165">
        <f>IF(Kinder!I222=4.5,'Berechnung 4_5 _ x'!$E$31,Kinder!I222)</f>
        <v>0</v>
      </c>
      <c r="BC222" s="165">
        <f>IF(Kinder!J222=4.5,'Berechnung 4_5 _ x'!$E$31,Kinder!J222)</f>
        <v>0</v>
      </c>
      <c r="BD222" s="165">
        <f>IF(Kinder!K222=4.5,'Berechnung 4_5 _ x'!$E$31,Kinder!K222)</f>
        <v>0</v>
      </c>
      <c r="BE222" s="165">
        <f>IF(Kinder!L222=4.5,'Berechnung 4_5 _ x'!$E$31,Kinder!L222)</f>
        <v>0</v>
      </c>
      <c r="BF222" s="165">
        <f>IF(Kinder!M222=4.5,'Berechnung 4_5 _ x'!$E$31,Kinder!M222)</f>
        <v>0</v>
      </c>
      <c r="BG222" s="165">
        <f>IF(Kinder!N222=4.5,'Berechnung 4_5 _ x'!$E$31,Kinder!N222)</f>
        <v>0</v>
      </c>
      <c r="BH222" s="165">
        <f>IF(Kinder!O222=4.5,'Berechnung 4_5 _ x'!$E$31,Kinder!O222)</f>
        <v>0</v>
      </c>
      <c r="BI222" s="165">
        <f>IF(Kinder!P222=4.5,'Berechnung 4_5 _ x'!$E$31,Kinder!P222)</f>
        <v>0</v>
      </c>
      <c r="BJ222" s="165"/>
      <c r="BK222" s="165"/>
      <c r="BL222" s="165"/>
      <c r="BM222" s="165"/>
      <c r="BN222" s="165"/>
      <c r="BO222" s="165"/>
      <c r="BP222" s="165"/>
      <c r="BQ222" s="165"/>
      <c r="BR222" s="165"/>
      <c r="BS222" s="165"/>
      <c r="BT222" s="165"/>
      <c r="BU222" s="165"/>
      <c r="BW222">
        <f t="shared" ref="BW222:CH222" si="365">IF(MIN(AX222,AX223)&gt;=4.5,1*AX224,BJ223)</f>
        <v>0</v>
      </c>
      <c r="BX222">
        <f t="shared" si="365"/>
        <v>0</v>
      </c>
      <c r="BY222">
        <f t="shared" si="365"/>
        <v>0</v>
      </c>
      <c r="BZ222">
        <f t="shared" si="365"/>
        <v>0</v>
      </c>
      <c r="CA222">
        <f t="shared" si="365"/>
        <v>0</v>
      </c>
      <c r="CB222">
        <f t="shared" si="365"/>
        <v>0</v>
      </c>
      <c r="CC222">
        <f t="shared" si="365"/>
        <v>0</v>
      </c>
      <c r="CD222">
        <f t="shared" si="365"/>
        <v>0</v>
      </c>
      <c r="CE222">
        <f t="shared" si="365"/>
        <v>0</v>
      </c>
      <c r="CF222">
        <f t="shared" si="365"/>
        <v>0</v>
      </c>
      <c r="CG222">
        <f t="shared" si="365"/>
        <v>0</v>
      </c>
      <c r="CH222">
        <f t="shared" si="365"/>
        <v>0</v>
      </c>
      <c r="CJ222" s="78">
        <f>SUM(BW222:CH222)</f>
        <v>0</v>
      </c>
      <c r="CK222" s="581">
        <f>CL222+CM222</f>
        <v>0</v>
      </c>
      <c r="CL222" s="581">
        <f>IF(COUNTIF(Kinder!E224:P224,Antrag!$C$4)=0,0,(IF(AND(A222=2,Kinder!E224=Antrag!$C$4),M223,0)+IF(AND(OR(A222=2,B222=2),Kinder!F224=Antrag!$C$4),N223,0)+IF(AND(OR(A222=2,B222=2,C222=2),Kinder!G224=Antrag!$C$4),O223,0)+IF(AND(OR(A222=2,B222=2,C222=2,D222=2),Kinder!H224=Antrag!$C$4),P223,0)+IF(AND(OR(A222=2,B222=2,C222=2,D222=2,E222=2),Kinder!I224=Antrag!$C$4),Q223,0)+IF(AND(OR(A222=2,B222=2,C222=2,D222=2,E222=2,F222=2),Kinder!J224=Antrag!$C$4),R223,0))/12)</f>
        <v>0</v>
      </c>
      <c r="CM222" s="581">
        <f>IF(COUNTIF(Kinder!E224:P224,Antrag!$C$4)=0,0,(IF(AND(OR(A222=2,B222=2,C222=2,D222=2,E222=2,F222=2,G222=2),Kinder!K224=Antrag!$C$4),S223,0)+IF(AND(OR(A222=2,B222=2,C222=2,D222=2,E222=2,F222=2,G222=2,H222=2),Kinder!L224=Antrag!$C$4),T223,0)+IF(AND(OR(A222=2,B222=2,C222=2,D222=2,E222=2,F222=2,G222=2,H222=2,I222=2),Kinder!M224=Antrag!$C$4),U223,0)+IF(AND(OR(A222=2,B222=2,C222=2,D222=2,E222=2,F222=2,G222=2,H222=2,I222=2,J222=2),Kinder!N224=Antrag!$C$4),V223,0)+IF(AND(OR(A222=2,B222=2,C222=2,D222=2,E222=2,F222=2,G222=2,H222=2,I222=2,J222=2,K222=2),Kinder!O224=Antrag!$C$4),W223,0)+IF(AND(OR(A222=2,B222=2,C222=2,D222=2,E222=2,F222=2,G222=2,H222=2,I222=2,J222=2,K222=2,L222=2),Kinder!P224=Antrag!$C$4),X223,0))/12)</f>
        <v>0</v>
      </c>
    </row>
    <row r="223" spans="1:91" x14ac:dyDescent="0.2">
      <c r="A223" s="124"/>
      <c r="M223">
        <f>Kinder!E223</f>
        <v>0</v>
      </c>
      <c r="N223">
        <f>Kinder!F223</f>
        <v>0</v>
      </c>
      <c r="O223">
        <f>Kinder!G223</f>
        <v>0</v>
      </c>
      <c r="P223">
        <f>Kinder!H223</f>
        <v>0</v>
      </c>
      <c r="Q223">
        <f>Kinder!I223</f>
        <v>0</v>
      </c>
      <c r="R223">
        <f>Kinder!J223</f>
        <v>0</v>
      </c>
      <c r="S223">
        <f>Kinder!K223</f>
        <v>0</v>
      </c>
      <c r="T223">
        <f>Kinder!L223</f>
        <v>0</v>
      </c>
      <c r="U223">
        <f>Kinder!M223</f>
        <v>0</v>
      </c>
      <c r="V223">
        <f>Kinder!N223</f>
        <v>0</v>
      </c>
      <c r="W223">
        <f>Kinder!O223</f>
        <v>0</v>
      </c>
      <c r="X223">
        <f>Kinder!P223</f>
        <v>0</v>
      </c>
      <c r="AX223">
        <f>IF(Kinder!BL222&gt;=4.5,IF('Berechnung 4_5 _ x'!D$5="Nein",4.5,IF(Kinder!AJ$903&lt;3,IF(MAX(Kinder!$AJ$903:AJ$903)&lt;3,4.5,Kinder!BL222),MIN('Berechnung 4_5 _ x'!$E$31:$F$32))),Kinder!BL222)</f>
        <v>0</v>
      </c>
      <c r="AY223">
        <f>IF(Kinder!BM222&gt;=4.5,IF('Berechnung 4_5 _ x'!E$5="Nein",4.5,IF(Kinder!AK$903&lt;3,IF(MAX(Kinder!$AJ$903:AK$903)&lt;3,4.5,Kinder!BM222),MIN('Berechnung 4_5 _ x'!$E$31:$F$32))),Kinder!BM222)</f>
        <v>0</v>
      </c>
      <c r="AZ223">
        <f>IF(Kinder!BN222&gt;=4.5,IF('Berechnung 4_5 _ x'!F$5="Nein",4.5,IF(Kinder!AL$903&lt;3,IF(MAX(Kinder!$AJ$903:AL$903)&lt;3,4.5,Kinder!BN222),MIN('Berechnung 4_5 _ x'!$E$31:$F$32))),Kinder!BN222)</f>
        <v>0</v>
      </c>
      <c r="BA223">
        <f>IF(Kinder!BO222&gt;=4.5,IF('Berechnung 4_5 _ x'!G$5="Nein",4.5,IF(Kinder!AM$903&lt;3,IF(MAX(Kinder!$AJ$903:AM$903)&lt;3,4.5,Kinder!BO222),MIN('Berechnung 4_5 _ x'!$E$31:$F$32))),Kinder!BO222)</f>
        <v>0</v>
      </c>
      <c r="BB223">
        <f>IF(Kinder!BP222&gt;=4.5,IF('Berechnung 4_5 _ x'!H$5="Nein",4.5,IF(Kinder!AN$903&lt;3,IF(MAX(Kinder!$AJ$903:AN$903)&lt;3,4.5,Kinder!BP222),MIN('Berechnung 4_5 _ x'!$E$31:$F$32))),Kinder!BP222)</f>
        <v>0</v>
      </c>
      <c r="BC223">
        <f>IF(Kinder!BQ222&gt;=4.5,IF('Berechnung 4_5 _ x'!I$5="Nein",4.5,IF(Kinder!AO$903&lt;3,IF(MAX(Kinder!$AJ$903:AO$903)&lt;3,4.5,Kinder!BQ222),MIN('Berechnung 4_5 _ x'!$E$31:$F$32))),Kinder!BQ222)</f>
        <v>0</v>
      </c>
      <c r="BD223">
        <f>IF(Kinder!BR222&gt;=4.5,IF('Berechnung 4_5 _ x'!J$5="Nein",4.5,IF(Kinder!AP$903&lt;3,IF(MAX(Kinder!$AJ$903:AP$903)&lt;3,4.5,Kinder!BR222),MIN('Berechnung 4_5 _ x'!$E$31:$F$32))),Kinder!BR222)</f>
        <v>0</v>
      </c>
      <c r="BE223">
        <f>IF(Kinder!BS222&gt;=4.5,IF('Berechnung 4_5 _ x'!K$5="Nein",4.5,IF(Kinder!AQ$903&lt;3,IF(MAX(Kinder!$AJ$903:AQ$903)&lt;3,4.5,Kinder!BS222),MIN('Berechnung 4_5 _ x'!$E$31:$F$32))),Kinder!BS222)</f>
        <v>0</v>
      </c>
      <c r="BF223">
        <f>IF(Kinder!BT222&gt;=4.5,IF('Berechnung 4_5 _ x'!L$5="Nein",4.5,IF(Kinder!AR$903&lt;3,IF(MAX(Kinder!$AJ$903:AR$903)&lt;3,4.5,Kinder!BT222),MIN('Berechnung 4_5 _ x'!$E$31:$F$32))),Kinder!BT222)</f>
        <v>0</v>
      </c>
      <c r="BG223">
        <f>IF(Kinder!BU222&gt;=4.5,IF('Berechnung 4_5 _ x'!M$5="Nein",4.5,IF(Kinder!AS$903&lt;3,IF(MAX(Kinder!$AJ$903:AS$903)&lt;3,4.5,Kinder!BU222),MIN('Berechnung 4_5 _ x'!$E$31:$F$32))),Kinder!BU222)</f>
        <v>0</v>
      </c>
      <c r="BH223">
        <f>IF(Kinder!BV222&gt;=4.5,IF('Berechnung 4_5 _ x'!N$5="Nein",4.5,IF(Kinder!AT$903&lt;3,IF(MAX(Kinder!$AJ$903:AT$903)&lt;3,4.5,Kinder!BV222),MIN('Berechnung 4_5 _ x'!$E$31:$F$32))),Kinder!BV222)</f>
        <v>0</v>
      </c>
      <c r="BI223">
        <f>IF(Kinder!BW222&gt;=4.5,IF('Berechnung 4_5 _ x'!O$5="Nein",4.5,IF(Kinder!AU$903&lt;3,IF(MAX(Kinder!$AJ$903:AU$903)&lt;3,4.5,Kinder!BW222),MIN('Berechnung 4_5 _ x'!$E$31:$F$32))),Kinder!BW222)</f>
        <v>0</v>
      </c>
      <c r="BJ223">
        <f t="shared" ref="BJ223:BU223" si="366">MIN(AX222,AX223)*AX224</f>
        <v>0</v>
      </c>
      <c r="BK223">
        <f t="shared" si="366"/>
        <v>0</v>
      </c>
      <c r="BL223">
        <f t="shared" si="366"/>
        <v>0</v>
      </c>
      <c r="BM223">
        <f t="shared" si="366"/>
        <v>0</v>
      </c>
      <c r="BN223">
        <f t="shared" si="366"/>
        <v>0</v>
      </c>
      <c r="BO223">
        <f t="shared" si="366"/>
        <v>0</v>
      </c>
      <c r="BP223">
        <f t="shared" si="366"/>
        <v>0</v>
      </c>
      <c r="BQ223">
        <f t="shared" si="366"/>
        <v>0</v>
      </c>
      <c r="BR223">
        <f t="shared" si="366"/>
        <v>0</v>
      </c>
      <c r="BS223">
        <f t="shared" si="366"/>
        <v>0</v>
      </c>
      <c r="BT223">
        <f t="shared" si="366"/>
        <v>0</v>
      </c>
      <c r="BU223">
        <f t="shared" si="366"/>
        <v>0</v>
      </c>
      <c r="BV223">
        <f>SUM(BJ223:BU223)</f>
        <v>0</v>
      </c>
      <c r="CJ223" s="78"/>
      <c r="CK223" s="581"/>
      <c r="CL223" s="581"/>
      <c r="CM223" s="581"/>
    </row>
    <row r="224" spans="1:91" ht="13.5" thickBot="1" x14ac:dyDescent="0.25">
      <c r="A224" s="167"/>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f t="shared" ref="Y224:AJ224" si="367">A222*M223</f>
        <v>0</v>
      </c>
      <c r="Z224" s="79">
        <f t="shared" si="367"/>
        <v>0</v>
      </c>
      <c r="AA224" s="79">
        <f t="shared" si="367"/>
        <v>0</v>
      </c>
      <c r="AB224" s="79">
        <f t="shared" si="367"/>
        <v>0</v>
      </c>
      <c r="AC224" s="79">
        <f t="shared" si="367"/>
        <v>0</v>
      </c>
      <c r="AD224" s="79">
        <f t="shared" si="367"/>
        <v>0</v>
      </c>
      <c r="AE224" s="79">
        <f t="shared" si="367"/>
        <v>0</v>
      </c>
      <c r="AF224" s="79">
        <f t="shared" si="367"/>
        <v>0</v>
      </c>
      <c r="AG224" s="79">
        <f t="shared" si="367"/>
        <v>0</v>
      </c>
      <c r="AH224" s="79">
        <f t="shared" si="367"/>
        <v>0</v>
      </c>
      <c r="AI224" s="79">
        <f t="shared" si="367"/>
        <v>0</v>
      </c>
      <c r="AJ224" s="79">
        <f t="shared" si="367"/>
        <v>0</v>
      </c>
      <c r="AK224" s="79">
        <f t="shared" ref="AK224:AV224" si="368">IF(A222&gt;4.4,M223,A222*M223)</f>
        <v>0</v>
      </c>
      <c r="AL224" s="79">
        <f t="shared" si="368"/>
        <v>0</v>
      </c>
      <c r="AM224" s="79">
        <f t="shared" si="368"/>
        <v>0</v>
      </c>
      <c r="AN224" s="79">
        <f t="shared" si="368"/>
        <v>0</v>
      </c>
      <c r="AO224" s="79">
        <f t="shared" si="368"/>
        <v>0</v>
      </c>
      <c r="AP224" s="79">
        <f t="shared" si="368"/>
        <v>0</v>
      </c>
      <c r="AQ224" s="79">
        <f t="shared" si="368"/>
        <v>0</v>
      </c>
      <c r="AR224" s="79">
        <f t="shared" si="368"/>
        <v>0</v>
      </c>
      <c r="AS224" s="79">
        <f t="shared" si="368"/>
        <v>0</v>
      </c>
      <c r="AT224" s="79">
        <f t="shared" si="368"/>
        <v>0</v>
      </c>
      <c r="AU224" s="79">
        <f t="shared" si="368"/>
        <v>0</v>
      </c>
      <c r="AV224" s="79">
        <f t="shared" si="368"/>
        <v>0</v>
      </c>
      <c r="AW224" s="79">
        <f>SUM(Y224:AJ224)</f>
        <v>0</v>
      </c>
      <c r="AX224" s="168">
        <f>Kinder!BL223</f>
        <v>0</v>
      </c>
      <c r="AY224" s="168">
        <f>Kinder!BM223</f>
        <v>0</v>
      </c>
      <c r="AZ224" s="168">
        <f>Kinder!BN223</f>
        <v>0</v>
      </c>
      <c r="BA224" s="168">
        <f>Kinder!BO223</f>
        <v>0</v>
      </c>
      <c r="BB224" s="168">
        <f>Kinder!BP223</f>
        <v>0</v>
      </c>
      <c r="BC224" s="168">
        <f>Kinder!BQ223</f>
        <v>0</v>
      </c>
      <c r="BD224" s="168">
        <f>Kinder!BR223</f>
        <v>0</v>
      </c>
      <c r="BE224" s="168">
        <f>Kinder!BS223</f>
        <v>0</v>
      </c>
      <c r="BF224" s="168">
        <f>Kinder!BT223</f>
        <v>0</v>
      </c>
      <c r="BG224" s="168">
        <f>Kinder!BU223</f>
        <v>0</v>
      </c>
      <c r="BH224" s="168">
        <f>Kinder!BV223</f>
        <v>0</v>
      </c>
      <c r="BI224" s="168">
        <f>Kinder!BW223</f>
        <v>0</v>
      </c>
      <c r="BV224" s="79"/>
      <c r="BW224" s="79">
        <f t="shared" ref="BW224:CH224" si="369">IF(MIN(AX222,AX223)&gt;4.5,4.5*AX224,BJ223)</f>
        <v>0</v>
      </c>
      <c r="BX224" s="79">
        <f t="shared" si="369"/>
        <v>0</v>
      </c>
      <c r="BY224" s="79">
        <f t="shared" si="369"/>
        <v>0</v>
      </c>
      <c r="BZ224" s="79">
        <f t="shared" si="369"/>
        <v>0</v>
      </c>
      <c r="CA224" s="79">
        <f t="shared" si="369"/>
        <v>0</v>
      </c>
      <c r="CB224" s="79">
        <f t="shared" si="369"/>
        <v>0</v>
      </c>
      <c r="CC224" s="79">
        <f t="shared" si="369"/>
        <v>0</v>
      </c>
      <c r="CD224" s="79">
        <f t="shared" si="369"/>
        <v>0</v>
      </c>
      <c r="CE224" s="79">
        <f t="shared" si="369"/>
        <v>0</v>
      </c>
      <c r="CF224" s="79">
        <f t="shared" si="369"/>
        <v>0</v>
      </c>
      <c r="CG224" s="79">
        <f t="shared" si="369"/>
        <v>0</v>
      </c>
      <c r="CH224" s="79">
        <f t="shared" si="369"/>
        <v>0</v>
      </c>
      <c r="CI224" s="79">
        <f>SUM(BW224:CH224)</f>
        <v>0</v>
      </c>
      <c r="CJ224" s="80"/>
      <c r="CK224" s="581"/>
      <c r="CL224" s="581"/>
      <c r="CM224" s="581"/>
    </row>
    <row r="225" spans="1:91" x14ac:dyDescent="0.2">
      <c r="A225" s="124">
        <f>Kinder!E225</f>
        <v>0</v>
      </c>
      <c r="B225">
        <f>Kinder!F225</f>
        <v>0</v>
      </c>
      <c r="C225">
        <f>Kinder!G225</f>
        <v>0</v>
      </c>
      <c r="D225">
        <f>Kinder!H225</f>
        <v>0</v>
      </c>
      <c r="E225">
        <f>Kinder!I225</f>
        <v>0</v>
      </c>
      <c r="F225">
        <f>Kinder!J225</f>
        <v>0</v>
      </c>
      <c r="G225">
        <f>Kinder!K225</f>
        <v>0</v>
      </c>
      <c r="H225">
        <f>Kinder!L225</f>
        <v>0</v>
      </c>
      <c r="I225">
        <f>Kinder!M225</f>
        <v>0</v>
      </c>
      <c r="J225">
        <f>Kinder!N225</f>
        <v>0</v>
      </c>
      <c r="K225">
        <f>Kinder!O225</f>
        <v>0</v>
      </c>
      <c r="L225">
        <f>Kinder!P225</f>
        <v>0</v>
      </c>
      <c r="AX225" s="165">
        <f>IF(Kinder!BL225=4.5,'Berechnung 4_5 _ x'!$E$31,Kinder!BL225)</f>
        <v>0</v>
      </c>
      <c r="AY225" s="165">
        <f>IF(Kinder!F225=4.5,'Berechnung 4_5 _ x'!$E$31,Kinder!F225)</f>
        <v>0</v>
      </c>
      <c r="AZ225" s="165">
        <f>IF(Kinder!G225=4.5,'Berechnung 4_5 _ x'!$E$31,Kinder!G225)</f>
        <v>0</v>
      </c>
      <c r="BA225" s="165">
        <f>IF(Kinder!H225=4.5,'Berechnung 4_5 _ x'!$E$31,Kinder!H225)</f>
        <v>0</v>
      </c>
      <c r="BB225" s="165">
        <f>IF(Kinder!I225=4.5,'Berechnung 4_5 _ x'!$E$31,Kinder!I225)</f>
        <v>0</v>
      </c>
      <c r="BC225" s="165">
        <f>IF(Kinder!J225=4.5,'Berechnung 4_5 _ x'!$E$31,Kinder!J225)</f>
        <v>0</v>
      </c>
      <c r="BD225" s="165">
        <f>IF(Kinder!K225=4.5,'Berechnung 4_5 _ x'!$E$31,Kinder!K225)</f>
        <v>0</v>
      </c>
      <c r="BE225" s="165">
        <f>IF(Kinder!L225=4.5,'Berechnung 4_5 _ x'!$E$31,Kinder!L225)</f>
        <v>0</v>
      </c>
      <c r="BF225" s="165">
        <f>IF(Kinder!M225=4.5,'Berechnung 4_5 _ x'!$E$31,Kinder!M225)</f>
        <v>0</v>
      </c>
      <c r="BG225" s="165">
        <f>IF(Kinder!N225=4.5,'Berechnung 4_5 _ x'!$E$31,Kinder!N225)</f>
        <v>0</v>
      </c>
      <c r="BH225" s="165">
        <f>IF(Kinder!O225=4.5,'Berechnung 4_5 _ x'!$E$31,Kinder!O225)</f>
        <v>0</v>
      </c>
      <c r="BI225" s="165">
        <f>IF(Kinder!P225=4.5,'Berechnung 4_5 _ x'!$E$31,Kinder!P225)</f>
        <v>0</v>
      </c>
      <c r="BJ225" s="165"/>
      <c r="BK225" s="165"/>
      <c r="BL225" s="165"/>
      <c r="BM225" s="165"/>
      <c r="BN225" s="165"/>
      <c r="BO225" s="165"/>
      <c r="BP225" s="165"/>
      <c r="BQ225" s="165"/>
      <c r="BR225" s="165"/>
      <c r="BS225" s="165"/>
      <c r="BT225" s="165"/>
      <c r="BU225" s="165"/>
      <c r="BW225">
        <f t="shared" ref="BW225:CH225" si="370">IF(MIN(AX225,AX226)&gt;=4.5,1*AX227,BJ226)</f>
        <v>0</v>
      </c>
      <c r="BX225">
        <f t="shared" si="370"/>
        <v>0</v>
      </c>
      <c r="BY225">
        <f t="shared" si="370"/>
        <v>0</v>
      </c>
      <c r="BZ225">
        <f t="shared" si="370"/>
        <v>0</v>
      </c>
      <c r="CA225">
        <f t="shared" si="370"/>
        <v>0</v>
      </c>
      <c r="CB225">
        <f t="shared" si="370"/>
        <v>0</v>
      </c>
      <c r="CC225">
        <f t="shared" si="370"/>
        <v>0</v>
      </c>
      <c r="CD225">
        <f t="shared" si="370"/>
        <v>0</v>
      </c>
      <c r="CE225">
        <f t="shared" si="370"/>
        <v>0</v>
      </c>
      <c r="CF225">
        <f t="shared" si="370"/>
        <v>0</v>
      </c>
      <c r="CG225">
        <f t="shared" si="370"/>
        <v>0</v>
      </c>
      <c r="CH225">
        <f t="shared" si="370"/>
        <v>0</v>
      </c>
      <c r="CJ225" s="78">
        <f>SUM(BW225:CH225)</f>
        <v>0</v>
      </c>
      <c r="CK225" s="581">
        <f>CL225+CM225</f>
        <v>0</v>
      </c>
      <c r="CL225" s="581">
        <f>IF(COUNTIF(Kinder!E227:P227,Antrag!$C$4)=0,0,(IF(AND(A225=2,Kinder!E227=Antrag!$C$4),M226,0)+IF(AND(OR(A225=2,B225=2),Kinder!F227=Antrag!$C$4),N226,0)+IF(AND(OR(A225=2,B225=2,C225=2),Kinder!G227=Antrag!$C$4),O226,0)+IF(AND(OR(A225=2,B225=2,C225=2,D225=2),Kinder!H227=Antrag!$C$4),P226,0)+IF(AND(OR(A225=2,B225=2,C225=2,D225=2,E225=2),Kinder!I227=Antrag!$C$4),Q226,0)+IF(AND(OR(A225=2,B225=2,C225=2,D225=2,E225=2,F225=2),Kinder!J227=Antrag!$C$4),R226,0))/12)</f>
        <v>0</v>
      </c>
      <c r="CM225" s="581">
        <f>IF(COUNTIF(Kinder!E227:P227,Antrag!$C$4)=0,0,(IF(AND(OR(A225=2,B225=2,C225=2,D225=2,E225=2,F225=2,G225=2),Kinder!K227=Antrag!$C$4),S226,0)+IF(AND(OR(A225=2,B225=2,C225=2,D225=2,E225=2,F225=2,G225=2,H225=2),Kinder!L227=Antrag!$C$4),T226,0)+IF(AND(OR(A225=2,B225=2,C225=2,D225=2,E225=2,F225=2,G225=2,H225=2,I225=2),Kinder!M227=Antrag!$C$4),U226,0)+IF(AND(OR(A225=2,B225=2,C225=2,D225=2,E225=2,F225=2,G225=2,H225=2,I225=2,J225=2),Kinder!N227=Antrag!$C$4),V226,0)+IF(AND(OR(A225=2,B225=2,C225=2,D225=2,E225=2,F225=2,G225=2,H225=2,I225=2,J225=2,K225=2),Kinder!O227=Antrag!$C$4),W226,0)+IF(AND(OR(A225=2,B225=2,C225=2,D225=2,E225=2,F225=2,G225=2,H225=2,I225=2,J225=2,K225=2,L225=2),Kinder!P227=Antrag!$C$4),X226,0))/12)</f>
        <v>0</v>
      </c>
    </row>
    <row r="226" spans="1:91" x14ac:dyDescent="0.2">
      <c r="A226" s="124"/>
      <c r="M226">
        <f>Kinder!E226</f>
        <v>0</v>
      </c>
      <c r="N226">
        <f>Kinder!F226</f>
        <v>0</v>
      </c>
      <c r="O226">
        <f>Kinder!G226</f>
        <v>0</v>
      </c>
      <c r="P226">
        <f>Kinder!H226</f>
        <v>0</v>
      </c>
      <c r="Q226">
        <f>Kinder!I226</f>
        <v>0</v>
      </c>
      <c r="R226">
        <f>Kinder!J226</f>
        <v>0</v>
      </c>
      <c r="S226">
        <f>Kinder!K226</f>
        <v>0</v>
      </c>
      <c r="T226">
        <f>Kinder!L226</f>
        <v>0</v>
      </c>
      <c r="U226">
        <f>Kinder!M226</f>
        <v>0</v>
      </c>
      <c r="V226">
        <f>Kinder!N226</f>
        <v>0</v>
      </c>
      <c r="W226">
        <f>Kinder!O226</f>
        <v>0</v>
      </c>
      <c r="X226">
        <f>Kinder!P226</f>
        <v>0</v>
      </c>
      <c r="AX226">
        <f>IF(Kinder!BL225&gt;=4.5,IF('Berechnung 4_5 _ x'!D$5="Nein",4.5,IF(Kinder!AJ$903&lt;3,IF(MAX(Kinder!$AJ$903:AJ$903)&lt;3,4.5,Kinder!BL225),MIN('Berechnung 4_5 _ x'!$E$31:$F$32))),Kinder!BL225)</f>
        <v>0</v>
      </c>
      <c r="AY226">
        <f>IF(Kinder!BM225&gt;=4.5,IF('Berechnung 4_5 _ x'!E$5="Nein",4.5,IF(Kinder!AK$903&lt;3,IF(MAX(Kinder!$AJ$903:AK$903)&lt;3,4.5,Kinder!BM225),MIN('Berechnung 4_5 _ x'!$E$31:$F$32))),Kinder!BM225)</f>
        <v>0</v>
      </c>
      <c r="AZ226">
        <f>IF(Kinder!BN225&gt;=4.5,IF('Berechnung 4_5 _ x'!F$5="Nein",4.5,IF(Kinder!AL$903&lt;3,IF(MAX(Kinder!$AJ$903:AL$903)&lt;3,4.5,Kinder!BN225),MIN('Berechnung 4_5 _ x'!$E$31:$F$32))),Kinder!BN225)</f>
        <v>0</v>
      </c>
      <c r="BA226">
        <f>IF(Kinder!BO225&gt;=4.5,IF('Berechnung 4_5 _ x'!G$5="Nein",4.5,IF(Kinder!AM$903&lt;3,IF(MAX(Kinder!$AJ$903:AM$903)&lt;3,4.5,Kinder!BO225),MIN('Berechnung 4_5 _ x'!$E$31:$F$32))),Kinder!BO225)</f>
        <v>0</v>
      </c>
      <c r="BB226">
        <f>IF(Kinder!BP225&gt;=4.5,IF('Berechnung 4_5 _ x'!H$5="Nein",4.5,IF(Kinder!AN$903&lt;3,IF(MAX(Kinder!$AJ$903:AN$903)&lt;3,4.5,Kinder!BP225),MIN('Berechnung 4_5 _ x'!$E$31:$F$32))),Kinder!BP225)</f>
        <v>0</v>
      </c>
      <c r="BC226">
        <f>IF(Kinder!BQ225&gt;=4.5,IF('Berechnung 4_5 _ x'!I$5="Nein",4.5,IF(Kinder!AO$903&lt;3,IF(MAX(Kinder!$AJ$903:AO$903)&lt;3,4.5,Kinder!BQ225),MIN('Berechnung 4_5 _ x'!$E$31:$F$32))),Kinder!BQ225)</f>
        <v>0</v>
      </c>
      <c r="BD226">
        <f>IF(Kinder!BR225&gt;=4.5,IF('Berechnung 4_5 _ x'!J$5="Nein",4.5,IF(Kinder!AP$903&lt;3,IF(MAX(Kinder!$AJ$903:AP$903)&lt;3,4.5,Kinder!BR225),MIN('Berechnung 4_5 _ x'!$E$31:$F$32))),Kinder!BR225)</f>
        <v>0</v>
      </c>
      <c r="BE226">
        <f>IF(Kinder!BS225&gt;=4.5,IF('Berechnung 4_5 _ x'!K$5="Nein",4.5,IF(Kinder!AQ$903&lt;3,IF(MAX(Kinder!$AJ$903:AQ$903)&lt;3,4.5,Kinder!BS225),MIN('Berechnung 4_5 _ x'!$E$31:$F$32))),Kinder!BS225)</f>
        <v>0</v>
      </c>
      <c r="BF226">
        <f>IF(Kinder!BT225&gt;=4.5,IF('Berechnung 4_5 _ x'!L$5="Nein",4.5,IF(Kinder!AR$903&lt;3,IF(MAX(Kinder!$AJ$903:AR$903)&lt;3,4.5,Kinder!BT225),MIN('Berechnung 4_5 _ x'!$E$31:$F$32))),Kinder!BT225)</f>
        <v>0</v>
      </c>
      <c r="BG226">
        <f>IF(Kinder!BU225&gt;=4.5,IF('Berechnung 4_5 _ x'!M$5="Nein",4.5,IF(Kinder!AS$903&lt;3,IF(MAX(Kinder!$AJ$903:AS$903)&lt;3,4.5,Kinder!BU225),MIN('Berechnung 4_5 _ x'!$E$31:$F$32))),Kinder!BU225)</f>
        <v>0</v>
      </c>
      <c r="BH226">
        <f>IF(Kinder!BV225&gt;=4.5,IF('Berechnung 4_5 _ x'!N$5="Nein",4.5,IF(Kinder!AT$903&lt;3,IF(MAX(Kinder!$AJ$903:AT$903)&lt;3,4.5,Kinder!BV225),MIN('Berechnung 4_5 _ x'!$E$31:$F$32))),Kinder!BV225)</f>
        <v>0</v>
      </c>
      <c r="BI226">
        <f>IF(Kinder!BW225&gt;=4.5,IF('Berechnung 4_5 _ x'!O$5="Nein",4.5,IF(Kinder!AU$903&lt;3,IF(MAX(Kinder!$AJ$903:AU$903)&lt;3,4.5,Kinder!BW225),MIN('Berechnung 4_5 _ x'!$E$31:$F$32))),Kinder!BW225)</f>
        <v>0</v>
      </c>
      <c r="BJ226">
        <f t="shared" ref="BJ226:BU226" si="371">MIN(AX225,AX226)*AX227</f>
        <v>0</v>
      </c>
      <c r="BK226">
        <f t="shared" si="371"/>
        <v>0</v>
      </c>
      <c r="BL226">
        <f t="shared" si="371"/>
        <v>0</v>
      </c>
      <c r="BM226">
        <f t="shared" si="371"/>
        <v>0</v>
      </c>
      <c r="BN226">
        <f t="shared" si="371"/>
        <v>0</v>
      </c>
      <c r="BO226">
        <f t="shared" si="371"/>
        <v>0</v>
      </c>
      <c r="BP226">
        <f t="shared" si="371"/>
        <v>0</v>
      </c>
      <c r="BQ226">
        <f t="shared" si="371"/>
        <v>0</v>
      </c>
      <c r="BR226">
        <f t="shared" si="371"/>
        <v>0</v>
      </c>
      <c r="BS226">
        <f t="shared" si="371"/>
        <v>0</v>
      </c>
      <c r="BT226">
        <f t="shared" si="371"/>
        <v>0</v>
      </c>
      <c r="BU226">
        <f t="shared" si="371"/>
        <v>0</v>
      </c>
      <c r="BV226">
        <f>SUM(BJ226:BU226)</f>
        <v>0</v>
      </c>
      <c r="CJ226" s="78"/>
      <c r="CK226" s="581"/>
      <c r="CL226" s="581"/>
      <c r="CM226" s="581"/>
    </row>
    <row r="227" spans="1:91" ht="13.5" thickBot="1" x14ac:dyDescent="0.25">
      <c r="A227" s="167"/>
      <c r="B227" s="79"/>
      <c r="C227" s="79"/>
      <c r="D227" s="79"/>
      <c r="E227" s="79"/>
      <c r="F227" s="79"/>
      <c r="G227" s="79"/>
      <c r="H227" s="79"/>
      <c r="I227" s="79"/>
      <c r="J227" s="79"/>
      <c r="K227" s="79"/>
      <c r="L227" s="79"/>
      <c r="M227" s="79"/>
      <c r="N227" s="79"/>
      <c r="O227" s="79"/>
      <c r="P227" s="79"/>
      <c r="Q227" s="79"/>
      <c r="R227" s="79"/>
      <c r="S227" s="79"/>
      <c r="T227" s="79"/>
      <c r="U227" s="79"/>
      <c r="V227" s="79"/>
      <c r="W227" s="79"/>
      <c r="X227" s="79"/>
      <c r="Y227" s="79">
        <f t="shared" ref="Y227:AJ227" si="372">A225*M226</f>
        <v>0</v>
      </c>
      <c r="Z227" s="79">
        <f t="shared" si="372"/>
        <v>0</v>
      </c>
      <c r="AA227" s="79">
        <f t="shared" si="372"/>
        <v>0</v>
      </c>
      <c r="AB227" s="79">
        <f t="shared" si="372"/>
        <v>0</v>
      </c>
      <c r="AC227" s="79">
        <f t="shared" si="372"/>
        <v>0</v>
      </c>
      <c r="AD227" s="79">
        <f t="shared" si="372"/>
        <v>0</v>
      </c>
      <c r="AE227" s="79">
        <f t="shared" si="372"/>
        <v>0</v>
      </c>
      <c r="AF227" s="79">
        <f t="shared" si="372"/>
        <v>0</v>
      </c>
      <c r="AG227" s="79">
        <f t="shared" si="372"/>
        <v>0</v>
      </c>
      <c r="AH227" s="79">
        <f t="shared" si="372"/>
        <v>0</v>
      </c>
      <c r="AI227" s="79">
        <f t="shared" si="372"/>
        <v>0</v>
      </c>
      <c r="AJ227" s="79">
        <f t="shared" si="372"/>
        <v>0</v>
      </c>
      <c r="AK227" s="79">
        <f t="shared" ref="AK227:AV227" si="373">IF(A225&gt;4.4,M226,A225*M226)</f>
        <v>0</v>
      </c>
      <c r="AL227" s="79">
        <f t="shared" si="373"/>
        <v>0</v>
      </c>
      <c r="AM227" s="79">
        <f t="shared" si="373"/>
        <v>0</v>
      </c>
      <c r="AN227" s="79">
        <f t="shared" si="373"/>
        <v>0</v>
      </c>
      <c r="AO227" s="79">
        <f t="shared" si="373"/>
        <v>0</v>
      </c>
      <c r="AP227" s="79">
        <f t="shared" si="373"/>
        <v>0</v>
      </c>
      <c r="AQ227" s="79">
        <f t="shared" si="373"/>
        <v>0</v>
      </c>
      <c r="AR227" s="79">
        <f t="shared" si="373"/>
        <v>0</v>
      </c>
      <c r="AS227" s="79">
        <f t="shared" si="373"/>
        <v>0</v>
      </c>
      <c r="AT227" s="79">
        <f t="shared" si="373"/>
        <v>0</v>
      </c>
      <c r="AU227" s="79">
        <f t="shared" si="373"/>
        <v>0</v>
      </c>
      <c r="AV227" s="79">
        <f t="shared" si="373"/>
        <v>0</v>
      </c>
      <c r="AW227" s="79">
        <f>SUM(Y227:AJ227)</f>
        <v>0</v>
      </c>
      <c r="AX227" s="168">
        <f>Kinder!BL226</f>
        <v>0</v>
      </c>
      <c r="AY227" s="168">
        <f>Kinder!BM226</f>
        <v>0</v>
      </c>
      <c r="AZ227" s="168">
        <f>Kinder!BN226</f>
        <v>0</v>
      </c>
      <c r="BA227" s="168">
        <f>Kinder!BO226</f>
        <v>0</v>
      </c>
      <c r="BB227" s="168">
        <f>Kinder!BP226</f>
        <v>0</v>
      </c>
      <c r="BC227" s="168">
        <f>Kinder!BQ226</f>
        <v>0</v>
      </c>
      <c r="BD227" s="168">
        <f>Kinder!BR226</f>
        <v>0</v>
      </c>
      <c r="BE227" s="168">
        <f>Kinder!BS226</f>
        <v>0</v>
      </c>
      <c r="BF227" s="168">
        <f>Kinder!BT226</f>
        <v>0</v>
      </c>
      <c r="BG227" s="168">
        <f>Kinder!BU226</f>
        <v>0</v>
      </c>
      <c r="BH227" s="168">
        <f>Kinder!BV226</f>
        <v>0</v>
      </c>
      <c r="BI227" s="168">
        <f>Kinder!BW226</f>
        <v>0</v>
      </c>
      <c r="BV227" s="79"/>
      <c r="BW227" s="79">
        <f t="shared" ref="BW227:CH227" si="374">IF(MIN(AX225,AX226)&gt;4.5,4.5*AX227,BJ226)</f>
        <v>0</v>
      </c>
      <c r="BX227" s="79">
        <f t="shared" si="374"/>
        <v>0</v>
      </c>
      <c r="BY227" s="79">
        <f t="shared" si="374"/>
        <v>0</v>
      </c>
      <c r="BZ227" s="79">
        <f t="shared" si="374"/>
        <v>0</v>
      </c>
      <c r="CA227" s="79">
        <f t="shared" si="374"/>
        <v>0</v>
      </c>
      <c r="CB227" s="79">
        <f t="shared" si="374"/>
        <v>0</v>
      </c>
      <c r="CC227" s="79">
        <f t="shared" si="374"/>
        <v>0</v>
      </c>
      <c r="CD227" s="79">
        <f t="shared" si="374"/>
        <v>0</v>
      </c>
      <c r="CE227" s="79">
        <f t="shared" si="374"/>
        <v>0</v>
      </c>
      <c r="CF227" s="79">
        <f t="shared" si="374"/>
        <v>0</v>
      </c>
      <c r="CG227" s="79">
        <f t="shared" si="374"/>
        <v>0</v>
      </c>
      <c r="CH227" s="79">
        <f t="shared" si="374"/>
        <v>0</v>
      </c>
      <c r="CI227" s="79">
        <f>SUM(BW227:CH227)</f>
        <v>0</v>
      </c>
      <c r="CJ227" s="80"/>
      <c r="CK227" s="581"/>
      <c r="CL227" s="581"/>
      <c r="CM227" s="581"/>
    </row>
    <row r="228" spans="1:91" x14ac:dyDescent="0.2">
      <c r="A228" s="124">
        <f>Kinder!E228</f>
        <v>0</v>
      </c>
      <c r="B228">
        <f>Kinder!F228</f>
        <v>0</v>
      </c>
      <c r="C228">
        <f>Kinder!G228</f>
        <v>0</v>
      </c>
      <c r="D228">
        <f>Kinder!H228</f>
        <v>0</v>
      </c>
      <c r="E228">
        <f>Kinder!I228</f>
        <v>0</v>
      </c>
      <c r="F228">
        <f>Kinder!J228</f>
        <v>0</v>
      </c>
      <c r="G228">
        <f>Kinder!K228</f>
        <v>0</v>
      </c>
      <c r="H228">
        <f>Kinder!L228</f>
        <v>0</v>
      </c>
      <c r="I228">
        <f>Kinder!M228</f>
        <v>0</v>
      </c>
      <c r="J228">
        <f>Kinder!N228</f>
        <v>0</v>
      </c>
      <c r="K228">
        <f>Kinder!O228</f>
        <v>0</v>
      </c>
      <c r="L228">
        <f>Kinder!P228</f>
        <v>0</v>
      </c>
      <c r="AX228" s="165">
        <f>IF(Kinder!BL228=4.5,'Berechnung 4_5 _ x'!$E$31,Kinder!BL228)</f>
        <v>0</v>
      </c>
      <c r="AY228" s="165">
        <f>IF(Kinder!F228=4.5,'Berechnung 4_5 _ x'!$E$31,Kinder!F228)</f>
        <v>0</v>
      </c>
      <c r="AZ228" s="165">
        <f>IF(Kinder!G228=4.5,'Berechnung 4_5 _ x'!$E$31,Kinder!G228)</f>
        <v>0</v>
      </c>
      <c r="BA228" s="165">
        <f>IF(Kinder!H228=4.5,'Berechnung 4_5 _ x'!$E$31,Kinder!H228)</f>
        <v>0</v>
      </c>
      <c r="BB228" s="165">
        <f>IF(Kinder!I228=4.5,'Berechnung 4_5 _ x'!$E$31,Kinder!I228)</f>
        <v>0</v>
      </c>
      <c r="BC228" s="165">
        <f>IF(Kinder!J228=4.5,'Berechnung 4_5 _ x'!$E$31,Kinder!J228)</f>
        <v>0</v>
      </c>
      <c r="BD228" s="165">
        <f>IF(Kinder!K228=4.5,'Berechnung 4_5 _ x'!$E$31,Kinder!K228)</f>
        <v>0</v>
      </c>
      <c r="BE228" s="165">
        <f>IF(Kinder!L228=4.5,'Berechnung 4_5 _ x'!$E$31,Kinder!L228)</f>
        <v>0</v>
      </c>
      <c r="BF228" s="165">
        <f>IF(Kinder!M228=4.5,'Berechnung 4_5 _ x'!$E$31,Kinder!M228)</f>
        <v>0</v>
      </c>
      <c r="BG228" s="165">
        <f>IF(Kinder!N228=4.5,'Berechnung 4_5 _ x'!$E$31,Kinder!N228)</f>
        <v>0</v>
      </c>
      <c r="BH228" s="165">
        <f>IF(Kinder!O228=4.5,'Berechnung 4_5 _ x'!$E$31,Kinder!O228)</f>
        <v>0</v>
      </c>
      <c r="BI228" s="165">
        <f>IF(Kinder!P228=4.5,'Berechnung 4_5 _ x'!$E$31,Kinder!P228)</f>
        <v>0</v>
      </c>
      <c r="BJ228" s="165"/>
      <c r="BK228" s="165"/>
      <c r="BL228" s="165"/>
      <c r="BM228" s="165"/>
      <c r="BN228" s="165"/>
      <c r="BO228" s="165"/>
      <c r="BP228" s="165"/>
      <c r="BQ228" s="165"/>
      <c r="BR228" s="165"/>
      <c r="BS228" s="165"/>
      <c r="BT228" s="165"/>
      <c r="BU228" s="165"/>
      <c r="BW228">
        <f t="shared" ref="BW228:CH228" si="375">IF(MIN(AX228,AX229)&gt;=4.5,1*AX230,BJ229)</f>
        <v>0</v>
      </c>
      <c r="BX228">
        <f t="shared" si="375"/>
        <v>0</v>
      </c>
      <c r="BY228">
        <f t="shared" si="375"/>
        <v>0</v>
      </c>
      <c r="BZ228">
        <f t="shared" si="375"/>
        <v>0</v>
      </c>
      <c r="CA228">
        <f t="shared" si="375"/>
        <v>0</v>
      </c>
      <c r="CB228">
        <f t="shared" si="375"/>
        <v>0</v>
      </c>
      <c r="CC228">
        <f t="shared" si="375"/>
        <v>0</v>
      </c>
      <c r="CD228">
        <f t="shared" si="375"/>
        <v>0</v>
      </c>
      <c r="CE228">
        <f t="shared" si="375"/>
        <v>0</v>
      </c>
      <c r="CF228">
        <f t="shared" si="375"/>
        <v>0</v>
      </c>
      <c r="CG228">
        <f t="shared" si="375"/>
        <v>0</v>
      </c>
      <c r="CH228">
        <f t="shared" si="375"/>
        <v>0</v>
      </c>
      <c r="CJ228" s="78">
        <f>SUM(BW228:CH228)</f>
        <v>0</v>
      </c>
      <c r="CK228" s="581">
        <f>CL228+CM228</f>
        <v>0</v>
      </c>
      <c r="CL228" s="581">
        <f>IF(COUNTIF(Kinder!E230:P230,Antrag!$C$4)=0,0,(IF(AND(A228=2,Kinder!E230=Antrag!$C$4),M229,0)+IF(AND(OR(A228=2,B228=2),Kinder!F230=Antrag!$C$4),N229,0)+IF(AND(OR(A228=2,B228=2,C228=2),Kinder!G230=Antrag!$C$4),O229,0)+IF(AND(OR(A228=2,B228=2,C228=2,D228=2),Kinder!H230=Antrag!$C$4),P229,0)+IF(AND(OR(A228=2,B228=2,C228=2,D228=2,E228=2),Kinder!I230=Antrag!$C$4),Q229,0)+IF(AND(OR(A228=2,B228=2,C228=2,D228=2,E228=2,F228=2),Kinder!J230=Antrag!$C$4),R229,0))/12)</f>
        <v>0</v>
      </c>
      <c r="CM228" s="581">
        <f>IF(COUNTIF(Kinder!E230:P230,Antrag!$C$4)=0,0,(IF(AND(OR(A228=2,B228=2,C228=2,D228=2,E228=2,F228=2,G228=2),Kinder!K230=Antrag!$C$4),S229,0)+IF(AND(OR(A228=2,B228=2,C228=2,D228=2,E228=2,F228=2,G228=2,H228=2),Kinder!L230=Antrag!$C$4),T229,0)+IF(AND(OR(A228=2,B228=2,C228=2,D228=2,E228=2,F228=2,G228=2,H228=2,I228=2),Kinder!M230=Antrag!$C$4),U229,0)+IF(AND(OR(A228=2,B228=2,C228=2,D228=2,E228=2,F228=2,G228=2,H228=2,I228=2,J228=2),Kinder!N230=Antrag!$C$4),V229,0)+IF(AND(OR(A228=2,B228=2,C228=2,D228=2,E228=2,F228=2,G228=2,H228=2,I228=2,J228=2,K228=2),Kinder!O230=Antrag!$C$4),W229,0)+IF(AND(OR(A228=2,B228=2,C228=2,D228=2,E228=2,F228=2,G228=2,H228=2,I228=2,J228=2,K228=2,L228=2),Kinder!P230=Antrag!$C$4),X229,0))/12)</f>
        <v>0</v>
      </c>
    </row>
    <row r="229" spans="1:91" x14ac:dyDescent="0.2">
      <c r="A229" s="124"/>
      <c r="M229">
        <f>Kinder!E229</f>
        <v>0</v>
      </c>
      <c r="N229">
        <f>Kinder!F229</f>
        <v>0</v>
      </c>
      <c r="O229">
        <f>Kinder!G229</f>
        <v>0</v>
      </c>
      <c r="P229">
        <f>Kinder!H229</f>
        <v>0</v>
      </c>
      <c r="Q229">
        <f>Kinder!I229</f>
        <v>0</v>
      </c>
      <c r="R229">
        <f>Kinder!J229</f>
        <v>0</v>
      </c>
      <c r="S229">
        <f>Kinder!K229</f>
        <v>0</v>
      </c>
      <c r="T229">
        <f>Kinder!L229</f>
        <v>0</v>
      </c>
      <c r="U229">
        <f>Kinder!M229</f>
        <v>0</v>
      </c>
      <c r="V229">
        <f>Kinder!N229</f>
        <v>0</v>
      </c>
      <c r="W229">
        <f>Kinder!O229</f>
        <v>0</v>
      </c>
      <c r="X229">
        <f>Kinder!P229</f>
        <v>0</v>
      </c>
      <c r="AX229">
        <f>IF(Kinder!BL228&gt;=4.5,IF('Berechnung 4_5 _ x'!D$5="Nein",4.5,IF(Kinder!AJ$903&lt;3,IF(MAX(Kinder!$AJ$903:AJ$903)&lt;3,4.5,Kinder!BL228),MIN('Berechnung 4_5 _ x'!$E$31:$F$32))),Kinder!BL228)</f>
        <v>0</v>
      </c>
      <c r="AY229">
        <f>IF(Kinder!BM228&gt;=4.5,IF('Berechnung 4_5 _ x'!E$5="Nein",4.5,IF(Kinder!AK$903&lt;3,IF(MAX(Kinder!$AJ$903:AK$903)&lt;3,4.5,Kinder!BM228),MIN('Berechnung 4_5 _ x'!$E$31:$F$32))),Kinder!BM228)</f>
        <v>0</v>
      </c>
      <c r="AZ229">
        <f>IF(Kinder!BN228&gt;=4.5,IF('Berechnung 4_5 _ x'!F$5="Nein",4.5,IF(Kinder!AL$903&lt;3,IF(MAX(Kinder!$AJ$903:AL$903)&lt;3,4.5,Kinder!BN228),MIN('Berechnung 4_5 _ x'!$E$31:$F$32))),Kinder!BN228)</f>
        <v>0</v>
      </c>
      <c r="BA229">
        <f>IF(Kinder!BO228&gt;=4.5,IF('Berechnung 4_5 _ x'!G$5="Nein",4.5,IF(Kinder!AM$903&lt;3,IF(MAX(Kinder!$AJ$903:AM$903)&lt;3,4.5,Kinder!BO228),MIN('Berechnung 4_5 _ x'!$E$31:$F$32))),Kinder!BO228)</f>
        <v>0</v>
      </c>
      <c r="BB229">
        <f>IF(Kinder!BP228&gt;=4.5,IF('Berechnung 4_5 _ x'!H$5="Nein",4.5,IF(Kinder!AN$903&lt;3,IF(MAX(Kinder!$AJ$903:AN$903)&lt;3,4.5,Kinder!BP228),MIN('Berechnung 4_5 _ x'!$E$31:$F$32))),Kinder!BP228)</f>
        <v>0</v>
      </c>
      <c r="BC229">
        <f>IF(Kinder!BQ228&gt;=4.5,IF('Berechnung 4_5 _ x'!I$5="Nein",4.5,IF(Kinder!AO$903&lt;3,IF(MAX(Kinder!$AJ$903:AO$903)&lt;3,4.5,Kinder!BQ228),MIN('Berechnung 4_5 _ x'!$E$31:$F$32))),Kinder!BQ228)</f>
        <v>0</v>
      </c>
      <c r="BD229">
        <f>IF(Kinder!BR228&gt;=4.5,IF('Berechnung 4_5 _ x'!J$5="Nein",4.5,IF(Kinder!AP$903&lt;3,IF(MAX(Kinder!$AJ$903:AP$903)&lt;3,4.5,Kinder!BR228),MIN('Berechnung 4_5 _ x'!$E$31:$F$32))),Kinder!BR228)</f>
        <v>0</v>
      </c>
      <c r="BE229">
        <f>IF(Kinder!BS228&gt;=4.5,IF('Berechnung 4_5 _ x'!K$5="Nein",4.5,IF(Kinder!AQ$903&lt;3,IF(MAX(Kinder!$AJ$903:AQ$903)&lt;3,4.5,Kinder!BS228),MIN('Berechnung 4_5 _ x'!$E$31:$F$32))),Kinder!BS228)</f>
        <v>0</v>
      </c>
      <c r="BF229">
        <f>IF(Kinder!BT228&gt;=4.5,IF('Berechnung 4_5 _ x'!L$5="Nein",4.5,IF(Kinder!AR$903&lt;3,IF(MAX(Kinder!$AJ$903:AR$903)&lt;3,4.5,Kinder!BT228),MIN('Berechnung 4_5 _ x'!$E$31:$F$32))),Kinder!BT228)</f>
        <v>0</v>
      </c>
      <c r="BG229">
        <f>IF(Kinder!BU228&gt;=4.5,IF('Berechnung 4_5 _ x'!M$5="Nein",4.5,IF(Kinder!AS$903&lt;3,IF(MAX(Kinder!$AJ$903:AS$903)&lt;3,4.5,Kinder!BU228),MIN('Berechnung 4_5 _ x'!$E$31:$F$32))),Kinder!BU228)</f>
        <v>0</v>
      </c>
      <c r="BH229">
        <f>IF(Kinder!BV228&gt;=4.5,IF('Berechnung 4_5 _ x'!N$5="Nein",4.5,IF(Kinder!AT$903&lt;3,IF(MAX(Kinder!$AJ$903:AT$903)&lt;3,4.5,Kinder!BV228),MIN('Berechnung 4_5 _ x'!$E$31:$F$32))),Kinder!BV228)</f>
        <v>0</v>
      </c>
      <c r="BI229">
        <f>IF(Kinder!BW228&gt;=4.5,IF('Berechnung 4_5 _ x'!O$5="Nein",4.5,IF(Kinder!AU$903&lt;3,IF(MAX(Kinder!$AJ$903:AU$903)&lt;3,4.5,Kinder!BW228),MIN('Berechnung 4_5 _ x'!$E$31:$F$32))),Kinder!BW228)</f>
        <v>0</v>
      </c>
      <c r="BJ229">
        <f t="shared" ref="BJ229:BU229" si="376">MIN(AX228,AX229)*AX230</f>
        <v>0</v>
      </c>
      <c r="BK229">
        <f t="shared" si="376"/>
        <v>0</v>
      </c>
      <c r="BL229">
        <f t="shared" si="376"/>
        <v>0</v>
      </c>
      <c r="BM229">
        <f t="shared" si="376"/>
        <v>0</v>
      </c>
      <c r="BN229">
        <f t="shared" si="376"/>
        <v>0</v>
      </c>
      <c r="BO229">
        <f t="shared" si="376"/>
        <v>0</v>
      </c>
      <c r="BP229">
        <f t="shared" si="376"/>
        <v>0</v>
      </c>
      <c r="BQ229">
        <f t="shared" si="376"/>
        <v>0</v>
      </c>
      <c r="BR229">
        <f t="shared" si="376"/>
        <v>0</v>
      </c>
      <c r="BS229">
        <f t="shared" si="376"/>
        <v>0</v>
      </c>
      <c r="BT229">
        <f t="shared" si="376"/>
        <v>0</v>
      </c>
      <c r="BU229">
        <f t="shared" si="376"/>
        <v>0</v>
      </c>
      <c r="BV229">
        <f>SUM(BJ229:BU229)</f>
        <v>0</v>
      </c>
      <c r="CJ229" s="78"/>
      <c r="CK229" s="581"/>
      <c r="CL229" s="581"/>
      <c r="CM229" s="581"/>
    </row>
    <row r="230" spans="1:91" ht="13.5" thickBot="1" x14ac:dyDescent="0.25">
      <c r="A230" s="167"/>
      <c r="B230" s="79"/>
      <c r="C230" s="79"/>
      <c r="D230" s="79"/>
      <c r="E230" s="79"/>
      <c r="F230" s="79"/>
      <c r="G230" s="79"/>
      <c r="H230" s="79"/>
      <c r="I230" s="79"/>
      <c r="J230" s="79"/>
      <c r="K230" s="79"/>
      <c r="L230" s="79"/>
      <c r="M230" s="79"/>
      <c r="N230" s="79"/>
      <c r="O230" s="79"/>
      <c r="P230" s="79"/>
      <c r="Q230" s="79"/>
      <c r="R230" s="79"/>
      <c r="S230" s="79"/>
      <c r="T230" s="79"/>
      <c r="U230" s="79"/>
      <c r="V230" s="79"/>
      <c r="W230" s="79"/>
      <c r="X230" s="79"/>
      <c r="Y230" s="79">
        <f t="shared" ref="Y230:AJ230" si="377">A228*M229</f>
        <v>0</v>
      </c>
      <c r="Z230" s="79">
        <f t="shared" si="377"/>
        <v>0</v>
      </c>
      <c r="AA230" s="79">
        <f t="shared" si="377"/>
        <v>0</v>
      </c>
      <c r="AB230" s="79">
        <f t="shared" si="377"/>
        <v>0</v>
      </c>
      <c r="AC230" s="79">
        <f t="shared" si="377"/>
        <v>0</v>
      </c>
      <c r="AD230" s="79">
        <f t="shared" si="377"/>
        <v>0</v>
      </c>
      <c r="AE230" s="79">
        <f t="shared" si="377"/>
        <v>0</v>
      </c>
      <c r="AF230" s="79">
        <f t="shared" si="377"/>
        <v>0</v>
      </c>
      <c r="AG230" s="79">
        <f t="shared" si="377"/>
        <v>0</v>
      </c>
      <c r="AH230" s="79">
        <f t="shared" si="377"/>
        <v>0</v>
      </c>
      <c r="AI230" s="79">
        <f t="shared" si="377"/>
        <v>0</v>
      </c>
      <c r="AJ230" s="79">
        <f t="shared" si="377"/>
        <v>0</v>
      </c>
      <c r="AK230" s="79">
        <f t="shared" ref="AK230:AV230" si="378">IF(A228&gt;4.4,M229,A228*M229)</f>
        <v>0</v>
      </c>
      <c r="AL230" s="79">
        <f t="shared" si="378"/>
        <v>0</v>
      </c>
      <c r="AM230" s="79">
        <f t="shared" si="378"/>
        <v>0</v>
      </c>
      <c r="AN230" s="79">
        <f t="shared" si="378"/>
        <v>0</v>
      </c>
      <c r="AO230" s="79">
        <f t="shared" si="378"/>
        <v>0</v>
      </c>
      <c r="AP230" s="79">
        <f t="shared" si="378"/>
        <v>0</v>
      </c>
      <c r="AQ230" s="79">
        <f t="shared" si="378"/>
        <v>0</v>
      </c>
      <c r="AR230" s="79">
        <f t="shared" si="378"/>
        <v>0</v>
      </c>
      <c r="AS230" s="79">
        <f t="shared" si="378"/>
        <v>0</v>
      </c>
      <c r="AT230" s="79">
        <f t="shared" si="378"/>
        <v>0</v>
      </c>
      <c r="AU230" s="79">
        <f t="shared" si="378"/>
        <v>0</v>
      </c>
      <c r="AV230" s="79">
        <f t="shared" si="378"/>
        <v>0</v>
      </c>
      <c r="AW230" s="79">
        <f>SUM(Y230:AJ230)</f>
        <v>0</v>
      </c>
      <c r="AX230" s="168">
        <f>Kinder!BL229</f>
        <v>0</v>
      </c>
      <c r="AY230" s="168">
        <f>Kinder!BM229</f>
        <v>0</v>
      </c>
      <c r="AZ230" s="168">
        <f>Kinder!BN229</f>
        <v>0</v>
      </c>
      <c r="BA230" s="168">
        <f>Kinder!BO229</f>
        <v>0</v>
      </c>
      <c r="BB230" s="168">
        <f>Kinder!BP229</f>
        <v>0</v>
      </c>
      <c r="BC230" s="168">
        <f>Kinder!BQ229</f>
        <v>0</v>
      </c>
      <c r="BD230" s="168">
        <f>Kinder!BR229</f>
        <v>0</v>
      </c>
      <c r="BE230" s="168">
        <f>Kinder!BS229</f>
        <v>0</v>
      </c>
      <c r="BF230" s="168">
        <f>Kinder!BT229</f>
        <v>0</v>
      </c>
      <c r="BG230" s="168">
        <f>Kinder!BU229</f>
        <v>0</v>
      </c>
      <c r="BH230" s="168">
        <f>Kinder!BV229</f>
        <v>0</v>
      </c>
      <c r="BI230" s="168">
        <f>Kinder!BW229</f>
        <v>0</v>
      </c>
      <c r="BV230" s="79"/>
      <c r="BW230" s="79">
        <f t="shared" ref="BW230:CH230" si="379">IF(MIN(AX228,AX229)&gt;4.5,4.5*AX230,BJ229)</f>
        <v>0</v>
      </c>
      <c r="BX230" s="79">
        <f t="shared" si="379"/>
        <v>0</v>
      </c>
      <c r="BY230" s="79">
        <f t="shared" si="379"/>
        <v>0</v>
      </c>
      <c r="BZ230" s="79">
        <f t="shared" si="379"/>
        <v>0</v>
      </c>
      <c r="CA230" s="79">
        <f t="shared" si="379"/>
        <v>0</v>
      </c>
      <c r="CB230" s="79">
        <f t="shared" si="379"/>
        <v>0</v>
      </c>
      <c r="CC230" s="79">
        <f t="shared" si="379"/>
        <v>0</v>
      </c>
      <c r="CD230" s="79">
        <f t="shared" si="379"/>
        <v>0</v>
      </c>
      <c r="CE230" s="79">
        <f t="shared" si="379"/>
        <v>0</v>
      </c>
      <c r="CF230" s="79">
        <f t="shared" si="379"/>
        <v>0</v>
      </c>
      <c r="CG230" s="79">
        <f t="shared" si="379"/>
        <v>0</v>
      </c>
      <c r="CH230" s="79">
        <f t="shared" si="379"/>
        <v>0</v>
      </c>
      <c r="CI230" s="79">
        <f>SUM(BW230:CH230)</f>
        <v>0</v>
      </c>
      <c r="CJ230" s="80"/>
      <c r="CK230" s="581"/>
      <c r="CL230" s="581"/>
      <c r="CM230" s="581"/>
    </row>
    <row r="231" spans="1:91" x14ac:dyDescent="0.2">
      <c r="A231" s="124">
        <f>Kinder!E231</f>
        <v>0</v>
      </c>
      <c r="B231">
        <f>Kinder!F231</f>
        <v>0</v>
      </c>
      <c r="C231">
        <f>Kinder!G231</f>
        <v>0</v>
      </c>
      <c r="D231">
        <f>Kinder!H231</f>
        <v>0</v>
      </c>
      <c r="E231">
        <f>Kinder!I231</f>
        <v>0</v>
      </c>
      <c r="F231">
        <f>Kinder!J231</f>
        <v>0</v>
      </c>
      <c r="G231">
        <f>Kinder!K231</f>
        <v>0</v>
      </c>
      <c r="H231">
        <f>Kinder!L231</f>
        <v>0</v>
      </c>
      <c r="I231">
        <f>Kinder!M231</f>
        <v>0</v>
      </c>
      <c r="J231">
        <f>Kinder!N231</f>
        <v>0</v>
      </c>
      <c r="K231">
        <f>Kinder!O231</f>
        <v>0</v>
      </c>
      <c r="L231">
        <f>Kinder!P231</f>
        <v>0</v>
      </c>
      <c r="AX231" s="165">
        <f>IF(Kinder!BL231=4.5,'Berechnung 4_5 _ x'!$E$31,Kinder!BL231)</f>
        <v>0</v>
      </c>
      <c r="AY231" s="165">
        <f>IF(Kinder!F231=4.5,'Berechnung 4_5 _ x'!$E$31,Kinder!F231)</f>
        <v>0</v>
      </c>
      <c r="AZ231" s="165">
        <f>IF(Kinder!G231=4.5,'Berechnung 4_5 _ x'!$E$31,Kinder!G231)</f>
        <v>0</v>
      </c>
      <c r="BA231" s="165">
        <f>IF(Kinder!H231=4.5,'Berechnung 4_5 _ x'!$E$31,Kinder!H231)</f>
        <v>0</v>
      </c>
      <c r="BB231" s="165">
        <f>IF(Kinder!I231=4.5,'Berechnung 4_5 _ x'!$E$31,Kinder!I231)</f>
        <v>0</v>
      </c>
      <c r="BC231" s="165">
        <f>IF(Kinder!J231=4.5,'Berechnung 4_5 _ x'!$E$31,Kinder!J231)</f>
        <v>0</v>
      </c>
      <c r="BD231" s="165">
        <f>IF(Kinder!K231=4.5,'Berechnung 4_5 _ x'!$E$31,Kinder!K231)</f>
        <v>0</v>
      </c>
      <c r="BE231" s="165">
        <f>IF(Kinder!L231=4.5,'Berechnung 4_5 _ x'!$E$31,Kinder!L231)</f>
        <v>0</v>
      </c>
      <c r="BF231" s="165">
        <f>IF(Kinder!M231=4.5,'Berechnung 4_5 _ x'!$E$31,Kinder!M231)</f>
        <v>0</v>
      </c>
      <c r="BG231" s="165">
        <f>IF(Kinder!N231=4.5,'Berechnung 4_5 _ x'!$E$31,Kinder!N231)</f>
        <v>0</v>
      </c>
      <c r="BH231" s="165">
        <f>IF(Kinder!O231=4.5,'Berechnung 4_5 _ x'!$E$31,Kinder!O231)</f>
        <v>0</v>
      </c>
      <c r="BI231" s="165">
        <f>IF(Kinder!P231=4.5,'Berechnung 4_5 _ x'!$E$31,Kinder!P231)</f>
        <v>0</v>
      </c>
      <c r="BJ231" s="165"/>
      <c r="BK231" s="165"/>
      <c r="BL231" s="165"/>
      <c r="BM231" s="165"/>
      <c r="BN231" s="165"/>
      <c r="BO231" s="165"/>
      <c r="BP231" s="165"/>
      <c r="BQ231" s="165"/>
      <c r="BR231" s="165"/>
      <c r="BS231" s="165"/>
      <c r="BT231" s="165"/>
      <c r="BU231" s="165"/>
      <c r="BW231">
        <f t="shared" ref="BW231:CH231" si="380">IF(MIN(AX231,AX232)&gt;=4.5,1*AX233,BJ232)</f>
        <v>0</v>
      </c>
      <c r="BX231">
        <f t="shared" si="380"/>
        <v>0</v>
      </c>
      <c r="BY231">
        <f t="shared" si="380"/>
        <v>0</v>
      </c>
      <c r="BZ231">
        <f t="shared" si="380"/>
        <v>0</v>
      </c>
      <c r="CA231">
        <f t="shared" si="380"/>
        <v>0</v>
      </c>
      <c r="CB231">
        <f t="shared" si="380"/>
        <v>0</v>
      </c>
      <c r="CC231">
        <f t="shared" si="380"/>
        <v>0</v>
      </c>
      <c r="CD231">
        <f t="shared" si="380"/>
        <v>0</v>
      </c>
      <c r="CE231">
        <f t="shared" si="380"/>
        <v>0</v>
      </c>
      <c r="CF231">
        <f t="shared" si="380"/>
        <v>0</v>
      </c>
      <c r="CG231">
        <f t="shared" si="380"/>
        <v>0</v>
      </c>
      <c r="CH231">
        <f t="shared" si="380"/>
        <v>0</v>
      </c>
      <c r="CJ231" s="78">
        <f>SUM(BW231:CH231)</f>
        <v>0</v>
      </c>
      <c r="CK231" s="581">
        <f>CL231+CM231</f>
        <v>0</v>
      </c>
      <c r="CL231" s="581">
        <f>IF(COUNTIF(Kinder!E233:P233,Antrag!$C$4)=0,0,(IF(AND(A231=2,Kinder!E233=Antrag!$C$4),M232,0)+IF(AND(OR(A231=2,B231=2),Kinder!F233=Antrag!$C$4),N232,0)+IF(AND(OR(A231=2,B231=2,C231=2),Kinder!G233=Antrag!$C$4),O232,0)+IF(AND(OR(A231=2,B231=2,C231=2,D231=2),Kinder!H233=Antrag!$C$4),P232,0)+IF(AND(OR(A231=2,B231=2,C231=2,D231=2,E231=2),Kinder!I233=Antrag!$C$4),Q232,0)+IF(AND(OR(A231=2,B231=2,C231=2,D231=2,E231=2,F231=2),Kinder!J233=Antrag!$C$4),R232,0))/12)</f>
        <v>0</v>
      </c>
      <c r="CM231" s="581">
        <f>IF(COUNTIF(Kinder!E233:P233,Antrag!$C$4)=0,0,(IF(AND(OR(A231=2,B231=2,C231=2,D231=2,E231=2,F231=2,G231=2),Kinder!K233=Antrag!$C$4),S232,0)+IF(AND(OR(A231=2,B231=2,C231=2,D231=2,E231=2,F231=2,G231=2,H231=2),Kinder!L233=Antrag!$C$4),T232,0)+IF(AND(OR(A231=2,B231=2,C231=2,D231=2,E231=2,F231=2,G231=2,H231=2,I231=2),Kinder!M233=Antrag!$C$4),U232,0)+IF(AND(OR(A231=2,B231=2,C231=2,D231=2,E231=2,F231=2,G231=2,H231=2,I231=2,J231=2),Kinder!N233=Antrag!$C$4),V232,0)+IF(AND(OR(A231=2,B231=2,C231=2,D231=2,E231=2,F231=2,G231=2,H231=2,I231=2,J231=2,K231=2),Kinder!O233=Antrag!$C$4),W232,0)+IF(AND(OR(A231=2,B231=2,C231=2,D231=2,E231=2,F231=2,G231=2,H231=2,I231=2,J231=2,K231=2,L231=2),Kinder!P233=Antrag!$C$4),X232,0))/12)</f>
        <v>0</v>
      </c>
    </row>
    <row r="232" spans="1:91" x14ac:dyDescent="0.2">
      <c r="A232" s="124"/>
      <c r="M232">
        <f>Kinder!E232</f>
        <v>0</v>
      </c>
      <c r="N232">
        <f>Kinder!F232</f>
        <v>0</v>
      </c>
      <c r="O232">
        <f>Kinder!G232</f>
        <v>0</v>
      </c>
      <c r="P232">
        <f>Kinder!H232</f>
        <v>0</v>
      </c>
      <c r="Q232">
        <f>Kinder!I232</f>
        <v>0</v>
      </c>
      <c r="R232">
        <f>Kinder!J232</f>
        <v>0</v>
      </c>
      <c r="S232">
        <f>Kinder!K232</f>
        <v>0</v>
      </c>
      <c r="T232">
        <f>Kinder!L232</f>
        <v>0</v>
      </c>
      <c r="U232">
        <f>Kinder!M232</f>
        <v>0</v>
      </c>
      <c r="V232">
        <f>Kinder!N232</f>
        <v>0</v>
      </c>
      <c r="W232">
        <f>Kinder!O232</f>
        <v>0</v>
      </c>
      <c r="X232">
        <f>Kinder!P232</f>
        <v>0</v>
      </c>
      <c r="AX232">
        <f>IF(Kinder!BL231&gt;=4.5,IF('Berechnung 4_5 _ x'!D$5="Nein",4.5,IF(Kinder!AJ$903&lt;3,IF(MAX(Kinder!$AJ$903:AJ$903)&lt;3,4.5,Kinder!BL231),MIN('Berechnung 4_5 _ x'!$E$31:$F$32))),Kinder!BL231)</f>
        <v>0</v>
      </c>
      <c r="AY232">
        <f>IF(Kinder!BM231&gt;=4.5,IF('Berechnung 4_5 _ x'!E$5="Nein",4.5,IF(Kinder!AK$903&lt;3,IF(MAX(Kinder!$AJ$903:AK$903)&lt;3,4.5,Kinder!BM231),MIN('Berechnung 4_5 _ x'!$E$31:$F$32))),Kinder!BM231)</f>
        <v>0</v>
      </c>
      <c r="AZ232">
        <f>IF(Kinder!BN231&gt;=4.5,IF('Berechnung 4_5 _ x'!F$5="Nein",4.5,IF(Kinder!AL$903&lt;3,IF(MAX(Kinder!$AJ$903:AL$903)&lt;3,4.5,Kinder!BN231),MIN('Berechnung 4_5 _ x'!$E$31:$F$32))),Kinder!BN231)</f>
        <v>0</v>
      </c>
      <c r="BA232">
        <f>IF(Kinder!BO231&gt;=4.5,IF('Berechnung 4_5 _ x'!G$5="Nein",4.5,IF(Kinder!AM$903&lt;3,IF(MAX(Kinder!$AJ$903:AM$903)&lt;3,4.5,Kinder!BO231),MIN('Berechnung 4_5 _ x'!$E$31:$F$32))),Kinder!BO231)</f>
        <v>0</v>
      </c>
      <c r="BB232">
        <f>IF(Kinder!BP231&gt;=4.5,IF('Berechnung 4_5 _ x'!H$5="Nein",4.5,IF(Kinder!AN$903&lt;3,IF(MAX(Kinder!$AJ$903:AN$903)&lt;3,4.5,Kinder!BP231),MIN('Berechnung 4_5 _ x'!$E$31:$F$32))),Kinder!BP231)</f>
        <v>0</v>
      </c>
      <c r="BC232">
        <f>IF(Kinder!BQ231&gt;=4.5,IF('Berechnung 4_5 _ x'!I$5="Nein",4.5,IF(Kinder!AO$903&lt;3,IF(MAX(Kinder!$AJ$903:AO$903)&lt;3,4.5,Kinder!BQ231),MIN('Berechnung 4_5 _ x'!$E$31:$F$32))),Kinder!BQ231)</f>
        <v>0</v>
      </c>
      <c r="BD232">
        <f>IF(Kinder!BR231&gt;=4.5,IF('Berechnung 4_5 _ x'!J$5="Nein",4.5,IF(Kinder!AP$903&lt;3,IF(MAX(Kinder!$AJ$903:AP$903)&lt;3,4.5,Kinder!BR231),MIN('Berechnung 4_5 _ x'!$E$31:$F$32))),Kinder!BR231)</f>
        <v>0</v>
      </c>
      <c r="BE232">
        <f>IF(Kinder!BS231&gt;=4.5,IF('Berechnung 4_5 _ x'!K$5="Nein",4.5,IF(Kinder!AQ$903&lt;3,IF(MAX(Kinder!$AJ$903:AQ$903)&lt;3,4.5,Kinder!BS231),MIN('Berechnung 4_5 _ x'!$E$31:$F$32))),Kinder!BS231)</f>
        <v>0</v>
      </c>
      <c r="BF232">
        <f>IF(Kinder!BT231&gt;=4.5,IF('Berechnung 4_5 _ x'!L$5="Nein",4.5,IF(Kinder!AR$903&lt;3,IF(MAX(Kinder!$AJ$903:AR$903)&lt;3,4.5,Kinder!BT231),MIN('Berechnung 4_5 _ x'!$E$31:$F$32))),Kinder!BT231)</f>
        <v>0</v>
      </c>
      <c r="BG232">
        <f>IF(Kinder!BU231&gt;=4.5,IF('Berechnung 4_5 _ x'!M$5="Nein",4.5,IF(Kinder!AS$903&lt;3,IF(MAX(Kinder!$AJ$903:AS$903)&lt;3,4.5,Kinder!BU231),MIN('Berechnung 4_5 _ x'!$E$31:$F$32))),Kinder!BU231)</f>
        <v>0</v>
      </c>
      <c r="BH232">
        <f>IF(Kinder!BV231&gt;=4.5,IF('Berechnung 4_5 _ x'!N$5="Nein",4.5,IF(Kinder!AT$903&lt;3,IF(MAX(Kinder!$AJ$903:AT$903)&lt;3,4.5,Kinder!BV231),MIN('Berechnung 4_5 _ x'!$E$31:$F$32))),Kinder!BV231)</f>
        <v>0</v>
      </c>
      <c r="BI232">
        <f>IF(Kinder!BW231&gt;=4.5,IF('Berechnung 4_5 _ x'!O$5="Nein",4.5,IF(Kinder!AU$903&lt;3,IF(MAX(Kinder!$AJ$903:AU$903)&lt;3,4.5,Kinder!BW231),MIN('Berechnung 4_5 _ x'!$E$31:$F$32))),Kinder!BW231)</f>
        <v>0</v>
      </c>
      <c r="BJ232">
        <f t="shared" ref="BJ232:BU232" si="381">MIN(AX231,AX232)*AX233</f>
        <v>0</v>
      </c>
      <c r="BK232">
        <f t="shared" si="381"/>
        <v>0</v>
      </c>
      <c r="BL232">
        <f t="shared" si="381"/>
        <v>0</v>
      </c>
      <c r="BM232">
        <f t="shared" si="381"/>
        <v>0</v>
      </c>
      <c r="BN232">
        <f t="shared" si="381"/>
        <v>0</v>
      </c>
      <c r="BO232">
        <f t="shared" si="381"/>
        <v>0</v>
      </c>
      <c r="BP232">
        <f t="shared" si="381"/>
        <v>0</v>
      </c>
      <c r="BQ232">
        <f t="shared" si="381"/>
        <v>0</v>
      </c>
      <c r="BR232">
        <f t="shared" si="381"/>
        <v>0</v>
      </c>
      <c r="BS232">
        <f t="shared" si="381"/>
        <v>0</v>
      </c>
      <c r="BT232">
        <f t="shared" si="381"/>
        <v>0</v>
      </c>
      <c r="BU232">
        <f t="shared" si="381"/>
        <v>0</v>
      </c>
      <c r="BV232">
        <f>SUM(BJ232:BU232)</f>
        <v>0</v>
      </c>
      <c r="CJ232" s="78"/>
      <c r="CK232" s="581"/>
      <c r="CL232" s="581"/>
      <c r="CM232" s="581"/>
    </row>
    <row r="233" spans="1:91" ht="13.5" thickBot="1" x14ac:dyDescent="0.25">
      <c r="A233" s="167"/>
      <c r="B233" s="79"/>
      <c r="C233" s="79"/>
      <c r="D233" s="79"/>
      <c r="E233" s="79"/>
      <c r="F233" s="79"/>
      <c r="G233" s="79"/>
      <c r="H233" s="79"/>
      <c r="I233" s="79"/>
      <c r="J233" s="79"/>
      <c r="K233" s="79"/>
      <c r="L233" s="79"/>
      <c r="M233" s="79"/>
      <c r="N233" s="79"/>
      <c r="O233" s="79"/>
      <c r="P233" s="79"/>
      <c r="Q233" s="79"/>
      <c r="R233" s="79"/>
      <c r="S233" s="79"/>
      <c r="T233" s="79"/>
      <c r="U233" s="79"/>
      <c r="V233" s="79"/>
      <c r="W233" s="79"/>
      <c r="X233" s="79"/>
      <c r="Y233" s="79">
        <f t="shared" ref="Y233:AJ233" si="382">A231*M232</f>
        <v>0</v>
      </c>
      <c r="Z233" s="79">
        <f t="shared" si="382"/>
        <v>0</v>
      </c>
      <c r="AA233" s="79">
        <f t="shared" si="382"/>
        <v>0</v>
      </c>
      <c r="AB233" s="79">
        <f t="shared" si="382"/>
        <v>0</v>
      </c>
      <c r="AC233" s="79">
        <f t="shared" si="382"/>
        <v>0</v>
      </c>
      <c r="AD233" s="79">
        <f t="shared" si="382"/>
        <v>0</v>
      </c>
      <c r="AE233" s="79">
        <f t="shared" si="382"/>
        <v>0</v>
      </c>
      <c r="AF233" s="79">
        <f t="shared" si="382"/>
        <v>0</v>
      </c>
      <c r="AG233" s="79">
        <f t="shared" si="382"/>
        <v>0</v>
      </c>
      <c r="AH233" s="79">
        <f t="shared" si="382"/>
        <v>0</v>
      </c>
      <c r="AI233" s="79">
        <f t="shared" si="382"/>
        <v>0</v>
      </c>
      <c r="AJ233" s="79">
        <f t="shared" si="382"/>
        <v>0</v>
      </c>
      <c r="AK233" s="79">
        <f t="shared" ref="AK233:AV233" si="383">IF(A231&gt;4.4,M232,A231*M232)</f>
        <v>0</v>
      </c>
      <c r="AL233" s="79">
        <f t="shared" si="383"/>
        <v>0</v>
      </c>
      <c r="AM233" s="79">
        <f t="shared" si="383"/>
        <v>0</v>
      </c>
      <c r="AN233" s="79">
        <f t="shared" si="383"/>
        <v>0</v>
      </c>
      <c r="AO233" s="79">
        <f t="shared" si="383"/>
        <v>0</v>
      </c>
      <c r="AP233" s="79">
        <f t="shared" si="383"/>
        <v>0</v>
      </c>
      <c r="AQ233" s="79">
        <f t="shared" si="383"/>
        <v>0</v>
      </c>
      <c r="AR233" s="79">
        <f t="shared" si="383"/>
        <v>0</v>
      </c>
      <c r="AS233" s="79">
        <f t="shared" si="383"/>
        <v>0</v>
      </c>
      <c r="AT233" s="79">
        <f t="shared" si="383"/>
        <v>0</v>
      </c>
      <c r="AU233" s="79">
        <f t="shared" si="383"/>
        <v>0</v>
      </c>
      <c r="AV233" s="79">
        <f t="shared" si="383"/>
        <v>0</v>
      </c>
      <c r="AW233" s="79">
        <f>SUM(Y233:AJ233)</f>
        <v>0</v>
      </c>
      <c r="AX233" s="168">
        <f>Kinder!BL232</f>
        <v>0</v>
      </c>
      <c r="AY233" s="168">
        <f>Kinder!BM232</f>
        <v>0</v>
      </c>
      <c r="AZ233" s="168">
        <f>Kinder!BN232</f>
        <v>0</v>
      </c>
      <c r="BA233" s="168">
        <f>Kinder!BO232</f>
        <v>0</v>
      </c>
      <c r="BB233" s="168">
        <f>Kinder!BP232</f>
        <v>0</v>
      </c>
      <c r="BC233" s="168">
        <f>Kinder!BQ232</f>
        <v>0</v>
      </c>
      <c r="BD233" s="168">
        <f>Kinder!BR232</f>
        <v>0</v>
      </c>
      <c r="BE233" s="168">
        <f>Kinder!BS232</f>
        <v>0</v>
      </c>
      <c r="BF233" s="168">
        <f>Kinder!BT232</f>
        <v>0</v>
      </c>
      <c r="BG233" s="168">
        <f>Kinder!BU232</f>
        <v>0</v>
      </c>
      <c r="BH233" s="168">
        <f>Kinder!BV232</f>
        <v>0</v>
      </c>
      <c r="BI233" s="168">
        <f>Kinder!BW232</f>
        <v>0</v>
      </c>
      <c r="BV233" s="79"/>
      <c r="BW233" s="79">
        <f t="shared" ref="BW233:CH233" si="384">IF(MIN(AX231,AX232)&gt;4.5,4.5*AX233,BJ232)</f>
        <v>0</v>
      </c>
      <c r="BX233" s="79">
        <f t="shared" si="384"/>
        <v>0</v>
      </c>
      <c r="BY233" s="79">
        <f t="shared" si="384"/>
        <v>0</v>
      </c>
      <c r="BZ233" s="79">
        <f t="shared" si="384"/>
        <v>0</v>
      </c>
      <c r="CA233" s="79">
        <f t="shared" si="384"/>
        <v>0</v>
      </c>
      <c r="CB233" s="79">
        <f t="shared" si="384"/>
        <v>0</v>
      </c>
      <c r="CC233" s="79">
        <f t="shared" si="384"/>
        <v>0</v>
      </c>
      <c r="CD233" s="79">
        <f t="shared" si="384"/>
        <v>0</v>
      </c>
      <c r="CE233" s="79">
        <f t="shared" si="384"/>
        <v>0</v>
      </c>
      <c r="CF233" s="79">
        <f t="shared" si="384"/>
        <v>0</v>
      </c>
      <c r="CG233" s="79">
        <f t="shared" si="384"/>
        <v>0</v>
      </c>
      <c r="CH233" s="79">
        <f t="shared" si="384"/>
        <v>0</v>
      </c>
      <c r="CI233" s="79">
        <f>SUM(BW233:CH233)</f>
        <v>0</v>
      </c>
      <c r="CJ233" s="80"/>
      <c r="CK233" s="581"/>
      <c r="CL233" s="581"/>
      <c r="CM233" s="581"/>
    </row>
    <row r="234" spans="1:91" x14ac:dyDescent="0.2">
      <c r="A234" s="124">
        <f>Kinder!E234</f>
        <v>0</v>
      </c>
      <c r="B234">
        <f>Kinder!F234</f>
        <v>0</v>
      </c>
      <c r="C234">
        <f>Kinder!G234</f>
        <v>0</v>
      </c>
      <c r="D234">
        <f>Kinder!H234</f>
        <v>0</v>
      </c>
      <c r="E234">
        <f>Kinder!I234</f>
        <v>0</v>
      </c>
      <c r="F234">
        <f>Kinder!J234</f>
        <v>0</v>
      </c>
      <c r="G234">
        <f>Kinder!K234</f>
        <v>0</v>
      </c>
      <c r="H234">
        <f>Kinder!L234</f>
        <v>0</v>
      </c>
      <c r="I234">
        <f>Kinder!M234</f>
        <v>0</v>
      </c>
      <c r="J234">
        <f>Kinder!N234</f>
        <v>0</v>
      </c>
      <c r="K234">
        <f>Kinder!O234</f>
        <v>0</v>
      </c>
      <c r="L234">
        <f>Kinder!P234</f>
        <v>0</v>
      </c>
      <c r="AX234" s="165">
        <f>IF(Kinder!BL234=4.5,'Berechnung 4_5 _ x'!$E$31,Kinder!BL234)</f>
        <v>0</v>
      </c>
      <c r="AY234" s="165">
        <f>IF(Kinder!F234=4.5,'Berechnung 4_5 _ x'!$E$31,Kinder!F234)</f>
        <v>0</v>
      </c>
      <c r="AZ234" s="165">
        <f>IF(Kinder!G234=4.5,'Berechnung 4_5 _ x'!$E$31,Kinder!G234)</f>
        <v>0</v>
      </c>
      <c r="BA234" s="165">
        <f>IF(Kinder!H234=4.5,'Berechnung 4_5 _ x'!$E$31,Kinder!H234)</f>
        <v>0</v>
      </c>
      <c r="BB234" s="165">
        <f>IF(Kinder!I234=4.5,'Berechnung 4_5 _ x'!$E$31,Kinder!I234)</f>
        <v>0</v>
      </c>
      <c r="BC234" s="165">
        <f>IF(Kinder!J234=4.5,'Berechnung 4_5 _ x'!$E$31,Kinder!J234)</f>
        <v>0</v>
      </c>
      <c r="BD234" s="165">
        <f>IF(Kinder!K234=4.5,'Berechnung 4_5 _ x'!$E$31,Kinder!K234)</f>
        <v>0</v>
      </c>
      <c r="BE234" s="165">
        <f>IF(Kinder!L234=4.5,'Berechnung 4_5 _ x'!$E$31,Kinder!L234)</f>
        <v>0</v>
      </c>
      <c r="BF234" s="165">
        <f>IF(Kinder!M234=4.5,'Berechnung 4_5 _ x'!$E$31,Kinder!M234)</f>
        <v>0</v>
      </c>
      <c r="BG234" s="165">
        <f>IF(Kinder!N234=4.5,'Berechnung 4_5 _ x'!$E$31,Kinder!N234)</f>
        <v>0</v>
      </c>
      <c r="BH234" s="165">
        <f>IF(Kinder!O234=4.5,'Berechnung 4_5 _ x'!$E$31,Kinder!O234)</f>
        <v>0</v>
      </c>
      <c r="BI234" s="165">
        <f>IF(Kinder!P234=4.5,'Berechnung 4_5 _ x'!$E$31,Kinder!P234)</f>
        <v>0</v>
      </c>
      <c r="BJ234" s="165"/>
      <c r="BK234" s="165"/>
      <c r="BL234" s="165"/>
      <c r="BM234" s="165"/>
      <c r="BN234" s="165"/>
      <c r="BO234" s="165"/>
      <c r="BP234" s="165"/>
      <c r="BQ234" s="165"/>
      <c r="BR234" s="165"/>
      <c r="BS234" s="165"/>
      <c r="BT234" s="165"/>
      <c r="BU234" s="165"/>
      <c r="BW234">
        <f t="shared" ref="BW234:CH234" si="385">IF(MIN(AX234,AX235)&gt;=4.5,1*AX236,BJ235)</f>
        <v>0</v>
      </c>
      <c r="BX234">
        <f t="shared" si="385"/>
        <v>0</v>
      </c>
      <c r="BY234">
        <f t="shared" si="385"/>
        <v>0</v>
      </c>
      <c r="BZ234">
        <f t="shared" si="385"/>
        <v>0</v>
      </c>
      <c r="CA234">
        <f t="shared" si="385"/>
        <v>0</v>
      </c>
      <c r="CB234">
        <f t="shared" si="385"/>
        <v>0</v>
      </c>
      <c r="CC234">
        <f t="shared" si="385"/>
        <v>0</v>
      </c>
      <c r="CD234">
        <f t="shared" si="385"/>
        <v>0</v>
      </c>
      <c r="CE234">
        <f t="shared" si="385"/>
        <v>0</v>
      </c>
      <c r="CF234">
        <f t="shared" si="385"/>
        <v>0</v>
      </c>
      <c r="CG234">
        <f t="shared" si="385"/>
        <v>0</v>
      </c>
      <c r="CH234">
        <f t="shared" si="385"/>
        <v>0</v>
      </c>
      <c r="CJ234" s="78">
        <f>SUM(BW234:CH234)</f>
        <v>0</v>
      </c>
      <c r="CK234" s="581">
        <f>CL234+CM234</f>
        <v>0</v>
      </c>
      <c r="CL234" s="581">
        <f>IF(COUNTIF(Kinder!E236:P236,Antrag!$C$4)=0,0,(IF(AND(A234=2,Kinder!E236=Antrag!$C$4),M235,0)+IF(AND(OR(A234=2,B234=2),Kinder!F236=Antrag!$C$4),N235,0)+IF(AND(OR(A234=2,B234=2,C234=2),Kinder!G236=Antrag!$C$4),O235,0)+IF(AND(OR(A234=2,B234=2,C234=2,D234=2),Kinder!H236=Antrag!$C$4),P235,0)+IF(AND(OR(A234=2,B234=2,C234=2,D234=2,E234=2),Kinder!I236=Antrag!$C$4),Q235,0)+IF(AND(OR(A234=2,B234=2,C234=2,D234=2,E234=2,F234=2),Kinder!J236=Antrag!$C$4),R235,0))/12)</f>
        <v>0</v>
      </c>
      <c r="CM234" s="581">
        <f>IF(COUNTIF(Kinder!E236:P236,Antrag!$C$4)=0,0,(IF(AND(OR(A234=2,B234=2,C234=2,D234=2,E234=2,F234=2,G234=2),Kinder!K236=Antrag!$C$4),S235,0)+IF(AND(OR(A234=2,B234=2,C234=2,D234=2,E234=2,F234=2,G234=2,H234=2),Kinder!L236=Antrag!$C$4),T235,0)+IF(AND(OR(A234=2,B234=2,C234=2,D234=2,E234=2,F234=2,G234=2,H234=2,I234=2),Kinder!M236=Antrag!$C$4),U235,0)+IF(AND(OR(A234=2,B234=2,C234=2,D234=2,E234=2,F234=2,G234=2,H234=2,I234=2,J234=2),Kinder!N236=Antrag!$C$4),V235,0)+IF(AND(OR(A234=2,B234=2,C234=2,D234=2,E234=2,F234=2,G234=2,H234=2,I234=2,J234=2,K234=2),Kinder!O236=Antrag!$C$4),W235,0)+IF(AND(OR(A234=2,B234=2,C234=2,D234=2,E234=2,F234=2,G234=2,H234=2,I234=2,J234=2,K234=2,L234=2),Kinder!P236=Antrag!$C$4),X235,0))/12)</f>
        <v>0</v>
      </c>
    </row>
    <row r="235" spans="1:91" x14ac:dyDescent="0.2">
      <c r="A235" s="124"/>
      <c r="M235">
        <f>Kinder!E235</f>
        <v>0</v>
      </c>
      <c r="N235">
        <f>Kinder!F235</f>
        <v>0</v>
      </c>
      <c r="O235">
        <f>Kinder!G235</f>
        <v>0</v>
      </c>
      <c r="P235">
        <f>Kinder!H235</f>
        <v>0</v>
      </c>
      <c r="Q235">
        <f>Kinder!I235</f>
        <v>0</v>
      </c>
      <c r="R235">
        <f>Kinder!J235</f>
        <v>0</v>
      </c>
      <c r="S235">
        <f>Kinder!K235</f>
        <v>0</v>
      </c>
      <c r="T235">
        <f>Kinder!L235</f>
        <v>0</v>
      </c>
      <c r="U235">
        <f>Kinder!M235</f>
        <v>0</v>
      </c>
      <c r="V235">
        <f>Kinder!N235</f>
        <v>0</v>
      </c>
      <c r="W235">
        <f>Kinder!O235</f>
        <v>0</v>
      </c>
      <c r="X235">
        <f>Kinder!P235</f>
        <v>0</v>
      </c>
      <c r="AX235">
        <f>IF(Kinder!BL234&gt;=4.5,IF('Berechnung 4_5 _ x'!D$5="Nein",4.5,IF(Kinder!AJ$903&lt;3,IF(MAX(Kinder!$AJ$903:AJ$903)&lt;3,4.5,Kinder!BL234),MIN('Berechnung 4_5 _ x'!$E$31:$F$32))),Kinder!BL234)</f>
        <v>0</v>
      </c>
      <c r="AY235">
        <f>IF(Kinder!BM234&gt;=4.5,IF('Berechnung 4_5 _ x'!E$5="Nein",4.5,IF(Kinder!AK$903&lt;3,IF(MAX(Kinder!$AJ$903:AK$903)&lt;3,4.5,Kinder!BM234),MIN('Berechnung 4_5 _ x'!$E$31:$F$32))),Kinder!BM234)</f>
        <v>0</v>
      </c>
      <c r="AZ235">
        <f>IF(Kinder!BN234&gt;=4.5,IF('Berechnung 4_5 _ x'!F$5="Nein",4.5,IF(Kinder!AL$903&lt;3,IF(MAX(Kinder!$AJ$903:AL$903)&lt;3,4.5,Kinder!BN234),MIN('Berechnung 4_5 _ x'!$E$31:$F$32))),Kinder!BN234)</f>
        <v>0</v>
      </c>
      <c r="BA235">
        <f>IF(Kinder!BO234&gt;=4.5,IF('Berechnung 4_5 _ x'!G$5="Nein",4.5,IF(Kinder!AM$903&lt;3,IF(MAX(Kinder!$AJ$903:AM$903)&lt;3,4.5,Kinder!BO234),MIN('Berechnung 4_5 _ x'!$E$31:$F$32))),Kinder!BO234)</f>
        <v>0</v>
      </c>
      <c r="BB235">
        <f>IF(Kinder!BP234&gt;=4.5,IF('Berechnung 4_5 _ x'!H$5="Nein",4.5,IF(Kinder!AN$903&lt;3,IF(MAX(Kinder!$AJ$903:AN$903)&lt;3,4.5,Kinder!BP234),MIN('Berechnung 4_5 _ x'!$E$31:$F$32))),Kinder!BP234)</f>
        <v>0</v>
      </c>
      <c r="BC235">
        <f>IF(Kinder!BQ234&gt;=4.5,IF('Berechnung 4_5 _ x'!I$5="Nein",4.5,IF(Kinder!AO$903&lt;3,IF(MAX(Kinder!$AJ$903:AO$903)&lt;3,4.5,Kinder!BQ234),MIN('Berechnung 4_5 _ x'!$E$31:$F$32))),Kinder!BQ234)</f>
        <v>0</v>
      </c>
      <c r="BD235">
        <f>IF(Kinder!BR234&gt;=4.5,IF('Berechnung 4_5 _ x'!J$5="Nein",4.5,IF(Kinder!AP$903&lt;3,IF(MAX(Kinder!$AJ$903:AP$903)&lt;3,4.5,Kinder!BR234),MIN('Berechnung 4_5 _ x'!$E$31:$F$32))),Kinder!BR234)</f>
        <v>0</v>
      </c>
      <c r="BE235">
        <f>IF(Kinder!BS234&gt;=4.5,IF('Berechnung 4_5 _ x'!K$5="Nein",4.5,IF(Kinder!AQ$903&lt;3,IF(MAX(Kinder!$AJ$903:AQ$903)&lt;3,4.5,Kinder!BS234),MIN('Berechnung 4_5 _ x'!$E$31:$F$32))),Kinder!BS234)</f>
        <v>0</v>
      </c>
      <c r="BF235">
        <f>IF(Kinder!BT234&gt;=4.5,IF('Berechnung 4_5 _ x'!L$5="Nein",4.5,IF(Kinder!AR$903&lt;3,IF(MAX(Kinder!$AJ$903:AR$903)&lt;3,4.5,Kinder!BT234),MIN('Berechnung 4_5 _ x'!$E$31:$F$32))),Kinder!BT234)</f>
        <v>0</v>
      </c>
      <c r="BG235">
        <f>IF(Kinder!BU234&gt;=4.5,IF('Berechnung 4_5 _ x'!M$5="Nein",4.5,IF(Kinder!AS$903&lt;3,IF(MAX(Kinder!$AJ$903:AS$903)&lt;3,4.5,Kinder!BU234),MIN('Berechnung 4_5 _ x'!$E$31:$F$32))),Kinder!BU234)</f>
        <v>0</v>
      </c>
      <c r="BH235">
        <f>IF(Kinder!BV234&gt;=4.5,IF('Berechnung 4_5 _ x'!N$5="Nein",4.5,IF(Kinder!AT$903&lt;3,IF(MAX(Kinder!$AJ$903:AT$903)&lt;3,4.5,Kinder!BV234),MIN('Berechnung 4_5 _ x'!$E$31:$F$32))),Kinder!BV234)</f>
        <v>0</v>
      </c>
      <c r="BI235">
        <f>IF(Kinder!BW234&gt;=4.5,IF('Berechnung 4_5 _ x'!O$5="Nein",4.5,IF(Kinder!AU$903&lt;3,IF(MAX(Kinder!$AJ$903:AU$903)&lt;3,4.5,Kinder!BW234),MIN('Berechnung 4_5 _ x'!$E$31:$F$32))),Kinder!BW234)</f>
        <v>0</v>
      </c>
      <c r="BJ235">
        <f t="shared" ref="BJ235:BU235" si="386">MIN(AX234,AX235)*AX236</f>
        <v>0</v>
      </c>
      <c r="BK235">
        <f t="shared" si="386"/>
        <v>0</v>
      </c>
      <c r="BL235">
        <f t="shared" si="386"/>
        <v>0</v>
      </c>
      <c r="BM235">
        <f t="shared" si="386"/>
        <v>0</v>
      </c>
      <c r="BN235">
        <f t="shared" si="386"/>
        <v>0</v>
      </c>
      <c r="BO235">
        <f t="shared" si="386"/>
        <v>0</v>
      </c>
      <c r="BP235">
        <f t="shared" si="386"/>
        <v>0</v>
      </c>
      <c r="BQ235">
        <f t="shared" si="386"/>
        <v>0</v>
      </c>
      <c r="BR235">
        <f t="shared" si="386"/>
        <v>0</v>
      </c>
      <c r="BS235">
        <f t="shared" si="386"/>
        <v>0</v>
      </c>
      <c r="BT235">
        <f t="shared" si="386"/>
        <v>0</v>
      </c>
      <c r="BU235">
        <f t="shared" si="386"/>
        <v>0</v>
      </c>
      <c r="BV235">
        <f>SUM(BJ235:BU235)</f>
        <v>0</v>
      </c>
      <c r="CJ235" s="78"/>
      <c r="CK235" s="581"/>
      <c r="CL235" s="581"/>
      <c r="CM235" s="581"/>
    </row>
    <row r="236" spans="1:91" ht="13.5" thickBot="1" x14ac:dyDescent="0.25">
      <c r="A236" s="167"/>
      <c r="B236" s="79"/>
      <c r="C236" s="79"/>
      <c r="D236" s="79"/>
      <c r="E236" s="79"/>
      <c r="F236" s="79"/>
      <c r="G236" s="79"/>
      <c r="H236" s="79"/>
      <c r="I236" s="79"/>
      <c r="J236" s="79"/>
      <c r="K236" s="79"/>
      <c r="L236" s="79"/>
      <c r="M236" s="79"/>
      <c r="N236" s="79"/>
      <c r="O236" s="79"/>
      <c r="P236" s="79"/>
      <c r="Q236" s="79"/>
      <c r="R236" s="79"/>
      <c r="S236" s="79"/>
      <c r="T236" s="79"/>
      <c r="U236" s="79"/>
      <c r="V236" s="79"/>
      <c r="W236" s="79"/>
      <c r="X236" s="79"/>
      <c r="Y236" s="79">
        <f t="shared" ref="Y236:AJ236" si="387">A234*M235</f>
        <v>0</v>
      </c>
      <c r="Z236" s="79">
        <f t="shared" si="387"/>
        <v>0</v>
      </c>
      <c r="AA236" s="79">
        <f t="shared" si="387"/>
        <v>0</v>
      </c>
      <c r="AB236" s="79">
        <f t="shared" si="387"/>
        <v>0</v>
      </c>
      <c r="AC236" s="79">
        <f t="shared" si="387"/>
        <v>0</v>
      </c>
      <c r="AD236" s="79">
        <f t="shared" si="387"/>
        <v>0</v>
      </c>
      <c r="AE236" s="79">
        <f t="shared" si="387"/>
        <v>0</v>
      </c>
      <c r="AF236" s="79">
        <f t="shared" si="387"/>
        <v>0</v>
      </c>
      <c r="AG236" s="79">
        <f t="shared" si="387"/>
        <v>0</v>
      </c>
      <c r="AH236" s="79">
        <f t="shared" si="387"/>
        <v>0</v>
      </c>
      <c r="AI236" s="79">
        <f t="shared" si="387"/>
        <v>0</v>
      </c>
      <c r="AJ236" s="79">
        <f t="shared" si="387"/>
        <v>0</v>
      </c>
      <c r="AK236" s="79">
        <f t="shared" ref="AK236:AV236" si="388">IF(A234&gt;4.4,M235,A234*M235)</f>
        <v>0</v>
      </c>
      <c r="AL236" s="79">
        <f t="shared" si="388"/>
        <v>0</v>
      </c>
      <c r="AM236" s="79">
        <f t="shared" si="388"/>
        <v>0</v>
      </c>
      <c r="AN236" s="79">
        <f t="shared" si="388"/>
        <v>0</v>
      </c>
      <c r="AO236" s="79">
        <f t="shared" si="388"/>
        <v>0</v>
      </c>
      <c r="AP236" s="79">
        <f t="shared" si="388"/>
        <v>0</v>
      </c>
      <c r="AQ236" s="79">
        <f t="shared" si="388"/>
        <v>0</v>
      </c>
      <c r="AR236" s="79">
        <f t="shared" si="388"/>
        <v>0</v>
      </c>
      <c r="AS236" s="79">
        <f t="shared" si="388"/>
        <v>0</v>
      </c>
      <c r="AT236" s="79">
        <f t="shared" si="388"/>
        <v>0</v>
      </c>
      <c r="AU236" s="79">
        <f t="shared" si="388"/>
        <v>0</v>
      </c>
      <c r="AV236" s="79">
        <f t="shared" si="388"/>
        <v>0</v>
      </c>
      <c r="AW236" s="79">
        <f>SUM(Y236:AJ236)</f>
        <v>0</v>
      </c>
      <c r="AX236" s="168">
        <f>Kinder!BL235</f>
        <v>0</v>
      </c>
      <c r="AY236" s="168">
        <f>Kinder!BM235</f>
        <v>0</v>
      </c>
      <c r="AZ236" s="168">
        <f>Kinder!BN235</f>
        <v>0</v>
      </c>
      <c r="BA236" s="168">
        <f>Kinder!BO235</f>
        <v>0</v>
      </c>
      <c r="BB236" s="168">
        <f>Kinder!BP235</f>
        <v>0</v>
      </c>
      <c r="BC236" s="168">
        <f>Kinder!BQ235</f>
        <v>0</v>
      </c>
      <c r="BD236" s="168">
        <f>Kinder!BR235</f>
        <v>0</v>
      </c>
      <c r="BE236" s="168">
        <f>Kinder!BS235</f>
        <v>0</v>
      </c>
      <c r="BF236" s="168">
        <f>Kinder!BT235</f>
        <v>0</v>
      </c>
      <c r="BG236" s="168">
        <f>Kinder!BU235</f>
        <v>0</v>
      </c>
      <c r="BH236" s="168">
        <f>Kinder!BV235</f>
        <v>0</v>
      </c>
      <c r="BI236" s="168">
        <f>Kinder!BW235</f>
        <v>0</v>
      </c>
      <c r="BV236" s="79"/>
      <c r="BW236" s="79">
        <f t="shared" ref="BW236:CH236" si="389">IF(MIN(AX234,AX235)&gt;4.5,4.5*AX236,BJ235)</f>
        <v>0</v>
      </c>
      <c r="BX236" s="79">
        <f t="shared" si="389"/>
        <v>0</v>
      </c>
      <c r="BY236" s="79">
        <f t="shared" si="389"/>
        <v>0</v>
      </c>
      <c r="BZ236" s="79">
        <f t="shared" si="389"/>
        <v>0</v>
      </c>
      <c r="CA236" s="79">
        <f t="shared" si="389"/>
        <v>0</v>
      </c>
      <c r="CB236" s="79">
        <f t="shared" si="389"/>
        <v>0</v>
      </c>
      <c r="CC236" s="79">
        <f t="shared" si="389"/>
        <v>0</v>
      </c>
      <c r="CD236" s="79">
        <f t="shared" si="389"/>
        <v>0</v>
      </c>
      <c r="CE236" s="79">
        <f t="shared" si="389"/>
        <v>0</v>
      </c>
      <c r="CF236" s="79">
        <f t="shared" si="389"/>
        <v>0</v>
      </c>
      <c r="CG236" s="79">
        <f t="shared" si="389"/>
        <v>0</v>
      </c>
      <c r="CH236" s="79">
        <f t="shared" si="389"/>
        <v>0</v>
      </c>
      <c r="CI236" s="79">
        <f>SUM(BW236:CH236)</f>
        <v>0</v>
      </c>
      <c r="CJ236" s="80"/>
      <c r="CK236" s="581"/>
      <c r="CL236" s="581"/>
      <c r="CM236" s="581"/>
    </row>
    <row r="237" spans="1:91" x14ac:dyDescent="0.2">
      <c r="A237" s="124">
        <f>Kinder!E237</f>
        <v>0</v>
      </c>
      <c r="B237">
        <f>Kinder!F237</f>
        <v>0</v>
      </c>
      <c r="C237">
        <f>Kinder!G237</f>
        <v>0</v>
      </c>
      <c r="D237">
        <f>Kinder!H237</f>
        <v>0</v>
      </c>
      <c r="E237">
        <f>Kinder!I237</f>
        <v>0</v>
      </c>
      <c r="F237">
        <f>Kinder!J237</f>
        <v>0</v>
      </c>
      <c r="G237">
        <f>Kinder!K237</f>
        <v>0</v>
      </c>
      <c r="H237">
        <f>Kinder!L237</f>
        <v>0</v>
      </c>
      <c r="I237">
        <f>Kinder!M237</f>
        <v>0</v>
      </c>
      <c r="J237">
        <f>Kinder!N237</f>
        <v>0</v>
      </c>
      <c r="K237">
        <f>Kinder!O237</f>
        <v>0</v>
      </c>
      <c r="L237">
        <f>Kinder!P237</f>
        <v>0</v>
      </c>
      <c r="AX237" s="165">
        <f>IF(Kinder!BL237=4.5,'Berechnung 4_5 _ x'!$E$31,Kinder!BL237)</f>
        <v>0</v>
      </c>
      <c r="AY237" s="165">
        <f>IF(Kinder!F237=4.5,'Berechnung 4_5 _ x'!$E$31,Kinder!F237)</f>
        <v>0</v>
      </c>
      <c r="AZ237" s="165">
        <f>IF(Kinder!G237=4.5,'Berechnung 4_5 _ x'!$E$31,Kinder!G237)</f>
        <v>0</v>
      </c>
      <c r="BA237" s="165">
        <f>IF(Kinder!H237=4.5,'Berechnung 4_5 _ x'!$E$31,Kinder!H237)</f>
        <v>0</v>
      </c>
      <c r="BB237" s="165">
        <f>IF(Kinder!I237=4.5,'Berechnung 4_5 _ x'!$E$31,Kinder!I237)</f>
        <v>0</v>
      </c>
      <c r="BC237" s="165">
        <f>IF(Kinder!J237=4.5,'Berechnung 4_5 _ x'!$E$31,Kinder!J237)</f>
        <v>0</v>
      </c>
      <c r="BD237" s="165">
        <f>IF(Kinder!K237=4.5,'Berechnung 4_5 _ x'!$E$31,Kinder!K237)</f>
        <v>0</v>
      </c>
      <c r="BE237" s="165">
        <f>IF(Kinder!L237=4.5,'Berechnung 4_5 _ x'!$E$31,Kinder!L237)</f>
        <v>0</v>
      </c>
      <c r="BF237" s="165">
        <f>IF(Kinder!M237=4.5,'Berechnung 4_5 _ x'!$E$31,Kinder!M237)</f>
        <v>0</v>
      </c>
      <c r="BG237" s="165">
        <f>IF(Kinder!N237=4.5,'Berechnung 4_5 _ x'!$E$31,Kinder!N237)</f>
        <v>0</v>
      </c>
      <c r="BH237" s="165">
        <f>IF(Kinder!O237=4.5,'Berechnung 4_5 _ x'!$E$31,Kinder!O237)</f>
        <v>0</v>
      </c>
      <c r="BI237" s="165">
        <f>IF(Kinder!P237=4.5,'Berechnung 4_5 _ x'!$E$31,Kinder!P237)</f>
        <v>0</v>
      </c>
      <c r="BJ237" s="165"/>
      <c r="BK237" s="165"/>
      <c r="BL237" s="165"/>
      <c r="BM237" s="165"/>
      <c r="BN237" s="165"/>
      <c r="BO237" s="165"/>
      <c r="BP237" s="165"/>
      <c r="BQ237" s="165"/>
      <c r="BR237" s="165"/>
      <c r="BS237" s="165"/>
      <c r="BT237" s="165"/>
      <c r="BU237" s="165"/>
      <c r="BW237">
        <f t="shared" ref="BW237:CH237" si="390">IF(MIN(AX237,AX238)&gt;=4.5,1*AX239,BJ238)</f>
        <v>0</v>
      </c>
      <c r="BX237">
        <f t="shared" si="390"/>
        <v>0</v>
      </c>
      <c r="BY237">
        <f t="shared" si="390"/>
        <v>0</v>
      </c>
      <c r="BZ237">
        <f t="shared" si="390"/>
        <v>0</v>
      </c>
      <c r="CA237">
        <f t="shared" si="390"/>
        <v>0</v>
      </c>
      <c r="CB237">
        <f t="shared" si="390"/>
        <v>0</v>
      </c>
      <c r="CC237">
        <f t="shared" si="390"/>
        <v>0</v>
      </c>
      <c r="CD237">
        <f t="shared" si="390"/>
        <v>0</v>
      </c>
      <c r="CE237">
        <f t="shared" si="390"/>
        <v>0</v>
      </c>
      <c r="CF237">
        <f t="shared" si="390"/>
        <v>0</v>
      </c>
      <c r="CG237">
        <f t="shared" si="390"/>
        <v>0</v>
      </c>
      <c r="CH237">
        <f t="shared" si="390"/>
        <v>0</v>
      </c>
      <c r="CJ237" s="78">
        <f>SUM(BW237:CH237)</f>
        <v>0</v>
      </c>
      <c r="CK237" s="581">
        <f>CL237+CM237</f>
        <v>0</v>
      </c>
      <c r="CL237" s="581">
        <f>IF(COUNTIF(Kinder!E239:P239,Antrag!$C$4)=0,0,(IF(AND(A237=2,Kinder!E239=Antrag!$C$4),M238,0)+IF(AND(OR(A237=2,B237=2),Kinder!F239=Antrag!$C$4),N238,0)+IF(AND(OR(A237=2,B237=2,C237=2),Kinder!G239=Antrag!$C$4),O238,0)+IF(AND(OR(A237=2,B237=2,C237=2,D237=2),Kinder!H239=Antrag!$C$4),P238,0)+IF(AND(OR(A237=2,B237=2,C237=2,D237=2,E237=2),Kinder!I239=Antrag!$C$4),Q238,0)+IF(AND(OR(A237=2,B237=2,C237=2,D237=2,E237=2,F237=2),Kinder!J239=Antrag!$C$4),R238,0))/12)</f>
        <v>0</v>
      </c>
      <c r="CM237" s="581">
        <f>IF(COUNTIF(Kinder!E239:P239,Antrag!$C$4)=0,0,(IF(AND(OR(A237=2,B237=2,C237=2,D237=2,E237=2,F237=2,G237=2),Kinder!K239=Antrag!$C$4),S238,0)+IF(AND(OR(A237=2,B237=2,C237=2,D237=2,E237=2,F237=2,G237=2,H237=2),Kinder!L239=Antrag!$C$4),T238,0)+IF(AND(OR(A237=2,B237=2,C237=2,D237=2,E237=2,F237=2,G237=2,H237=2,I237=2),Kinder!M239=Antrag!$C$4),U238,0)+IF(AND(OR(A237=2,B237=2,C237=2,D237=2,E237=2,F237=2,G237=2,H237=2,I237=2,J237=2),Kinder!N239=Antrag!$C$4),V238,0)+IF(AND(OR(A237=2,B237=2,C237=2,D237=2,E237=2,F237=2,G237=2,H237=2,I237=2,J237=2,K237=2),Kinder!O239=Antrag!$C$4),W238,0)+IF(AND(OR(A237=2,B237=2,C237=2,D237=2,E237=2,F237=2,G237=2,H237=2,I237=2,J237=2,K237=2,L237=2),Kinder!P239=Antrag!$C$4),X238,0))/12)</f>
        <v>0</v>
      </c>
    </row>
    <row r="238" spans="1:91" x14ac:dyDescent="0.2">
      <c r="A238" s="124"/>
      <c r="M238">
        <f>Kinder!E238</f>
        <v>0</v>
      </c>
      <c r="N238">
        <f>Kinder!F238</f>
        <v>0</v>
      </c>
      <c r="O238">
        <f>Kinder!G238</f>
        <v>0</v>
      </c>
      <c r="P238">
        <f>Kinder!H238</f>
        <v>0</v>
      </c>
      <c r="Q238">
        <f>Kinder!I238</f>
        <v>0</v>
      </c>
      <c r="R238">
        <f>Kinder!J238</f>
        <v>0</v>
      </c>
      <c r="S238">
        <f>Kinder!K238</f>
        <v>0</v>
      </c>
      <c r="T238">
        <f>Kinder!L238</f>
        <v>0</v>
      </c>
      <c r="U238">
        <f>Kinder!M238</f>
        <v>0</v>
      </c>
      <c r="V238">
        <f>Kinder!N238</f>
        <v>0</v>
      </c>
      <c r="W238">
        <f>Kinder!O238</f>
        <v>0</v>
      </c>
      <c r="X238">
        <f>Kinder!P238</f>
        <v>0</v>
      </c>
      <c r="AX238">
        <f>IF(Kinder!BL237&gt;=4.5,IF('Berechnung 4_5 _ x'!D$5="Nein",4.5,IF(Kinder!AJ$903&lt;3,IF(MAX(Kinder!$AJ$903:AJ$903)&lt;3,4.5,Kinder!BL237),MIN('Berechnung 4_5 _ x'!$E$31:$F$32))),Kinder!BL237)</f>
        <v>0</v>
      </c>
      <c r="AY238">
        <f>IF(Kinder!BM237&gt;=4.5,IF('Berechnung 4_5 _ x'!E$5="Nein",4.5,IF(Kinder!AK$903&lt;3,IF(MAX(Kinder!$AJ$903:AK$903)&lt;3,4.5,Kinder!BM237),MIN('Berechnung 4_5 _ x'!$E$31:$F$32))),Kinder!BM237)</f>
        <v>0</v>
      </c>
      <c r="AZ238">
        <f>IF(Kinder!BN237&gt;=4.5,IF('Berechnung 4_5 _ x'!F$5="Nein",4.5,IF(Kinder!AL$903&lt;3,IF(MAX(Kinder!$AJ$903:AL$903)&lt;3,4.5,Kinder!BN237),MIN('Berechnung 4_5 _ x'!$E$31:$F$32))),Kinder!BN237)</f>
        <v>0</v>
      </c>
      <c r="BA238">
        <f>IF(Kinder!BO237&gt;=4.5,IF('Berechnung 4_5 _ x'!G$5="Nein",4.5,IF(Kinder!AM$903&lt;3,IF(MAX(Kinder!$AJ$903:AM$903)&lt;3,4.5,Kinder!BO237),MIN('Berechnung 4_5 _ x'!$E$31:$F$32))),Kinder!BO237)</f>
        <v>0</v>
      </c>
      <c r="BB238">
        <f>IF(Kinder!BP237&gt;=4.5,IF('Berechnung 4_5 _ x'!H$5="Nein",4.5,IF(Kinder!AN$903&lt;3,IF(MAX(Kinder!$AJ$903:AN$903)&lt;3,4.5,Kinder!BP237),MIN('Berechnung 4_5 _ x'!$E$31:$F$32))),Kinder!BP237)</f>
        <v>0</v>
      </c>
      <c r="BC238">
        <f>IF(Kinder!BQ237&gt;=4.5,IF('Berechnung 4_5 _ x'!I$5="Nein",4.5,IF(Kinder!AO$903&lt;3,IF(MAX(Kinder!$AJ$903:AO$903)&lt;3,4.5,Kinder!BQ237),MIN('Berechnung 4_5 _ x'!$E$31:$F$32))),Kinder!BQ237)</f>
        <v>0</v>
      </c>
      <c r="BD238">
        <f>IF(Kinder!BR237&gt;=4.5,IF('Berechnung 4_5 _ x'!J$5="Nein",4.5,IF(Kinder!AP$903&lt;3,IF(MAX(Kinder!$AJ$903:AP$903)&lt;3,4.5,Kinder!BR237),MIN('Berechnung 4_5 _ x'!$E$31:$F$32))),Kinder!BR237)</f>
        <v>0</v>
      </c>
      <c r="BE238">
        <f>IF(Kinder!BS237&gt;=4.5,IF('Berechnung 4_5 _ x'!K$5="Nein",4.5,IF(Kinder!AQ$903&lt;3,IF(MAX(Kinder!$AJ$903:AQ$903)&lt;3,4.5,Kinder!BS237),MIN('Berechnung 4_5 _ x'!$E$31:$F$32))),Kinder!BS237)</f>
        <v>0</v>
      </c>
      <c r="BF238">
        <f>IF(Kinder!BT237&gt;=4.5,IF('Berechnung 4_5 _ x'!L$5="Nein",4.5,IF(Kinder!AR$903&lt;3,IF(MAX(Kinder!$AJ$903:AR$903)&lt;3,4.5,Kinder!BT237),MIN('Berechnung 4_5 _ x'!$E$31:$F$32))),Kinder!BT237)</f>
        <v>0</v>
      </c>
      <c r="BG238">
        <f>IF(Kinder!BU237&gt;=4.5,IF('Berechnung 4_5 _ x'!M$5="Nein",4.5,IF(Kinder!AS$903&lt;3,IF(MAX(Kinder!$AJ$903:AS$903)&lt;3,4.5,Kinder!BU237),MIN('Berechnung 4_5 _ x'!$E$31:$F$32))),Kinder!BU237)</f>
        <v>0</v>
      </c>
      <c r="BH238">
        <f>IF(Kinder!BV237&gt;=4.5,IF('Berechnung 4_5 _ x'!N$5="Nein",4.5,IF(Kinder!AT$903&lt;3,IF(MAX(Kinder!$AJ$903:AT$903)&lt;3,4.5,Kinder!BV237),MIN('Berechnung 4_5 _ x'!$E$31:$F$32))),Kinder!BV237)</f>
        <v>0</v>
      </c>
      <c r="BI238">
        <f>IF(Kinder!BW237&gt;=4.5,IF('Berechnung 4_5 _ x'!O$5="Nein",4.5,IF(Kinder!AU$903&lt;3,IF(MAX(Kinder!$AJ$903:AU$903)&lt;3,4.5,Kinder!BW237),MIN('Berechnung 4_5 _ x'!$E$31:$F$32))),Kinder!BW237)</f>
        <v>0</v>
      </c>
      <c r="BJ238">
        <f t="shared" ref="BJ238:BU238" si="391">MIN(AX237,AX238)*AX239</f>
        <v>0</v>
      </c>
      <c r="BK238">
        <f t="shared" si="391"/>
        <v>0</v>
      </c>
      <c r="BL238">
        <f t="shared" si="391"/>
        <v>0</v>
      </c>
      <c r="BM238">
        <f t="shared" si="391"/>
        <v>0</v>
      </c>
      <c r="BN238">
        <f t="shared" si="391"/>
        <v>0</v>
      </c>
      <c r="BO238">
        <f t="shared" si="391"/>
        <v>0</v>
      </c>
      <c r="BP238">
        <f t="shared" si="391"/>
        <v>0</v>
      </c>
      <c r="BQ238">
        <f t="shared" si="391"/>
        <v>0</v>
      </c>
      <c r="BR238">
        <f t="shared" si="391"/>
        <v>0</v>
      </c>
      <c r="BS238">
        <f t="shared" si="391"/>
        <v>0</v>
      </c>
      <c r="BT238">
        <f t="shared" si="391"/>
        <v>0</v>
      </c>
      <c r="BU238">
        <f t="shared" si="391"/>
        <v>0</v>
      </c>
      <c r="BV238">
        <f>SUM(BJ238:BU238)</f>
        <v>0</v>
      </c>
      <c r="CJ238" s="78"/>
      <c r="CK238" s="581"/>
      <c r="CL238" s="581"/>
      <c r="CM238" s="581"/>
    </row>
    <row r="239" spans="1:91" ht="13.5" thickBot="1" x14ac:dyDescent="0.25">
      <c r="A239" s="167"/>
      <c r="B239" s="79"/>
      <c r="C239" s="79"/>
      <c r="D239" s="79"/>
      <c r="E239" s="79"/>
      <c r="F239" s="79"/>
      <c r="G239" s="79"/>
      <c r="H239" s="79"/>
      <c r="I239" s="79"/>
      <c r="J239" s="79"/>
      <c r="K239" s="79"/>
      <c r="L239" s="79"/>
      <c r="M239" s="79"/>
      <c r="N239" s="79"/>
      <c r="O239" s="79"/>
      <c r="P239" s="79"/>
      <c r="Q239" s="79"/>
      <c r="R239" s="79"/>
      <c r="S239" s="79"/>
      <c r="T239" s="79"/>
      <c r="U239" s="79"/>
      <c r="V239" s="79"/>
      <c r="W239" s="79"/>
      <c r="X239" s="79"/>
      <c r="Y239" s="79">
        <f t="shared" ref="Y239:AJ239" si="392">A237*M238</f>
        <v>0</v>
      </c>
      <c r="Z239" s="79">
        <f t="shared" si="392"/>
        <v>0</v>
      </c>
      <c r="AA239" s="79">
        <f t="shared" si="392"/>
        <v>0</v>
      </c>
      <c r="AB239" s="79">
        <f t="shared" si="392"/>
        <v>0</v>
      </c>
      <c r="AC239" s="79">
        <f t="shared" si="392"/>
        <v>0</v>
      </c>
      <c r="AD239" s="79">
        <f t="shared" si="392"/>
        <v>0</v>
      </c>
      <c r="AE239" s="79">
        <f t="shared" si="392"/>
        <v>0</v>
      </c>
      <c r="AF239" s="79">
        <f t="shared" si="392"/>
        <v>0</v>
      </c>
      <c r="AG239" s="79">
        <f t="shared" si="392"/>
        <v>0</v>
      </c>
      <c r="AH239" s="79">
        <f t="shared" si="392"/>
        <v>0</v>
      </c>
      <c r="AI239" s="79">
        <f t="shared" si="392"/>
        <v>0</v>
      </c>
      <c r="AJ239" s="79">
        <f t="shared" si="392"/>
        <v>0</v>
      </c>
      <c r="AK239" s="79">
        <f t="shared" ref="AK239:AV239" si="393">IF(A237&gt;4.4,M238,A237*M238)</f>
        <v>0</v>
      </c>
      <c r="AL239" s="79">
        <f t="shared" si="393"/>
        <v>0</v>
      </c>
      <c r="AM239" s="79">
        <f t="shared" si="393"/>
        <v>0</v>
      </c>
      <c r="AN239" s="79">
        <f t="shared" si="393"/>
        <v>0</v>
      </c>
      <c r="AO239" s="79">
        <f t="shared" si="393"/>
        <v>0</v>
      </c>
      <c r="AP239" s="79">
        <f t="shared" si="393"/>
        <v>0</v>
      </c>
      <c r="AQ239" s="79">
        <f t="shared" si="393"/>
        <v>0</v>
      </c>
      <c r="AR239" s="79">
        <f t="shared" si="393"/>
        <v>0</v>
      </c>
      <c r="AS239" s="79">
        <f t="shared" si="393"/>
        <v>0</v>
      </c>
      <c r="AT239" s="79">
        <f t="shared" si="393"/>
        <v>0</v>
      </c>
      <c r="AU239" s="79">
        <f t="shared" si="393"/>
        <v>0</v>
      </c>
      <c r="AV239" s="79">
        <f t="shared" si="393"/>
        <v>0</v>
      </c>
      <c r="AW239" s="79">
        <f>SUM(Y239:AJ239)</f>
        <v>0</v>
      </c>
      <c r="AX239" s="168">
        <f>Kinder!BL238</f>
        <v>0</v>
      </c>
      <c r="AY239" s="168">
        <f>Kinder!BM238</f>
        <v>0</v>
      </c>
      <c r="AZ239" s="168">
        <f>Kinder!BN238</f>
        <v>0</v>
      </c>
      <c r="BA239" s="168">
        <f>Kinder!BO238</f>
        <v>0</v>
      </c>
      <c r="BB239" s="168">
        <f>Kinder!BP238</f>
        <v>0</v>
      </c>
      <c r="BC239" s="168">
        <f>Kinder!BQ238</f>
        <v>0</v>
      </c>
      <c r="BD239" s="168">
        <f>Kinder!BR238</f>
        <v>0</v>
      </c>
      <c r="BE239" s="168">
        <f>Kinder!BS238</f>
        <v>0</v>
      </c>
      <c r="BF239" s="168">
        <f>Kinder!BT238</f>
        <v>0</v>
      </c>
      <c r="BG239" s="168">
        <f>Kinder!BU238</f>
        <v>0</v>
      </c>
      <c r="BH239" s="168">
        <f>Kinder!BV238</f>
        <v>0</v>
      </c>
      <c r="BI239" s="168">
        <f>Kinder!BW238</f>
        <v>0</v>
      </c>
      <c r="BV239" s="79"/>
      <c r="BW239" s="79">
        <f t="shared" ref="BW239:CH239" si="394">IF(MIN(AX237,AX238)&gt;4.5,4.5*AX239,BJ238)</f>
        <v>0</v>
      </c>
      <c r="BX239" s="79">
        <f t="shared" si="394"/>
        <v>0</v>
      </c>
      <c r="BY239" s="79">
        <f t="shared" si="394"/>
        <v>0</v>
      </c>
      <c r="BZ239" s="79">
        <f t="shared" si="394"/>
        <v>0</v>
      </c>
      <c r="CA239" s="79">
        <f t="shared" si="394"/>
        <v>0</v>
      </c>
      <c r="CB239" s="79">
        <f t="shared" si="394"/>
        <v>0</v>
      </c>
      <c r="CC239" s="79">
        <f t="shared" si="394"/>
        <v>0</v>
      </c>
      <c r="CD239" s="79">
        <f t="shared" si="394"/>
        <v>0</v>
      </c>
      <c r="CE239" s="79">
        <f t="shared" si="394"/>
        <v>0</v>
      </c>
      <c r="CF239" s="79">
        <f t="shared" si="394"/>
        <v>0</v>
      </c>
      <c r="CG239" s="79">
        <f t="shared" si="394"/>
        <v>0</v>
      </c>
      <c r="CH239" s="79">
        <f t="shared" si="394"/>
        <v>0</v>
      </c>
      <c r="CI239" s="79">
        <f>SUM(BW239:CH239)</f>
        <v>0</v>
      </c>
      <c r="CJ239" s="80"/>
      <c r="CK239" s="581"/>
      <c r="CL239" s="581"/>
      <c r="CM239" s="581"/>
    </row>
    <row r="240" spans="1:91" x14ac:dyDescent="0.2">
      <c r="A240" s="124">
        <f>Kinder!E240</f>
        <v>0</v>
      </c>
      <c r="B240">
        <f>Kinder!F240</f>
        <v>0</v>
      </c>
      <c r="C240">
        <f>Kinder!G240</f>
        <v>0</v>
      </c>
      <c r="D240">
        <f>Kinder!H240</f>
        <v>0</v>
      </c>
      <c r="E240">
        <f>Kinder!I240</f>
        <v>0</v>
      </c>
      <c r="F240">
        <f>Kinder!J240</f>
        <v>0</v>
      </c>
      <c r="G240">
        <f>Kinder!K240</f>
        <v>0</v>
      </c>
      <c r="H240">
        <f>Kinder!L240</f>
        <v>0</v>
      </c>
      <c r="I240">
        <f>Kinder!M240</f>
        <v>0</v>
      </c>
      <c r="J240">
        <f>Kinder!N240</f>
        <v>0</v>
      </c>
      <c r="K240">
        <f>Kinder!O240</f>
        <v>0</v>
      </c>
      <c r="L240">
        <f>Kinder!P240</f>
        <v>0</v>
      </c>
      <c r="AX240" s="165">
        <f>IF(Kinder!BL240=4.5,'Berechnung 4_5 _ x'!$E$31,Kinder!BL240)</f>
        <v>0</v>
      </c>
      <c r="AY240" s="165">
        <f>IF(Kinder!F240=4.5,'Berechnung 4_5 _ x'!$E$31,Kinder!F240)</f>
        <v>0</v>
      </c>
      <c r="AZ240" s="165">
        <f>IF(Kinder!G240=4.5,'Berechnung 4_5 _ x'!$E$31,Kinder!G240)</f>
        <v>0</v>
      </c>
      <c r="BA240" s="165">
        <f>IF(Kinder!H240=4.5,'Berechnung 4_5 _ x'!$E$31,Kinder!H240)</f>
        <v>0</v>
      </c>
      <c r="BB240" s="165">
        <f>IF(Kinder!I240=4.5,'Berechnung 4_5 _ x'!$E$31,Kinder!I240)</f>
        <v>0</v>
      </c>
      <c r="BC240" s="165">
        <f>IF(Kinder!J240=4.5,'Berechnung 4_5 _ x'!$E$31,Kinder!J240)</f>
        <v>0</v>
      </c>
      <c r="BD240" s="165">
        <f>IF(Kinder!K240=4.5,'Berechnung 4_5 _ x'!$E$31,Kinder!K240)</f>
        <v>0</v>
      </c>
      <c r="BE240" s="165">
        <f>IF(Kinder!L240=4.5,'Berechnung 4_5 _ x'!$E$31,Kinder!L240)</f>
        <v>0</v>
      </c>
      <c r="BF240" s="165">
        <f>IF(Kinder!M240=4.5,'Berechnung 4_5 _ x'!$E$31,Kinder!M240)</f>
        <v>0</v>
      </c>
      <c r="BG240" s="165">
        <f>IF(Kinder!N240=4.5,'Berechnung 4_5 _ x'!$E$31,Kinder!N240)</f>
        <v>0</v>
      </c>
      <c r="BH240" s="165">
        <f>IF(Kinder!O240=4.5,'Berechnung 4_5 _ x'!$E$31,Kinder!O240)</f>
        <v>0</v>
      </c>
      <c r="BI240" s="165">
        <f>IF(Kinder!P240=4.5,'Berechnung 4_5 _ x'!$E$31,Kinder!P240)</f>
        <v>0</v>
      </c>
      <c r="BJ240" s="165"/>
      <c r="BK240" s="165"/>
      <c r="BL240" s="165"/>
      <c r="BM240" s="165"/>
      <c r="BN240" s="165"/>
      <c r="BO240" s="165"/>
      <c r="BP240" s="165"/>
      <c r="BQ240" s="165"/>
      <c r="BR240" s="165"/>
      <c r="BS240" s="165"/>
      <c r="BT240" s="165"/>
      <c r="BU240" s="165"/>
      <c r="BW240">
        <f t="shared" ref="BW240:CH240" si="395">IF(MIN(AX240,AX241)&gt;=4.5,1*AX242,BJ241)</f>
        <v>0</v>
      </c>
      <c r="BX240">
        <f t="shared" si="395"/>
        <v>0</v>
      </c>
      <c r="BY240">
        <f t="shared" si="395"/>
        <v>0</v>
      </c>
      <c r="BZ240">
        <f t="shared" si="395"/>
        <v>0</v>
      </c>
      <c r="CA240">
        <f t="shared" si="395"/>
        <v>0</v>
      </c>
      <c r="CB240">
        <f t="shared" si="395"/>
        <v>0</v>
      </c>
      <c r="CC240">
        <f t="shared" si="395"/>
        <v>0</v>
      </c>
      <c r="CD240">
        <f t="shared" si="395"/>
        <v>0</v>
      </c>
      <c r="CE240">
        <f t="shared" si="395"/>
        <v>0</v>
      </c>
      <c r="CF240">
        <f t="shared" si="395"/>
        <v>0</v>
      </c>
      <c r="CG240">
        <f t="shared" si="395"/>
        <v>0</v>
      </c>
      <c r="CH240">
        <f t="shared" si="395"/>
        <v>0</v>
      </c>
      <c r="CJ240" s="78">
        <f>SUM(BW240:CH240)</f>
        <v>0</v>
      </c>
      <c r="CK240" s="581">
        <f>CL240+CM240</f>
        <v>0</v>
      </c>
      <c r="CL240" s="581">
        <f>IF(COUNTIF(Kinder!E242:P242,Antrag!$C$4)=0,0,(IF(AND(A240=2,Kinder!E242=Antrag!$C$4),M241,0)+IF(AND(OR(A240=2,B240=2),Kinder!F242=Antrag!$C$4),N241,0)+IF(AND(OR(A240=2,B240=2,C240=2),Kinder!G242=Antrag!$C$4),O241,0)+IF(AND(OR(A240=2,B240=2,C240=2,D240=2),Kinder!H242=Antrag!$C$4),P241,0)+IF(AND(OR(A240=2,B240=2,C240=2,D240=2,E240=2),Kinder!I242=Antrag!$C$4),Q241,0)+IF(AND(OR(A240=2,B240=2,C240=2,D240=2,E240=2,F240=2),Kinder!J242=Antrag!$C$4),R241,0))/12)</f>
        <v>0</v>
      </c>
      <c r="CM240" s="581">
        <f>IF(COUNTIF(Kinder!E242:P242,Antrag!$C$4)=0,0,(IF(AND(OR(A240=2,B240=2,C240=2,D240=2,E240=2,F240=2,G240=2),Kinder!K242=Antrag!$C$4),S241,0)+IF(AND(OR(A240=2,B240=2,C240=2,D240=2,E240=2,F240=2,G240=2,H240=2),Kinder!L242=Antrag!$C$4),T241,0)+IF(AND(OR(A240=2,B240=2,C240=2,D240=2,E240=2,F240=2,G240=2,H240=2,I240=2),Kinder!M242=Antrag!$C$4),U241,0)+IF(AND(OR(A240=2,B240=2,C240=2,D240=2,E240=2,F240=2,G240=2,H240=2,I240=2,J240=2),Kinder!N242=Antrag!$C$4),V241,0)+IF(AND(OR(A240=2,B240=2,C240=2,D240=2,E240=2,F240=2,G240=2,H240=2,I240=2,J240=2,K240=2),Kinder!O242=Antrag!$C$4),W241,0)+IF(AND(OR(A240=2,B240=2,C240=2,D240=2,E240=2,F240=2,G240=2,H240=2,I240=2,J240=2,K240=2,L240=2),Kinder!P242=Antrag!$C$4),X241,0))/12)</f>
        <v>0</v>
      </c>
    </row>
    <row r="241" spans="1:91" x14ac:dyDescent="0.2">
      <c r="A241" s="124"/>
      <c r="M241">
        <f>Kinder!E241</f>
        <v>0</v>
      </c>
      <c r="N241">
        <f>Kinder!F241</f>
        <v>0</v>
      </c>
      <c r="O241">
        <f>Kinder!G241</f>
        <v>0</v>
      </c>
      <c r="P241">
        <f>Kinder!H241</f>
        <v>0</v>
      </c>
      <c r="Q241">
        <f>Kinder!I241</f>
        <v>0</v>
      </c>
      <c r="R241">
        <f>Kinder!J241</f>
        <v>0</v>
      </c>
      <c r="S241">
        <f>Kinder!K241</f>
        <v>0</v>
      </c>
      <c r="T241">
        <f>Kinder!L241</f>
        <v>0</v>
      </c>
      <c r="U241">
        <f>Kinder!M241</f>
        <v>0</v>
      </c>
      <c r="V241">
        <f>Kinder!N241</f>
        <v>0</v>
      </c>
      <c r="W241">
        <f>Kinder!O241</f>
        <v>0</v>
      </c>
      <c r="X241">
        <f>Kinder!P241</f>
        <v>0</v>
      </c>
      <c r="AX241">
        <f>IF(Kinder!BL240&gt;=4.5,IF('Berechnung 4_5 _ x'!D$5="Nein",4.5,IF(Kinder!AJ$903&lt;3,IF(MAX(Kinder!$AJ$903:AJ$903)&lt;3,4.5,Kinder!BL240),MIN('Berechnung 4_5 _ x'!$E$31:$F$32))),Kinder!BL240)</f>
        <v>0</v>
      </c>
      <c r="AY241">
        <f>IF(Kinder!BM240&gt;=4.5,IF('Berechnung 4_5 _ x'!E$5="Nein",4.5,IF(Kinder!AK$903&lt;3,IF(MAX(Kinder!$AJ$903:AK$903)&lt;3,4.5,Kinder!BM240),MIN('Berechnung 4_5 _ x'!$E$31:$F$32))),Kinder!BM240)</f>
        <v>0</v>
      </c>
      <c r="AZ241">
        <f>IF(Kinder!BN240&gt;=4.5,IF('Berechnung 4_5 _ x'!F$5="Nein",4.5,IF(Kinder!AL$903&lt;3,IF(MAX(Kinder!$AJ$903:AL$903)&lt;3,4.5,Kinder!BN240),MIN('Berechnung 4_5 _ x'!$E$31:$F$32))),Kinder!BN240)</f>
        <v>0</v>
      </c>
      <c r="BA241">
        <f>IF(Kinder!BO240&gt;=4.5,IF('Berechnung 4_5 _ x'!G$5="Nein",4.5,IF(Kinder!AM$903&lt;3,IF(MAX(Kinder!$AJ$903:AM$903)&lt;3,4.5,Kinder!BO240),MIN('Berechnung 4_5 _ x'!$E$31:$F$32))),Kinder!BO240)</f>
        <v>0</v>
      </c>
      <c r="BB241">
        <f>IF(Kinder!BP240&gt;=4.5,IF('Berechnung 4_5 _ x'!H$5="Nein",4.5,IF(Kinder!AN$903&lt;3,IF(MAX(Kinder!$AJ$903:AN$903)&lt;3,4.5,Kinder!BP240),MIN('Berechnung 4_5 _ x'!$E$31:$F$32))),Kinder!BP240)</f>
        <v>0</v>
      </c>
      <c r="BC241">
        <f>IF(Kinder!BQ240&gt;=4.5,IF('Berechnung 4_5 _ x'!I$5="Nein",4.5,IF(Kinder!AO$903&lt;3,IF(MAX(Kinder!$AJ$903:AO$903)&lt;3,4.5,Kinder!BQ240),MIN('Berechnung 4_5 _ x'!$E$31:$F$32))),Kinder!BQ240)</f>
        <v>0</v>
      </c>
      <c r="BD241">
        <f>IF(Kinder!BR240&gt;=4.5,IF('Berechnung 4_5 _ x'!J$5="Nein",4.5,IF(Kinder!AP$903&lt;3,IF(MAX(Kinder!$AJ$903:AP$903)&lt;3,4.5,Kinder!BR240),MIN('Berechnung 4_5 _ x'!$E$31:$F$32))),Kinder!BR240)</f>
        <v>0</v>
      </c>
      <c r="BE241">
        <f>IF(Kinder!BS240&gt;=4.5,IF('Berechnung 4_5 _ x'!K$5="Nein",4.5,IF(Kinder!AQ$903&lt;3,IF(MAX(Kinder!$AJ$903:AQ$903)&lt;3,4.5,Kinder!BS240),MIN('Berechnung 4_5 _ x'!$E$31:$F$32))),Kinder!BS240)</f>
        <v>0</v>
      </c>
      <c r="BF241">
        <f>IF(Kinder!BT240&gt;=4.5,IF('Berechnung 4_5 _ x'!L$5="Nein",4.5,IF(Kinder!AR$903&lt;3,IF(MAX(Kinder!$AJ$903:AR$903)&lt;3,4.5,Kinder!BT240),MIN('Berechnung 4_5 _ x'!$E$31:$F$32))),Kinder!BT240)</f>
        <v>0</v>
      </c>
      <c r="BG241">
        <f>IF(Kinder!BU240&gt;=4.5,IF('Berechnung 4_5 _ x'!M$5="Nein",4.5,IF(Kinder!AS$903&lt;3,IF(MAX(Kinder!$AJ$903:AS$903)&lt;3,4.5,Kinder!BU240),MIN('Berechnung 4_5 _ x'!$E$31:$F$32))),Kinder!BU240)</f>
        <v>0</v>
      </c>
      <c r="BH241">
        <f>IF(Kinder!BV240&gt;=4.5,IF('Berechnung 4_5 _ x'!N$5="Nein",4.5,IF(Kinder!AT$903&lt;3,IF(MAX(Kinder!$AJ$903:AT$903)&lt;3,4.5,Kinder!BV240),MIN('Berechnung 4_5 _ x'!$E$31:$F$32))),Kinder!BV240)</f>
        <v>0</v>
      </c>
      <c r="BI241">
        <f>IF(Kinder!BW240&gt;=4.5,IF('Berechnung 4_5 _ x'!O$5="Nein",4.5,IF(Kinder!AU$903&lt;3,IF(MAX(Kinder!$AJ$903:AU$903)&lt;3,4.5,Kinder!BW240),MIN('Berechnung 4_5 _ x'!$E$31:$F$32))),Kinder!BW240)</f>
        <v>0</v>
      </c>
      <c r="BJ241">
        <f t="shared" ref="BJ241:BU241" si="396">MIN(AX240,AX241)*AX242</f>
        <v>0</v>
      </c>
      <c r="BK241">
        <f t="shared" si="396"/>
        <v>0</v>
      </c>
      <c r="BL241">
        <f t="shared" si="396"/>
        <v>0</v>
      </c>
      <c r="BM241">
        <f t="shared" si="396"/>
        <v>0</v>
      </c>
      <c r="BN241">
        <f t="shared" si="396"/>
        <v>0</v>
      </c>
      <c r="BO241">
        <f t="shared" si="396"/>
        <v>0</v>
      </c>
      <c r="BP241">
        <f t="shared" si="396"/>
        <v>0</v>
      </c>
      <c r="BQ241">
        <f t="shared" si="396"/>
        <v>0</v>
      </c>
      <c r="BR241">
        <f t="shared" si="396"/>
        <v>0</v>
      </c>
      <c r="BS241">
        <f t="shared" si="396"/>
        <v>0</v>
      </c>
      <c r="BT241">
        <f t="shared" si="396"/>
        <v>0</v>
      </c>
      <c r="BU241">
        <f t="shared" si="396"/>
        <v>0</v>
      </c>
      <c r="BV241">
        <f>SUM(BJ241:BU241)</f>
        <v>0</v>
      </c>
      <c r="CJ241" s="78"/>
      <c r="CK241" s="581"/>
      <c r="CL241" s="581"/>
      <c r="CM241" s="581"/>
    </row>
    <row r="242" spans="1:91" ht="13.5" thickBot="1" x14ac:dyDescent="0.25">
      <c r="A242" s="167"/>
      <c r="B242" s="79"/>
      <c r="C242" s="79"/>
      <c r="D242" s="79"/>
      <c r="E242" s="79"/>
      <c r="F242" s="79"/>
      <c r="G242" s="79"/>
      <c r="H242" s="79"/>
      <c r="I242" s="79"/>
      <c r="J242" s="79"/>
      <c r="K242" s="79"/>
      <c r="L242" s="79"/>
      <c r="M242" s="79"/>
      <c r="N242" s="79"/>
      <c r="O242" s="79"/>
      <c r="P242" s="79"/>
      <c r="Q242" s="79"/>
      <c r="R242" s="79"/>
      <c r="S242" s="79"/>
      <c r="T242" s="79"/>
      <c r="U242" s="79"/>
      <c r="V242" s="79"/>
      <c r="W242" s="79"/>
      <c r="X242" s="79"/>
      <c r="Y242" s="79">
        <f t="shared" ref="Y242:AJ242" si="397">A240*M241</f>
        <v>0</v>
      </c>
      <c r="Z242" s="79">
        <f t="shared" si="397"/>
        <v>0</v>
      </c>
      <c r="AA242" s="79">
        <f t="shared" si="397"/>
        <v>0</v>
      </c>
      <c r="AB242" s="79">
        <f t="shared" si="397"/>
        <v>0</v>
      </c>
      <c r="AC242" s="79">
        <f t="shared" si="397"/>
        <v>0</v>
      </c>
      <c r="AD242" s="79">
        <f t="shared" si="397"/>
        <v>0</v>
      </c>
      <c r="AE242" s="79">
        <f t="shared" si="397"/>
        <v>0</v>
      </c>
      <c r="AF242" s="79">
        <f t="shared" si="397"/>
        <v>0</v>
      </c>
      <c r="AG242" s="79">
        <f t="shared" si="397"/>
        <v>0</v>
      </c>
      <c r="AH242" s="79">
        <f t="shared" si="397"/>
        <v>0</v>
      </c>
      <c r="AI242" s="79">
        <f t="shared" si="397"/>
        <v>0</v>
      </c>
      <c r="AJ242" s="79">
        <f t="shared" si="397"/>
        <v>0</v>
      </c>
      <c r="AK242" s="79">
        <f t="shared" ref="AK242:AV242" si="398">IF(A240&gt;4.4,M241,A240*M241)</f>
        <v>0</v>
      </c>
      <c r="AL242" s="79">
        <f t="shared" si="398"/>
        <v>0</v>
      </c>
      <c r="AM242" s="79">
        <f t="shared" si="398"/>
        <v>0</v>
      </c>
      <c r="AN242" s="79">
        <f t="shared" si="398"/>
        <v>0</v>
      </c>
      <c r="AO242" s="79">
        <f t="shared" si="398"/>
        <v>0</v>
      </c>
      <c r="AP242" s="79">
        <f t="shared" si="398"/>
        <v>0</v>
      </c>
      <c r="AQ242" s="79">
        <f t="shared" si="398"/>
        <v>0</v>
      </c>
      <c r="AR242" s="79">
        <f t="shared" si="398"/>
        <v>0</v>
      </c>
      <c r="AS242" s="79">
        <f t="shared" si="398"/>
        <v>0</v>
      </c>
      <c r="AT242" s="79">
        <f t="shared" si="398"/>
        <v>0</v>
      </c>
      <c r="AU242" s="79">
        <f t="shared" si="398"/>
        <v>0</v>
      </c>
      <c r="AV242" s="79">
        <f t="shared" si="398"/>
        <v>0</v>
      </c>
      <c r="AW242" s="79">
        <f>SUM(Y242:AJ242)</f>
        <v>0</v>
      </c>
      <c r="AX242" s="168">
        <f>Kinder!BL241</f>
        <v>0</v>
      </c>
      <c r="AY242" s="168">
        <f>Kinder!BM241</f>
        <v>0</v>
      </c>
      <c r="AZ242" s="168">
        <f>Kinder!BN241</f>
        <v>0</v>
      </c>
      <c r="BA242" s="168">
        <f>Kinder!BO241</f>
        <v>0</v>
      </c>
      <c r="BB242" s="168">
        <f>Kinder!BP241</f>
        <v>0</v>
      </c>
      <c r="BC242" s="168">
        <f>Kinder!BQ241</f>
        <v>0</v>
      </c>
      <c r="BD242" s="168">
        <f>Kinder!BR241</f>
        <v>0</v>
      </c>
      <c r="BE242" s="168">
        <f>Kinder!BS241</f>
        <v>0</v>
      </c>
      <c r="BF242" s="168">
        <f>Kinder!BT241</f>
        <v>0</v>
      </c>
      <c r="BG242" s="168">
        <f>Kinder!BU241</f>
        <v>0</v>
      </c>
      <c r="BH242" s="168">
        <f>Kinder!BV241</f>
        <v>0</v>
      </c>
      <c r="BI242" s="168">
        <f>Kinder!BW241</f>
        <v>0</v>
      </c>
      <c r="BV242" s="79"/>
      <c r="BW242" s="79">
        <f t="shared" ref="BW242:CH242" si="399">IF(MIN(AX240,AX241)&gt;4.5,4.5*AX242,BJ241)</f>
        <v>0</v>
      </c>
      <c r="BX242" s="79">
        <f t="shared" si="399"/>
        <v>0</v>
      </c>
      <c r="BY242" s="79">
        <f t="shared" si="399"/>
        <v>0</v>
      </c>
      <c r="BZ242" s="79">
        <f t="shared" si="399"/>
        <v>0</v>
      </c>
      <c r="CA242" s="79">
        <f t="shared" si="399"/>
        <v>0</v>
      </c>
      <c r="CB242" s="79">
        <f t="shared" si="399"/>
        <v>0</v>
      </c>
      <c r="CC242" s="79">
        <f t="shared" si="399"/>
        <v>0</v>
      </c>
      <c r="CD242" s="79">
        <f t="shared" si="399"/>
        <v>0</v>
      </c>
      <c r="CE242" s="79">
        <f t="shared" si="399"/>
        <v>0</v>
      </c>
      <c r="CF242" s="79">
        <f t="shared" si="399"/>
        <v>0</v>
      </c>
      <c r="CG242" s="79">
        <f t="shared" si="399"/>
        <v>0</v>
      </c>
      <c r="CH242" s="79">
        <f t="shared" si="399"/>
        <v>0</v>
      </c>
      <c r="CI242" s="79">
        <f>SUM(BW242:CH242)</f>
        <v>0</v>
      </c>
      <c r="CJ242" s="80"/>
      <c r="CK242" s="581"/>
      <c r="CL242" s="581"/>
      <c r="CM242" s="581"/>
    </row>
    <row r="243" spans="1:91" x14ac:dyDescent="0.2">
      <c r="A243" s="124">
        <f>Kinder!E243</f>
        <v>0</v>
      </c>
      <c r="B243">
        <f>Kinder!F243</f>
        <v>0</v>
      </c>
      <c r="C243">
        <f>Kinder!G243</f>
        <v>0</v>
      </c>
      <c r="D243">
        <f>Kinder!H243</f>
        <v>0</v>
      </c>
      <c r="E243">
        <f>Kinder!I243</f>
        <v>0</v>
      </c>
      <c r="F243">
        <f>Kinder!J243</f>
        <v>0</v>
      </c>
      <c r="G243">
        <f>Kinder!K243</f>
        <v>0</v>
      </c>
      <c r="H243">
        <f>Kinder!L243</f>
        <v>0</v>
      </c>
      <c r="I243">
        <f>Kinder!M243</f>
        <v>0</v>
      </c>
      <c r="J243">
        <f>Kinder!N243</f>
        <v>0</v>
      </c>
      <c r="K243">
        <f>Kinder!O243</f>
        <v>0</v>
      </c>
      <c r="L243">
        <f>Kinder!P243</f>
        <v>0</v>
      </c>
      <c r="AX243" s="165">
        <f>IF(Kinder!BL243=4.5,'Berechnung 4_5 _ x'!$E$31,Kinder!BL243)</f>
        <v>0</v>
      </c>
      <c r="AY243" s="165">
        <f>IF(Kinder!F243=4.5,'Berechnung 4_5 _ x'!$E$31,Kinder!F243)</f>
        <v>0</v>
      </c>
      <c r="AZ243" s="165">
        <f>IF(Kinder!G243=4.5,'Berechnung 4_5 _ x'!$E$31,Kinder!G243)</f>
        <v>0</v>
      </c>
      <c r="BA243" s="165">
        <f>IF(Kinder!H243=4.5,'Berechnung 4_5 _ x'!$E$31,Kinder!H243)</f>
        <v>0</v>
      </c>
      <c r="BB243" s="165">
        <f>IF(Kinder!I243=4.5,'Berechnung 4_5 _ x'!$E$31,Kinder!I243)</f>
        <v>0</v>
      </c>
      <c r="BC243" s="165">
        <f>IF(Kinder!J243=4.5,'Berechnung 4_5 _ x'!$E$31,Kinder!J243)</f>
        <v>0</v>
      </c>
      <c r="BD243" s="165">
        <f>IF(Kinder!K243=4.5,'Berechnung 4_5 _ x'!$E$31,Kinder!K243)</f>
        <v>0</v>
      </c>
      <c r="BE243" s="165">
        <f>IF(Kinder!L243=4.5,'Berechnung 4_5 _ x'!$E$31,Kinder!L243)</f>
        <v>0</v>
      </c>
      <c r="BF243" s="165">
        <f>IF(Kinder!M243=4.5,'Berechnung 4_5 _ x'!$E$31,Kinder!M243)</f>
        <v>0</v>
      </c>
      <c r="BG243" s="165">
        <f>IF(Kinder!N243=4.5,'Berechnung 4_5 _ x'!$E$31,Kinder!N243)</f>
        <v>0</v>
      </c>
      <c r="BH243" s="165">
        <f>IF(Kinder!O243=4.5,'Berechnung 4_5 _ x'!$E$31,Kinder!O243)</f>
        <v>0</v>
      </c>
      <c r="BI243" s="165">
        <f>IF(Kinder!P243=4.5,'Berechnung 4_5 _ x'!$E$31,Kinder!P243)</f>
        <v>0</v>
      </c>
      <c r="BJ243" s="165"/>
      <c r="BK243" s="165"/>
      <c r="BL243" s="165"/>
      <c r="BM243" s="165"/>
      <c r="BN243" s="165"/>
      <c r="BO243" s="165"/>
      <c r="BP243" s="165"/>
      <c r="BQ243" s="165"/>
      <c r="BR243" s="165"/>
      <c r="BS243" s="165"/>
      <c r="BT243" s="165"/>
      <c r="BU243" s="165"/>
      <c r="BW243">
        <f t="shared" ref="BW243:CH243" si="400">IF(MIN(AX243,AX244)&gt;=4.5,1*AX245,BJ244)</f>
        <v>0</v>
      </c>
      <c r="BX243">
        <f t="shared" si="400"/>
        <v>0</v>
      </c>
      <c r="BY243">
        <f t="shared" si="400"/>
        <v>0</v>
      </c>
      <c r="BZ243">
        <f t="shared" si="400"/>
        <v>0</v>
      </c>
      <c r="CA243">
        <f t="shared" si="400"/>
        <v>0</v>
      </c>
      <c r="CB243">
        <f t="shared" si="400"/>
        <v>0</v>
      </c>
      <c r="CC243">
        <f t="shared" si="400"/>
        <v>0</v>
      </c>
      <c r="CD243">
        <f t="shared" si="400"/>
        <v>0</v>
      </c>
      <c r="CE243">
        <f t="shared" si="400"/>
        <v>0</v>
      </c>
      <c r="CF243">
        <f t="shared" si="400"/>
        <v>0</v>
      </c>
      <c r="CG243">
        <f t="shared" si="400"/>
        <v>0</v>
      </c>
      <c r="CH243">
        <f t="shared" si="400"/>
        <v>0</v>
      </c>
      <c r="CJ243" s="78">
        <f>SUM(BW243:CH243)</f>
        <v>0</v>
      </c>
      <c r="CK243" s="581">
        <f>CL243+CM243</f>
        <v>0</v>
      </c>
      <c r="CL243" s="581">
        <f>IF(COUNTIF(Kinder!E245:P245,Antrag!$C$4)=0,0,(IF(AND(A243=2,Kinder!E245=Antrag!$C$4),M244,0)+IF(AND(OR(A243=2,B243=2),Kinder!F245=Antrag!$C$4),N244,0)+IF(AND(OR(A243=2,B243=2,C243=2),Kinder!G245=Antrag!$C$4),O244,0)+IF(AND(OR(A243=2,B243=2,C243=2,D243=2),Kinder!H245=Antrag!$C$4),P244,0)+IF(AND(OR(A243=2,B243=2,C243=2,D243=2,E243=2),Kinder!I245=Antrag!$C$4),Q244,0)+IF(AND(OR(A243=2,B243=2,C243=2,D243=2,E243=2,F243=2),Kinder!J245=Antrag!$C$4),R244,0))/12)</f>
        <v>0</v>
      </c>
      <c r="CM243" s="581">
        <f>IF(COUNTIF(Kinder!E245:P245,Antrag!$C$4)=0,0,(IF(AND(OR(A243=2,B243=2,C243=2,D243=2,E243=2,F243=2,G243=2),Kinder!K245=Antrag!$C$4),S244,0)+IF(AND(OR(A243=2,B243=2,C243=2,D243=2,E243=2,F243=2,G243=2,H243=2),Kinder!L245=Antrag!$C$4),T244,0)+IF(AND(OR(A243=2,B243=2,C243=2,D243=2,E243=2,F243=2,G243=2,H243=2,I243=2),Kinder!M245=Antrag!$C$4),U244,0)+IF(AND(OR(A243=2,B243=2,C243=2,D243=2,E243=2,F243=2,G243=2,H243=2,I243=2,J243=2),Kinder!N245=Antrag!$C$4),V244,0)+IF(AND(OR(A243=2,B243=2,C243=2,D243=2,E243=2,F243=2,G243=2,H243=2,I243=2,J243=2,K243=2),Kinder!O245=Antrag!$C$4),W244,0)+IF(AND(OR(A243=2,B243=2,C243=2,D243=2,E243=2,F243=2,G243=2,H243=2,I243=2,J243=2,K243=2,L243=2),Kinder!P245=Antrag!$C$4),X244,0))/12)</f>
        <v>0</v>
      </c>
    </row>
    <row r="244" spans="1:91" x14ac:dyDescent="0.2">
      <c r="A244" s="124"/>
      <c r="M244">
        <f>Kinder!E244</f>
        <v>0</v>
      </c>
      <c r="N244">
        <f>Kinder!F244</f>
        <v>0</v>
      </c>
      <c r="O244">
        <f>Kinder!G244</f>
        <v>0</v>
      </c>
      <c r="P244">
        <f>Kinder!H244</f>
        <v>0</v>
      </c>
      <c r="Q244">
        <f>Kinder!I244</f>
        <v>0</v>
      </c>
      <c r="R244">
        <f>Kinder!J244</f>
        <v>0</v>
      </c>
      <c r="S244">
        <f>Kinder!K244</f>
        <v>0</v>
      </c>
      <c r="T244">
        <f>Kinder!L244</f>
        <v>0</v>
      </c>
      <c r="U244">
        <f>Kinder!M244</f>
        <v>0</v>
      </c>
      <c r="V244">
        <f>Kinder!N244</f>
        <v>0</v>
      </c>
      <c r="W244">
        <f>Kinder!O244</f>
        <v>0</v>
      </c>
      <c r="X244">
        <f>Kinder!P244</f>
        <v>0</v>
      </c>
      <c r="AX244">
        <f>IF(Kinder!BL243&gt;=4.5,IF('Berechnung 4_5 _ x'!D$5="Nein",4.5,IF(Kinder!AJ$903&lt;3,IF(MAX(Kinder!$AJ$903:AJ$903)&lt;3,4.5,Kinder!BL243),MIN('Berechnung 4_5 _ x'!$E$31:$F$32))),Kinder!BL243)</f>
        <v>0</v>
      </c>
      <c r="AY244">
        <f>IF(Kinder!BM243&gt;=4.5,IF('Berechnung 4_5 _ x'!E$5="Nein",4.5,IF(Kinder!AK$903&lt;3,IF(MAX(Kinder!$AJ$903:AK$903)&lt;3,4.5,Kinder!BM243),MIN('Berechnung 4_5 _ x'!$E$31:$F$32))),Kinder!BM243)</f>
        <v>0</v>
      </c>
      <c r="AZ244">
        <f>IF(Kinder!BN243&gt;=4.5,IF('Berechnung 4_5 _ x'!F$5="Nein",4.5,IF(Kinder!AL$903&lt;3,IF(MAX(Kinder!$AJ$903:AL$903)&lt;3,4.5,Kinder!BN243),MIN('Berechnung 4_5 _ x'!$E$31:$F$32))),Kinder!BN243)</f>
        <v>0</v>
      </c>
      <c r="BA244">
        <f>IF(Kinder!BO243&gt;=4.5,IF('Berechnung 4_5 _ x'!G$5="Nein",4.5,IF(Kinder!AM$903&lt;3,IF(MAX(Kinder!$AJ$903:AM$903)&lt;3,4.5,Kinder!BO243),MIN('Berechnung 4_5 _ x'!$E$31:$F$32))),Kinder!BO243)</f>
        <v>0</v>
      </c>
      <c r="BB244">
        <f>IF(Kinder!BP243&gt;=4.5,IF('Berechnung 4_5 _ x'!H$5="Nein",4.5,IF(Kinder!AN$903&lt;3,IF(MAX(Kinder!$AJ$903:AN$903)&lt;3,4.5,Kinder!BP243),MIN('Berechnung 4_5 _ x'!$E$31:$F$32))),Kinder!BP243)</f>
        <v>0</v>
      </c>
      <c r="BC244">
        <f>IF(Kinder!BQ243&gt;=4.5,IF('Berechnung 4_5 _ x'!I$5="Nein",4.5,IF(Kinder!AO$903&lt;3,IF(MAX(Kinder!$AJ$903:AO$903)&lt;3,4.5,Kinder!BQ243),MIN('Berechnung 4_5 _ x'!$E$31:$F$32))),Kinder!BQ243)</f>
        <v>0</v>
      </c>
      <c r="BD244">
        <f>IF(Kinder!BR243&gt;=4.5,IF('Berechnung 4_5 _ x'!J$5="Nein",4.5,IF(Kinder!AP$903&lt;3,IF(MAX(Kinder!$AJ$903:AP$903)&lt;3,4.5,Kinder!BR243),MIN('Berechnung 4_5 _ x'!$E$31:$F$32))),Kinder!BR243)</f>
        <v>0</v>
      </c>
      <c r="BE244">
        <f>IF(Kinder!BS243&gt;=4.5,IF('Berechnung 4_5 _ x'!K$5="Nein",4.5,IF(Kinder!AQ$903&lt;3,IF(MAX(Kinder!$AJ$903:AQ$903)&lt;3,4.5,Kinder!BS243),MIN('Berechnung 4_5 _ x'!$E$31:$F$32))),Kinder!BS243)</f>
        <v>0</v>
      </c>
      <c r="BF244">
        <f>IF(Kinder!BT243&gt;=4.5,IF('Berechnung 4_5 _ x'!L$5="Nein",4.5,IF(Kinder!AR$903&lt;3,IF(MAX(Kinder!$AJ$903:AR$903)&lt;3,4.5,Kinder!BT243),MIN('Berechnung 4_5 _ x'!$E$31:$F$32))),Kinder!BT243)</f>
        <v>0</v>
      </c>
      <c r="BG244">
        <f>IF(Kinder!BU243&gt;=4.5,IF('Berechnung 4_5 _ x'!M$5="Nein",4.5,IF(Kinder!AS$903&lt;3,IF(MAX(Kinder!$AJ$903:AS$903)&lt;3,4.5,Kinder!BU243),MIN('Berechnung 4_5 _ x'!$E$31:$F$32))),Kinder!BU243)</f>
        <v>0</v>
      </c>
      <c r="BH244">
        <f>IF(Kinder!BV243&gt;=4.5,IF('Berechnung 4_5 _ x'!N$5="Nein",4.5,IF(Kinder!AT$903&lt;3,IF(MAX(Kinder!$AJ$903:AT$903)&lt;3,4.5,Kinder!BV243),MIN('Berechnung 4_5 _ x'!$E$31:$F$32))),Kinder!BV243)</f>
        <v>0</v>
      </c>
      <c r="BI244">
        <f>IF(Kinder!BW243&gt;=4.5,IF('Berechnung 4_5 _ x'!O$5="Nein",4.5,IF(Kinder!AU$903&lt;3,IF(MAX(Kinder!$AJ$903:AU$903)&lt;3,4.5,Kinder!BW243),MIN('Berechnung 4_5 _ x'!$E$31:$F$32))),Kinder!BW243)</f>
        <v>0</v>
      </c>
      <c r="BJ244">
        <f t="shared" ref="BJ244:BU244" si="401">MIN(AX243,AX244)*AX245</f>
        <v>0</v>
      </c>
      <c r="BK244">
        <f t="shared" si="401"/>
        <v>0</v>
      </c>
      <c r="BL244">
        <f t="shared" si="401"/>
        <v>0</v>
      </c>
      <c r="BM244">
        <f t="shared" si="401"/>
        <v>0</v>
      </c>
      <c r="BN244">
        <f t="shared" si="401"/>
        <v>0</v>
      </c>
      <c r="BO244">
        <f t="shared" si="401"/>
        <v>0</v>
      </c>
      <c r="BP244">
        <f t="shared" si="401"/>
        <v>0</v>
      </c>
      <c r="BQ244">
        <f t="shared" si="401"/>
        <v>0</v>
      </c>
      <c r="BR244">
        <f t="shared" si="401"/>
        <v>0</v>
      </c>
      <c r="BS244">
        <f t="shared" si="401"/>
        <v>0</v>
      </c>
      <c r="BT244">
        <f t="shared" si="401"/>
        <v>0</v>
      </c>
      <c r="BU244">
        <f t="shared" si="401"/>
        <v>0</v>
      </c>
      <c r="BV244">
        <f>SUM(BJ244:BU244)</f>
        <v>0</v>
      </c>
      <c r="CJ244" s="78"/>
      <c r="CK244" s="581"/>
      <c r="CL244" s="581"/>
      <c r="CM244" s="581"/>
    </row>
    <row r="245" spans="1:91" ht="13.5" thickBot="1" x14ac:dyDescent="0.25">
      <c r="A245" s="167"/>
      <c r="B245" s="79"/>
      <c r="C245" s="79"/>
      <c r="D245" s="79"/>
      <c r="E245" s="79"/>
      <c r="F245" s="79"/>
      <c r="G245" s="79"/>
      <c r="H245" s="79"/>
      <c r="I245" s="79"/>
      <c r="J245" s="79"/>
      <c r="K245" s="79"/>
      <c r="L245" s="79"/>
      <c r="M245" s="79"/>
      <c r="N245" s="79"/>
      <c r="O245" s="79"/>
      <c r="P245" s="79"/>
      <c r="Q245" s="79"/>
      <c r="R245" s="79"/>
      <c r="S245" s="79"/>
      <c r="T245" s="79"/>
      <c r="U245" s="79"/>
      <c r="V245" s="79"/>
      <c r="W245" s="79"/>
      <c r="X245" s="79"/>
      <c r="Y245" s="79">
        <f t="shared" ref="Y245:AJ245" si="402">A243*M244</f>
        <v>0</v>
      </c>
      <c r="Z245" s="79">
        <f t="shared" si="402"/>
        <v>0</v>
      </c>
      <c r="AA245" s="79">
        <f t="shared" si="402"/>
        <v>0</v>
      </c>
      <c r="AB245" s="79">
        <f t="shared" si="402"/>
        <v>0</v>
      </c>
      <c r="AC245" s="79">
        <f t="shared" si="402"/>
        <v>0</v>
      </c>
      <c r="AD245" s="79">
        <f t="shared" si="402"/>
        <v>0</v>
      </c>
      <c r="AE245" s="79">
        <f t="shared" si="402"/>
        <v>0</v>
      </c>
      <c r="AF245" s="79">
        <f t="shared" si="402"/>
        <v>0</v>
      </c>
      <c r="AG245" s="79">
        <f t="shared" si="402"/>
        <v>0</v>
      </c>
      <c r="AH245" s="79">
        <f t="shared" si="402"/>
        <v>0</v>
      </c>
      <c r="AI245" s="79">
        <f t="shared" si="402"/>
        <v>0</v>
      </c>
      <c r="AJ245" s="79">
        <f t="shared" si="402"/>
        <v>0</v>
      </c>
      <c r="AK245" s="79">
        <f t="shared" ref="AK245:AV245" si="403">IF(A243&gt;4.4,M244,A243*M244)</f>
        <v>0</v>
      </c>
      <c r="AL245" s="79">
        <f t="shared" si="403"/>
        <v>0</v>
      </c>
      <c r="AM245" s="79">
        <f t="shared" si="403"/>
        <v>0</v>
      </c>
      <c r="AN245" s="79">
        <f t="shared" si="403"/>
        <v>0</v>
      </c>
      <c r="AO245" s="79">
        <f t="shared" si="403"/>
        <v>0</v>
      </c>
      <c r="AP245" s="79">
        <f t="shared" si="403"/>
        <v>0</v>
      </c>
      <c r="AQ245" s="79">
        <f t="shared" si="403"/>
        <v>0</v>
      </c>
      <c r="AR245" s="79">
        <f t="shared" si="403"/>
        <v>0</v>
      </c>
      <c r="AS245" s="79">
        <f t="shared" si="403"/>
        <v>0</v>
      </c>
      <c r="AT245" s="79">
        <f t="shared" si="403"/>
        <v>0</v>
      </c>
      <c r="AU245" s="79">
        <f t="shared" si="403"/>
        <v>0</v>
      </c>
      <c r="AV245" s="79">
        <f t="shared" si="403"/>
        <v>0</v>
      </c>
      <c r="AW245" s="79">
        <f>SUM(Y245:AJ245)</f>
        <v>0</v>
      </c>
      <c r="AX245" s="168">
        <f>Kinder!BL244</f>
        <v>0</v>
      </c>
      <c r="AY245" s="168">
        <f>Kinder!BM244</f>
        <v>0</v>
      </c>
      <c r="AZ245" s="168">
        <f>Kinder!BN244</f>
        <v>0</v>
      </c>
      <c r="BA245" s="168">
        <f>Kinder!BO244</f>
        <v>0</v>
      </c>
      <c r="BB245" s="168">
        <f>Kinder!BP244</f>
        <v>0</v>
      </c>
      <c r="BC245" s="168">
        <f>Kinder!BQ244</f>
        <v>0</v>
      </c>
      <c r="BD245" s="168">
        <f>Kinder!BR244</f>
        <v>0</v>
      </c>
      <c r="BE245" s="168">
        <f>Kinder!BS244</f>
        <v>0</v>
      </c>
      <c r="BF245" s="168">
        <f>Kinder!BT244</f>
        <v>0</v>
      </c>
      <c r="BG245" s="168">
        <f>Kinder!BU244</f>
        <v>0</v>
      </c>
      <c r="BH245" s="168">
        <f>Kinder!BV244</f>
        <v>0</v>
      </c>
      <c r="BI245" s="168">
        <f>Kinder!BW244</f>
        <v>0</v>
      </c>
      <c r="BV245" s="79"/>
      <c r="BW245" s="79">
        <f t="shared" ref="BW245:CH245" si="404">IF(MIN(AX243,AX244)&gt;4.5,4.5*AX245,BJ244)</f>
        <v>0</v>
      </c>
      <c r="BX245" s="79">
        <f t="shared" si="404"/>
        <v>0</v>
      </c>
      <c r="BY245" s="79">
        <f t="shared" si="404"/>
        <v>0</v>
      </c>
      <c r="BZ245" s="79">
        <f t="shared" si="404"/>
        <v>0</v>
      </c>
      <c r="CA245" s="79">
        <f t="shared" si="404"/>
        <v>0</v>
      </c>
      <c r="CB245" s="79">
        <f t="shared" si="404"/>
        <v>0</v>
      </c>
      <c r="CC245" s="79">
        <f t="shared" si="404"/>
        <v>0</v>
      </c>
      <c r="CD245" s="79">
        <f t="shared" si="404"/>
        <v>0</v>
      </c>
      <c r="CE245" s="79">
        <f t="shared" si="404"/>
        <v>0</v>
      </c>
      <c r="CF245" s="79">
        <f t="shared" si="404"/>
        <v>0</v>
      </c>
      <c r="CG245" s="79">
        <f t="shared" si="404"/>
        <v>0</v>
      </c>
      <c r="CH245" s="79">
        <f t="shared" si="404"/>
        <v>0</v>
      </c>
      <c r="CI245" s="79">
        <f>SUM(BW245:CH245)</f>
        <v>0</v>
      </c>
      <c r="CJ245" s="80"/>
      <c r="CK245" s="581"/>
      <c r="CL245" s="581"/>
      <c r="CM245" s="581"/>
    </row>
    <row r="246" spans="1:91" x14ac:dyDescent="0.2">
      <c r="A246" s="124">
        <f>Kinder!E246</f>
        <v>0</v>
      </c>
      <c r="B246">
        <f>Kinder!F246</f>
        <v>0</v>
      </c>
      <c r="C246">
        <f>Kinder!G246</f>
        <v>0</v>
      </c>
      <c r="D246">
        <f>Kinder!H246</f>
        <v>0</v>
      </c>
      <c r="E246">
        <f>Kinder!I246</f>
        <v>0</v>
      </c>
      <c r="F246">
        <f>Kinder!J246</f>
        <v>0</v>
      </c>
      <c r="G246">
        <f>Kinder!K246</f>
        <v>0</v>
      </c>
      <c r="H246">
        <f>Kinder!L246</f>
        <v>0</v>
      </c>
      <c r="I246">
        <f>Kinder!M246</f>
        <v>0</v>
      </c>
      <c r="J246">
        <f>Kinder!N246</f>
        <v>0</v>
      </c>
      <c r="K246">
        <f>Kinder!O246</f>
        <v>0</v>
      </c>
      <c r="L246">
        <f>Kinder!P246</f>
        <v>0</v>
      </c>
      <c r="AX246" s="165">
        <f>IF(Kinder!BL246=4.5,'Berechnung 4_5 _ x'!$E$31,Kinder!BL246)</f>
        <v>0</v>
      </c>
      <c r="AY246" s="165">
        <f>IF(Kinder!F246=4.5,'Berechnung 4_5 _ x'!$E$31,Kinder!F246)</f>
        <v>0</v>
      </c>
      <c r="AZ246" s="165">
        <f>IF(Kinder!G246=4.5,'Berechnung 4_5 _ x'!$E$31,Kinder!G246)</f>
        <v>0</v>
      </c>
      <c r="BA246" s="165">
        <f>IF(Kinder!H246=4.5,'Berechnung 4_5 _ x'!$E$31,Kinder!H246)</f>
        <v>0</v>
      </c>
      <c r="BB246" s="165">
        <f>IF(Kinder!I246=4.5,'Berechnung 4_5 _ x'!$E$31,Kinder!I246)</f>
        <v>0</v>
      </c>
      <c r="BC246" s="165">
        <f>IF(Kinder!J246=4.5,'Berechnung 4_5 _ x'!$E$31,Kinder!J246)</f>
        <v>0</v>
      </c>
      <c r="BD246" s="165">
        <f>IF(Kinder!K246=4.5,'Berechnung 4_5 _ x'!$E$31,Kinder!K246)</f>
        <v>0</v>
      </c>
      <c r="BE246" s="165">
        <f>IF(Kinder!L246=4.5,'Berechnung 4_5 _ x'!$E$31,Kinder!L246)</f>
        <v>0</v>
      </c>
      <c r="BF246" s="165">
        <f>IF(Kinder!M246=4.5,'Berechnung 4_5 _ x'!$E$31,Kinder!M246)</f>
        <v>0</v>
      </c>
      <c r="BG246" s="165">
        <f>IF(Kinder!N246=4.5,'Berechnung 4_5 _ x'!$E$31,Kinder!N246)</f>
        <v>0</v>
      </c>
      <c r="BH246" s="165">
        <f>IF(Kinder!O246=4.5,'Berechnung 4_5 _ x'!$E$31,Kinder!O246)</f>
        <v>0</v>
      </c>
      <c r="BI246" s="165">
        <f>IF(Kinder!P246=4.5,'Berechnung 4_5 _ x'!$E$31,Kinder!P246)</f>
        <v>0</v>
      </c>
      <c r="BJ246" s="165"/>
      <c r="BK246" s="165"/>
      <c r="BL246" s="165"/>
      <c r="BM246" s="165"/>
      <c r="BN246" s="165"/>
      <c r="BO246" s="165"/>
      <c r="BP246" s="165"/>
      <c r="BQ246" s="165"/>
      <c r="BR246" s="165"/>
      <c r="BS246" s="165"/>
      <c r="BT246" s="165"/>
      <c r="BU246" s="165"/>
      <c r="BW246">
        <f t="shared" ref="BW246:CH246" si="405">IF(MIN(AX246,AX247)&gt;=4.5,1*AX248,BJ247)</f>
        <v>0</v>
      </c>
      <c r="BX246">
        <f t="shared" si="405"/>
        <v>0</v>
      </c>
      <c r="BY246">
        <f t="shared" si="405"/>
        <v>0</v>
      </c>
      <c r="BZ246">
        <f t="shared" si="405"/>
        <v>0</v>
      </c>
      <c r="CA246">
        <f t="shared" si="405"/>
        <v>0</v>
      </c>
      <c r="CB246">
        <f t="shared" si="405"/>
        <v>0</v>
      </c>
      <c r="CC246">
        <f t="shared" si="405"/>
        <v>0</v>
      </c>
      <c r="CD246">
        <f t="shared" si="405"/>
        <v>0</v>
      </c>
      <c r="CE246">
        <f t="shared" si="405"/>
        <v>0</v>
      </c>
      <c r="CF246">
        <f t="shared" si="405"/>
        <v>0</v>
      </c>
      <c r="CG246">
        <f t="shared" si="405"/>
        <v>0</v>
      </c>
      <c r="CH246">
        <f t="shared" si="405"/>
        <v>0</v>
      </c>
      <c r="CJ246" s="78">
        <f>SUM(BW246:CH246)</f>
        <v>0</v>
      </c>
      <c r="CK246" s="581">
        <f>CL246+CM246</f>
        <v>0</v>
      </c>
      <c r="CL246" s="581">
        <f>IF(COUNTIF(Kinder!E248:P248,Antrag!$C$4)=0,0,(IF(AND(A246=2,Kinder!E248=Antrag!$C$4),M247,0)+IF(AND(OR(A246=2,B246=2),Kinder!F248=Antrag!$C$4),N247,0)+IF(AND(OR(A246=2,B246=2,C246=2),Kinder!G248=Antrag!$C$4),O247,0)+IF(AND(OR(A246=2,B246=2,C246=2,D246=2),Kinder!H248=Antrag!$C$4),P247,0)+IF(AND(OR(A246=2,B246=2,C246=2,D246=2,E246=2),Kinder!I248=Antrag!$C$4),Q247,0)+IF(AND(OR(A246=2,B246=2,C246=2,D246=2,E246=2,F246=2),Kinder!J248=Antrag!$C$4),R247,0))/12)</f>
        <v>0</v>
      </c>
      <c r="CM246" s="581">
        <f>IF(COUNTIF(Kinder!E248:P248,Antrag!$C$4)=0,0,(IF(AND(OR(A246=2,B246=2,C246=2,D246=2,E246=2,F246=2,G246=2),Kinder!K248=Antrag!$C$4),S247,0)+IF(AND(OR(A246=2,B246=2,C246=2,D246=2,E246=2,F246=2,G246=2,H246=2),Kinder!L248=Antrag!$C$4),T247,0)+IF(AND(OR(A246=2,B246=2,C246=2,D246=2,E246=2,F246=2,G246=2,H246=2,I246=2),Kinder!M248=Antrag!$C$4),U247,0)+IF(AND(OR(A246=2,B246=2,C246=2,D246=2,E246=2,F246=2,G246=2,H246=2,I246=2,J246=2),Kinder!N248=Antrag!$C$4),V247,0)+IF(AND(OR(A246=2,B246=2,C246=2,D246=2,E246=2,F246=2,G246=2,H246=2,I246=2,J246=2,K246=2),Kinder!O248=Antrag!$C$4),W247,0)+IF(AND(OR(A246=2,B246=2,C246=2,D246=2,E246=2,F246=2,G246=2,H246=2,I246=2,J246=2,K246=2,L246=2),Kinder!P248=Antrag!$C$4),X247,0))/12)</f>
        <v>0</v>
      </c>
    </row>
    <row r="247" spans="1:91" x14ac:dyDescent="0.2">
      <c r="A247" s="124"/>
      <c r="M247">
        <f>Kinder!E247</f>
        <v>0</v>
      </c>
      <c r="N247">
        <f>Kinder!F247</f>
        <v>0</v>
      </c>
      <c r="O247">
        <f>Kinder!G247</f>
        <v>0</v>
      </c>
      <c r="P247">
        <f>Kinder!H247</f>
        <v>0</v>
      </c>
      <c r="Q247">
        <f>Kinder!I247</f>
        <v>0</v>
      </c>
      <c r="R247">
        <f>Kinder!J247</f>
        <v>0</v>
      </c>
      <c r="S247">
        <f>Kinder!K247</f>
        <v>0</v>
      </c>
      <c r="T247">
        <f>Kinder!L247</f>
        <v>0</v>
      </c>
      <c r="U247">
        <f>Kinder!M247</f>
        <v>0</v>
      </c>
      <c r="V247">
        <f>Kinder!N247</f>
        <v>0</v>
      </c>
      <c r="W247">
        <f>Kinder!O247</f>
        <v>0</v>
      </c>
      <c r="X247">
        <f>Kinder!P247</f>
        <v>0</v>
      </c>
      <c r="AX247">
        <f>IF(Kinder!BL246&gt;=4.5,IF('Berechnung 4_5 _ x'!D$5="Nein",4.5,IF(Kinder!AJ$903&lt;3,IF(MAX(Kinder!$AJ$903:AJ$903)&lt;3,4.5,Kinder!BL246),MIN('Berechnung 4_5 _ x'!$E$31:$F$32))),Kinder!BL246)</f>
        <v>0</v>
      </c>
      <c r="AY247">
        <f>IF(Kinder!BM246&gt;=4.5,IF('Berechnung 4_5 _ x'!E$5="Nein",4.5,IF(Kinder!AK$903&lt;3,IF(MAX(Kinder!$AJ$903:AK$903)&lt;3,4.5,Kinder!BM246),MIN('Berechnung 4_5 _ x'!$E$31:$F$32))),Kinder!BM246)</f>
        <v>0</v>
      </c>
      <c r="AZ247">
        <f>IF(Kinder!BN246&gt;=4.5,IF('Berechnung 4_5 _ x'!F$5="Nein",4.5,IF(Kinder!AL$903&lt;3,IF(MAX(Kinder!$AJ$903:AL$903)&lt;3,4.5,Kinder!BN246),MIN('Berechnung 4_5 _ x'!$E$31:$F$32))),Kinder!BN246)</f>
        <v>0</v>
      </c>
      <c r="BA247">
        <f>IF(Kinder!BO246&gt;=4.5,IF('Berechnung 4_5 _ x'!G$5="Nein",4.5,IF(Kinder!AM$903&lt;3,IF(MAX(Kinder!$AJ$903:AM$903)&lt;3,4.5,Kinder!BO246),MIN('Berechnung 4_5 _ x'!$E$31:$F$32))),Kinder!BO246)</f>
        <v>0</v>
      </c>
      <c r="BB247">
        <f>IF(Kinder!BP246&gt;=4.5,IF('Berechnung 4_5 _ x'!H$5="Nein",4.5,IF(Kinder!AN$903&lt;3,IF(MAX(Kinder!$AJ$903:AN$903)&lt;3,4.5,Kinder!BP246),MIN('Berechnung 4_5 _ x'!$E$31:$F$32))),Kinder!BP246)</f>
        <v>0</v>
      </c>
      <c r="BC247">
        <f>IF(Kinder!BQ246&gt;=4.5,IF('Berechnung 4_5 _ x'!I$5="Nein",4.5,IF(Kinder!AO$903&lt;3,IF(MAX(Kinder!$AJ$903:AO$903)&lt;3,4.5,Kinder!BQ246),MIN('Berechnung 4_5 _ x'!$E$31:$F$32))),Kinder!BQ246)</f>
        <v>0</v>
      </c>
      <c r="BD247">
        <f>IF(Kinder!BR246&gt;=4.5,IF('Berechnung 4_5 _ x'!J$5="Nein",4.5,IF(Kinder!AP$903&lt;3,IF(MAX(Kinder!$AJ$903:AP$903)&lt;3,4.5,Kinder!BR246),MIN('Berechnung 4_5 _ x'!$E$31:$F$32))),Kinder!BR246)</f>
        <v>0</v>
      </c>
      <c r="BE247">
        <f>IF(Kinder!BS246&gt;=4.5,IF('Berechnung 4_5 _ x'!K$5="Nein",4.5,IF(Kinder!AQ$903&lt;3,IF(MAX(Kinder!$AJ$903:AQ$903)&lt;3,4.5,Kinder!BS246),MIN('Berechnung 4_5 _ x'!$E$31:$F$32))),Kinder!BS246)</f>
        <v>0</v>
      </c>
      <c r="BF247">
        <f>IF(Kinder!BT246&gt;=4.5,IF('Berechnung 4_5 _ x'!L$5="Nein",4.5,IF(Kinder!AR$903&lt;3,IF(MAX(Kinder!$AJ$903:AR$903)&lt;3,4.5,Kinder!BT246),MIN('Berechnung 4_5 _ x'!$E$31:$F$32))),Kinder!BT246)</f>
        <v>0</v>
      </c>
      <c r="BG247">
        <f>IF(Kinder!BU246&gt;=4.5,IF('Berechnung 4_5 _ x'!M$5="Nein",4.5,IF(Kinder!AS$903&lt;3,IF(MAX(Kinder!$AJ$903:AS$903)&lt;3,4.5,Kinder!BU246),MIN('Berechnung 4_5 _ x'!$E$31:$F$32))),Kinder!BU246)</f>
        <v>0</v>
      </c>
      <c r="BH247">
        <f>IF(Kinder!BV246&gt;=4.5,IF('Berechnung 4_5 _ x'!N$5="Nein",4.5,IF(Kinder!AT$903&lt;3,IF(MAX(Kinder!$AJ$903:AT$903)&lt;3,4.5,Kinder!BV246),MIN('Berechnung 4_5 _ x'!$E$31:$F$32))),Kinder!BV246)</f>
        <v>0</v>
      </c>
      <c r="BI247">
        <f>IF(Kinder!BW246&gt;=4.5,IF('Berechnung 4_5 _ x'!O$5="Nein",4.5,IF(Kinder!AU$903&lt;3,IF(MAX(Kinder!$AJ$903:AU$903)&lt;3,4.5,Kinder!BW246),MIN('Berechnung 4_5 _ x'!$E$31:$F$32))),Kinder!BW246)</f>
        <v>0</v>
      </c>
      <c r="BJ247">
        <f t="shared" ref="BJ247:BU247" si="406">MIN(AX246,AX247)*AX248</f>
        <v>0</v>
      </c>
      <c r="BK247">
        <f t="shared" si="406"/>
        <v>0</v>
      </c>
      <c r="BL247">
        <f t="shared" si="406"/>
        <v>0</v>
      </c>
      <c r="BM247">
        <f t="shared" si="406"/>
        <v>0</v>
      </c>
      <c r="BN247">
        <f t="shared" si="406"/>
        <v>0</v>
      </c>
      <c r="BO247">
        <f t="shared" si="406"/>
        <v>0</v>
      </c>
      <c r="BP247">
        <f t="shared" si="406"/>
        <v>0</v>
      </c>
      <c r="BQ247">
        <f t="shared" si="406"/>
        <v>0</v>
      </c>
      <c r="BR247">
        <f t="shared" si="406"/>
        <v>0</v>
      </c>
      <c r="BS247">
        <f t="shared" si="406"/>
        <v>0</v>
      </c>
      <c r="BT247">
        <f t="shared" si="406"/>
        <v>0</v>
      </c>
      <c r="BU247">
        <f t="shared" si="406"/>
        <v>0</v>
      </c>
      <c r="BV247">
        <f>SUM(BJ247:BU247)</f>
        <v>0</v>
      </c>
      <c r="CJ247" s="78"/>
      <c r="CK247" s="581"/>
      <c r="CL247" s="581"/>
      <c r="CM247" s="581"/>
    </row>
    <row r="248" spans="1:91" ht="13.5" thickBot="1" x14ac:dyDescent="0.25">
      <c r="A248" s="167"/>
      <c r="B248" s="79"/>
      <c r="C248" s="79"/>
      <c r="D248" s="79"/>
      <c r="E248" s="79"/>
      <c r="F248" s="79"/>
      <c r="G248" s="79"/>
      <c r="H248" s="79"/>
      <c r="I248" s="79"/>
      <c r="J248" s="79"/>
      <c r="K248" s="79"/>
      <c r="L248" s="79"/>
      <c r="M248" s="79"/>
      <c r="N248" s="79"/>
      <c r="O248" s="79"/>
      <c r="P248" s="79"/>
      <c r="Q248" s="79"/>
      <c r="R248" s="79"/>
      <c r="S248" s="79"/>
      <c r="T248" s="79"/>
      <c r="U248" s="79"/>
      <c r="V248" s="79"/>
      <c r="W248" s="79"/>
      <c r="X248" s="79"/>
      <c r="Y248" s="79">
        <f t="shared" ref="Y248:AJ248" si="407">A246*M247</f>
        <v>0</v>
      </c>
      <c r="Z248" s="79">
        <f t="shared" si="407"/>
        <v>0</v>
      </c>
      <c r="AA248" s="79">
        <f t="shared" si="407"/>
        <v>0</v>
      </c>
      <c r="AB248" s="79">
        <f t="shared" si="407"/>
        <v>0</v>
      </c>
      <c r="AC248" s="79">
        <f t="shared" si="407"/>
        <v>0</v>
      </c>
      <c r="AD248" s="79">
        <f t="shared" si="407"/>
        <v>0</v>
      </c>
      <c r="AE248" s="79">
        <f t="shared" si="407"/>
        <v>0</v>
      </c>
      <c r="AF248" s="79">
        <f t="shared" si="407"/>
        <v>0</v>
      </c>
      <c r="AG248" s="79">
        <f t="shared" si="407"/>
        <v>0</v>
      </c>
      <c r="AH248" s="79">
        <f t="shared" si="407"/>
        <v>0</v>
      </c>
      <c r="AI248" s="79">
        <f t="shared" si="407"/>
        <v>0</v>
      </c>
      <c r="AJ248" s="79">
        <f t="shared" si="407"/>
        <v>0</v>
      </c>
      <c r="AK248" s="79">
        <f t="shared" ref="AK248:AV248" si="408">IF(A246&gt;4.4,M247,A246*M247)</f>
        <v>0</v>
      </c>
      <c r="AL248" s="79">
        <f t="shared" si="408"/>
        <v>0</v>
      </c>
      <c r="AM248" s="79">
        <f t="shared" si="408"/>
        <v>0</v>
      </c>
      <c r="AN248" s="79">
        <f t="shared" si="408"/>
        <v>0</v>
      </c>
      <c r="AO248" s="79">
        <f t="shared" si="408"/>
        <v>0</v>
      </c>
      <c r="AP248" s="79">
        <f t="shared" si="408"/>
        <v>0</v>
      </c>
      <c r="AQ248" s="79">
        <f t="shared" si="408"/>
        <v>0</v>
      </c>
      <c r="AR248" s="79">
        <f t="shared" si="408"/>
        <v>0</v>
      </c>
      <c r="AS248" s="79">
        <f t="shared" si="408"/>
        <v>0</v>
      </c>
      <c r="AT248" s="79">
        <f t="shared" si="408"/>
        <v>0</v>
      </c>
      <c r="AU248" s="79">
        <f t="shared" si="408"/>
        <v>0</v>
      </c>
      <c r="AV248" s="79">
        <f t="shared" si="408"/>
        <v>0</v>
      </c>
      <c r="AW248" s="79">
        <f>SUM(Y248:AJ248)</f>
        <v>0</v>
      </c>
      <c r="AX248" s="168">
        <f>Kinder!BL247</f>
        <v>0</v>
      </c>
      <c r="AY248" s="168">
        <f>Kinder!BM247</f>
        <v>0</v>
      </c>
      <c r="AZ248" s="168">
        <f>Kinder!BN247</f>
        <v>0</v>
      </c>
      <c r="BA248" s="168">
        <f>Kinder!BO247</f>
        <v>0</v>
      </c>
      <c r="BB248" s="168">
        <f>Kinder!BP247</f>
        <v>0</v>
      </c>
      <c r="BC248" s="168">
        <f>Kinder!BQ247</f>
        <v>0</v>
      </c>
      <c r="BD248" s="168">
        <f>Kinder!BR247</f>
        <v>0</v>
      </c>
      <c r="BE248" s="168">
        <f>Kinder!BS247</f>
        <v>0</v>
      </c>
      <c r="BF248" s="168">
        <f>Kinder!BT247</f>
        <v>0</v>
      </c>
      <c r="BG248" s="168">
        <f>Kinder!BU247</f>
        <v>0</v>
      </c>
      <c r="BH248" s="168">
        <f>Kinder!BV247</f>
        <v>0</v>
      </c>
      <c r="BI248" s="168">
        <f>Kinder!BW247</f>
        <v>0</v>
      </c>
      <c r="BV248" s="79"/>
      <c r="BW248" s="79">
        <f t="shared" ref="BW248:CH248" si="409">IF(MIN(AX246,AX247)&gt;4.5,4.5*AX248,BJ247)</f>
        <v>0</v>
      </c>
      <c r="BX248" s="79">
        <f t="shared" si="409"/>
        <v>0</v>
      </c>
      <c r="BY248" s="79">
        <f t="shared" si="409"/>
        <v>0</v>
      </c>
      <c r="BZ248" s="79">
        <f t="shared" si="409"/>
        <v>0</v>
      </c>
      <c r="CA248" s="79">
        <f t="shared" si="409"/>
        <v>0</v>
      </c>
      <c r="CB248" s="79">
        <f t="shared" si="409"/>
        <v>0</v>
      </c>
      <c r="CC248" s="79">
        <f t="shared" si="409"/>
        <v>0</v>
      </c>
      <c r="CD248" s="79">
        <f t="shared" si="409"/>
        <v>0</v>
      </c>
      <c r="CE248" s="79">
        <f t="shared" si="409"/>
        <v>0</v>
      </c>
      <c r="CF248" s="79">
        <f t="shared" si="409"/>
        <v>0</v>
      </c>
      <c r="CG248" s="79">
        <f t="shared" si="409"/>
        <v>0</v>
      </c>
      <c r="CH248" s="79">
        <f t="shared" si="409"/>
        <v>0</v>
      </c>
      <c r="CI248" s="79">
        <f>SUM(BW248:CH248)</f>
        <v>0</v>
      </c>
      <c r="CJ248" s="80"/>
      <c r="CK248" s="581"/>
      <c r="CL248" s="581"/>
      <c r="CM248" s="581"/>
    </row>
    <row r="249" spans="1:91" x14ac:dyDescent="0.2">
      <c r="A249" s="124">
        <f>Kinder!E249</f>
        <v>0</v>
      </c>
      <c r="B249">
        <f>Kinder!F249</f>
        <v>0</v>
      </c>
      <c r="C249">
        <f>Kinder!G249</f>
        <v>0</v>
      </c>
      <c r="D249">
        <f>Kinder!H249</f>
        <v>0</v>
      </c>
      <c r="E249">
        <f>Kinder!I249</f>
        <v>0</v>
      </c>
      <c r="F249">
        <f>Kinder!J249</f>
        <v>0</v>
      </c>
      <c r="G249">
        <f>Kinder!K249</f>
        <v>0</v>
      </c>
      <c r="H249">
        <f>Kinder!L249</f>
        <v>0</v>
      </c>
      <c r="I249">
        <f>Kinder!M249</f>
        <v>0</v>
      </c>
      <c r="J249">
        <f>Kinder!N249</f>
        <v>0</v>
      </c>
      <c r="K249">
        <f>Kinder!O249</f>
        <v>0</v>
      </c>
      <c r="L249">
        <f>Kinder!P249</f>
        <v>0</v>
      </c>
      <c r="AX249" s="165">
        <f>IF(Kinder!BL249=4.5,'Berechnung 4_5 _ x'!$E$31,Kinder!BL249)</f>
        <v>0</v>
      </c>
      <c r="AY249" s="165">
        <f>IF(Kinder!F249=4.5,'Berechnung 4_5 _ x'!$E$31,Kinder!F249)</f>
        <v>0</v>
      </c>
      <c r="AZ249" s="165">
        <f>IF(Kinder!G249=4.5,'Berechnung 4_5 _ x'!$E$31,Kinder!G249)</f>
        <v>0</v>
      </c>
      <c r="BA249" s="165">
        <f>IF(Kinder!H249=4.5,'Berechnung 4_5 _ x'!$E$31,Kinder!H249)</f>
        <v>0</v>
      </c>
      <c r="BB249" s="165">
        <f>IF(Kinder!I249=4.5,'Berechnung 4_5 _ x'!$E$31,Kinder!I249)</f>
        <v>0</v>
      </c>
      <c r="BC249" s="165">
        <f>IF(Kinder!J249=4.5,'Berechnung 4_5 _ x'!$E$31,Kinder!J249)</f>
        <v>0</v>
      </c>
      <c r="BD249" s="165">
        <f>IF(Kinder!K249=4.5,'Berechnung 4_5 _ x'!$E$31,Kinder!K249)</f>
        <v>0</v>
      </c>
      <c r="BE249" s="165">
        <f>IF(Kinder!L249=4.5,'Berechnung 4_5 _ x'!$E$31,Kinder!L249)</f>
        <v>0</v>
      </c>
      <c r="BF249" s="165">
        <f>IF(Kinder!M249=4.5,'Berechnung 4_5 _ x'!$E$31,Kinder!M249)</f>
        <v>0</v>
      </c>
      <c r="BG249" s="165">
        <f>IF(Kinder!N249=4.5,'Berechnung 4_5 _ x'!$E$31,Kinder!N249)</f>
        <v>0</v>
      </c>
      <c r="BH249" s="165">
        <f>IF(Kinder!O249=4.5,'Berechnung 4_5 _ x'!$E$31,Kinder!O249)</f>
        <v>0</v>
      </c>
      <c r="BI249" s="165">
        <f>IF(Kinder!P249=4.5,'Berechnung 4_5 _ x'!$E$31,Kinder!P249)</f>
        <v>0</v>
      </c>
      <c r="BJ249" s="165"/>
      <c r="BK249" s="165"/>
      <c r="BL249" s="165"/>
      <c r="BM249" s="165"/>
      <c r="BN249" s="165"/>
      <c r="BO249" s="165"/>
      <c r="BP249" s="165"/>
      <c r="BQ249" s="165"/>
      <c r="BR249" s="165"/>
      <c r="BS249" s="165"/>
      <c r="BT249" s="165"/>
      <c r="BU249" s="165"/>
      <c r="BW249">
        <f t="shared" ref="BW249:CH249" si="410">IF(MIN(AX249,AX250)&gt;=4.5,1*AX251,BJ250)</f>
        <v>0</v>
      </c>
      <c r="BX249">
        <f t="shared" si="410"/>
        <v>0</v>
      </c>
      <c r="BY249">
        <f t="shared" si="410"/>
        <v>0</v>
      </c>
      <c r="BZ249">
        <f t="shared" si="410"/>
        <v>0</v>
      </c>
      <c r="CA249">
        <f t="shared" si="410"/>
        <v>0</v>
      </c>
      <c r="CB249">
        <f t="shared" si="410"/>
        <v>0</v>
      </c>
      <c r="CC249">
        <f t="shared" si="410"/>
        <v>0</v>
      </c>
      <c r="CD249">
        <f t="shared" si="410"/>
        <v>0</v>
      </c>
      <c r="CE249">
        <f t="shared" si="410"/>
        <v>0</v>
      </c>
      <c r="CF249">
        <f t="shared" si="410"/>
        <v>0</v>
      </c>
      <c r="CG249">
        <f t="shared" si="410"/>
        <v>0</v>
      </c>
      <c r="CH249">
        <f t="shared" si="410"/>
        <v>0</v>
      </c>
      <c r="CJ249" s="78">
        <f>SUM(BW249:CH249)</f>
        <v>0</v>
      </c>
      <c r="CK249" s="581">
        <f>CL249+CM249</f>
        <v>0</v>
      </c>
      <c r="CL249" s="581">
        <f>IF(COUNTIF(Kinder!E251:P251,Antrag!$C$4)=0,0,(IF(AND(A249=2,Kinder!E251=Antrag!$C$4),M250,0)+IF(AND(OR(A249=2,B249=2),Kinder!F251=Antrag!$C$4),N250,0)+IF(AND(OR(A249=2,B249=2,C249=2),Kinder!G251=Antrag!$C$4),O250,0)+IF(AND(OR(A249=2,B249=2,C249=2,D249=2),Kinder!H251=Antrag!$C$4),P250,0)+IF(AND(OR(A249=2,B249=2,C249=2,D249=2,E249=2),Kinder!I251=Antrag!$C$4),Q250,0)+IF(AND(OR(A249=2,B249=2,C249=2,D249=2,E249=2,F249=2),Kinder!J251=Antrag!$C$4),R250,0))/12)</f>
        <v>0</v>
      </c>
      <c r="CM249" s="581">
        <f>IF(COUNTIF(Kinder!E251:P251,Antrag!$C$4)=0,0,(IF(AND(OR(A249=2,B249=2,C249=2,D249=2,E249=2,F249=2,G249=2),Kinder!K251=Antrag!$C$4),S250,0)+IF(AND(OR(A249=2,B249=2,C249=2,D249=2,E249=2,F249=2,G249=2,H249=2),Kinder!L251=Antrag!$C$4),T250,0)+IF(AND(OR(A249=2,B249=2,C249=2,D249=2,E249=2,F249=2,G249=2,H249=2,I249=2),Kinder!M251=Antrag!$C$4),U250,0)+IF(AND(OR(A249=2,B249=2,C249=2,D249=2,E249=2,F249=2,G249=2,H249=2,I249=2,J249=2),Kinder!N251=Antrag!$C$4),V250,0)+IF(AND(OR(A249=2,B249=2,C249=2,D249=2,E249=2,F249=2,G249=2,H249=2,I249=2,J249=2,K249=2),Kinder!O251=Antrag!$C$4),W250,0)+IF(AND(OR(A249=2,B249=2,C249=2,D249=2,E249=2,F249=2,G249=2,H249=2,I249=2,J249=2,K249=2,L249=2),Kinder!P251=Antrag!$C$4),X250,0))/12)</f>
        <v>0</v>
      </c>
    </row>
    <row r="250" spans="1:91" x14ac:dyDescent="0.2">
      <c r="A250" s="124"/>
      <c r="M250">
        <f>Kinder!E250</f>
        <v>0</v>
      </c>
      <c r="N250">
        <f>Kinder!F250</f>
        <v>0</v>
      </c>
      <c r="O250">
        <f>Kinder!G250</f>
        <v>0</v>
      </c>
      <c r="P250">
        <f>Kinder!H250</f>
        <v>0</v>
      </c>
      <c r="Q250">
        <f>Kinder!I250</f>
        <v>0</v>
      </c>
      <c r="R250">
        <f>Kinder!J250</f>
        <v>0</v>
      </c>
      <c r="S250">
        <f>Kinder!K250</f>
        <v>0</v>
      </c>
      <c r="T250">
        <f>Kinder!L250</f>
        <v>0</v>
      </c>
      <c r="U250">
        <f>Kinder!M250</f>
        <v>0</v>
      </c>
      <c r="V250">
        <f>Kinder!N250</f>
        <v>0</v>
      </c>
      <c r="W250">
        <f>Kinder!O250</f>
        <v>0</v>
      </c>
      <c r="X250">
        <f>Kinder!P250</f>
        <v>0</v>
      </c>
      <c r="AX250">
        <f>IF(Kinder!BL249&gt;=4.5,IF('Berechnung 4_5 _ x'!D$5="Nein",4.5,IF(Kinder!AJ$903&lt;3,IF(MAX(Kinder!$AJ$903:AJ$903)&lt;3,4.5,Kinder!BL249),MIN('Berechnung 4_5 _ x'!$E$31:$F$32))),Kinder!BL249)</f>
        <v>0</v>
      </c>
      <c r="AY250">
        <f>IF(Kinder!BM249&gt;=4.5,IF('Berechnung 4_5 _ x'!E$5="Nein",4.5,IF(Kinder!AK$903&lt;3,IF(MAX(Kinder!$AJ$903:AK$903)&lt;3,4.5,Kinder!BM249),MIN('Berechnung 4_5 _ x'!$E$31:$F$32))),Kinder!BM249)</f>
        <v>0</v>
      </c>
      <c r="AZ250">
        <f>IF(Kinder!BN249&gt;=4.5,IF('Berechnung 4_5 _ x'!F$5="Nein",4.5,IF(Kinder!AL$903&lt;3,IF(MAX(Kinder!$AJ$903:AL$903)&lt;3,4.5,Kinder!BN249),MIN('Berechnung 4_5 _ x'!$E$31:$F$32))),Kinder!BN249)</f>
        <v>0</v>
      </c>
      <c r="BA250">
        <f>IF(Kinder!BO249&gt;=4.5,IF('Berechnung 4_5 _ x'!G$5="Nein",4.5,IF(Kinder!AM$903&lt;3,IF(MAX(Kinder!$AJ$903:AM$903)&lt;3,4.5,Kinder!BO249),MIN('Berechnung 4_5 _ x'!$E$31:$F$32))),Kinder!BO249)</f>
        <v>0</v>
      </c>
      <c r="BB250">
        <f>IF(Kinder!BP249&gt;=4.5,IF('Berechnung 4_5 _ x'!H$5="Nein",4.5,IF(Kinder!AN$903&lt;3,IF(MAX(Kinder!$AJ$903:AN$903)&lt;3,4.5,Kinder!BP249),MIN('Berechnung 4_5 _ x'!$E$31:$F$32))),Kinder!BP249)</f>
        <v>0</v>
      </c>
      <c r="BC250">
        <f>IF(Kinder!BQ249&gt;=4.5,IF('Berechnung 4_5 _ x'!I$5="Nein",4.5,IF(Kinder!AO$903&lt;3,IF(MAX(Kinder!$AJ$903:AO$903)&lt;3,4.5,Kinder!BQ249),MIN('Berechnung 4_5 _ x'!$E$31:$F$32))),Kinder!BQ249)</f>
        <v>0</v>
      </c>
      <c r="BD250">
        <f>IF(Kinder!BR249&gt;=4.5,IF('Berechnung 4_5 _ x'!J$5="Nein",4.5,IF(Kinder!AP$903&lt;3,IF(MAX(Kinder!$AJ$903:AP$903)&lt;3,4.5,Kinder!BR249),MIN('Berechnung 4_5 _ x'!$E$31:$F$32))),Kinder!BR249)</f>
        <v>0</v>
      </c>
      <c r="BE250">
        <f>IF(Kinder!BS249&gt;=4.5,IF('Berechnung 4_5 _ x'!K$5="Nein",4.5,IF(Kinder!AQ$903&lt;3,IF(MAX(Kinder!$AJ$903:AQ$903)&lt;3,4.5,Kinder!BS249),MIN('Berechnung 4_5 _ x'!$E$31:$F$32))),Kinder!BS249)</f>
        <v>0</v>
      </c>
      <c r="BF250">
        <f>IF(Kinder!BT249&gt;=4.5,IF('Berechnung 4_5 _ x'!L$5="Nein",4.5,IF(Kinder!AR$903&lt;3,IF(MAX(Kinder!$AJ$903:AR$903)&lt;3,4.5,Kinder!BT249),MIN('Berechnung 4_5 _ x'!$E$31:$F$32))),Kinder!BT249)</f>
        <v>0</v>
      </c>
      <c r="BG250">
        <f>IF(Kinder!BU249&gt;=4.5,IF('Berechnung 4_5 _ x'!M$5="Nein",4.5,IF(Kinder!AS$903&lt;3,IF(MAX(Kinder!$AJ$903:AS$903)&lt;3,4.5,Kinder!BU249),MIN('Berechnung 4_5 _ x'!$E$31:$F$32))),Kinder!BU249)</f>
        <v>0</v>
      </c>
      <c r="BH250">
        <f>IF(Kinder!BV249&gt;=4.5,IF('Berechnung 4_5 _ x'!N$5="Nein",4.5,IF(Kinder!AT$903&lt;3,IF(MAX(Kinder!$AJ$903:AT$903)&lt;3,4.5,Kinder!BV249),MIN('Berechnung 4_5 _ x'!$E$31:$F$32))),Kinder!BV249)</f>
        <v>0</v>
      </c>
      <c r="BI250">
        <f>IF(Kinder!BW249&gt;=4.5,IF('Berechnung 4_5 _ x'!O$5="Nein",4.5,IF(Kinder!AU$903&lt;3,IF(MAX(Kinder!$AJ$903:AU$903)&lt;3,4.5,Kinder!BW249),MIN('Berechnung 4_5 _ x'!$E$31:$F$32))),Kinder!BW249)</f>
        <v>0</v>
      </c>
      <c r="BJ250">
        <f t="shared" ref="BJ250:BU250" si="411">MIN(AX249,AX250)*AX251</f>
        <v>0</v>
      </c>
      <c r="BK250">
        <f t="shared" si="411"/>
        <v>0</v>
      </c>
      <c r="BL250">
        <f t="shared" si="411"/>
        <v>0</v>
      </c>
      <c r="BM250">
        <f t="shared" si="411"/>
        <v>0</v>
      </c>
      <c r="BN250">
        <f t="shared" si="411"/>
        <v>0</v>
      </c>
      <c r="BO250">
        <f t="shared" si="411"/>
        <v>0</v>
      </c>
      <c r="BP250">
        <f t="shared" si="411"/>
        <v>0</v>
      </c>
      <c r="BQ250">
        <f t="shared" si="411"/>
        <v>0</v>
      </c>
      <c r="BR250">
        <f t="shared" si="411"/>
        <v>0</v>
      </c>
      <c r="BS250">
        <f t="shared" si="411"/>
        <v>0</v>
      </c>
      <c r="BT250">
        <f t="shared" si="411"/>
        <v>0</v>
      </c>
      <c r="BU250">
        <f t="shared" si="411"/>
        <v>0</v>
      </c>
      <c r="BV250">
        <f>SUM(BJ250:BU250)</f>
        <v>0</v>
      </c>
      <c r="CJ250" s="78"/>
      <c r="CK250" s="581"/>
      <c r="CL250" s="581"/>
      <c r="CM250" s="581"/>
    </row>
    <row r="251" spans="1:91" ht="13.5" thickBot="1" x14ac:dyDescent="0.25">
      <c r="A251" s="167"/>
      <c r="B251" s="79"/>
      <c r="C251" s="79"/>
      <c r="D251" s="79"/>
      <c r="E251" s="79"/>
      <c r="F251" s="79"/>
      <c r="G251" s="79"/>
      <c r="H251" s="79"/>
      <c r="I251" s="79"/>
      <c r="J251" s="79"/>
      <c r="K251" s="79"/>
      <c r="L251" s="79"/>
      <c r="M251" s="79"/>
      <c r="N251" s="79"/>
      <c r="O251" s="79"/>
      <c r="P251" s="79"/>
      <c r="Q251" s="79"/>
      <c r="R251" s="79"/>
      <c r="S251" s="79"/>
      <c r="T251" s="79"/>
      <c r="U251" s="79"/>
      <c r="V251" s="79"/>
      <c r="W251" s="79"/>
      <c r="X251" s="79"/>
      <c r="Y251" s="79">
        <f t="shared" ref="Y251:AJ251" si="412">A249*M250</f>
        <v>0</v>
      </c>
      <c r="Z251" s="79">
        <f t="shared" si="412"/>
        <v>0</v>
      </c>
      <c r="AA251" s="79">
        <f t="shared" si="412"/>
        <v>0</v>
      </c>
      <c r="AB251" s="79">
        <f t="shared" si="412"/>
        <v>0</v>
      </c>
      <c r="AC251" s="79">
        <f t="shared" si="412"/>
        <v>0</v>
      </c>
      <c r="AD251" s="79">
        <f t="shared" si="412"/>
        <v>0</v>
      </c>
      <c r="AE251" s="79">
        <f t="shared" si="412"/>
        <v>0</v>
      </c>
      <c r="AF251" s="79">
        <f t="shared" si="412"/>
        <v>0</v>
      </c>
      <c r="AG251" s="79">
        <f t="shared" si="412"/>
        <v>0</v>
      </c>
      <c r="AH251" s="79">
        <f t="shared" si="412"/>
        <v>0</v>
      </c>
      <c r="AI251" s="79">
        <f t="shared" si="412"/>
        <v>0</v>
      </c>
      <c r="AJ251" s="79">
        <f t="shared" si="412"/>
        <v>0</v>
      </c>
      <c r="AK251" s="79">
        <f t="shared" ref="AK251:AV251" si="413">IF(A249&gt;4.4,M250,A249*M250)</f>
        <v>0</v>
      </c>
      <c r="AL251" s="79">
        <f t="shared" si="413"/>
        <v>0</v>
      </c>
      <c r="AM251" s="79">
        <f t="shared" si="413"/>
        <v>0</v>
      </c>
      <c r="AN251" s="79">
        <f t="shared" si="413"/>
        <v>0</v>
      </c>
      <c r="AO251" s="79">
        <f t="shared" si="413"/>
        <v>0</v>
      </c>
      <c r="AP251" s="79">
        <f t="shared" si="413"/>
        <v>0</v>
      </c>
      <c r="AQ251" s="79">
        <f t="shared" si="413"/>
        <v>0</v>
      </c>
      <c r="AR251" s="79">
        <f t="shared" si="413"/>
        <v>0</v>
      </c>
      <c r="AS251" s="79">
        <f t="shared" si="413"/>
        <v>0</v>
      </c>
      <c r="AT251" s="79">
        <f t="shared" si="413"/>
        <v>0</v>
      </c>
      <c r="AU251" s="79">
        <f t="shared" si="413"/>
        <v>0</v>
      </c>
      <c r="AV251" s="79">
        <f t="shared" si="413"/>
        <v>0</v>
      </c>
      <c r="AW251" s="79">
        <f>SUM(Y251:AJ251)</f>
        <v>0</v>
      </c>
      <c r="AX251" s="168">
        <f>Kinder!BL250</f>
        <v>0</v>
      </c>
      <c r="AY251" s="168">
        <f>Kinder!BM250</f>
        <v>0</v>
      </c>
      <c r="AZ251" s="168">
        <f>Kinder!BN250</f>
        <v>0</v>
      </c>
      <c r="BA251" s="168">
        <f>Kinder!BO250</f>
        <v>0</v>
      </c>
      <c r="BB251" s="168">
        <f>Kinder!BP250</f>
        <v>0</v>
      </c>
      <c r="BC251" s="168">
        <f>Kinder!BQ250</f>
        <v>0</v>
      </c>
      <c r="BD251" s="168">
        <f>Kinder!BR250</f>
        <v>0</v>
      </c>
      <c r="BE251" s="168">
        <f>Kinder!BS250</f>
        <v>0</v>
      </c>
      <c r="BF251" s="168">
        <f>Kinder!BT250</f>
        <v>0</v>
      </c>
      <c r="BG251" s="168">
        <f>Kinder!BU250</f>
        <v>0</v>
      </c>
      <c r="BH251" s="168">
        <f>Kinder!BV250</f>
        <v>0</v>
      </c>
      <c r="BI251" s="168">
        <f>Kinder!BW250</f>
        <v>0</v>
      </c>
      <c r="BV251" s="79"/>
      <c r="BW251" s="79">
        <f t="shared" ref="BW251:CH251" si="414">IF(MIN(AX249,AX250)&gt;4.5,4.5*AX251,BJ250)</f>
        <v>0</v>
      </c>
      <c r="BX251" s="79">
        <f t="shared" si="414"/>
        <v>0</v>
      </c>
      <c r="BY251" s="79">
        <f t="shared" si="414"/>
        <v>0</v>
      </c>
      <c r="BZ251" s="79">
        <f t="shared" si="414"/>
        <v>0</v>
      </c>
      <c r="CA251" s="79">
        <f t="shared" si="414"/>
        <v>0</v>
      </c>
      <c r="CB251" s="79">
        <f t="shared" si="414"/>
        <v>0</v>
      </c>
      <c r="CC251" s="79">
        <f t="shared" si="414"/>
        <v>0</v>
      </c>
      <c r="CD251" s="79">
        <f t="shared" si="414"/>
        <v>0</v>
      </c>
      <c r="CE251" s="79">
        <f t="shared" si="414"/>
        <v>0</v>
      </c>
      <c r="CF251" s="79">
        <f t="shared" si="414"/>
        <v>0</v>
      </c>
      <c r="CG251" s="79">
        <f t="shared" si="414"/>
        <v>0</v>
      </c>
      <c r="CH251" s="79">
        <f t="shared" si="414"/>
        <v>0</v>
      </c>
      <c r="CI251" s="79">
        <f>SUM(BW251:CH251)</f>
        <v>0</v>
      </c>
      <c r="CJ251" s="80"/>
      <c r="CK251" s="581"/>
      <c r="CL251" s="581"/>
      <c r="CM251" s="581"/>
    </row>
    <row r="252" spans="1:91" x14ac:dyDescent="0.2">
      <c r="A252" s="124">
        <f>Kinder!E252</f>
        <v>0</v>
      </c>
      <c r="B252">
        <f>Kinder!F252</f>
        <v>0</v>
      </c>
      <c r="C252">
        <f>Kinder!G252</f>
        <v>0</v>
      </c>
      <c r="D252">
        <f>Kinder!H252</f>
        <v>0</v>
      </c>
      <c r="E252">
        <f>Kinder!I252</f>
        <v>0</v>
      </c>
      <c r="F252">
        <f>Kinder!J252</f>
        <v>0</v>
      </c>
      <c r="G252">
        <f>Kinder!K252</f>
        <v>0</v>
      </c>
      <c r="H252">
        <f>Kinder!L252</f>
        <v>0</v>
      </c>
      <c r="I252">
        <f>Kinder!M252</f>
        <v>0</v>
      </c>
      <c r="J252">
        <f>Kinder!N252</f>
        <v>0</v>
      </c>
      <c r="K252">
        <f>Kinder!O252</f>
        <v>0</v>
      </c>
      <c r="L252">
        <f>Kinder!P252</f>
        <v>0</v>
      </c>
      <c r="AX252" s="165">
        <f>IF(Kinder!BL252=4.5,'Berechnung 4_5 _ x'!$E$31,Kinder!BL252)</f>
        <v>0</v>
      </c>
      <c r="AY252" s="165">
        <f>IF(Kinder!F252=4.5,'Berechnung 4_5 _ x'!$E$31,Kinder!F252)</f>
        <v>0</v>
      </c>
      <c r="AZ252" s="165">
        <f>IF(Kinder!G252=4.5,'Berechnung 4_5 _ x'!$E$31,Kinder!G252)</f>
        <v>0</v>
      </c>
      <c r="BA252" s="165">
        <f>IF(Kinder!H252=4.5,'Berechnung 4_5 _ x'!$E$31,Kinder!H252)</f>
        <v>0</v>
      </c>
      <c r="BB252" s="165">
        <f>IF(Kinder!I252=4.5,'Berechnung 4_5 _ x'!$E$31,Kinder!I252)</f>
        <v>0</v>
      </c>
      <c r="BC252" s="165">
        <f>IF(Kinder!J252=4.5,'Berechnung 4_5 _ x'!$E$31,Kinder!J252)</f>
        <v>0</v>
      </c>
      <c r="BD252" s="165">
        <f>IF(Kinder!K252=4.5,'Berechnung 4_5 _ x'!$E$31,Kinder!K252)</f>
        <v>0</v>
      </c>
      <c r="BE252" s="165">
        <f>IF(Kinder!L252=4.5,'Berechnung 4_5 _ x'!$E$31,Kinder!L252)</f>
        <v>0</v>
      </c>
      <c r="BF252" s="165">
        <f>IF(Kinder!M252=4.5,'Berechnung 4_5 _ x'!$E$31,Kinder!M252)</f>
        <v>0</v>
      </c>
      <c r="BG252" s="165">
        <f>IF(Kinder!N252=4.5,'Berechnung 4_5 _ x'!$E$31,Kinder!N252)</f>
        <v>0</v>
      </c>
      <c r="BH252" s="165">
        <f>IF(Kinder!O252=4.5,'Berechnung 4_5 _ x'!$E$31,Kinder!O252)</f>
        <v>0</v>
      </c>
      <c r="BI252" s="165">
        <f>IF(Kinder!P252=4.5,'Berechnung 4_5 _ x'!$E$31,Kinder!P252)</f>
        <v>0</v>
      </c>
      <c r="BJ252" s="165"/>
      <c r="BK252" s="165"/>
      <c r="BL252" s="165"/>
      <c r="BM252" s="165"/>
      <c r="BN252" s="165"/>
      <c r="BO252" s="165"/>
      <c r="BP252" s="165"/>
      <c r="BQ252" s="165"/>
      <c r="BR252" s="165"/>
      <c r="BS252" s="165"/>
      <c r="BT252" s="165"/>
      <c r="BU252" s="165"/>
      <c r="BW252">
        <f t="shared" ref="BW252:CH252" si="415">IF(MIN(AX252,AX253)&gt;=4.5,1*AX254,BJ253)</f>
        <v>0</v>
      </c>
      <c r="BX252">
        <f t="shared" si="415"/>
        <v>0</v>
      </c>
      <c r="BY252">
        <f t="shared" si="415"/>
        <v>0</v>
      </c>
      <c r="BZ252">
        <f t="shared" si="415"/>
        <v>0</v>
      </c>
      <c r="CA252">
        <f t="shared" si="415"/>
        <v>0</v>
      </c>
      <c r="CB252">
        <f t="shared" si="415"/>
        <v>0</v>
      </c>
      <c r="CC252">
        <f t="shared" si="415"/>
        <v>0</v>
      </c>
      <c r="CD252">
        <f t="shared" si="415"/>
        <v>0</v>
      </c>
      <c r="CE252">
        <f t="shared" si="415"/>
        <v>0</v>
      </c>
      <c r="CF252">
        <f t="shared" si="415"/>
        <v>0</v>
      </c>
      <c r="CG252">
        <f t="shared" si="415"/>
        <v>0</v>
      </c>
      <c r="CH252">
        <f t="shared" si="415"/>
        <v>0</v>
      </c>
      <c r="CJ252" s="78">
        <f>SUM(BW252:CH252)</f>
        <v>0</v>
      </c>
      <c r="CK252" s="581">
        <f>CL252+CM252</f>
        <v>0</v>
      </c>
      <c r="CL252" s="581">
        <f>IF(COUNTIF(Kinder!E254:P254,Antrag!$C$4)=0,0,(IF(AND(A252=2,Kinder!E254=Antrag!$C$4),M253,0)+IF(AND(OR(A252=2,B252=2),Kinder!F254=Antrag!$C$4),N253,0)+IF(AND(OR(A252=2,B252=2,C252=2),Kinder!G254=Antrag!$C$4),O253,0)+IF(AND(OR(A252=2,B252=2,C252=2,D252=2),Kinder!H254=Antrag!$C$4),P253,0)+IF(AND(OR(A252=2,B252=2,C252=2,D252=2,E252=2),Kinder!I254=Antrag!$C$4),Q253,0)+IF(AND(OR(A252=2,B252=2,C252=2,D252=2,E252=2,F252=2),Kinder!J254=Antrag!$C$4),R253,0))/12)</f>
        <v>0</v>
      </c>
      <c r="CM252" s="581">
        <f>IF(COUNTIF(Kinder!E254:P254,Antrag!$C$4)=0,0,(IF(AND(OR(A252=2,B252=2,C252=2,D252=2,E252=2,F252=2,G252=2),Kinder!K254=Antrag!$C$4),S253,0)+IF(AND(OR(A252=2,B252=2,C252=2,D252=2,E252=2,F252=2,G252=2,H252=2),Kinder!L254=Antrag!$C$4),T253,0)+IF(AND(OR(A252=2,B252=2,C252=2,D252=2,E252=2,F252=2,G252=2,H252=2,I252=2),Kinder!M254=Antrag!$C$4),U253,0)+IF(AND(OR(A252=2,B252=2,C252=2,D252=2,E252=2,F252=2,G252=2,H252=2,I252=2,J252=2),Kinder!N254=Antrag!$C$4),V253,0)+IF(AND(OR(A252=2,B252=2,C252=2,D252=2,E252=2,F252=2,G252=2,H252=2,I252=2,J252=2,K252=2),Kinder!O254=Antrag!$C$4),W253,0)+IF(AND(OR(A252=2,B252=2,C252=2,D252=2,E252=2,F252=2,G252=2,H252=2,I252=2,J252=2,K252=2,L252=2),Kinder!P254=Antrag!$C$4),X253,0))/12)</f>
        <v>0</v>
      </c>
    </row>
    <row r="253" spans="1:91" x14ac:dyDescent="0.2">
      <c r="A253" s="124"/>
      <c r="M253">
        <f>Kinder!E253</f>
        <v>0</v>
      </c>
      <c r="N253">
        <f>Kinder!F253</f>
        <v>0</v>
      </c>
      <c r="O253">
        <f>Kinder!G253</f>
        <v>0</v>
      </c>
      <c r="P253">
        <f>Kinder!H253</f>
        <v>0</v>
      </c>
      <c r="Q253">
        <f>Kinder!I253</f>
        <v>0</v>
      </c>
      <c r="R253">
        <f>Kinder!J253</f>
        <v>0</v>
      </c>
      <c r="S253">
        <f>Kinder!K253</f>
        <v>0</v>
      </c>
      <c r="T253">
        <f>Kinder!L253</f>
        <v>0</v>
      </c>
      <c r="U253">
        <f>Kinder!M253</f>
        <v>0</v>
      </c>
      <c r="V253">
        <f>Kinder!N253</f>
        <v>0</v>
      </c>
      <c r="W253">
        <f>Kinder!O253</f>
        <v>0</v>
      </c>
      <c r="X253">
        <f>Kinder!P253</f>
        <v>0</v>
      </c>
      <c r="AX253">
        <f>IF(Kinder!BL252&gt;=4.5,IF('Berechnung 4_5 _ x'!D$5="Nein",4.5,IF(Kinder!AJ$903&lt;3,IF(MAX(Kinder!$AJ$903:AJ$903)&lt;3,4.5,Kinder!BL252),MIN('Berechnung 4_5 _ x'!$E$31:$F$32))),Kinder!BL252)</f>
        <v>0</v>
      </c>
      <c r="AY253">
        <f>IF(Kinder!BM252&gt;=4.5,IF('Berechnung 4_5 _ x'!E$5="Nein",4.5,IF(Kinder!AK$903&lt;3,IF(MAX(Kinder!$AJ$903:AK$903)&lt;3,4.5,Kinder!BM252),MIN('Berechnung 4_5 _ x'!$E$31:$F$32))),Kinder!BM252)</f>
        <v>0</v>
      </c>
      <c r="AZ253">
        <f>IF(Kinder!BN252&gt;=4.5,IF('Berechnung 4_5 _ x'!F$5="Nein",4.5,IF(Kinder!AL$903&lt;3,IF(MAX(Kinder!$AJ$903:AL$903)&lt;3,4.5,Kinder!BN252),MIN('Berechnung 4_5 _ x'!$E$31:$F$32))),Kinder!BN252)</f>
        <v>0</v>
      </c>
      <c r="BA253">
        <f>IF(Kinder!BO252&gt;=4.5,IF('Berechnung 4_5 _ x'!G$5="Nein",4.5,IF(Kinder!AM$903&lt;3,IF(MAX(Kinder!$AJ$903:AM$903)&lt;3,4.5,Kinder!BO252),MIN('Berechnung 4_5 _ x'!$E$31:$F$32))),Kinder!BO252)</f>
        <v>0</v>
      </c>
      <c r="BB253">
        <f>IF(Kinder!BP252&gt;=4.5,IF('Berechnung 4_5 _ x'!H$5="Nein",4.5,IF(Kinder!AN$903&lt;3,IF(MAX(Kinder!$AJ$903:AN$903)&lt;3,4.5,Kinder!BP252),MIN('Berechnung 4_5 _ x'!$E$31:$F$32))),Kinder!BP252)</f>
        <v>0</v>
      </c>
      <c r="BC253">
        <f>IF(Kinder!BQ252&gt;=4.5,IF('Berechnung 4_5 _ x'!I$5="Nein",4.5,IF(Kinder!AO$903&lt;3,IF(MAX(Kinder!$AJ$903:AO$903)&lt;3,4.5,Kinder!BQ252),MIN('Berechnung 4_5 _ x'!$E$31:$F$32))),Kinder!BQ252)</f>
        <v>0</v>
      </c>
      <c r="BD253">
        <f>IF(Kinder!BR252&gt;=4.5,IF('Berechnung 4_5 _ x'!J$5="Nein",4.5,IF(Kinder!AP$903&lt;3,IF(MAX(Kinder!$AJ$903:AP$903)&lt;3,4.5,Kinder!BR252),MIN('Berechnung 4_5 _ x'!$E$31:$F$32))),Kinder!BR252)</f>
        <v>0</v>
      </c>
      <c r="BE253">
        <f>IF(Kinder!BS252&gt;=4.5,IF('Berechnung 4_5 _ x'!K$5="Nein",4.5,IF(Kinder!AQ$903&lt;3,IF(MAX(Kinder!$AJ$903:AQ$903)&lt;3,4.5,Kinder!BS252),MIN('Berechnung 4_5 _ x'!$E$31:$F$32))),Kinder!BS252)</f>
        <v>0</v>
      </c>
      <c r="BF253">
        <f>IF(Kinder!BT252&gt;=4.5,IF('Berechnung 4_5 _ x'!L$5="Nein",4.5,IF(Kinder!AR$903&lt;3,IF(MAX(Kinder!$AJ$903:AR$903)&lt;3,4.5,Kinder!BT252),MIN('Berechnung 4_5 _ x'!$E$31:$F$32))),Kinder!BT252)</f>
        <v>0</v>
      </c>
      <c r="BG253">
        <f>IF(Kinder!BU252&gt;=4.5,IF('Berechnung 4_5 _ x'!M$5="Nein",4.5,IF(Kinder!AS$903&lt;3,IF(MAX(Kinder!$AJ$903:AS$903)&lt;3,4.5,Kinder!BU252),MIN('Berechnung 4_5 _ x'!$E$31:$F$32))),Kinder!BU252)</f>
        <v>0</v>
      </c>
      <c r="BH253">
        <f>IF(Kinder!BV252&gt;=4.5,IF('Berechnung 4_5 _ x'!N$5="Nein",4.5,IF(Kinder!AT$903&lt;3,IF(MAX(Kinder!$AJ$903:AT$903)&lt;3,4.5,Kinder!BV252),MIN('Berechnung 4_5 _ x'!$E$31:$F$32))),Kinder!BV252)</f>
        <v>0</v>
      </c>
      <c r="BI253">
        <f>IF(Kinder!BW252&gt;=4.5,IF('Berechnung 4_5 _ x'!O$5="Nein",4.5,IF(Kinder!AU$903&lt;3,IF(MAX(Kinder!$AJ$903:AU$903)&lt;3,4.5,Kinder!BW252),MIN('Berechnung 4_5 _ x'!$E$31:$F$32))),Kinder!BW252)</f>
        <v>0</v>
      </c>
      <c r="BJ253">
        <f t="shared" ref="BJ253:BU253" si="416">MIN(AX252,AX253)*AX254</f>
        <v>0</v>
      </c>
      <c r="BK253">
        <f t="shared" si="416"/>
        <v>0</v>
      </c>
      <c r="BL253">
        <f t="shared" si="416"/>
        <v>0</v>
      </c>
      <c r="BM253">
        <f t="shared" si="416"/>
        <v>0</v>
      </c>
      <c r="BN253">
        <f t="shared" si="416"/>
        <v>0</v>
      </c>
      <c r="BO253">
        <f t="shared" si="416"/>
        <v>0</v>
      </c>
      <c r="BP253">
        <f t="shared" si="416"/>
        <v>0</v>
      </c>
      <c r="BQ253">
        <f t="shared" si="416"/>
        <v>0</v>
      </c>
      <c r="BR253">
        <f t="shared" si="416"/>
        <v>0</v>
      </c>
      <c r="BS253">
        <f t="shared" si="416"/>
        <v>0</v>
      </c>
      <c r="BT253">
        <f t="shared" si="416"/>
        <v>0</v>
      </c>
      <c r="BU253">
        <f t="shared" si="416"/>
        <v>0</v>
      </c>
      <c r="BV253">
        <f>SUM(BJ253:BU253)</f>
        <v>0</v>
      </c>
      <c r="CJ253" s="78"/>
      <c r="CK253" s="581"/>
      <c r="CL253" s="581"/>
      <c r="CM253" s="581"/>
    </row>
    <row r="254" spans="1:91" ht="13.5" thickBot="1" x14ac:dyDescent="0.25">
      <c r="A254" s="167"/>
      <c r="B254" s="79"/>
      <c r="C254" s="79"/>
      <c r="D254" s="79"/>
      <c r="E254" s="79"/>
      <c r="F254" s="79"/>
      <c r="G254" s="79"/>
      <c r="H254" s="79"/>
      <c r="I254" s="79"/>
      <c r="J254" s="79"/>
      <c r="K254" s="79"/>
      <c r="L254" s="79"/>
      <c r="M254" s="79"/>
      <c r="N254" s="79"/>
      <c r="O254" s="79"/>
      <c r="P254" s="79"/>
      <c r="Q254" s="79"/>
      <c r="R254" s="79"/>
      <c r="S254" s="79"/>
      <c r="T254" s="79"/>
      <c r="U254" s="79"/>
      <c r="V254" s="79"/>
      <c r="W254" s="79"/>
      <c r="X254" s="79"/>
      <c r="Y254" s="79">
        <f t="shared" ref="Y254:AJ254" si="417">A252*M253</f>
        <v>0</v>
      </c>
      <c r="Z254" s="79">
        <f t="shared" si="417"/>
        <v>0</v>
      </c>
      <c r="AA254" s="79">
        <f t="shared" si="417"/>
        <v>0</v>
      </c>
      <c r="AB254" s="79">
        <f t="shared" si="417"/>
        <v>0</v>
      </c>
      <c r="AC254" s="79">
        <f t="shared" si="417"/>
        <v>0</v>
      </c>
      <c r="AD254" s="79">
        <f t="shared" si="417"/>
        <v>0</v>
      </c>
      <c r="AE254" s="79">
        <f t="shared" si="417"/>
        <v>0</v>
      </c>
      <c r="AF254" s="79">
        <f t="shared" si="417"/>
        <v>0</v>
      </c>
      <c r="AG254" s="79">
        <f t="shared" si="417"/>
        <v>0</v>
      </c>
      <c r="AH254" s="79">
        <f t="shared" si="417"/>
        <v>0</v>
      </c>
      <c r="AI254" s="79">
        <f t="shared" si="417"/>
        <v>0</v>
      </c>
      <c r="AJ254" s="79">
        <f t="shared" si="417"/>
        <v>0</v>
      </c>
      <c r="AK254" s="79">
        <f t="shared" ref="AK254:AV254" si="418">IF(A252&gt;4.4,M253,A252*M253)</f>
        <v>0</v>
      </c>
      <c r="AL254" s="79">
        <f t="shared" si="418"/>
        <v>0</v>
      </c>
      <c r="AM254" s="79">
        <f t="shared" si="418"/>
        <v>0</v>
      </c>
      <c r="AN254" s="79">
        <f t="shared" si="418"/>
        <v>0</v>
      </c>
      <c r="AO254" s="79">
        <f t="shared" si="418"/>
        <v>0</v>
      </c>
      <c r="AP254" s="79">
        <f t="shared" si="418"/>
        <v>0</v>
      </c>
      <c r="AQ254" s="79">
        <f t="shared" si="418"/>
        <v>0</v>
      </c>
      <c r="AR254" s="79">
        <f t="shared" si="418"/>
        <v>0</v>
      </c>
      <c r="AS254" s="79">
        <f t="shared" si="418"/>
        <v>0</v>
      </c>
      <c r="AT254" s="79">
        <f t="shared" si="418"/>
        <v>0</v>
      </c>
      <c r="AU254" s="79">
        <f t="shared" si="418"/>
        <v>0</v>
      </c>
      <c r="AV254" s="79">
        <f t="shared" si="418"/>
        <v>0</v>
      </c>
      <c r="AW254" s="79">
        <f>SUM(Y254:AJ254)</f>
        <v>0</v>
      </c>
      <c r="AX254" s="168">
        <f>Kinder!BL253</f>
        <v>0</v>
      </c>
      <c r="AY254" s="168">
        <f>Kinder!BM253</f>
        <v>0</v>
      </c>
      <c r="AZ254" s="168">
        <f>Kinder!BN253</f>
        <v>0</v>
      </c>
      <c r="BA254" s="168">
        <f>Kinder!BO253</f>
        <v>0</v>
      </c>
      <c r="BB254" s="168">
        <f>Kinder!BP253</f>
        <v>0</v>
      </c>
      <c r="BC254" s="168">
        <f>Kinder!BQ253</f>
        <v>0</v>
      </c>
      <c r="BD254" s="168">
        <f>Kinder!BR253</f>
        <v>0</v>
      </c>
      <c r="BE254" s="168">
        <f>Kinder!BS253</f>
        <v>0</v>
      </c>
      <c r="BF254" s="168">
        <f>Kinder!BT253</f>
        <v>0</v>
      </c>
      <c r="BG254" s="168">
        <f>Kinder!BU253</f>
        <v>0</v>
      </c>
      <c r="BH254" s="168">
        <f>Kinder!BV253</f>
        <v>0</v>
      </c>
      <c r="BI254" s="168">
        <f>Kinder!BW253</f>
        <v>0</v>
      </c>
      <c r="BV254" s="79"/>
      <c r="BW254" s="79">
        <f t="shared" ref="BW254:CH254" si="419">IF(MIN(AX252,AX253)&gt;4.5,4.5*AX254,BJ253)</f>
        <v>0</v>
      </c>
      <c r="BX254" s="79">
        <f t="shared" si="419"/>
        <v>0</v>
      </c>
      <c r="BY254" s="79">
        <f t="shared" si="419"/>
        <v>0</v>
      </c>
      <c r="BZ254" s="79">
        <f t="shared" si="419"/>
        <v>0</v>
      </c>
      <c r="CA254" s="79">
        <f t="shared" si="419"/>
        <v>0</v>
      </c>
      <c r="CB254" s="79">
        <f t="shared" si="419"/>
        <v>0</v>
      </c>
      <c r="CC254" s="79">
        <f t="shared" si="419"/>
        <v>0</v>
      </c>
      <c r="CD254" s="79">
        <f t="shared" si="419"/>
        <v>0</v>
      </c>
      <c r="CE254" s="79">
        <f t="shared" si="419"/>
        <v>0</v>
      </c>
      <c r="CF254" s="79">
        <f t="shared" si="419"/>
        <v>0</v>
      </c>
      <c r="CG254" s="79">
        <f t="shared" si="419"/>
        <v>0</v>
      </c>
      <c r="CH254" s="79">
        <f t="shared" si="419"/>
        <v>0</v>
      </c>
      <c r="CI254" s="79">
        <f>SUM(BW254:CH254)</f>
        <v>0</v>
      </c>
      <c r="CJ254" s="80"/>
      <c r="CK254" s="581"/>
      <c r="CL254" s="581"/>
      <c r="CM254" s="581"/>
    </row>
    <row r="255" spans="1:91" x14ac:dyDescent="0.2">
      <c r="A255" s="124">
        <f>Kinder!E255</f>
        <v>0</v>
      </c>
      <c r="B255">
        <f>Kinder!F255</f>
        <v>0</v>
      </c>
      <c r="C255">
        <f>Kinder!G255</f>
        <v>0</v>
      </c>
      <c r="D255">
        <f>Kinder!H255</f>
        <v>0</v>
      </c>
      <c r="E255">
        <f>Kinder!I255</f>
        <v>0</v>
      </c>
      <c r="F255">
        <f>Kinder!J255</f>
        <v>0</v>
      </c>
      <c r="G255">
        <f>Kinder!K255</f>
        <v>0</v>
      </c>
      <c r="H255">
        <f>Kinder!L255</f>
        <v>0</v>
      </c>
      <c r="I255">
        <f>Kinder!M255</f>
        <v>0</v>
      </c>
      <c r="J255">
        <f>Kinder!N255</f>
        <v>0</v>
      </c>
      <c r="K255">
        <f>Kinder!O255</f>
        <v>0</v>
      </c>
      <c r="L255">
        <f>Kinder!P255</f>
        <v>0</v>
      </c>
      <c r="AX255" s="165">
        <f>IF(Kinder!BL255=4.5,'Berechnung 4_5 _ x'!$E$31,Kinder!BL255)</f>
        <v>0</v>
      </c>
      <c r="AY255" s="165">
        <f>IF(Kinder!F255=4.5,'Berechnung 4_5 _ x'!$E$31,Kinder!F255)</f>
        <v>0</v>
      </c>
      <c r="AZ255" s="165">
        <f>IF(Kinder!G255=4.5,'Berechnung 4_5 _ x'!$E$31,Kinder!G255)</f>
        <v>0</v>
      </c>
      <c r="BA255" s="165">
        <f>IF(Kinder!H255=4.5,'Berechnung 4_5 _ x'!$E$31,Kinder!H255)</f>
        <v>0</v>
      </c>
      <c r="BB255" s="165">
        <f>IF(Kinder!I255=4.5,'Berechnung 4_5 _ x'!$E$31,Kinder!I255)</f>
        <v>0</v>
      </c>
      <c r="BC255" s="165">
        <f>IF(Kinder!J255=4.5,'Berechnung 4_5 _ x'!$E$31,Kinder!J255)</f>
        <v>0</v>
      </c>
      <c r="BD255" s="165">
        <f>IF(Kinder!K255=4.5,'Berechnung 4_5 _ x'!$E$31,Kinder!K255)</f>
        <v>0</v>
      </c>
      <c r="BE255" s="165">
        <f>IF(Kinder!L255=4.5,'Berechnung 4_5 _ x'!$E$31,Kinder!L255)</f>
        <v>0</v>
      </c>
      <c r="BF255" s="165">
        <f>IF(Kinder!M255=4.5,'Berechnung 4_5 _ x'!$E$31,Kinder!M255)</f>
        <v>0</v>
      </c>
      <c r="BG255" s="165">
        <f>IF(Kinder!N255=4.5,'Berechnung 4_5 _ x'!$E$31,Kinder!N255)</f>
        <v>0</v>
      </c>
      <c r="BH255" s="165">
        <f>IF(Kinder!O255=4.5,'Berechnung 4_5 _ x'!$E$31,Kinder!O255)</f>
        <v>0</v>
      </c>
      <c r="BI255" s="165">
        <f>IF(Kinder!P255=4.5,'Berechnung 4_5 _ x'!$E$31,Kinder!P255)</f>
        <v>0</v>
      </c>
      <c r="BJ255" s="165"/>
      <c r="BK255" s="165"/>
      <c r="BL255" s="165"/>
      <c r="BM255" s="165"/>
      <c r="BN255" s="165"/>
      <c r="BO255" s="165"/>
      <c r="BP255" s="165"/>
      <c r="BQ255" s="165"/>
      <c r="BR255" s="165"/>
      <c r="BS255" s="165"/>
      <c r="BT255" s="165"/>
      <c r="BU255" s="165"/>
      <c r="BW255">
        <f t="shared" ref="BW255:CH255" si="420">IF(MIN(AX255,AX256)&gt;=4.5,1*AX257,BJ256)</f>
        <v>0</v>
      </c>
      <c r="BX255">
        <f t="shared" si="420"/>
        <v>0</v>
      </c>
      <c r="BY255">
        <f t="shared" si="420"/>
        <v>0</v>
      </c>
      <c r="BZ255">
        <f t="shared" si="420"/>
        <v>0</v>
      </c>
      <c r="CA255">
        <f t="shared" si="420"/>
        <v>0</v>
      </c>
      <c r="CB255">
        <f t="shared" si="420"/>
        <v>0</v>
      </c>
      <c r="CC255">
        <f t="shared" si="420"/>
        <v>0</v>
      </c>
      <c r="CD255">
        <f t="shared" si="420"/>
        <v>0</v>
      </c>
      <c r="CE255">
        <f t="shared" si="420"/>
        <v>0</v>
      </c>
      <c r="CF255">
        <f t="shared" si="420"/>
        <v>0</v>
      </c>
      <c r="CG255">
        <f t="shared" si="420"/>
        <v>0</v>
      </c>
      <c r="CH255">
        <f t="shared" si="420"/>
        <v>0</v>
      </c>
      <c r="CJ255" s="78">
        <f>SUM(BW255:CH255)</f>
        <v>0</v>
      </c>
      <c r="CK255" s="581">
        <f>CL255+CM255</f>
        <v>0</v>
      </c>
      <c r="CL255" s="581">
        <f>IF(COUNTIF(Kinder!E257:P257,Antrag!$C$4)=0,0,(IF(AND(A255=2,Kinder!E257=Antrag!$C$4),M256,0)+IF(AND(OR(A255=2,B255=2),Kinder!F257=Antrag!$C$4),N256,0)+IF(AND(OR(A255=2,B255=2,C255=2),Kinder!G257=Antrag!$C$4),O256,0)+IF(AND(OR(A255=2,B255=2,C255=2,D255=2),Kinder!H257=Antrag!$C$4),P256,0)+IF(AND(OR(A255=2,B255=2,C255=2,D255=2,E255=2),Kinder!I257=Antrag!$C$4),Q256,0)+IF(AND(OR(A255=2,B255=2,C255=2,D255=2,E255=2,F255=2),Kinder!J257=Antrag!$C$4),R256,0))/12)</f>
        <v>0</v>
      </c>
      <c r="CM255" s="581">
        <f>IF(COUNTIF(Kinder!E257:P257,Antrag!$C$4)=0,0,(IF(AND(OR(A255=2,B255=2,C255=2,D255=2,E255=2,F255=2,G255=2),Kinder!K257=Antrag!$C$4),S256,0)+IF(AND(OR(A255=2,B255=2,C255=2,D255=2,E255=2,F255=2,G255=2,H255=2),Kinder!L257=Antrag!$C$4),T256,0)+IF(AND(OR(A255=2,B255=2,C255=2,D255=2,E255=2,F255=2,G255=2,H255=2,I255=2),Kinder!M257=Antrag!$C$4),U256,0)+IF(AND(OR(A255=2,B255=2,C255=2,D255=2,E255=2,F255=2,G255=2,H255=2,I255=2,J255=2),Kinder!N257=Antrag!$C$4),V256,0)+IF(AND(OR(A255=2,B255=2,C255=2,D255=2,E255=2,F255=2,G255=2,H255=2,I255=2,J255=2,K255=2),Kinder!O257=Antrag!$C$4),W256,0)+IF(AND(OR(A255=2,B255=2,C255=2,D255=2,E255=2,F255=2,G255=2,H255=2,I255=2,J255=2,K255=2,L255=2),Kinder!P257=Antrag!$C$4),X256,0))/12)</f>
        <v>0</v>
      </c>
    </row>
    <row r="256" spans="1:91" x14ac:dyDescent="0.2">
      <c r="A256" s="124"/>
      <c r="M256">
        <f>Kinder!E256</f>
        <v>0</v>
      </c>
      <c r="N256">
        <f>Kinder!F256</f>
        <v>0</v>
      </c>
      <c r="O256">
        <f>Kinder!G256</f>
        <v>0</v>
      </c>
      <c r="P256">
        <f>Kinder!H256</f>
        <v>0</v>
      </c>
      <c r="Q256">
        <f>Kinder!I256</f>
        <v>0</v>
      </c>
      <c r="R256">
        <f>Kinder!J256</f>
        <v>0</v>
      </c>
      <c r="S256">
        <f>Kinder!K256</f>
        <v>0</v>
      </c>
      <c r="T256">
        <f>Kinder!L256</f>
        <v>0</v>
      </c>
      <c r="U256">
        <f>Kinder!M256</f>
        <v>0</v>
      </c>
      <c r="V256">
        <f>Kinder!N256</f>
        <v>0</v>
      </c>
      <c r="W256">
        <f>Kinder!O256</f>
        <v>0</v>
      </c>
      <c r="X256">
        <f>Kinder!P256</f>
        <v>0</v>
      </c>
      <c r="AX256">
        <f>IF(Kinder!BL255&gt;=4.5,IF('Berechnung 4_5 _ x'!D$5="Nein",4.5,IF(Kinder!AJ$903&lt;3,IF(MAX(Kinder!$AJ$903:AJ$903)&lt;3,4.5,Kinder!BL255),MIN('Berechnung 4_5 _ x'!$E$31:$F$32))),Kinder!BL255)</f>
        <v>0</v>
      </c>
      <c r="AY256">
        <f>IF(Kinder!BM255&gt;=4.5,IF('Berechnung 4_5 _ x'!E$5="Nein",4.5,IF(Kinder!AK$903&lt;3,IF(MAX(Kinder!$AJ$903:AK$903)&lt;3,4.5,Kinder!BM255),MIN('Berechnung 4_5 _ x'!$E$31:$F$32))),Kinder!BM255)</f>
        <v>0</v>
      </c>
      <c r="AZ256">
        <f>IF(Kinder!BN255&gt;=4.5,IF('Berechnung 4_5 _ x'!F$5="Nein",4.5,IF(Kinder!AL$903&lt;3,IF(MAX(Kinder!$AJ$903:AL$903)&lt;3,4.5,Kinder!BN255),MIN('Berechnung 4_5 _ x'!$E$31:$F$32))),Kinder!BN255)</f>
        <v>0</v>
      </c>
      <c r="BA256">
        <f>IF(Kinder!BO255&gt;=4.5,IF('Berechnung 4_5 _ x'!G$5="Nein",4.5,IF(Kinder!AM$903&lt;3,IF(MAX(Kinder!$AJ$903:AM$903)&lt;3,4.5,Kinder!BO255),MIN('Berechnung 4_5 _ x'!$E$31:$F$32))),Kinder!BO255)</f>
        <v>0</v>
      </c>
      <c r="BB256">
        <f>IF(Kinder!BP255&gt;=4.5,IF('Berechnung 4_5 _ x'!H$5="Nein",4.5,IF(Kinder!AN$903&lt;3,IF(MAX(Kinder!$AJ$903:AN$903)&lt;3,4.5,Kinder!BP255),MIN('Berechnung 4_5 _ x'!$E$31:$F$32))),Kinder!BP255)</f>
        <v>0</v>
      </c>
      <c r="BC256">
        <f>IF(Kinder!BQ255&gt;=4.5,IF('Berechnung 4_5 _ x'!I$5="Nein",4.5,IF(Kinder!AO$903&lt;3,IF(MAX(Kinder!$AJ$903:AO$903)&lt;3,4.5,Kinder!BQ255),MIN('Berechnung 4_5 _ x'!$E$31:$F$32))),Kinder!BQ255)</f>
        <v>0</v>
      </c>
      <c r="BD256">
        <f>IF(Kinder!BR255&gt;=4.5,IF('Berechnung 4_5 _ x'!J$5="Nein",4.5,IF(Kinder!AP$903&lt;3,IF(MAX(Kinder!$AJ$903:AP$903)&lt;3,4.5,Kinder!BR255),MIN('Berechnung 4_5 _ x'!$E$31:$F$32))),Kinder!BR255)</f>
        <v>0</v>
      </c>
      <c r="BE256">
        <f>IF(Kinder!BS255&gt;=4.5,IF('Berechnung 4_5 _ x'!K$5="Nein",4.5,IF(Kinder!AQ$903&lt;3,IF(MAX(Kinder!$AJ$903:AQ$903)&lt;3,4.5,Kinder!BS255),MIN('Berechnung 4_5 _ x'!$E$31:$F$32))),Kinder!BS255)</f>
        <v>0</v>
      </c>
      <c r="BF256">
        <f>IF(Kinder!BT255&gt;=4.5,IF('Berechnung 4_5 _ x'!L$5="Nein",4.5,IF(Kinder!AR$903&lt;3,IF(MAX(Kinder!$AJ$903:AR$903)&lt;3,4.5,Kinder!BT255),MIN('Berechnung 4_5 _ x'!$E$31:$F$32))),Kinder!BT255)</f>
        <v>0</v>
      </c>
      <c r="BG256">
        <f>IF(Kinder!BU255&gt;=4.5,IF('Berechnung 4_5 _ x'!M$5="Nein",4.5,IF(Kinder!AS$903&lt;3,IF(MAX(Kinder!$AJ$903:AS$903)&lt;3,4.5,Kinder!BU255),MIN('Berechnung 4_5 _ x'!$E$31:$F$32))),Kinder!BU255)</f>
        <v>0</v>
      </c>
      <c r="BH256">
        <f>IF(Kinder!BV255&gt;=4.5,IF('Berechnung 4_5 _ x'!N$5="Nein",4.5,IF(Kinder!AT$903&lt;3,IF(MAX(Kinder!$AJ$903:AT$903)&lt;3,4.5,Kinder!BV255),MIN('Berechnung 4_5 _ x'!$E$31:$F$32))),Kinder!BV255)</f>
        <v>0</v>
      </c>
      <c r="BI256">
        <f>IF(Kinder!BW255&gt;=4.5,IF('Berechnung 4_5 _ x'!O$5="Nein",4.5,IF(Kinder!AU$903&lt;3,IF(MAX(Kinder!$AJ$903:AU$903)&lt;3,4.5,Kinder!BW255),MIN('Berechnung 4_5 _ x'!$E$31:$F$32))),Kinder!BW255)</f>
        <v>0</v>
      </c>
      <c r="BJ256">
        <f t="shared" ref="BJ256:BU256" si="421">MIN(AX255,AX256)*AX257</f>
        <v>0</v>
      </c>
      <c r="BK256">
        <f t="shared" si="421"/>
        <v>0</v>
      </c>
      <c r="BL256">
        <f t="shared" si="421"/>
        <v>0</v>
      </c>
      <c r="BM256">
        <f t="shared" si="421"/>
        <v>0</v>
      </c>
      <c r="BN256">
        <f t="shared" si="421"/>
        <v>0</v>
      </c>
      <c r="BO256">
        <f t="shared" si="421"/>
        <v>0</v>
      </c>
      <c r="BP256">
        <f t="shared" si="421"/>
        <v>0</v>
      </c>
      <c r="BQ256">
        <f t="shared" si="421"/>
        <v>0</v>
      </c>
      <c r="BR256">
        <f t="shared" si="421"/>
        <v>0</v>
      </c>
      <c r="BS256">
        <f t="shared" si="421"/>
        <v>0</v>
      </c>
      <c r="BT256">
        <f t="shared" si="421"/>
        <v>0</v>
      </c>
      <c r="BU256">
        <f t="shared" si="421"/>
        <v>0</v>
      </c>
      <c r="BV256">
        <f>SUM(BJ256:BU256)</f>
        <v>0</v>
      </c>
      <c r="CJ256" s="78"/>
      <c r="CK256" s="581"/>
      <c r="CL256" s="581"/>
      <c r="CM256" s="581"/>
    </row>
    <row r="257" spans="1:91" ht="13.5" thickBot="1" x14ac:dyDescent="0.25">
      <c r="A257" s="167"/>
      <c r="B257" s="79"/>
      <c r="C257" s="79"/>
      <c r="D257" s="79"/>
      <c r="E257" s="79"/>
      <c r="F257" s="79"/>
      <c r="G257" s="79"/>
      <c r="H257" s="79"/>
      <c r="I257" s="79"/>
      <c r="J257" s="79"/>
      <c r="K257" s="79"/>
      <c r="L257" s="79"/>
      <c r="M257" s="79"/>
      <c r="N257" s="79"/>
      <c r="O257" s="79"/>
      <c r="P257" s="79"/>
      <c r="Q257" s="79"/>
      <c r="R257" s="79"/>
      <c r="S257" s="79"/>
      <c r="T257" s="79"/>
      <c r="U257" s="79"/>
      <c r="V257" s="79"/>
      <c r="W257" s="79"/>
      <c r="X257" s="79"/>
      <c r="Y257" s="79">
        <f t="shared" ref="Y257:AJ257" si="422">A255*M256</f>
        <v>0</v>
      </c>
      <c r="Z257" s="79">
        <f t="shared" si="422"/>
        <v>0</v>
      </c>
      <c r="AA257" s="79">
        <f t="shared" si="422"/>
        <v>0</v>
      </c>
      <c r="AB257" s="79">
        <f t="shared" si="422"/>
        <v>0</v>
      </c>
      <c r="AC257" s="79">
        <f t="shared" si="422"/>
        <v>0</v>
      </c>
      <c r="AD257" s="79">
        <f t="shared" si="422"/>
        <v>0</v>
      </c>
      <c r="AE257" s="79">
        <f t="shared" si="422"/>
        <v>0</v>
      </c>
      <c r="AF257" s="79">
        <f t="shared" si="422"/>
        <v>0</v>
      </c>
      <c r="AG257" s="79">
        <f t="shared" si="422"/>
        <v>0</v>
      </c>
      <c r="AH257" s="79">
        <f t="shared" si="422"/>
        <v>0</v>
      </c>
      <c r="AI257" s="79">
        <f t="shared" si="422"/>
        <v>0</v>
      </c>
      <c r="AJ257" s="79">
        <f t="shared" si="422"/>
        <v>0</v>
      </c>
      <c r="AK257" s="79">
        <f t="shared" ref="AK257:AV257" si="423">IF(A255&gt;4.4,M256,A255*M256)</f>
        <v>0</v>
      </c>
      <c r="AL257" s="79">
        <f t="shared" si="423"/>
        <v>0</v>
      </c>
      <c r="AM257" s="79">
        <f t="shared" si="423"/>
        <v>0</v>
      </c>
      <c r="AN257" s="79">
        <f t="shared" si="423"/>
        <v>0</v>
      </c>
      <c r="AO257" s="79">
        <f t="shared" si="423"/>
        <v>0</v>
      </c>
      <c r="AP257" s="79">
        <f t="shared" si="423"/>
        <v>0</v>
      </c>
      <c r="AQ257" s="79">
        <f t="shared" si="423"/>
        <v>0</v>
      </c>
      <c r="AR257" s="79">
        <f t="shared" si="423"/>
        <v>0</v>
      </c>
      <c r="AS257" s="79">
        <f t="shared" si="423"/>
        <v>0</v>
      </c>
      <c r="AT257" s="79">
        <f t="shared" si="423"/>
        <v>0</v>
      </c>
      <c r="AU257" s="79">
        <f t="shared" si="423"/>
        <v>0</v>
      </c>
      <c r="AV257" s="79">
        <f t="shared" si="423"/>
        <v>0</v>
      </c>
      <c r="AW257" s="79">
        <f>SUM(Y257:AJ257)</f>
        <v>0</v>
      </c>
      <c r="AX257" s="168">
        <f>Kinder!BL256</f>
        <v>0</v>
      </c>
      <c r="AY257" s="168">
        <f>Kinder!BM256</f>
        <v>0</v>
      </c>
      <c r="AZ257" s="168">
        <f>Kinder!BN256</f>
        <v>0</v>
      </c>
      <c r="BA257" s="168">
        <f>Kinder!BO256</f>
        <v>0</v>
      </c>
      <c r="BB257" s="168">
        <f>Kinder!BP256</f>
        <v>0</v>
      </c>
      <c r="BC257" s="168">
        <f>Kinder!BQ256</f>
        <v>0</v>
      </c>
      <c r="BD257" s="168">
        <f>Kinder!BR256</f>
        <v>0</v>
      </c>
      <c r="BE257" s="168">
        <f>Kinder!BS256</f>
        <v>0</v>
      </c>
      <c r="BF257" s="168">
        <f>Kinder!BT256</f>
        <v>0</v>
      </c>
      <c r="BG257" s="168">
        <f>Kinder!BU256</f>
        <v>0</v>
      </c>
      <c r="BH257" s="168">
        <f>Kinder!BV256</f>
        <v>0</v>
      </c>
      <c r="BI257" s="168">
        <f>Kinder!BW256</f>
        <v>0</v>
      </c>
      <c r="BV257" s="79"/>
      <c r="BW257" s="79">
        <f t="shared" ref="BW257:CH257" si="424">IF(MIN(AX255,AX256)&gt;4.5,4.5*AX257,BJ256)</f>
        <v>0</v>
      </c>
      <c r="BX257" s="79">
        <f t="shared" si="424"/>
        <v>0</v>
      </c>
      <c r="BY257" s="79">
        <f t="shared" si="424"/>
        <v>0</v>
      </c>
      <c r="BZ257" s="79">
        <f t="shared" si="424"/>
        <v>0</v>
      </c>
      <c r="CA257" s="79">
        <f t="shared" si="424"/>
        <v>0</v>
      </c>
      <c r="CB257" s="79">
        <f t="shared" si="424"/>
        <v>0</v>
      </c>
      <c r="CC257" s="79">
        <f t="shared" si="424"/>
        <v>0</v>
      </c>
      <c r="CD257" s="79">
        <f t="shared" si="424"/>
        <v>0</v>
      </c>
      <c r="CE257" s="79">
        <f t="shared" si="424"/>
        <v>0</v>
      </c>
      <c r="CF257" s="79">
        <f t="shared" si="424"/>
        <v>0</v>
      </c>
      <c r="CG257" s="79">
        <f t="shared" si="424"/>
        <v>0</v>
      </c>
      <c r="CH257" s="79">
        <f t="shared" si="424"/>
        <v>0</v>
      </c>
      <c r="CI257" s="79">
        <f>SUM(BW257:CH257)</f>
        <v>0</v>
      </c>
      <c r="CJ257" s="80"/>
      <c r="CK257" s="581"/>
      <c r="CL257" s="581"/>
      <c r="CM257" s="581"/>
    </row>
    <row r="258" spans="1:91" x14ac:dyDescent="0.2">
      <c r="A258" s="124">
        <f>Kinder!E258</f>
        <v>0</v>
      </c>
      <c r="B258">
        <f>Kinder!F258</f>
        <v>0</v>
      </c>
      <c r="C258">
        <f>Kinder!G258</f>
        <v>0</v>
      </c>
      <c r="D258">
        <f>Kinder!H258</f>
        <v>0</v>
      </c>
      <c r="E258">
        <f>Kinder!I258</f>
        <v>0</v>
      </c>
      <c r="F258">
        <f>Kinder!J258</f>
        <v>0</v>
      </c>
      <c r="G258">
        <f>Kinder!K258</f>
        <v>0</v>
      </c>
      <c r="H258">
        <f>Kinder!L258</f>
        <v>0</v>
      </c>
      <c r="I258">
        <f>Kinder!M258</f>
        <v>0</v>
      </c>
      <c r="J258">
        <f>Kinder!N258</f>
        <v>0</v>
      </c>
      <c r="K258">
        <f>Kinder!O258</f>
        <v>0</v>
      </c>
      <c r="L258">
        <f>Kinder!P258</f>
        <v>0</v>
      </c>
      <c r="AX258" s="165">
        <f>IF(Kinder!BL258=4.5,'Berechnung 4_5 _ x'!$E$31,Kinder!BL258)</f>
        <v>0</v>
      </c>
      <c r="AY258" s="165">
        <f>IF(Kinder!F258=4.5,'Berechnung 4_5 _ x'!$E$31,Kinder!F258)</f>
        <v>0</v>
      </c>
      <c r="AZ258" s="165">
        <f>IF(Kinder!G258=4.5,'Berechnung 4_5 _ x'!$E$31,Kinder!G258)</f>
        <v>0</v>
      </c>
      <c r="BA258" s="165">
        <f>IF(Kinder!H258=4.5,'Berechnung 4_5 _ x'!$E$31,Kinder!H258)</f>
        <v>0</v>
      </c>
      <c r="BB258" s="165">
        <f>IF(Kinder!I258=4.5,'Berechnung 4_5 _ x'!$E$31,Kinder!I258)</f>
        <v>0</v>
      </c>
      <c r="BC258" s="165">
        <f>IF(Kinder!J258=4.5,'Berechnung 4_5 _ x'!$E$31,Kinder!J258)</f>
        <v>0</v>
      </c>
      <c r="BD258" s="165">
        <f>IF(Kinder!K258=4.5,'Berechnung 4_5 _ x'!$E$31,Kinder!K258)</f>
        <v>0</v>
      </c>
      <c r="BE258" s="165">
        <f>IF(Kinder!L258=4.5,'Berechnung 4_5 _ x'!$E$31,Kinder!L258)</f>
        <v>0</v>
      </c>
      <c r="BF258" s="165">
        <f>IF(Kinder!M258=4.5,'Berechnung 4_5 _ x'!$E$31,Kinder!M258)</f>
        <v>0</v>
      </c>
      <c r="BG258" s="165">
        <f>IF(Kinder!N258=4.5,'Berechnung 4_5 _ x'!$E$31,Kinder!N258)</f>
        <v>0</v>
      </c>
      <c r="BH258" s="165">
        <f>IF(Kinder!O258=4.5,'Berechnung 4_5 _ x'!$E$31,Kinder!O258)</f>
        <v>0</v>
      </c>
      <c r="BI258" s="165">
        <f>IF(Kinder!P258=4.5,'Berechnung 4_5 _ x'!$E$31,Kinder!P258)</f>
        <v>0</v>
      </c>
      <c r="BJ258" s="165"/>
      <c r="BK258" s="165"/>
      <c r="BL258" s="165"/>
      <c r="BM258" s="165"/>
      <c r="BN258" s="165"/>
      <c r="BO258" s="165"/>
      <c r="BP258" s="165"/>
      <c r="BQ258" s="165"/>
      <c r="BR258" s="165"/>
      <c r="BS258" s="165"/>
      <c r="BT258" s="165"/>
      <c r="BU258" s="165"/>
      <c r="BW258">
        <f t="shared" ref="BW258:CH258" si="425">IF(MIN(AX258,AX259)&gt;=4.5,1*AX260,BJ259)</f>
        <v>0</v>
      </c>
      <c r="BX258">
        <f t="shared" si="425"/>
        <v>0</v>
      </c>
      <c r="BY258">
        <f t="shared" si="425"/>
        <v>0</v>
      </c>
      <c r="BZ258">
        <f t="shared" si="425"/>
        <v>0</v>
      </c>
      <c r="CA258">
        <f t="shared" si="425"/>
        <v>0</v>
      </c>
      <c r="CB258">
        <f t="shared" si="425"/>
        <v>0</v>
      </c>
      <c r="CC258">
        <f t="shared" si="425"/>
        <v>0</v>
      </c>
      <c r="CD258">
        <f t="shared" si="425"/>
        <v>0</v>
      </c>
      <c r="CE258">
        <f t="shared" si="425"/>
        <v>0</v>
      </c>
      <c r="CF258">
        <f t="shared" si="425"/>
        <v>0</v>
      </c>
      <c r="CG258">
        <f t="shared" si="425"/>
        <v>0</v>
      </c>
      <c r="CH258">
        <f t="shared" si="425"/>
        <v>0</v>
      </c>
      <c r="CJ258" s="78">
        <f>SUM(BW258:CH258)</f>
        <v>0</v>
      </c>
      <c r="CK258" s="581">
        <f>CL258+CM258</f>
        <v>0</v>
      </c>
      <c r="CL258" s="581">
        <f>IF(COUNTIF(Kinder!E260:P260,Antrag!$C$4)=0,0,(IF(AND(A258=2,Kinder!E260=Antrag!$C$4),M259,0)+IF(AND(OR(A258=2,B258=2),Kinder!F260=Antrag!$C$4),N259,0)+IF(AND(OR(A258=2,B258=2,C258=2),Kinder!G260=Antrag!$C$4),O259,0)+IF(AND(OR(A258=2,B258=2,C258=2,D258=2),Kinder!H260=Antrag!$C$4),P259,0)+IF(AND(OR(A258=2,B258=2,C258=2,D258=2,E258=2),Kinder!I260=Antrag!$C$4),Q259,0)+IF(AND(OR(A258=2,B258=2,C258=2,D258=2,E258=2,F258=2),Kinder!J260=Antrag!$C$4),R259,0))/12)</f>
        <v>0</v>
      </c>
      <c r="CM258" s="581">
        <f>IF(COUNTIF(Kinder!E260:P260,Antrag!$C$4)=0,0,(IF(AND(OR(A258=2,B258=2,C258=2,D258=2,E258=2,F258=2,G258=2),Kinder!K260=Antrag!$C$4),S259,0)+IF(AND(OR(A258=2,B258=2,C258=2,D258=2,E258=2,F258=2,G258=2,H258=2),Kinder!L260=Antrag!$C$4),T259,0)+IF(AND(OR(A258=2,B258=2,C258=2,D258=2,E258=2,F258=2,G258=2,H258=2,I258=2),Kinder!M260=Antrag!$C$4),U259,0)+IF(AND(OR(A258=2,B258=2,C258=2,D258=2,E258=2,F258=2,G258=2,H258=2,I258=2,J258=2),Kinder!N260=Antrag!$C$4),V259,0)+IF(AND(OR(A258=2,B258=2,C258=2,D258=2,E258=2,F258=2,G258=2,H258=2,I258=2,J258=2,K258=2),Kinder!O260=Antrag!$C$4),W259,0)+IF(AND(OR(A258=2,B258=2,C258=2,D258=2,E258=2,F258=2,G258=2,H258=2,I258=2,J258=2,K258=2,L258=2),Kinder!P260=Antrag!$C$4),X259,0))/12)</f>
        <v>0</v>
      </c>
    </row>
    <row r="259" spans="1:91" x14ac:dyDescent="0.2">
      <c r="A259" s="124"/>
      <c r="M259">
        <f>Kinder!E259</f>
        <v>0</v>
      </c>
      <c r="N259">
        <f>Kinder!F259</f>
        <v>0</v>
      </c>
      <c r="O259">
        <f>Kinder!G259</f>
        <v>0</v>
      </c>
      <c r="P259">
        <f>Kinder!H259</f>
        <v>0</v>
      </c>
      <c r="Q259">
        <f>Kinder!I259</f>
        <v>0</v>
      </c>
      <c r="R259">
        <f>Kinder!J259</f>
        <v>0</v>
      </c>
      <c r="S259">
        <f>Kinder!K259</f>
        <v>0</v>
      </c>
      <c r="T259">
        <f>Kinder!L259</f>
        <v>0</v>
      </c>
      <c r="U259">
        <f>Kinder!M259</f>
        <v>0</v>
      </c>
      <c r="V259">
        <f>Kinder!N259</f>
        <v>0</v>
      </c>
      <c r="W259">
        <f>Kinder!O259</f>
        <v>0</v>
      </c>
      <c r="X259">
        <f>Kinder!P259</f>
        <v>0</v>
      </c>
      <c r="AX259">
        <f>IF(Kinder!BL258&gt;=4.5,IF('Berechnung 4_5 _ x'!D$5="Nein",4.5,IF(Kinder!AJ$903&lt;3,IF(MAX(Kinder!$AJ$903:AJ$903)&lt;3,4.5,Kinder!BL258),MIN('Berechnung 4_5 _ x'!$E$31:$F$32))),Kinder!BL258)</f>
        <v>0</v>
      </c>
      <c r="AY259">
        <f>IF(Kinder!BM258&gt;=4.5,IF('Berechnung 4_5 _ x'!E$5="Nein",4.5,IF(Kinder!AK$903&lt;3,IF(MAX(Kinder!$AJ$903:AK$903)&lt;3,4.5,Kinder!BM258),MIN('Berechnung 4_5 _ x'!$E$31:$F$32))),Kinder!BM258)</f>
        <v>0</v>
      </c>
      <c r="AZ259">
        <f>IF(Kinder!BN258&gt;=4.5,IF('Berechnung 4_5 _ x'!F$5="Nein",4.5,IF(Kinder!AL$903&lt;3,IF(MAX(Kinder!$AJ$903:AL$903)&lt;3,4.5,Kinder!BN258),MIN('Berechnung 4_5 _ x'!$E$31:$F$32))),Kinder!BN258)</f>
        <v>0</v>
      </c>
      <c r="BA259">
        <f>IF(Kinder!BO258&gt;=4.5,IF('Berechnung 4_5 _ x'!G$5="Nein",4.5,IF(Kinder!AM$903&lt;3,IF(MAX(Kinder!$AJ$903:AM$903)&lt;3,4.5,Kinder!BO258),MIN('Berechnung 4_5 _ x'!$E$31:$F$32))),Kinder!BO258)</f>
        <v>0</v>
      </c>
      <c r="BB259">
        <f>IF(Kinder!BP258&gt;=4.5,IF('Berechnung 4_5 _ x'!H$5="Nein",4.5,IF(Kinder!AN$903&lt;3,IF(MAX(Kinder!$AJ$903:AN$903)&lt;3,4.5,Kinder!BP258),MIN('Berechnung 4_5 _ x'!$E$31:$F$32))),Kinder!BP258)</f>
        <v>0</v>
      </c>
      <c r="BC259">
        <f>IF(Kinder!BQ258&gt;=4.5,IF('Berechnung 4_5 _ x'!I$5="Nein",4.5,IF(Kinder!AO$903&lt;3,IF(MAX(Kinder!$AJ$903:AO$903)&lt;3,4.5,Kinder!BQ258),MIN('Berechnung 4_5 _ x'!$E$31:$F$32))),Kinder!BQ258)</f>
        <v>0</v>
      </c>
      <c r="BD259">
        <f>IF(Kinder!BR258&gt;=4.5,IF('Berechnung 4_5 _ x'!J$5="Nein",4.5,IF(Kinder!AP$903&lt;3,IF(MAX(Kinder!$AJ$903:AP$903)&lt;3,4.5,Kinder!BR258),MIN('Berechnung 4_5 _ x'!$E$31:$F$32))),Kinder!BR258)</f>
        <v>0</v>
      </c>
      <c r="BE259">
        <f>IF(Kinder!BS258&gt;=4.5,IF('Berechnung 4_5 _ x'!K$5="Nein",4.5,IF(Kinder!AQ$903&lt;3,IF(MAX(Kinder!$AJ$903:AQ$903)&lt;3,4.5,Kinder!BS258),MIN('Berechnung 4_5 _ x'!$E$31:$F$32))),Kinder!BS258)</f>
        <v>0</v>
      </c>
      <c r="BF259">
        <f>IF(Kinder!BT258&gt;=4.5,IF('Berechnung 4_5 _ x'!L$5="Nein",4.5,IF(Kinder!AR$903&lt;3,IF(MAX(Kinder!$AJ$903:AR$903)&lt;3,4.5,Kinder!BT258),MIN('Berechnung 4_5 _ x'!$E$31:$F$32))),Kinder!BT258)</f>
        <v>0</v>
      </c>
      <c r="BG259">
        <f>IF(Kinder!BU258&gt;=4.5,IF('Berechnung 4_5 _ x'!M$5="Nein",4.5,IF(Kinder!AS$903&lt;3,IF(MAX(Kinder!$AJ$903:AS$903)&lt;3,4.5,Kinder!BU258),MIN('Berechnung 4_5 _ x'!$E$31:$F$32))),Kinder!BU258)</f>
        <v>0</v>
      </c>
      <c r="BH259">
        <f>IF(Kinder!BV258&gt;=4.5,IF('Berechnung 4_5 _ x'!N$5="Nein",4.5,IF(Kinder!AT$903&lt;3,IF(MAX(Kinder!$AJ$903:AT$903)&lt;3,4.5,Kinder!BV258),MIN('Berechnung 4_5 _ x'!$E$31:$F$32))),Kinder!BV258)</f>
        <v>0</v>
      </c>
      <c r="BI259">
        <f>IF(Kinder!BW258&gt;=4.5,IF('Berechnung 4_5 _ x'!O$5="Nein",4.5,IF(Kinder!AU$903&lt;3,IF(MAX(Kinder!$AJ$903:AU$903)&lt;3,4.5,Kinder!BW258),MIN('Berechnung 4_5 _ x'!$E$31:$F$32))),Kinder!BW258)</f>
        <v>0</v>
      </c>
      <c r="BJ259">
        <f t="shared" ref="BJ259:BU259" si="426">MIN(AX258,AX259)*AX260</f>
        <v>0</v>
      </c>
      <c r="BK259">
        <f t="shared" si="426"/>
        <v>0</v>
      </c>
      <c r="BL259">
        <f t="shared" si="426"/>
        <v>0</v>
      </c>
      <c r="BM259">
        <f t="shared" si="426"/>
        <v>0</v>
      </c>
      <c r="BN259">
        <f t="shared" si="426"/>
        <v>0</v>
      </c>
      <c r="BO259">
        <f t="shared" si="426"/>
        <v>0</v>
      </c>
      <c r="BP259">
        <f t="shared" si="426"/>
        <v>0</v>
      </c>
      <c r="BQ259">
        <f t="shared" si="426"/>
        <v>0</v>
      </c>
      <c r="BR259">
        <f t="shared" si="426"/>
        <v>0</v>
      </c>
      <c r="BS259">
        <f t="shared" si="426"/>
        <v>0</v>
      </c>
      <c r="BT259">
        <f t="shared" si="426"/>
        <v>0</v>
      </c>
      <c r="BU259">
        <f t="shared" si="426"/>
        <v>0</v>
      </c>
      <c r="BV259">
        <f>SUM(BJ259:BU259)</f>
        <v>0</v>
      </c>
      <c r="CJ259" s="78"/>
      <c r="CK259" s="581"/>
      <c r="CL259" s="581"/>
      <c r="CM259" s="581"/>
    </row>
    <row r="260" spans="1:91" ht="13.5" thickBot="1" x14ac:dyDescent="0.25">
      <c r="A260" s="167"/>
      <c r="B260" s="79"/>
      <c r="C260" s="79"/>
      <c r="D260" s="79"/>
      <c r="E260" s="79"/>
      <c r="F260" s="79"/>
      <c r="G260" s="79"/>
      <c r="H260" s="79"/>
      <c r="I260" s="79"/>
      <c r="J260" s="79"/>
      <c r="K260" s="79"/>
      <c r="L260" s="79"/>
      <c r="M260" s="79"/>
      <c r="N260" s="79"/>
      <c r="O260" s="79"/>
      <c r="P260" s="79"/>
      <c r="Q260" s="79"/>
      <c r="R260" s="79"/>
      <c r="S260" s="79"/>
      <c r="T260" s="79"/>
      <c r="U260" s="79"/>
      <c r="V260" s="79"/>
      <c r="W260" s="79"/>
      <c r="X260" s="79"/>
      <c r="Y260" s="79">
        <f t="shared" ref="Y260:AJ260" si="427">A258*M259</f>
        <v>0</v>
      </c>
      <c r="Z260" s="79">
        <f t="shared" si="427"/>
        <v>0</v>
      </c>
      <c r="AA260" s="79">
        <f t="shared" si="427"/>
        <v>0</v>
      </c>
      <c r="AB260" s="79">
        <f t="shared" si="427"/>
        <v>0</v>
      </c>
      <c r="AC260" s="79">
        <f t="shared" si="427"/>
        <v>0</v>
      </c>
      <c r="AD260" s="79">
        <f t="shared" si="427"/>
        <v>0</v>
      </c>
      <c r="AE260" s="79">
        <f t="shared" si="427"/>
        <v>0</v>
      </c>
      <c r="AF260" s="79">
        <f t="shared" si="427"/>
        <v>0</v>
      </c>
      <c r="AG260" s="79">
        <f t="shared" si="427"/>
        <v>0</v>
      </c>
      <c r="AH260" s="79">
        <f t="shared" si="427"/>
        <v>0</v>
      </c>
      <c r="AI260" s="79">
        <f t="shared" si="427"/>
        <v>0</v>
      </c>
      <c r="AJ260" s="79">
        <f t="shared" si="427"/>
        <v>0</v>
      </c>
      <c r="AK260" s="79">
        <f t="shared" ref="AK260:AV260" si="428">IF(A258&gt;4.4,M259,A258*M259)</f>
        <v>0</v>
      </c>
      <c r="AL260" s="79">
        <f t="shared" si="428"/>
        <v>0</v>
      </c>
      <c r="AM260" s="79">
        <f t="shared" si="428"/>
        <v>0</v>
      </c>
      <c r="AN260" s="79">
        <f t="shared" si="428"/>
        <v>0</v>
      </c>
      <c r="AO260" s="79">
        <f t="shared" si="428"/>
        <v>0</v>
      </c>
      <c r="AP260" s="79">
        <f t="shared" si="428"/>
        <v>0</v>
      </c>
      <c r="AQ260" s="79">
        <f t="shared" si="428"/>
        <v>0</v>
      </c>
      <c r="AR260" s="79">
        <f t="shared" si="428"/>
        <v>0</v>
      </c>
      <c r="AS260" s="79">
        <f t="shared" si="428"/>
        <v>0</v>
      </c>
      <c r="AT260" s="79">
        <f t="shared" si="428"/>
        <v>0</v>
      </c>
      <c r="AU260" s="79">
        <f t="shared" si="428"/>
        <v>0</v>
      </c>
      <c r="AV260" s="79">
        <f t="shared" si="428"/>
        <v>0</v>
      </c>
      <c r="AW260" s="79">
        <f>SUM(Y260:AJ260)</f>
        <v>0</v>
      </c>
      <c r="AX260" s="168">
        <f>Kinder!BL259</f>
        <v>0</v>
      </c>
      <c r="AY260" s="168">
        <f>Kinder!BM259</f>
        <v>0</v>
      </c>
      <c r="AZ260" s="168">
        <f>Kinder!BN259</f>
        <v>0</v>
      </c>
      <c r="BA260" s="168">
        <f>Kinder!BO259</f>
        <v>0</v>
      </c>
      <c r="BB260" s="168">
        <f>Kinder!BP259</f>
        <v>0</v>
      </c>
      <c r="BC260" s="168">
        <f>Kinder!BQ259</f>
        <v>0</v>
      </c>
      <c r="BD260" s="168">
        <f>Kinder!BR259</f>
        <v>0</v>
      </c>
      <c r="BE260" s="168">
        <f>Kinder!BS259</f>
        <v>0</v>
      </c>
      <c r="BF260" s="168">
        <f>Kinder!BT259</f>
        <v>0</v>
      </c>
      <c r="BG260" s="168">
        <f>Kinder!BU259</f>
        <v>0</v>
      </c>
      <c r="BH260" s="168">
        <f>Kinder!BV259</f>
        <v>0</v>
      </c>
      <c r="BI260" s="168">
        <f>Kinder!BW259</f>
        <v>0</v>
      </c>
      <c r="BV260" s="79"/>
      <c r="BW260" s="79">
        <f t="shared" ref="BW260:CH260" si="429">IF(MIN(AX258,AX259)&gt;4.5,4.5*AX260,BJ259)</f>
        <v>0</v>
      </c>
      <c r="BX260" s="79">
        <f t="shared" si="429"/>
        <v>0</v>
      </c>
      <c r="BY260" s="79">
        <f t="shared" si="429"/>
        <v>0</v>
      </c>
      <c r="BZ260" s="79">
        <f t="shared" si="429"/>
        <v>0</v>
      </c>
      <c r="CA260" s="79">
        <f t="shared" si="429"/>
        <v>0</v>
      </c>
      <c r="CB260" s="79">
        <f t="shared" si="429"/>
        <v>0</v>
      </c>
      <c r="CC260" s="79">
        <f t="shared" si="429"/>
        <v>0</v>
      </c>
      <c r="CD260" s="79">
        <f t="shared" si="429"/>
        <v>0</v>
      </c>
      <c r="CE260" s="79">
        <f t="shared" si="429"/>
        <v>0</v>
      </c>
      <c r="CF260" s="79">
        <f t="shared" si="429"/>
        <v>0</v>
      </c>
      <c r="CG260" s="79">
        <f t="shared" si="429"/>
        <v>0</v>
      </c>
      <c r="CH260" s="79">
        <f t="shared" si="429"/>
        <v>0</v>
      </c>
      <c r="CI260" s="79">
        <f>SUM(BW260:CH260)</f>
        <v>0</v>
      </c>
      <c r="CJ260" s="80"/>
      <c r="CK260" s="581"/>
      <c r="CL260" s="581"/>
      <c r="CM260" s="581"/>
    </row>
    <row r="261" spans="1:91" x14ac:dyDescent="0.2">
      <c r="A261" s="124">
        <f>Kinder!E261</f>
        <v>0</v>
      </c>
      <c r="B261">
        <f>Kinder!F261</f>
        <v>0</v>
      </c>
      <c r="C261">
        <f>Kinder!G261</f>
        <v>0</v>
      </c>
      <c r="D261">
        <f>Kinder!H261</f>
        <v>0</v>
      </c>
      <c r="E261">
        <f>Kinder!I261</f>
        <v>0</v>
      </c>
      <c r="F261">
        <f>Kinder!J261</f>
        <v>0</v>
      </c>
      <c r="G261">
        <f>Kinder!K261</f>
        <v>0</v>
      </c>
      <c r="H261">
        <f>Kinder!L261</f>
        <v>0</v>
      </c>
      <c r="I261">
        <f>Kinder!M261</f>
        <v>0</v>
      </c>
      <c r="J261">
        <f>Kinder!N261</f>
        <v>0</v>
      </c>
      <c r="K261">
        <f>Kinder!O261</f>
        <v>0</v>
      </c>
      <c r="L261">
        <f>Kinder!P261</f>
        <v>0</v>
      </c>
      <c r="AX261" s="165">
        <f>IF(Kinder!BL261=4.5,'Berechnung 4_5 _ x'!$E$31,Kinder!BL261)</f>
        <v>0</v>
      </c>
      <c r="AY261" s="165">
        <f>IF(Kinder!F261=4.5,'Berechnung 4_5 _ x'!$E$31,Kinder!F261)</f>
        <v>0</v>
      </c>
      <c r="AZ261" s="165">
        <f>IF(Kinder!G261=4.5,'Berechnung 4_5 _ x'!$E$31,Kinder!G261)</f>
        <v>0</v>
      </c>
      <c r="BA261" s="165">
        <f>IF(Kinder!H261=4.5,'Berechnung 4_5 _ x'!$E$31,Kinder!H261)</f>
        <v>0</v>
      </c>
      <c r="BB261" s="165">
        <f>IF(Kinder!I261=4.5,'Berechnung 4_5 _ x'!$E$31,Kinder!I261)</f>
        <v>0</v>
      </c>
      <c r="BC261" s="165">
        <f>IF(Kinder!J261=4.5,'Berechnung 4_5 _ x'!$E$31,Kinder!J261)</f>
        <v>0</v>
      </c>
      <c r="BD261" s="165">
        <f>IF(Kinder!K261=4.5,'Berechnung 4_5 _ x'!$E$31,Kinder!K261)</f>
        <v>0</v>
      </c>
      <c r="BE261" s="165">
        <f>IF(Kinder!L261=4.5,'Berechnung 4_5 _ x'!$E$31,Kinder!L261)</f>
        <v>0</v>
      </c>
      <c r="BF261" s="165">
        <f>IF(Kinder!M261=4.5,'Berechnung 4_5 _ x'!$E$31,Kinder!M261)</f>
        <v>0</v>
      </c>
      <c r="BG261" s="165">
        <f>IF(Kinder!N261=4.5,'Berechnung 4_5 _ x'!$E$31,Kinder!N261)</f>
        <v>0</v>
      </c>
      <c r="BH261" s="165">
        <f>IF(Kinder!O261=4.5,'Berechnung 4_5 _ x'!$E$31,Kinder!O261)</f>
        <v>0</v>
      </c>
      <c r="BI261" s="165">
        <f>IF(Kinder!P261=4.5,'Berechnung 4_5 _ x'!$E$31,Kinder!P261)</f>
        <v>0</v>
      </c>
      <c r="BJ261" s="165"/>
      <c r="BK261" s="165"/>
      <c r="BL261" s="165"/>
      <c r="BM261" s="165"/>
      <c r="BN261" s="165"/>
      <c r="BO261" s="165"/>
      <c r="BP261" s="165"/>
      <c r="BQ261" s="165"/>
      <c r="BR261" s="165"/>
      <c r="BS261" s="165"/>
      <c r="BT261" s="165"/>
      <c r="BU261" s="165"/>
      <c r="BW261">
        <f t="shared" ref="BW261:CH261" si="430">IF(MIN(AX261,AX262)&gt;=4.5,1*AX263,BJ262)</f>
        <v>0</v>
      </c>
      <c r="BX261">
        <f t="shared" si="430"/>
        <v>0</v>
      </c>
      <c r="BY261">
        <f t="shared" si="430"/>
        <v>0</v>
      </c>
      <c r="BZ261">
        <f t="shared" si="430"/>
        <v>0</v>
      </c>
      <c r="CA261">
        <f t="shared" si="430"/>
        <v>0</v>
      </c>
      <c r="CB261">
        <f t="shared" si="430"/>
        <v>0</v>
      </c>
      <c r="CC261">
        <f t="shared" si="430"/>
        <v>0</v>
      </c>
      <c r="CD261">
        <f t="shared" si="430"/>
        <v>0</v>
      </c>
      <c r="CE261">
        <f t="shared" si="430"/>
        <v>0</v>
      </c>
      <c r="CF261">
        <f t="shared" si="430"/>
        <v>0</v>
      </c>
      <c r="CG261">
        <f t="shared" si="430"/>
        <v>0</v>
      </c>
      <c r="CH261">
        <f t="shared" si="430"/>
        <v>0</v>
      </c>
      <c r="CJ261" s="78">
        <f>SUM(BW261:CH261)</f>
        <v>0</v>
      </c>
      <c r="CK261" s="581">
        <f>CL261+CM261</f>
        <v>0</v>
      </c>
      <c r="CL261" s="581">
        <f>IF(COUNTIF(Kinder!E263:P263,Antrag!$C$4)=0,0,(IF(AND(A261=2,Kinder!E263=Antrag!$C$4),M262,0)+IF(AND(OR(A261=2,B261=2),Kinder!F263=Antrag!$C$4),N262,0)+IF(AND(OR(A261=2,B261=2,C261=2),Kinder!G263=Antrag!$C$4),O262,0)+IF(AND(OR(A261=2,B261=2,C261=2,D261=2),Kinder!H263=Antrag!$C$4),P262,0)+IF(AND(OR(A261=2,B261=2,C261=2,D261=2,E261=2),Kinder!I263=Antrag!$C$4),Q262,0)+IF(AND(OR(A261=2,B261=2,C261=2,D261=2,E261=2,F261=2),Kinder!J263=Antrag!$C$4),R262,0))/12)</f>
        <v>0</v>
      </c>
      <c r="CM261" s="581">
        <f>IF(COUNTIF(Kinder!E263:P263,Antrag!$C$4)=0,0,(IF(AND(OR(A261=2,B261=2,C261=2,D261=2,E261=2,F261=2,G261=2),Kinder!K263=Antrag!$C$4),S262,0)+IF(AND(OR(A261=2,B261=2,C261=2,D261=2,E261=2,F261=2,G261=2,H261=2),Kinder!L263=Antrag!$C$4),T262,0)+IF(AND(OR(A261=2,B261=2,C261=2,D261=2,E261=2,F261=2,G261=2,H261=2,I261=2),Kinder!M263=Antrag!$C$4),U262,0)+IF(AND(OR(A261=2,B261=2,C261=2,D261=2,E261=2,F261=2,G261=2,H261=2,I261=2,J261=2),Kinder!N263=Antrag!$C$4),V262,0)+IF(AND(OR(A261=2,B261=2,C261=2,D261=2,E261=2,F261=2,G261=2,H261=2,I261=2,J261=2,K261=2),Kinder!O263=Antrag!$C$4),W262,0)+IF(AND(OR(A261=2,B261=2,C261=2,D261=2,E261=2,F261=2,G261=2,H261=2,I261=2,J261=2,K261=2,L261=2),Kinder!P263=Antrag!$C$4),X262,0))/12)</f>
        <v>0</v>
      </c>
    </row>
    <row r="262" spans="1:91" x14ac:dyDescent="0.2">
      <c r="A262" s="124"/>
      <c r="M262">
        <f>Kinder!E262</f>
        <v>0</v>
      </c>
      <c r="N262">
        <f>Kinder!F262</f>
        <v>0</v>
      </c>
      <c r="O262">
        <f>Kinder!G262</f>
        <v>0</v>
      </c>
      <c r="P262">
        <f>Kinder!H262</f>
        <v>0</v>
      </c>
      <c r="Q262">
        <f>Kinder!I262</f>
        <v>0</v>
      </c>
      <c r="R262">
        <f>Kinder!J262</f>
        <v>0</v>
      </c>
      <c r="S262">
        <f>Kinder!K262</f>
        <v>0</v>
      </c>
      <c r="T262">
        <f>Kinder!L262</f>
        <v>0</v>
      </c>
      <c r="U262">
        <f>Kinder!M262</f>
        <v>0</v>
      </c>
      <c r="V262">
        <f>Kinder!N262</f>
        <v>0</v>
      </c>
      <c r="W262">
        <f>Kinder!O262</f>
        <v>0</v>
      </c>
      <c r="X262">
        <f>Kinder!P262</f>
        <v>0</v>
      </c>
      <c r="AX262">
        <f>IF(Kinder!BL261&gt;=4.5,IF('Berechnung 4_5 _ x'!D$5="Nein",4.5,IF(Kinder!AJ$903&lt;3,IF(MAX(Kinder!$AJ$903:AJ$903)&lt;3,4.5,Kinder!BL261),MIN('Berechnung 4_5 _ x'!$E$31:$F$32))),Kinder!BL261)</f>
        <v>0</v>
      </c>
      <c r="AY262">
        <f>IF(Kinder!BM261&gt;=4.5,IF('Berechnung 4_5 _ x'!E$5="Nein",4.5,IF(Kinder!AK$903&lt;3,IF(MAX(Kinder!$AJ$903:AK$903)&lt;3,4.5,Kinder!BM261),MIN('Berechnung 4_5 _ x'!$E$31:$F$32))),Kinder!BM261)</f>
        <v>0</v>
      </c>
      <c r="AZ262">
        <f>IF(Kinder!BN261&gt;=4.5,IF('Berechnung 4_5 _ x'!F$5="Nein",4.5,IF(Kinder!AL$903&lt;3,IF(MAX(Kinder!$AJ$903:AL$903)&lt;3,4.5,Kinder!BN261),MIN('Berechnung 4_5 _ x'!$E$31:$F$32))),Kinder!BN261)</f>
        <v>0</v>
      </c>
      <c r="BA262">
        <f>IF(Kinder!BO261&gt;=4.5,IF('Berechnung 4_5 _ x'!G$5="Nein",4.5,IF(Kinder!AM$903&lt;3,IF(MAX(Kinder!$AJ$903:AM$903)&lt;3,4.5,Kinder!BO261),MIN('Berechnung 4_5 _ x'!$E$31:$F$32))),Kinder!BO261)</f>
        <v>0</v>
      </c>
      <c r="BB262">
        <f>IF(Kinder!BP261&gt;=4.5,IF('Berechnung 4_5 _ x'!H$5="Nein",4.5,IF(Kinder!AN$903&lt;3,IF(MAX(Kinder!$AJ$903:AN$903)&lt;3,4.5,Kinder!BP261),MIN('Berechnung 4_5 _ x'!$E$31:$F$32))),Kinder!BP261)</f>
        <v>0</v>
      </c>
      <c r="BC262">
        <f>IF(Kinder!BQ261&gt;=4.5,IF('Berechnung 4_5 _ x'!I$5="Nein",4.5,IF(Kinder!AO$903&lt;3,IF(MAX(Kinder!$AJ$903:AO$903)&lt;3,4.5,Kinder!BQ261),MIN('Berechnung 4_5 _ x'!$E$31:$F$32))),Kinder!BQ261)</f>
        <v>0</v>
      </c>
      <c r="BD262">
        <f>IF(Kinder!BR261&gt;=4.5,IF('Berechnung 4_5 _ x'!J$5="Nein",4.5,IF(Kinder!AP$903&lt;3,IF(MAX(Kinder!$AJ$903:AP$903)&lt;3,4.5,Kinder!BR261),MIN('Berechnung 4_5 _ x'!$E$31:$F$32))),Kinder!BR261)</f>
        <v>0</v>
      </c>
      <c r="BE262">
        <f>IF(Kinder!BS261&gt;=4.5,IF('Berechnung 4_5 _ x'!K$5="Nein",4.5,IF(Kinder!AQ$903&lt;3,IF(MAX(Kinder!$AJ$903:AQ$903)&lt;3,4.5,Kinder!BS261),MIN('Berechnung 4_5 _ x'!$E$31:$F$32))),Kinder!BS261)</f>
        <v>0</v>
      </c>
      <c r="BF262">
        <f>IF(Kinder!BT261&gt;=4.5,IF('Berechnung 4_5 _ x'!L$5="Nein",4.5,IF(Kinder!AR$903&lt;3,IF(MAX(Kinder!$AJ$903:AR$903)&lt;3,4.5,Kinder!BT261),MIN('Berechnung 4_5 _ x'!$E$31:$F$32))),Kinder!BT261)</f>
        <v>0</v>
      </c>
      <c r="BG262">
        <f>IF(Kinder!BU261&gt;=4.5,IF('Berechnung 4_5 _ x'!M$5="Nein",4.5,IF(Kinder!AS$903&lt;3,IF(MAX(Kinder!$AJ$903:AS$903)&lt;3,4.5,Kinder!BU261),MIN('Berechnung 4_5 _ x'!$E$31:$F$32))),Kinder!BU261)</f>
        <v>0</v>
      </c>
      <c r="BH262">
        <f>IF(Kinder!BV261&gt;=4.5,IF('Berechnung 4_5 _ x'!N$5="Nein",4.5,IF(Kinder!AT$903&lt;3,IF(MAX(Kinder!$AJ$903:AT$903)&lt;3,4.5,Kinder!BV261),MIN('Berechnung 4_5 _ x'!$E$31:$F$32))),Kinder!BV261)</f>
        <v>0</v>
      </c>
      <c r="BI262">
        <f>IF(Kinder!BW261&gt;=4.5,IF('Berechnung 4_5 _ x'!O$5="Nein",4.5,IF(Kinder!AU$903&lt;3,IF(MAX(Kinder!$AJ$903:AU$903)&lt;3,4.5,Kinder!BW261),MIN('Berechnung 4_5 _ x'!$E$31:$F$32))),Kinder!BW261)</f>
        <v>0</v>
      </c>
      <c r="BJ262">
        <f t="shared" ref="BJ262:BU262" si="431">MIN(AX261,AX262)*AX263</f>
        <v>0</v>
      </c>
      <c r="BK262">
        <f t="shared" si="431"/>
        <v>0</v>
      </c>
      <c r="BL262">
        <f t="shared" si="431"/>
        <v>0</v>
      </c>
      <c r="BM262">
        <f t="shared" si="431"/>
        <v>0</v>
      </c>
      <c r="BN262">
        <f t="shared" si="431"/>
        <v>0</v>
      </c>
      <c r="BO262">
        <f t="shared" si="431"/>
        <v>0</v>
      </c>
      <c r="BP262">
        <f t="shared" si="431"/>
        <v>0</v>
      </c>
      <c r="BQ262">
        <f t="shared" si="431"/>
        <v>0</v>
      </c>
      <c r="BR262">
        <f t="shared" si="431"/>
        <v>0</v>
      </c>
      <c r="BS262">
        <f t="shared" si="431"/>
        <v>0</v>
      </c>
      <c r="BT262">
        <f t="shared" si="431"/>
        <v>0</v>
      </c>
      <c r="BU262">
        <f t="shared" si="431"/>
        <v>0</v>
      </c>
      <c r="BV262">
        <f>SUM(BJ262:BU262)</f>
        <v>0</v>
      </c>
      <c r="CJ262" s="78"/>
      <c r="CK262" s="581"/>
      <c r="CL262" s="581"/>
      <c r="CM262" s="581"/>
    </row>
    <row r="263" spans="1:91" ht="13.5" thickBot="1" x14ac:dyDescent="0.25">
      <c r="A263" s="167"/>
      <c r="B263" s="79"/>
      <c r="C263" s="79"/>
      <c r="D263" s="79"/>
      <c r="E263" s="79"/>
      <c r="F263" s="79"/>
      <c r="G263" s="79"/>
      <c r="H263" s="79"/>
      <c r="I263" s="79"/>
      <c r="J263" s="79"/>
      <c r="K263" s="79"/>
      <c r="L263" s="79"/>
      <c r="M263" s="79"/>
      <c r="N263" s="79"/>
      <c r="O263" s="79"/>
      <c r="P263" s="79"/>
      <c r="Q263" s="79"/>
      <c r="R263" s="79"/>
      <c r="S263" s="79"/>
      <c r="T263" s="79"/>
      <c r="U263" s="79"/>
      <c r="V263" s="79"/>
      <c r="W263" s="79"/>
      <c r="X263" s="79"/>
      <c r="Y263" s="79">
        <f t="shared" ref="Y263:AJ263" si="432">A261*M262</f>
        <v>0</v>
      </c>
      <c r="Z263" s="79">
        <f t="shared" si="432"/>
        <v>0</v>
      </c>
      <c r="AA263" s="79">
        <f t="shared" si="432"/>
        <v>0</v>
      </c>
      <c r="AB263" s="79">
        <f t="shared" si="432"/>
        <v>0</v>
      </c>
      <c r="AC263" s="79">
        <f t="shared" si="432"/>
        <v>0</v>
      </c>
      <c r="AD263" s="79">
        <f t="shared" si="432"/>
        <v>0</v>
      </c>
      <c r="AE263" s="79">
        <f t="shared" si="432"/>
        <v>0</v>
      </c>
      <c r="AF263" s="79">
        <f t="shared" si="432"/>
        <v>0</v>
      </c>
      <c r="AG263" s="79">
        <f t="shared" si="432"/>
        <v>0</v>
      </c>
      <c r="AH263" s="79">
        <f t="shared" si="432"/>
        <v>0</v>
      </c>
      <c r="AI263" s="79">
        <f t="shared" si="432"/>
        <v>0</v>
      </c>
      <c r="AJ263" s="79">
        <f t="shared" si="432"/>
        <v>0</v>
      </c>
      <c r="AK263" s="79">
        <f t="shared" ref="AK263:AV263" si="433">IF(A261&gt;4.4,M262,A261*M262)</f>
        <v>0</v>
      </c>
      <c r="AL263" s="79">
        <f t="shared" si="433"/>
        <v>0</v>
      </c>
      <c r="AM263" s="79">
        <f t="shared" si="433"/>
        <v>0</v>
      </c>
      <c r="AN263" s="79">
        <f t="shared" si="433"/>
        <v>0</v>
      </c>
      <c r="AO263" s="79">
        <f t="shared" si="433"/>
        <v>0</v>
      </c>
      <c r="AP263" s="79">
        <f t="shared" si="433"/>
        <v>0</v>
      </c>
      <c r="AQ263" s="79">
        <f t="shared" si="433"/>
        <v>0</v>
      </c>
      <c r="AR263" s="79">
        <f t="shared" si="433"/>
        <v>0</v>
      </c>
      <c r="AS263" s="79">
        <f t="shared" si="433"/>
        <v>0</v>
      </c>
      <c r="AT263" s="79">
        <f t="shared" si="433"/>
        <v>0</v>
      </c>
      <c r="AU263" s="79">
        <f t="shared" si="433"/>
        <v>0</v>
      </c>
      <c r="AV263" s="79">
        <f t="shared" si="433"/>
        <v>0</v>
      </c>
      <c r="AW263" s="79">
        <f>SUM(Y263:AJ263)</f>
        <v>0</v>
      </c>
      <c r="AX263" s="168">
        <f>Kinder!BL262</f>
        <v>0</v>
      </c>
      <c r="AY263" s="168">
        <f>Kinder!BM262</f>
        <v>0</v>
      </c>
      <c r="AZ263" s="168">
        <f>Kinder!BN262</f>
        <v>0</v>
      </c>
      <c r="BA263" s="168">
        <f>Kinder!BO262</f>
        <v>0</v>
      </c>
      <c r="BB263" s="168">
        <f>Kinder!BP262</f>
        <v>0</v>
      </c>
      <c r="BC263" s="168">
        <f>Kinder!BQ262</f>
        <v>0</v>
      </c>
      <c r="BD263" s="168">
        <f>Kinder!BR262</f>
        <v>0</v>
      </c>
      <c r="BE263" s="168">
        <f>Kinder!BS262</f>
        <v>0</v>
      </c>
      <c r="BF263" s="168">
        <f>Kinder!BT262</f>
        <v>0</v>
      </c>
      <c r="BG263" s="168">
        <f>Kinder!BU262</f>
        <v>0</v>
      </c>
      <c r="BH263" s="168">
        <f>Kinder!BV262</f>
        <v>0</v>
      </c>
      <c r="BI263" s="168">
        <f>Kinder!BW262</f>
        <v>0</v>
      </c>
      <c r="BV263" s="79"/>
      <c r="BW263" s="79">
        <f t="shared" ref="BW263:CH263" si="434">IF(MIN(AX261,AX262)&gt;4.5,4.5*AX263,BJ262)</f>
        <v>0</v>
      </c>
      <c r="BX263" s="79">
        <f t="shared" si="434"/>
        <v>0</v>
      </c>
      <c r="BY263" s="79">
        <f t="shared" si="434"/>
        <v>0</v>
      </c>
      <c r="BZ263" s="79">
        <f t="shared" si="434"/>
        <v>0</v>
      </c>
      <c r="CA263" s="79">
        <f t="shared" si="434"/>
        <v>0</v>
      </c>
      <c r="CB263" s="79">
        <f t="shared" si="434"/>
        <v>0</v>
      </c>
      <c r="CC263" s="79">
        <f t="shared" si="434"/>
        <v>0</v>
      </c>
      <c r="CD263" s="79">
        <f t="shared" si="434"/>
        <v>0</v>
      </c>
      <c r="CE263" s="79">
        <f t="shared" si="434"/>
        <v>0</v>
      </c>
      <c r="CF263" s="79">
        <f t="shared" si="434"/>
        <v>0</v>
      </c>
      <c r="CG263" s="79">
        <f t="shared" si="434"/>
        <v>0</v>
      </c>
      <c r="CH263" s="79">
        <f t="shared" si="434"/>
        <v>0</v>
      </c>
      <c r="CI263" s="79">
        <f>SUM(BW263:CH263)</f>
        <v>0</v>
      </c>
      <c r="CJ263" s="80"/>
      <c r="CK263" s="581"/>
      <c r="CL263" s="581"/>
      <c r="CM263" s="581"/>
    </row>
    <row r="264" spans="1:91" x14ac:dyDescent="0.2">
      <c r="A264" s="124">
        <f>Kinder!E264</f>
        <v>0</v>
      </c>
      <c r="B264">
        <f>Kinder!F264</f>
        <v>0</v>
      </c>
      <c r="C264">
        <f>Kinder!G264</f>
        <v>0</v>
      </c>
      <c r="D264">
        <f>Kinder!H264</f>
        <v>0</v>
      </c>
      <c r="E264">
        <f>Kinder!I264</f>
        <v>0</v>
      </c>
      <c r="F264">
        <f>Kinder!J264</f>
        <v>0</v>
      </c>
      <c r="G264">
        <f>Kinder!K264</f>
        <v>0</v>
      </c>
      <c r="H264">
        <f>Kinder!L264</f>
        <v>0</v>
      </c>
      <c r="I264">
        <f>Kinder!M264</f>
        <v>0</v>
      </c>
      <c r="J264">
        <f>Kinder!N264</f>
        <v>0</v>
      </c>
      <c r="K264">
        <f>Kinder!O264</f>
        <v>0</v>
      </c>
      <c r="L264">
        <f>Kinder!P264</f>
        <v>0</v>
      </c>
      <c r="AX264" s="165">
        <f>IF(Kinder!BL264=4.5,'Berechnung 4_5 _ x'!$E$31,Kinder!BL264)</f>
        <v>0</v>
      </c>
      <c r="AY264" s="165">
        <f>IF(Kinder!F264=4.5,'Berechnung 4_5 _ x'!$E$31,Kinder!F264)</f>
        <v>0</v>
      </c>
      <c r="AZ264" s="165">
        <f>IF(Kinder!G264=4.5,'Berechnung 4_5 _ x'!$E$31,Kinder!G264)</f>
        <v>0</v>
      </c>
      <c r="BA264" s="165">
        <f>IF(Kinder!H264=4.5,'Berechnung 4_5 _ x'!$E$31,Kinder!H264)</f>
        <v>0</v>
      </c>
      <c r="BB264" s="165">
        <f>IF(Kinder!I264=4.5,'Berechnung 4_5 _ x'!$E$31,Kinder!I264)</f>
        <v>0</v>
      </c>
      <c r="BC264" s="165">
        <f>IF(Kinder!J264=4.5,'Berechnung 4_5 _ x'!$E$31,Kinder!J264)</f>
        <v>0</v>
      </c>
      <c r="BD264" s="165">
        <f>IF(Kinder!K264=4.5,'Berechnung 4_5 _ x'!$E$31,Kinder!K264)</f>
        <v>0</v>
      </c>
      <c r="BE264" s="165">
        <f>IF(Kinder!L264=4.5,'Berechnung 4_5 _ x'!$E$31,Kinder!L264)</f>
        <v>0</v>
      </c>
      <c r="BF264" s="165">
        <f>IF(Kinder!M264=4.5,'Berechnung 4_5 _ x'!$E$31,Kinder!M264)</f>
        <v>0</v>
      </c>
      <c r="BG264" s="165">
        <f>IF(Kinder!N264=4.5,'Berechnung 4_5 _ x'!$E$31,Kinder!N264)</f>
        <v>0</v>
      </c>
      <c r="BH264" s="165">
        <f>IF(Kinder!O264=4.5,'Berechnung 4_5 _ x'!$E$31,Kinder!O264)</f>
        <v>0</v>
      </c>
      <c r="BI264" s="165">
        <f>IF(Kinder!P264=4.5,'Berechnung 4_5 _ x'!$E$31,Kinder!P264)</f>
        <v>0</v>
      </c>
      <c r="BJ264" s="165"/>
      <c r="BK264" s="165"/>
      <c r="BL264" s="165"/>
      <c r="BM264" s="165"/>
      <c r="BN264" s="165"/>
      <c r="BO264" s="165"/>
      <c r="BP264" s="165"/>
      <c r="BQ264" s="165"/>
      <c r="BR264" s="165"/>
      <c r="BS264" s="165"/>
      <c r="BT264" s="165"/>
      <c r="BU264" s="165"/>
      <c r="BW264">
        <f t="shared" ref="BW264:CH264" si="435">IF(MIN(AX264,AX265)&gt;=4.5,1*AX266,BJ265)</f>
        <v>0</v>
      </c>
      <c r="BX264">
        <f t="shared" si="435"/>
        <v>0</v>
      </c>
      <c r="BY264">
        <f t="shared" si="435"/>
        <v>0</v>
      </c>
      <c r="BZ264">
        <f t="shared" si="435"/>
        <v>0</v>
      </c>
      <c r="CA264">
        <f t="shared" si="435"/>
        <v>0</v>
      </c>
      <c r="CB264">
        <f t="shared" si="435"/>
        <v>0</v>
      </c>
      <c r="CC264">
        <f t="shared" si="435"/>
        <v>0</v>
      </c>
      <c r="CD264">
        <f t="shared" si="435"/>
        <v>0</v>
      </c>
      <c r="CE264">
        <f t="shared" si="435"/>
        <v>0</v>
      </c>
      <c r="CF264">
        <f t="shared" si="435"/>
        <v>0</v>
      </c>
      <c r="CG264">
        <f t="shared" si="435"/>
        <v>0</v>
      </c>
      <c r="CH264">
        <f t="shared" si="435"/>
        <v>0</v>
      </c>
      <c r="CJ264" s="78">
        <f>SUM(BW264:CH264)</f>
        <v>0</v>
      </c>
      <c r="CK264" s="581">
        <f>CL264+CM264</f>
        <v>0</v>
      </c>
      <c r="CL264" s="581">
        <f>IF(COUNTIF(Kinder!E266:P266,Antrag!$C$4)=0,0,(IF(AND(A264=2,Kinder!E266=Antrag!$C$4),M265,0)+IF(AND(OR(A264=2,B264=2),Kinder!F266=Antrag!$C$4),N265,0)+IF(AND(OR(A264=2,B264=2,C264=2),Kinder!G266=Antrag!$C$4),O265,0)+IF(AND(OR(A264=2,B264=2,C264=2,D264=2),Kinder!H266=Antrag!$C$4),P265,0)+IF(AND(OR(A264=2,B264=2,C264=2,D264=2,E264=2),Kinder!I266=Antrag!$C$4),Q265,0)+IF(AND(OR(A264=2,B264=2,C264=2,D264=2,E264=2,F264=2),Kinder!J266=Antrag!$C$4),R265,0))/12)</f>
        <v>0</v>
      </c>
      <c r="CM264" s="581">
        <f>IF(COUNTIF(Kinder!E266:P266,Antrag!$C$4)=0,0,(IF(AND(OR(A264=2,B264=2,C264=2,D264=2,E264=2,F264=2,G264=2),Kinder!K266=Antrag!$C$4),S265,0)+IF(AND(OR(A264=2,B264=2,C264=2,D264=2,E264=2,F264=2,G264=2,H264=2),Kinder!L266=Antrag!$C$4),T265,0)+IF(AND(OR(A264=2,B264=2,C264=2,D264=2,E264=2,F264=2,G264=2,H264=2,I264=2),Kinder!M266=Antrag!$C$4),U265,0)+IF(AND(OR(A264=2,B264=2,C264=2,D264=2,E264=2,F264=2,G264=2,H264=2,I264=2,J264=2),Kinder!N266=Antrag!$C$4),V265,0)+IF(AND(OR(A264=2,B264=2,C264=2,D264=2,E264=2,F264=2,G264=2,H264=2,I264=2,J264=2,K264=2),Kinder!O266=Antrag!$C$4),W265,0)+IF(AND(OR(A264=2,B264=2,C264=2,D264=2,E264=2,F264=2,G264=2,H264=2,I264=2,J264=2,K264=2,L264=2),Kinder!P266=Antrag!$C$4),X265,0))/12)</f>
        <v>0</v>
      </c>
    </row>
    <row r="265" spans="1:91" x14ac:dyDescent="0.2">
      <c r="A265" s="124"/>
      <c r="M265">
        <f>Kinder!E265</f>
        <v>0</v>
      </c>
      <c r="N265">
        <f>Kinder!F265</f>
        <v>0</v>
      </c>
      <c r="O265">
        <f>Kinder!G265</f>
        <v>0</v>
      </c>
      <c r="P265">
        <f>Kinder!H265</f>
        <v>0</v>
      </c>
      <c r="Q265">
        <f>Kinder!I265</f>
        <v>0</v>
      </c>
      <c r="R265">
        <f>Kinder!J265</f>
        <v>0</v>
      </c>
      <c r="S265">
        <f>Kinder!K265</f>
        <v>0</v>
      </c>
      <c r="T265">
        <f>Kinder!L265</f>
        <v>0</v>
      </c>
      <c r="U265">
        <f>Kinder!M265</f>
        <v>0</v>
      </c>
      <c r="V265">
        <f>Kinder!N265</f>
        <v>0</v>
      </c>
      <c r="W265">
        <f>Kinder!O265</f>
        <v>0</v>
      </c>
      <c r="X265">
        <f>Kinder!P265</f>
        <v>0</v>
      </c>
      <c r="AX265">
        <f>IF(Kinder!BL264&gt;=4.5,IF('Berechnung 4_5 _ x'!D$5="Nein",4.5,IF(Kinder!AJ$903&lt;3,IF(MAX(Kinder!$AJ$903:AJ$903)&lt;3,4.5,Kinder!BL264),MIN('Berechnung 4_5 _ x'!$E$31:$F$32))),Kinder!BL264)</f>
        <v>0</v>
      </c>
      <c r="AY265">
        <f>IF(Kinder!BM264&gt;=4.5,IF('Berechnung 4_5 _ x'!E$5="Nein",4.5,IF(Kinder!AK$903&lt;3,IF(MAX(Kinder!$AJ$903:AK$903)&lt;3,4.5,Kinder!BM264),MIN('Berechnung 4_5 _ x'!$E$31:$F$32))),Kinder!BM264)</f>
        <v>0</v>
      </c>
      <c r="AZ265">
        <f>IF(Kinder!BN264&gt;=4.5,IF('Berechnung 4_5 _ x'!F$5="Nein",4.5,IF(Kinder!AL$903&lt;3,IF(MAX(Kinder!$AJ$903:AL$903)&lt;3,4.5,Kinder!BN264),MIN('Berechnung 4_5 _ x'!$E$31:$F$32))),Kinder!BN264)</f>
        <v>0</v>
      </c>
      <c r="BA265">
        <f>IF(Kinder!BO264&gt;=4.5,IF('Berechnung 4_5 _ x'!G$5="Nein",4.5,IF(Kinder!AM$903&lt;3,IF(MAX(Kinder!$AJ$903:AM$903)&lt;3,4.5,Kinder!BO264),MIN('Berechnung 4_5 _ x'!$E$31:$F$32))),Kinder!BO264)</f>
        <v>0</v>
      </c>
      <c r="BB265">
        <f>IF(Kinder!BP264&gt;=4.5,IF('Berechnung 4_5 _ x'!H$5="Nein",4.5,IF(Kinder!AN$903&lt;3,IF(MAX(Kinder!$AJ$903:AN$903)&lt;3,4.5,Kinder!BP264),MIN('Berechnung 4_5 _ x'!$E$31:$F$32))),Kinder!BP264)</f>
        <v>0</v>
      </c>
      <c r="BC265">
        <f>IF(Kinder!BQ264&gt;=4.5,IF('Berechnung 4_5 _ x'!I$5="Nein",4.5,IF(Kinder!AO$903&lt;3,IF(MAX(Kinder!$AJ$903:AO$903)&lt;3,4.5,Kinder!BQ264),MIN('Berechnung 4_5 _ x'!$E$31:$F$32))),Kinder!BQ264)</f>
        <v>0</v>
      </c>
      <c r="BD265">
        <f>IF(Kinder!BR264&gt;=4.5,IF('Berechnung 4_5 _ x'!J$5="Nein",4.5,IF(Kinder!AP$903&lt;3,IF(MAX(Kinder!$AJ$903:AP$903)&lt;3,4.5,Kinder!BR264),MIN('Berechnung 4_5 _ x'!$E$31:$F$32))),Kinder!BR264)</f>
        <v>0</v>
      </c>
      <c r="BE265">
        <f>IF(Kinder!BS264&gt;=4.5,IF('Berechnung 4_5 _ x'!K$5="Nein",4.5,IF(Kinder!AQ$903&lt;3,IF(MAX(Kinder!$AJ$903:AQ$903)&lt;3,4.5,Kinder!BS264),MIN('Berechnung 4_5 _ x'!$E$31:$F$32))),Kinder!BS264)</f>
        <v>0</v>
      </c>
      <c r="BF265">
        <f>IF(Kinder!BT264&gt;=4.5,IF('Berechnung 4_5 _ x'!L$5="Nein",4.5,IF(Kinder!AR$903&lt;3,IF(MAX(Kinder!$AJ$903:AR$903)&lt;3,4.5,Kinder!BT264),MIN('Berechnung 4_5 _ x'!$E$31:$F$32))),Kinder!BT264)</f>
        <v>0</v>
      </c>
      <c r="BG265">
        <f>IF(Kinder!BU264&gt;=4.5,IF('Berechnung 4_5 _ x'!M$5="Nein",4.5,IF(Kinder!AS$903&lt;3,IF(MAX(Kinder!$AJ$903:AS$903)&lt;3,4.5,Kinder!BU264),MIN('Berechnung 4_5 _ x'!$E$31:$F$32))),Kinder!BU264)</f>
        <v>0</v>
      </c>
      <c r="BH265">
        <f>IF(Kinder!BV264&gt;=4.5,IF('Berechnung 4_5 _ x'!N$5="Nein",4.5,IF(Kinder!AT$903&lt;3,IF(MAX(Kinder!$AJ$903:AT$903)&lt;3,4.5,Kinder!BV264),MIN('Berechnung 4_5 _ x'!$E$31:$F$32))),Kinder!BV264)</f>
        <v>0</v>
      </c>
      <c r="BI265">
        <f>IF(Kinder!BW264&gt;=4.5,IF('Berechnung 4_5 _ x'!O$5="Nein",4.5,IF(Kinder!AU$903&lt;3,IF(MAX(Kinder!$AJ$903:AU$903)&lt;3,4.5,Kinder!BW264),MIN('Berechnung 4_5 _ x'!$E$31:$F$32))),Kinder!BW264)</f>
        <v>0</v>
      </c>
      <c r="BJ265">
        <f t="shared" ref="BJ265:BU265" si="436">MIN(AX264,AX265)*AX266</f>
        <v>0</v>
      </c>
      <c r="BK265">
        <f t="shared" si="436"/>
        <v>0</v>
      </c>
      <c r="BL265">
        <f t="shared" si="436"/>
        <v>0</v>
      </c>
      <c r="BM265">
        <f t="shared" si="436"/>
        <v>0</v>
      </c>
      <c r="BN265">
        <f t="shared" si="436"/>
        <v>0</v>
      </c>
      <c r="BO265">
        <f t="shared" si="436"/>
        <v>0</v>
      </c>
      <c r="BP265">
        <f t="shared" si="436"/>
        <v>0</v>
      </c>
      <c r="BQ265">
        <f t="shared" si="436"/>
        <v>0</v>
      </c>
      <c r="BR265">
        <f t="shared" si="436"/>
        <v>0</v>
      </c>
      <c r="BS265">
        <f t="shared" si="436"/>
        <v>0</v>
      </c>
      <c r="BT265">
        <f t="shared" si="436"/>
        <v>0</v>
      </c>
      <c r="BU265">
        <f t="shared" si="436"/>
        <v>0</v>
      </c>
      <c r="BV265">
        <f>SUM(BJ265:BU265)</f>
        <v>0</v>
      </c>
      <c r="CJ265" s="78"/>
      <c r="CK265" s="581"/>
      <c r="CL265" s="581"/>
      <c r="CM265" s="581"/>
    </row>
    <row r="266" spans="1:91" ht="13.5" thickBot="1" x14ac:dyDescent="0.25">
      <c r="A266" s="167"/>
      <c r="B266" s="79"/>
      <c r="C266" s="79"/>
      <c r="D266" s="79"/>
      <c r="E266" s="79"/>
      <c r="F266" s="79"/>
      <c r="G266" s="79"/>
      <c r="H266" s="79"/>
      <c r="I266" s="79"/>
      <c r="J266" s="79"/>
      <c r="K266" s="79"/>
      <c r="L266" s="79"/>
      <c r="M266" s="79"/>
      <c r="N266" s="79"/>
      <c r="O266" s="79"/>
      <c r="P266" s="79"/>
      <c r="Q266" s="79"/>
      <c r="R266" s="79"/>
      <c r="S266" s="79"/>
      <c r="T266" s="79"/>
      <c r="U266" s="79"/>
      <c r="V266" s="79"/>
      <c r="W266" s="79"/>
      <c r="X266" s="79"/>
      <c r="Y266" s="79">
        <f t="shared" ref="Y266:AJ266" si="437">A264*M265</f>
        <v>0</v>
      </c>
      <c r="Z266" s="79">
        <f t="shared" si="437"/>
        <v>0</v>
      </c>
      <c r="AA266" s="79">
        <f t="shared" si="437"/>
        <v>0</v>
      </c>
      <c r="AB266" s="79">
        <f t="shared" si="437"/>
        <v>0</v>
      </c>
      <c r="AC266" s="79">
        <f t="shared" si="437"/>
        <v>0</v>
      </c>
      <c r="AD266" s="79">
        <f t="shared" si="437"/>
        <v>0</v>
      </c>
      <c r="AE266" s="79">
        <f t="shared" si="437"/>
        <v>0</v>
      </c>
      <c r="AF266" s="79">
        <f t="shared" si="437"/>
        <v>0</v>
      </c>
      <c r="AG266" s="79">
        <f t="shared" si="437"/>
        <v>0</v>
      </c>
      <c r="AH266" s="79">
        <f t="shared" si="437"/>
        <v>0</v>
      </c>
      <c r="AI266" s="79">
        <f t="shared" si="437"/>
        <v>0</v>
      </c>
      <c r="AJ266" s="79">
        <f t="shared" si="437"/>
        <v>0</v>
      </c>
      <c r="AK266" s="79">
        <f t="shared" ref="AK266:AV266" si="438">IF(A264&gt;4.4,M265,A264*M265)</f>
        <v>0</v>
      </c>
      <c r="AL266" s="79">
        <f t="shared" si="438"/>
        <v>0</v>
      </c>
      <c r="AM266" s="79">
        <f t="shared" si="438"/>
        <v>0</v>
      </c>
      <c r="AN266" s="79">
        <f t="shared" si="438"/>
        <v>0</v>
      </c>
      <c r="AO266" s="79">
        <f t="shared" si="438"/>
        <v>0</v>
      </c>
      <c r="AP266" s="79">
        <f t="shared" si="438"/>
        <v>0</v>
      </c>
      <c r="AQ266" s="79">
        <f t="shared" si="438"/>
        <v>0</v>
      </c>
      <c r="AR266" s="79">
        <f t="shared" si="438"/>
        <v>0</v>
      </c>
      <c r="AS266" s="79">
        <f t="shared" si="438"/>
        <v>0</v>
      </c>
      <c r="AT266" s="79">
        <f t="shared" si="438"/>
        <v>0</v>
      </c>
      <c r="AU266" s="79">
        <f t="shared" si="438"/>
        <v>0</v>
      </c>
      <c r="AV266" s="79">
        <f t="shared" si="438"/>
        <v>0</v>
      </c>
      <c r="AW266" s="79">
        <f>SUM(Y266:AJ266)</f>
        <v>0</v>
      </c>
      <c r="AX266" s="168">
        <f>Kinder!BL265</f>
        <v>0</v>
      </c>
      <c r="AY266" s="168">
        <f>Kinder!BM265</f>
        <v>0</v>
      </c>
      <c r="AZ266" s="168">
        <f>Kinder!BN265</f>
        <v>0</v>
      </c>
      <c r="BA266" s="168">
        <f>Kinder!BO265</f>
        <v>0</v>
      </c>
      <c r="BB266" s="168">
        <f>Kinder!BP265</f>
        <v>0</v>
      </c>
      <c r="BC266" s="168">
        <f>Kinder!BQ265</f>
        <v>0</v>
      </c>
      <c r="BD266" s="168">
        <f>Kinder!BR265</f>
        <v>0</v>
      </c>
      <c r="BE266" s="168">
        <f>Kinder!BS265</f>
        <v>0</v>
      </c>
      <c r="BF266" s="168">
        <f>Kinder!BT265</f>
        <v>0</v>
      </c>
      <c r="BG266" s="168">
        <f>Kinder!BU265</f>
        <v>0</v>
      </c>
      <c r="BH266" s="168">
        <f>Kinder!BV265</f>
        <v>0</v>
      </c>
      <c r="BI266" s="168">
        <f>Kinder!BW265</f>
        <v>0</v>
      </c>
      <c r="BV266" s="79"/>
      <c r="BW266" s="79">
        <f t="shared" ref="BW266:CH266" si="439">IF(MIN(AX264,AX265)&gt;4.5,4.5*AX266,BJ265)</f>
        <v>0</v>
      </c>
      <c r="BX266" s="79">
        <f t="shared" si="439"/>
        <v>0</v>
      </c>
      <c r="BY266" s="79">
        <f t="shared" si="439"/>
        <v>0</v>
      </c>
      <c r="BZ266" s="79">
        <f t="shared" si="439"/>
        <v>0</v>
      </c>
      <c r="CA266" s="79">
        <f t="shared" si="439"/>
        <v>0</v>
      </c>
      <c r="CB266" s="79">
        <f t="shared" si="439"/>
        <v>0</v>
      </c>
      <c r="CC266" s="79">
        <f t="shared" si="439"/>
        <v>0</v>
      </c>
      <c r="CD266" s="79">
        <f t="shared" si="439"/>
        <v>0</v>
      </c>
      <c r="CE266" s="79">
        <f t="shared" si="439"/>
        <v>0</v>
      </c>
      <c r="CF266" s="79">
        <f t="shared" si="439"/>
        <v>0</v>
      </c>
      <c r="CG266" s="79">
        <f t="shared" si="439"/>
        <v>0</v>
      </c>
      <c r="CH266" s="79">
        <f t="shared" si="439"/>
        <v>0</v>
      </c>
      <c r="CI266" s="79">
        <f>SUM(BW266:CH266)</f>
        <v>0</v>
      </c>
      <c r="CJ266" s="80"/>
      <c r="CK266" s="581"/>
      <c r="CL266" s="581"/>
      <c r="CM266" s="581"/>
    </row>
    <row r="267" spans="1:91" x14ac:dyDescent="0.2">
      <c r="A267" s="124">
        <f>Kinder!E267</f>
        <v>0</v>
      </c>
      <c r="B267">
        <f>Kinder!F267</f>
        <v>0</v>
      </c>
      <c r="C267">
        <f>Kinder!G267</f>
        <v>0</v>
      </c>
      <c r="D267">
        <f>Kinder!H267</f>
        <v>0</v>
      </c>
      <c r="E267">
        <f>Kinder!I267</f>
        <v>0</v>
      </c>
      <c r="F267">
        <f>Kinder!J267</f>
        <v>0</v>
      </c>
      <c r="G267">
        <f>Kinder!K267</f>
        <v>0</v>
      </c>
      <c r="H267">
        <f>Kinder!L267</f>
        <v>0</v>
      </c>
      <c r="I267">
        <f>Kinder!M267</f>
        <v>0</v>
      </c>
      <c r="J267">
        <f>Kinder!N267</f>
        <v>0</v>
      </c>
      <c r="K267">
        <f>Kinder!O267</f>
        <v>0</v>
      </c>
      <c r="L267">
        <f>Kinder!P267</f>
        <v>0</v>
      </c>
      <c r="AX267" s="165">
        <f>IF(Kinder!BL267=4.5,'Berechnung 4_5 _ x'!$E$31,Kinder!BL267)</f>
        <v>0</v>
      </c>
      <c r="AY267" s="165">
        <f>IF(Kinder!F267=4.5,'Berechnung 4_5 _ x'!$E$31,Kinder!F267)</f>
        <v>0</v>
      </c>
      <c r="AZ267" s="165">
        <f>IF(Kinder!G267=4.5,'Berechnung 4_5 _ x'!$E$31,Kinder!G267)</f>
        <v>0</v>
      </c>
      <c r="BA267" s="165">
        <f>IF(Kinder!H267=4.5,'Berechnung 4_5 _ x'!$E$31,Kinder!H267)</f>
        <v>0</v>
      </c>
      <c r="BB267" s="165">
        <f>IF(Kinder!I267=4.5,'Berechnung 4_5 _ x'!$E$31,Kinder!I267)</f>
        <v>0</v>
      </c>
      <c r="BC267" s="165">
        <f>IF(Kinder!J267=4.5,'Berechnung 4_5 _ x'!$E$31,Kinder!J267)</f>
        <v>0</v>
      </c>
      <c r="BD267" s="165">
        <f>IF(Kinder!K267=4.5,'Berechnung 4_5 _ x'!$E$31,Kinder!K267)</f>
        <v>0</v>
      </c>
      <c r="BE267" s="165">
        <f>IF(Kinder!L267=4.5,'Berechnung 4_5 _ x'!$E$31,Kinder!L267)</f>
        <v>0</v>
      </c>
      <c r="BF267" s="165">
        <f>IF(Kinder!M267=4.5,'Berechnung 4_5 _ x'!$E$31,Kinder!M267)</f>
        <v>0</v>
      </c>
      <c r="BG267" s="165">
        <f>IF(Kinder!N267=4.5,'Berechnung 4_5 _ x'!$E$31,Kinder!N267)</f>
        <v>0</v>
      </c>
      <c r="BH267" s="165">
        <f>IF(Kinder!O267=4.5,'Berechnung 4_5 _ x'!$E$31,Kinder!O267)</f>
        <v>0</v>
      </c>
      <c r="BI267" s="165">
        <f>IF(Kinder!P267=4.5,'Berechnung 4_5 _ x'!$E$31,Kinder!P267)</f>
        <v>0</v>
      </c>
      <c r="BJ267" s="165"/>
      <c r="BK267" s="165"/>
      <c r="BL267" s="165"/>
      <c r="BM267" s="165"/>
      <c r="BN267" s="165"/>
      <c r="BO267" s="165"/>
      <c r="BP267" s="165"/>
      <c r="BQ267" s="165"/>
      <c r="BR267" s="165"/>
      <c r="BS267" s="165"/>
      <c r="BT267" s="165"/>
      <c r="BU267" s="165"/>
      <c r="BW267">
        <f t="shared" ref="BW267:CH267" si="440">IF(MIN(AX267,AX268)&gt;=4.5,1*AX269,BJ268)</f>
        <v>0</v>
      </c>
      <c r="BX267">
        <f t="shared" si="440"/>
        <v>0</v>
      </c>
      <c r="BY267">
        <f t="shared" si="440"/>
        <v>0</v>
      </c>
      <c r="BZ267">
        <f t="shared" si="440"/>
        <v>0</v>
      </c>
      <c r="CA267">
        <f t="shared" si="440"/>
        <v>0</v>
      </c>
      <c r="CB267">
        <f t="shared" si="440"/>
        <v>0</v>
      </c>
      <c r="CC267">
        <f t="shared" si="440"/>
        <v>0</v>
      </c>
      <c r="CD267">
        <f t="shared" si="440"/>
        <v>0</v>
      </c>
      <c r="CE267">
        <f t="shared" si="440"/>
        <v>0</v>
      </c>
      <c r="CF267">
        <f t="shared" si="440"/>
        <v>0</v>
      </c>
      <c r="CG267">
        <f t="shared" si="440"/>
        <v>0</v>
      </c>
      <c r="CH267">
        <f t="shared" si="440"/>
        <v>0</v>
      </c>
      <c r="CJ267" s="78">
        <f>SUM(BW267:CH267)</f>
        <v>0</v>
      </c>
      <c r="CK267" s="581">
        <f>CL267+CM267</f>
        <v>0</v>
      </c>
      <c r="CL267" s="581">
        <f>IF(COUNTIF(Kinder!E269:P269,Antrag!$C$4)=0,0,(IF(AND(A267=2,Kinder!E269=Antrag!$C$4),M268,0)+IF(AND(OR(A267=2,B267=2),Kinder!F269=Antrag!$C$4),N268,0)+IF(AND(OR(A267=2,B267=2,C267=2),Kinder!G269=Antrag!$C$4),O268,0)+IF(AND(OR(A267=2,B267=2,C267=2,D267=2),Kinder!H269=Antrag!$C$4),P268,0)+IF(AND(OR(A267=2,B267=2,C267=2,D267=2,E267=2),Kinder!I269=Antrag!$C$4),Q268,0)+IF(AND(OR(A267=2,B267=2,C267=2,D267=2,E267=2,F267=2),Kinder!J269=Antrag!$C$4),R268,0))/12)</f>
        <v>0</v>
      </c>
      <c r="CM267" s="581">
        <f>IF(COUNTIF(Kinder!E269:P269,Antrag!$C$4)=0,0,(IF(AND(OR(A267=2,B267=2,C267=2,D267=2,E267=2,F267=2,G267=2),Kinder!K269=Antrag!$C$4),S268,0)+IF(AND(OR(A267=2,B267=2,C267=2,D267=2,E267=2,F267=2,G267=2,H267=2),Kinder!L269=Antrag!$C$4),T268,0)+IF(AND(OR(A267=2,B267=2,C267=2,D267=2,E267=2,F267=2,G267=2,H267=2,I267=2),Kinder!M269=Antrag!$C$4),U268,0)+IF(AND(OR(A267=2,B267=2,C267=2,D267=2,E267=2,F267=2,G267=2,H267=2,I267=2,J267=2),Kinder!N269=Antrag!$C$4),V268,0)+IF(AND(OR(A267=2,B267=2,C267=2,D267=2,E267=2,F267=2,G267=2,H267=2,I267=2,J267=2,K267=2),Kinder!O269=Antrag!$C$4),W268,0)+IF(AND(OR(A267=2,B267=2,C267=2,D267=2,E267=2,F267=2,G267=2,H267=2,I267=2,J267=2,K267=2,L267=2),Kinder!P269=Antrag!$C$4),X268,0))/12)</f>
        <v>0</v>
      </c>
    </row>
    <row r="268" spans="1:91" x14ac:dyDescent="0.2">
      <c r="A268" s="124"/>
      <c r="M268">
        <f>Kinder!E268</f>
        <v>0</v>
      </c>
      <c r="N268">
        <f>Kinder!F268</f>
        <v>0</v>
      </c>
      <c r="O268">
        <f>Kinder!G268</f>
        <v>0</v>
      </c>
      <c r="P268">
        <f>Kinder!H268</f>
        <v>0</v>
      </c>
      <c r="Q268">
        <f>Kinder!I268</f>
        <v>0</v>
      </c>
      <c r="R268">
        <f>Kinder!J268</f>
        <v>0</v>
      </c>
      <c r="S268">
        <f>Kinder!K268</f>
        <v>0</v>
      </c>
      <c r="T268">
        <f>Kinder!L268</f>
        <v>0</v>
      </c>
      <c r="U268">
        <f>Kinder!M268</f>
        <v>0</v>
      </c>
      <c r="V268">
        <f>Kinder!N268</f>
        <v>0</v>
      </c>
      <c r="W268">
        <f>Kinder!O268</f>
        <v>0</v>
      </c>
      <c r="X268">
        <f>Kinder!P268</f>
        <v>0</v>
      </c>
      <c r="AX268">
        <f>IF(Kinder!BL267&gt;=4.5,IF('Berechnung 4_5 _ x'!D$5="Nein",4.5,IF(Kinder!AJ$903&lt;3,IF(MAX(Kinder!$AJ$903:AJ$903)&lt;3,4.5,Kinder!BL267),MIN('Berechnung 4_5 _ x'!$E$31:$F$32))),Kinder!BL267)</f>
        <v>0</v>
      </c>
      <c r="AY268">
        <f>IF(Kinder!BM267&gt;=4.5,IF('Berechnung 4_5 _ x'!E$5="Nein",4.5,IF(Kinder!AK$903&lt;3,IF(MAX(Kinder!$AJ$903:AK$903)&lt;3,4.5,Kinder!BM267),MIN('Berechnung 4_5 _ x'!$E$31:$F$32))),Kinder!BM267)</f>
        <v>0</v>
      </c>
      <c r="AZ268">
        <f>IF(Kinder!BN267&gt;=4.5,IF('Berechnung 4_5 _ x'!F$5="Nein",4.5,IF(Kinder!AL$903&lt;3,IF(MAX(Kinder!$AJ$903:AL$903)&lt;3,4.5,Kinder!BN267),MIN('Berechnung 4_5 _ x'!$E$31:$F$32))),Kinder!BN267)</f>
        <v>0</v>
      </c>
      <c r="BA268">
        <f>IF(Kinder!BO267&gt;=4.5,IF('Berechnung 4_5 _ x'!G$5="Nein",4.5,IF(Kinder!AM$903&lt;3,IF(MAX(Kinder!$AJ$903:AM$903)&lt;3,4.5,Kinder!BO267),MIN('Berechnung 4_5 _ x'!$E$31:$F$32))),Kinder!BO267)</f>
        <v>0</v>
      </c>
      <c r="BB268">
        <f>IF(Kinder!BP267&gt;=4.5,IF('Berechnung 4_5 _ x'!H$5="Nein",4.5,IF(Kinder!AN$903&lt;3,IF(MAX(Kinder!$AJ$903:AN$903)&lt;3,4.5,Kinder!BP267),MIN('Berechnung 4_5 _ x'!$E$31:$F$32))),Kinder!BP267)</f>
        <v>0</v>
      </c>
      <c r="BC268">
        <f>IF(Kinder!BQ267&gt;=4.5,IF('Berechnung 4_5 _ x'!I$5="Nein",4.5,IF(Kinder!AO$903&lt;3,IF(MAX(Kinder!$AJ$903:AO$903)&lt;3,4.5,Kinder!BQ267),MIN('Berechnung 4_5 _ x'!$E$31:$F$32))),Kinder!BQ267)</f>
        <v>0</v>
      </c>
      <c r="BD268">
        <f>IF(Kinder!BR267&gt;=4.5,IF('Berechnung 4_5 _ x'!J$5="Nein",4.5,IF(Kinder!AP$903&lt;3,IF(MAX(Kinder!$AJ$903:AP$903)&lt;3,4.5,Kinder!BR267),MIN('Berechnung 4_5 _ x'!$E$31:$F$32))),Kinder!BR267)</f>
        <v>0</v>
      </c>
      <c r="BE268">
        <f>IF(Kinder!BS267&gt;=4.5,IF('Berechnung 4_5 _ x'!K$5="Nein",4.5,IF(Kinder!AQ$903&lt;3,IF(MAX(Kinder!$AJ$903:AQ$903)&lt;3,4.5,Kinder!BS267),MIN('Berechnung 4_5 _ x'!$E$31:$F$32))),Kinder!BS267)</f>
        <v>0</v>
      </c>
      <c r="BF268">
        <f>IF(Kinder!BT267&gt;=4.5,IF('Berechnung 4_5 _ x'!L$5="Nein",4.5,IF(Kinder!AR$903&lt;3,IF(MAX(Kinder!$AJ$903:AR$903)&lt;3,4.5,Kinder!BT267),MIN('Berechnung 4_5 _ x'!$E$31:$F$32))),Kinder!BT267)</f>
        <v>0</v>
      </c>
      <c r="BG268">
        <f>IF(Kinder!BU267&gt;=4.5,IF('Berechnung 4_5 _ x'!M$5="Nein",4.5,IF(Kinder!AS$903&lt;3,IF(MAX(Kinder!$AJ$903:AS$903)&lt;3,4.5,Kinder!BU267),MIN('Berechnung 4_5 _ x'!$E$31:$F$32))),Kinder!BU267)</f>
        <v>0</v>
      </c>
      <c r="BH268">
        <f>IF(Kinder!BV267&gt;=4.5,IF('Berechnung 4_5 _ x'!N$5="Nein",4.5,IF(Kinder!AT$903&lt;3,IF(MAX(Kinder!$AJ$903:AT$903)&lt;3,4.5,Kinder!BV267),MIN('Berechnung 4_5 _ x'!$E$31:$F$32))),Kinder!BV267)</f>
        <v>0</v>
      </c>
      <c r="BI268">
        <f>IF(Kinder!BW267&gt;=4.5,IF('Berechnung 4_5 _ x'!O$5="Nein",4.5,IF(Kinder!AU$903&lt;3,IF(MAX(Kinder!$AJ$903:AU$903)&lt;3,4.5,Kinder!BW267),MIN('Berechnung 4_5 _ x'!$E$31:$F$32))),Kinder!BW267)</f>
        <v>0</v>
      </c>
      <c r="BJ268">
        <f t="shared" ref="BJ268:BU268" si="441">MIN(AX267,AX268)*AX269</f>
        <v>0</v>
      </c>
      <c r="BK268">
        <f t="shared" si="441"/>
        <v>0</v>
      </c>
      <c r="BL268">
        <f t="shared" si="441"/>
        <v>0</v>
      </c>
      <c r="BM268">
        <f t="shared" si="441"/>
        <v>0</v>
      </c>
      <c r="BN268">
        <f t="shared" si="441"/>
        <v>0</v>
      </c>
      <c r="BO268">
        <f t="shared" si="441"/>
        <v>0</v>
      </c>
      <c r="BP268">
        <f t="shared" si="441"/>
        <v>0</v>
      </c>
      <c r="BQ268">
        <f t="shared" si="441"/>
        <v>0</v>
      </c>
      <c r="BR268">
        <f t="shared" si="441"/>
        <v>0</v>
      </c>
      <c r="BS268">
        <f t="shared" si="441"/>
        <v>0</v>
      </c>
      <c r="BT268">
        <f t="shared" si="441"/>
        <v>0</v>
      </c>
      <c r="BU268">
        <f t="shared" si="441"/>
        <v>0</v>
      </c>
      <c r="BV268">
        <f>SUM(BJ268:BU268)</f>
        <v>0</v>
      </c>
      <c r="CJ268" s="78"/>
      <c r="CK268" s="581"/>
      <c r="CL268" s="581"/>
      <c r="CM268" s="581"/>
    </row>
    <row r="269" spans="1:91" ht="13.5" thickBot="1" x14ac:dyDescent="0.25">
      <c r="A269" s="167"/>
      <c r="B269" s="79"/>
      <c r="C269" s="79"/>
      <c r="D269" s="79"/>
      <c r="E269" s="79"/>
      <c r="F269" s="79"/>
      <c r="G269" s="79"/>
      <c r="H269" s="79"/>
      <c r="I269" s="79"/>
      <c r="J269" s="79"/>
      <c r="K269" s="79"/>
      <c r="L269" s="79"/>
      <c r="M269" s="79"/>
      <c r="N269" s="79"/>
      <c r="O269" s="79"/>
      <c r="P269" s="79"/>
      <c r="Q269" s="79"/>
      <c r="R269" s="79"/>
      <c r="S269" s="79"/>
      <c r="T269" s="79"/>
      <c r="U269" s="79"/>
      <c r="V269" s="79"/>
      <c r="W269" s="79"/>
      <c r="X269" s="79"/>
      <c r="Y269" s="79">
        <f t="shared" ref="Y269:AJ269" si="442">A267*M268</f>
        <v>0</v>
      </c>
      <c r="Z269" s="79">
        <f t="shared" si="442"/>
        <v>0</v>
      </c>
      <c r="AA269" s="79">
        <f t="shared" si="442"/>
        <v>0</v>
      </c>
      <c r="AB269" s="79">
        <f t="shared" si="442"/>
        <v>0</v>
      </c>
      <c r="AC269" s="79">
        <f t="shared" si="442"/>
        <v>0</v>
      </c>
      <c r="AD269" s="79">
        <f t="shared" si="442"/>
        <v>0</v>
      </c>
      <c r="AE269" s="79">
        <f t="shared" si="442"/>
        <v>0</v>
      </c>
      <c r="AF269" s="79">
        <f t="shared" si="442"/>
        <v>0</v>
      </c>
      <c r="AG269" s="79">
        <f t="shared" si="442"/>
        <v>0</v>
      </c>
      <c r="AH269" s="79">
        <f t="shared" si="442"/>
        <v>0</v>
      </c>
      <c r="AI269" s="79">
        <f t="shared" si="442"/>
        <v>0</v>
      </c>
      <c r="AJ269" s="79">
        <f t="shared" si="442"/>
        <v>0</v>
      </c>
      <c r="AK269" s="79">
        <f t="shared" ref="AK269:AV269" si="443">IF(A267&gt;4.4,M268,A267*M268)</f>
        <v>0</v>
      </c>
      <c r="AL269" s="79">
        <f t="shared" si="443"/>
        <v>0</v>
      </c>
      <c r="AM269" s="79">
        <f t="shared" si="443"/>
        <v>0</v>
      </c>
      <c r="AN269" s="79">
        <f t="shared" si="443"/>
        <v>0</v>
      </c>
      <c r="AO269" s="79">
        <f t="shared" si="443"/>
        <v>0</v>
      </c>
      <c r="AP269" s="79">
        <f t="shared" si="443"/>
        <v>0</v>
      </c>
      <c r="AQ269" s="79">
        <f t="shared" si="443"/>
        <v>0</v>
      </c>
      <c r="AR269" s="79">
        <f t="shared" si="443"/>
        <v>0</v>
      </c>
      <c r="AS269" s="79">
        <f t="shared" si="443"/>
        <v>0</v>
      </c>
      <c r="AT269" s="79">
        <f t="shared" si="443"/>
        <v>0</v>
      </c>
      <c r="AU269" s="79">
        <f t="shared" si="443"/>
        <v>0</v>
      </c>
      <c r="AV269" s="79">
        <f t="shared" si="443"/>
        <v>0</v>
      </c>
      <c r="AW269" s="79">
        <f>SUM(Y269:AJ269)</f>
        <v>0</v>
      </c>
      <c r="AX269" s="168">
        <f>Kinder!BL268</f>
        <v>0</v>
      </c>
      <c r="AY269" s="168">
        <f>Kinder!BM268</f>
        <v>0</v>
      </c>
      <c r="AZ269" s="168">
        <f>Kinder!BN268</f>
        <v>0</v>
      </c>
      <c r="BA269" s="168">
        <f>Kinder!BO268</f>
        <v>0</v>
      </c>
      <c r="BB269" s="168">
        <f>Kinder!BP268</f>
        <v>0</v>
      </c>
      <c r="BC269" s="168">
        <f>Kinder!BQ268</f>
        <v>0</v>
      </c>
      <c r="BD269" s="168">
        <f>Kinder!BR268</f>
        <v>0</v>
      </c>
      <c r="BE269" s="168">
        <f>Kinder!BS268</f>
        <v>0</v>
      </c>
      <c r="BF269" s="168">
        <f>Kinder!BT268</f>
        <v>0</v>
      </c>
      <c r="BG269" s="168">
        <f>Kinder!BU268</f>
        <v>0</v>
      </c>
      <c r="BH269" s="168">
        <f>Kinder!BV268</f>
        <v>0</v>
      </c>
      <c r="BI269" s="168">
        <f>Kinder!BW268</f>
        <v>0</v>
      </c>
      <c r="BV269" s="79"/>
      <c r="BW269" s="79">
        <f t="shared" ref="BW269:CH269" si="444">IF(MIN(AX267,AX268)&gt;4.5,4.5*AX269,BJ268)</f>
        <v>0</v>
      </c>
      <c r="BX269" s="79">
        <f t="shared" si="444"/>
        <v>0</v>
      </c>
      <c r="BY269" s="79">
        <f t="shared" si="444"/>
        <v>0</v>
      </c>
      <c r="BZ269" s="79">
        <f t="shared" si="444"/>
        <v>0</v>
      </c>
      <c r="CA269" s="79">
        <f t="shared" si="444"/>
        <v>0</v>
      </c>
      <c r="CB269" s="79">
        <f t="shared" si="444"/>
        <v>0</v>
      </c>
      <c r="CC269" s="79">
        <f t="shared" si="444"/>
        <v>0</v>
      </c>
      <c r="CD269" s="79">
        <f t="shared" si="444"/>
        <v>0</v>
      </c>
      <c r="CE269" s="79">
        <f t="shared" si="444"/>
        <v>0</v>
      </c>
      <c r="CF269" s="79">
        <f t="shared" si="444"/>
        <v>0</v>
      </c>
      <c r="CG269" s="79">
        <f t="shared" si="444"/>
        <v>0</v>
      </c>
      <c r="CH269" s="79">
        <f t="shared" si="444"/>
        <v>0</v>
      </c>
      <c r="CI269" s="79">
        <f>SUM(BW269:CH269)</f>
        <v>0</v>
      </c>
      <c r="CJ269" s="80"/>
      <c r="CK269" s="581"/>
      <c r="CL269" s="581"/>
      <c r="CM269" s="581"/>
    </row>
    <row r="270" spans="1:91" x14ac:dyDescent="0.2">
      <c r="A270" s="124">
        <f>Kinder!E270</f>
        <v>0</v>
      </c>
      <c r="B270">
        <f>Kinder!F270</f>
        <v>0</v>
      </c>
      <c r="C270">
        <f>Kinder!G270</f>
        <v>0</v>
      </c>
      <c r="D270">
        <f>Kinder!H270</f>
        <v>0</v>
      </c>
      <c r="E270">
        <f>Kinder!I270</f>
        <v>0</v>
      </c>
      <c r="F270">
        <f>Kinder!J270</f>
        <v>0</v>
      </c>
      <c r="G270">
        <f>Kinder!K270</f>
        <v>0</v>
      </c>
      <c r="H270">
        <f>Kinder!L270</f>
        <v>0</v>
      </c>
      <c r="I270">
        <f>Kinder!M270</f>
        <v>0</v>
      </c>
      <c r="J270">
        <f>Kinder!N270</f>
        <v>0</v>
      </c>
      <c r="K270">
        <f>Kinder!O270</f>
        <v>0</v>
      </c>
      <c r="L270">
        <f>Kinder!P270</f>
        <v>0</v>
      </c>
      <c r="AX270" s="165">
        <f>IF(Kinder!BL270=4.5,'Berechnung 4_5 _ x'!$E$31,Kinder!BL270)</f>
        <v>0</v>
      </c>
      <c r="AY270" s="165">
        <f>IF(Kinder!F270=4.5,'Berechnung 4_5 _ x'!$E$31,Kinder!F270)</f>
        <v>0</v>
      </c>
      <c r="AZ270" s="165">
        <f>IF(Kinder!G270=4.5,'Berechnung 4_5 _ x'!$E$31,Kinder!G270)</f>
        <v>0</v>
      </c>
      <c r="BA270" s="165">
        <f>IF(Kinder!H270=4.5,'Berechnung 4_5 _ x'!$E$31,Kinder!H270)</f>
        <v>0</v>
      </c>
      <c r="BB270" s="165">
        <f>IF(Kinder!I270=4.5,'Berechnung 4_5 _ x'!$E$31,Kinder!I270)</f>
        <v>0</v>
      </c>
      <c r="BC270" s="165">
        <f>IF(Kinder!J270=4.5,'Berechnung 4_5 _ x'!$E$31,Kinder!J270)</f>
        <v>0</v>
      </c>
      <c r="BD270" s="165">
        <f>IF(Kinder!K270=4.5,'Berechnung 4_5 _ x'!$E$31,Kinder!K270)</f>
        <v>0</v>
      </c>
      <c r="BE270" s="165">
        <f>IF(Kinder!L270=4.5,'Berechnung 4_5 _ x'!$E$31,Kinder!L270)</f>
        <v>0</v>
      </c>
      <c r="BF270" s="165">
        <f>IF(Kinder!M270=4.5,'Berechnung 4_5 _ x'!$E$31,Kinder!M270)</f>
        <v>0</v>
      </c>
      <c r="BG270" s="165">
        <f>IF(Kinder!N270=4.5,'Berechnung 4_5 _ x'!$E$31,Kinder!N270)</f>
        <v>0</v>
      </c>
      <c r="BH270" s="165">
        <f>IF(Kinder!O270=4.5,'Berechnung 4_5 _ x'!$E$31,Kinder!O270)</f>
        <v>0</v>
      </c>
      <c r="BI270" s="165">
        <f>IF(Kinder!P270=4.5,'Berechnung 4_5 _ x'!$E$31,Kinder!P270)</f>
        <v>0</v>
      </c>
      <c r="BJ270" s="165"/>
      <c r="BK270" s="165"/>
      <c r="BL270" s="165"/>
      <c r="BM270" s="165"/>
      <c r="BN270" s="165"/>
      <c r="BO270" s="165"/>
      <c r="BP270" s="165"/>
      <c r="BQ270" s="165"/>
      <c r="BR270" s="165"/>
      <c r="BS270" s="165"/>
      <c r="BT270" s="165"/>
      <c r="BU270" s="165"/>
      <c r="BW270">
        <f t="shared" ref="BW270:CH270" si="445">IF(MIN(AX270,AX271)&gt;=4.5,1*AX272,BJ271)</f>
        <v>0</v>
      </c>
      <c r="BX270">
        <f t="shared" si="445"/>
        <v>0</v>
      </c>
      <c r="BY270">
        <f t="shared" si="445"/>
        <v>0</v>
      </c>
      <c r="BZ270">
        <f t="shared" si="445"/>
        <v>0</v>
      </c>
      <c r="CA270">
        <f t="shared" si="445"/>
        <v>0</v>
      </c>
      <c r="CB270">
        <f t="shared" si="445"/>
        <v>0</v>
      </c>
      <c r="CC270">
        <f t="shared" si="445"/>
        <v>0</v>
      </c>
      <c r="CD270">
        <f t="shared" si="445"/>
        <v>0</v>
      </c>
      <c r="CE270">
        <f t="shared" si="445"/>
        <v>0</v>
      </c>
      <c r="CF270">
        <f t="shared" si="445"/>
        <v>0</v>
      </c>
      <c r="CG270">
        <f t="shared" si="445"/>
        <v>0</v>
      </c>
      <c r="CH270">
        <f t="shared" si="445"/>
        <v>0</v>
      </c>
      <c r="CJ270" s="78">
        <f>SUM(BW270:CH270)</f>
        <v>0</v>
      </c>
      <c r="CK270" s="581">
        <f>CL270+CM270</f>
        <v>0</v>
      </c>
      <c r="CL270" s="581">
        <f>IF(COUNTIF(Kinder!E272:P272,Antrag!$C$4)=0,0,(IF(AND(A270=2,Kinder!E272=Antrag!$C$4),M271,0)+IF(AND(OR(A270=2,B270=2),Kinder!F272=Antrag!$C$4),N271,0)+IF(AND(OR(A270=2,B270=2,C270=2),Kinder!G272=Antrag!$C$4),O271,0)+IF(AND(OR(A270=2,B270=2,C270=2,D270=2),Kinder!H272=Antrag!$C$4),P271,0)+IF(AND(OR(A270=2,B270=2,C270=2,D270=2,E270=2),Kinder!I272=Antrag!$C$4),Q271,0)+IF(AND(OR(A270=2,B270=2,C270=2,D270=2,E270=2,F270=2),Kinder!J272=Antrag!$C$4),R271,0))/12)</f>
        <v>0</v>
      </c>
      <c r="CM270" s="581">
        <f>IF(COUNTIF(Kinder!E272:P272,Antrag!$C$4)=0,0,(IF(AND(OR(A270=2,B270=2,C270=2,D270=2,E270=2,F270=2,G270=2),Kinder!K272=Antrag!$C$4),S271,0)+IF(AND(OR(A270=2,B270=2,C270=2,D270=2,E270=2,F270=2,G270=2,H270=2),Kinder!L272=Antrag!$C$4),T271,0)+IF(AND(OR(A270=2,B270=2,C270=2,D270=2,E270=2,F270=2,G270=2,H270=2,I270=2),Kinder!M272=Antrag!$C$4),U271,0)+IF(AND(OR(A270=2,B270=2,C270=2,D270=2,E270=2,F270=2,G270=2,H270=2,I270=2,J270=2),Kinder!N272=Antrag!$C$4),V271,0)+IF(AND(OR(A270=2,B270=2,C270=2,D270=2,E270=2,F270=2,G270=2,H270=2,I270=2,J270=2,K270=2),Kinder!O272=Antrag!$C$4),W271,0)+IF(AND(OR(A270=2,B270=2,C270=2,D270=2,E270=2,F270=2,G270=2,H270=2,I270=2,J270=2,K270=2,L270=2),Kinder!P272=Antrag!$C$4),X271,0))/12)</f>
        <v>0</v>
      </c>
    </row>
    <row r="271" spans="1:91" x14ac:dyDescent="0.2">
      <c r="A271" s="124"/>
      <c r="M271">
        <f>Kinder!E271</f>
        <v>0</v>
      </c>
      <c r="N271">
        <f>Kinder!F271</f>
        <v>0</v>
      </c>
      <c r="O271">
        <f>Kinder!G271</f>
        <v>0</v>
      </c>
      <c r="P271">
        <f>Kinder!H271</f>
        <v>0</v>
      </c>
      <c r="Q271">
        <f>Kinder!I271</f>
        <v>0</v>
      </c>
      <c r="R271">
        <f>Kinder!J271</f>
        <v>0</v>
      </c>
      <c r="S271">
        <f>Kinder!K271</f>
        <v>0</v>
      </c>
      <c r="T271">
        <f>Kinder!L271</f>
        <v>0</v>
      </c>
      <c r="U271">
        <f>Kinder!M271</f>
        <v>0</v>
      </c>
      <c r="V271">
        <f>Kinder!N271</f>
        <v>0</v>
      </c>
      <c r="W271">
        <f>Kinder!O271</f>
        <v>0</v>
      </c>
      <c r="X271">
        <f>Kinder!P271</f>
        <v>0</v>
      </c>
      <c r="AX271">
        <f>IF(Kinder!BL270&gt;=4.5,IF('Berechnung 4_5 _ x'!D$5="Nein",4.5,IF(Kinder!AJ$903&lt;3,IF(MAX(Kinder!$AJ$903:AJ$903)&lt;3,4.5,Kinder!BL270),MIN('Berechnung 4_5 _ x'!$E$31:$F$32))),Kinder!BL270)</f>
        <v>0</v>
      </c>
      <c r="AY271">
        <f>IF(Kinder!BM270&gt;=4.5,IF('Berechnung 4_5 _ x'!E$5="Nein",4.5,IF(Kinder!AK$903&lt;3,IF(MAX(Kinder!$AJ$903:AK$903)&lt;3,4.5,Kinder!BM270),MIN('Berechnung 4_5 _ x'!$E$31:$F$32))),Kinder!BM270)</f>
        <v>0</v>
      </c>
      <c r="AZ271">
        <f>IF(Kinder!BN270&gt;=4.5,IF('Berechnung 4_5 _ x'!F$5="Nein",4.5,IF(Kinder!AL$903&lt;3,IF(MAX(Kinder!$AJ$903:AL$903)&lt;3,4.5,Kinder!BN270),MIN('Berechnung 4_5 _ x'!$E$31:$F$32))),Kinder!BN270)</f>
        <v>0</v>
      </c>
      <c r="BA271">
        <f>IF(Kinder!BO270&gt;=4.5,IF('Berechnung 4_5 _ x'!G$5="Nein",4.5,IF(Kinder!AM$903&lt;3,IF(MAX(Kinder!$AJ$903:AM$903)&lt;3,4.5,Kinder!BO270),MIN('Berechnung 4_5 _ x'!$E$31:$F$32))),Kinder!BO270)</f>
        <v>0</v>
      </c>
      <c r="BB271">
        <f>IF(Kinder!BP270&gt;=4.5,IF('Berechnung 4_5 _ x'!H$5="Nein",4.5,IF(Kinder!AN$903&lt;3,IF(MAX(Kinder!$AJ$903:AN$903)&lt;3,4.5,Kinder!BP270),MIN('Berechnung 4_5 _ x'!$E$31:$F$32))),Kinder!BP270)</f>
        <v>0</v>
      </c>
      <c r="BC271">
        <f>IF(Kinder!BQ270&gt;=4.5,IF('Berechnung 4_5 _ x'!I$5="Nein",4.5,IF(Kinder!AO$903&lt;3,IF(MAX(Kinder!$AJ$903:AO$903)&lt;3,4.5,Kinder!BQ270),MIN('Berechnung 4_5 _ x'!$E$31:$F$32))),Kinder!BQ270)</f>
        <v>0</v>
      </c>
      <c r="BD271">
        <f>IF(Kinder!BR270&gt;=4.5,IF('Berechnung 4_5 _ x'!J$5="Nein",4.5,IF(Kinder!AP$903&lt;3,IF(MAX(Kinder!$AJ$903:AP$903)&lt;3,4.5,Kinder!BR270),MIN('Berechnung 4_5 _ x'!$E$31:$F$32))),Kinder!BR270)</f>
        <v>0</v>
      </c>
      <c r="BE271">
        <f>IF(Kinder!BS270&gt;=4.5,IF('Berechnung 4_5 _ x'!K$5="Nein",4.5,IF(Kinder!AQ$903&lt;3,IF(MAX(Kinder!$AJ$903:AQ$903)&lt;3,4.5,Kinder!BS270),MIN('Berechnung 4_5 _ x'!$E$31:$F$32))),Kinder!BS270)</f>
        <v>0</v>
      </c>
      <c r="BF271">
        <f>IF(Kinder!BT270&gt;=4.5,IF('Berechnung 4_5 _ x'!L$5="Nein",4.5,IF(Kinder!AR$903&lt;3,IF(MAX(Kinder!$AJ$903:AR$903)&lt;3,4.5,Kinder!BT270),MIN('Berechnung 4_5 _ x'!$E$31:$F$32))),Kinder!BT270)</f>
        <v>0</v>
      </c>
      <c r="BG271">
        <f>IF(Kinder!BU270&gt;=4.5,IF('Berechnung 4_5 _ x'!M$5="Nein",4.5,IF(Kinder!AS$903&lt;3,IF(MAX(Kinder!$AJ$903:AS$903)&lt;3,4.5,Kinder!BU270),MIN('Berechnung 4_5 _ x'!$E$31:$F$32))),Kinder!BU270)</f>
        <v>0</v>
      </c>
      <c r="BH271">
        <f>IF(Kinder!BV270&gt;=4.5,IF('Berechnung 4_5 _ x'!N$5="Nein",4.5,IF(Kinder!AT$903&lt;3,IF(MAX(Kinder!$AJ$903:AT$903)&lt;3,4.5,Kinder!BV270),MIN('Berechnung 4_5 _ x'!$E$31:$F$32))),Kinder!BV270)</f>
        <v>0</v>
      </c>
      <c r="BI271">
        <f>IF(Kinder!BW270&gt;=4.5,IF('Berechnung 4_5 _ x'!O$5="Nein",4.5,IF(Kinder!AU$903&lt;3,IF(MAX(Kinder!$AJ$903:AU$903)&lt;3,4.5,Kinder!BW270),MIN('Berechnung 4_5 _ x'!$E$31:$F$32))),Kinder!BW270)</f>
        <v>0</v>
      </c>
      <c r="BJ271">
        <f t="shared" ref="BJ271:BU271" si="446">MIN(AX270,AX271)*AX272</f>
        <v>0</v>
      </c>
      <c r="BK271">
        <f t="shared" si="446"/>
        <v>0</v>
      </c>
      <c r="BL271">
        <f t="shared" si="446"/>
        <v>0</v>
      </c>
      <c r="BM271">
        <f t="shared" si="446"/>
        <v>0</v>
      </c>
      <c r="BN271">
        <f t="shared" si="446"/>
        <v>0</v>
      </c>
      <c r="BO271">
        <f t="shared" si="446"/>
        <v>0</v>
      </c>
      <c r="BP271">
        <f t="shared" si="446"/>
        <v>0</v>
      </c>
      <c r="BQ271">
        <f t="shared" si="446"/>
        <v>0</v>
      </c>
      <c r="BR271">
        <f t="shared" si="446"/>
        <v>0</v>
      </c>
      <c r="BS271">
        <f t="shared" si="446"/>
        <v>0</v>
      </c>
      <c r="BT271">
        <f t="shared" si="446"/>
        <v>0</v>
      </c>
      <c r="BU271">
        <f t="shared" si="446"/>
        <v>0</v>
      </c>
      <c r="BV271">
        <f>SUM(BJ271:BU271)</f>
        <v>0</v>
      </c>
      <c r="CJ271" s="78"/>
      <c r="CK271" s="581"/>
      <c r="CL271" s="581"/>
      <c r="CM271" s="581"/>
    </row>
    <row r="272" spans="1:91" ht="13.5" thickBot="1" x14ac:dyDescent="0.25">
      <c r="A272" s="167"/>
      <c r="B272" s="79"/>
      <c r="C272" s="79"/>
      <c r="D272" s="79"/>
      <c r="E272" s="79"/>
      <c r="F272" s="79"/>
      <c r="G272" s="79"/>
      <c r="H272" s="79"/>
      <c r="I272" s="79"/>
      <c r="J272" s="79"/>
      <c r="K272" s="79"/>
      <c r="L272" s="79"/>
      <c r="M272" s="79"/>
      <c r="N272" s="79"/>
      <c r="O272" s="79"/>
      <c r="P272" s="79"/>
      <c r="Q272" s="79"/>
      <c r="R272" s="79"/>
      <c r="S272" s="79"/>
      <c r="T272" s="79"/>
      <c r="U272" s="79"/>
      <c r="V272" s="79"/>
      <c r="W272" s="79"/>
      <c r="X272" s="79"/>
      <c r="Y272" s="79">
        <f t="shared" ref="Y272:AJ272" si="447">A270*M271</f>
        <v>0</v>
      </c>
      <c r="Z272" s="79">
        <f t="shared" si="447"/>
        <v>0</v>
      </c>
      <c r="AA272" s="79">
        <f t="shared" si="447"/>
        <v>0</v>
      </c>
      <c r="AB272" s="79">
        <f t="shared" si="447"/>
        <v>0</v>
      </c>
      <c r="AC272" s="79">
        <f t="shared" si="447"/>
        <v>0</v>
      </c>
      <c r="AD272" s="79">
        <f t="shared" si="447"/>
        <v>0</v>
      </c>
      <c r="AE272" s="79">
        <f t="shared" si="447"/>
        <v>0</v>
      </c>
      <c r="AF272" s="79">
        <f t="shared" si="447"/>
        <v>0</v>
      </c>
      <c r="AG272" s="79">
        <f t="shared" si="447"/>
        <v>0</v>
      </c>
      <c r="AH272" s="79">
        <f t="shared" si="447"/>
        <v>0</v>
      </c>
      <c r="AI272" s="79">
        <f t="shared" si="447"/>
        <v>0</v>
      </c>
      <c r="AJ272" s="79">
        <f t="shared" si="447"/>
        <v>0</v>
      </c>
      <c r="AK272" s="79">
        <f t="shared" ref="AK272:AV272" si="448">IF(A270&gt;4.4,M271,A270*M271)</f>
        <v>0</v>
      </c>
      <c r="AL272" s="79">
        <f t="shared" si="448"/>
        <v>0</v>
      </c>
      <c r="AM272" s="79">
        <f t="shared" si="448"/>
        <v>0</v>
      </c>
      <c r="AN272" s="79">
        <f t="shared" si="448"/>
        <v>0</v>
      </c>
      <c r="AO272" s="79">
        <f t="shared" si="448"/>
        <v>0</v>
      </c>
      <c r="AP272" s="79">
        <f t="shared" si="448"/>
        <v>0</v>
      </c>
      <c r="AQ272" s="79">
        <f t="shared" si="448"/>
        <v>0</v>
      </c>
      <c r="AR272" s="79">
        <f t="shared" si="448"/>
        <v>0</v>
      </c>
      <c r="AS272" s="79">
        <f t="shared" si="448"/>
        <v>0</v>
      </c>
      <c r="AT272" s="79">
        <f t="shared" si="448"/>
        <v>0</v>
      </c>
      <c r="AU272" s="79">
        <f t="shared" si="448"/>
        <v>0</v>
      </c>
      <c r="AV272" s="79">
        <f t="shared" si="448"/>
        <v>0</v>
      </c>
      <c r="AW272" s="79">
        <f>SUM(Y272:AJ272)</f>
        <v>0</v>
      </c>
      <c r="AX272" s="168">
        <f>Kinder!BL271</f>
        <v>0</v>
      </c>
      <c r="AY272" s="168">
        <f>Kinder!BM271</f>
        <v>0</v>
      </c>
      <c r="AZ272" s="168">
        <f>Kinder!BN271</f>
        <v>0</v>
      </c>
      <c r="BA272" s="168">
        <f>Kinder!BO271</f>
        <v>0</v>
      </c>
      <c r="BB272" s="168">
        <f>Kinder!BP271</f>
        <v>0</v>
      </c>
      <c r="BC272" s="168">
        <f>Kinder!BQ271</f>
        <v>0</v>
      </c>
      <c r="BD272" s="168">
        <f>Kinder!BR271</f>
        <v>0</v>
      </c>
      <c r="BE272" s="168">
        <f>Kinder!BS271</f>
        <v>0</v>
      </c>
      <c r="BF272" s="168">
        <f>Kinder!BT271</f>
        <v>0</v>
      </c>
      <c r="BG272" s="168">
        <f>Kinder!BU271</f>
        <v>0</v>
      </c>
      <c r="BH272" s="168">
        <f>Kinder!BV271</f>
        <v>0</v>
      </c>
      <c r="BI272" s="168">
        <f>Kinder!BW271</f>
        <v>0</v>
      </c>
      <c r="BV272" s="79"/>
      <c r="BW272" s="79">
        <f t="shared" ref="BW272:CH272" si="449">IF(MIN(AX270,AX271)&gt;4.5,4.5*AX272,BJ271)</f>
        <v>0</v>
      </c>
      <c r="BX272" s="79">
        <f t="shared" si="449"/>
        <v>0</v>
      </c>
      <c r="BY272" s="79">
        <f t="shared" si="449"/>
        <v>0</v>
      </c>
      <c r="BZ272" s="79">
        <f t="shared" si="449"/>
        <v>0</v>
      </c>
      <c r="CA272" s="79">
        <f t="shared" si="449"/>
        <v>0</v>
      </c>
      <c r="CB272" s="79">
        <f t="shared" si="449"/>
        <v>0</v>
      </c>
      <c r="CC272" s="79">
        <f t="shared" si="449"/>
        <v>0</v>
      </c>
      <c r="CD272" s="79">
        <f t="shared" si="449"/>
        <v>0</v>
      </c>
      <c r="CE272" s="79">
        <f t="shared" si="449"/>
        <v>0</v>
      </c>
      <c r="CF272" s="79">
        <f t="shared" si="449"/>
        <v>0</v>
      </c>
      <c r="CG272" s="79">
        <f t="shared" si="449"/>
        <v>0</v>
      </c>
      <c r="CH272" s="79">
        <f t="shared" si="449"/>
        <v>0</v>
      </c>
      <c r="CI272" s="79">
        <f>SUM(BW272:CH272)</f>
        <v>0</v>
      </c>
      <c r="CJ272" s="80"/>
      <c r="CK272" s="581"/>
      <c r="CL272" s="581"/>
      <c r="CM272" s="581"/>
    </row>
    <row r="273" spans="1:91" x14ac:dyDescent="0.2">
      <c r="A273" s="124">
        <f>Kinder!E273</f>
        <v>0</v>
      </c>
      <c r="B273">
        <f>Kinder!F273</f>
        <v>0</v>
      </c>
      <c r="C273">
        <f>Kinder!G273</f>
        <v>0</v>
      </c>
      <c r="D273">
        <f>Kinder!H273</f>
        <v>0</v>
      </c>
      <c r="E273">
        <f>Kinder!I273</f>
        <v>0</v>
      </c>
      <c r="F273">
        <f>Kinder!J273</f>
        <v>0</v>
      </c>
      <c r="G273">
        <f>Kinder!K273</f>
        <v>0</v>
      </c>
      <c r="H273">
        <f>Kinder!L273</f>
        <v>0</v>
      </c>
      <c r="I273">
        <f>Kinder!M273</f>
        <v>0</v>
      </c>
      <c r="J273">
        <f>Kinder!N273</f>
        <v>0</v>
      </c>
      <c r="K273">
        <f>Kinder!O273</f>
        <v>0</v>
      </c>
      <c r="L273">
        <f>Kinder!P273</f>
        <v>0</v>
      </c>
      <c r="AX273" s="165">
        <f>IF(Kinder!BL273=4.5,'Berechnung 4_5 _ x'!$E$31,Kinder!BL273)</f>
        <v>0</v>
      </c>
      <c r="AY273" s="165">
        <f>IF(Kinder!F273=4.5,'Berechnung 4_5 _ x'!$E$31,Kinder!F273)</f>
        <v>0</v>
      </c>
      <c r="AZ273" s="165">
        <f>IF(Kinder!G273=4.5,'Berechnung 4_5 _ x'!$E$31,Kinder!G273)</f>
        <v>0</v>
      </c>
      <c r="BA273" s="165">
        <f>IF(Kinder!H273=4.5,'Berechnung 4_5 _ x'!$E$31,Kinder!H273)</f>
        <v>0</v>
      </c>
      <c r="BB273" s="165">
        <f>IF(Kinder!I273=4.5,'Berechnung 4_5 _ x'!$E$31,Kinder!I273)</f>
        <v>0</v>
      </c>
      <c r="BC273" s="165">
        <f>IF(Kinder!J273=4.5,'Berechnung 4_5 _ x'!$E$31,Kinder!J273)</f>
        <v>0</v>
      </c>
      <c r="BD273" s="165">
        <f>IF(Kinder!K273=4.5,'Berechnung 4_5 _ x'!$E$31,Kinder!K273)</f>
        <v>0</v>
      </c>
      <c r="BE273" s="165">
        <f>IF(Kinder!L273=4.5,'Berechnung 4_5 _ x'!$E$31,Kinder!L273)</f>
        <v>0</v>
      </c>
      <c r="BF273" s="165">
        <f>IF(Kinder!M273=4.5,'Berechnung 4_5 _ x'!$E$31,Kinder!M273)</f>
        <v>0</v>
      </c>
      <c r="BG273" s="165">
        <f>IF(Kinder!N273=4.5,'Berechnung 4_5 _ x'!$E$31,Kinder!N273)</f>
        <v>0</v>
      </c>
      <c r="BH273" s="165">
        <f>IF(Kinder!O273=4.5,'Berechnung 4_5 _ x'!$E$31,Kinder!O273)</f>
        <v>0</v>
      </c>
      <c r="BI273" s="165">
        <f>IF(Kinder!P273=4.5,'Berechnung 4_5 _ x'!$E$31,Kinder!P273)</f>
        <v>0</v>
      </c>
      <c r="BJ273" s="165"/>
      <c r="BK273" s="165"/>
      <c r="BL273" s="165"/>
      <c r="BM273" s="165"/>
      <c r="BN273" s="165"/>
      <c r="BO273" s="165"/>
      <c r="BP273" s="165"/>
      <c r="BQ273" s="165"/>
      <c r="BR273" s="165"/>
      <c r="BS273" s="165"/>
      <c r="BT273" s="165"/>
      <c r="BU273" s="165"/>
      <c r="BW273">
        <f t="shared" ref="BW273:CH273" si="450">IF(MIN(AX273,AX274)&gt;=4.5,1*AX275,BJ274)</f>
        <v>0</v>
      </c>
      <c r="BX273">
        <f t="shared" si="450"/>
        <v>0</v>
      </c>
      <c r="BY273">
        <f t="shared" si="450"/>
        <v>0</v>
      </c>
      <c r="BZ273">
        <f t="shared" si="450"/>
        <v>0</v>
      </c>
      <c r="CA273">
        <f t="shared" si="450"/>
        <v>0</v>
      </c>
      <c r="CB273">
        <f t="shared" si="450"/>
        <v>0</v>
      </c>
      <c r="CC273">
        <f t="shared" si="450"/>
        <v>0</v>
      </c>
      <c r="CD273">
        <f t="shared" si="450"/>
        <v>0</v>
      </c>
      <c r="CE273">
        <f t="shared" si="450"/>
        <v>0</v>
      </c>
      <c r="CF273">
        <f t="shared" si="450"/>
        <v>0</v>
      </c>
      <c r="CG273">
        <f t="shared" si="450"/>
        <v>0</v>
      </c>
      <c r="CH273">
        <f t="shared" si="450"/>
        <v>0</v>
      </c>
      <c r="CJ273" s="78">
        <f>SUM(BW273:CH273)</f>
        <v>0</v>
      </c>
      <c r="CK273" s="581">
        <f>CL273+CM273</f>
        <v>0</v>
      </c>
      <c r="CL273" s="581">
        <f>IF(COUNTIF(Kinder!E275:P275,Antrag!$C$4)=0,0,(IF(AND(A273=2,Kinder!E275=Antrag!$C$4),M274,0)+IF(AND(OR(A273=2,B273=2),Kinder!F275=Antrag!$C$4),N274,0)+IF(AND(OR(A273=2,B273=2,C273=2),Kinder!G275=Antrag!$C$4),O274,0)+IF(AND(OR(A273=2,B273=2,C273=2,D273=2),Kinder!H275=Antrag!$C$4),P274,0)+IF(AND(OR(A273=2,B273=2,C273=2,D273=2,E273=2),Kinder!I275=Antrag!$C$4),Q274,0)+IF(AND(OR(A273=2,B273=2,C273=2,D273=2,E273=2,F273=2),Kinder!J275=Antrag!$C$4),R274,0))/12)</f>
        <v>0</v>
      </c>
      <c r="CM273" s="581">
        <f>IF(COUNTIF(Kinder!E275:P275,Antrag!$C$4)=0,0,(IF(AND(OR(A273=2,B273=2,C273=2,D273=2,E273=2,F273=2,G273=2),Kinder!K275=Antrag!$C$4),S274,0)+IF(AND(OR(A273=2,B273=2,C273=2,D273=2,E273=2,F273=2,G273=2,H273=2),Kinder!L275=Antrag!$C$4),T274,0)+IF(AND(OR(A273=2,B273=2,C273=2,D273=2,E273=2,F273=2,G273=2,H273=2,I273=2),Kinder!M275=Antrag!$C$4),U274,0)+IF(AND(OR(A273=2,B273=2,C273=2,D273=2,E273=2,F273=2,G273=2,H273=2,I273=2,J273=2),Kinder!N275=Antrag!$C$4),V274,0)+IF(AND(OR(A273=2,B273=2,C273=2,D273=2,E273=2,F273=2,G273=2,H273=2,I273=2,J273=2,K273=2),Kinder!O275=Antrag!$C$4),W274,0)+IF(AND(OR(A273=2,B273=2,C273=2,D273=2,E273=2,F273=2,G273=2,H273=2,I273=2,J273=2,K273=2,L273=2),Kinder!P275=Antrag!$C$4),X274,0))/12)</f>
        <v>0</v>
      </c>
    </row>
    <row r="274" spans="1:91" x14ac:dyDescent="0.2">
      <c r="A274" s="124"/>
      <c r="M274">
        <f>Kinder!E274</f>
        <v>0</v>
      </c>
      <c r="N274">
        <f>Kinder!F274</f>
        <v>0</v>
      </c>
      <c r="O274">
        <f>Kinder!G274</f>
        <v>0</v>
      </c>
      <c r="P274">
        <f>Kinder!H274</f>
        <v>0</v>
      </c>
      <c r="Q274">
        <f>Kinder!I274</f>
        <v>0</v>
      </c>
      <c r="R274">
        <f>Kinder!J274</f>
        <v>0</v>
      </c>
      <c r="S274">
        <f>Kinder!K274</f>
        <v>0</v>
      </c>
      <c r="T274">
        <f>Kinder!L274</f>
        <v>0</v>
      </c>
      <c r="U274">
        <f>Kinder!M274</f>
        <v>0</v>
      </c>
      <c r="V274">
        <f>Kinder!N274</f>
        <v>0</v>
      </c>
      <c r="W274">
        <f>Kinder!O274</f>
        <v>0</v>
      </c>
      <c r="X274">
        <f>Kinder!P274</f>
        <v>0</v>
      </c>
      <c r="AX274">
        <f>IF(Kinder!BL273&gt;=4.5,IF('Berechnung 4_5 _ x'!D$5="Nein",4.5,IF(Kinder!AJ$903&lt;3,IF(MAX(Kinder!$AJ$903:AJ$903)&lt;3,4.5,Kinder!BL273),MIN('Berechnung 4_5 _ x'!$E$31:$F$32))),Kinder!BL273)</f>
        <v>0</v>
      </c>
      <c r="AY274">
        <f>IF(Kinder!BM273&gt;=4.5,IF('Berechnung 4_5 _ x'!E$5="Nein",4.5,IF(Kinder!AK$903&lt;3,IF(MAX(Kinder!$AJ$903:AK$903)&lt;3,4.5,Kinder!BM273),MIN('Berechnung 4_5 _ x'!$E$31:$F$32))),Kinder!BM273)</f>
        <v>0</v>
      </c>
      <c r="AZ274">
        <f>IF(Kinder!BN273&gt;=4.5,IF('Berechnung 4_5 _ x'!F$5="Nein",4.5,IF(Kinder!AL$903&lt;3,IF(MAX(Kinder!$AJ$903:AL$903)&lt;3,4.5,Kinder!BN273),MIN('Berechnung 4_5 _ x'!$E$31:$F$32))),Kinder!BN273)</f>
        <v>0</v>
      </c>
      <c r="BA274">
        <f>IF(Kinder!BO273&gt;=4.5,IF('Berechnung 4_5 _ x'!G$5="Nein",4.5,IF(Kinder!AM$903&lt;3,IF(MAX(Kinder!$AJ$903:AM$903)&lt;3,4.5,Kinder!BO273),MIN('Berechnung 4_5 _ x'!$E$31:$F$32))),Kinder!BO273)</f>
        <v>0</v>
      </c>
      <c r="BB274">
        <f>IF(Kinder!BP273&gt;=4.5,IF('Berechnung 4_5 _ x'!H$5="Nein",4.5,IF(Kinder!AN$903&lt;3,IF(MAX(Kinder!$AJ$903:AN$903)&lt;3,4.5,Kinder!BP273),MIN('Berechnung 4_5 _ x'!$E$31:$F$32))),Kinder!BP273)</f>
        <v>0</v>
      </c>
      <c r="BC274">
        <f>IF(Kinder!BQ273&gt;=4.5,IF('Berechnung 4_5 _ x'!I$5="Nein",4.5,IF(Kinder!AO$903&lt;3,IF(MAX(Kinder!$AJ$903:AO$903)&lt;3,4.5,Kinder!BQ273),MIN('Berechnung 4_5 _ x'!$E$31:$F$32))),Kinder!BQ273)</f>
        <v>0</v>
      </c>
      <c r="BD274">
        <f>IF(Kinder!BR273&gt;=4.5,IF('Berechnung 4_5 _ x'!J$5="Nein",4.5,IF(Kinder!AP$903&lt;3,IF(MAX(Kinder!$AJ$903:AP$903)&lt;3,4.5,Kinder!BR273),MIN('Berechnung 4_5 _ x'!$E$31:$F$32))),Kinder!BR273)</f>
        <v>0</v>
      </c>
      <c r="BE274">
        <f>IF(Kinder!BS273&gt;=4.5,IF('Berechnung 4_5 _ x'!K$5="Nein",4.5,IF(Kinder!AQ$903&lt;3,IF(MAX(Kinder!$AJ$903:AQ$903)&lt;3,4.5,Kinder!BS273),MIN('Berechnung 4_5 _ x'!$E$31:$F$32))),Kinder!BS273)</f>
        <v>0</v>
      </c>
      <c r="BF274">
        <f>IF(Kinder!BT273&gt;=4.5,IF('Berechnung 4_5 _ x'!L$5="Nein",4.5,IF(Kinder!AR$903&lt;3,IF(MAX(Kinder!$AJ$903:AR$903)&lt;3,4.5,Kinder!BT273),MIN('Berechnung 4_5 _ x'!$E$31:$F$32))),Kinder!BT273)</f>
        <v>0</v>
      </c>
      <c r="BG274">
        <f>IF(Kinder!BU273&gt;=4.5,IF('Berechnung 4_5 _ x'!M$5="Nein",4.5,IF(Kinder!AS$903&lt;3,IF(MAX(Kinder!$AJ$903:AS$903)&lt;3,4.5,Kinder!BU273),MIN('Berechnung 4_5 _ x'!$E$31:$F$32))),Kinder!BU273)</f>
        <v>0</v>
      </c>
      <c r="BH274">
        <f>IF(Kinder!BV273&gt;=4.5,IF('Berechnung 4_5 _ x'!N$5="Nein",4.5,IF(Kinder!AT$903&lt;3,IF(MAX(Kinder!$AJ$903:AT$903)&lt;3,4.5,Kinder!BV273),MIN('Berechnung 4_5 _ x'!$E$31:$F$32))),Kinder!BV273)</f>
        <v>0</v>
      </c>
      <c r="BI274">
        <f>IF(Kinder!BW273&gt;=4.5,IF('Berechnung 4_5 _ x'!O$5="Nein",4.5,IF(Kinder!AU$903&lt;3,IF(MAX(Kinder!$AJ$903:AU$903)&lt;3,4.5,Kinder!BW273),MIN('Berechnung 4_5 _ x'!$E$31:$F$32))),Kinder!BW273)</f>
        <v>0</v>
      </c>
      <c r="BJ274">
        <f t="shared" ref="BJ274:BU274" si="451">MIN(AX273,AX274)*AX275</f>
        <v>0</v>
      </c>
      <c r="BK274">
        <f t="shared" si="451"/>
        <v>0</v>
      </c>
      <c r="BL274">
        <f t="shared" si="451"/>
        <v>0</v>
      </c>
      <c r="BM274">
        <f t="shared" si="451"/>
        <v>0</v>
      </c>
      <c r="BN274">
        <f t="shared" si="451"/>
        <v>0</v>
      </c>
      <c r="BO274">
        <f t="shared" si="451"/>
        <v>0</v>
      </c>
      <c r="BP274">
        <f t="shared" si="451"/>
        <v>0</v>
      </c>
      <c r="BQ274">
        <f t="shared" si="451"/>
        <v>0</v>
      </c>
      <c r="BR274">
        <f t="shared" si="451"/>
        <v>0</v>
      </c>
      <c r="BS274">
        <f t="shared" si="451"/>
        <v>0</v>
      </c>
      <c r="BT274">
        <f t="shared" si="451"/>
        <v>0</v>
      </c>
      <c r="BU274">
        <f t="shared" si="451"/>
        <v>0</v>
      </c>
      <c r="BV274">
        <f>SUM(BJ274:BU274)</f>
        <v>0</v>
      </c>
      <c r="CJ274" s="78"/>
      <c r="CK274" s="581"/>
      <c r="CL274" s="581"/>
      <c r="CM274" s="581"/>
    </row>
    <row r="275" spans="1:91" ht="13.5" thickBot="1" x14ac:dyDescent="0.25">
      <c r="A275" s="167"/>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f t="shared" ref="Y275:AJ275" si="452">A273*M274</f>
        <v>0</v>
      </c>
      <c r="Z275" s="79">
        <f t="shared" si="452"/>
        <v>0</v>
      </c>
      <c r="AA275" s="79">
        <f t="shared" si="452"/>
        <v>0</v>
      </c>
      <c r="AB275" s="79">
        <f t="shared" si="452"/>
        <v>0</v>
      </c>
      <c r="AC275" s="79">
        <f t="shared" si="452"/>
        <v>0</v>
      </c>
      <c r="AD275" s="79">
        <f t="shared" si="452"/>
        <v>0</v>
      </c>
      <c r="AE275" s="79">
        <f t="shared" si="452"/>
        <v>0</v>
      </c>
      <c r="AF275" s="79">
        <f t="shared" si="452"/>
        <v>0</v>
      </c>
      <c r="AG275" s="79">
        <f t="shared" si="452"/>
        <v>0</v>
      </c>
      <c r="AH275" s="79">
        <f t="shared" si="452"/>
        <v>0</v>
      </c>
      <c r="AI275" s="79">
        <f t="shared" si="452"/>
        <v>0</v>
      </c>
      <c r="AJ275" s="79">
        <f t="shared" si="452"/>
        <v>0</v>
      </c>
      <c r="AK275" s="79">
        <f t="shared" ref="AK275:AV275" si="453">IF(A273&gt;4.4,M274,A273*M274)</f>
        <v>0</v>
      </c>
      <c r="AL275" s="79">
        <f t="shared" si="453"/>
        <v>0</v>
      </c>
      <c r="AM275" s="79">
        <f t="shared" si="453"/>
        <v>0</v>
      </c>
      <c r="AN275" s="79">
        <f t="shared" si="453"/>
        <v>0</v>
      </c>
      <c r="AO275" s="79">
        <f t="shared" si="453"/>
        <v>0</v>
      </c>
      <c r="AP275" s="79">
        <f t="shared" si="453"/>
        <v>0</v>
      </c>
      <c r="AQ275" s="79">
        <f t="shared" si="453"/>
        <v>0</v>
      </c>
      <c r="AR275" s="79">
        <f t="shared" si="453"/>
        <v>0</v>
      </c>
      <c r="AS275" s="79">
        <f t="shared" si="453"/>
        <v>0</v>
      </c>
      <c r="AT275" s="79">
        <f t="shared" si="453"/>
        <v>0</v>
      </c>
      <c r="AU275" s="79">
        <f t="shared" si="453"/>
        <v>0</v>
      </c>
      <c r="AV275" s="79">
        <f t="shared" si="453"/>
        <v>0</v>
      </c>
      <c r="AW275" s="79">
        <f>SUM(Y275:AJ275)</f>
        <v>0</v>
      </c>
      <c r="AX275" s="168">
        <f>Kinder!BL274</f>
        <v>0</v>
      </c>
      <c r="AY275" s="168">
        <f>Kinder!BM274</f>
        <v>0</v>
      </c>
      <c r="AZ275" s="168">
        <f>Kinder!BN274</f>
        <v>0</v>
      </c>
      <c r="BA275" s="168">
        <f>Kinder!BO274</f>
        <v>0</v>
      </c>
      <c r="BB275" s="168">
        <f>Kinder!BP274</f>
        <v>0</v>
      </c>
      <c r="BC275" s="168">
        <f>Kinder!BQ274</f>
        <v>0</v>
      </c>
      <c r="BD275" s="168">
        <f>Kinder!BR274</f>
        <v>0</v>
      </c>
      <c r="BE275" s="168">
        <f>Kinder!BS274</f>
        <v>0</v>
      </c>
      <c r="BF275" s="168">
        <f>Kinder!BT274</f>
        <v>0</v>
      </c>
      <c r="BG275" s="168">
        <f>Kinder!BU274</f>
        <v>0</v>
      </c>
      <c r="BH275" s="168">
        <f>Kinder!BV274</f>
        <v>0</v>
      </c>
      <c r="BI275" s="168">
        <f>Kinder!BW274</f>
        <v>0</v>
      </c>
      <c r="BV275" s="79"/>
      <c r="BW275" s="79">
        <f t="shared" ref="BW275:CH275" si="454">IF(MIN(AX273,AX274)&gt;4.5,4.5*AX275,BJ274)</f>
        <v>0</v>
      </c>
      <c r="BX275" s="79">
        <f t="shared" si="454"/>
        <v>0</v>
      </c>
      <c r="BY275" s="79">
        <f t="shared" si="454"/>
        <v>0</v>
      </c>
      <c r="BZ275" s="79">
        <f t="shared" si="454"/>
        <v>0</v>
      </c>
      <c r="CA275" s="79">
        <f t="shared" si="454"/>
        <v>0</v>
      </c>
      <c r="CB275" s="79">
        <f t="shared" si="454"/>
        <v>0</v>
      </c>
      <c r="CC275" s="79">
        <f t="shared" si="454"/>
        <v>0</v>
      </c>
      <c r="CD275" s="79">
        <f t="shared" si="454"/>
        <v>0</v>
      </c>
      <c r="CE275" s="79">
        <f t="shared" si="454"/>
        <v>0</v>
      </c>
      <c r="CF275" s="79">
        <f t="shared" si="454"/>
        <v>0</v>
      </c>
      <c r="CG275" s="79">
        <f t="shared" si="454"/>
        <v>0</v>
      </c>
      <c r="CH275" s="79">
        <f t="shared" si="454"/>
        <v>0</v>
      </c>
      <c r="CI275" s="79">
        <f>SUM(BW275:CH275)</f>
        <v>0</v>
      </c>
      <c r="CJ275" s="80"/>
      <c r="CK275" s="581"/>
      <c r="CL275" s="581"/>
      <c r="CM275" s="581"/>
    </row>
    <row r="276" spans="1:91" x14ac:dyDescent="0.2">
      <c r="A276" s="124">
        <f>Kinder!E276</f>
        <v>0</v>
      </c>
      <c r="B276">
        <f>Kinder!F276</f>
        <v>0</v>
      </c>
      <c r="C276">
        <f>Kinder!G276</f>
        <v>0</v>
      </c>
      <c r="D276">
        <f>Kinder!H276</f>
        <v>0</v>
      </c>
      <c r="E276">
        <f>Kinder!I276</f>
        <v>0</v>
      </c>
      <c r="F276">
        <f>Kinder!J276</f>
        <v>0</v>
      </c>
      <c r="G276">
        <f>Kinder!K276</f>
        <v>0</v>
      </c>
      <c r="H276">
        <f>Kinder!L276</f>
        <v>0</v>
      </c>
      <c r="I276">
        <f>Kinder!M276</f>
        <v>0</v>
      </c>
      <c r="J276">
        <f>Kinder!N276</f>
        <v>0</v>
      </c>
      <c r="K276">
        <f>Kinder!O276</f>
        <v>0</v>
      </c>
      <c r="L276">
        <f>Kinder!P276</f>
        <v>0</v>
      </c>
      <c r="AX276" s="165">
        <f>IF(Kinder!BL276=4.5,'Berechnung 4_5 _ x'!$E$31,Kinder!BL276)</f>
        <v>0</v>
      </c>
      <c r="AY276" s="165">
        <f>IF(Kinder!F276=4.5,'Berechnung 4_5 _ x'!$E$31,Kinder!F276)</f>
        <v>0</v>
      </c>
      <c r="AZ276" s="165">
        <f>IF(Kinder!G276=4.5,'Berechnung 4_5 _ x'!$E$31,Kinder!G276)</f>
        <v>0</v>
      </c>
      <c r="BA276" s="165">
        <f>IF(Kinder!H276=4.5,'Berechnung 4_5 _ x'!$E$31,Kinder!H276)</f>
        <v>0</v>
      </c>
      <c r="BB276" s="165">
        <f>IF(Kinder!I276=4.5,'Berechnung 4_5 _ x'!$E$31,Kinder!I276)</f>
        <v>0</v>
      </c>
      <c r="BC276" s="165">
        <f>IF(Kinder!J276=4.5,'Berechnung 4_5 _ x'!$E$31,Kinder!J276)</f>
        <v>0</v>
      </c>
      <c r="BD276" s="165">
        <f>IF(Kinder!K276=4.5,'Berechnung 4_5 _ x'!$E$31,Kinder!K276)</f>
        <v>0</v>
      </c>
      <c r="BE276" s="165">
        <f>IF(Kinder!L276=4.5,'Berechnung 4_5 _ x'!$E$31,Kinder!L276)</f>
        <v>0</v>
      </c>
      <c r="BF276" s="165">
        <f>IF(Kinder!M276=4.5,'Berechnung 4_5 _ x'!$E$31,Kinder!M276)</f>
        <v>0</v>
      </c>
      <c r="BG276" s="165">
        <f>IF(Kinder!N276=4.5,'Berechnung 4_5 _ x'!$E$31,Kinder!N276)</f>
        <v>0</v>
      </c>
      <c r="BH276" s="165">
        <f>IF(Kinder!O276=4.5,'Berechnung 4_5 _ x'!$E$31,Kinder!O276)</f>
        <v>0</v>
      </c>
      <c r="BI276" s="165">
        <f>IF(Kinder!P276=4.5,'Berechnung 4_5 _ x'!$E$31,Kinder!P276)</f>
        <v>0</v>
      </c>
      <c r="BJ276" s="165"/>
      <c r="BK276" s="165"/>
      <c r="BL276" s="165"/>
      <c r="BM276" s="165"/>
      <c r="BN276" s="165"/>
      <c r="BO276" s="165"/>
      <c r="BP276" s="165"/>
      <c r="BQ276" s="165"/>
      <c r="BR276" s="165"/>
      <c r="BS276" s="165"/>
      <c r="BT276" s="165"/>
      <c r="BU276" s="165"/>
      <c r="BW276">
        <f t="shared" ref="BW276:CH276" si="455">IF(MIN(AX276,AX277)&gt;=4.5,1*AX278,BJ277)</f>
        <v>0</v>
      </c>
      <c r="BX276">
        <f t="shared" si="455"/>
        <v>0</v>
      </c>
      <c r="BY276">
        <f t="shared" si="455"/>
        <v>0</v>
      </c>
      <c r="BZ276">
        <f t="shared" si="455"/>
        <v>0</v>
      </c>
      <c r="CA276">
        <f t="shared" si="455"/>
        <v>0</v>
      </c>
      <c r="CB276">
        <f t="shared" si="455"/>
        <v>0</v>
      </c>
      <c r="CC276">
        <f t="shared" si="455"/>
        <v>0</v>
      </c>
      <c r="CD276">
        <f t="shared" si="455"/>
        <v>0</v>
      </c>
      <c r="CE276">
        <f t="shared" si="455"/>
        <v>0</v>
      </c>
      <c r="CF276">
        <f t="shared" si="455"/>
        <v>0</v>
      </c>
      <c r="CG276">
        <f t="shared" si="455"/>
        <v>0</v>
      </c>
      <c r="CH276">
        <f t="shared" si="455"/>
        <v>0</v>
      </c>
      <c r="CJ276" s="78">
        <f>SUM(BW276:CH276)</f>
        <v>0</v>
      </c>
      <c r="CK276" s="581">
        <f>CL276+CM276</f>
        <v>0</v>
      </c>
      <c r="CL276" s="581">
        <f>IF(COUNTIF(Kinder!E278:P278,Antrag!$C$4)=0,0,(IF(AND(A276=2,Kinder!E278=Antrag!$C$4),M277,0)+IF(AND(OR(A276=2,B276=2),Kinder!F278=Antrag!$C$4),N277,0)+IF(AND(OR(A276=2,B276=2,C276=2),Kinder!G278=Antrag!$C$4),O277,0)+IF(AND(OR(A276=2,B276=2,C276=2,D276=2),Kinder!H278=Antrag!$C$4),P277,0)+IF(AND(OR(A276=2,B276=2,C276=2,D276=2,E276=2),Kinder!I278=Antrag!$C$4),Q277,0)+IF(AND(OR(A276=2,B276=2,C276=2,D276=2,E276=2,F276=2),Kinder!J278=Antrag!$C$4),R277,0))/12)</f>
        <v>0</v>
      </c>
      <c r="CM276" s="581">
        <f>IF(COUNTIF(Kinder!E278:P278,Antrag!$C$4)=0,0,(IF(AND(OR(A276=2,B276=2,C276=2,D276=2,E276=2,F276=2,G276=2),Kinder!K278=Antrag!$C$4),S277,0)+IF(AND(OR(A276=2,B276=2,C276=2,D276=2,E276=2,F276=2,G276=2,H276=2),Kinder!L278=Antrag!$C$4),T277,0)+IF(AND(OR(A276=2,B276=2,C276=2,D276=2,E276=2,F276=2,G276=2,H276=2,I276=2),Kinder!M278=Antrag!$C$4),U277,0)+IF(AND(OR(A276=2,B276=2,C276=2,D276=2,E276=2,F276=2,G276=2,H276=2,I276=2,J276=2),Kinder!N278=Antrag!$C$4),V277,0)+IF(AND(OR(A276=2,B276=2,C276=2,D276=2,E276=2,F276=2,G276=2,H276=2,I276=2,J276=2,K276=2),Kinder!O278=Antrag!$C$4),W277,0)+IF(AND(OR(A276=2,B276=2,C276=2,D276=2,E276=2,F276=2,G276=2,H276=2,I276=2,J276=2,K276=2,L276=2),Kinder!P278=Antrag!$C$4),X277,0))/12)</f>
        <v>0</v>
      </c>
    </row>
    <row r="277" spans="1:91" x14ac:dyDescent="0.2">
      <c r="A277" s="124"/>
      <c r="M277">
        <f>Kinder!E277</f>
        <v>0</v>
      </c>
      <c r="N277">
        <f>Kinder!F277</f>
        <v>0</v>
      </c>
      <c r="O277">
        <f>Kinder!G277</f>
        <v>0</v>
      </c>
      <c r="P277">
        <f>Kinder!H277</f>
        <v>0</v>
      </c>
      <c r="Q277">
        <f>Kinder!I277</f>
        <v>0</v>
      </c>
      <c r="R277">
        <f>Kinder!J277</f>
        <v>0</v>
      </c>
      <c r="S277">
        <f>Kinder!K277</f>
        <v>0</v>
      </c>
      <c r="T277">
        <f>Kinder!L277</f>
        <v>0</v>
      </c>
      <c r="U277">
        <f>Kinder!M277</f>
        <v>0</v>
      </c>
      <c r="V277">
        <f>Kinder!N277</f>
        <v>0</v>
      </c>
      <c r="W277">
        <f>Kinder!O277</f>
        <v>0</v>
      </c>
      <c r="X277">
        <f>Kinder!P277</f>
        <v>0</v>
      </c>
      <c r="AX277">
        <f>IF(Kinder!BL276&gt;=4.5,IF('Berechnung 4_5 _ x'!D$5="Nein",4.5,IF(Kinder!AJ$903&lt;3,IF(MAX(Kinder!$AJ$903:AJ$903)&lt;3,4.5,Kinder!BL276),MIN('Berechnung 4_5 _ x'!$E$31:$F$32))),Kinder!BL276)</f>
        <v>0</v>
      </c>
      <c r="AY277">
        <f>IF(Kinder!BM276&gt;=4.5,IF('Berechnung 4_5 _ x'!E$5="Nein",4.5,IF(Kinder!AK$903&lt;3,IF(MAX(Kinder!$AJ$903:AK$903)&lt;3,4.5,Kinder!BM276),MIN('Berechnung 4_5 _ x'!$E$31:$F$32))),Kinder!BM276)</f>
        <v>0</v>
      </c>
      <c r="AZ277">
        <f>IF(Kinder!BN276&gt;=4.5,IF('Berechnung 4_5 _ x'!F$5="Nein",4.5,IF(Kinder!AL$903&lt;3,IF(MAX(Kinder!$AJ$903:AL$903)&lt;3,4.5,Kinder!BN276),MIN('Berechnung 4_5 _ x'!$E$31:$F$32))),Kinder!BN276)</f>
        <v>0</v>
      </c>
      <c r="BA277">
        <f>IF(Kinder!BO276&gt;=4.5,IF('Berechnung 4_5 _ x'!G$5="Nein",4.5,IF(Kinder!AM$903&lt;3,IF(MAX(Kinder!$AJ$903:AM$903)&lt;3,4.5,Kinder!BO276),MIN('Berechnung 4_5 _ x'!$E$31:$F$32))),Kinder!BO276)</f>
        <v>0</v>
      </c>
      <c r="BB277">
        <f>IF(Kinder!BP276&gt;=4.5,IF('Berechnung 4_5 _ x'!H$5="Nein",4.5,IF(Kinder!AN$903&lt;3,IF(MAX(Kinder!$AJ$903:AN$903)&lt;3,4.5,Kinder!BP276),MIN('Berechnung 4_5 _ x'!$E$31:$F$32))),Kinder!BP276)</f>
        <v>0</v>
      </c>
      <c r="BC277">
        <f>IF(Kinder!BQ276&gt;=4.5,IF('Berechnung 4_5 _ x'!I$5="Nein",4.5,IF(Kinder!AO$903&lt;3,IF(MAX(Kinder!$AJ$903:AO$903)&lt;3,4.5,Kinder!BQ276),MIN('Berechnung 4_5 _ x'!$E$31:$F$32))),Kinder!BQ276)</f>
        <v>0</v>
      </c>
      <c r="BD277">
        <f>IF(Kinder!BR276&gt;=4.5,IF('Berechnung 4_5 _ x'!J$5="Nein",4.5,IF(Kinder!AP$903&lt;3,IF(MAX(Kinder!$AJ$903:AP$903)&lt;3,4.5,Kinder!BR276),MIN('Berechnung 4_5 _ x'!$E$31:$F$32))),Kinder!BR276)</f>
        <v>0</v>
      </c>
      <c r="BE277">
        <f>IF(Kinder!BS276&gt;=4.5,IF('Berechnung 4_5 _ x'!K$5="Nein",4.5,IF(Kinder!AQ$903&lt;3,IF(MAX(Kinder!$AJ$903:AQ$903)&lt;3,4.5,Kinder!BS276),MIN('Berechnung 4_5 _ x'!$E$31:$F$32))),Kinder!BS276)</f>
        <v>0</v>
      </c>
      <c r="BF277">
        <f>IF(Kinder!BT276&gt;=4.5,IF('Berechnung 4_5 _ x'!L$5="Nein",4.5,IF(Kinder!AR$903&lt;3,IF(MAX(Kinder!$AJ$903:AR$903)&lt;3,4.5,Kinder!BT276),MIN('Berechnung 4_5 _ x'!$E$31:$F$32))),Kinder!BT276)</f>
        <v>0</v>
      </c>
      <c r="BG277">
        <f>IF(Kinder!BU276&gt;=4.5,IF('Berechnung 4_5 _ x'!M$5="Nein",4.5,IF(Kinder!AS$903&lt;3,IF(MAX(Kinder!$AJ$903:AS$903)&lt;3,4.5,Kinder!BU276),MIN('Berechnung 4_5 _ x'!$E$31:$F$32))),Kinder!BU276)</f>
        <v>0</v>
      </c>
      <c r="BH277">
        <f>IF(Kinder!BV276&gt;=4.5,IF('Berechnung 4_5 _ x'!N$5="Nein",4.5,IF(Kinder!AT$903&lt;3,IF(MAX(Kinder!$AJ$903:AT$903)&lt;3,4.5,Kinder!BV276),MIN('Berechnung 4_5 _ x'!$E$31:$F$32))),Kinder!BV276)</f>
        <v>0</v>
      </c>
      <c r="BI277">
        <f>IF(Kinder!BW276&gt;=4.5,IF('Berechnung 4_5 _ x'!O$5="Nein",4.5,IF(Kinder!AU$903&lt;3,IF(MAX(Kinder!$AJ$903:AU$903)&lt;3,4.5,Kinder!BW276),MIN('Berechnung 4_5 _ x'!$E$31:$F$32))),Kinder!BW276)</f>
        <v>0</v>
      </c>
      <c r="BJ277">
        <f t="shared" ref="BJ277:BU277" si="456">MIN(AX276,AX277)*AX278</f>
        <v>0</v>
      </c>
      <c r="BK277">
        <f t="shared" si="456"/>
        <v>0</v>
      </c>
      <c r="BL277">
        <f t="shared" si="456"/>
        <v>0</v>
      </c>
      <c r="BM277">
        <f t="shared" si="456"/>
        <v>0</v>
      </c>
      <c r="BN277">
        <f t="shared" si="456"/>
        <v>0</v>
      </c>
      <c r="BO277">
        <f t="shared" si="456"/>
        <v>0</v>
      </c>
      <c r="BP277">
        <f t="shared" si="456"/>
        <v>0</v>
      </c>
      <c r="BQ277">
        <f t="shared" si="456"/>
        <v>0</v>
      </c>
      <c r="BR277">
        <f t="shared" si="456"/>
        <v>0</v>
      </c>
      <c r="BS277">
        <f t="shared" si="456"/>
        <v>0</v>
      </c>
      <c r="BT277">
        <f t="shared" si="456"/>
        <v>0</v>
      </c>
      <c r="BU277">
        <f t="shared" si="456"/>
        <v>0</v>
      </c>
      <c r="BV277">
        <f>SUM(BJ277:BU277)</f>
        <v>0</v>
      </c>
      <c r="CJ277" s="78"/>
      <c r="CK277" s="581"/>
      <c r="CL277" s="581"/>
      <c r="CM277" s="581"/>
    </row>
    <row r="278" spans="1:91" ht="13.5" thickBot="1" x14ac:dyDescent="0.25">
      <c r="A278" s="167"/>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f t="shared" ref="Y278:AJ278" si="457">A276*M277</f>
        <v>0</v>
      </c>
      <c r="Z278" s="79">
        <f t="shared" si="457"/>
        <v>0</v>
      </c>
      <c r="AA278" s="79">
        <f t="shared" si="457"/>
        <v>0</v>
      </c>
      <c r="AB278" s="79">
        <f t="shared" si="457"/>
        <v>0</v>
      </c>
      <c r="AC278" s="79">
        <f t="shared" si="457"/>
        <v>0</v>
      </c>
      <c r="AD278" s="79">
        <f t="shared" si="457"/>
        <v>0</v>
      </c>
      <c r="AE278" s="79">
        <f t="shared" si="457"/>
        <v>0</v>
      </c>
      <c r="AF278" s="79">
        <f t="shared" si="457"/>
        <v>0</v>
      </c>
      <c r="AG278" s="79">
        <f t="shared" si="457"/>
        <v>0</v>
      </c>
      <c r="AH278" s="79">
        <f t="shared" si="457"/>
        <v>0</v>
      </c>
      <c r="AI278" s="79">
        <f t="shared" si="457"/>
        <v>0</v>
      </c>
      <c r="AJ278" s="79">
        <f t="shared" si="457"/>
        <v>0</v>
      </c>
      <c r="AK278" s="79">
        <f t="shared" ref="AK278:AV278" si="458">IF(A276&gt;4.4,M277,A276*M277)</f>
        <v>0</v>
      </c>
      <c r="AL278" s="79">
        <f t="shared" si="458"/>
        <v>0</v>
      </c>
      <c r="AM278" s="79">
        <f t="shared" si="458"/>
        <v>0</v>
      </c>
      <c r="AN278" s="79">
        <f t="shared" si="458"/>
        <v>0</v>
      </c>
      <c r="AO278" s="79">
        <f t="shared" si="458"/>
        <v>0</v>
      </c>
      <c r="AP278" s="79">
        <f t="shared" si="458"/>
        <v>0</v>
      </c>
      <c r="AQ278" s="79">
        <f t="shared" si="458"/>
        <v>0</v>
      </c>
      <c r="AR278" s="79">
        <f t="shared" si="458"/>
        <v>0</v>
      </c>
      <c r="AS278" s="79">
        <f t="shared" si="458"/>
        <v>0</v>
      </c>
      <c r="AT278" s="79">
        <f t="shared" si="458"/>
        <v>0</v>
      </c>
      <c r="AU278" s="79">
        <f t="shared" si="458"/>
        <v>0</v>
      </c>
      <c r="AV278" s="79">
        <f t="shared" si="458"/>
        <v>0</v>
      </c>
      <c r="AW278" s="79">
        <f>SUM(Y278:AJ278)</f>
        <v>0</v>
      </c>
      <c r="AX278" s="168">
        <f>Kinder!BL277</f>
        <v>0</v>
      </c>
      <c r="AY278" s="168">
        <f>Kinder!BM277</f>
        <v>0</v>
      </c>
      <c r="AZ278" s="168">
        <f>Kinder!BN277</f>
        <v>0</v>
      </c>
      <c r="BA278" s="168">
        <f>Kinder!BO277</f>
        <v>0</v>
      </c>
      <c r="BB278" s="168">
        <f>Kinder!BP277</f>
        <v>0</v>
      </c>
      <c r="BC278" s="168">
        <f>Kinder!BQ277</f>
        <v>0</v>
      </c>
      <c r="BD278" s="168">
        <f>Kinder!BR277</f>
        <v>0</v>
      </c>
      <c r="BE278" s="168">
        <f>Kinder!BS277</f>
        <v>0</v>
      </c>
      <c r="BF278" s="168">
        <f>Kinder!BT277</f>
        <v>0</v>
      </c>
      <c r="BG278" s="168">
        <f>Kinder!BU277</f>
        <v>0</v>
      </c>
      <c r="BH278" s="168">
        <f>Kinder!BV277</f>
        <v>0</v>
      </c>
      <c r="BI278" s="168">
        <f>Kinder!BW277</f>
        <v>0</v>
      </c>
      <c r="BV278" s="79"/>
      <c r="BW278" s="79">
        <f t="shared" ref="BW278:CH278" si="459">IF(MIN(AX276,AX277)&gt;4.5,4.5*AX278,BJ277)</f>
        <v>0</v>
      </c>
      <c r="BX278" s="79">
        <f t="shared" si="459"/>
        <v>0</v>
      </c>
      <c r="BY278" s="79">
        <f t="shared" si="459"/>
        <v>0</v>
      </c>
      <c r="BZ278" s="79">
        <f t="shared" si="459"/>
        <v>0</v>
      </c>
      <c r="CA278" s="79">
        <f t="shared" si="459"/>
        <v>0</v>
      </c>
      <c r="CB278" s="79">
        <f t="shared" si="459"/>
        <v>0</v>
      </c>
      <c r="CC278" s="79">
        <f t="shared" si="459"/>
        <v>0</v>
      </c>
      <c r="CD278" s="79">
        <f t="shared" si="459"/>
        <v>0</v>
      </c>
      <c r="CE278" s="79">
        <f t="shared" si="459"/>
        <v>0</v>
      </c>
      <c r="CF278" s="79">
        <f t="shared" si="459"/>
        <v>0</v>
      </c>
      <c r="CG278" s="79">
        <f t="shared" si="459"/>
        <v>0</v>
      </c>
      <c r="CH278" s="79">
        <f t="shared" si="459"/>
        <v>0</v>
      </c>
      <c r="CI278" s="79">
        <f>SUM(BW278:CH278)</f>
        <v>0</v>
      </c>
      <c r="CJ278" s="80"/>
      <c r="CK278" s="581"/>
      <c r="CL278" s="581"/>
      <c r="CM278" s="581"/>
    </row>
    <row r="279" spans="1:91" x14ac:dyDescent="0.2">
      <c r="A279" s="124">
        <f>Kinder!E279</f>
        <v>0</v>
      </c>
      <c r="B279">
        <f>Kinder!F279</f>
        <v>0</v>
      </c>
      <c r="C279">
        <f>Kinder!G279</f>
        <v>0</v>
      </c>
      <c r="D279">
        <f>Kinder!H279</f>
        <v>0</v>
      </c>
      <c r="E279">
        <f>Kinder!I279</f>
        <v>0</v>
      </c>
      <c r="F279">
        <f>Kinder!J279</f>
        <v>0</v>
      </c>
      <c r="G279">
        <f>Kinder!K279</f>
        <v>0</v>
      </c>
      <c r="H279">
        <f>Kinder!L279</f>
        <v>0</v>
      </c>
      <c r="I279">
        <f>Kinder!M279</f>
        <v>0</v>
      </c>
      <c r="J279">
        <f>Kinder!N279</f>
        <v>0</v>
      </c>
      <c r="K279">
        <f>Kinder!O279</f>
        <v>0</v>
      </c>
      <c r="L279">
        <f>Kinder!P279</f>
        <v>0</v>
      </c>
      <c r="AX279" s="165">
        <f>IF(Kinder!BL279=4.5,'Berechnung 4_5 _ x'!$E$31,Kinder!BL279)</f>
        <v>0</v>
      </c>
      <c r="AY279" s="165">
        <f>IF(Kinder!F279=4.5,'Berechnung 4_5 _ x'!$E$31,Kinder!F279)</f>
        <v>0</v>
      </c>
      <c r="AZ279" s="165">
        <f>IF(Kinder!G279=4.5,'Berechnung 4_5 _ x'!$E$31,Kinder!G279)</f>
        <v>0</v>
      </c>
      <c r="BA279" s="165">
        <f>IF(Kinder!H279=4.5,'Berechnung 4_5 _ x'!$E$31,Kinder!H279)</f>
        <v>0</v>
      </c>
      <c r="BB279" s="165">
        <f>IF(Kinder!I279=4.5,'Berechnung 4_5 _ x'!$E$31,Kinder!I279)</f>
        <v>0</v>
      </c>
      <c r="BC279" s="165">
        <f>IF(Kinder!J279=4.5,'Berechnung 4_5 _ x'!$E$31,Kinder!J279)</f>
        <v>0</v>
      </c>
      <c r="BD279" s="165">
        <f>IF(Kinder!K279=4.5,'Berechnung 4_5 _ x'!$E$31,Kinder!K279)</f>
        <v>0</v>
      </c>
      <c r="BE279" s="165">
        <f>IF(Kinder!L279=4.5,'Berechnung 4_5 _ x'!$E$31,Kinder!L279)</f>
        <v>0</v>
      </c>
      <c r="BF279" s="165">
        <f>IF(Kinder!M279=4.5,'Berechnung 4_5 _ x'!$E$31,Kinder!M279)</f>
        <v>0</v>
      </c>
      <c r="BG279" s="165">
        <f>IF(Kinder!N279=4.5,'Berechnung 4_5 _ x'!$E$31,Kinder!N279)</f>
        <v>0</v>
      </c>
      <c r="BH279" s="165">
        <f>IF(Kinder!O279=4.5,'Berechnung 4_5 _ x'!$E$31,Kinder!O279)</f>
        <v>0</v>
      </c>
      <c r="BI279" s="165">
        <f>IF(Kinder!P279=4.5,'Berechnung 4_5 _ x'!$E$31,Kinder!P279)</f>
        <v>0</v>
      </c>
      <c r="BJ279" s="165"/>
      <c r="BK279" s="165"/>
      <c r="BL279" s="165"/>
      <c r="BM279" s="165"/>
      <c r="BN279" s="165"/>
      <c r="BO279" s="165"/>
      <c r="BP279" s="165"/>
      <c r="BQ279" s="165"/>
      <c r="BR279" s="165"/>
      <c r="BS279" s="165"/>
      <c r="BT279" s="165"/>
      <c r="BU279" s="165"/>
      <c r="BW279">
        <f t="shared" ref="BW279:CH279" si="460">IF(MIN(AX279,AX280)&gt;=4.5,1*AX281,BJ280)</f>
        <v>0</v>
      </c>
      <c r="BX279">
        <f t="shared" si="460"/>
        <v>0</v>
      </c>
      <c r="BY279">
        <f t="shared" si="460"/>
        <v>0</v>
      </c>
      <c r="BZ279">
        <f t="shared" si="460"/>
        <v>0</v>
      </c>
      <c r="CA279">
        <f t="shared" si="460"/>
        <v>0</v>
      </c>
      <c r="CB279">
        <f t="shared" si="460"/>
        <v>0</v>
      </c>
      <c r="CC279">
        <f t="shared" si="460"/>
        <v>0</v>
      </c>
      <c r="CD279">
        <f t="shared" si="460"/>
        <v>0</v>
      </c>
      <c r="CE279">
        <f t="shared" si="460"/>
        <v>0</v>
      </c>
      <c r="CF279">
        <f t="shared" si="460"/>
        <v>0</v>
      </c>
      <c r="CG279">
        <f t="shared" si="460"/>
        <v>0</v>
      </c>
      <c r="CH279">
        <f t="shared" si="460"/>
        <v>0</v>
      </c>
      <c r="CJ279" s="78">
        <f>SUM(BW279:CH279)</f>
        <v>0</v>
      </c>
      <c r="CK279" s="581">
        <f>CL279+CM279</f>
        <v>0</v>
      </c>
      <c r="CL279" s="581">
        <f>IF(COUNTIF(Kinder!E281:P281,Antrag!$C$4)=0,0,(IF(AND(A279=2,Kinder!E281=Antrag!$C$4),M280,0)+IF(AND(OR(A279=2,B279=2),Kinder!F281=Antrag!$C$4),N280,0)+IF(AND(OR(A279=2,B279=2,C279=2),Kinder!G281=Antrag!$C$4),O280,0)+IF(AND(OR(A279=2,B279=2,C279=2,D279=2),Kinder!H281=Antrag!$C$4),P280,0)+IF(AND(OR(A279=2,B279=2,C279=2,D279=2,E279=2),Kinder!I281=Antrag!$C$4),Q280,0)+IF(AND(OR(A279=2,B279=2,C279=2,D279=2,E279=2,F279=2),Kinder!J281=Antrag!$C$4),R280,0))/12)</f>
        <v>0</v>
      </c>
      <c r="CM279" s="581">
        <f>IF(COUNTIF(Kinder!E281:P281,Antrag!$C$4)=0,0,(IF(AND(OR(A279=2,B279=2,C279=2,D279=2,E279=2,F279=2,G279=2),Kinder!K281=Antrag!$C$4),S280,0)+IF(AND(OR(A279=2,B279=2,C279=2,D279=2,E279=2,F279=2,G279=2,H279=2),Kinder!L281=Antrag!$C$4),T280,0)+IF(AND(OR(A279=2,B279=2,C279=2,D279=2,E279=2,F279=2,G279=2,H279=2,I279=2),Kinder!M281=Antrag!$C$4),U280,0)+IF(AND(OR(A279=2,B279=2,C279=2,D279=2,E279=2,F279=2,G279=2,H279=2,I279=2,J279=2),Kinder!N281=Antrag!$C$4),V280,0)+IF(AND(OR(A279=2,B279=2,C279=2,D279=2,E279=2,F279=2,G279=2,H279=2,I279=2,J279=2,K279=2),Kinder!O281=Antrag!$C$4),W280,0)+IF(AND(OR(A279=2,B279=2,C279=2,D279=2,E279=2,F279=2,G279=2,H279=2,I279=2,J279=2,K279=2,L279=2),Kinder!P281=Antrag!$C$4),X280,0))/12)</f>
        <v>0</v>
      </c>
    </row>
    <row r="280" spans="1:91" x14ac:dyDescent="0.2">
      <c r="A280" s="124"/>
      <c r="M280">
        <f>Kinder!E280</f>
        <v>0</v>
      </c>
      <c r="N280">
        <f>Kinder!F280</f>
        <v>0</v>
      </c>
      <c r="O280">
        <f>Kinder!G280</f>
        <v>0</v>
      </c>
      <c r="P280">
        <f>Kinder!H280</f>
        <v>0</v>
      </c>
      <c r="Q280">
        <f>Kinder!I280</f>
        <v>0</v>
      </c>
      <c r="R280">
        <f>Kinder!J280</f>
        <v>0</v>
      </c>
      <c r="S280">
        <f>Kinder!K280</f>
        <v>0</v>
      </c>
      <c r="T280">
        <f>Kinder!L280</f>
        <v>0</v>
      </c>
      <c r="U280">
        <f>Kinder!M280</f>
        <v>0</v>
      </c>
      <c r="V280">
        <f>Kinder!N280</f>
        <v>0</v>
      </c>
      <c r="W280">
        <f>Kinder!O280</f>
        <v>0</v>
      </c>
      <c r="X280">
        <f>Kinder!P280</f>
        <v>0</v>
      </c>
      <c r="AX280">
        <f>IF(Kinder!BL279&gt;=4.5,IF('Berechnung 4_5 _ x'!D$5="Nein",4.5,IF(Kinder!AJ$903&lt;3,IF(MAX(Kinder!$AJ$903:AJ$903)&lt;3,4.5,Kinder!BL279),MIN('Berechnung 4_5 _ x'!$E$31:$F$32))),Kinder!BL279)</f>
        <v>0</v>
      </c>
      <c r="AY280">
        <f>IF(Kinder!BM279&gt;=4.5,IF('Berechnung 4_5 _ x'!E$5="Nein",4.5,IF(Kinder!AK$903&lt;3,IF(MAX(Kinder!$AJ$903:AK$903)&lt;3,4.5,Kinder!BM279),MIN('Berechnung 4_5 _ x'!$E$31:$F$32))),Kinder!BM279)</f>
        <v>0</v>
      </c>
      <c r="AZ280">
        <f>IF(Kinder!BN279&gt;=4.5,IF('Berechnung 4_5 _ x'!F$5="Nein",4.5,IF(Kinder!AL$903&lt;3,IF(MAX(Kinder!$AJ$903:AL$903)&lt;3,4.5,Kinder!BN279),MIN('Berechnung 4_5 _ x'!$E$31:$F$32))),Kinder!BN279)</f>
        <v>0</v>
      </c>
      <c r="BA280">
        <f>IF(Kinder!BO279&gt;=4.5,IF('Berechnung 4_5 _ x'!G$5="Nein",4.5,IF(Kinder!AM$903&lt;3,IF(MAX(Kinder!$AJ$903:AM$903)&lt;3,4.5,Kinder!BO279),MIN('Berechnung 4_5 _ x'!$E$31:$F$32))),Kinder!BO279)</f>
        <v>0</v>
      </c>
      <c r="BB280">
        <f>IF(Kinder!BP279&gt;=4.5,IF('Berechnung 4_5 _ x'!H$5="Nein",4.5,IF(Kinder!AN$903&lt;3,IF(MAX(Kinder!$AJ$903:AN$903)&lt;3,4.5,Kinder!BP279),MIN('Berechnung 4_5 _ x'!$E$31:$F$32))),Kinder!BP279)</f>
        <v>0</v>
      </c>
      <c r="BC280">
        <f>IF(Kinder!BQ279&gt;=4.5,IF('Berechnung 4_5 _ x'!I$5="Nein",4.5,IF(Kinder!AO$903&lt;3,IF(MAX(Kinder!$AJ$903:AO$903)&lt;3,4.5,Kinder!BQ279),MIN('Berechnung 4_5 _ x'!$E$31:$F$32))),Kinder!BQ279)</f>
        <v>0</v>
      </c>
      <c r="BD280">
        <f>IF(Kinder!BR279&gt;=4.5,IF('Berechnung 4_5 _ x'!J$5="Nein",4.5,IF(Kinder!AP$903&lt;3,IF(MAX(Kinder!$AJ$903:AP$903)&lt;3,4.5,Kinder!BR279),MIN('Berechnung 4_5 _ x'!$E$31:$F$32))),Kinder!BR279)</f>
        <v>0</v>
      </c>
      <c r="BE280">
        <f>IF(Kinder!BS279&gt;=4.5,IF('Berechnung 4_5 _ x'!K$5="Nein",4.5,IF(Kinder!AQ$903&lt;3,IF(MAX(Kinder!$AJ$903:AQ$903)&lt;3,4.5,Kinder!BS279),MIN('Berechnung 4_5 _ x'!$E$31:$F$32))),Kinder!BS279)</f>
        <v>0</v>
      </c>
      <c r="BF280">
        <f>IF(Kinder!BT279&gt;=4.5,IF('Berechnung 4_5 _ x'!L$5="Nein",4.5,IF(Kinder!AR$903&lt;3,IF(MAX(Kinder!$AJ$903:AR$903)&lt;3,4.5,Kinder!BT279),MIN('Berechnung 4_5 _ x'!$E$31:$F$32))),Kinder!BT279)</f>
        <v>0</v>
      </c>
      <c r="BG280">
        <f>IF(Kinder!BU279&gt;=4.5,IF('Berechnung 4_5 _ x'!M$5="Nein",4.5,IF(Kinder!AS$903&lt;3,IF(MAX(Kinder!$AJ$903:AS$903)&lt;3,4.5,Kinder!BU279),MIN('Berechnung 4_5 _ x'!$E$31:$F$32))),Kinder!BU279)</f>
        <v>0</v>
      </c>
      <c r="BH280">
        <f>IF(Kinder!BV279&gt;=4.5,IF('Berechnung 4_5 _ x'!N$5="Nein",4.5,IF(Kinder!AT$903&lt;3,IF(MAX(Kinder!$AJ$903:AT$903)&lt;3,4.5,Kinder!BV279),MIN('Berechnung 4_5 _ x'!$E$31:$F$32))),Kinder!BV279)</f>
        <v>0</v>
      </c>
      <c r="BI280">
        <f>IF(Kinder!BW279&gt;=4.5,IF('Berechnung 4_5 _ x'!O$5="Nein",4.5,IF(Kinder!AU$903&lt;3,IF(MAX(Kinder!$AJ$903:AU$903)&lt;3,4.5,Kinder!BW279),MIN('Berechnung 4_5 _ x'!$E$31:$F$32))),Kinder!BW279)</f>
        <v>0</v>
      </c>
      <c r="BJ280">
        <f t="shared" ref="BJ280:BU280" si="461">MIN(AX279,AX280)*AX281</f>
        <v>0</v>
      </c>
      <c r="BK280">
        <f t="shared" si="461"/>
        <v>0</v>
      </c>
      <c r="BL280">
        <f t="shared" si="461"/>
        <v>0</v>
      </c>
      <c r="BM280">
        <f t="shared" si="461"/>
        <v>0</v>
      </c>
      <c r="BN280">
        <f t="shared" si="461"/>
        <v>0</v>
      </c>
      <c r="BO280">
        <f t="shared" si="461"/>
        <v>0</v>
      </c>
      <c r="BP280">
        <f t="shared" si="461"/>
        <v>0</v>
      </c>
      <c r="BQ280">
        <f t="shared" si="461"/>
        <v>0</v>
      </c>
      <c r="BR280">
        <f t="shared" si="461"/>
        <v>0</v>
      </c>
      <c r="BS280">
        <f t="shared" si="461"/>
        <v>0</v>
      </c>
      <c r="BT280">
        <f t="shared" si="461"/>
        <v>0</v>
      </c>
      <c r="BU280">
        <f t="shared" si="461"/>
        <v>0</v>
      </c>
      <c r="BV280">
        <f>SUM(BJ280:BU280)</f>
        <v>0</v>
      </c>
      <c r="CJ280" s="78"/>
      <c r="CK280" s="581"/>
      <c r="CL280" s="581"/>
      <c r="CM280" s="581"/>
    </row>
    <row r="281" spans="1:91" ht="13.5" thickBot="1" x14ac:dyDescent="0.25">
      <c r="A281" s="167"/>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f t="shared" ref="Y281:AJ281" si="462">A279*M280</f>
        <v>0</v>
      </c>
      <c r="Z281" s="79">
        <f t="shared" si="462"/>
        <v>0</v>
      </c>
      <c r="AA281" s="79">
        <f t="shared" si="462"/>
        <v>0</v>
      </c>
      <c r="AB281" s="79">
        <f t="shared" si="462"/>
        <v>0</v>
      </c>
      <c r="AC281" s="79">
        <f t="shared" si="462"/>
        <v>0</v>
      </c>
      <c r="AD281" s="79">
        <f t="shared" si="462"/>
        <v>0</v>
      </c>
      <c r="AE281" s="79">
        <f t="shared" si="462"/>
        <v>0</v>
      </c>
      <c r="AF281" s="79">
        <f t="shared" si="462"/>
        <v>0</v>
      </c>
      <c r="AG281" s="79">
        <f t="shared" si="462"/>
        <v>0</v>
      </c>
      <c r="AH281" s="79">
        <f t="shared" si="462"/>
        <v>0</v>
      </c>
      <c r="AI281" s="79">
        <f t="shared" si="462"/>
        <v>0</v>
      </c>
      <c r="AJ281" s="79">
        <f t="shared" si="462"/>
        <v>0</v>
      </c>
      <c r="AK281" s="79">
        <f t="shared" ref="AK281:AV281" si="463">IF(A279&gt;4.4,M280,A279*M280)</f>
        <v>0</v>
      </c>
      <c r="AL281" s="79">
        <f t="shared" si="463"/>
        <v>0</v>
      </c>
      <c r="AM281" s="79">
        <f t="shared" si="463"/>
        <v>0</v>
      </c>
      <c r="AN281" s="79">
        <f t="shared" si="463"/>
        <v>0</v>
      </c>
      <c r="AO281" s="79">
        <f t="shared" si="463"/>
        <v>0</v>
      </c>
      <c r="AP281" s="79">
        <f t="shared" si="463"/>
        <v>0</v>
      </c>
      <c r="AQ281" s="79">
        <f t="shared" si="463"/>
        <v>0</v>
      </c>
      <c r="AR281" s="79">
        <f t="shared" si="463"/>
        <v>0</v>
      </c>
      <c r="AS281" s="79">
        <f t="shared" si="463"/>
        <v>0</v>
      </c>
      <c r="AT281" s="79">
        <f t="shared" si="463"/>
        <v>0</v>
      </c>
      <c r="AU281" s="79">
        <f t="shared" si="463"/>
        <v>0</v>
      </c>
      <c r="AV281" s="79">
        <f t="shared" si="463"/>
        <v>0</v>
      </c>
      <c r="AW281" s="79">
        <f>SUM(Y281:AJ281)</f>
        <v>0</v>
      </c>
      <c r="AX281" s="168">
        <f>Kinder!BL280</f>
        <v>0</v>
      </c>
      <c r="AY281" s="168">
        <f>Kinder!BM280</f>
        <v>0</v>
      </c>
      <c r="AZ281" s="168">
        <f>Kinder!BN280</f>
        <v>0</v>
      </c>
      <c r="BA281" s="168">
        <f>Kinder!BO280</f>
        <v>0</v>
      </c>
      <c r="BB281" s="168">
        <f>Kinder!BP280</f>
        <v>0</v>
      </c>
      <c r="BC281" s="168">
        <f>Kinder!BQ280</f>
        <v>0</v>
      </c>
      <c r="BD281" s="168">
        <f>Kinder!BR280</f>
        <v>0</v>
      </c>
      <c r="BE281" s="168">
        <f>Kinder!BS280</f>
        <v>0</v>
      </c>
      <c r="BF281" s="168">
        <f>Kinder!BT280</f>
        <v>0</v>
      </c>
      <c r="BG281" s="168">
        <f>Kinder!BU280</f>
        <v>0</v>
      </c>
      <c r="BH281" s="168">
        <f>Kinder!BV280</f>
        <v>0</v>
      </c>
      <c r="BI281" s="168">
        <f>Kinder!BW280</f>
        <v>0</v>
      </c>
      <c r="BV281" s="79"/>
      <c r="BW281" s="79">
        <f t="shared" ref="BW281:CH281" si="464">IF(MIN(AX279,AX280)&gt;4.5,4.5*AX281,BJ280)</f>
        <v>0</v>
      </c>
      <c r="BX281" s="79">
        <f t="shared" si="464"/>
        <v>0</v>
      </c>
      <c r="BY281" s="79">
        <f t="shared" si="464"/>
        <v>0</v>
      </c>
      <c r="BZ281" s="79">
        <f t="shared" si="464"/>
        <v>0</v>
      </c>
      <c r="CA281" s="79">
        <f t="shared" si="464"/>
        <v>0</v>
      </c>
      <c r="CB281" s="79">
        <f t="shared" si="464"/>
        <v>0</v>
      </c>
      <c r="CC281" s="79">
        <f t="shared" si="464"/>
        <v>0</v>
      </c>
      <c r="CD281" s="79">
        <f t="shared" si="464"/>
        <v>0</v>
      </c>
      <c r="CE281" s="79">
        <f t="shared" si="464"/>
        <v>0</v>
      </c>
      <c r="CF281" s="79">
        <f t="shared" si="464"/>
        <v>0</v>
      </c>
      <c r="CG281" s="79">
        <f t="shared" si="464"/>
        <v>0</v>
      </c>
      <c r="CH281" s="79">
        <f t="shared" si="464"/>
        <v>0</v>
      </c>
      <c r="CI281" s="79">
        <f>SUM(BW281:CH281)</f>
        <v>0</v>
      </c>
      <c r="CJ281" s="80"/>
      <c r="CK281" s="581"/>
      <c r="CL281" s="581"/>
      <c r="CM281" s="581"/>
    </row>
    <row r="282" spans="1:91" x14ac:dyDescent="0.2">
      <c r="A282" s="124">
        <f>Kinder!E282</f>
        <v>0</v>
      </c>
      <c r="B282">
        <f>Kinder!F282</f>
        <v>0</v>
      </c>
      <c r="C282">
        <f>Kinder!G282</f>
        <v>0</v>
      </c>
      <c r="D282">
        <f>Kinder!H282</f>
        <v>0</v>
      </c>
      <c r="E282">
        <f>Kinder!I282</f>
        <v>0</v>
      </c>
      <c r="F282">
        <f>Kinder!J282</f>
        <v>0</v>
      </c>
      <c r="G282">
        <f>Kinder!K282</f>
        <v>0</v>
      </c>
      <c r="H282">
        <f>Kinder!L282</f>
        <v>0</v>
      </c>
      <c r="I282">
        <f>Kinder!M282</f>
        <v>0</v>
      </c>
      <c r="J282">
        <f>Kinder!N282</f>
        <v>0</v>
      </c>
      <c r="K282">
        <f>Kinder!O282</f>
        <v>0</v>
      </c>
      <c r="L282">
        <f>Kinder!P282</f>
        <v>0</v>
      </c>
      <c r="AX282" s="165">
        <f>IF(Kinder!BL282=4.5,'Berechnung 4_5 _ x'!$E$31,Kinder!BL282)</f>
        <v>0</v>
      </c>
      <c r="AY282" s="165">
        <f>IF(Kinder!F282=4.5,'Berechnung 4_5 _ x'!$E$31,Kinder!F282)</f>
        <v>0</v>
      </c>
      <c r="AZ282" s="165">
        <f>IF(Kinder!G282=4.5,'Berechnung 4_5 _ x'!$E$31,Kinder!G282)</f>
        <v>0</v>
      </c>
      <c r="BA282" s="165">
        <f>IF(Kinder!H282=4.5,'Berechnung 4_5 _ x'!$E$31,Kinder!H282)</f>
        <v>0</v>
      </c>
      <c r="BB282" s="165">
        <f>IF(Kinder!I282=4.5,'Berechnung 4_5 _ x'!$E$31,Kinder!I282)</f>
        <v>0</v>
      </c>
      <c r="BC282" s="165">
        <f>IF(Kinder!J282=4.5,'Berechnung 4_5 _ x'!$E$31,Kinder!J282)</f>
        <v>0</v>
      </c>
      <c r="BD282" s="165">
        <f>IF(Kinder!K282=4.5,'Berechnung 4_5 _ x'!$E$31,Kinder!K282)</f>
        <v>0</v>
      </c>
      <c r="BE282" s="165">
        <f>IF(Kinder!L282=4.5,'Berechnung 4_5 _ x'!$E$31,Kinder!L282)</f>
        <v>0</v>
      </c>
      <c r="BF282" s="165">
        <f>IF(Kinder!M282=4.5,'Berechnung 4_5 _ x'!$E$31,Kinder!M282)</f>
        <v>0</v>
      </c>
      <c r="BG282" s="165">
        <f>IF(Kinder!N282=4.5,'Berechnung 4_5 _ x'!$E$31,Kinder!N282)</f>
        <v>0</v>
      </c>
      <c r="BH282" s="165">
        <f>IF(Kinder!O282=4.5,'Berechnung 4_5 _ x'!$E$31,Kinder!O282)</f>
        <v>0</v>
      </c>
      <c r="BI282" s="165">
        <f>IF(Kinder!P282=4.5,'Berechnung 4_5 _ x'!$E$31,Kinder!P282)</f>
        <v>0</v>
      </c>
      <c r="BJ282" s="165"/>
      <c r="BK282" s="165"/>
      <c r="BL282" s="165"/>
      <c r="BM282" s="165"/>
      <c r="BN282" s="165"/>
      <c r="BO282" s="165"/>
      <c r="BP282" s="165"/>
      <c r="BQ282" s="165"/>
      <c r="BR282" s="165"/>
      <c r="BS282" s="165"/>
      <c r="BT282" s="165"/>
      <c r="BU282" s="165"/>
      <c r="BW282">
        <f t="shared" ref="BW282:CH282" si="465">IF(MIN(AX282,AX283)&gt;=4.5,1*AX284,BJ283)</f>
        <v>0</v>
      </c>
      <c r="BX282">
        <f t="shared" si="465"/>
        <v>0</v>
      </c>
      <c r="BY282">
        <f t="shared" si="465"/>
        <v>0</v>
      </c>
      <c r="BZ282">
        <f t="shared" si="465"/>
        <v>0</v>
      </c>
      <c r="CA282">
        <f t="shared" si="465"/>
        <v>0</v>
      </c>
      <c r="CB282">
        <f t="shared" si="465"/>
        <v>0</v>
      </c>
      <c r="CC282">
        <f t="shared" si="465"/>
        <v>0</v>
      </c>
      <c r="CD282">
        <f t="shared" si="465"/>
        <v>0</v>
      </c>
      <c r="CE282">
        <f t="shared" si="465"/>
        <v>0</v>
      </c>
      <c r="CF282">
        <f t="shared" si="465"/>
        <v>0</v>
      </c>
      <c r="CG282">
        <f t="shared" si="465"/>
        <v>0</v>
      </c>
      <c r="CH282">
        <f t="shared" si="465"/>
        <v>0</v>
      </c>
      <c r="CJ282" s="78">
        <f>SUM(BW282:CH282)</f>
        <v>0</v>
      </c>
      <c r="CK282" s="581">
        <f>CL282+CM282</f>
        <v>0</v>
      </c>
      <c r="CL282" s="581">
        <f>IF(COUNTIF(Kinder!E284:P284,Antrag!$C$4)=0,0,(IF(AND(A282=2,Kinder!E284=Antrag!$C$4),M283,0)+IF(AND(OR(A282=2,B282=2),Kinder!F284=Antrag!$C$4),N283,0)+IF(AND(OR(A282=2,B282=2,C282=2),Kinder!G284=Antrag!$C$4),O283,0)+IF(AND(OR(A282=2,B282=2,C282=2,D282=2),Kinder!H284=Antrag!$C$4),P283,0)+IF(AND(OR(A282=2,B282=2,C282=2,D282=2,E282=2),Kinder!I284=Antrag!$C$4),Q283,0)+IF(AND(OR(A282=2,B282=2,C282=2,D282=2,E282=2,F282=2),Kinder!J284=Antrag!$C$4),R283,0))/12)</f>
        <v>0</v>
      </c>
      <c r="CM282" s="581">
        <f>IF(COUNTIF(Kinder!E284:P284,Antrag!$C$4)=0,0,(IF(AND(OR(A282=2,B282=2,C282=2,D282=2,E282=2,F282=2,G282=2),Kinder!K284=Antrag!$C$4),S283,0)+IF(AND(OR(A282=2,B282=2,C282=2,D282=2,E282=2,F282=2,G282=2,H282=2),Kinder!L284=Antrag!$C$4),T283,0)+IF(AND(OR(A282=2,B282=2,C282=2,D282=2,E282=2,F282=2,G282=2,H282=2,I282=2),Kinder!M284=Antrag!$C$4),U283,0)+IF(AND(OR(A282=2,B282=2,C282=2,D282=2,E282=2,F282=2,G282=2,H282=2,I282=2,J282=2),Kinder!N284=Antrag!$C$4),V283,0)+IF(AND(OR(A282=2,B282=2,C282=2,D282=2,E282=2,F282=2,G282=2,H282=2,I282=2,J282=2,K282=2),Kinder!O284=Antrag!$C$4),W283,0)+IF(AND(OR(A282=2,B282=2,C282=2,D282=2,E282=2,F282=2,G282=2,H282=2,I282=2,J282=2,K282=2,L282=2),Kinder!P284=Antrag!$C$4),X283,0))/12)</f>
        <v>0</v>
      </c>
    </row>
    <row r="283" spans="1:91" x14ac:dyDescent="0.2">
      <c r="A283" s="124"/>
      <c r="M283">
        <f>Kinder!E283</f>
        <v>0</v>
      </c>
      <c r="N283">
        <f>Kinder!F283</f>
        <v>0</v>
      </c>
      <c r="O283">
        <f>Kinder!G283</f>
        <v>0</v>
      </c>
      <c r="P283">
        <f>Kinder!H283</f>
        <v>0</v>
      </c>
      <c r="Q283">
        <f>Kinder!I283</f>
        <v>0</v>
      </c>
      <c r="R283">
        <f>Kinder!J283</f>
        <v>0</v>
      </c>
      <c r="S283">
        <f>Kinder!K283</f>
        <v>0</v>
      </c>
      <c r="T283">
        <f>Kinder!L283</f>
        <v>0</v>
      </c>
      <c r="U283">
        <f>Kinder!M283</f>
        <v>0</v>
      </c>
      <c r="V283">
        <f>Kinder!N283</f>
        <v>0</v>
      </c>
      <c r="W283">
        <f>Kinder!O283</f>
        <v>0</v>
      </c>
      <c r="X283">
        <f>Kinder!P283</f>
        <v>0</v>
      </c>
      <c r="AX283">
        <f>IF(Kinder!BL282&gt;=4.5,IF('Berechnung 4_5 _ x'!D$5="Nein",4.5,IF(Kinder!AJ$903&lt;3,IF(MAX(Kinder!$AJ$903:AJ$903)&lt;3,4.5,Kinder!BL282),MIN('Berechnung 4_5 _ x'!$E$31:$F$32))),Kinder!BL282)</f>
        <v>0</v>
      </c>
      <c r="AY283">
        <f>IF(Kinder!BM282&gt;=4.5,IF('Berechnung 4_5 _ x'!E$5="Nein",4.5,IF(Kinder!AK$903&lt;3,IF(MAX(Kinder!$AJ$903:AK$903)&lt;3,4.5,Kinder!BM282),MIN('Berechnung 4_5 _ x'!$E$31:$F$32))),Kinder!BM282)</f>
        <v>0</v>
      </c>
      <c r="AZ283">
        <f>IF(Kinder!BN282&gt;=4.5,IF('Berechnung 4_5 _ x'!F$5="Nein",4.5,IF(Kinder!AL$903&lt;3,IF(MAX(Kinder!$AJ$903:AL$903)&lt;3,4.5,Kinder!BN282),MIN('Berechnung 4_5 _ x'!$E$31:$F$32))),Kinder!BN282)</f>
        <v>0</v>
      </c>
      <c r="BA283">
        <f>IF(Kinder!BO282&gt;=4.5,IF('Berechnung 4_5 _ x'!G$5="Nein",4.5,IF(Kinder!AM$903&lt;3,IF(MAX(Kinder!$AJ$903:AM$903)&lt;3,4.5,Kinder!BO282),MIN('Berechnung 4_5 _ x'!$E$31:$F$32))),Kinder!BO282)</f>
        <v>0</v>
      </c>
      <c r="BB283">
        <f>IF(Kinder!BP282&gt;=4.5,IF('Berechnung 4_5 _ x'!H$5="Nein",4.5,IF(Kinder!AN$903&lt;3,IF(MAX(Kinder!$AJ$903:AN$903)&lt;3,4.5,Kinder!BP282),MIN('Berechnung 4_5 _ x'!$E$31:$F$32))),Kinder!BP282)</f>
        <v>0</v>
      </c>
      <c r="BC283">
        <f>IF(Kinder!BQ282&gt;=4.5,IF('Berechnung 4_5 _ x'!I$5="Nein",4.5,IF(Kinder!AO$903&lt;3,IF(MAX(Kinder!$AJ$903:AO$903)&lt;3,4.5,Kinder!BQ282),MIN('Berechnung 4_5 _ x'!$E$31:$F$32))),Kinder!BQ282)</f>
        <v>0</v>
      </c>
      <c r="BD283">
        <f>IF(Kinder!BR282&gt;=4.5,IF('Berechnung 4_5 _ x'!J$5="Nein",4.5,IF(Kinder!AP$903&lt;3,IF(MAX(Kinder!$AJ$903:AP$903)&lt;3,4.5,Kinder!BR282),MIN('Berechnung 4_5 _ x'!$E$31:$F$32))),Kinder!BR282)</f>
        <v>0</v>
      </c>
      <c r="BE283">
        <f>IF(Kinder!BS282&gt;=4.5,IF('Berechnung 4_5 _ x'!K$5="Nein",4.5,IF(Kinder!AQ$903&lt;3,IF(MAX(Kinder!$AJ$903:AQ$903)&lt;3,4.5,Kinder!BS282),MIN('Berechnung 4_5 _ x'!$E$31:$F$32))),Kinder!BS282)</f>
        <v>0</v>
      </c>
      <c r="BF283">
        <f>IF(Kinder!BT282&gt;=4.5,IF('Berechnung 4_5 _ x'!L$5="Nein",4.5,IF(Kinder!AR$903&lt;3,IF(MAX(Kinder!$AJ$903:AR$903)&lt;3,4.5,Kinder!BT282),MIN('Berechnung 4_5 _ x'!$E$31:$F$32))),Kinder!BT282)</f>
        <v>0</v>
      </c>
      <c r="BG283">
        <f>IF(Kinder!BU282&gt;=4.5,IF('Berechnung 4_5 _ x'!M$5="Nein",4.5,IF(Kinder!AS$903&lt;3,IF(MAX(Kinder!$AJ$903:AS$903)&lt;3,4.5,Kinder!BU282),MIN('Berechnung 4_5 _ x'!$E$31:$F$32))),Kinder!BU282)</f>
        <v>0</v>
      </c>
      <c r="BH283">
        <f>IF(Kinder!BV282&gt;=4.5,IF('Berechnung 4_5 _ x'!N$5="Nein",4.5,IF(Kinder!AT$903&lt;3,IF(MAX(Kinder!$AJ$903:AT$903)&lt;3,4.5,Kinder!BV282),MIN('Berechnung 4_5 _ x'!$E$31:$F$32))),Kinder!BV282)</f>
        <v>0</v>
      </c>
      <c r="BI283">
        <f>IF(Kinder!BW282&gt;=4.5,IF('Berechnung 4_5 _ x'!O$5="Nein",4.5,IF(Kinder!AU$903&lt;3,IF(MAX(Kinder!$AJ$903:AU$903)&lt;3,4.5,Kinder!BW282),MIN('Berechnung 4_5 _ x'!$E$31:$F$32))),Kinder!BW282)</f>
        <v>0</v>
      </c>
      <c r="BJ283">
        <f t="shared" ref="BJ283:BU283" si="466">MIN(AX282,AX283)*AX284</f>
        <v>0</v>
      </c>
      <c r="BK283">
        <f t="shared" si="466"/>
        <v>0</v>
      </c>
      <c r="BL283">
        <f t="shared" si="466"/>
        <v>0</v>
      </c>
      <c r="BM283">
        <f t="shared" si="466"/>
        <v>0</v>
      </c>
      <c r="BN283">
        <f t="shared" si="466"/>
        <v>0</v>
      </c>
      <c r="BO283">
        <f t="shared" si="466"/>
        <v>0</v>
      </c>
      <c r="BP283">
        <f t="shared" si="466"/>
        <v>0</v>
      </c>
      <c r="BQ283">
        <f t="shared" si="466"/>
        <v>0</v>
      </c>
      <c r="BR283">
        <f t="shared" si="466"/>
        <v>0</v>
      </c>
      <c r="BS283">
        <f t="shared" si="466"/>
        <v>0</v>
      </c>
      <c r="BT283">
        <f t="shared" si="466"/>
        <v>0</v>
      </c>
      <c r="BU283">
        <f t="shared" si="466"/>
        <v>0</v>
      </c>
      <c r="BV283">
        <f>SUM(BJ283:BU283)</f>
        <v>0</v>
      </c>
      <c r="CJ283" s="78"/>
      <c r="CK283" s="581"/>
      <c r="CL283" s="581"/>
      <c r="CM283" s="581"/>
    </row>
    <row r="284" spans="1:91" ht="13.5" thickBot="1" x14ac:dyDescent="0.25">
      <c r="A284" s="167"/>
      <c r="B284" s="79"/>
      <c r="C284" s="79"/>
      <c r="D284" s="79"/>
      <c r="E284" s="79"/>
      <c r="F284" s="79"/>
      <c r="G284" s="79"/>
      <c r="H284" s="79"/>
      <c r="I284" s="79"/>
      <c r="J284" s="79"/>
      <c r="K284" s="79"/>
      <c r="L284" s="79"/>
      <c r="M284" s="79"/>
      <c r="N284" s="79"/>
      <c r="O284" s="79"/>
      <c r="P284" s="79"/>
      <c r="Q284" s="79"/>
      <c r="R284" s="79"/>
      <c r="S284" s="79"/>
      <c r="T284" s="79"/>
      <c r="U284" s="79"/>
      <c r="V284" s="79"/>
      <c r="W284" s="79"/>
      <c r="X284" s="79"/>
      <c r="Y284" s="79">
        <f t="shared" ref="Y284:AJ284" si="467">A282*M283</f>
        <v>0</v>
      </c>
      <c r="Z284" s="79">
        <f t="shared" si="467"/>
        <v>0</v>
      </c>
      <c r="AA284" s="79">
        <f t="shared" si="467"/>
        <v>0</v>
      </c>
      <c r="AB284" s="79">
        <f t="shared" si="467"/>
        <v>0</v>
      </c>
      <c r="AC284" s="79">
        <f t="shared" si="467"/>
        <v>0</v>
      </c>
      <c r="AD284" s="79">
        <f t="shared" si="467"/>
        <v>0</v>
      </c>
      <c r="AE284" s="79">
        <f t="shared" si="467"/>
        <v>0</v>
      </c>
      <c r="AF284" s="79">
        <f t="shared" si="467"/>
        <v>0</v>
      </c>
      <c r="AG284" s="79">
        <f t="shared" si="467"/>
        <v>0</v>
      </c>
      <c r="AH284" s="79">
        <f t="shared" si="467"/>
        <v>0</v>
      </c>
      <c r="AI284" s="79">
        <f t="shared" si="467"/>
        <v>0</v>
      </c>
      <c r="AJ284" s="79">
        <f t="shared" si="467"/>
        <v>0</v>
      </c>
      <c r="AK284" s="79">
        <f t="shared" ref="AK284:AV284" si="468">IF(A282&gt;4.4,M283,A282*M283)</f>
        <v>0</v>
      </c>
      <c r="AL284" s="79">
        <f t="shared" si="468"/>
        <v>0</v>
      </c>
      <c r="AM284" s="79">
        <f t="shared" si="468"/>
        <v>0</v>
      </c>
      <c r="AN284" s="79">
        <f t="shared" si="468"/>
        <v>0</v>
      </c>
      <c r="AO284" s="79">
        <f t="shared" si="468"/>
        <v>0</v>
      </c>
      <c r="AP284" s="79">
        <f t="shared" si="468"/>
        <v>0</v>
      </c>
      <c r="AQ284" s="79">
        <f t="shared" si="468"/>
        <v>0</v>
      </c>
      <c r="AR284" s="79">
        <f t="shared" si="468"/>
        <v>0</v>
      </c>
      <c r="AS284" s="79">
        <f t="shared" si="468"/>
        <v>0</v>
      </c>
      <c r="AT284" s="79">
        <f t="shared" si="468"/>
        <v>0</v>
      </c>
      <c r="AU284" s="79">
        <f t="shared" si="468"/>
        <v>0</v>
      </c>
      <c r="AV284" s="79">
        <f t="shared" si="468"/>
        <v>0</v>
      </c>
      <c r="AW284" s="79">
        <f>SUM(Y284:AJ284)</f>
        <v>0</v>
      </c>
      <c r="AX284" s="168">
        <f>Kinder!BL283</f>
        <v>0</v>
      </c>
      <c r="AY284" s="168">
        <f>Kinder!BM283</f>
        <v>0</v>
      </c>
      <c r="AZ284" s="168">
        <f>Kinder!BN283</f>
        <v>0</v>
      </c>
      <c r="BA284" s="168">
        <f>Kinder!BO283</f>
        <v>0</v>
      </c>
      <c r="BB284" s="168">
        <f>Kinder!BP283</f>
        <v>0</v>
      </c>
      <c r="BC284" s="168">
        <f>Kinder!BQ283</f>
        <v>0</v>
      </c>
      <c r="BD284" s="168">
        <f>Kinder!BR283</f>
        <v>0</v>
      </c>
      <c r="BE284" s="168">
        <f>Kinder!BS283</f>
        <v>0</v>
      </c>
      <c r="BF284" s="168">
        <f>Kinder!BT283</f>
        <v>0</v>
      </c>
      <c r="BG284" s="168">
        <f>Kinder!BU283</f>
        <v>0</v>
      </c>
      <c r="BH284" s="168">
        <f>Kinder!BV283</f>
        <v>0</v>
      </c>
      <c r="BI284" s="168">
        <f>Kinder!BW283</f>
        <v>0</v>
      </c>
      <c r="BV284" s="79"/>
      <c r="BW284" s="79">
        <f t="shared" ref="BW284:CH284" si="469">IF(MIN(AX282,AX283)&gt;4.5,4.5*AX284,BJ283)</f>
        <v>0</v>
      </c>
      <c r="BX284" s="79">
        <f t="shared" si="469"/>
        <v>0</v>
      </c>
      <c r="BY284" s="79">
        <f t="shared" si="469"/>
        <v>0</v>
      </c>
      <c r="BZ284" s="79">
        <f t="shared" si="469"/>
        <v>0</v>
      </c>
      <c r="CA284" s="79">
        <f t="shared" si="469"/>
        <v>0</v>
      </c>
      <c r="CB284" s="79">
        <f t="shared" si="469"/>
        <v>0</v>
      </c>
      <c r="CC284" s="79">
        <f t="shared" si="469"/>
        <v>0</v>
      </c>
      <c r="CD284" s="79">
        <f t="shared" si="469"/>
        <v>0</v>
      </c>
      <c r="CE284" s="79">
        <f t="shared" si="469"/>
        <v>0</v>
      </c>
      <c r="CF284" s="79">
        <f t="shared" si="469"/>
        <v>0</v>
      </c>
      <c r="CG284" s="79">
        <f t="shared" si="469"/>
        <v>0</v>
      </c>
      <c r="CH284" s="79">
        <f t="shared" si="469"/>
        <v>0</v>
      </c>
      <c r="CI284" s="79">
        <f>SUM(BW284:CH284)</f>
        <v>0</v>
      </c>
      <c r="CJ284" s="80"/>
      <c r="CK284" s="581"/>
      <c r="CL284" s="581"/>
      <c r="CM284" s="581"/>
    </row>
    <row r="285" spans="1:91" x14ac:dyDescent="0.2">
      <c r="A285" s="124">
        <f>Kinder!E285</f>
        <v>0</v>
      </c>
      <c r="B285">
        <f>Kinder!F285</f>
        <v>0</v>
      </c>
      <c r="C285">
        <f>Kinder!G285</f>
        <v>0</v>
      </c>
      <c r="D285">
        <f>Kinder!H285</f>
        <v>0</v>
      </c>
      <c r="E285">
        <f>Kinder!I285</f>
        <v>0</v>
      </c>
      <c r="F285">
        <f>Kinder!J285</f>
        <v>0</v>
      </c>
      <c r="G285">
        <f>Kinder!K285</f>
        <v>0</v>
      </c>
      <c r="H285">
        <f>Kinder!L285</f>
        <v>0</v>
      </c>
      <c r="I285">
        <f>Kinder!M285</f>
        <v>0</v>
      </c>
      <c r="J285">
        <f>Kinder!N285</f>
        <v>0</v>
      </c>
      <c r="K285">
        <f>Kinder!O285</f>
        <v>0</v>
      </c>
      <c r="L285">
        <f>Kinder!P285</f>
        <v>0</v>
      </c>
      <c r="AX285" s="165">
        <f>IF(Kinder!BL285=4.5,'Berechnung 4_5 _ x'!$E$31,Kinder!BL285)</f>
        <v>0</v>
      </c>
      <c r="AY285" s="165">
        <f>IF(Kinder!F285=4.5,'Berechnung 4_5 _ x'!$E$31,Kinder!F285)</f>
        <v>0</v>
      </c>
      <c r="AZ285" s="165">
        <f>IF(Kinder!G285=4.5,'Berechnung 4_5 _ x'!$E$31,Kinder!G285)</f>
        <v>0</v>
      </c>
      <c r="BA285" s="165">
        <f>IF(Kinder!H285=4.5,'Berechnung 4_5 _ x'!$E$31,Kinder!H285)</f>
        <v>0</v>
      </c>
      <c r="BB285" s="165">
        <f>IF(Kinder!I285=4.5,'Berechnung 4_5 _ x'!$E$31,Kinder!I285)</f>
        <v>0</v>
      </c>
      <c r="BC285" s="165">
        <f>IF(Kinder!J285=4.5,'Berechnung 4_5 _ x'!$E$31,Kinder!J285)</f>
        <v>0</v>
      </c>
      <c r="BD285" s="165">
        <f>IF(Kinder!K285=4.5,'Berechnung 4_5 _ x'!$E$31,Kinder!K285)</f>
        <v>0</v>
      </c>
      <c r="BE285" s="165">
        <f>IF(Kinder!L285=4.5,'Berechnung 4_5 _ x'!$E$31,Kinder!L285)</f>
        <v>0</v>
      </c>
      <c r="BF285" s="165">
        <f>IF(Kinder!M285=4.5,'Berechnung 4_5 _ x'!$E$31,Kinder!M285)</f>
        <v>0</v>
      </c>
      <c r="BG285" s="165">
        <f>IF(Kinder!N285=4.5,'Berechnung 4_5 _ x'!$E$31,Kinder!N285)</f>
        <v>0</v>
      </c>
      <c r="BH285" s="165">
        <f>IF(Kinder!O285=4.5,'Berechnung 4_5 _ x'!$E$31,Kinder!O285)</f>
        <v>0</v>
      </c>
      <c r="BI285" s="165">
        <f>IF(Kinder!P285=4.5,'Berechnung 4_5 _ x'!$E$31,Kinder!P285)</f>
        <v>0</v>
      </c>
      <c r="BJ285" s="165"/>
      <c r="BK285" s="165"/>
      <c r="BL285" s="165"/>
      <c r="BM285" s="165"/>
      <c r="BN285" s="165"/>
      <c r="BO285" s="165"/>
      <c r="BP285" s="165"/>
      <c r="BQ285" s="165"/>
      <c r="BR285" s="165"/>
      <c r="BS285" s="165"/>
      <c r="BT285" s="165"/>
      <c r="BU285" s="165"/>
      <c r="BW285">
        <f t="shared" ref="BW285:CH285" si="470">IF(MIN(AX285,AX286)&gt;=4.5,1*AX287,BJ286)</f>
        <v>0</v>
      </c>
      <c r="BX285">
        <f t="shared" si="470"/>
        <v>0</v>
      </c>
      <c r="BY285">
        <f t="shared" si="470"/>
        <v>0</v>
      </c>
      <c r="BZ285">
        <f t="shared" si="470"/>
        <v>0</v>
      </c>
      <c r="CA285">
        <f t="shared" si="470"/>
        <v>0</v>
      </c>
      <c r="CB285">
        <f t="shared" si="470"/>
        <v>0</v>
      </c>
      <c r="CC285">
        <f t="shared" si="470"/>
        <v>0</v>
      </c>
      <c r="CD285">
        <f t="shared" si="470"/>
        <v>0</v>
      </c>
      <c r="CE285">
        <f t="shared" si="470"/>
        <v>0</v>
      </c>
      <c r="CF285">
        <f t="shared" si="470"/>
        <v>0</v>
      </c>
      <c r="CG285">
        <f t="shared" si="470"/>
        <v>0</v>
      </c>
      <c r="CH285">
        <f t="shared" si="470"/>
        <v>0</v>
      </c>
      <c r="CJ285" s="78">
        <f>SUM(BW285:CH285)</f>
        <v>0</v>
      </c>
      <c r="CK285" s="581">
        <f>CL285+CM285</f>
        <v>0</v>
      </c>
      <c r="CL285" s="581">
        <f>IF(COUNTIF(Kinder!E287:P287,Antrag!$C$4)=0,0,(IF(AND(A285=2,Kinder!E287=Antrag!$C$4),M286,0)+IF(AND(OR(A285=2,B285=2),Kinder!F287=Antrag!$C$4),N286,0)+IF(AND(OR(A285=2,B285=2,C285=2),Kinder!G287=Antrag!$C$4),O286,0)+IF(AND(OR(A285=2,B285=2,C285=2,D285=2),Kinder!H287=Antrag!$C$4),P286,0)+IF(AND(OR(A285=2,B285=2,C285=2,D285=2,E285=2),Kinder!I287=Antrag!$C$4),Q286,0)+IF(AND(OR(A285=2,B285=2,C285=2,D285=2,E285=2,F285=2),Kinder!J287=Antrag!$C$4),R286,0))/12)</f>
        <v>0</v>
      </c>
      <c r="CM285" s="581">
        <f>IF(COUNTIF(Kinder!E287:P287,Antrag!$C$4)=0,0,(IF(AND(OR(A285=2,B285=2,C285=2,D285=2,E285=2,F285=2,G285=2),Kinder!K287=Antrag!$C$4),S286,0)+IF(AND(OR(A285=2,B285=2,C285=2,D285=2,E285=2,F285=2,G285=2,H285=2),Kinder!L287=Antrag!$C$4),T286,0)+IF(AND(OR(A285=2,B285=2,C285=2,D285=2,E285=2,F285=2,G285=2,H285=2,I285=2),Kinder!M287=Antrag!$C$4),U286,0)+IF(AND(OR(A285=2,B285=2,C285=2,D285=2,E285=2,F285=2,G285=2,H285=2,I285=2,J285=2),Kinder!N287=Antrag!$C$4),V286,0)+IF(AND(OR(A285=2,B285=2,C285=2,D285=2,E285=2,F285=2,G285=2,H285=2,I285=2,J285=2,K285=2),Kinder!O287=Antrag!$C$4),W286,0)+IF(AND(OR(A285=2,B285=2,C285=2,D285=2,E285=2,F285=2,G285=2,H285=2,I285=2,J285=2,K285=2,L285=2),Kinder!P287=Antrag!$C$4),X286,0))/12)</f>
        <v>0</v>
      </c>
    </row>
    <row r="286" spans="1:91" x14ac:dyDescent="0.2">
      <c r="A286" s="124"/>
      <c r="M286">
        <f>Kinder!E286</f>
        <v>0</v>
      </c>
      <c r="N286">
        <f>Kinder!F286</f>
        <v>0</v>
      </c>
      <c r="O286">
        <f>Kinder!G286</f>
        <v>0</v>
      </c>
      <c r="P286">
        <f>Kinder!H286</f>
        <v>0</v>
      </c>
      <c r="Q286">
        <f>Kinder!I286</f>
        <v>0</v>
      </c>
      <c r="R286">
        <f>Kinder!J286</f>
        <v>0</v>
      </c>
      <c r="S286">
        <f>Kinder!K286</f>
        <v>0</v>
      </c>
      <c r="T286">
        <f>Kinder!L286</f>
        <v>0</v>
      </c>
      <c r="U286">
        <f>Kinder!M286</f>
        <v>0</v>
      </c>
      <c r="V286">
        <f>Kinder!N286</f>
        <v>0</v>
      </c>
      <c r="W286">
        <f>Kinder!O286</f>
        <v>0</v>
      </c>
      <c r="X286">
        <f>Kinder!P286</f>
        <v>0</v>
      </c>
      <c r="AX286">
        <f>IF(Kinder!BL285&gt;=4.5,IF('Berechnung 4_5 _ x'!D$5="Nein",4.5,IF(Kinder!AJ$903&lt;3,IF(MAX(Kinder!$AJ$903:AJ$903)&lt;3,4.5,Kinder!BL285),MIN('Berechnung 4_5 _ x'!$E$31:$F$32))),Kinder!BL285)</f>
        <v>0</v>
      </c>
      <c r="AY286">
        <f>IF(Kinder!BM285&gt;=4.5,IF('Berechnung 4_5 _ x'!E$5="Nein",4.5,IF(Kinder!AK$903&lt;3,IF(MAX(Kinder!$AJ$903:AK$903)&lt;3,4.5,Kinder!BM285),MIN('Berechnung 4_5 _ x'!$E$31:$F$32))),Kinder!BM285)</f>
        <v>0</v>
      </c>
      <c r="AZ286">
        <f>IF(Kinder!BN285&gt;=4.5,IF('Berechnung 4_5 _ x'!F$5="Nein",4.5,IF(Kinder!AL$903&lt;3,IF(MAX(Kinder!$AJ$903:AL$903)&lt;3,4.5,Kinder!BN285),MIN('Berechnung 4_5 _ x'!$E$31:$F$32))),Kinder!BN285)</f>
        <v>0</v>
      </c>
      <c r="BA286">
        <f>IF(Kinder!BO285&gt;=4.5,IF('Berechnung 4_5 _ x'!G$5="Nein",4.5,IF(Kinder!AM$903&lt;3,IF(MAX(Kinder!$AJ$903:AM$903)&lt;3,4.5,Kinder!BO285),MIN('Berechnung 4_5 _ x'!$E$31:$F$32))),Kinder!BO285)</f>
        <v>0</v>
      </c>
      <c r="BB286">
        <f>IF(Kinder!BP285&gt;=4.5,IF('Berechnung 4_5 _ x'!H$5="Nein",4.5,IF(Kinder!AN$903&lt;3,IF(MAX(Kinder!$AJ$903:AN$903)&lt;3,4.5,Kinder!BP285),MIN('Berechnung 4_5 _ x'!$E$31:$F$32))),Kinder!BP285)</f>
        <v>0</v>
      </c>
      <c r="BC286">
        <f>IF(Kinder!BQ285&gt;=4.5,IF('Berechnung 4_5 _ x'!I$5="Nein",4.5,IF(Kinder!AO$903&lt;3,IF(MAX(Kinder!$AJ$903:AO$903)&lt;3,4.5,Kinder!BQ285),MIN('Berechnung 4_5 _ x'!$E$31:$F$32))),Kinder!BQ285)</f>
        <v>0</v>
      </c>
      <c r="BD286">
        <f>IF(Kinder!BR285&gt;=4.5,IF('Berechnung 4_5 _ x'!J$5="Nein",4.5,IF(Kinder!AP$903&lt;3,IF(MAX(Kinder!$AJ$903:AP$903)&lt;3,4.5,Kinder!BR285),MIN('Berechnung 4_5 _ x'!$E$31:$F$32))),Kinder!BR285)</f>
        <v>0</v>
      </c>
      <c r="BE286">
        <f>IF(Kinder!BS285&gt;=4.5,IF('Berechnung 4_5 _ x'!K$5="Nein",4.5,IF(Kinder!AQ$903&lt;3,IF(MAX(Kinder!$AJ$903:AQ$903)&lt;3,4.5,Kinder!BS285),MIN('Berechnung 4_5 _ x'!$E$31:$F$32))),Kinder!BS285)</f>
        <v>0</v>
      </c>
      <c r="BF286">
        <f>IF(Kinder!BT285&gt;=4.5,IF('Berechnung 4_5 _ x'!L$5="Nein",4.5,IF(Kinder!AR$903&lt;3,IF(MAX(Kinder!$AJ$903:AR$903)&lt;3,4.5,Kinder!BT285),MIN('Berechnung 4_5 _ x'!$E$31:$F$32))),Kinder!BT285)</f>
        <v>0</v>
      </c>
      <c r="BG286">
        <f>IF(Kinder!BU285&gt;=4.5,IF('Berechnung 4_5 _ x'!M$5="Nein",4.5,IF(Kinder!AS$903&lt;3,IF(MAX(Kinder!$AJ$903:AS$903)&lt;3,4.5,Kinder!BU285),MIN('Berechnung 4_5 _ x'!$E$31:$F$32))),Kinder!BU285)</f>
        <v>0</v>
      </c>
      <c r="BH286">
        <f>IF(Kinder!BV285&gt;=4.5,IF('Berechnung 4_5 _ x'!N$5="Nein",4.5,IF(Kinder!AT$903&lt;3,IF(MAX(Kinder!$AJ$903:AT$903)&lt;3,4.5,Kinder!BV285),MIN('Berechnung 4_5 _ x'!$E$31:$F$32))),Kinder!BV285)</f>
        <v>0</v>
      </c>
      <c r="BI286">
        <f>IF(Kinder!BW285&gt;=4.5,IF('Berechnung 4_5 _ x'!O$5="Nein",4.5,IF(Kinder!AU$903&lt;3,IF(MAX(Kinder!$AJ$903:AU$903)&lt;3,4.5,Kinder!BW285),MIN('Berechnung 4_5 _ x'!$E$31:$F$32))),Kinder!BW285)</f>
        <v>0</v>
      </c>
      <c r="BJ286">
        <f t="shared" ref="BJ286:BU286" si="471">MIN(AX285,AX286)*AX287</f>
        <v>0</v>
      </c>
      <c r="BK286">
        <f t="shared" si="471"/>
        <v>0</v>
      </c>
      <c r="BL286">
        <f t="shared" si="471"/>
        <v>0</v>
      </c>
      <c r="BM286">
        <f t="shared" si="471"/>
        <v>0</v>
      </c>
      <c r="BN286">
        <f t="shared" si="471"/>
        <v>0</v>
      </c>
      <c r="BO286">
        <f t="shared" si="471"/>
        <v>0</v>
      </c>
      <c r="BP286">
        <f t="shared" si="471"/>
        <v>0</v>
      </c>
      <c r="BQ286">
        <f t="shared" si="471"/>
        <v>0</v>
      </c>
      <c r="BR286">
        <f t="shared" si="471"/>
        <v>0</v>
      </c>
      <c r="BS286">
        <f t="shared" si="471"/>
        <v>0</v>
      </c>
      <c r="BT286">
        <f t="shared" si="471"/>
        <v>0</v>
      </c>
      <c r="BU286">
        <f t="shared" si="471"/>
        <v>0</v>
      </c>
      <c r="BV286">
        <f>SUM(BJ286:BU286)</f>
        <v>0</v>
      </c>
      <c r="CJ286" s="78"/>
      <c r="CK286" s="581"/>
      <c r="CL286" s="581"/>
      <c r="CM286" s="581"/>
    </row>
    <row r="287" spans="1:91" ht="13.5" thickBot="1" x14ac:dyDescent="0.25">
      <c r="A287" s="167"/>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f t="shared" ref="Y287:AJ287" si="472">A285*M286</f>
        <v>0</v>
      </c>
      <c r="Z287" s="79">
        <f t="shared" si="472"/>
        <v>0</v>
      </c>
      <c r="AA287" s="79">
        <f t="shared" si="472"/>
        <v>0</v>
      </c>
      <c r="AB287" s="79">
        <f t="shared" si="472"/>
        <v>0</v>
      </c>
      <c r="AC287" s="79">
        <f t="shared" si="472"/>
        <v>0</v>
      </c>
      <c r="AD287" s="79">
        <f t="shared" si="472"/>
        <v>0</v>
      </c>
      <c r="AE287" s="79">
        <f t="shared" si="472"/>
        <v>0</v>
      </c>
      <c r="AF287" s="79">
        <f t="shared" si="472"/>
        <v>0</v>
      </c>
      <c r="AG287" s="79">
        <f t="shared" si="472"/>
        <v>0</v>
      </c>
      <c r="AH287" s="79">
        <f t="shared" si="472"/>
        <v>0</v>
      </c>
      <c r="AI287" s="79">
        <f t="shared" si="472"/>
        <v>0</v>
      </c>
      <c r="AJ287" s="79">
        <f t="shared" si="472"/>
        <v>0</v>
      </c>
      <c r="AK287" s="79">
        <f t="shared" ref="AK287:AV287" si="473">IF(A285&gt;4.4,M286,A285*M286)</f>
        <v>0</v>
      </c>
      <c r="AL287" s="79">
        <f t="shared" si="473"/>
        <v>0</v>
      </c>
      <c r="AM287" s="79">
        <f t="shared" si="473"/>
        <v>0</v>
      </c>
      <c r="AN287" s="79">
        <f t="shared" si="473"/>
        <v>0</v>
      </c>
      <c r="AO287" s="79">
        <f t="shared" si="473"/>
        <v>0</v>
      </c>
      <c r="AP287" s="79">
        <f t="shared" si="473"/>
        <v>0</v>
      </c>
      <c r="AQ287" s="79">
        <f t="shared" si="473"/>
        <v>0</v>
      </c>
      <c r="AR287" s="79">
        <f t="shared" si="473"/>
        <v>0</v>
      </c>
      <c r="AS287" s="79">
        <f t="shared" si="473"/>
        <v>0</v>
      </c>
      <c r="AT287" s="79">
        <f t="shared" si="473"/>
        <v>0</v>
      </c>
      <c r="AU287" s="79">
        <f t="shared" si="473"/>
        <v>0</v>
      </c>
      <c r="AV287" s="79">
        <f t="shared" si="473"/>
        <v>0</v>
      </c>
      <c r="AW287" s="79">
        <f>SUM(Y287:AJ287)</f>
        <v>0</v>
      </c>
      <c r="AX287" s="168">
        <f>Kinder!BL286</f>
        <v>0</v>
      </c>
      <c r="AY287" s="168">
        <f>Kinder!BM286</f>
        <v>0</v>
      </c>
      <c r="AZ287" s="168">
        <f>Kinder!BN286</f>
        <v>0</v>
      </c>
      <c r="BA287" s="168">
        <f>Kinder!BO286</f>
        <v>0</v>
      </c>
      <c r="BB287" s="168">
        <f>Kinder!BP286</f>
        <v>0</v>
      </c>
      <c r="BC287" s="168">
        <f>Kinder!BQ286</f>
        <v>0</v>
      </c>
      <c r="BD287" s="168">
        <f>Kinder!BR286</f>
        <v>0</v>
      </c>
      <c r="BE287" s="168">
        <f>Kinder!BS286</f>
        <v>0</v>
      </c>
      <c r="BF287" s="168">
        <f>Kinder!BT286</f>
        <v>0</v>
      </c>
      <c r="BG287" s="168">
        <f>Kinder!BU286</f>
        <v>0</v>
      </c>
      <c r="BH287" s="168">
        <f>Kinder!BV286</f>
        <v>0</v>
      </c>
      <c r="BI287" s="168">
        <f>Kinder!BW286</f>
        <v>0</v>
      </c>
      <c r="BV287" s="79"/>
      <c r="BW287" s="79">
        <f t="shared" ref="BW287:CH287" si="474">IF(MIN(AX285,AX286)&gt;4.5,4.5*AX287,BJ286)</f>
        <v>0</v>
      </c>
      <c r="BX287" s="79">
        <f t="shared" si="474"/>
        <v>0</v>
      </c>
      <c r="BY287" s="79">
        <f t="shared" si="474"/>
        <v>0</v>
      </c>
      <c r="BZ287" s="79">
        <f t="shared" si="474"/>
        <v>0</v>
      </c>
      <c r="CA287" s="79">
        <f t="shared" si="474"/>
        <v>0</v>
      </c>
      <c r="CB287" s="79">
        <f t="shared" si="474"/>
        <v>0</v>
      </c>
      <c r="CC287" s="79">
        <f t="shared" si="474"/>
        <v>0</v>
      </c>
      <c r="CD287" s="79">
        <f t="shared" si="474"/>
        <v>0</v>
      </c>
      <c r="CE287" s="79">
        <f t="shared" si="474"/>
        <v>0</v>
      </c>
      <c r="CF287" s="79">
        <f t="shared" si="474"/>
        <v>0</v>
      </c>
      <c r="CG287" s="79">
        <f t="shared" si="474"/>
        <v>0</v>
      </c>
      <c r="CH287" s="79">
        <f t="shared" si="474"/>
        <v>0</v>
      </c>
      <c r="CI287" s="79">
        <f>SUM(BW287:CH287)</f>
        <v>0</v>
      </c>
      <c r="CJ287" s="80"/>
      <c r="CK287" s="581"/>
      <c r="CL287" s="581"/>
      <c r="CM287" s="581"/>
    </row>
    <row r="288" spans="1:91" x14ac:dyDescent="0.2">
      <c r="A288" s="124">
        <f>Kinder!E288</f>
        <v>0</v>
      </c>
      <c r="B288">
        <f>Kinder!F288</f>
        <v>0</v>
      </c>
      <c r="C288">
        <f>Kinder!G288</f>
        <v>0</v>
      </c>
      <c r="D288">
        <f>Kinder!H288</f>
        <v>0</v>
      </c>
      <c r="E288">
        <f>Kinder!I288</f>
        <v>0</v>
      </c>
      <c r="F288">
        <f>Kinder!J288</f>
        <v>0</v>
      </c>
      <c r="G288">
        <f>Kinder!K288</f>
        <v>0</v>
      </c>
      <c r="H288">
        <f>Kinder!L288</f>
        <v>0</v>
      </c>
      <c r="I288">
        <f>Kinder!M288</f>
        <v>0</v>
      </c>
      <c r="J288">
        <f>Kinder!N288</f>
        <v>0</v>
      </c>
      <c r="K288">
        <f>Kinder!O288</f>
        <v>0</v>
      </c>
      <c r="L288">
        <f>Kinder!P288</f>
        <v>0</v>
      </c>
      <c r="AX288" s="165">
        <f>IF(Kinder!BL288=4.5,'Berechnung 4_5 _ x'!$E$31,Kinder!BL288)</f>
        <v>0</v>
      </c>
      <c r="AY288" s="165">
        <f>IF(Kinder!F288=4.5,'Berechnung 4_5 _ x'!$E$31,Kinder!F288)</f>
        <v>0</v>
      </c>
      <c r="AZ288" s="165">
        <f>IF(Kinder!G288=4.5,'Berechnung 4_5 _ x'!$E$31,Kinder!G288)</f>
        <v>0</v>
      </c>
      <c r="BA288" s="165">
        <f>IF(Kinder!H288=4.5,'Berechnung 4_5 _ x'!$E$31,Kinder!H288)</f>
        <v>0</v>
      </c>
      <c r="BB288" s="165">
        <f>IF(Kinder!I288=4.5,'Berechnung 4_5 _ x'!$E$31,Kinder!I288)</f>
        <v>0</v>
      </c>
      <c r="BC288" s="165">
        <f>IF(Kinder!J288=4.5,'Berechnung 4_5 _ x'!$E$31,Kinder!J288)</f>
        <v>0</v>
      </c>
      <c r="BD288" s="165">
        <f>IF(Kinder!K288=4.5,'Berechnung 4_5 _ x'!$E$31,Kinder!K288)</f>
        <v>0</v>
      </c>
      <c r="BE288" s="165">
        <f>IF(Kinder!L288=4.5,'Berechnung 4_5 _ x'!$E$31,Kinder!L288)</f>
        <v>0</v>
      </c>
      <c r="BF288" s="165">
        <f>IF(Kinder!M288=4.5,'Berechnung 4_5 _ x'!$E$31,Kinder!M288)</f>
        <v>0</v>
      </c>
      <c r="BG288" s="165">
        <f>IF(Kinder!N288=4.5,'Berechnung 4_5 _ x'!$E$31,Kinder!N288)</f>
        <v>0</v>
      </c>
      <c r="BH288" s="165">
        <f>IF(Kinder!O288=4.5,'Berechnung 4_5 _ x'!$E$31,Kinder!O288)</f>
        <v>0</v>
      </c>
      <c r="BI288" s="165">
        <f>IF(Kinder!P288=4.5,'Berechnung 4_5 _ x'!$E$31,Kinder!P288)</f>
        <v>0</v>
      </c>
      <c r="BJ288" s="165"/>
      <c r="BK288" s="165"/>
      <c r="BL288" s="165"/>
      <c r="BM288" s="165"/>
      <c r="BN288" s="165"/>
      <c r="BO288" s="165"/>
      <c r="BP288" s="165"/>
      <c r="BQ288" s="165"/>
      <c r="BR288" s="165"/>
      <c r="BS288" s="165"/>
      <c r="BT288" s="165"/>
      <c r="BU288" s="165"/>
      <c r="BW288">
        <f t="shared" ref="BW288:CH288" si="475">IF(MIN(AX288,AX289)&gt;=4.5,1*AX290,BJ289)</f>
        <v>0</v>
      </c>
      <c r="BX288">
        <f t="shared" si="475"/>
        <v>0</v>
      </c>
      <c r="BY288">
        <f t="shared" si="475"/>
        <v>0</v>
      </c>
      <c r="BZ288">
        <f t="shared" si="475"/>
        <v>0</v>
      </c>
      <c r="CA288">
        <f t="shared" si="475"/>
        <v>0</v>
      </c>
      <c r="CB288">
        <f t="shared" si="475"/>
        <v>0</v>
      </c>
      <c r="CC288">
        <f t="shared" si="475"/>
        <v>0</v>
      </c>
      <c r="CD288">
        <f t="shared" si="475"/>
        <v>0</v>
      </c>
      <c r="CE288">
        <f t="shared" si="475"/>
        <v>0</v>
      </c>
      <c r="CF288">
        <f t="shared" si="475"/>
        <v>0</v>
      </c>
      <c r="CG288">
        <f t="shared" si="475"/>
        <v>0</v>
      </c>
      <c r="CH288">
        <f t="shared" si="475"/>
        <v>0</v>
      </c>
      <c r="CJ288" s="78">
        <f>SUM(BW288:CH288)</f>
        <v>0</v>
      </c>
      <c r="CK288" s="581">
        <f>CL288+CM288</f>
        <v>0</v>
      </c>
      <c r="CL288" s="581">
        <f>IF(COUNTIF(Kinder!E290:P290,Antrag!$C$4)=0,0,(IF(AND(A288=2,Kinder!E290=Antrag!$C$4),M289,0)+IF(AND(OR(A288=2,B288=2),Kinder!F290=Antrag!$C$4),N289,0)+IF(AND(OR(A288=2,B288=2,C288=2),Kinder!G290=Antrag!$C$4),O289,0)+IF(AND(OR(A288=2,B288=2,C288=2,D288=2),Kinder!H290=Antrag!$C$4),P289,0)+IF(AND(OR(A288=2,B288=2,C288=2,D288=2,E288=2),Kinder!I290=Antrag!$C$4),Q289,0)+IF(AND(OR(A288=2,B288=2,C288=2,D288=2,E288=2,F288=2),Kinder!J290=Antrag!$C$4),R289,0))/12)</f>
        <v>0</v>
      </c>
      <c r="CM288" s="581">
        <f>IF(COUNTIF(Kinder!E290:P290,Antrag!$C$4)=0,0,(IF(AND(OR(A288=2,B288=2,C288=2,D288=2,E288=2,F288=2,G288=2),Kinder!K290=Antrag!$C$4),S289,0)+IF(AND(OR(A288=2,B288=2,C288=2,D288=2,E288=2,F288=2,G288=2,H288=2),Kinder!L290=Antrag!$C$4),T289,0)+IF(AND(OR(A288=2,B288=2,C288=2,D288=2,E288=2,F288=2,G288=2,H288=2,I288=2),Kinder!M290=Antrag!$C$4),U289,0)+IF(AND(OR(A288=2,B288=2,C288=2,D288=2,E288=2,F288=2,G288=2,H288=2,I288=2,J288=2),Kinder!N290=Antrag!$C$4),V289,0)+IF(AND(OR(A288=2,B288=2,C288=2,D288=2,E288=2,F288=2,G288=2,H288=2,I288=2,J288=2,K288=2),Kinder!O290=Antrag!$C$4),W289,0)+IF(AND(OR(A288=2,B288=2,C288=2,D288=2,E288=2,F288=2,G288=2,H288=2,I288=2,J288=2,K288=2,L288=2),Kinder!P290=Antrag!$C$4),X289,0))/12)</f>
        <v>0</v>
      </c>
    </row>
    <row r="289" spans="1:91" x14ac:dyDescent="0.2">
      <c r="A289" s="124"/>
      <c r="M289">
        <f>Kinder!E289</f>
        <v>0</v>
      </c>
      <c r="N289">
        <f>Kinder!F289</f>
        <v>0</v>
      </c>
      <c r="O289">
        <f>Kinder!G289</f>
        <v>0</v>
      </c>
      <c r="P289">
        <f>Kinder!H289</f>
        <v>0</v>
      </c>
      <c r="Q289">
        <f>Kinder!I289</f>
        <v>0</v>
      </c>
      <c r="R289">
        <f>Kinder!J289</f>
        <v>0</v>
      </c>
      <c r="S289">
        <f>Kinder!K289</f>
        <v>0</v>
      </c>
      <c r="T289">
        <f>Kinder!L289</f>
        <v>0</v>
      </c>
      <c r="U289">
        <f>Kinder!M289</f>
        <v>0</v>
      </c>
      <c r="V289">
        <f>Kinder!N289</f>
        <v>0</v>
      </c>
      <c r="W289">
        <f>Kinder!O289</f>
        <v>0</v>
      </c>
      <c r="X289">
        <f>Kinder!P289</f>
        <v>0</v>
      </c>
      <c r="AX289">
        <f>IF(Kinder!BL288&gt;=4.5,IF('Berechnung 4_5 _ x'!D$5="Nein",4.5,IF(Kinder!AJ$903&lt;3,IF(MAX(Kinder!$AJ$903:AJ$903)&lt;3,4.5,Kinder!BL288),MIN('Berechnung 4_5 _ x'!$E$31:$F$32))),Kinder!BL288)</f>
        <v>0</v>
      </c>
      <c r="AY289">
        <f>IF(Kinder!BM288&gt;=4.5,IF('Berechnung 4_5 _ x'!E$5="Nein",4.5,IF(Kinder!AK$903&lt;3,IF(MAX(Kinder!$AJ$903:AK$903)&lt;3,4.5,Kinder!BM288),MIN('Berechnung 4_5 _ x'!$E$31:$F$32))),Kinder!BM288)</f>
        <v>0</v>
      </c>
      <c r="AZ289">
        <f>IF(Kinder!BN288&gt;=4.5,IF('Berechnung 4_5 _ x'!F$5="Nein",4.5,IF(Kinder!AL$903&lt;3,IF(MAX(Kinder!$AJ$903:AL$903)&lt;3,4.5,Kinder!BN288),MIN('Berechnung 4_5 _ x'!$E$31:$F$32))),Kinder!BN288)</f>
        <v>0</v>
      </c>
      <c r="BA289">
        <f>IF(Kinder!BO288&gt;=4.5,IF('Berechnung 4_5 _ x'!G$5="Nein",4.5,IF(Kinder!AM$903&lt;3,IF(MAX(Kinder!$AJ$903:AM$903)&lt;3,4.5,Kinder!BO288),MIN('Berechnung 4_5 _ x'!$E$31:$F$32))),Kinder!BO288)</f>
        <v>0</v>
      </c>
      <c r="BB289">
        <f>IF(Kinder!BP288&gt;=4.5,IF('Berechnung 4_5 _ x'!H$5="Nein",4.5,IF(Kinder!AN$903&lt;3,IF(MAX(Kinder!$AJ$903:AN$903)&lt;3,4.5,Kinder!BP288),MIN('Berechnung 4_5 _ x'!$E$31:$F$32))),Kinder!BP288)</f>
        <v>0</v>
      </c>
      <c r="BC289">
        <f>IF(Kinder!BQ288&gt;=4.5,IF('Berechnung 4_5 _ x'!I$5="Nein",4.5,IF(Kinder!AO$903&lt;3,IF(MAX(Kinder!$AJ$903:AO$903)&lt;3,4.5,Kinder!BQ288),MIN('Berechnung 4_5 _ x'!$E$31:$F$32))),Kinder!BQ288)</f>
        <v>0</v>
      </c>
      <c r="BD289">
        <f>IF(Kinder!BR288&gt;=4.5,IF('Berechnung 4_5 _ x'!J$5="Nein",4.5,IF(Kinder!AP$903&lt;3,IF(MAX(Kinder!$AJ$903:AP$903)&lt;3,4.5,Kinder!BR288),MIN('Berechnung 4_5 _ x'!$E$31:$F$32))),Kinder!BR288)</f>
        <v>0</v>
      </c>
      <c r="BE289">
        <f>IF(Kinder!BS288&gt;=4.5,IF('Berechnung 4_5 _ x'!K$5="Nein",4.5,IF(Kinder!AQ$903&lt;3,IF(MAX(Kinder!$AJ$903:AQ$903)&lt;3,4.5,Kinder!BS288),MIN('Berechnung 4_5 _ x'!$E$31:$F$32))),Kinder!BS288)</f>
        <v>0</v>
      </c>
      <c r="BF289">
        <f>IF(Kinder!BT288&gt;=4.5,IF('Berechnung 4_5 _ x'!L$5="Nein",4.5,IF(Kinder!AR$903&lt;3,IF(MAX(Kinder!$AJ$903:AR$903)&lt;3,4.5,Kinder!BT288),MIN('Berechnung 4_5 _ x'!$E$31:$F$32))),Kinder!BT288)</f>
        <v>0</v>
      </c>
      <c r="BG289">
        <f>IF(Kinder!BU288&gt;=4.5,IF('Berechnung 4_5 _ x'!M$5="Nein",4.5,IF(Kinder!AS$903&lt;3,IF(MAX(Kinder!$AJ$903:AS$903)&lt;3,4.5,Kinder!BU288),MIN('Berechnung 4_5 _ x'!$E$31:$F$32))),Kinder!BU288)</f>
        <v>0</v>
      </c>
      <c r="BH289">
        <f>IF(Kinder!BV288&gt;=4.5,IF('Berechnung 4_5 _ x'!N$5="Nein",4.5,IF(Kinder!AT$903&lt;3,IF(MAX(Kinder!$AJ$903:AT$903)&lt;3,4.5,Kinder!BV288),MIN('Berechnung 4_5 _ x'!$E$31:$F$32))),Kinder!BV288)</f>
        <v>0</v>
      </c>
      <c r="BI289">
        <f>IF(Kinder!BW288&gt;=4.5,IF('Berechnung 4_5 _ x'!O$5="Nein",4.5,IF(Kinder!AU$903&lt;3,IF(MAX(Kinder!$AJ$903:AU$903)&lt;3,4.5,Kinder!BW288),MIN('Berechnung 4_5 _ x'!$E$31:$F$32))),Kinder!BW288)</f>
        <v>0</v>
      </c>
      <c r="BJ289">
        <f t="shared" ref="BJ289:BU289" si="476">MIN(AX288,AX289)*AX290</f>
        <v>0</v>
      </c>
      <c r="BK289">
        <f t="shared" si="476"/>
        <v>0</v>
      </c>
      <c r="BL289">
        <f t="shared" si="476"/>
        <v>0</v>
      </c>
      <c r="BM289">
        <f t="shared" si="476"/>
        <v>0</v>
      </c>
      <c r="BN289">
        <f t="shared" si="476"/>
        <v>0</v>
      </c>
      <c r="BO289">
        <f t="shared" si="476"/>
        <v>0</v>
      </c>
      <c r="BP289">
        <f t="shared" si="476"/>
        <v>0</v>
      </c>
      <c r="BQ289">
        <f t="shared" si="476"/>
        <v>0</v>
      </c>
      <c r="BR289">
        <f t="shared" si="476"/>
        <v>0</v>
      </c>
      <c r="BS289">
        <f t="shared" si="476"/>
        <v>0</v>
      </c>
      <c r="BT289">
        <f t="shared" si="476"/>
        <v>0</v>
      </c>
      <c r="BU289">
        <f t="shared" si="476"/>
        <v>0</v>
      </c>
      <c r="BV289">
        <f>SUM(BJ289:BU289)</f>
        <v>0</v>
      </c>
      <c r="CJ289" s="78"/>
      <c r="CK289" s="581"/>
      <c r="CL289" s="581"/>
      <c r="CM289" s="581"/>
    </row>
    <row r="290" spans="1:91" ht="13.5" thickBot="1" x14ac:dyDescent="0.25">
      <c r="A290" s="167"/>
      <c r="B290" s="79"/>
      <c r="C290" s="79"/>
      <c r="D290" s="79"/>
      <c r="E290" s="79"/>
      <c r="F290" s="79"/>
      <c r="G290" s="79"/>
      <c r="H290" s="79"/>
      <c r="I290" s="79"/>
      <c r="J290" s="79"/>
      <c r="K290" s="79"/>
      <c r="L290" s="79"/>
      <c r="M290" s="79"/>
      <c r="N290" s="79"/>
      <c r="O290" s="79"/>
      <c r="P290" s="79"/>
      <c r="Q290" s="79"/>
      <c r="R290" s="79"/>
      <c r="S290" s="79"/>
      <c r="T290" s="79"/>
      <c r="U290" s="79"/>
      <c r="V290" s="79"/>
      <c r="W290" s="79"/>
      <c r="X290" s="79"/>
      <c r="Y290" s="79">
        <f t="shared" ref="Y290:AJ290" si="477">A288*M289</f>
        <v>0</v>
      </c>
      <c r="Z290" s="79">
        <f t="shared" si="477"/>
        <v>0</v>
      </c>
      <c r="AA290" s="79">
        <f t="shared" si="477"/>
        <v>0</v>
      </c>
      <c r="AB290" s="79">
        <f t="shared" si="477"/>
        <v>0</v>
      </c>
      <c r="AC290" s="79">
        <f t="shared" si="477"/>
        <v>0</v>
      </c>
      <c r="AD290" s="79">
        <f t="shared" si="477"/>
        <v>0</v>
      </c>
      <c r="AE290" s="79">
        <f t="shared" si="477"/>
        <v>0</v>
      </c>
      <c r="AF290" s="79">
        <f t="shared" si="477"/>
        <v>0</v>
      </c>
      <c r="AG290" s="79">
        <f t="shared" si="477"/>
        <v>0</v>
      </c>
      <c r="AH290" s="79">
        <f t="shared" si="477"/>
        <v>0</v>
      </c>
      <c r="AI290" s="79">
        <f t="shared" si="477"/>
        <v>0</v>
      </c>
      <c r="AJ290" s="79">
        <f t="shared" si="477"/>
        <v>0</v>
      </c>
      <c r="AK290" s="79">
        <f t="shared" ref="AK290:AV290" si="478">IF(A288&gt;4.4,M289,A288*M289)</f>
        <v>0</v>
      </c>
      <c r="AL290" s="79">
        <f t="shared" si="478"/>
        <v>0</v>
      </c>
      <c r="AM290" s="79">
        <f t="shared" si="478"/>
        <v>0</v>
      </c>
      <c r="AN290" s="79">
        <f t="shared" si="478"/>
        <v>0</v>
      </c>
      <c r="AO290" s="79">
        <f t="shared" si="478"/>
        <v>0</v>
      </c>
      <c r="AP290" s="79">
        <f t="shared" si="478"/>
        <v>0</v>
      </c>
      <c r="AQ290" s="79">
        <f t="shared" si="478"/>
        <v>0</v>
      </c>
      <c r="AR290" s="79">
        <f t="shared" si="478"/>
        <v>0</v>
      </c>
      <c r="AS290" s="79">
        <f t="shared" si="478"/>
        <v>0</v>
      </c>
      <c r="AT290" s="79">
        <f t="shared" si="478"/>
        <v>0</v>
      </c>
      <c r="AU290" s="79">
        <f t="shared" si="478"/>
        <v>0</v>
      </c>
      <c r="AV290" s="79">
        <f t="shared" si="478"/>
        <v>0</v>
      </c>
      <c r="AW290" s="79">
        <f>SUM(Y290:AJ290)</f>
        <v>0</v>
      </c>
      <c r="AX290" s="168">
        <f>Kinder!BL289</f>
        <v>0</v>
      </c>
      <c r="AY290" s="168">
        <f>Kinder!BM289</f>
        <v>0</v>
      </c>
      <c r="AZ290" s="168">
        <f>Kinder!BN289</f>
        <v>0</v>
      </c>
      <c r="BA290" s="168">
        <f>Kinder!BO289</f>
        <v>0</v>
      </c>
      <c r="BB290" s="168">
        <f>Kinder!BP289</f>
        <v>0</v>
      </c>
      <c r="BC290" s="168">
        <f>Kinder!BQ289</f>
        <v>0</v>
      </c>
      <c r="BD290" s="168">
        <f>Kinder!BR289</f>
        <v>0</v>
      </c>
      <c r="BE290" s="168">
        <f>Kinder!BS289</f>
        <v>0</v>
      </c>
      <c r="BF290" s="168">
        <f>Kinder!BT289</f>
        <v>0</v>
      </c>
      <c r="BG290" s="168">
        <f>Kinder!BU289</f>
        <v>0</v>
      </c>
      <c r="BH290" s="168">
        <f>Kinder!BV289</f>
        <v>0</v>
      </c>
      <c r="BI290" s="168">
        <f>Kinder!BW289</f>
        <v>0</v>
      </c>
      <c r="BV290" s="79"/>
      <c r="BW290" s="79">
        <f t="shared" ref="BW290:CH290" si="479">IF(MIN(AX288,AX289)&gt;4.5,4.5*AX290,BJ289)</f>
        <v>0</v>
      </c>
      <c r="BX290" s="79">
        <f t="shared" si="479"/>
        <v>0</v>
      </c>
      <c r="BY290" s="79">
        <f t="shared" si="479"/>
        <v>0</v>
      </c>
      <c r="BZ290" s="79">
        <f t="shared" si="479"/>
        <v>0</v>
      </c>
      <c r="CA290" s="79">
        <f t="shared" si="479"/>
        <v>0</v>
      </c>
      <c r="CB290" s="79">
        <f t="shared" si="479"/>
        <v>0</v>
      </c>
      <c r="CC290" s="79">
        <f t="shared" si="479"/>
        <v>0</v>
      </c>
      <c r="CD290" s="79">
        <f t="shared" si="479"/>
        <v>0</v>
      </c>
      <c r="CE290" s="79">
        <f t="shared" si="479"/>
        <v>0</v>
      </c>
      <c r="CF290" s="79">
        <f t="shared" si="479"/>
        <v>0</v>
      </c>
      <c r="CG290" s="79">
        <f t="shared" si="479"/>
        <v>0</v>
      </c>
      <c r="CH290" s="79">
        <f t="shared" si="479"/>
        <v>0</v>
      </c>
      <c r="CI290" s="79">
        <f>SUM(BW290:CH290)</f>
        <v>0</v>
      </c>
      <c r="CJ290" s="80"/>
      <c r="CK290" s="581"/>
      <c r="CL290" s="581"/>
      <c r="CM290" s="581"/>
    </row>
    <row r="291" spans="1:91" x14ac:dyDescent="0.2">
      <c r="A291" s="124">
        <f>Kinder!E291</f>
        <v>0</v>
      </c>
      <c r="B291">
        <f>Kinder!F291</f>
        <v>0</v>
      </c>
      <c r="C291">
        <f>Kinder!G291</f>
        <v>0</v>
      </c>
      <c r="D291">
        <f>Kinder!H291</f>
        <v>0</v>
      </c>
      <c r="E291">
        <f>Kinder!I291</f>
        <v>0</v>
      </c>
      <c r="F291">
        <f>Kinder!J291</f>
        <v>0</v>
      </c>
      <c r="G291">
        <f>Kinder!K291</f>
        <v>0</v>
      </c>
      <c r="H291">
        <f>Kinder!L291</f>
        <v>0</v>
      </c>
      <c r="I291">
        <f>Kinder!M291</f>
        <v>0</v>
      </c>
      <c r="J291">
        <f>Kinder!N291</f>
        <v>0</v>
      </c>
      <c r="K291">
        <f>Kinder!O291</f>
        <v>0</v>
      </c>
      <c r="L291">
        <f>Kinder!P291</f>
        <v>0</v>
      </c>
      <c r="AX291" s="165">
        <f>IF(Kinder!BL291=4.5,'Berechnung 4_5 _ x'!$E$31,Kinder!BL291)</f>
        <v>0</v>
      </c>
      <c r="AY291" s="165">
        <f>IF(Kinder!F291=4.5,'Berechnung 4_5 _ x'!$E$31,Kinder!F291)</f>
        <v>0</v>
      </c>
      <c r="AZ291" s="165">
        <f>IF(Kinder!G291=4.5,'Berechnung 4_5 _ x'!$E$31,Kinder!G291)</f>
        <v>0</v>
      </c>
      <c r="BA291" s="165">
        <f>IF(Kinder!H291=4.5,'Berechnung 4_5 _ x'!$E$31,Kinder!H291)</f>
        <v>0</v>
      </c>
      <c r="BB291" s="165">
        <f>IF(Kinder!I291=4.5,'Berechnung 4_5 _ x'!$E$31,Kinder!I291)</f>
        <v>0</v>
      </c>
      <c r="BC291" s="165">
        <f>IF(Kinder!J291=4.5,'Berechnung 4_5 _ x'!$E$31,Kinder!J291)</f>
        <v>0</v>
      </c>
      <c r="BD291" s="165">
        <f>IF(Kinder!K291=4.5,'Berechnung 4_5 _ x'!$E$31,Kinder!K291)</f>
        <v>0</v>
      </c>
      <c r="BE291" s="165">
        <f>IF(Kinder!L291=4.5,'Berechnung 4_5 _ x'!$E$31,Kinder!L291)</f>
        <v>0</v>
      </c>
      <c r="BF291" s="165">
        <f>IF(Kinder!M291=4.5,'Berechnung 4_5 _ x'!$E$31,Kinder!M291)</f>
        <v>0</v>
      </c>
      <c r="BG291" s="165">
        <f>IF(Kinder!N291=4.5,'Berechnung 4_5 _ x'!$E$31,Kinder!N291)</f>
        <v>0</v>
      </c>
      <c r="BH291" s="165">
        <f>IF(Kinder!O291=4.5,'Berechnung 4_5 _ x'!$E$31,Kinder!O291)</f>
        <v>0</v>
      </c>
      <c r="BI291" s="165">
        <f>IF(Kinder!P291=4.5,'Berechnung 4_5 _ x'!$E$31,Kinder!P291)</f>
        <v>0</v>
      </c>
      <c r="BJ291" s="165"/>
      <c r="BK291" s="165"/>
      <c r="BL291" s="165"/>
      <c r="BM291" s="165"/>
      <c r="BN291" s="165"/>
      <c r="BO291" s="165"/>
      <c r="BP291" s="165"/>
      <c r="BQ291" s="165"/>
      <c r="BR291" s="165"/>
      <c r="BS291" s="165"/>
      <c r="BT291" s="165"/>
      <c r="BU291" s="165"/>
      <c r="BW291">
        <f t="shared" ref="BW291:CH291" si="480">IF(MIN(AX291,AX292)&gt;=4.5,1*AX293,BJ292)</f>
        <v>0</v>
      </c>
      <c r="BX291">
        <f t="shared" si="480"/>
        <v>0</v>
      </c>
      <c r="BY291">
        <f t="shared" si="480"/>
        <v>0</v>
      </c>
      <c r="BZ291">
        <f t="shared" si="480"/>
        <v>0</v>
      </c>
      <c r="CA291">
        <f t="shared" si="480"/>
        <v>0</v>
      </c>
      <c r="CB291">
        <f t="shared" si="480"/>
        <v>0</v>
      </c>
      <c r="CC291">
        <f t="shared" si="480"/>
        <v>0</v>
      </c>
      <c r="CD291">
        <f t="shared" si="480"/>
        <v>0</v>
      </c>
      <c r="CE291">
        <f t="shared" si="480"/>
        <v>0</v>
      </c>
      <c r="CF291">
        <f t="shared" si="480"/>
        <v>0</v>
      </c>
      <c r="CG291">
        <f t="shared" si="480"/>
        <v>0</v>
      </c>
      <c r="CH291">
        <f t="shared" si="480"/>
        <v>0</v>
      </c>
      <c r="CJ291" s="78">
        <f>SUM(BW291:CH291)</f>
        <v>0</v>
      </c>
      <c r="CK291" s="581">
        <f>CL291+CM291</f>
        <v>0</v>
      </c>
      <c r="CL291" s="581">
        <f>IF(COUNTIF(Kinder!E293:P293,Antrag!$C$4)=0,0,(IF(AND(A291=2,Kinder!E293=Antrag!$C$4),M292,0)+IF(AND(OR(A291=2,B291=2),Kinder!F293=Antrag!$C$4),N292,0)+IF(AND(OR(A291=2,B291=2,C291=2),Kinder!G293=Antrag!$C$4),O292,0)+IF(AND(OR(A291=2,B291=2,C291=2,D291=2),Kinder!H293=Antrag!$C$4),P292,0)+IF(AND(OR(A291=2,B291=2,C291=2,D291=2,E291=2),Kinder!I293=Antrag!$C$4),Q292,0)+IF(AND(OR(A291=2,B291=2,C291=2,D291=2,E291=2,F291=2),Kinder!J293=Antrag!$C$4),R292,0))/12)</f>
        <v>0</v>
      </c>
      <c r="CM291" s="581">
        <f>IF(COUNTIF(Kinder!E293:P293,Antrag!$C$4)=0,0,(IF(AND(OR(A291=2,B291=2,C291=2,D291=2,E291=2,F291=2,G291=2),Kinder!K293=Antrag!$C$4),S292,0)+IF(AND(OR(A291=2,B291=2,C291=2,D291=2,E291=2,F291=2,G291=2,H291=2),Kinder!L293=Antrag!$C$4),T292,0)+IF(AND(OR(A291=2,B291=2,C291=2,D291=2,E291=2,F291=2,G291=2,H291=2,I291=2),Kinder!M293=Antrag!$C$4),U292,0)+IF(AND(OR(A291=2,B291=2,C291=2,D291=2,E291=2,F291=2,G291=2,H291=2,I291=2,J291=2),Kinder!N293=Antrag!$C$4),V292,0)+IF(AND(OR(A291=2,B291=2,C291=2,D291=2,E291=2,F291=2,G291=2,H291=2,I291=2,J291=2,K291=2),Kinder!O293=Antrag!$C$4),W292,0)+IF(AND(OR(A291=2,B291=2,C291=2,D291=2,E291=2,F291=2,G291=2,H291=2,I291=2,J291=2,K291=2,L291=2),Kinder!P293=Antrag!$C$4),X292,0))/12)</f>
        <v>0</v>
      </c>
    </row>
    <row r="292" spans="1:91" x14ac:dyDescent="0.2">
      <c r="A292" s="124"/>
      <c r="M292">
        <f>Kinder!E292</f>
        <v>0</v>
      </c>
      <c r="N292">
        <f>Kinder!F292</f>
        <v>0</v>
      </c>
      <c r="O292">
        <f>Kinder!G292</f>
        <v>0</v>
      </c>
      <c r="P292">
        <f>Kinder!H292</f>
        <v>0</v>
      </c>
      <c r="Q292">
        <f>Kinder!I292</f>
        <v>0</v>
      </c>
      <c r="R292">
        <f>Kinder!J292</f>
        <v>0</v>
      </c>
      <c r="S292">
        <f>Kinder!K292</f>
        <v>0</v>
      </c>
      <c r="T292">
        <f>Kinder!L292</f>
        <v>0</v>
      </c>
      <c r="U292">
        <f>Kinder!M292</f>
        <v>0</v>
      </c>
      <c r="V292">
        <f>Kinder!N292</f>
        <v>0</v>
      </c>
      <c r="W292">
        <f>Kinder!O292</f>
        <v>0</v>
      </c>
      <c r="X292">
        <f>Kinder!P292</f>
        <v>0</v>
      </c>
      <c r="AX292">
        <f>IF(Kinder!BL291&gt;=4.5,IF('Berechnung 4_5 _ x'!D$5="Nein",4.5,IF(Kinder!AJ$903&lt;3,IF(MAX(Kinder!$AJ$903:AJ$903)&lt;3,4.5,Kinder!BL291),MIN('Berechnung 4_5 _ x'!$E$31:$F$32))),Kinder!BL291)</f>
        <v>0</v>
      </c>
      <c r="AY292">
        <f>IF(Kinder!BM291&gt;=4.5,IF('Berechnung 4_5 _ x'!E$5="Nein",4.5,IF(Kinder!AK$903&lt;3,IF(MAX(Kinder!$AJ$903:AK$903)&lt;3,4.5,Kinder!BM291),MIN('Berechnung 4_5 _ x'!$E$31:$F$32))),Kinder!BM291)</f>
        <v>0</v>
      </c>
      <c r="AZ292">
        <f>IF(Kinder!BN291&gt;=4.5,IF('Berechnung 4_5 _ x'!F$5="Nein",4.5,IF(Kinder!AL$903&lt;3,IF(MAX(Kinder!$AJ$903:AL$903)&lt;3,4.5,Kinder!BN291),MIN('Berechnung 4_5 _ x'!$E$31:$F$32))),Kinder!BN291)</f>
        <v>0</v>
      </c>
      <c r="BA292">
        <f>IF(Kinder!BO291&gt;=4.5,IF('Berechnung 4_5 _ x'!G$5="Nein",4.5,IF(Kinder!AM$903&lt;3,IF(MAX(Kinder!$AJ$903:AM$903)&lt;3,4.5,Kinder!BO291),MIN('Berechnung 4_5 _ x'!$E$31:$F$32))),Kinder!BO291)</f>
        <v>0</v>
      </c>
      <c r="BB292">
        <f>IF(Kinder!BP291&gt;=4.5,IF('Berechnung 4_5 _ x'!H$5="Nein",4.5,IF(Kinder!AN$903&lt;3,IF(MAX(Kinder!$AJ$903:AN$903)&lt;3,4.5,Kinder!BP291),MIN('Berechnung 4_5 _ x'!$E$31:$F$32))),Kinder!BP291)</f>
        <v>0</v>
      </c>
      <c r="BC292">
        <f>IF(Kinder!BQ291&gt;=4.5,IF('Berechnung 4_5 _ x'!I$5="Nein",4.5,IF(Kinder!AO$903&lt;3,IF(MAX(Kinder!$AJ$903:AO$903)&lt;3,4.5,Kinder!BQ291),MIN('Berechnung 4_5 _ x'!$E$31:$F$32))),Kinder!BQ291)</f>
        <v>0</v>
      </c>
      <c r="BD292">
        <f>IF(Kinder!BR291&gt;=4.5,IF('Berechnung 4_5 _ x'!J$5="Nein",4.5,IF(Kinder!AP$903&lt;3,IF(MAX(Kinder!$AJ$903:AP$903)&lt;3,4.5,Kinder!BR291),MIN('Berechnung 4_5 _ x'!$E$31:$F$32))),Kinder!BR291)</f>
        <v>0</v>
      </c>
      <c r="BE292">
        <f>IF(Kinder!BS291&gt;=4.5,IF('Berechnung 4_5 _ x'!K$5="Nein",4.5,IF(Kinder!AQ$903&lt;3,IF(MAX(Kinder!$AJ$903:AQ$903)&lt;3,4.5,Kinder!BS291),MIN('Berechnung 4_5 _ x'!$E$31:$F$32))),Kinder!BS291)</f>
        <v>0</v>
      </c>
      <c r="BF292">
        <f>IF(Kinder!BT291&gt;=4.5,IF('Berechnung 4_5 _ x'!L$5="Nein",4.5,IF(Kinder!AR$903&lt;3,IF(MAX(Kinder!$AJ$903:AR$903)&lt;3,4.5,Kinder!BT291),MIN('Berechnung 4_5 _ x'!$E$31:$F$32))),Kinder!BT291)</f>
        <v>0</v>
      </c>
      <c r="BG292">
        <f>IF(Kinder!BU291&gt;=4.5,IF('Berechnung 4_5 _ x'!M$5="Nein",4.5,IF(Kinder!AS$903&lt;3,IF(MAX(Kinder!$AJ$903:AS$903)&lt;3,4.5,Kinder!BU291),MIN('Berechnung 4_5 _ x'!$E$31:$F$32))),Kinder!BU291)</f>
        <v>0</v>
      </c>
      <c r="BH292">
        <f>IF(Kinder!BV291&gt;=4.5,IF('Berechnung 4_5 _ x'!N$5="Nein",4.5,IF(Kinder!AT$903&lt;3,IF(MAX(Kinder!$AJ$903:AT$903)&lt;3,4.5,Kinder!BV291),MIN('Berechnung 4_5 _ x'!$E$31:$F$32))),Kinder!BV291)</f>
        <v>0</v>
      </c>
      <c r="BI292">
        <f>IF(Kinder!BW291&gt;=4.5,IF('Berechnung 4_5 _ x'!O$5="Nein",4.5,IF(Kinder!AU$903&lt;3,IF(MAX(Kinder!$AJ$903:AU$903)&lt;3,4.5,Kinder!BW291),MIN('Berechnung 4_5 _ x'!$E$31:$F$32))),Kinder!BW291)</f>
        <v>0</v>
      </c>
      <c r="BJ292">
        <f t="shared" ref="BJ292:BU292" si="481">MIN(AX291,AX292)*AX293</f>
        <v>0</v>
      </c>
      <c r="BK292">
        <f t="shared" si="481"/>
        <v>0</v>
      </c>
      <c r="BL292">
        <f t="shared" si="481"/>
        <v>0</v>
      </c>
      <c r="BM292">
        <f t="shared" si="481"/>
        <v>0</v>
      </c>
      <c r="BN292">
        <f t="shared" si="481"/>
        <v>0</v>
      </c>
      <c r="BO292">
        <f t="shared" si="481"/>
        <v>0</v>
      </c>
      <c r="BP292">
        <f t="shared" si="481"/>
        <v>0</v>
      </c>
      <c r="BQ292">
        <f t="shared" si="481"/>
        <v>0</v>
      </c>
      <c r="BR292">
        <f t="shared" si="481"/>
        <v>0</v>
      </c>
      <c r="BS292">
        <f t="shared" si="481"/>
        <v>0</v>
      </c>
      <c r="BT292">
        <f t="shared" si="481"/>
        <v>0</v>
      </c>
      <c r="BU292">
        <f t="shared" si="481"/>
        <v>0</v>
      </c>
      <c r="BV292">
        <f>SUM(BJ292:BU292)</f>
        <v>0</v>
      </c>
      <c r="CJ292" s="78"/>
      <c r="CK292" s="581"/>
      <c r="CL292" s="581"/>
      <c r="CM292" s="581"/>
    </row>
    <row r="293" spans="1:91" ht="13.5" thickBot="1" x14ac:dyDescent="0.25">
      <c r="A293" s="167"/>
      <c r="B293" s="79"/>
      <c r="C293" s="79"/>
      <c r="D293" s="79"/>
      <c r="E293" s="79"/>
      <c r="F293" s="79"/>
      <c r="G293" s="79"/>
      <c r="H293" s="79"/>
      <c r="I293" s="79"/>
      <c r="J293" s="79"/>
      <c r="K293" s="79"/>
      <c r="L293" s="79"/>
      <c r="M293" s="79"/>
      <c r="N293" s="79"/>
      <c r="O293" s="79"/>
      <c r="P293" s="79"/>
      <c r="Q293" s="79"/>
      <c r="R293" s="79"/>
      <c r="S293" s="79"/>
      <c r="T293" s="79"/>
      <c r="U293" s="79"/>
      <c r="V293" s="79"/>
      <c r="W293" s="79"/>
      <c r="X293" s="79"/>
      <c r="Y293" s="79">
        <f t="shared" ref="Y293:AJ293" si="482">A291*M292</f>
        <v>0</v>
      </c>
      <c r="Z293" s="79">
        <f t="shared" si="482"/>
        <v>0</v>
      </c>
      <c r="AA293" s="79">
        <f t="shared" si="482"/>
        <v>0</v>
      </c>
      <c r="AB293" s="79">
        <f t="shared" si="482"/>
        <v>0</v>
      </c>
      <c r="AC293" s="79">
        <f t="shared" si="482"/>
        <v>0</v>
      </c>
      <c r="AD293" s="79">
        <f t="shared" si="482"/>
        <v>0</v>
      </c>
      <c r="AE293" s="79">
        <f t="shared" si="482"/>
        <v>0</v>
      </c>
      <c r="AF293" s="79">
        <f t="shared" si="482"/>
        <v>0</v>
      </c>
      <c r="AG293" s="79">
        <f t="shared" si="482"/>
        <v>0</v>
      </c>
      <c r="AH293" s="79">
        <f t="shared" si="482"/>
        <v>0</v>
      </c>
      <c r="AI293" s="79">
        <f t="shared" si="482"/>
        <v>0</v>
      </c>
      <c r="AJ293" s="79">
        <f t="shared" si="482"/>
        <v>0</v>
      </c>
      <c r="AK293" s="79">
        <f t="shared" ref="AK293:AV293" si="483">IF(A291&gt;4.4,M292,A291*M292)</f>
        <v>0</v>
      </c>
      <c r="AL293" s="79">
        <f t="shared" si="483"/>
        <v>0</v>
      </c>
      <c r="AM293" s="79">
        <f t="shared" si="483"/>
        <v>0</v>
      </c>
      <c r="AN293" s="79">
        <f t="shared" si="483"/>
        <v>0</v>
      </c>
      <c r="AO293" s="79">
        <f t="shared" si="483"/>
        <v>0</v>
      </c>
      <c r="AP293" s="79">
        <f t="shared" si="483"/>
        <v>0</v>
      </c>
      <c r="AQ293" s="79">
        <f t="shared" si="483"/>
        <v>0</v>
      </c>
      <c r="AR293" s="79">
        <f t="shared" si="483"/>
        <v>0</v>
      </c>
      <c r="AS293" s="79">
        <f t="shared" si="483"/>
        <v>0</v>
      </c>
      <c r="AT293" s="79">
        <f t="shared" si="483"/>
        <v>0</v>
      </c>
      <c r="AU293" s="79">
        <f t="shared" si="483"/>
        <v>0</v>
      </c>
      <c r="AV293" s="79">
        <f t="shared" si="483"/>
        <v>0</v>
      </c>
      <c r="AW293" s="79">
        <f>SUM(Y293:AJ293)</f>
        <v>0</v>
      </c>
      <c r="AX293" s="168">
        <f>Kinder!BL292</f>
        <v>0</v>
      </c>
      <c r="AY293" s="168">
        <f>Kinder!BM292</f>
        <v>0</v>
      </c>
      <c r="AZ293" s="168">
        <f>Kinder!BN292</f>
        <v>0</v>
      </c>
      <c r="BA293" s="168">
        <f>Kinder!BO292</f>
        <v>0</v>
      </c>
      <c r="BB293" s="168">
        <f>Kinder!BP292</f>
        <v>0</v>
      </c>
      <c r="BC293" s="168">
        <f>Kinder!BQ292</f>
        <v>0</v>
      </c>
      <c r="BD293" s="168">
        <f>Kinder!BR292</f>
        <v>0</v>
      </c>
      <c r="BE293" s="168">
        <f>Kinder!BS292</f>
        <v>0</v>
      </c>
      <c r="BF293" s="168">
        <f>Kinder!BT292</f>
        <v>0</v>
      </c>
      <c r="BG293" s="168">
        <f>Kinder!BU292</f>
        <v>0</v>
      </c>
      <c r="BH293" s="168">
        <f>Kinder!BV292</f>
        <v>0</v>
      </c>
      <c r="BI293" s="168">
        <f>Kinder!BW292</f>
        <v>0</v>
      </c>
      <c r="BV293" s="79"/>
      <c r="BW293" s="79">
        <f t="shared" ref="BW293:CH293" si="484">IF(MIN(AX291,AX292)&gt;4.5,4.5*AX293,BJ292)</f>
        <v>0</v>
      </c>
      <c r="BX293" s="79">
        <f t="shared" si="484"/>
        <v>0</v>
      </c>
      <c r="BY293" s="79">
        <f t="shared" si="484"/>
        <v>0</v>
      </c>
      <c r="BZ293" s="79">
        <f t="shared" si="484"/>
        <v>0</v>
      </c>
      <c r="CA293" s="79">
        <f t="shared" si="484"/>
        <v>0</v>
      </c>
      <c r="CB293" s="79">
        <f t="shared" si="484"/>
        <v>0</v>
      </c>
      <c r="CC293" s="79">
        <f t="shared" si="484"/>
        <v>0</v>
      </c>
      <c r="CD293" s="79">
        <f t="shared" si="484"/>
        <v>0</v>
      </c>
      <c r="CE293" s="79">
        <f t="shared" si="484"/>
        <v>0</v>
      </c>
      <c r="CF293" s="79">
        <f t="shared" si="484"/>
        <v>0</v>
      </c>
      <c r="CG293" s="79">
        <f t="shared" si="484"/>
        <v>0</v>
      </c>
      <c r="CH293" s="79">
        <f t="shared" si="484"/>
        <v>0</v>
      </c>
      <c r="CI293" s="79">
        <f>SUM(BW293:CH293)</f>
        <v>0</v>
      </c>
      <c r="CJ293" s="80"/>
      <c r="CK293" s="581"/>
      <c r="CL293" s="581"/>
      <c r="CM293" s="581"/>
    </row>
    <row r="294" spans="1:91" x14ac:dyDescent="0.2">
      <c r="A294" s="124">
        <f>Kinder!E294</f>
        <v>0</v>
      </c>
      <c r="B294">
        <f>Kinder!F294</f>
        <v>0</v>
      </c>
      <c r="C294">
        <f>Kinder!G294</f>
        <v>0</v>
      </c>
      <c r="D294">
        <f>Kinder!H294</f>
        <v>0</v>
      </c>
      <c r="E294">
        <f>Kinder!I294</f>
        <v>0</v>
      </c>
      <c r="F294">
        <f>Kinder!J294</f>
        <v>0</v>
      </c>
      <c r="G294">
        <f>Kinder!K294</f>
        <v>0</v>
      </c>
      <c r="H294">
        <f>Kinder!L294</f>
        <v>0</v>
      </c>
      <c r="I294">
        <f>Kinder!M294</f>
        <v>0</v>
      </c>
      <c r="J294">
        <f>Kinder!N294</f>
        <v>0</v>
      </c>
      <c r="K294">
        <f>Kinder!O294</f>
        <v>0</v>
      </c>
      <c r="L294">
        <f>Kinder!P294</f>
        <v>0</v>
      </c>
      <c r="AX294" s="165">
        <f>IF(Kinder!BL294=4.5,'Berechnung 4_5 _ x'!$E$31,Kinder!BL294)</f>
        <v>0</v>
      </c>
      <c r="AY294" s="165">
        <f>IF(Kinder!F294=4.5,'Berechnung 4_5 _ x'!$E$31,Kinder!F294)</f>
        <v>0</v>
      </c>
      <c r="AZ294" s="165">
        <f>IF(Kinder!G294=4.5,'Berechnung 4_5 _ x'!$E$31,Kinder!G294)</f>
        <v>0</v>
      </c>
      <c r="BA294" s="165">
        <f>IF(Kinder!H294=4.5,'Berechnung 4_5 _ x'!$E$31,Kinder!H294)</f>
        <v>0</v>
      </c>
      <c r="BB294" s="165">
        <f>IF(Kinder!I294=4.5,'Berechnung 4_5 _ x'!$E$31,Kinder!I294)</f>
        <v>0</v>
      </c>
      <c r="BC294" s="165">
        <f>IF(Kinder!J294=4.5,'Berechnung 4_5 _ x'!$E$31,Kinder!J294)</f>
        <v>0</v>
      </c>
      <c r="BD294" s="165">
        <f>IF(Kinder!K294=4.5,'Berechnung 4_5 _ x'!$E$31,Kinder!K294)</f>
        <v>0</v>
      </c>
      <c r="BE294" s="165">
        <f>IF(Kinder!L294=4.5,'Berechnung 4_5 _ x'!$E$31,Kinder!L294)</f>
        <v>0</v>
      </c>
      <c r="BF294" s="165">
        <f>IF(Kinder!M294=4.5,'Berechnung 4_5 _ x'!$E$31,Kinder!M294)</f>
        <v>0</v>
      </c>
      <c r="BG294" s="165">
        <f>IF(Kinder!N294=4.5,'Berechnung 4_5 _ x'!$E$31,Kinder!N294)</f>
        <v>0</v>
      </c>
      <c r="BH294" s="165">
        <f>IF(Kinder!O294=4.5,'Berechnung 4_5 _ x'!$E$31,Kinder!O294)</f>
        <v>0</v>
      </c>
      <c r="BI294" s="165">
        <f>IF(Kinder!P294=4.5,'Berechnung 4_5 _ x'!$E$31,Kinder!P294)</f>
        <v>0</v>
      </c>
      <c r="BJ294" s="165"/>
      <c r="BK294" s="165"/>
      <c r="BL294" s="165"/>
      <c r="BM294" s="165"/>
      <c r="BN294" s="165"/>
      <c r="BO294" s="165"/>
      <c r="BP294" s="165"/>
      <c r="BQ294" s="165"/>
      <c r="BR294" s="165"/>
      <c r="BS294" s="165"/>
      <c r="BT294" s="165"/>
      <c r="BU294" s="165"/>
      <c r="BW294">
        <f t="shared" ref="BW294:CH294" si="485">IF(MIN(AX294,AX295)&gt;=4.5,1*AX296,BJ295)</f>
        <v>0</v>
      </c>
      <c r="BX294">
        <f t="shared" si="485"/>
        <v>0</v>
      </c>
      <c r="BY294">
        <f t="shared" si="485"/>
        <v>0</v>
      </c>
      <c r="BZ294">
        <f t="shared" si="485"/>
        <v>0</v>
      </c>
      <c r="CA294">
        <f t="shared" si="485"/>
        <v>0</v>
      </c>
      <c r="CB294">
        <f t="shared" si="485"/>
        <v>0</v>
      </c>
      <c r="CC294">
        <f t="shared" si="485"/>
        <v>0</v>
      </c>
      <c r="CD294">
        <f t="shared" si="485"/>
        <v>0</v>
      </c>
      <c r="CE294">
        <f t="shared" si="485"/>
        <v>0</v>
      </c>
      <c r="CF294">
        <f t="shared" si="485"/>
        <v>0</v>
      </c>
      <c r="CG294">
        <f t="shared" si="485"/>
        <v>0</v>
      </c>
      <c r="CH294">
        <f t="shared" si="485"/>
        <v>0</v>
      </c>
      <c r="CJ294" s="78">
        <f>SUM(BW294:CH294)</f>
        <v>0</v>
      </c>
      <c r="CK294" s="581">
        <f>CL294+CM294</f>
        <v>0</v>
      </c>
      <c r="CL294" s="581">
        <f>IF(COUNTIF(Kinder!E296:P296,Antrag!$C$4)=0,0,(IF(AND(A294=2,Kinder!E296=Antrag!$C$4),M295,0)+IF(AND(OR(A294=2,B294=2),Kinder!F296=Antrag!$C$4),N295,0)+IF(AND(OR(A294=2,B294=2,C294=2),Kinder!G296=Antrag!$C$4),O295,0)+IF(AND(OR(A294=2,B294=2,C294=2,D294=2),Kinder!H296=Antrag!$C$4),P295,0)+IF(AND(OR(A294=2,B294=2,C294=2,D294=2,E294=2),Kinder!I296=Antrag!$C$4),Q295,0)+IF(AND(OR(A294=2,B294=2,C294=2,D294=2,E294=2,F294=2),Kinder!J296=Antrag!$C$4),R295,0))/12)</f>
        <v>0</v>
      </c>
      <c r="CM294" s="581">
        <f>IF(COUNTIF(Kinder!E296:P296,Antrag!$C$4)=0,0,(IF(AND(OR(A294=2,B294=2,C294=2,D294=2,E294=2,F294=2,G294=2),Kinder!K296=Antrag!$C$4),S295,0)+IF(AND(OR(A294=2,B294=2,C294=2,D294=2,E294=2,F294=2,G294=2,H294=2),Kinder!L296=Antrag!$C$4),T295,0)+IF(AND(OR(A294=2,B294=2,C294=2,D294=2,E294=2,F294=2,G294=2,H294=2,I294=2),Kinder!M296=Antrag!$C$4),U295,0)+IF(AND(OR(A294=2,B294=2,C294=2,D294=2,E294=2,F294=2,G294=2,H294=2,I294=2,J294=2),Kinder!N296=Antrag!$C$4),V295,0)+IF(AND(OR(A294=2,B294=2,C294=2,D294=2,E294=2,F294=2,G294=2,H294=2,I294=2,J294=2,K294=2),Kinder!O296=Antrag!$C$4),W295,0)+IF(AND(OR(A294=2,B294=2,C294=2,D294=2,E294=2,F294=2,G294=2,H294=2,I294=2,J294=2,K294=2,L294=2),Kinder!P296=Antrag!$C$4),X295,0))/12)</f>
        <v>0</v>
      </c>
    </row>
    <row r="295" spans="1:91" x14ac:dyDescent="0.2">
      <c r="A295" s="124"/>
      <c r="M295">
        <f>Kinder!E295</f>
        <v>0</v>
      </c>
      <c r="N295">
        <f>Kinder!F295</f>
        <v>0</v>
      </c>
      <c r="O295">
        <f>Kinder!G295</f>
        <v>0</v>
      </c>
      <c r="P295">
        <f>Kinder!H295</f>
        <v>0</v>
      </c>
      <c r="Q295">
        <f>Kinder!I295</f>
        <v>0</v>
      </c>
      <c r="R295">
        <f>Kinder!J295</f>
        <v>0</v>
      </c>
      <c r="S295">
        <f>Kinder!K295</f>
        <v>0</v>
      </c>
      <c r="T295">
        <f>Kinder!L295</f>
        <v>0</v>
      </c>
      <c r="U295">
        <f>Kinder!M295</f>
        <v>0</v>
      </c>
      <c r="V295">
        <f>Kinder!N295</f>
        <v>0</v>
      </c>
      <c r="W295">
        <f>Kinder!O295</f>
        <v>0</v>
      </c>
      <c r="X295">
        <f>Kinder!P295</f>
        <v>0</v>
      </c>
      <c r="AX295">
        <f>IF(Kinder!BL294&gt;=4.5,IF('Berechnung 4_5 _ x'!D$5="Nein",4.5,IF(Kinder!AJ$903&lt;3,IF(MAX(Kinder!$AJ$903:AJ$903)&lt;3,4.5,Kinder!BL294),MIN('Berechnung 4_5 _ x'!$E$31:$F$32))),Kinder!BL294)</f>
        <v>0</v>
      </c>
      <c r="AY295">
        <f>IF(Kinder!BM294&gt;=4.5,IF('Berechnung 4_5 _ x'!E$5="Nein",4.5,IF(Kinder!AK$903&lt;3,IF(MAX(Kinder!$AJ$903:AK$903)&lt;3,4.5,Kinder!BM294),MIN('Berechnung 4_5 _ x'!$E$31:$F$32))),Kinder!BM294)</f>
        <v>0</v>
      </c>
      <c r="AZ295">
        <f>IF(Kinder!BN294&gt;=4.5,IF('Berechnung 4_5 _ x'!F$5="Nein",4.5,IF(Kinder!AL$903&lt;3,IF(MAX(Kinder!$AJ$903:AL$903)&lt;3,4.5,Kinder!BN294),MIN('Berechnung 4_5 _ x'!$E$31:$F$32))),Kinder!BN294)</f>
        <v>0</v>
      </c>
      <c r="BA295">
        <f>IF(Kinder!BO294&gt;=4.5,IF('Berechnung 4_5 _ x'!G$5="Nein",4.5,IF(Kinder!AM$903&lt;3,IF(MAX(Kinder!$AJ$903:AM$903)&lt;3,4.5,Kinder!BO294),MIN('Berechnung 4_5 _ x'!$E$31:$F$32))),Kinder!BO294)</f>
        <v>0</v>
      </c>
      <c r="BB295">
        <f>IF(Kinder!BP294&gt;=4.5,IF('Berechnung 4_5 _ x'!H$5="Nein",4.5,IF(Kinder!AN$903&lt;3,IF(MAX(Kinder!$AJ$903:AN$903)&lt;3,4.5,Kinder!BP294),MIN('Berechnung 4_5 _ x'!$E$31:$F$32))),Kinder!BP294)</f>
        <v>0</v>
      </c>
      <c r="BC295">
        <f>IF(Kinder!BQ294&gt;=4.5,IF('Berechnung 4_5 _ x'!I$5="Nein",4.5,IF(Kinder!AO$903&lt;3,IF(MAX(Kinder!$AJ$903:AO$903)&lt;3,4.5,Kinder!BQ294),MIN('Berechnung 4_5 _ x'!$E$31:$F$32))),Kinder!BQ294)</f>
        <v>0</v>
      </c>
      <c r="BD295">
        <f>IF(Kinder!BR294&gt;=4.5,IF('Berechnung 4_5 _ x'!J$5="Nein",4.5,IF(Kinder!AP$903&lt;3,IF(MAX(Kinder!$AJ$903:AP$903)&lt;3,4.5,Kinder!BR294),MIN('Berechnung 4_5 _ x'!$E$31:$F$32))),Kinder!BR294)</f>
        <v>0</v>
      </c>
      <c r="BE295">
        <f>IF(Kinder!BS294&gt;=4.5,IF('Berechnung 4_5 _ x'!K$5="Nein",4.5,IF(Kinder!AQ$903&lt;3,IF(MAX(Kinder!$AJ$903:AQ$903)&lt;3,4.5,Kinder!BS294),MIN('Berechnung 4_5 _ x'!$E$31:$F$32))),Kinder!BS294)</f>
        <v>0</v>
      </c>
      <c r="BF295">
        <f>IF(Kinder!BT294&gt;=4.5,IF('Berechnung 4_5 _ x'!L$5="Nein",4.5,IF(Kinder!AR$903&lt;3,IF(MAX(Kinder!$AJ$903:AR$903)&lt;3,4.5,Kinder!BT294),MIN('Berechnung 4_5 _ x'!$E$31:$F$32))),Kinder!BT294)</f>
        <v>0</v>
      </c>
      <c r="BG295">
        <f>IF(Kinder!BU294&gt;=4.5,IF('Berechnung 4_5 _ x'!M$5="Nein",4.5,IF(Kinder!AS$903&lt;3,IF(MAX(Kinder!$AJ$903:AS$903)&lt;3,4.5,Kinder!BU294),MIN('Berechnung 4_5 _ x'!$E$31:$F$32))),Kinder!BU294)</f>
        <v>0</v>
      </c>
      <c r="BH295">
        <f>IF(Kinder!BV294&gt;=4.5,IF('Berechnung 4_5 _ x'!N$5="Nein",4.5,IF(Kinder!AT$903&lt;3,IF(MAX(Kinder!$AJ$903:AT$903)&lt;3,4.5,Kinder!BV294),MIN('Berechnung 4_5 _ x'!$E$31:$F$32))),Kinder!BV294)</f>
        <v>0</v>
      </c>
      <c r="BI295">
        <f>IF(Kinder!BW294&gt;=4.5,IF('Berechnung 4_5 _ x'!O$5="Nein",4.5,IF(Kinder!AU$903&lt;3,IF(MAX(Kinder!$AJ$903:AU$903)&lt;3,4.5,Kinder!BW294),MIN('Berechnung 4_5 _ x'!$E$31:$F$32))),Kinder!BW294)</f>
        <v>0</v>
      </c>
      <c r="BJ295">
        <f t="shared" ref="BJ295:BU295" si="486">MIN(AX294,AX295)*AX296</f>
        <v>0</v>
      </c>
      <c r="BK295">
        <f t="shared" si="486"/>
        <v>0</v>
      </c>
      <c r="BL295">
        <f t="shared" si="486"/>
        <v>0</v>
      </c>
      <c r="BM295">
        <f t="shared" si="486"/>
        <v>0</v>
      </c>
      <c r="BN295">
        <f t="shared" si="486"/>
        <v>0</v>
      </c>
      <c r="BO295">
        <f t="shared" si="486"/>
        <v>0</v>
      </c>
      <c r="BP295">
        <f t="shared" si="486"/>
        <v>0</v>
      </c>
      <c r="BQ295">
        <f t="shared" si="486"/>
        <v>0</v>
      </c>
      <c r="BR295">
        <f t="shared" si="486"/>
        <v>0</v>
      </c>
      <c r="BS295">
        <f t="shared" si="486"/>
        <v>0</v>
      </c>
      <c r="BT295">
        <f t="shared" si="486"/>
        <v>0</v>
      </c>
      <c r="BU295">
        <f t="shared" si="486"/>
        <v>0</v>
      </c>
      <c r="BV295">
        <f>SUM(BJ295:BU295)</f>
        <v>0</v>
      </c>
      <c r="CJ295" s="78"/>
      <c r="CK295" s="581"/>
      <c r="CL295" s="581"/>
      <c r="CM295" s="581"/>
    </row>
    <row r="296" spans="1:91" ht="13.5" thickBot="1" x14ac:dyDescent="0.25">
      <c r="A296" s="167"/>
      <c r="B296" s="79"/>
      <c r="C296" s="79"/>
      <c r="D296" s="79"/>
      <c r="E296" s="79"/>
      <c r="F296" s="79"/>
      <c r="G296" s="79"/>
      <c r="H296" s="79"/>
      <c r="I296" s="79"/>
      <c r="J296" s="79"/>
      <c r="K296" s="79"/>
      <c r="L296" s="79"/>
      <c r="M296" s="79"/>
      <c r="N296" s="79"/>
      <c r="O296" s="79"/>
      <c r="P296" s="79"/>
      <c r="Q296" s="79"/>
      <c r="R296" s="79"/>
      <c r="S296" s="79"/>
      <c r="T296" s="79"/>
      <c r="U296" s="79"/>
      <c r="V296" s="79"/>
      <c r="W296" s="79"/>
      <c r="X296" s="79"/>
      <c r="Y296" s="79">
        <f t="shared" ref="Y296:AJ296" si="487">A294*M295</f>
        <v>0</v>
      </c>
      <c r="Z296" s="79">
        <f t="shared" si="487"/>
        <v>0</v>
      </c>
      <c r="AA296" s="79">
        <f t="shared" si="487"/>
        <v>0</v>
      </c>
      <c r="AB296" s="79">
        <f t="shared" si="487"/>
        <v>0</v>
      </c>
      <c r="AC296" s="79">
        <f t="shared" si="487"/>
        <v>0</v>
      </c>
      <c r="AD296" s="79">
        <f t="shared" si="487"/>
        <v>0</v>
      </c>
      <c r="AE296" s="79">
        <f t="shared" si="487"/>
        <v>0</v>
      </c>
      <c r="AF296" s="79">
        <f t="shared" si="487"/>
        <v>0</v>
      </c>
      <c r="AG296" s="79">
        <f t="shared" si="487"/>
        <v>0</v>
      </c>
      <c r="AH296" s="79">
        <f t="shared" si="487"/>
        <v>0</v>
      </c>
      <c r="AI296" s="79">
        <f t="shared" si="487"/>
        <v>0</v>
      </c>
      <c r="AJ296" s="79">
        <f t="shared" si="487"/>
        <v>0</v>
      </c>
      <c r="AK296" s="79">
        <f t="shared" ref="AK296:AV296" si="488">IF(A294&gt;4.4,M295,A294*M295)</f>
        <v>0</v>
      </c>
      <c r="AL296" s="79">
        <f t="shared" si="488"/>
        <v>0</v>
      </c>
      <c r="AM296" s="79">
        <f t="shared" si="488"/>
        <v>0</v>
      </c>
      <c r="AN296" s="79">
        <f t="shared" si="488"/>
        <v>0</v>
      </c>
      <c r="AO296" s="79">
        <f t="shared" si="488"/>
        <v>0</v>
      </c>
      <c r="AP296" s="79">
        <f t="shared" si="488"/>
        <v>0</v>
      </c>
      <c r="AQ296" s="79">
        <f t="shared" si="488"/>
        <v>0</v>
      </c>
      <c r="AR296" s="79">
        <f t="shared" si="488"/>
        <v>0</v>
      </c>
      <c r="AS296" s="79">
        <f t="shared" si="488"/>
        <v>0</v>
      </c>
      <c r="AT296" s="79">
        <f t="shared" si="488"/>
        <v>0</v>
      </c>
      <c r="AU296" s="79">
        <f t="shared" si="488"/>
        <v>0</v>
      </c>
      <c r="AV296" s="79">
        <f t="shared" si="488"/>
        <v>0</v>
      </c>
      <c r="AW296" s="79">
        <f>SUM(Y296:AJ296)</f>
        <v>0</v>
      </c>
      <c r="AX296" s="168">
        <f>Kinder!BL295</f>
        <v>0</v>
      </c>
      <c r="AY296" s="168">
        <f>Kinder!BM295</f>
        <v>0</v>
      </c>
      <c r="AZ296" s="168">
        <f>Kinder!BN295</f>
        <v>0</v>
      </c>
      <c r="BA296" s="168">
        <f>Kinder!BO295</f>
        <v>0</v>
      </c>
      <c r="BB296" s="168">
        <f>Kinder!BP295</f>
        <v>0</v>
      </c>
      <c r="BC296" s="168">
        <f>Kinder!BQ295</f>
        <v>0</v>
      </c>
      <c r="BD296" s="168">
        <f>Kinder!BR295</f>
        <v>0</v>
      </c>
      <c r="BE296" s="168">
        <f>Kinder!BS295</f>
        <v>0</v>
      </c>
      <c r="BF296" s="168">
        <f>Kinder!BT295</f>
        <v>0</v>
      </c>
      <c r="BG296" s="168">
        <f>Kinder!BU295</f>
        <v>0</v>
      </c>
      <c r="BH296" s="168">
        <f>Kinder!BV295</f>
        <v>0</v>
      </c>
      <c r="BI296" s="168">
        <f>Kinder!BW295</f>
        <v>0</v>
      </c>
      <c r="BV296" s="79"/>
      <c r="BW296" s="79">
        <f t="shared" ref="BW296:CH296" si="489">IF(MIN(AX294,AX295)&gt;4.5,4.5*AX296,BJ295)</f>
        <v>0</v>
      </c>
      <c r="BX296" s="79">
        <f t="shared" si="489"/>
        <v>0</v>
      </c>
      <c r="BY296" s="79">
        <f t="shared" si="489"/>
        <v>0</v>
      </c>
      <c r="BZ296" s="79">
        <f t="shared" si="489"/>
        <v>0</v>
      </c>
      <c r="CA296" s="79">
        <f t="shared" si="489"/>
        <v>0</v>
      </c>
      <c r="CB296" s="79">
        <f t="shared" si="489"/>
        <v>0</v>
      </c>
      <c r="CC296" s="79">
        <f t="shared" si="489"/>
        <v>0</v>
      </c>
      <c r="CD296" s="79">
        <f t="shared" si="489"/>
        <v>0</v>
      </c>
      <c r="CE296" s="79">
        <f t="shared" si="489"/>
        <v>0</v>
      </c>
      <c r="CF296" s="79">
        <f t="shared" si="489"/>
        <v>0</v>
      </c>
      <c r="CG296" s="79">
        <f t="shared" si="489"/>
        <v>0</v>
      </c>
      <c r="CH296" s="79">
        <f t="shared" si="489"/>
        <v>0</v>
      </c>
      <c r="CI296" s="79">
        <f>SUM(BW296:CH296)</f>
        <v>0</v>
      </c>
      <c r="CJ296" s="80"/>
      <c r="CK296" s="581"/>
      <c r="CL296" s="581"/>
      <c r="CM296" s="581"/>
    </row>
    <row r="297" spans="1:91" x14ac:dyDescent="0.2">
      <c r="A297" s="124">
        <f>Kinder!E297</f>
        <v>0</v>
      </c>
      <c r="B297">
        <f>Kinder!F297</f>
        <v>0</v>
      </c>
      <c r="C297">
        <f>Kinder!G297</f>
        <v>0</v>
      </c>
      <c r="D297">
        <f>Kinder!H297</f>
        <v>0</v>
      </c>
      <c r="E297">
        <f>Kinder!I297</f>
        <v>0</v>
      </c>
      <c r="F297">
        <f>Kinder!J297</f>
        <v>0</v>
      </c>
      <c r="G297">
        <f>Kinder!K297</f>
        <v>0</v>
      </c>
      <c r="H297">
        <f>Kinder!L297</f>
        <v>0</v>
      </c>
      <c r="I297">
        <f>Kinder!M297</f>
        <v>0</v>
      </c>
      <c r="J297">
        <f>Kinder!N297</f>
        <v>0</v>
      </c>
      <c r="K297">
        <f>Kinder!O297</f>
        <v>0</v>
      </c>
      <c r="L297">
        <f>Kinder!P297</f>
        <v>0</v>
      </c>
      <c r="AX297" s="165">
        <f>IF(Kinder!BL297=4.5,'Berechnung 4_5 _ x'!$E$31,Kinder!BL297)</f>
        <v>0</v>
      </c>
      <c r="AY297" s="165">
        <f>IF(Kinder!F297=4.5,'Berechnung 4_5 _ x'!$E$31,Kinder!F297)</f>
        <v>0</v>
      </c>
      <c r="AZ297" s="165">
        <f>IF(Kinder!G297=4.5,'Berechnung 4_5 _ x'!$E$31,Kinder!G297)</f>
        <v>0</v>
      </c>
      <c r="BA297" s="165">
        <f>IF(Kinder!H297=4.5,'Berechnung 4_5 _ x'!$E$31,Kinder!H297)</f>
        <v>0</v>
      </c>
      <c r="BB297" s="165">
        <f>IF(Kinder!I297=4.5,'Berechnung 4_5 _ x'!$E$31,Kinder!I297)</f>
        <v>0</v>
      </c>
      <c r="BC297" s="165">
        <f>IF(Kinder!J297=4.5,'Berechnung 4_5 _ x'!$E$31,Kinder!J297)</f>
        <v>0</v>
      </c>
      <c r="BD297" s="165">
        <f>IF(Kinder!K297=4.5,'Berechnung 4_5 _ x'!$E$31,Kinder!K297)</f>
        <v>0</v>
      </c>
      <c r="BE297" s="165">
        <f>IF(Kinder!L297=4.5,'Berechnung 4_5 _ x'!$E$31,Kinder!L297)</f>
        <v>0</v>
      </c>
      <c r="BF297" s="165">
        <f>IF(Kinder!M297=4.5,'Berechnung 4_5 _ x'!$E$31,Kinder!M297)</f>
        <v>0</v>
      </c>
      <c r="BG297" s="165">
        <f>IF(Kinder!N297=4.5,'Berechnung 4_5 _ x'!$E$31,Kinder!N297)</f>
        <v>0</v>
      </c>
      <c r="BH297" s="165">
        <f>IF(Kinder!O297=4.5,'Berechnung 4_5 _ x'!$E$31,Kinder!O297)</f>
        <v>0</v>
      </c>
      <c r="BI297" s="165">
        <f>IF(Kinder!P297=4.5,'Berechnung 4_5 _ x'!$E$31,Kinder!P297)</f>
        <v>0</v>
      </c>
      <c r="BJ297" s="165"/>
      <c r="BK297" s="165"/>
      <c r="BL297" s="165"/>
      <c r="BM297" s="165"/>
      <c r="BN297" s="165"/>
      <c r="BO297" s="165"/>
      <c r="BP297" s="165"/>
      <c r="BQ297" s="165"/>
      <c r="BR297" s="165"/>
      <c r="BS297" s="165"/>
      <c r="BT297" s="165"/>
      <c r="BU297" s="165"/>
      <c r="BW297">
        <f t="shared" ref="BW297:CH297" si="490">IF(MIN(AX297,AX298)&gt;=4.5,1*AX299,BJ298)</f>
        <v>0</v>
      </c>
      <c r="BX297">
        <f t="shared" si="490"/>
        <v>0</v>
      </c>
      <c r="BY297">
        <f t="shared" si="490"/>
        <v>0</v>
      </c>
      <c r="BZ297">
        <f t="shared" si="490"/>
        <v>0</v>
      </c>
      <c r="CA297">
        <f t="shared" si="490"/>
        <v>0</v>
      </c>
      <c r="CB297">
        <f t="shared" si="490"/>
        <v>0</v>
      </c>
      <c r="CC297">
        <f t="shared" si="490"/>
        <v>0</v>
      </c>
      <c r="CD297">
        <f t="shared" si="490"/>
        <v>0</v>
      </c>
      <c r="CE297">
        <f t="shared" si="490"/>
        <v>0</v>
      </c>
      <c r="CF297">
        <f t="shared" si="490"/>
        <v>0</v>
      </c>
      <c r="CG297">
        <f t="shared" si="490"/>
        <v>0</v>
      </c>
      <c r="CH297">
        <f t="shared" si="490"/>
        <v>0</v>
      </c>
      <c r="CJ297" s="78">
        <f>SUM(BW297:CH297)</f>
        <v>0</v>
      </c>
      <c r="CK297" s="581">
        <f>CL297+CM297</f>
        <v>0</v>
      </c>
      <c r="CL297" s="581">
        <f>IF(COUNTIF(Kinder!E299:P299,Antrag!$C$4)=0,0,(IF(AND(A297=2,Kinder!E299=Antrag!$C$4),M298,0)+IF(AND(OR(A297=2,B297=2),Kinder!F299=Antrag!$C$4),N298,0)+IF(AND(OR(A297=2,B297=2,C297=2),Kinder!G299=Antrag!$C$4),O298,0)+IF(AND(OR(A297=2,B297=2,C297=2,D297=2),Kinder!H299=Antrag!$C$4),P298,0)+IF(AND(OR(A297=2,B297=2,C297=2,D297=2,E297=2),Kinder!I299=Antrag!$C$4),Q298,0)+IF(AND(OR(A297=2,B297=2,C297=2,D297=2,E297=2,F297=2),Kinder!J299=Antrag!$C$4),R298,0))/12)</f>
        <v>0</v>
      </c>
      <c r="CM297" s="581">
        <f>IF(COUNTIF(Kinder!E299:P299,Antrag!$C$4)=0,0,(IF(AND(OR(A297=2,B297=2,C297=2,D297=2,E297=2,F297=2,G297=2),Kinder!K299=Antrag!$C$4),S298,0)+IF(AND(OR(A297=2,B297=2,C297=2,D297=2,E297=2,F297=2,G297=2,H297=2),Kinder!L299=Antrag!$C$4),T298,0)+IF(AND(OR(A297=2,B297=2,C297=2,D297=2,E297=2,F297=2,G297=2,H297=2,I297=2),Kinder!M299=Antrag!$C$4),U298,0)+IF(AND(OR(A297=2,B297=2,C297=2,D297=2,E297=2,F297=2,G297=2,H297=2,I297=2,J297=2),Kinder!N299=Antrag!$C$4),V298,0)+IF(AND(OR(A297=2,B297=2,C297=2,D297=2,E297=2,F297=2,G297=2,H297=2,I297=2,J297=2,K297=2),Kinder!O299=Antrag!$C$4),W298,0)+IF(AND(OR(A297=2,B297=2,C297=2,D297=2,E297=2,F297=2,G297=2,H297=2,I297=2,J297=2,K297=2,L297=2),Kinder!P299=Antrag!$C$4),X298,0))/12)</f>
        <v>0</v>
      </c>
    </row>
    <row r="298" spans="1:91" x14ac:dyDescent="0.2">
      <c r="A298" s="124"/>
      <c r="M298">
        <f>Kinder!E298</f>
        <v>0</v>
      </c>
      <c r="N298">
        <f>Kinder!F298</f>
        <v>0</v>
      </c>
      <c r="O298">
        <f>Kinder!G298</f>
        <v>0</v>
      </c>
      <c r="P298">
        <f>Kinder!H298</f>
        <v>0</v>
      </c>
      <c r="Q298">
        <f>Kinder!I298</f>
        <v>0</v>
      </c>
      <c r="R298">
        <f>Kinder!J298</f>
        <v>0</v>
      </c>
      <c r="S298">
        <f>Kinder!K298</f>
        <v>0</v>
      </c>
      <c r="T298">
        <f>Kinder!L298</f>
        <v>0</v>
      </c>
      <c r="U298">
        <f>Kinder!M298</f>
        <v>0</v>
      </c>
      <c r="V298">
        <f>Kinder!N298</f>
        <v>0</v>
      </c>
      <c r="W298">
        <f>Kinder!O298</f>
        <v>0</v>
      </c>
      <c r="X298">
        <f>Kinder!P298</f>
        <v>0</v>
      </c>
      <c r="AX298">
        <f>IF(Kinder!BL297&gt;=4.5,IF('Berechnung 4_5 _ x'!D$5="Nein",4.5,IF(Kinder!AJ$903&lt;3,IF(MAX(Kinder!$AJ$903:AJ$903)&lt;3,4.5,Kinder!BL297),MIN('Berechnung 4_5 _ x'!$E$31:$F$32))),Kinder!BL297)</f>
        <v>0</v>
      </c>
      <c r="AY298">
        <f>IF(Kinder!BM297&gt;=4.5,IF('Berechnung 4_5 _ x'!E$5="Nein",4.5,IF(Kinder!AK$903&lt;3,IF(MAX(Kinder!$AJ$903:AK$903)&lt;3,4.5,Kinder!BM297),MIN('Berechnung 4_5 _ x'!$E$31:$F$32))),Kinder!BM297)</f>
        <v>0</v>
      </c>
      <c r="AZ298">
        <f>IF(Kinder!BN297&gt;=4.5,IF('Berechnung 4_5 _ x'!F$5="Nein",4.5,IF(Kinder!AL$903&lt;3,IF(MAX(Kinder!$AJ$903:AL$903)&lt;3,4.5,Kinder!BN297),MIN('Berechnung 4_5 _ x'!$E$31:$F$32))),Kinder!BN297)</f>
        <v>0</v>
      </c>
      <c r="BA298">
        <f>IF(Kinder!BO297&gt;=4.5,IF('Berechnung 4_5 _ x'!G$5="Nein",4.5,IF(Kinder!AM$903&lt;3,IF(MAX(Kinder!$AJ$903:AM$903)&lt;3,4.5,Kinder!BO297),MIN('Berechnung 4_5 _ x'!$E$31:$F$32))),Kinder!BO297)</f>
        <v>0</v>
      </c>
      <c r="BB298">
        <f>IF(Kinder!BP297&gt;=4.5,IF('Berechnung 4_5 _ x'!H$5="Nein",4.5,IF(Kinder!AN$903&lt;3,IF(MAX(Kinder!$AJ$903:AN$903)&lt;3,4.5,Kinder!BP297),MIN('Berechnung 4_5 _ x'!$E$31:$F$32))),Kinder!BP297)</f>
        <v>0</v>
      </c>
      <c r="BC298">
        <f>IF(Kinder!BQ297&gt;=4.5,IF('Berechnung 4_5 _ x'!I$5="Nein",4.5,IF(Kinder!AO$903&lt;3,IF(MAX(Kinder!$AJ$903:AO$903)&lt;3,4.5,Kinder!BQ297),MIN('Berechnung 4_5 _ x'!$E$31:$F$32))),Kinder!BQ297)</f>
        <v>0</v>
      </c>
      <c r="BD298">
        <f>IF(Kinder!BR297&gt;=4.5,IF('Berechnung 4_5 _ x'!J$5="Nein",4.5,IF(Kinder!AP$903&lt;3,IF(MAX(Kinder!$AJ$903:AP$903)&lt;3,4.5,Kinder!BR297),MIN('Berechnung 4_5 _ x'!$E$31:$F$32))),Kinder!BR297)</f>
        <v>0</v>
      </c>
      <c r="BE298">
        <f>IF(Kinder!BS297&gt;=4.5,IF('Berechnung 4_5 _ x'!K$5="Nein",4.5,IF(Kinder!AQ$903&lt;3,IF(MAX(Kinder!$AJ$903:AQ$903)&lt;3,4.5,Kinder!BS297),MIN('Berechnung 4_5 _ x'!$E$31:$F$32))),Kinder!BS297)</f>
        <v>0</v>
      </c>
      <c r="BF298">
        <f>IF(Kinder!BT297&gt;=4.5,IF('Berechnung 4_5 _ x'!L$5="Nein",4.5,IF(Kinder!AR$903&lt;3,IF(MAX(Kinder!$AJ$903:AR$903)&lt;3,4.5,Kinder!BT297),MIN('Berechnung 4_5 _ x'!$E$31:$F$32))),Kinder!BT297)</f>
        <v>0</v>
      </c>
      <c r="BG298">
        <f>IF(Kinder!BU297&gt;=4.5,IF('Berechnung 4_5 _ x'!M$5="Nein",4.5,IF(Kinder!AS$903&lt;3,IF(MAX(Kinder!$AJ$903:AS$903)&lt;3,4.5,Kinder!BU297),MIN('Berechnung 4_5 _ x'!$E$31:$F$32))),Kinder!BU297)</f>
        <v>0</v>
      </c>
      <c r="BH298">
        <f>IF(Kinder!BV297&gt;=4.5,IF('Berechnung 4_5 _ x'!N$5="Nein",4.5,IF(Kinder!AT$903&lt;3,IF(MAX(Kinder!$AJ$903:AT$903)&lt;3,4.5,Kinder!BV297),MIN('Berechnung 4_5 _ x'!$E$31:$F$32))),Kinder!BV297)</f>
        <v>0</v>
      </c>
      <c r="BI298">
        <f>IF(Kinder!BW297&gt;=4.5,IF('Berechnung 4_5 _ x'!O$5="Nein",4.5,IF(Kinder!AU$903&lt;3,IF(MAX(Kinder!$AJ$903:AU$903)&lt;3,4.5,Kinder!BW297),MIN('Berechnung 4_5 _ x'!$E$31:$F$32))),Kinder!BW297)</f>
        <v>0</v>
      </c>
      <c r="BJ298">
        <f t="shared" ref="BJ298:BU298" si="491">MIN(AX297,AX298)*AX299</f>
        <v>0</v>
      </c>
      <c r="BK298">
        <f t="shared" si="491"/>
        <v>0</v>
      </c>
      <c r="BL298">
        <f t="shared" si="491"/>
        <v>0</v>
      </c>
      <c r="BM298">
        <f t="shared" si="491"/>
        <v>0</v>
      </c>
      <c r="BN298">
        <f t="shared" si="491"/>
        <v>0</v>
      </c>
      <c r="BO298">
        <f t="shared" si="491"/>
        <v>0</v>
      </c>
      <c r="BP298">
        <f t="shared" si="491"/>
        <v>0</v>
      </c>
      <c r="BQ298">
        <f t="shared" si="491"/>
        <v>0</v>
      </c>
      <c r="BR298">
        <f t="shared" si="491"/>
        <v>0</v>
      </c>
      <c r="BS298">
        <f t="shared" si="491"/>
        <v>0</v>
      </c>
      <c r="BT298">
        <f t="shared" si="491"/>
        <v>0</v>
      </c>
      <c r="BU298">
        <f t="shared" si="491"/>
        <v>0</v>
      </c>
      <c r="BV298">
        <f>SUM(BJ298:BU298)</f>
        <v>0</v>
      </c>
      <c r="CJ298" s="78"/>
      <c r="CK298" s="581"/>
      <c r="CL298" s="581"/>
      <c r="CM298" s="581"/>
    </row>
    <row r="299" spans="1:91" ht="13.5" thickBot="1" x14ac:dyDescent="0.25">
      <c r="A299" s="167"/>
      <c r="B299" s="79"/>
      <c r="C299" s="79"/>
      <c r="D299" s="79"/>
      <c r="E299" s="79"/>
      <c r="F299" s="79"/>
      <c r="G299" s="79"/>
      <c r="H299" s="79"/>
      <c r="I299" s="79"/>
      <c r="J299" s="79"/>
      <c r="K299" s="79"/>
      <c r="L299" s="79"/>
      <c r="M299" s="79"/>
      <c r="N299" s="79"/>
      <c r="O299" s="79"/>
      <c r="P299" s="79"/>
      <c r="Q299" s="79"/>
      <c r="R299" s="79"/>
      <c r="S299" s="79"/>
      <c r="T299" s="79"/>
      <c r="U299" s="79"/>
      <c r="V299" s="79"/>
      <c r="W299" s="79"/>
      <c r="X299" s="79"/>
      <c r="Y299" s="79">
        <f t="shared" ref="Y299:AJ299" si="492">A297*M298</f>
        <v>0</v>
      </c>
      <c r="Z299" s="79">
        <f t="shared" si="492"/>
        <v>0</v>
      </c>
      <c r="AA299" s="79">
        <f t="shared" si="492"/>
        <v>0</v>
      </c>
      <c r="AB299" s="79">
        <f t="shared" si="492"/>
        <v>0</v>
      </c>
      <c r="AC299" s="79">
        <f t="shared" si="492"/>
        <v>0</v>
      </c>
      <c r="AD299" s="79">
        <f t="shared" si="492"/>
        <v>0</v>
      </c>
      <c r="AE299" s="79">
        <f t="shared" si="492"/>
        <v>0</v>
      </c>
      <c r="AF299" s="79">
        <f t="shared" si="492"/>
        <v>0</v>
      </c>
      <c r="AG299" s="79">
        <f t="shared" si="492"/>
        <v>0</v>
      </c>
      <c r="AH299" s="79">
        <f t="shared" si="492"/>
        <v>0</v>
      </c>
      <c r="AI299" s="79">
        <f t="shared" si="492"/>
        <v>0</v>
      </c>
      <c r="AJ299" s="79">
        <f t="shared" si="492"/>
        <v>0</v>
      </c>
      <c r="AK299" s="79">
        <f t="shared" ref="AK299:AV299" si="493">IF(A297&gt;4.4,M298,A297*M298)</f>
        <v>0</v>
      </c>
      <c r="AL299" s="79">
        <f t="shared" si="493"/>
        <v>0</v>
      </c>
      <c r="AM299" s="79">
        <f t="shared" si="493"/>
        <v>0</v>
      </c>
      <c r="AN299" s="79">
        <f t="shared" si="493"/>
        <v>0</v>
      </c>
      <c r="AO299" s="79">
        <f t="shared" si="493"/>
        <v>0</v>
      </c>
      <c r="AP299" s="79">
        <f t="shared" si="493"/>
        <v>0</v>
      </c>
      <c r="AQ299" s="79">
        <f t="shared" si="493"/>
        <v>0</v>
      </c>
      <c r="AR299" s="79">
        <f t="shared" si="493"/>
        <v>0</v>
      </c>
      <c r="AS299" s="79">
        <f t="shared" si="493"/>
        <v>0</v>
      </c>
      <c r="AT299" s="79">
        <f t="shared" si="493"/>
        <v>0</v>
      </c>
      <c r="AU299" s="79">
        <f t="shared" si="493"/>
        <v>0</v>
      </c>
      <c r="AV299" s="79">
        <f t="shared" si="493"/>
        <v>0</v>
      </c>
      <c r="AW299" s="79">
        <f>SUM(Y299:AJ299)</f>
        <v>0</v>
      </c>
      <c r="AX299" s="168">
        <f>Kinder!BL298</f>
        <v>0</v>
      </c>
      <c r="AY299" s="168">
        <f>Kinder!BM298</f>
        <v>0</v>
      </c>
      <c r="AZ299" s="168">
        <f>Kinder!BN298</f>
        <v>0</v>
      </c>
      <c r="BA299" s="168">
        <f>Kinder!BO298</f>
        <v>0</v>
      </c>
      <c r="BB299" s="168">
        <f>Kinder!BP298</f>
        <v>0</v>
      </c>
      <c r="BC299" s="168">
        <f>Kinder!BQ298</f>
        <v>0</v>
      </c>
      <c r="BD299" s="168">
        <f>Kinder!BR298</f>
        <v>0</v>
      </c>
      <c r="BE299" s="168">
        <f>Kinder!BS298</f>
        <v>0</v>
      </c>
      <c r="BF299" s="168">
        <f>Kinder!BT298</f>
        <v>0</v>
      </c>
      <c r="BG299" s="168">
        <f>Kinder!BU298</f>
        <v>0</v>
      </c>
      <c r="BH299" s="168">
        <f>Kinder!BV298</f>
        <v>0</v>
      </c>
      <c r="BI299" s="168">
        <f>Kinder!BW298</f>
        <v>0</v>
      </c>
      <c r="BV299" s="79"/>
      <c r="BW299" s="79">
        <f t="shared" ref="BW299:CH299" si="494">IF(MIN(AX297,AX298)&gt;4.5,4.5*AX299,BJ298)</f>
        <v>0</v>
      </c>
      <c r="BX299" s="79">
        <f t="shared" si="494"/>
        <v>0</v>
      </c>
      <c r="BY299" s="79">
        <f t="shared" si="494"/>
        <v>0</v>
      </c>
      <c r="BZ299" s="79">
        <f t="shared" si="494"/>
        <v>0</v>
      </c>
      <c r="CA299" s="79">
        <f t="shared" si="494"/>
        <v>0</v>
      </c>
      <c r="CB299" s="79">
        <f t="shared" si="494"/>
        <v>0</v>
      </c>
      <c r="CC299" s="79">
        <f t="shared" si="494"/>
        <v>0</v>
      </c>
      <c r="CD299" s="79">
        <f t="shared" si="494"/>
        <v>0</v>
      </c>
      <c r="CE299" s="79">
        <f t="shared" si="494"/>
        <v>0</v>
      </c>
      <c r="CF299" s="79">
        <f t="shared" si="494"/>
        <v>0</v>
      </c>
      <c r="CG299" s="79">
        <f t="shared" si="494"/>
        <v>0</v>
      </c>
      <c r="CH299" s="79">
        <f t="shared" si="494"/>
        <v>0</v>
      </c>
      <c r="CI299" s="79">
        <f>SUM(BW299:CH299)</f>
        <v>0</v>
      </c>
      <c r="CJ299" s="80"/>
      <c r="CK299" s="581"/>
      <c r="CL299" s="581"/>
      <c r="CM299" s="581"/>
    </row>
    <row r="300" spans="1:91" x14ac:dyDescent="0.2">
      <c r="A300" s="124">
        <f>Kinder!E300</f>
        <v>0</v>
      </c>
      <c r="B300">
        <f>Kinder!F300</f>
        <v>0</v>
      </c>
      <c r="C300">
        <f>Kinder!G300</f>
        <v>0</v>
      </c>
      <c r="D300">
        <f>Kinder!H300</f>
        <v>0</v>
      </c>
      <c r="E300">
        <f>Kinder!I300</f>
        <v>0</v>
      </c>
      <c r="F300">
        <f>Kinder!J300</f>
        <v>0</v>
      </c>
      <c r="G300">
        <f>Kinder!K300</f>
        <v>0</v>
      </c>
      <c r="H300">
        <f>Kinder!L300</f>
        <v>0</v>
      </c>
      <c r="I300">
        <f>Kinder!M300</f>
        <v>0</v>
      </c>
      <c r="J300">
        <f>Kinder!N300</f>
        <v>0</v>
      </c>
      <c r="K300">
        <f>Kinder!O300</f>
        <v>0</v>
      </c>
      <c r="L300">
        <f>Kinder!P300</f>
        <v>0</v>
      </c>
      <c r="AX300" s="165">
        <f>IF(Kinder!BL300=4.5,'Berechnung 4_5 _ x'!$E$31,Kinder!BL300)</f>
        <v>0</v>
      </c>
      <c r="AY300" s="165">
        <f>IF(Kinder!F300=4.5,'Berechnung 4_5 _ x'!$E$31,Kinder!F300)</f>
        <v>0</v>
      </c>
      <c r="AZ300" s="165">
        <f>IF(Kinder!G300=4.5,'Berechnung 4_5 _ x'!$E$31,Kinder!G300)</f>
        <v>0</v>
      </c>
      <c r="BA300" s="165">
        <f>IF(Kinder!H300=4.5,'Berechnung 4_5 _ x'!$E$31,Kinder!H300)</f>
        <v>0</v>
      </c>
      <c r="BB300" s="165">
        <f>IF(Kinder!I300=4.5,'Berechnung 4_5 _ x'!$E$31,Kinder!I300)</f>
        <v>0</v>
      </c>
      <c r="BC300" s="165">
        <f>IF(Kinder!J300=4.5,'Berechnung 4_5 _ x'!$E$31,Kinder!J300)</f>
        <v>0</v>
      </c>
      <c r="BD300" s="165">
        <f>IF(Kinder!K300=4.5,'Berechnung 4_5 _ x'!$E$31,Kinder!K300)</f>
        <v>0</v>
      </c>
      <c r="BE300" s="165">
        <f>IF(Kinder!L300=4.5,'Berechnung 4_5 _ x'!$E$31,Kinder!L300)</f>
        <v>0</v>
      </c>
      <c r="BF300" s="165">
        <f>IF(Kinder!M300=4.5,'Berechnung 4_5 _ x'!$E$31,Kinder!M300)</f>
        <v>0</v>
      </c>
      <c r="BG300" s="165">
        <f>IF(Kinder!N300=4.5,'Berechnung 4_5 _ x'!$E$31,Kinder!N300)</f>
        <v>0</v>
      </c>
      <c r="BH300" s="165">
        <f>IF(Kinder!O300=4.5,'Berechnung 4_5 _ x'!$E$31,Kinder!O300)</f>
        <v>0</v>
      </c>
      <c r="BI300" s="165">
        <f>IF(Kinder!P300=4.5,'Berechnung 4_5 _ x'!$E$31,Kinder!P300)</f>
        <v>0</v>
      </c>
      <c r="BJ300" s="165"/>
      <c r="BK300" s="165"/>
      <c r="BL300" s="165"/>
      <c r="BM300" s="165"/>
      <c r="BN300" s="165"/>
      <c r="BO300" s="165"/>
      <c r="BP300" s="165"/>
      <c r="BQ300" s="165"/>
      <c r="BR300" s="165"/>
      <c r="BS300" s="165"/>
      <c r="BT300" s="165"/>
      <c r="BU300" s="165"/>
      <c r="BW300">
        <f t="shared" ref="BW300:CH300" si="495">IF(MIN(AX300,AX301)&gt;=4.5,1*AX302,BJ301)</f>
        <v>0</v>
      </c>
      <c r="BX300">
        <f t="shared" si="495"/>
        <v>0</v>
      </c>
      <c r="BY300">
        <f t="shared" si="495"/>
        <v>0</v>
      </c>
      <c r="BZ300">
        <f t="shared" si="495"/>
        <v>0</v>
      </c>
      <c r="CA300">
        <f t="shared" si="495"/>
        <v>0</v>
      </c>
      <c r="CB300">
        <f t="shared" si="495"/>
        <v>0</v>
      </c>
      <c r="CC300">
        <f t="shared" si="495"/>
        <v>0</v>
      </c>
      <c r="CD300">
        <f t="shared" si="495"/>
        <v>0</v>
      </c>
      <c r="CE300">
        <f t="shared" si="495"/>
        <v>0</v>
      </c>
      <c r="CF300">
        <f t="shared" si="495"/>
        <v>0</v>
      </c>
      <c r="CG300">
        <f t="shared" si="495"/>
        <v>0</v>
      </c>
      <c r="CH300">
        <f t="shared" si="495"/>
        <v>0</v>
      </c>
      <c r="CJ300" s="78">
        <f>SUM(BW300:CH300)</f>
        <v>0</v>
      </c>
      <c r="CK300" s="581">
        <f>CL300+CM300</f>
        <v>0</v>
      </c>
      <c r="CL300" s="581">
        <f>IF(COUNTIF(Kinder!E302:P302,Antrag!$C$4)=0,0,(IF(AND(A300=2,Kinder!E302=Antrag!$C$4),M301,0)+IF(AND(OR(A300=2,B300=2),Kinder!F302=Antrag!$C$4),N301,0)+IF(AND(OR(A300=2,B300=2,C300=2),Kinder!G302=Antrag!$C$4),O301,0)+IF(AND(OR(A300=2,B300=2,C300=2,D300=2),Kinder!H302=Antrag!$C$4),P301,0)+IF(AND(OR(A300=2,B300=2,C300=2,D300=2,E300=2),Kinder!I302=Antrag!$C$4),Q301,0)+IF(AND(OR(A300=2,B300=2,C300=2,D300=2,E300=2,F300=2),Kinder!J302=Antrag!$C$4),R301,0))/12)</f>
        <v>0</v>
      </c>
      <c r="CM300" s="581">
        <f>IF(COUNTIF(Kinder!E302:P302,Antrag!$C$4)=0,0,(IF(AND(OR(A300=2,B300=2,C300=2,D300=2,E300=2,F300=2,G300=2),Kinder!K302=Antrag!$C$4),S301,0)+IF(AND(OR(A300=2,B300=2,C300=2,D300=2,E300=2,F300=2,G300=2,H300=2),Kinder!L302=Antrag!$C$4),T301,0)+IF(AND(OR(A300=2,B300=2,C300=2,D300=2,E300=2,F300=2,G300=2,H300=2,I300=2),Kinder!M302=Antrag!$C$4),U301,0)+IF(AND(OR(A300=2,B300=2,C300=2,D300=2,E300=2,F300=2,G300=2,H300=2,I300=2,J300=2),Kinder!N302=Antrag!$C$4),V301,0)+IF(AND(OR(A300=2,B300=2,C300=2,D300=2,E300=2,F300=2,G300=2,H300=2,I300=2,J300=2,K300=2),Kinder!O302=Antrag!$C$4),W301,0)+IF(AND(OR(A300=2,B300=2,C300=2,D300=2,E300=2,F300=2,G300=2,H300=2,I300=2,J300=2,K300=2,L300=2),Kinder!P302=Antrag!$C$4),X301,0))/12)</f>
        <v>0</v>
      </c>
    </row>
    <row r="301" spans="1:91" x14ac:dyDescent="0.2">
      <c r="A301" s="124"/>
      <c r="M301">
        <f>Kinder!E301</f>
        <v>0</v>
      </c>
      <c r="N301">
        <f>Kinder!F301</f>
        <v>0</v>
      </c>
      <c r="O301">
        <f>Kinder!G301</f>
        <v>0</v>
      </c>
      <c r="P301">
        <f>Kinder!H301</f>
        <v>0</v>
      </c>
      <c r="Q301">
        <f>Kinder!I301</f>
        <v>0</v>
      </c>
      <c r="R301">
        <f>Kinder!J301</f>
        <v>0</v>
      </c>
      <c r="S301">
        <f>Kinder!K301</f>
        <v>0</v>
      </c>
      <c r="T301">
        <f>Kinder!L301</f>
        <v>0</v>
      </c>
      <c r="U301">
        <f>Kinder!M301</f>
        <v>0</v>
      </c>
      <c r="V301">
        <f>Kinder!N301</f>
        <v>0</v>
      </c>
      <c r="W301">
        <f>Kinder!O301</f>
        <v>0</v>
      </c>
      <c r="X301">
        <f>Kinder!P301</f>
        <v>0</v>
      </c>
      <c r="AX301">
        <f>IF(Kinder!BL300&gt;=4.5,IF('Berechnung 4_5 _ x'!D$5="Nein",4.5,IF(Kinder!AJ$903&lt;3,IF(MAX(Kinder!$AJ$903:AJ$903)&lt;3,4.5,Kinder!BL300),MIN('Berechnung 4_5 _ x'!$E$31:$F$32))),Kinder!BL300)</f>
        <v>0</v>
      </c>
      <c r="AY301">
        <f>IF(Kinder!BM300&gt;=4.5,IF('Berechnung 4_5 _ x'!E$5="Nein",4.5,IF(Kinder!AK$903&lt;3,IF(MAX(Kinder!$AJ$903:AK$903)&lt;3,4.5,Kinder!BM300),MIN('Berechnung 4_5 _ x'!$E$31:$F$32))),Kinder!BM300)</f>
        <v>0</v>
      </c>
      <c r="AZ301">
        <f>IF(Kinder!BN300&gt;=4.5,IF('Berechnung 4_5 _ x'!F$5="Nein",4.5,IF(Kinder!AL$903&lt;3,IF(MAX(Kinder!$AJ$903:AL$903)&lt;3,4.5,Kinder!BN300),MIN('Berechnung 4_5 _ x'!$E$31:$F$32))),Kinder!BN300)</f>
        <v>0</v>
      </c>
      <c r="BA301">
        <f>IF(Kinder!BO300&gt;=4.5,IF('Berechnung 4_5 _ x'!G$5="Nein",4.5,IF(Kinder!AM$903&lt;3,IF(MAX(Kinder!$AJ$903:AM$903)&lt;3,4.5,Kinder!BO300),MIN('Berechnung 4_5 _ x'!$E$31:$F$32))),Kinder!BO300)</f>
        <v>0</v>
      </c>
      <c r="BB301">
        <f>IF(Kinder!BP300&gt;=4.5,IF('Berechnung 4_5 _ x'!H$5="Nein",4.5,IF(Kinder!AN$903&lt;3,IF(MAX(Kinder!$AJ$903:AN$903)&lt;3,4.5,Kinder!BP300),MIN('Berechnung 4_5 _ x'!$E$31:$F$32))),Kinder!BP300)</f>
        <v>0</v>
      </c>
      <c r="BC301">
        <f>IF(Kinder!BQ300&gt;=4.5,IF('Berechnung 4_5 _ x'!I$5="Nein",4.5,IF(Kinder!AO$903&lt;3,IF(MAX(Kinder!$AJ$903:AO$903)&lt;3,4.5,Kinder!BQ300),MIN('Berechnung 4_5 _ x'!$E$31:$F$32))),Kinder!BQ300)</f>
        <v>0</v>
      </c>
      <c r="BD301">
        <f>IF(Kinder!BR300&gt;=4.5,IF('Berechnung 4_5 _ x'!J$5="Nein",4.5,IF(Kinder!AP$903&lt;3,IF(MAX(Kinder!$AJ$903:AP$903)&lt;3,4.5,Kinder!BR300),MIN('Berechnung 4_5 _ x'!$E$31:$F$32))),Kinder!BR300)</f>
        <v>0</v>
      </c>
      <c r="BE301">
        <f>IF(Kinder!BS300&gt;=4.5,IF('Berechnung 4_5 _ x'!K$5="Nein",4.5,IF(Kinder!AQ$903&lt;3,IF(MAX(Kinder!$AJ$903:AQ$903)&lt;3,4.5,Kinder!BS300),MIN('Berechnung 4_5 _ x'!$E$31:$F$32))),Kinder!BS300)</f>
        <v>0</v>
      </c>
      <c r="BF301">
        <f>IF(Kinder!BT300&gt;=4.5,IF('Berechnung 4_5 _ x'!L$5="Nein",4.5,IF(Kinder!AR$903&lt;3,IF(MAX(Kinder!$AJ$903:AR$903)&lt;3,4.5,Kinder!BT300),MIN('Berechnung 4_5 _ x'!$E$31:$F$32))),Kinder!BT300)</f>
        <v>0</v>
      </c>
      <c r="BG301">
        <f>IF(Kinder!BU300&gt;=4.5,IF('Berechnung 4_5 _ x'!M$5="Nein",4.5,IF(Kinder!AS$903&lt;3,IF(MAX(Kinder!$AJ$903:AS$903)&lt;3,4.5,Kinder!BU300),MIN('Berechnung 4_5 _ x'!$E$31:$F$32))),Kinder!BU300)</f>
        <v>0</v>
      </c>
      <c r="BH301">
        <f>IF(Kinder!BV300&gt;=4.5,IF('Berechnung 4_5 _ x'!N$5="Nein",4.5,IF(Kinder!AT$903&lt;3,IF(MAX(Kinder!$AJ$903:AT$903)&lt;3,4.5,Kinder!BV300),MIN('Berechnung 4_5 _ x'!$E$31:$F$32))),Kinder!BV300)</f>
        <v>0</v>
      </c>
      <c r="BI301">
        <f>IF(Kinder!BW300&gt;=4.5,IF('Berechnung 4_5 _ x'!O$5="Nein",4.5,IF(Kinder!AU$903&lt;3,IF(MAX(Kinder!$AJ$903:AU$903)&lt;3,4.5,Kinder!BW300),MIN('Berechnung 4_5 _ x'!$E$31:$F$32))),Kinder!BW300)</f>
        <v>0</v>
      </c>
      <c r="BJ301">
        <f t="shared" ref="BJ301:BU301" si="496">MIN(AX300,AX301)*AX302</f>
        <v>0</v>
      </c>
      <c r="BK301">
        <f t="shared" si="496"/>
        <v>0</v>
      </c>
      <c r="BL301">
        <f t="shared" si="496"/>
        <v>0</v>
      </c>
      <c r="BM301">
        <f t="shared" si="496"/>
        <v>0</v>
      </c>
      <c r="BN301">
        <f t="shared" si="496"/>
        <v>0</v>
      </c>
      <c r="BO301">
        <f t="shared" si="496"/>
        <v>0</v>
      </c>
      <c r="BP301">
        <f t="shared" si="496"/>
        <v>0</v>
      </c>
      <c r="BQ301">
        <f t="shared" si="496"/>
        <v>0</v>
      </c>
      <c r="BR301">
        <f t="shared" si="496"/>
        <v>0</v>
      </c>
      <c r="BS301">
        <f t="shared" si="496"/>
        <v>0</v>
      </c>
      <c r="BT301">
        <f t="shared" si="496"/>
        <v>0</v>
      </c>
      <c r="BU301">
        <f t="shared" si="496"/>
        <v>0</v>
      </c>
      <c r="BV301">
        <f>SUM(BJ301:BU301)</f>
        <v>0</v>
      </c>
      <c r="CJ301" s="78"/>
      <c r="CK301" s="581"/>
      <c r="CL301" s="581"/>
      <c r="CM301" s="581"/>
    </row>
    <row r="302" spans="1:91" ht="13.5" thickBot="1" x14ac:dyDescent="0.25">
      <c r="A302" s="167"/>
      <c r="B302" s="79"/>
      <c r="C302" s="79"/>
      <c r="D302" s="79"/>
      <c r="E302" s="79"/>
      <c r="F302" s="79"/>
      <c r="G302" s="79"/>
      <c r="H302" s="79"/>
      <c r="I302" s="79"/>
      <c r="J302" s="79"/>
      <c r="K302" s="79"/>
      <c r="L302" s="79"/>
      <c r="M302" s="79"/>
      <c r="N302" s="79"/>
      <c r="O302" s="79"/>
      <c r="P302" s="79"/>
      <c r="Q302" s="79"/>
      <c r="R302" s="79"/>
      <c r="S302" s="79"/>
      <c r="T302" s="79"/>
      <c r="U302" s="79"/>
      <c r="V302" s="79"/>
      <c r="W302" s="79"/>
      <c r="X302" s="79"/>
      <c r="Y302" s="79">
        <f t="shared" ref="Y302:AJ302" si="497">A300*M301</f>
        <v>0</v>
      </c>
      <c r="Z302" s="79">
        <f t="shared" si="497"/>
        <v>0</v>
      </c>
      <c r="AA302" s="79">
        <f t="shared" si="497"/>
        <v>0</v>
      </c>
      <c r="AB302" s="79">
        <f t="shared" si="497"/>
        <v>0</v>
      </c>
      <c r="AC302" s="79">
        <f t="shared" si="497"/>
        <v>0</v>
      </c>
      <c r="AD302" s="79">
        <f t="shared" si="497"/>
        <v>0</v>
      </c>
      <c r="AE302" s="79">
        <f t="shared" si="497"/>
        <v>0</v>
      </c>
      <c r="AF302" s="79">
        <f t="shared" si="497"/>
        <v>0</v>
      </c>
      <c r="AG302" s="79">
        <f t="shared" si="497"/>
        <v>0</v>
      </c>
      <c r="AH302" s="79">
        <f t="shared" si="497"/>
        <v>0</v>
      </c>
      <c r="AI302" s="79">
        <f t="shared" si="497"/>
        <v>0</v>
      </c>
      <c r="AJ302" s="79">
        <f t="shared" si="497"/>
        <v>0</v>
      </c>
      <c r="AK302" s="79">
        <f t="shared" ref="AK302:AV302" si="498">IF(A300&gt;4.4,M301,A300*M301)</f>
        <v>0</v>
      </c>
      <c r="AL302" s="79">
        <f t="shared" si="498"/>
        <v>0</v>
      </c>
      <c r="AM302" s="79">
        <f t="shared" si="498"/>
        <v>0</v>
      </c>
      <c r="AN302" s="79">
        <f t="shared" si="498"/>
        <v>0</v>
      </c>
      <c r="AO302" s="79">
        <f t="shared" si="498"/>
        <v>0</v>
      </c>
      <c r="AP302" s="79">
        <f t="shared" si="498"/>
        <v>0</v>
      </c>
      <c r="AQ302" s="79">
        <f t="shared" si="498"/>
        <v>0</v>
      </c>
      <c r="AR302" s="79">
        <f t="shared" si="498"/>
        <v>0</v>
      </c>
      <c r="AS302" s="79">
        <f t="shared" si="498"/>
        <v>0</v>
      </c>
      <c r="AT302" s="79">
        <f t="shared" si="498"/>
        <v>0</v>
      </c>
      <c r="AU302" s="79">
        <f t="shared" si="498"/>
        <v>0</v>
      </c>
      <c r="AV302" s="79">
        <f t="shared" si="498"/>
        <v>0</v>
      </c>
      <c r="AW302" s="79">
        <f>SUM(Y302:AJ302)</f>
        <v>0</v>
      </c>
      <c r="AX302" s="168">
        <f>Kinder!BL301</f>
        <v>0</v>
      </c>
      <c r="AY302" s="168">
        <f>Kinder!BM301</f>
        <v>0</v>
      </c>
      <c r="AZ302" s="168">
        <f>Kinder!BN301</f>
        <v>0</v>
      </c>
      <c r="BA302" s="168">
        <f>Kinder!BO301</f>
        <v>0</v>
      </c>
      <c r="BB302" s="168">
        <f>Kinder!BP301</f>
        <v>0</v>
      </c>
      <c r="BC302" s="168">
        <f>Kinder!BQ301</f>
        <v>0</v>
      </c>
      <c r="BD302" s="168">
        <f>Kinder!BR301</f>
        <v>0</v>
      </c>
      <c r="BE302" s="168">
        <f>Kinder!BS301</f>
        <v>0</v>
      </c>
      <c r="BF302" s="168">
        <f>Kinder!BT301</f>
        <v>0</v>
      </c>
      <c r="BG302" s="168">
        <f>Kinder!BU301</f>
        <v>0</v>
      </c>
      <c r="BH302" s="168">
        <f>Kinder!BV301</f>
        <v>0</v>
      </c>
      <c r="BI302" s="168">
        <f>Kinder!BW301</f>
        <v>0</v>
      </c>
      <c r="BV302" s="79"/>
      <c r="BW302" s="79">
        <f t="shared" ref="BW302:CH302" si="499">IF(MIN(AX300,AX301)&gt;4.5,4.5*AX302,BJ301)</f>
        <v>0</v>
      </c>
      <c r="BX302" s="79">
        <f t="shared" si="499"/>
        <v>0</v>
      </c>
      <c r="BY302" s="79">
        <f t="shared" si="499"/>
        <v>0</v>
      </c>
      <c r="BZ302" s="79">
        <f t="shared" si="499"/>
        <v>0</v>
      </c>
      <c r="CA302" s="79">
        <f t="shared" si="499"/>
        <v>0</v>
      </c>
      <c r="CB302" s="79">
        <f t="shared" si="499"/>
        <v>0</v>
      </c>
      <c r="CC302" s="79">
        <f t="shared" si="499"/>
        <v>0</v>
      </c>
      <c r="CD302" s="79">
        <f t="shared" si="499"/>
        <v>0</v>
      </c>
      <c r="CE302" s="79">
        <f t="shared" si="499"/>
        <v>0</v>
      </c>
      <c r="CF302" s="79">
        <f t="shared" si="499"/>
        <v>0</v>
      </c>
      <c r="CG302" s="79">
        <f t="shared" si="499"/>
        <v>0</v>
      </c>
      <c r="CH302" s="79">
        <f t="shared" si="499"/>
        <v>0</v>
      </c>
      <c r="CI302" s="79">
        <f>SUM(BW302:CH302)</f>
        <v>0</v>
      </c>
      <c r="CJ302" s="80"/>
      <c r="CK302" s="581"/>
      <c r="CL302" s="581"/>
      <c r="CM302" s="581"/>
    </row>
    <row r="303" spans="1:91" x14ac:dyDescent="0.2">
      <c r="A303" s="124">
        <f>Kinder!E303</f>
        <v>0</v>
      </c>
      <c r="B303">
        <f>Kinder!F303</f>
        <v>0</v>
      </c>
      <c r="C303">
        <f>Kinder!G303</f>
        <v>0</v>
      </c>
      <c r="D303">
        <f>Kinder!H303</f>
        <v>0</v>
      </c>
      <c r="E303">
        <f>Kinder!I303</f>
        <v>0</v>
      </c>
      <c r="F303">
        <f>Kinder!J303</f>
        <v>0</v>
      </c>
      <c r="G303">
        <f>Kinder!K303</f>
        <v>0</v>
      </c>
      <c r="H303">
        <f>Kinder!L303</f>
        <v>0</v>
      </c>
      <c r="I303">
        <f>Kinder!M303</f>
        <v>0</v>
      </c>
      <c r="J303">
        <f>Kinder!N303</f>
        <v>0</v>
      </c>
      <c r="K303">
        <f>Kinder!O303</f>
        <v>0</v>
      </c>
      <c r="L303">
        <f>Kinder!P303</f>
        <v>0</v>
      </c>
      <c r="AX303" s="165">
        <f>IF(Kinder!BL303=4.5,'Berechnung 4_5 _ x'!$E$31,Kinder!BL303)</f>
        <v>0</v>
      </c>
      <c r="AY303" s="165">
        <f>IF(Kinder!F303=4.5,'Berechnung 4_5 _ x'!$E$31,Kinder!F303)</f>
        <v>0</v>
      </c>
      <c r="AZ303" s="165">
        <f>IF(Kinder!G303=4.5,'Berechnung 4_5 _ x'!$E$31,Kinder!G303)</f>
        <v>0</v>
      </c>
      <c r="BA303" s="165">
        <f>IF(Kinder!H303=4.5,'Berechnung 4_5 _ x'!$E$31,Kinder!H303)</f>
        <v>0</v>
      </c>
      <c r="BB303" s="165">
        <f>IF(Kinder!I303=4.5,'Berechnung 4_5 _ x'!$E$31,Kinder!I303)</f>
        <v>0</v>
      </c>
      <c r="BC303" s="165">
        <f>IF(Kinder!J303=4.5,'Berechnung 4_5 _ x'!$E$31,Kinder!J303)</f>
        <v>0</v>
      </c>
      <c r="BD303" s="165">
        <f>IF(Kinder!K303=4.5,'Berechnung 4_5 _ x'!$E$31,Kinder!K303)</f>
        <v>0</v>
      </c>
      <c r="BE303" s="165">
        <f>IF(Kinder!L303=4.5,'Berechnung 4_5 _ x'!$E$31,Kinder!L303)</f>
        <v>0</v>
      </c>
      <c r="BF303" s="165">
        <f>IF(Kinder!M303=4.5,'Berechnung 4_5 _ x'!$E$31,Kinder!M303)</f>
        <v>0</v>
      </c>
      <c r="BG303" s="165">
        <f>IF(Kinder!N303=4.5,'Berechnung 4_5 _ x'!$E$31,Kinder!N303)</f>
        <v>0</v>
      </c>
      <c r="BH303" s="165">
        <f>IF(Kinder!O303=4.5,'Berechnung 4_5 _ x'!$E$31,Kinder!O303)</f>
        <v>0</v>
      </c>
      <c r="BI303" s="165">
        <f>IF(Kinder!P303=4.5,'Berechnung 4_5 _ x'!$E$31,Kinder!P303)</f>
        <v>0</v>
      </c>
      <c r="BJ303" s="165"/>
      <c r="BK303" s="165"/>
      <c r="BL303" s="165"/>
      <c r="BM303" s="165"/>
      <c r="BN303" s="165"/>
      <c r="BO303" s="165"/>
      <c r="BP303" s="165"/>
      <c r="BQ303" s="165"/>
      <c r="BR303" s="165"/>
      <c r="BS303" s="165"/>
      <c r="BT303" s="165"/>
      <c r="BU303" s="165"/>
      <c r="BW303">
        <f t="shared" ref="BW303:CH303" si="500">IF(MIN(AX303,AX304)&gt;=4.5,1*AX305,BJ304)</f>
        <v>0</v>
      </c>
      <c r="BX303">
        <f t="shared" si="500"/>
        <v>0</v>
      </c>
      <c r="BY303">
        <f t="shared" si="500"/>
        <v>0</v>
      </c>
      <c r="BZ303">
        <f t="shared" si="500"/>
        <v>0</v>
      </c>
      <c r="CA303">
        <f t="shared" si="500"/>
        <v>0</v>
      </c>
      <c r="CB303">
        <f t="shared" si="500"/>
        <v>0</v>
      </c>
      <c r="CC303">
        <f t="shared" si="500"/>
        <v>0</v>
      </c>
      <c r="CD303">
        <f t="shared" si="500"/>
        <v>0</v>
      </c>
      <c r="CE303">
        <f t="shared" si="500"/>
        <v>0</v>
      </c>
      <c r="CF303">
        <f t="shared" si="500"/>
        <v>0</v>
      </c>
      <c r="CG303">
        <f t="shared" si="500"/>
        <v>0</v>
      </c>
      <c r="CH303">
        <f t="shared" si="500"/>
        <v>0</v>
      </c>
      <c r="CJ303" s="78">
        <f>SUM(BW303:CH303)</f>
        <v>0</v>
      </c>
      <c r="CK303" s="581">
        <f>CL303+CM303</f>
        <v>0</v>
      </c>
      <c r="CL303" s="581">
        <f>IF(COUNTIF(Kinder!E305:P305,Antrag!$C$4)=0,0,(IF(AND(A303=2,Kinder!E305=Antrag!$C$4),M304,0)+IF(AND(OR(A303=2,B303=2),Kinder!F305=Antrag!$C$4),N304,0)+IF(AND(OR(A303=2,B303=2,C303=2),Kinder!G305=Antrag!$C$4),O304,0)+IF(AND(OR(A303=2,B303=2,C303=2,D303=2),Kinder!H305=Antrag!$C$4),P304,0)+IF(AND(OR(A303=2,B303=2,C303=2,D303=2,E303=2),Kinder!I305=Antrag!$C$4),Q304,0)+IF(AND(OR(A303=2,B303=2,C303=2,D303=2,E303=2,F303=2),Kinder!J305=Antrag!$C$4),R304,0))/12)</f>
        <v>0</v>
      </c>
      <c r="CM303" s="581">
        <f>IF(COUNTIF(Kinder!E305:P305,Antrag!$C$4)=0,0,(IF(AND(OR(A303=2,B303=2,C303=2,D303=2,E303=2,F303=2,G303=2),Kinder!K305=Antrag!$C$4),S304,0)+IF(AND(OR(A303=2,B303=2,C303=2,D303=2,E303=2,F303=2,G303=2,H303=2),Kinder!L305=Antrag!$C$4),T304,0)+IF(AND(OR(A303=2,B303=2,C303=2,D303=2,E303=2,F303=2,G303=2,H303=2,I303=2),Kinder!M305=Antrag!$C$4),U304,0)+IF(AND(OR(A303=2,B303=2,C303=2,D303=2,E303=2,F303=2,G303=2,H303=2,I303=2,J303=2),Kinder!N305=Antrag!$C$4),V304,0)+IF(AND(OR(A303=2,B303=2,C303=2,D303=2,E303=2,F303=2,G303=2,H303=2,I303=2,J303=2,K303=2),Kinder!O305=Antrag!$C$4),W304,0)+IF(AND(OR(A303=2,B303=2,C303=2,D303=2,E303=2,F303=2,G303=2,H303=2,I303=2,J303=2,K303=2,L303=2),Kinder!P305=Antrag!$C$4),X304,0))/12)</f>
        <v>0</v>
      </c>
    </row>
    <row r="304" spans="1:91" x14ac:dyDescent="0.2">
      <c r="A304" s="124"/>
      <c r="M304">
        <f>Kinder!E304</f>
        <v>0</v>
      </c>
      <c r="N304">
        <f>Kinder!F304</f>
        <v>0</v>
      </c>
      <c r="O304">
        <f>Kinder!G304</f>
        <v>0</v>
      </c>
      <c r="P304">
        <f>Kinder!H304</f>
        <v>0</v>
      </c>
      <c r="Q304">
        <f>Kinder!I304</f>
        <v>0</v>
      </c>
      <c r="R304">
        <f>Kinder!J304</f>
        <v>0</v>
      </c>
      <c r="S304">
        <f>Kinder!K304</f>
        <v>0</v>
      </c>
      <c r="T304">
        <f>Kinder!L304</f>
        <v>0</v>
      </c>
      <c r="U304">
        <f>Kinder!M304</f>
        <v>0</v>
      </c>
      <c r="V304">
        <f>Kinder!N304</f>
        <v>0</v>
      </c>
      <c r="W304">
        <f>Kinder!O304</f>
        <v>0</v>
      </c>
      <c r="X304">
        <f>Kinder!P304</f>
        <v>0</v>
      </c>
      <c r="AX304">
        <f>IF(Kinder!BL303&gt;=4.5,IF('Berechnung 4_5 _ x'!D$5="Nein",4.5,IF(Kinder!AJ$903&lt;3,IF(MAX(Kinder!$AJ$903:AJ$903)&lt;3,4.5,Kinder!BL303),MIN('Berechnung 4_5 _ x'!$E$31:$F$32))),Kinder!BL303)</f>
        <v>0</v>
      </c>
      <c r="AY304">
        <f>IF(Kinder!BM303&gt;=4.5,IF('Berechnung 4_5 _ x'!E$5="Nein",4.5,IF(Kinder!AK$903&lt;3,IF(MAX(Kinder!$AJ$903:AK$903)&lt;3,4.5,Kinder!BM303),MIN('Berechnung 4_5 _ x'!$E$31:$F$32))),Kinder!BM303)</f>
        <v>0</v>
      </c>
      <c r="AZ304">
        <f>IF(Kinder!BN303&gt;=4.5,IF('Berechnung 4_5 _ x'!F$5="Nein",4.5,IF(Kinder!AL$903&lt;3,IF(MAX(Kinder!$AJ$903:AL$903)&lt;3,4.5,Kinder!BN303),MIN('Berechnung 4_5 _ x'!$E$31:$F$32))),Kinder!BN303)</f>
        <v>0</v>
      </c>
      <c r="BA304">
        <f>IF(Kinder!BO303&gt;=4.5,IF('Berechnung 4_5 _ x'!G$5="Nein",4.5,IF(Kinder!AM$903&lt;3,IF(MAX(Kinder!$AJ$903:AM$903)&lt;3,4.5,Kinder!BO303),MIN('Berechnung 4_5 _ x'!$E$31:$F$32))),Kinder!BO303)</f>
        <v>0</v>
      </c>
      <c r="BB304">
        <f>IF(Kinder!BP303&gt;=4.5,IF('Berechnung 4_5 _ x'!H$5="Nein",4.5,IF(Kinder!AN$903&lt;3,IF(MAX(Kinder!$AJ$903:AN$903)&lt;3,4.5,Kinder!BP303),MIN('Berechnung 4_5 _ x'!$E$31:$F$32))),Kinder!BP303)</f>
        <v>0</v>
      </c>
      <c r="BC304">
        <f>IF(Kinder!BQ303&gt;=4.5,IF('Berechnung 4_5 _ x'!I$5="Nein",4.5,IF(Kinder!AO$903&lt;3,IF(MAX(Kinder!$AJ$903:AO$903)&lt;3,4.5,Kinder!BQ303),MIN('Berechnung 4_5 _ x'!$E$31:$F$32))),Kinder!BQ303)</f>
        <v>0</v>
      </c>
      <c r="BD304">
        <f>IF(Kinder!BR303&gt;=4.5,IF('Berechnung 4_5 _ x'!J$5="Nein",4.5,IF(Kinder!AP$903&lt;3,IF(MAX(Kinder!$AJ$903:AP$903)&lt;3,4.5,Kinder!BR303),MIN('Berechnung 4_5 _ x'!$E$31:$F$32))),Kinder!BR303)</f>
        <v>0</v>
      </c>
      <c r="BE304">
        <f>IF(Kinder!BS303&gt;=4.5,IF('Berechnung 4_5 _ x'!K$5="Nein",4.5,IF(Kinder!AQ$903&lt;3,IF(MAX(Kinder!$AJ$903:AQ$903)&lt;3,4.5,Kinder!BS303),MIN('Berechnung 4_5 _ x'!$E$31:$F$32))),Kinder!BS303)</f>
        <v>0</v>
      </c>
      <c r="BF304">
        <f>IF(Kinder!BT303&gt;=4.5,IF('Berechnung 4_5 _ x'!L$5="Nein",4.5,IF(Kinder!AR$903&lt;3,IF(MAX(Kinder!$AJ$903:AR$903)&lt;3,4.5,Kinder!BT303),MIN('Berechnung 4_5 _ x'!$E$31:$F$32))),Kinder!BT303)</f>
        <v>0</v>
      </c>
      <c r="BG304">
        <f>IF(Kinder!BU303&gt;=4.5,IF('Berechnung 4_5 _ x'!M$5="Nein",4.5,IF(Kinder!AS$903&lt;3,IF(MAX(Kinder!$AJ$903:AS$903)&lt;3,4.5,Kinder!BU303),MIN('Berechnung 4_5 _ x'!$E$31:$F$32))),Kinder!BU303)</f>
        <v>0</v>
      </c>
      <c r="BH304">
        <f>IF(Kinder!BV303&gt;=4.5,IF('Berechnung 4_5 _ x'!N$5="Nein",4.5,IF(Kinder!AT$903&lt;3,IF(MAX(Kinder!$AJ$903:AT$903)&lt;3,4.5,Kinder!BV303),MIN('Berechnung 4_5 _ x'!$E$31:$F$32))),Kinder!BV303)</f>
        <v>0</v>
      </c>
      <c r="BI304">
        <f>IF(Kinder!BW303&gt;=4.5,IF('Berechnung 4_5 _ x'!O$5="Nein",4.5,IF(Kinder!AU$903&lt;3,IF(MAX(Kinder!$AJ$903:AU$903)&lt;3,4.5,Kinder!BW303),MIN('Berechnung 4_5 _ x'!$E$31:$F$32))),Kinder!BW303)</f>
        <v>0</v>
      </c>
      <c r="BJ304">
        <f t="shared" ref="BJ304:BU304" si="501">MIN(AX303,AX304)*AX305</f>
        <v>0</v>
      </c>
      <c r="BK304">
        <f t="shared" si="501"/>
        <v>0</v>
      </c>
      <c r="BL304">
        <f t="shared" si="501"/>
        <v>0</v>
      </c>
      <c r="BM304">
        <f t="shared" si="501"/>
        <v>0</v>
      </c>
      <c r="BN304">
        <f t="shared" si="501"/>
        <v>0</v>
      </c>
      <c r="BO304">
        <f t="shared" si="501"/>
        <v>0</v>
      </c>
      <c r="BP304">
        <f t="shared" si="501"/>
        <v>0</v>
      </c>
      <c r="BQ304">
        <f t="shared" si="501"/>
        <v>0</v>
      </c>
      <c r="BR304">
        <f t="shared" si="501"/>
        <v>0</v>
      </c>
      <c r="BS304">
        <f t="shared" si="501"/>
        <v>0</v>
      </c>
      <c r="BT304">
        <f t="shared" si="501"/>
        <v>0</v>
      </c>
      <c r="BU304">
        <f t="shared" si="501"/>
        <v>0</v>
      </c>
      <c r="BV304">
        <f>SUM(BJ304:BU304)</f>
        <v>0</v>
      </c>
      <c r="CJ304" s="78"/>
      <c r="CK304" s="581"/>
      <c r="CL304" s="581"/>
      <c r="CM304" s="581"/>
    </row>
    <row r="305" spans="1:91" ht="13.5" thickBot="1" x14ac:dyDescent="0.25">
      <c r="A305" s="167"/>
      <c r="B305" s="79"/>
      <c r="C305" s="79"/>
      <c r="D305" s="79"/>
      <c r="E305" s="79"/>
      <c r="F305" s="79"/>
      <c r="G305" s="79"/>
      <c r="H305" s="79"/>
      <c r="I305" s="79"/>
      <c r="J305" s="79"/>
      <c r="K305" s="79"/>
      <c r="L305" s="79"/>
      <c r="M305" s="79"/>
      <c r="N305" s="79"/>
      <c r="O305" s="79"/>
      <c r="P305" s="79"/>
      <c r="Q305" s="79"/>
      <c r="R305" s="79"/>
      <c r="S305" s="79"/>
      <c r="T305" s="79"/>
      <c r="U305" s="79"/>
      <c r="V305" s="79"/>
      <c r="W305" s="79"/>
      <c r="X305" s="79"/>
      <c r="Y305" s="79">
        <f t="shared" ref="Y305:AJ305" si="502">A303*M304</f>
        <v>0</v>
      </c>
      <c r="Z305" s="79">
        <f t="shared" si="502"/>
        <v>0</v>
      </c>
      <c r="AA305" s="79">
        <f t="shared" si="502"/>
        <v>0</v>
      </c>
      <c r="AB305" s="79">
        <f t="shared" si="502"/>
        <v>0</v>
      </c>
      <c r="AC305" s="79">
        <f t="shared" si="502"/>
        <v>0</v>
      </c>
      <c r="AD305" s="79">
        <f t="shared" si="502"/>
        <v>0</v>
      </c>
      <c r="AE305" s="79">
        <f t="shared" si="502"/>
        <v>0</v>
      </c>
      <c r="AF305" s="79">
        <f t="shared" si="502"/>
        <v>0</v>
      </c>
      <c r="AG305" s="79">
        <f t="shared" si="502"/>
        <v>0</v>
      </c>
      <c r="AH305" s="79">
        <f t="shared" si="502"/>
        <v>0</v>
      </c>
      <c r="AI305" s="79">
        <f t="shared" si="502"/>
        <v>0</v>
      </c>
      <c r="AJ305" s="79">
        <f t="shared" si="502"/>
        <v>0</v>
      </c>
      <c r="AK305" s="79">
        <f t="shared" ref="AK305:AV305" si="503">IF(A303&gt;4.4,M304,A303*M304)</f>
        <v>0</v>
      </c>
      <c r="AL305" s="79">
        <f t="shared" si="503"/>
        <v>0</v>
      </c>
      <c r="AM305" s="79">
        <f t="shared" si="503"/>
        <v>0</v>
      </c>
      <c r="AN305" s="79">
        <f t="shared" si="503"/>
        <v>0</v>
      </c>
      <c r="AO305" s="79">
        <f t="shared" si="503"/>
        <v>0</v>
      </c>
      <c r="AP305" s="79">
        <f t="shared" si="503"/>
        <v>0</v>
      </c>
      <c r="AQ305" s="79">
        <f t="shared" si="503"/>
        <v>0</v>
      </c>
      <c r="AR305" s="79">
        <f t="shared" si="503"/>
        <v>0</v>
      </c>
      <c r="AS305" s="79">
        <f t="shared" si="503"/>
        <v>0</v>
      </c>
      <c r="AT305" s="79">
        <f t="shared" si="503"/>
        <v>0</v>
      </c>
      <c r="AU305" s="79">
        <f t="shared" si="503"/>
        <v>0</v>
      </c>
      <c r="AV305" s="79">
        <f t="shared" si="503"/>
        <v>0</v>
      </c>
      <c r="AW305" s="79">
        <f>SUM(Y305:AJ305)</f>
        <v>0</v>
      </c>
      <c r="AX305" s="168">
        <f>Kinder!BL304</f>
        <v>0</v>
      </c>
      <c r="AY305" s="168">
        <f>Kinder!BM304</f>
        <v>0</v>
      </c>
      <c r="AZ305" s="168">
        <f>Kinder!BN304</f>
        <v>0</v>
      </c>
      <c r="BA305" s="168">
        <f>Kinder!BO304</f>
        <v>0</v>
      </c>
      <c r="BB305" s="168">
        <f>Kinder!BP304</f>
        <v>0</v>
      </c>
      <c r="BC305" s="168">
        <f>Kinder!BQ304</f>
        <v>0</v>
      </c>
      <c r="BD305" s="168">
        <f>Kinder!BR304</f>
        <v>0</v>
      </c>
      <c r="BE305" s="168">
        <f>Kinder!BS304</f>
        <v>0</v>
      </c>
      <c r="BF305" s="168">
        <f>Kinder!BT304</f>
        <v>0</v>
      </c>
      <c r="BG305" s="168">
        <f>Kinder!BU304</f>
        <v>0</v>
      </c>
      <c r="BH305" s="168">
        <f>Kinder!BV304</f>
        <v>0</v>
      </c>
      <c r="BI305" s="168">
        <f>Kinder!BW304</f>
        <v>0</v>
      </c>
      <c r="BV305" s="79"/>
      <c r="BW305" s="79">
        <f t="shared" ref="BW305:CH305" si="504">IF(MIN(AX303,AX304)&gt;4.5,4.5*AX305,BJ304)</f>
        <v>0</v>
      </c>
      <c r="BX305" s="79">
        <f t="shared" si="504"/>
        <v>0</v>
      </c>
      <c r="BY305" s="79">
        <f t="shared" si="504"/>
        <v>0</v>
      </c>
      <c r="BZ305" s="79">
        <f t="shared" si="504"/>
        <v>0</v>
      </c>
      <c r="CA305" s="79">
        <f t="shared" si="504"/>
        <v>0</v>
      </c>
      <c r="CB305" s="79">
        <f t="shared" si="504"/>
        <v>0</v>
      </c>
      <c r="CC305" s="79">
        <f t="shared" si="504"/>
        <v>0</v>
      </c>
      <c r="CD305" s="79">
        <f t="shared" si="504"/>
        <v>0</v>
      </c>
      <c r="CE305" s="79">
        <f t="shared" si="504"/>
        <v>0</v>
      </c>
      <c r="CF305" s="79">
        <f t="shared" si="504"/>
        <v>0</v>
      </c>
      <c r="CG305" s="79">
        <f t="shared" si="504"/>
        <v>0</v>
      </c>
      <c r="CH305" s="79">
        <f t="shared" si="504"/>
        <v>0</v>
      </c>
      <c r="CI305" s="79">
        <f>SUM(BW305:CH305)</f>
        <v>0</v>
      </c>
      <c r="CJ305" s="80"/>
      <c r="CK305" s="581"/>
      <c r="CL305" s="581"/>
      <c r="CM305" s="581"/>
    </row>
    <row r="306" spans="1:91" x14ac:dyDescent="0.2">
      <c r="A306" s="124">
        <f>Kinder!E306</f>
        <v>0</v>
      </c>
      <c r="B306">
        <f>Kinder!F306</f>
        <v>0</v>
      </c>
      <c r="C306">
        <f>Kinder!G306</f>
        <v>0</v>
      </c>
      <c r="D306">
        <f>Kinder!H306</f>
        <v>0</v>
      </c>
      <c r="E306">
        <f>Kinder!I306</f>
        <v>0</v>
      </c>
      <c r="F306">
        <f>Kinder!J306</f>
        <v>0</v>
      </c>
      <c r="G306">
        <f>Kinder!K306</f>
        <v>0</v>
      </c>
      <c r="H306">
        <f>Kinder!L306</f>
        <v>0</v>
      </c>
      <c r="I306">
        <f>Kinder!M306</f>
        <v>0</v>
      </c>
      <c r="J306">
        <f>Kinder!N306</f>
        <v>0</v>
      </c>
      <c r="K306">
        <f>Kinder!O306</f>
        <v>0</v>
      </c>
      <c r="L306">
        <f>Kinder!P306</f>
        <v>0</v>
      </c>
      <c r="AX306" s="165">
        <f>IF(Kinder!BL306=4.5,'Berechnung 4_5 _ x'!$E$31,Kinder!BL306)</f>
        <v>0</v>
      </c>
      <c r="AY306" s="165">
        <f>IF(Kinder!F306=4.5,'Berechnung 4_5 _ x'!$E$31,Kinder!F306)</f>
        <v>0</v>
      </c>
      <c r="AZ306" s="165">
        <f>IF(Kinder!G306=4.5,'Berechnung 4_5 _ x'!$E$31,Kinder!G306)</f>
        <v>0</v>
      </c>
      <c r="BA306" s="165">
        <f>IF(Kinder!H306=4.5,'Berechnung 4_5 _ x'!$E$31,Kinder!H306)</f>
        <v>0</v>
      </c>
      <c r="BB306" s="165">
        <f>IF(Kinder!I306=4.5,'Berechnung 4_5 _ x'!$E$31,Kinder!I306)</f>
        <v>0</v>
      </c>
      <c r="BC306" s="165">
        <f>IF(Kinder!J306=4.5,'Berechnung 4_5 _ x'!$E$31,Kinder!J306)</f>
        <v>0</v>
      </c>
      <c r="BD306" s="165">
        <f>IF(Kinder!K306=4.5,'Berechnung 4_5 _ x'!$E$31,Kinder!K306)</f>
        <v>0</v>
      </c>
      <c r="BE306" s="165">
        <f>IF(Kinder!L306=4.5,'Berechnung 4_5 _ x'!$E$31,Kinder!L306)</f>
        <v>0</v>
      </c>
      <c r="BF306" s="165">
        <f>IF(Kinder!M306=4.5,'Berechnung 4_5 _ x'!$E$31,Kinder!M306)</f>
        <v>0</v>
      </c>
      <c r="BG306" s="165">
        <f>IF(Kinder!N306=4.5,'Berechnung 4_5 _ x'!$E$31,Kinder!N306)</f>
        <v>0</v>
      </c>
      <c r="BH306" s="165">
        <f>IF(Kinder!O306=4.5,'Berechnung 4_5 _ x'!$E$31,Kinder!O306)</f>
        <v>0</v>
      </c>
      <c r="BI306" s="165">
        <f>IF(Kinder!P306=4.5,'Berechnung 4_5 _ x'!$E$31,Kinder!P306)</f>
        <v>0</v>
      </c>
      <c r="BJ306" s="165"/>
      <c r="BK306" s="165"/>
      <c r="BL306" s="165"/>
      <c r="BM306" s="165"/>
      <c r="BN306" s="165"/>
      <c r="BO306" s="165"/>
      <c r="BP306" s="165"/>
      <c r="BQ306" s="165"/>
      <c r="BR306" s="165"/>
      <c r="BS306" s="165"/>
      <c r="BT306" s="165"/>
      <c r="BU306" s="165"/>
      <c r="BW306">
        <f t="shared" ref="BW306:CH306" si="505">IF(MIN(AX306,AX307)&gt;=4.5,1*AX308,BJ307)</f>
        <v>0</v>
      </c>
      <c r="BX306">
        <f t="shared" si="505"/>
        <v>0</v>
      </c>
      <c r="BY306">
        <f t="shared" si="505"/>
        <v>0</v>
      </c>
      <c r="BZ306">
        <f t="shared" si="505"/>
        <v>0</v>
      </c>
      <c r="CA306">
        <f t="shared" si="505"/>
        <v>0</v>
      </c>
      <c r="CB306">
        <f t="shared" si="505"/>
        <v>0</v>
      </c>
      <c r="CC306">
        <f t="shared" si="505"/>
        <v>0</v>
      </c>
      <c r="CD306">
        <f t="shared" si="505"/>
        <v>0</v>
      </c>
      <c r="CE306">
        <f t="shared" si="505"/>
        <v>0</v>
      </c>
      <c r="CF306">
        <f t="shared" si="505"/>
        <v>0</v>
      </c>
      <c r="CG306">
        <f t="shared" si="505"/>
        <v>0</v>
      </c>
      <c r="CH306">
        <f t="shared" si="505"/>
        <v>0</v>
      </c>
      <c r="CJ306" s="78">
        <f>SUM(BW306:CH306)</f>
        <v>0</v>
      </c>
      <c r="CK306" s="581">
        <f>CL306+CM306</f>
        <v>0</v>
      </c>
      <c r="CL306" s="581">
        <f>IF(COUNTIF(Kinder!E308:P308,Antrag!$C$4)=0,0,(IF(AND(A306=2,Kinder!E308=Antrag!$C$4),M307,0)+IF(AND(OR(A306=2,B306=2),Kinder!F308=Antrag!$C$4),N307,0)+IF(AND(OR(A306=2,B306=2,C306=2),Kinder!G308=Antrag!$C$4),O307,0)+IF(AND(OR(A306=2,B306=2,C306=2,D306=2),Kinder!H308=Antrag!$C$4),P307,0)+IF(AND(OR(A306=2,B306=2,C306=2,D306=2,E306=2),Kinder!I308=Antrag!$C$4),Q307,0)+IF(AND(OR(A306=2,B306=2,C306=2,D306=2,E306=2,F306=2),Kinder!J308=Antrag!$C$4),R307,0))/12)</f>
        <v>0</v>
      </c>
      <c r="CM306" s="581">
        <f>IF(COUNTIF(Kinder!E308:P308,Antrag!$C$4)=0,0,(IF(AND(OR(A306=2,B306=2,C306=2,D306=2,E306=2,F306=2,G306=2),Kinder!K308=Antrag!$C$4),S307,0)+IF(AND(OR(A306=2,B306=2,C306=2,D306=2,E306=2,F306=2,G306=2,H306=2),Kinder!L308=Antrag!$C$4),T307,0)+IF(AND(OR(A306=2,B306=2,C306=2,D306=2,E306=2,F306=2,G306=2,H306=2,I306=2),Kinder!M308=Antrag!$C$4),U307,0)+IF(AND(OR(A306=2,B306=2,C306=2,D306=2,E306=2,F306=2,G306=2,H306=2,I306=2,J306=2),Kinder!N308=Antrag!$C$4),V307,0)+IF(AND(OR(A306=2,B306=2,C306=2,D306=2,E306=2,F306=2,G306=2,H306=2,I306=2,J306=2,K306=2),Kinder!O308=Antrag!$C$4),W307,0)+IF(AND(OR(A306=2,B306=2,C306=2,D306=2,E306=2,F306=2,G306=2,H306=2,I306=2,J306=2,K306=2,L306=2),Kinder!P308=Antrag!$C$4),X307,0))/12)</f>
        <v>0</v>
      </c>
    </row>
    <row r="307" spans="1:91" x14ac:dyDescent="0.2">
      <c r="A307" s="124"/>
      <c r="M307">
        <f>Kinder!E307</f>
        <v>0</v>
      </c>
      <c r="N307">
        <f>Kinder!F307</f>
        <v>0</v>
      </c>
      <c r="O307">
        <f>Kinder!G307</f>
        <v>0</v>
      </c>
      <c r="P307">
        <f>Kinder!H307</f>
        <v>0</v>
      </c>
      <c r="Q307">
        <f>Kinder!I307</f>
        <v>0</v>
      </c>
      <c r="R307">
        <f>Kinder!J307</f>
        <v>0</v>
      </c>
      <c r="S307">
        <f>Kinder!K307</f>
        <v>0</v>
      </c>
      <c r="T307">
        <f>Kinder!L307</f>
        <v>0</v>
      </c>
      <c r="U307">
        <f>Kinder!M307</f>
        <v>0</v>
      </c>
      <c r="V307">
        <f>Kinder!N307</f>
        <v>0</v>
      </c>
      <c r="W307">
        <f>Kinder!O307</f>
        <v>0</v>
      </c>
      <c r="X307">
        <f>Kinder!P307</f>
        <v>0</v>
      </c>
      <c r="AX307">
        <f>IF(Kinder!BL306&gt;=4.5,IF('Berechnung 4_5 _ x'!D$5="Nein",4.5,IF(Kinder!AJ$903&lt;3,IF(MAX(Kinder!$AJ$903:AJ$903)&lt;3,4.5,Kinder!BL306),MIN('Berechnung 4_5 _ x'!$E$31:$F$32))),Kinder!BL306)</f>
        <v>0</v>
      </c>
      <c r="AY307">
        <f>IF(Kinder!BM306&gt;=4.5,IF('Berechnung 4_5 _ x'!E$5="Nein",4.5,IF(Kinder!AK$903&lt;3,IF(MAX(Kinder!$AJ$903:AK$903)&lt;3,4.5,Kinder!BM306),MIN('Berechnung 4_5 _ x'!$E$31:$F$32))),Kinder!BM306)</f>
        <v>0</v>
      </c>
      <c r="AZ307">
        <f>IF(Kinder!BN306&gt;=4.5,IF('Berechnung 4_5 _ x'!F$5="Nein",4.5,IF(Kinder!AL$903&lt;3,IF(MAX(Kinder!$AJ$903:AL$903)&lt;3,4.5,Kinder!BN306),MIN('Berechnung 4_5 _ x'!$E$31:$F$32))),Kinder!BN306)</f>
        <v>0</v>
      </c>
      <c r="BA307">
        <f>IF(Kinder!BO306&gt;=4.5,IF('Berechnung 4_5 _ x'!G$5="Nein",4.5,IF(Kinder!AM$903&lt;3,IF(MAX(Kinder!$AJ$903:AM$903)&lt;3,4.5,Kinder!BO306),MIN('Berechnung 4_5 _ x'!$E$31:$F$32))),Kinder!BO306)</f>
        <v>0</v>
      </c>
      <c r="BB307">
        <f>IF(Kinder!BP306&gt;=4.5,IF('Berechnung 4_5 _ x'!H$5="Nein",4.5,IF(Kinder!AN$903&lt;3,IF(MAX(Kinder!$AJ$903:AN$903)&lt;3,4.5,Kinder!BP306),MIN('Berechnung 4_5 _ x'!$E$31:$F$32))),Kinder!BP306)</f>
        <v>0</v>
      </c>
      <c r="BC307">
        <f>IF(Kinder!BQ306&gt;=4.5,IF('Berechnung 4_5 _ x'!I$5="Nein",4.5,IF(Kinder!AO$903&lt;3,IF(MAX(Kinder!$AJ$903:AO$903)&lt;3,4.5,Kinder!BQ306),MIN('Berechnung 4_5 _ x'!$E$31:$F$32))),Kinder!BQ306)</f>
        <v>0</v>
      </c>
      <c r="BD307">
        <f>IF(Kinder!BR306&gt;=4.5,IF('Berechnung 4_5 _ x'!J$5="Nein",4.5,IF(Kinder!AP$903&lt;3,IF(MAX(Kinder!$AJ$903:AP$903)&lt;3,4.5,Kinder!BR306),MIN('Berechnung 4_5 _ x'!$E$31:$F$32))),Kinder!BR306)</f>
        <v>0</v>
      </c>
      <c r="BE307">
        <f>IF(Kinder!BS306&gt;=4.5,IF('Berechnung 4_5 _ x'!K$5="Nein",4.5,IF(Kinder!AQ$903&lt;3,IF(MAX(Kinder!$AJ$903:AQ$903)&lt;3,4.5,Kinder!BS306),MIN('Berechnung 4_5 _ x'!$E$31:$F$32))),Kinder!BS306)</f>
        <v>0</v>
      </c>
      <c r="BF307">
        <f>IF(Kinder!BT306&gt;=4.5,IF('Berechnung 4_5 _ x'!L$5="Nein",4.5,IF(Kinder!AR$903&lt;3,IF(MAX(Kinder!$AJ$903:AR$903)&lt;3,4.5,Kinder!BT306),MIN('Berechnung 4_5 _ x'!$E$31:$F$32))),Kinder!BT306)</f>
        <v>0</v>
      </c>
      <c r="BG307">
        <f>IF(Kinder!BU306&gt;=4.5,IF('Berechnung 4_5 _ x'!M$5="Nein",4.5,IF(Kinder!AS$903&lt;3,IF(MAX(Kinder!$AJ$903:AS$903)&lt;3,4.5,Kinder!BU306),MIN('Berechnung 4_5 _ x'!$E$31:$F$32))),Kinder!BU306)</f>
        <v>0</v>
      </c>
      <c r="BH307">
        <f>IF(Kinder!BV306&gt;=4.5,IF('Berechnung 4_5 _ x'!N$5="Nein",4.5,IF(Kinder!AT$903&lt;3,IF(MAX(Kinder!$AJ$903:AT$903)&lt;3,4.5,Kinder!BV306),MIN('Berechnung 4_5 _ x'!$E$31:$F$32))),Kinder!BV306)</f>
        <v>0</v>
      </c>
      <c r="BI307">
        <f>IF(Kinder!BW306&gt;=4.5,IF('Berechnung 4_5 _ x'!O$5="Nein",4.5,IF(Kinder!AU$903&lt;3,IF(MAX(Kinder!$AJ$903:AU$903)&lt;3,4.5,Kinder!BW306),MIN('Berechnung 4_5 _ x'!$E$31:$F$32))),Kinder!BW306)</f>
        <v>0</v>
      </c>
      <c r="BJ307">
        <f t="shared" ref="BJ307:BU307" si="506">MIN(AX306,AX307)*AX308</f>
        <v>0</v>
      </c>
      <c r="BK307">
        <f t="shared" si="506"/>
        <v>0</v>
      </c>
      <c r="BL307">
        <f t="shared" si="506"/>
        <v>0</v>
      </c>
      <c r="BM307">
        <f t="shared" si="506"/>
        <v>0</v>
      </c>
      <c r="BN307">
        <f t="shared" si="506"/>
        <v>0</v>
      </c>
      <c r="BO307">
        <f t="shared" si="506"/>
        <v>0</v>
      </c>
      <c r="BP307">
        <f t="shared" si="506"/>
        <v>0</v>
      </c>
      <c r="BQ307">
        <f t="shared" si="506"/>
        <v>0</v>
      </c>
      <c r="BR307">
        <f t="shared" si="506"/>
        <v>0</v>
      </c>
      <c r="BS307">
        <f t="shared" si="506"/>
        <v>0</v>
      </c>
      <c r="BT307">
        <f t="shared" si="506"/>
        <v>0</v>
      </c>
      <c r="BU307">
        <f t="shared" si="506"/>
        <v>0</v>
      </c>
      <c r="BV307">
        <f>SUM(BJ307:BU307)</f>
        <v>0</v>
      </c>
      <c r="CJ307" s="78"/>
      <c r="CK307" s="581"/>
      <c r="CL307" s="581"/>
      <c r="CM307" s="581"/>
    </row>
    <row r="308" spans="1:91" ht="13.5" thickBot="1" x14ac:dyDescent="0.25">
      <c r="A308" s="167"/>
      <c r="B308" s="79"/>
      <c r="C308" s="79"/>
      <c r="D308" s="79"/>
      <c r="E308" s="79"/>
      <c r="F308" s="79"/>
      <c r="G308" s="79"/>
      <c r="H308" s="79"/>
      <c r="I308" s="79"/>
      <c r="J308" s="79"/>
      <c r="K308" s="79"/>
      <c r="L308" s="79"/>
      <c r="M308" s="79"/>
      <c r="N308" s="79"/>
      <c r="O308" s="79"/>
      <c r="P308" s="79"/>
      <c r="Q308" s="79"/>
      <c r="R308" s="79"/>
      <c r="S308" s="79"/>
      <c r="T308" s="79"/>
      <c r="U308" s="79"/>
      <c r="V308" s="79"/>
      <c r="W308" s="79"/>
      <c r="X308" s="79"/>
      <c r="Y308" s="79">
        <f t="shared" ref="Y308:AJ308" si="507">A306*M307</f>
        <v>0</v>
      </c>
      <c r="Z308" s="79">
        <f t="shared" si="507"/>
        <v>0</v>
      </c>
      <c r="AA308" s="79">
        <f t="shared" si="507"/>
        <v>0</v>
      </c>
      <c r="AB308" s="79">
        <f t="shared" si="507"/>
        <v>0</v>
      </c>
      <c r="AC308" s="79">
        <f t="shared" si="507"/>
        <v>0</v>
      </c>
      <c r="AD308" s="79">
        <f t="shared" si="507"/>
        <v>0</v>
      </c>
      <c r="AE308" s="79">
        <f t="shared" si="507"/>
        <v>0</v>
      </c>
      <c r="AF308" s="79">
        <f t="shared" si="507"/>
        <v>0</v>
      </c>
      <c r="AG308" s="79">
        <f t="shared" si="507"/>
        <v>0</v>
      </c>
      <c r="AH308" s="79">
        <f t="shared" si="507"/>
        <v>0</v>
      </c>
      <c r="AI308" s="79">
        <f t="shared" si="507"/>
        <v>0</v>
      </c>
      <c r="AJ308" s="79">
        <f t="shared" si="507"/>
        <v>0</v>
      </c>
      <c r="AK308" s="79">
        <f t="shared" ref="AK308:AV308" si="508">IF(A306&gt;4.4,M307,A306*M307)</f>
        <v>0</v>
      </c>
      <c r="AL308" s="79">
        <f t="shared" si="508"/>
        <v>0</v>
      </c>
      <c r="AM308" s="79">
        <f t="shared" si="508"/>
        <v>0</v>
      </c>
      <c r="AN308" s="79">
        <f t="shared" si="508"/>
        <v>0</v>
      </c>
      <c r="AO308" s="79">
        <f t="shared" si="508"/>
        <v>0</v>
      </c>
      <c r="AP308" s="79">
        <f t="shared" si="508"/>
        <v>0</v>
      </c>
      <c r="AQ308" s="79">
        <f t="shared" si="508"/>
        <v>0</v>
      </c>
      <c r="AR308" s="79">
        <f t="shared" si="508"/>
        <v>0</v>
      </c>
      <c r="AS308" s="79">
        <f t="shared" si="508"/>
        <v>0</v>
      </c>
      <c r="AT308" s="79">
        <f t="shared" si="508"/>
        <v>0</v>
      </c>
      <c r="AU308" s="79">
        <f t="shared" si="508"/>
        <v>0</v>
      </c>
      <c r="AV308" s="79">
        <f t="shared" si="508"/>
        <v>0</v>
      </c>
      <c r="AW308" s="79">
        <f>SUM(Y308:AJ308)</f>
        <v>0</v>
      </c>
      <c r="AX308" s="168">
        <f>Kinder!BL307</f>
        <v>0</v>
      </c>
      <c r="AY308" s="168">
        <f>Kinder!BM307</f>
        <v>0</v>
      </c>
      <c r="AZ308" s="168">
        <f>Kinder!BN307</f>
        <v>0</v>
      </c>
      <c r="BA308" s="168">
        <f>Kinder!BO307</f>
        <v>0</v>
      </c>
      <c r="BB308" s="168">
        <f>Kinder!BP307</f>
        <v>0</v>
      </c>
      <c r="BC308" s="168">
        <f>Kinder!BQ307</f>
        <v>0</v>
      </c>
      <c r="BD308" s="168">
        <f>Kinder!BR307</f>
        <v>0</v>
      </c>
      <c r="BE308" s="168">
        <f>Kinder!BS307</f>
        <v>0</v>
      </c>
      <c r="BF308" s="168">
        <f>Kinder!BT307</f>
        <v>0</v>
      </c>
      <c r="BG308" s="168">
        <f>Kinder!BU307</f>
        <v>0</v>
      </c>
      <c r="BH308" s="168">
        <f>Kinder!BV307</f>
        <v>0</v>
      </c>
      <c r="BI308" s="168">
        <f>Kinder!BW307</f>
        <v>0</v>
      </c>
      <c r="BV308" s="79"/>
      <c r="BW308" s="79">
        <f t="shared" ref="BW308:CH308" si="509">IF(MIN(AX306,AX307)&gt;4.5,4.5*AX308,BJ307)</f>
        <v>0</v>
      </c>
      <c r="BX308" s="79">
        <f t="shared" si="509"/>
        <v>0</v>
      </c>
      <c r="BY308" s="79">
        <f t="shared" si="509"/>
        <v>0</v>
      </c>
      <c r="BZ308" s="79">
        <f t="shared" si="509"/>
        <v>0</v>
      </c>
      <c r="CA308" s="79">
        <f t="shared" si="509"/>
        <v>0</v>
      </c>
      <c r="CB308" s="79">
        <f t="shared" si="509"/>
        <v>0</v>
      </c>
      <c r="CC308" s="79">
        <f t="shared" si="509"/>
        <v>0</v>
      </c>
      <c r="CD308" s="79">
        <f t="shared" si="509"/>
        <v>0</v>
      </c>
      <c r="CE308" s="79">
        <f t="shared" si="509"/>
        <v>0</v>
      </c>
      <c r="CF308" s="79">
        <f t="shared" si="509"/>
        <v>0</v>
      </c>
      <c r="CG308" s="79">
        <f t="shared" si="509"/>
        <v>0</v>
      </c>
      <c r="CH308" s="79">
        <f t="shared" si="509"/>
        <v>0</v>
      </c>
      <c r="CI308" s="79">
        <f>SUM(BW308:CH308)</f>
        <v>0</v>
      </c>
      <c r="CJ308" s="80"/>
      <c r="CK308" s="581"/>
      <c r="CL308" s="581"/>
      <c r="CM308" s="581"/>
    </row>
    <row r="309" spans="1:91" x14ac:dyDescent="0.2">
      <c r="A309" s="124">
        <f>Kinder!E309</f>
        <v>0</v>
      </c>
      <c r="B309">
        <f>Kinder!F309</f>
        <v>0</v>
      </c>
      <c r="C309">
        <f>Kinder!G309</f>
        <v>0</v>
      </c>
      <c r="D309">
        <f>Kinder!H309</f>
        <v>0</v>
      </c>
      <c r="E309">
        <f>Kinder!I309</f>
        <v>0</v>
      </c>
      <c r="F309">
        <f>Kinder!J309</f>
        <v>0</v>
      </c>
      <c r="G309">
        <f>Kinder!K309</f>
        <v>0</v>
      </c>
      <c r="H309">
        <f>Kinder!L309</f>
        <v>0</v>
      </c>
      <c r="I309">
        <f>Kinder!M309</f>
        <v>0</v>
      </c>
      <c r="J309">
        <f>Kinder!N309</f>
        <v>0</v>
      </c>
      <c r="K309">
        <f>Kinder!O309</f>
        <v>0</v>
      </c>
      <c r="L309">
        <f>Kinder!P309</f>
        <v>0</v>
      </c>
      <c r="AX309" s="165">
        <f>IF(Kinder!BL309=4.5,'Berechnung 4_5 _ x'!$E$31,Kinder!BL309)</f>
        <v>0</v>
      </c>
      <c r="AY309" s="165">
        <f>IF(Kinder!F309=4.5,'Berechnung 4_5 _ x'!$E$31,Kinder!F309)</f>
        <v>0</v>
      </c>
      <c r="AZ309" s="165">
        <f>IF(Kinder!G309=4.5,'Berechnung 4_5 _ x'!$E$31,Kinder!G309)</f>
        <v>0</v>
      </c>
      <c r="BA309" s="165">
        <f>IF(Kinder!H309=4.5,'Berechnung 4_5 _ x'!$E$31,Kinder!H309)</f>
        <v>0</v>
      </c>
      <c r="BB309" s="165">
        <f>IF(Kinder!I309=4.5,'Berechnung 4_5 _ x'!$E$31,Kinder!I309)</f>
        <v>0</v>
      </c>
      <c r="BC309" s="165">
        <f>IF(Kinder!J309=4.5,'Berechnung 4_5 _ x'!$E$31,Kinder!J309)</f>
        <v>0</v>
      </c>
      <c r="BD309" s="165">
        <f>IF(Kinder!K309=4.5,'Berechnung 4_5 _ x'!$E$31,Kinder!K309)</f>
        <v>0</v>
      </c>
      <c r="BE309" s="165">
        <f>IF(Kinder!L309=4.5,'Berechnung 4_5 _ x'!$E$31,Kinder!L309)</f>
        <v>0</v>
      </c>
      <c r="BF309" s="165">
        <f>IF(Kinder!M309=4.5,'Berechnung 4_5 _ x'!$E$31,Kinder!M309)</f>
        <v>0</v>
      </c>
      <c r="BG309" s="165">
        <f>IF(Kinder!N309=4.5,'Berechnung 4_5 _ x'!$E$31,Kinder!N309)</f>
        <v>0</v>
      </c>
      <c r="BH309" s="165">
        <f>IF(Kinder!O309=4.5,'Berechnung 4_5 _ x'!$E$31,Kinder!O309)</f>
        <v>0</v>
      </c>
      <c r="BI309" s="165">
        <f>IF(Kinder!P309=4.5,'Berechnung 4_5 _ x'!$E$31,Kinder!P309)</f>
        <v>0</v>
      </c>
      <c r="BJ309" s="165"/>
      <c r="BK309" s="165"/>
      <c r="BL309" s="165"/>
      <c r="BM309" s="165"/>
      <c r="BN309" s="165"/>
      <c r="BO309" s="165"/>
      <c r="BP309" s="165"/>
      <c r="BQ309" s="165"/>
      <c r="BR309" s="165"/>
      <c r="BS309" s="165"/>
      <c r="BT309" s="165"/>
      <c r="BU309" s="165"/>
      <c r="BW309">
        <f t="shared" ref="BW309:CH309" si="510">IF(MIN(AX309,AX310)&gt;=4.5,1*AX311,BJ310)</f>
        <v>0</v>
      </c>
      <c r="BX309">
        <f t="shared" si="510"/>
        <v>0</v>
      </c>
      <c r="BY309">
        <f t="shared" si="510"/>
        <v>0</v>
      </c>
      <c r="BZ309">
        <f t="shared" si="510"/>
        <v>0</v>
      </c>
      <c r="CA309">
        <f t="shared" si="510"/>
        <v>0</v>
      </c>
      <c r="CB309">
        <f t="shared" si="510"/>
        <v>0</v>
      </c>
      <c r="CC309">
        <f t="shared" si="510"/>
        <v>0</v>
      </c>
      <c r="CD309">
        <f t="shared" si="510"/>
        <v>0</v>
      </c>
      <c r="CE309">
        <f t="shared" si="510"/>
        <v>0</v>
      </c>
      <c r="CF309">
        <f t="shared" si="510"/>
        <v>0</v>
      </c>
      <c r="CG309">
        <f t="shared" si="510"/>
        <v>0</v>
      </c>
      <c r="CH309">
        <f t="shared" si="510"/>
        <v>0</v>
      </c>
      <c r="CJ309" s="78">
        <f>SUM(BW309:CH309)</f>
        <v>0</v>
      </c>
      <c r="CK309" s="581">
        <f>CL309+CM309</f>
        <v>0</v>
      </c>
      <c r="CL309" s="581">
        <f>IF(COUNTIF(Kinder!E311:P311,Antrag!$C$4)=0,0,(IF(AND(A309=2,Kinder!E311=Antrag!$C$4),M310,0)+IF(AND(OR(A309=2,B309=2),Kinder!F311=Antrag!$C$4),N310,0)+IF(AND(OR(A309=2,B309=2,C309=2),Kinder!G311=Antrag!$C$4),O310,0)+IF(AND(OR(A309=2,B309=2,C309=2,D309=2),Kinder!H311=Antrag!$C$4),P310,0)+IF(AND(OR(A309=2,B309=2,C309=2,D309=2,E309=2),Kinder!I311=Antrag!$C$4),Q310,0)+IF(AND(OR(A309=2,B309=2,C309=2,D309=2,E309=2,F309=2),Kinder!J311=Antrag!$C$4),R310,0))/12)</f>
        <v>0</v>
      </c>
      <c r="CM309" s="581">
        <f>IF(COUNTIF(Kinder!E311:P311,Antrag!$C$4)=0,0,(IF(AND(OR(A309=2,B309=2,C309=2,D309=2,E309=2,F309=2,G309=2),Kinder!K311=Antrag!$C$4),S310,0)+IF(AND(OR(A309=2,B309=2,C309=2,D309=2,E309=2,F309=2,G309=2,H309=2),Kinder!L311=Antrag!$C$4),T310,0)+IF(AND(OR(A309=2,B309=2,C309=2,D309=2,E309=2,F309=2,G309=2,H309=2,I309=2),Kinder!M311=Antrag!$C$4),U310,0)+IF(AND(OR(A309=2,B309=2,C309=2,D309=2,E309=2,F309=2,G309=2,H309=2,I309=2,J309=2),Kinder!N311=Antrag!$C$4),V310,0)+IF(AND(OR(A309=2,B309=2,C309=2,D309=2,E309=2,F309=2,G309=2,H309=2,I309=2,J309=2,K309=2),Kinder!O311=Antrag!$C$4),W310,0)+IF(AND(OR(A309=2,B309=2,C309=2,D309=2,E309=2,F309=2,G309=2,H309=2,I309=2,J309=2,K309=2,L309=2),Kinder!P311=Antrag!$C$4),X310,0))/12)</f>
        <v>0</v>
      </c>
    </row>
    <row r="310" spans="1:91" x14ac:dyDescent="0.2">
      <c r="A310" s="124"/>
      <c r="M310">
        <f>Kinder!E310</f>
        <v>0</v>
      </c>
      <c r="N310">
        <f>Kinder!F310</f>
        <v>0</v>
      </c>
      <c r="O310">
        <f>Kinder!G310</f>
        <v>0</v>
      </c>
      <c r="P310">
        <f>Kinder!H310</f>
        <v>0</v>
      </c>
      <c r="Q310">
        <f>Kinder!I310</f>
        <v>0</v>
      </c>
      <c r="R310">
        <f>Kinder!J310</f>
        <v>0</v>
      </c>
      <c r="S310">
        <f>Kinder!K310</f>
        <v>0</v>
      </c>
      <c r="T310">
        <f>Kinder!L310</f>
        <v>0</v>
      </c>
      <c r="U310">
        <f>Kinder!M310</f>
        <v>0</v>
      </c>
      <c r="V310">
        <f>Kinder!N310</f>
        <v>0</v>
      </c>
      <c r="W310">
        <f>Kinder!O310</f>
        <v>0</v>
      </c>
      <c r="X310">
        <f>Kinder!P310</f>
        <v>0</v>
      </c>
      <c r="AX310">
        <f>IF(Kinder!BL309&gt;=4.5,IF('Berechnung 4_5 _ x'!D$5="Nein",4.5,IF(Kinder!AJ$903&lt;3,IF(MAX(Kinder!$AJ$903:AJ$903)&lt;3,4.5,Kinder!BL309),MIN('Berechnung 4_5 _ x'!$E$31:$F$32))),Kinder!BL309)</f>
        <v>0</v>
      </c>
      <c r="AY310">
        <f>IF(Kinder!BM309&gt;=4.5,IF('Berechnung 4_5 _ x'!E$5="Nein",4.5,IF(Kinder!AK$903&lt;3,IF(MAX(Kinder!$AJ$903:AK$903)&lt;3,4.5,Kinder!BM309),MIN('Berechnung 4_5 _ x'!$E$31:$F$32))),Kinder!BM309)</f>
        <v>0</v>
      </c>
      <c r="AZ310">
        <f>IF(Kinder!BN309&gt;=4.5,IF('Berechnung 4_5 _ x'!F$5="Nein",4.5,IF(Kinder!AL$903&lt;3,IF(MAX(Kinder!$AJ$903:AL$903)&lt;3,4.5,Kinder!BN309),MIN('Berechnung 4_5 _ x'!$E$31:$F$32))),Kinder!BN309)</f>
        <v>0</v>
      </c>
      <c r="BA310">
        <f>IF(Kinder!BO309&gt;=4.5,IF('Berechnung 4_5 _ x'!G$5="Nein",4.5,IF(Kinder!AM$903&lt;3,IF(MAX(Kinder!$AJ$903:AM$903)&lt;3,4.5,Kinder!BO309),MIN('Berechnung 4_5 _ x'!$E$31:$F$32))),Kinder!BO309)</f>
        <v>0</v>
      </c>
      <c r="BB310">
        <f>IF(Kinder!BP309&gt;=4.5,IF('Berechnung 4_5 _ x'!H$5="Nein",4.5,IF(Kinder!AN$903&lt;3,IF(MAX(Kinder!$AJ$903:AN$903)&lt;3,4.5,Kinder!BP309),MIN('Berechnung 4_5 _ x'!$E$31:$F$32))),Kinder!BP309)</f>
        <v>0</v>
      </c>
      <c r="BC310">
        <f>IF(Kinder!BQ309&gt;=4.5,IF('Berechnung 4_5 _ x'!I$5="Nein",4.5,IF(Kinder!AO$903&lt;3,IF(MAX(Kinder!$AJ$903:AO$903)&lt;3,4.5,Kinder!BQ309),MIN('Berechnung 4_5 _ x'!$E$31:$F$32))),Kinder!BQ309)</f>
        <v>0</v>
      </c>
      <c r="BD310">
        <f>IF(Kinder!BR309&gt;=4.5,IF('Berechnung 4_5 _ x'!J$5="Nein",4.5,IF(Kinder!AP$903&lt;3,IF(MAX(Kinder!$AJ$903:AP$903)&lt;3,4.5,Kinder!BR309),MIN('Berechnung 4_5 _ x'!$E$31:$F$32))),Kinder!BR309)</f>
        <v>0</v>
      </c>
      <c r="BE310">
        <f>IF(Kinder!BS309&gt;=4.5,IF('Berechnung 4_5 _ x'!K$5="Nein",4.5,IF(Kinder!AQ$903&lt;3,IF(MAX(Kinder!$AJ$903:AQ$903)&lt;3,4.5,Kinder!BS309),MIN('Berechnung 4_5 _ x'!$E$31:$F$32))),Kinder!BS309)</f>
        <v>0</v>
      </c>
      <c r="BF310">
        <f>IF(Kinder!BT309&gt;=4.5,IF('Berechnung 4_5 _ x'!L$5="Nein",4.5,IF(Kinder!AR$903&lt;3,IF(MAX(Kinder!$AJ$903:AR$903)&lt;3,4.5,Kinder!BT309),MIN('Berechnung 4_5 _ x'!$E$31:$F$32))),Kinder!BT309)</f>
        <v>0</v>
      </c>
      <c r="BG310">
        <f>IF(Kinder!BU309&gt;=4.5,IF('Berechnung 4_5 _ x'!M$5="Nein",4.5,IF(Kinder!AS$903&lt;3,IF(MAX(Kinder!$AJ$903:AS$903)&lt;3,4.5,Kinder!BU309),MIN('Berechnung 4_5 _ x'!$E$31:$F$32))),Kinder!BU309)</f>
        <v>0</v>
      </c>
      <c r="BH310">
        <f>IF(Kinder!BV309&gt;=4.5,IF('Berechnung 4_5 _ x'!N$5="Nein",4.5,IF(Kinder!AT$903&lt;3,IF(MAX(Kinder!$AJ$903:AT$903)&lt;3,4.5,Kinder!BV309),MIN('Berechnung 4_5 _ x'!$E$31:$F$32))),Kinder!BV309)</f>
        <v>0</v>
      </c>
      <c r="BI310">
        <f>IF(Kinder!BW309&gt;=4.5,IF('Berechnung 4_5 _ x'!O$5="Nein",4.5,IF(Kinder!AU$903&lt;3,IF(MAX(Kinder!$AJ$903:AU$903)&lt;3,4.5,Kinder!BW309),MIN('Berechnung 4_5 _ x'!$E$31:$F$32))),Kinder!BW309)</f>
        <v>0</v>
      </c>
      <c r="BJ310">
        <f t="shared" ref="BJ310:BU310" si="511">MIN(AX309,AX310)*AX311</f>
        <v>0</v>
      </c>
      <c r="BK310">
        <f t="shared" si="511"/>
        <v>0</v>
      </c>
      <c r="BL310">
        <f t="shared" si="511"/>
        <v>0</v>
      </c>
      <c r="BM310">
        <f t="shared" si="511"/>
        <v>0</v>
      </c>
      <c r="BN310">
        <f t="shared" si="511"/>
        <v>0</v>
      </c>
      <c r="BO310">
        <f t="shared" si="511"/>
        <v>0</v>
      </c>
      <c r="BP310">
        <f t="shared" si="511"/>
        <v>0</v>
      </c>
      <c r="BQ310">
        <f t="shared" si="511"/>
        <v>0</v>
      </c>
      <c r="BR310">
        <f t="shared" si="511"/>
        <v>0</v>
      </c>
      <c r="BS310">
        <f t="shared" si="511"/>
        <v>0</v>
      </c>
      <c r="BT310">
        <f t="shared" si="511"/>
        <v>0</v>
      </c>
      <c r="BU310">
        <f t="shared" si="511"/>
        <v>0</v>
      </c>
      <c r="BV310">
        <f>SUM(BJ310:BU310)</f>
        <v>0</v>
      </c>
      <c r="CJ310" s="78"/>
      <c r="CK310" s="581"/>
      <c r="CL310" s="581"/>
      <c r="CM310" s="581"/>
    </row>
    <row r="311" spans="1:91" ht="13.5" thickBot="1" x14ac:dyDescent="0.25">
      <c r="A311" s="167"/>
      <c r="B311" s="79"/>
      <c r="C311" s="79"/>
      <c r="D311" s="79"/>
      <c r="E311" s="79"/>
      <c r="F311" s="79"/>
      <c r="G311" s="79"/>
      <c r="H311" s="79"/>
      <c r="I311" s="79"/>
      <c r="J311" s="79"/>
      <c r="K311" s="79"/>
      <c r="L311" s="79"/>
      <c r="M311" s="79"/>
      <c r="N311" s="79"/>
      <c r="O311" s="79"/>
      <c r="P311" s="79"/>
      <c r="Q311" s="79"/>
      <c r="R311" s="79"/>
      <c r="S311" s="79"/>
      <c r="T311" s="79"/>
      <c r="U311" s="79"/>
      <c r="V311" s="79"/>
      <c r="W311" s="79"/>
      <c r="X311" s="79"/>
      <c r="Y311" s="79">
        <f t="shared" ref="Y311:AJ311" si="512">A309*M310</f>
        <v>0</v>
      </c>
      <c r="Z311" s="79">
        <f t="shared" si="512"/>
        <v>0</v>
      </c>
      <c r="AA311" s="79">
        <f t="shared" si="512"/>
        <v>0</v>
      </c>
      <c r="AB311" s="79">
        <f t="shared" si="512"/>
        <v>0</v>
      </c>
      <c r="AC311" s="79">
        <f t="shared" si="512"/>
        <v>0</v>
      </c>
      <c r="AD311" s="79">
        <f t="shared" si="512"/>
        <v>0</v>
      </c>
      <c r="AE311" s="79">
        <f t="shared" si="512"/>
        <v>0</v>
      </c>
      <c r="AF311" s="79">
        <f t="shared" si="512"/>
        <v>0</v>
      </c>
      <c r="AG311" s="79">
        <f t="shared" si="512"/>
        <v>0</v>
      </c>
      <c r="AH311" s="79">
        <f t="shared" si="512"/>
        <v>0</v>
      </c>
      <c r="AI311" s="79">
        <f t="shared" si="512"/>
        <v>0</v>
      </c>
      <c r="AJ311" s="79">
        <f t="shared" si="512"/>
        <v>0</v>
      </c>
      <c r="AK311" s="79">
        <f t="shared" ref="AK311:AV311" si="513">IF(A309&gt;4.4,M310,A309*M310)</f>
        <v>0</v>
      </c>
      <c r="AL311" s="79">
        <f t="shared" si="513"/>
        <v>0</v>
      </c>
      <c r="AM311" s="79">
        <f t="shared" si="513"/>
        <v>0</v>
      </c>
      <c r="AN311" s="79">
        <f t="shared" si="513"/>
        <v>0</v>
      </c>
      <c r="AO311" s="79">
        <f t="shared" si="513"/>
        <v>0</v>
      </c>
      <c r="AP311" s="79">
        <f t="shared" si="513"/>
        <v>0</v>
      </c>
      <c r="AQ311" s="79">
        <f t="shared" si="513"/>
        <v>0</v>
      </c>
      <c r="AR311" s="79">
        <f t="shared" si="513"/>
        <v>0</v>
      </c>
      <c r="AS311" s="79">
        <f t="shared" si="513"/>
        <v>0</v>
      </c>
      <c r="AT311" s="79">
        <f t="shared" si="513"/>
        <v>0</v>
      </c>
      <c r="AU311" s="79">
        <f t="shared" si="513"/>
        <v>0</v>
      </c>
      <c r="AV311" s="79">
        <f t="shared" si="513"/>
        <v>0</v>
      </c>
      <c r="AW311" s="79">
        <f>SUM(Y311:AJ311)</f>
        <v>0</v>
      </c>
      <c r="AX311" s="168">
        <f>Kinder!BL310</f>
        <v>0</v>
      </c>
      <c r="AY311" s="168">
        <f>Kinder!BM310</f>
        <v>0</v>
      </c>
      <c r="AZ311" s="168">
        <f>Kinder!BN310</f>
        <v>0</v>
      </c>
      <c r="BA311" s="168">
        <f>Kinder!BO310</f>
        <v>0</v>
      </c>
      <c r="BB311" s="168">
        <f>Kinder!BP310</f>
        <v>0</v>
      </c>
      <c r="BC311" s="168">
        <f>Kinder!BQ310</f>
        <v>0</v>
      </c>
      <c r="BD311" s="168">
        <f>Kinder!BR310</f>
        <v>0</v>
      </c>
      <c r="BE311" s="168">
        <f>Kinder!BS310</f>
        <v>0</v>
      </c>
      <c r="BF311" s="168">
        <f>Kinder!BT310</f>
        <v>0</v>
      </c>
      <c r="BG311" s="168">
        <f>Kinder!BU310</f>
        <v>0</v>
      </c>
      <c r="BH311" s="168">
        <f>Kinder!BV310</f>
        <v>0</v>
      </c>
      <c r="BI311" s="168">
        <f>Kinder!BW310</f>
        <v>0</v>
      </c>
      <c r="BV311" s="79"/>
      <c r="BW311" s="79">
        <f t="shared" ref="BW311:CH311" si="514">IF(MIN(AX309,AX310)&gt;4.5,4.5*AX311,BJ310)</f>
        <v>0</v>
      </c>
      <c r="BX311" s="79">
        <f t="shared" si="514"/>
        <v>0</v>
      </c>
      <c r="BY311" s="79">
        <f t="shared" si="514"/>
        <v>0</v>
      </c>
      <c r="BZ311" s="79">
        <f t="shared" si="514"/>
        <v>0</v>
      </c>
      <c r="CA311" s="79">
        <f t="shared" si="514"/>
        <v>0</v>
      </c>
      <c r="CB311" s="79">
        <f t="shared" si="514"/>
        <v>0</v>
      </c>
      <c r="CC311" s="79">
        <f t="shared" si="514"/>
        <v>0</v>
      </c>
      <c r="CD311" s="79">
        <f t="shared" si="514"/>
        <v>0</v>
      </c>
      <c r="CE311" s="79">
        <f t="shared" si="514"/>
        <v>0</v>
      </c>
      <c r="CF311" s="79">
        <f t="shared" si="514"/>
        <v>0</v>
      </c>
      <c r="CG311" s="79">
        <f t="shared" si="514"/>
        <v>0</v>
      </c>
      <c r="CH311" s="79">
        <f t="shared" si="514"/>
        <v>0</v>
      </c>
      <c r="CI311" s="79">
        <f>SUM(BW311:CH311)</f>
        <v>0</v>
      </c>
      <c r="CJ311" s="80"/>
      <c r="CK311" s="581"/>
      <c r="CL311" s="581"/>
      <c r="CM311" s="581"/>
    </row>
    <row r="312" spans="1:91" x14ac:dyDescent="0.2">
      <c r="A312" s="124">
        <f>Kinder!E312</f>
        <v>0</v>
      </c>
      <c r="B312">
        <f>Kinder!F312</f>
        <v>0</v>
      </c>
      <c r="C312">
        <f>Kinder!G312</f>
        <v>0</v>
      </c>
      <c r="D312">
        <f>Kinder!H312</f>
        <v>0</v>
      </c>
      <c r="E312">
        <f>Kinder!I312</f>
        <v>0</v>
      </c>
      <c r="F312">
        <f>Kinder!J312</f>
        <v>0</v>
      </c>
      <c r="G312">
        <f>Kinder!K312</f>
        <v>0</v>
      </c>
      <c r="H312">
        <f>Kinder!L312</f>
        <v>0</v>
      </c>
      <c r="I312">
        <f>Kinder!M312</f>
        <v>0</v>
      </c>
      <c r="J312">
        <f>Kinder!N312</f>
        <v>0</v>
      </c>
      <c r="K312">
        <f>Kinder!O312</f>
        <v>0</v>
      </c>
      <c r="L312">
        <f>Kinder!P312</f>
        <v>0</v>
      </c>
      <c r="AX312" s="165">
        <f>IF(Kinder!BL312=4.5,'Berechnung 4_5 _ x'!$E$31,Kinder!BL312)</f>
        <v>0</v>
      </c>
      <c r="AY312" s="165">
        <f>IF(Kinder!F312=4.5,'Berechnung 4_5 _ x'!$E$31,Kinder!F312)</f>
        <v>0</v>
      </c>
      <c r="AZ312" s="165">
        <f>IF(Kinder!G312=4.5,'Berechnung 4_5 _ x'!$E$31,Kinder!G312)</f>
        <v>0</v>
      </c>
      <c r="BA312" s="165">
        <f>IF(Kinder!H312=4.5,'Berechnung 4_5 _ x'!$E$31,Kinder!H312)</f>
        <v>0</v>
      </c>
      <c r="BB312" s="165">
        <f>IF(Kinder!I312=4.5,'Berechnung 4_5 _ x'!$E$31,Kinder!I312)</f>
        <v>0</v>
      </c>
      <c r="BC312" s="165">
        <f>IF(Kinder!J312=4.5,'Berechnung 4_5 _ x'!$E$31,Kinder!J312)</f>
        <v>0</v>
      </c>
      <c r="BD312" s="165">
        <f>IF(Kinder!K312=4.5,'Berechnung 4_5 _ x'!$E$31,Kinder!K312)</f>
        <v>0</v>
      </c>
      <c r="BE312" s="165">
        <f>IF(Kinder!L312=4.5,'Berechnung 4_5 _ x'!$E$31,Kinder!L312)</f>
        <v>0</v>
      </c>
      <c r="BF312" s="165">
        <f>IF(Kinder!M312=4.5,'Berechnung 4_5 _ x'!$E$31,Kinder!M312)</f>
        <v>0</v>
      </c>
      <c r="BG312" s="165">
        <f>IF(Kinder!N312=4.5,'Berechnung 4_5 _ x'!$E$31,Kinder!N312)</f>
        <v>0</v>
      </c>
      <c r="BH312" s="165">
        <f>IF(Kinder!O312=4.5,'Berechnung 4_5 _ x'!$E$31,Kinder!O312)</f>
        <v>0</v>
      </c>
      <c r="BI312" s="165">
        <f>IF(Kinder!P312=4.5,'Berechnung 4_5 _ x'!$E$31,Kinder!P312)</f>
        <v>0</v>
      </c>
      <c r="BJ312" s="165"/>
      <c r="BK312" s="165"/>
      <c r="BL312" s="165"/>
      <c r="BM312" s="165"/>
      <c r="BN312" s="165"/>
      <c r="BO312" s="165"/>
      <c r="BP312" s="165"/>
      <c r="BQ312" s="165"/>
      <c r="BR312" s="165"/>
      <c r="BS312" s="165"/>
      <c r="BT312" s="165"/>
      <c r="BU312" s="165"/>
      <c r="BW312">
        <f t="shared" ref="BW312:CH312" si="515">IF(MIN(AX312,AX313)&gt;=4.5,1*AX314,BJ313)</f>
        <v>0</v>
      </c>
      <c r="BX312">
        <f t="shared" si="515"/>
        <v>0</v>
      </c>
      <c r="BY312">
        <f t="shared" si="515"/>
        <v>0</v>
      </c>
      <c r="BZ312">
        <f t="shared" si="515"/>
        <v>0</v>
      </c>
      <c r="CA312">
        <f t="shared" si="515"/>
        <v>0</v>
      </c>
      <c r="CB312">
        <f t="shared" si="515"/>
        <v>0</v>
      </c>
      <c r="CC312">
        <f t="shared" si="515"/>
        <v>0</v>
      </c>
      <c r="CD312">
        <f t="shared" si="515"/>
        <v>0</v>
      </c>
      <c r="CE312">
        <f t="shared" si="515"/>
        <v>0</v>
      </c>
      <c r="CF312">
        <f t="shared" si="515"/>
        <v>0</v>
      </c>
      <c r="CG312">
        <f t="shared" si="515"/>
        <v>0</v>
      </c>
      <c r="CH312">
        <f t="shared" si="515"/>
        <v>0</v>
      </c>
      <c r="CJ312" s="78">
        <f>SUM(BW312:CH312)</f>
        <v>0</v>
      </c>
      <c r="CK312" s="581">
        <f>CL312+CM312</f>
        <v>0</v>
      </c>
      <c r="CL312" s="581">
        <f>IF(COUNTIF(Kinder!E314:P314,Antrag!$C$4)=0,0,(IF(AND(A312=2,Kinder!E314=Antrag!$C$4),M313,0)+IF(AND(OR(A312=2,B312=2),Kinder!F314=Antrag!$C$4),N313,0)+IF(AND(OR(A312=2,B312=2,C312=2),Kinder!G314=Antrag!$C$4),O313,0)+IF(AND(OR(A312=2,B312=2,C312=2,D312=2),Kinder!H314=Antrag!$C$4),P313,0)+IF(AND(OR(A312=2,B312=2,C312=2,D312=2,E312=2),Kinder!I314=Antrag!$C$4),Q313,0)+IF(AND(OR(A312=2,B312=2,C312=2,D312=2,E312=2,F312=2),Kinder!J314=Antrag!$C$4),R313,0))/12)</f>
        <v>0</v>
      </c>
      <c r="CM312" s="581">
        <f>IF(COUNTIF(Kinder!E314:P314,Antrag!$C$4)=0,0,(IF(AND(OR(A312=2,B312=2,C312=2,D312=2,E312=2,F312=2,G312=2),Kinder!K314=Antrag!$C$4),S313,0)+IF(AND(OR(A312=2,B312=2,C312=2,D312=2,E312=2,F312=2,G312=2,H312=2),Kinder!L314=Antrag!$C$4),T313,0)+IF(AND(OR(A312=2,B312=2,C312=2,D312=2,E312=2,F312=2,G312=2,H312=2,I312=2),Kinder!M314=Antrag!$C$4),U313,0)+IF(AND(OR(A312=2,B312=2,C312=2,D312=2,E312=2,F312=2,G312=2,H312=2,I312=2,J312=2),Kinder!N314=Antrag!$C$4),V313,0)+IF(AND(OR(A312=2,B312=2,C312=2,D312=2,E312=2,F312=2,G312=2,H312=2,I312=2,J312=2,K312=2),Kinder!O314=Antrag!$C$4),W313,0)+IF(AND(OR(A312=2,B312=2,C312=2,D312=2,E312=2,F312=2,G312=2,H312=2,I312=2,J312=2,K312=2,L312=2),Kinder!P314=Antrag!$C$4),X313,0))/12)</f>
        <v>0</v>
      </c>
    </row>
    <row r="313" spans="1:91" x14ac:dyDescent="0.2">
      <c r="A313" s="124"/>
      <c r="M313">
        <f>Kinder!E313</f>
        <v>0</v>
      </c>
      <c r="N313">
        <f>Kinder!F313</f>
        <v>0</v>
      </c>
      <c r="O313">
        <f>Kinder!G313</f>
        <v>0</v>
      </c>
      <c r="P313">
        <f>Kinder!H313</f>
        <v>0</v>
      </c>
      <c r="Q313">
        <f>Kinder!I313</f>
        <v>0</v>
      </c>
      <c r="R313">
        <f>Kinder!J313</f>
        <v>0</v>
      </c>
      <c r="S313">
        <f>Kinder!K313</f>
        <v>0</v>
      </c>
      <c r="T313">
        <f>Kinder!L313</f>
        <v>0</v>
      </c>
      <c r="U313">
        <f>Kinder!M313</f>
        <v>0</v>
      </c>
      <c r="V313">
        <f>Kinder!N313</f>
        <v>0</v>
      </c>
      <c r="W313">
        <f>Kinder!O313</f>
        <v>0</v>
      </c>
      <c r="X313">
        <f>Kinder!P313</f>
        <v>0</v>
      </c>
      <c r="AX313">
        <f>IF(Kinder!BL312&gt;=4.5,IF('Berechnung 4_5 _ x'!D$5="Nein",4.5,IF(Kinder!AJ$903&lt;3,IF(MAX(Kinder!$AJ$903:AJ$903)&lt;3,4.5,Kinder!BL312),MIN('Berechnung 4_5 _ x'!$E$31:$F$32))),Kinder!BL312)</f>
        <v>0</v>
      </c>
      <c r="AY313">
        <f>IF(Kinder!BM312&gt;=4.5,IF('Berechnung 4_5 _ x'!E$5="Nein",4.5,IF(Kinder!AK$903&lt;3,IF(MAX(Kinder!$AJ$903:AK$903)&lt;3,4.5,Kinder!BM312),MIN('Berechnung 4_5 _ x'!$E$31:$F$32))),Kinder!BM312)</f>
        <v>0</v>
      </c>
      <c r="AZ313">
        <f>IF(Kinder!BN312&gt;=4.5,IF('Berechnung 4_5 _ x'!F$5="Nein",4.5,IF(Kinder!AL$903&lt;3,IF(MAX(Kinder!$AJ$903:AL$903)&lt;3,4.5,Kinder!BN312),MIN('Berechnung 4_5 _ x'!$E$31:$F$32))),Kinder!BN312)</f>
        <v>0</v>
      </c>
      <c r="BA313">
        <f>IF(Kinder!BO312&gt;=4.5,IF('Berechnung 4_5 _ x'!G$5="Nein",4.5,IF(Kinder!AM$903&lt;3,IF(MAX(Kinder!$AJ$903:AM$903)&lt;3,4.5,Kinder!BO312),MIN('Berechnung 4_5 _ x'!$E$31:$F$32))),Kinder!BO312)</f>
        <v>0</v>
      </c>
      <c r="BB313">
        <f>IF(Kinder!BP312&gt;=4.5,IF('Berechnung 4_5 _ x'!H$5="Nein",4.5,IF(Kinder!AN$903&lt;3,IF(MAX(Kinder!$AJ$903:AN$903)&lt;3,4.5,Kinder!BP312),MIN('Berechnung 4_5 _ x'!$E$31:$F$32))),Kinder!BP312)</f>
        <v>0</v>
      </c>
      <c r="BC313">
        <f>IF(Kinder!BQ312&gt;=4.5,IF('Berechnung 4_5 _ x'!I$5="Nein",4.5,IF(Kinder!AO$903&lt;3,IF(MAX(Kinder!$AJ$903:AO$903)&lt;3,4.5,Kinder!BQ312),MIN('Berechnung 4_5 _ x'!$E$31:$F$32))),Kinder!BQ312)</f>
        <v>0</v>
      </c>
      <c r="BD313">
        <f>IF(Kinder!BR312&gt;=4.5,IF('Berechnung 4_5 _ x'!J$5="Nein",4.5,IF(Kinder!AP$903&lt;3,IF(MAX(Kinder!$AJ$903:AP$903)&lt;3,4.5,Kinder!BR312),MIN('Berechnung 4_5 _ x'!$E$31:$F$32))),Kinder!BR312)</f>
        <v>0</v>
      </c>
      <c r="BE313">
        <f>IF(Kinder!BS312&gt;=4.5,IF('Berechnung 4_5 _ x'!K$5="Nein",4.5,IF(Kinder!AQ$903&lt;3,IF(MAX(Kinder!$AJ$903:AQ$903)&lt;3,4.5,Kinder!BS312),MIN('Berechnung 4_5 _ x'!$E$31:$F$32))),Kinder!BS312)</f>
        <v>0</v>
      </c>
      <c r="BF313">
        <f>IF(Kinder!BT312&gt;=4.5,IF('Berechnung 4_5 _ x'!L$5="Nein",4.5,IF(Kinder!AR$903&lt;3,IF(MAX(Kinder!$AJ$903:AR$903)&lt;3,4.5,Kinder!BT312),MIN('Berechnung 4_5 _ x'!$E$31:$F$32))),Kinder!BT312)</f>
        <v>0</v>
      </c>
      <c r="BG313">
        <f>IF(Kinder!BU312&gt;=4.5,IF('Berechnung 4_5 _ x'!M$5="Nein",4.5,IF(Kinder!AS$903&lt;3,IF(MAX(Kinder!$AJ$903:AS$903)&lt;3,4.5,Kinder!BU312),MIN('Berechnung 4_5 _ x'!$E$31:$F$32))),Kinder!BU312)</f>
        <v>0</v>
      </c>
      <c r="BH313">
        <f>IF(Kinder!BV312&gt;=4.5,IF('Berechnung 4_5 _ x'!N$5="Nein",4.5,IF(Kinder!AT$903&lt;3,IF(MAX(Kinder!$AJ$903:AT$903)&lt;3,4.5,Kinder!BV312),MIN('Berechnung 4_5 _ x'!$E$31:$F$32))),Kinder!BV312)</f>
        <v>0</v>
      </c>
      <c r="BI313">
        <f>IF(Kinder!BW312&gt;=4.5,IF('Berechnung 4_5 _ x'!O$5="Nein",4.5,IF(Kinder!AU$903&lt;3,IF(MAX(Kinder!$AJ$903:AU$903)&lt;3,4.5,Kinder!BW312),MIN('Berechnung 4_5 _ x'!$E$31:$F$32))),Kinder!BW312)</f>
        <v>0</v>
      </c>
      <c r="BJ313">
        <f t="shared" ref="BJ313:BU313" si="516">MIN(AX312,AX313)*AX314</f>
        <v>0</v>
      </c>
      <c r="BK313">
        <f t="shared" si="516"/>
        <v>0</v>
      </c>
      <c r="BL313">
        <f t="shared" si="516"/>
        <v>0</v>
      </c>
      <c r="BM313">
        <f t="shared" si="516"/>
        <v>0</v>
      </c>
      <c r="BN313">
        <f t="shared" si="516"/>
        <v>0</v>
      </c>
      <c r="BO313">
        <f t="shared" si="516"/>
        <v>0</v>
      </c>
      <c r="BP313">
        <f t="shared" si="516"/>
        <v>0</v>
      </c>
      <c r="BQ313">
        <f t="shared" si="516"/>
        <v>0</v>
      </c>
      <c r="BR313">
        <f t="shared" si="516"/>
        <v>0</v>
      </c>
      <c r="BS313">
        <f t="shared" si="516"/>
        <v>0</v>
      </c>
      <c r="BT313">
        <f t="shared" si="516"/>
        <v>0</v>
      </c>
      <c r="BU313">
        <f t="shared" si="516"/>
        <v>0</v>
      </c>
      <c r="BV313">
        <f>SUM(BJ313:BU313)</f>
        <v>0</v>
      </c>
      <c r="CJ313" s="78"/>
      <c r="CK313" s="581"/>
      <c r="CL313" s="581"/>
      <c r="CM313" s="581"/>
    </row>
    <row r="314" spans="1:91" ht="13.5" thickBot="1" x14ac:dyDescent="0.25">
      <c r="A314" s="167"/>
      <c r="B314" s="79"/>
      <c r="C314" s="79"/>
      <c r="D314" s="79"/>
      <c r="E314" s="79"/>
      <c r="F314" s="79"/>
      <c r="G314" s="79"/>
      <c r="H314" s="79"/>
      <c r="I314" s="79"/>
      <c r="J314" s="79"/>
      <c r="K314" s="79"/>
      <c r="L314" s="79"/>
      <c r="M314" s="79"/>
      <c r="N314" s="79"/>
      <c r="O314" s="79"/>
      <c r="P314" s="79"/>
      <c r="Q314" s="79"/>
      <c r="R314" s="79"/>
      <c r="S314" s="79"/>
      <c r="T314" s="79"/>
      <c r="U314" s="79"/>
      <c r="V314" s="79"/>
      <c r="W314" s="79"/>
      <c r="X314" s="79"/>
      <c r="Y314" s="79">
        <f t="shared" ref="Y314:AJ314" si="517">A312*M313</f>
        <v>0</v>
      </c>
      <c r="Z314" s="79">
        <f t="shared" si="517"/>
        <v>0</v>
      </c>
      <c r="AA314" s="79">
        <f t="shared" si="517"/>
        <v>0</v>
      </c>
      <c r="AB314" s="79">
        <f t="shared" si="517"/>
        <v>0</v>
      </c>
      <c r="AC314" s="79">
        <f t="shared" si="517"/>
        <v>0</v>
      </c>
      <c r="AD314" s="79">
        <f t="shared" si="517"/>
        <v>0</v>
      </c>
      <c r="AE314" s="79">
        <f t="shared" si="517"/>
        <v>0</v>
      </c>
      <c r="AF314" s="79">
        <f t="shared" si="517"/>
        <v>0</v>
      </c>
      <c r="AG314" s="79">
        <f t="shared" si="517"/>
        <v>0</v>
      </c>
      <c r="AH314" s="79">
        <f t="shared" si="517"/>
        <v>0</v>
      </c>
      <c r="AI314" s="79">
        <f t="shared" si="517"/>
        <v>0</v>
      </c>
      <c r="AJ314" s="79">
        <f t="shared" si="517"/>
        <v>0</v>
      </c>
      <c r="AK314" s="79">
        <f t="shared" ref="AK314:AV314" si="518">IF(A312&gt;4.4,M313,A312*M313)</f>
        <v>0</v>
      </c>
      <c r="AL314" s="79">
        <f t="shared" si="518"/>
        <v>0</v>
      </c>
      <c r="AM314" s="79">
        <f t="shared" si="518"/>
        <v>0</v>
      </c>
      <c r="AN314" s="79">
        <f t="shared" si="518"/>
        <v>0</v>
      </c>
      <c r="AO314" s="79">
        <f t="shared" si="518"/>
        <v>0</v>
      </c>
      <c r="AP314" s="79">
        <f t="shared" si="518"/>
        <v>0</v>
      </c>
      <c r="AQ314" s="79">
        <f t="shared" si="518"/>
        <v>0</v>
      </c>
      <c r="AR314" s="79">
        <f t="shared" si="518"/>
        <v>0</v>
      </c>
      <c r="AS314" s="79">
        <f t="shared" si="518"/>
        <v>0</v>
      </c>
      <c r="AT314" s="79">
        <f t="shared" si="518"/>
        <v>0</v>
      </c>
      <c r="AU314" s="79">
        <f t="shared" si="518"/>
        <v>0</v>
      </c>
      <c r="AV314" s="79">
        <f t="shared" si="518"/>
        <v>0</v>
      </c>
      <c r="AW314" s="79">
        <f>SUM(Y314:AJ314)</f>
        <v>0</v>
      </c>
      <c r="AX314" s="168">
        <f>Kinder!BL313</f>
        <v>0</v>
      </c>
      <c r="AY314" s="168">
        <f>Kinder!BM313</f>
        <v>0</v>
      </c>
      <c r="AZ314" s="168">
        <f>Kinder!BN313</f>
        <v>0</v>
      </c>
      <c r="BA314" s="168">
        <f>Kinder!BO313</f>
        <v>0</v>
      </c>
      <c r="BB314" s="168">
        <f>Kinder!BP313</f>
        <v>0</v>
      </c>
      <c r="BC314" s="168">
        <f>Kinder!BQ313</f>
        <v>0</v>
      </c>
      <c r="BD314" s="168">
        <f>Kinder!BR313</f>
        <v>0</v>
      </c>
      <c r="BE314" s="168">
        <f>Kinder!BS313</f>
        <v>0</v>
      </c>
      <c r="BF314" s="168">
        <f>Kinder!BT313</f>
        <v>0</v>
      </c>
      <c r="BG314" s="168">
        <f>Kinder!BU313</f>
        <v>0</v>
      </c>
      <c r="BH314" s="168">
        <f>Kinder!BV313</f>
        <v>0</v>
      </c>
      <c r="BI314" s="168">
        <f>Kinder!BW313</f>
        <v>0</v>
      </c>
      <c r="BV314" s="79"/>
      <c r="BW314" s="79">
        <f t="shared" ref="BW314:CH314" si="519">IF(MIN(AX312,AX313)&gt;4.5,4.5*AX314,BJ313)</f>
        <v>0</v>
      </c>
      <c r="BX314" s="79">
        <f t="shared" si="519"/>
        <v>0</v>
      </c>
      <c r="BY314" s="79">
        <f t="shared" si="519"/>
        <v>0</v>
      </c>
      <c r="BZ314" s="79">
        <f t="shared" si="519"/>
        <v>0</v>
      </c>
      <c r="CA314" s="79">
        <f t="shared" si="519"/>
        <v>0</v>
      </c>
      <c r="CB314" s="79">
        <f t="shared" si="519"/>
        <v>0</v>
      </c>
      <c r="CC314" s="79">
        <f t="shared" si="519"/>
        <v>0</v>
      </c>
      <c r="CD314" s="79">
        <f t="shared" si="519"/>
        <v>0</v>
      </c>
      <c r="CE314" s="79">
        <f t="shared" si="519"/>
        <v>0</v>
      </c>
      <c r="CF314" s="79">
        <f t="shared" si="519"/>
        <v>0</v>
      </c>
      <c r="CG314" s="79">
        <f t="shared" si="519"/>
        <v>0</v>
      </c>
      <c r="CH314" s="79">
        <f t="shared" si="519"/>
        <v>0</v>
      </c>
      <c r="CI314" s="79">
        <f>SUM(BW314:CH314)</f>
        <v>0</v>
      </c>
      <c r="CJ314" s="80"/>
      <c r="CK314" s="581"/>
      <c r="CL314" s="581"/>
      <c r="CM314" s="581"/>
    </row>
    <row r="315" spans="1:91" x14ac:dyDescent="0.2">
      <c r="A315" s="124">
        <f>Kinder!E315</f>
        <v>0</v>
      </c>
      <c r="B315">
        <f>Kinder!F315</f>
        <v>0</v>
      </c>
      <c r="C315">
        <f>Kinder!G315</f>
        <v>0</v>
      </c>
      <c r="D315">
        <f>Kinder!H315</f>
        <v>0</v>
      </c>
      <c r="E315">
        <f>Kinder!I315</f>
        <v>0</v>
      </c>
      <c r="F315">
        <f>Kinder!J315</f>
        <v>0</v>
      </c>
      <c r="G315">
        <f>Kinder!K315</f>
        <v>0</v>
      </c>
      <c r="H315">
        <f>Kinder!L315</f>
        <v>0</v>
      </c>
      <c r="I315">
        <f>Kinder!M315</f>
        <v>0</v>
      </c>
      <c r="J315">
        <f>Kinder!N315</f>
        <v>0</v>
      </c>
      <c r="K315">
        <f>Kinder!O315</f>
        <v>0</v>
      </c>
      <c r="L315">
        <f>Kinder!P315</f>
        <v>0</v>
      </c>
      <c r="AX315" s="165">
        <f>IF(Kinder!BL315=4.5,'Berechnung 4_5 _ x'!$E$31,Kinder!BL315)</f>
        <v>0</v>
      </c>
      <c r="AY315" s="165">
        <f>IF(Kinder!F315=4.5,'Berechnung 4_5 _ x'!$E$31,Kinder!F315)</f>
        <v>0</v>
      </c>
      <c r="AZ315" s="165">
        <f>IF(Kinder!G315=4.5,'Berechnung 4_5 _ x'!$E$31,Kinder!G315)</f>
        <v>0</v>
      </c>
      <c r="BA315" s="165">
        <f>IF(Kinder!H315=4.5,'Berechnung 4_5 _ x'!$E$31,Kinder!H315)</f>
        <v>0</v>
      </c>
      <c r="BB315" s="165">
        <f>IF(Kinder!I315=4.5,'Berechnung 4_5 _ x'!$E$31,Kinder!I315)</f>
        <v>0</v>
      </c>
      <c r="BC315" s="165">
        <f>IF(Kinder!J315=4.5,'Berechnung 4_5 _ x'!$E$31,Kinder!J315)</f>
        <v>0</v>
      </c>
      <c r="BD315" s="165">
        <f>IF(Kinder!K315=4.5,'Berechnung 4_5 _ x'!$E$31,Kinder!K315)</f>
        <v>0</v>
      </c>
      <c r="BE315" s="165">
        <f>IF(Kinder!L315=4.5,'Berechnung 4_5 _ x'!$E$31,Kinder!L315)</f>
        <v>0</v>
      </c>
      <c r="BF315" s="165">
        <f>IF(Kinder!M315=4.5,'Berechnung 4_5 _ x'!$E$31,Kinder!M315)</f>
        <v>0</v>
      </c>
      <c r="BG315" s="165">
        <f>IF(Kinder!N315=4.5,'Berechnung 4_5 _ x'!$E$31,Kinder!N315)</f>
        <v>0</v>
      </c>
      <c r="BH315" s="165">
        <f>IF(Kinder!O315=4.5,'Berechnung 4_5 _ x'!$E$31,Kinder!O315)</f>
        <v>0</v>
      </c>
      <c r="BI315" s="165">
        <f>IF(Kinder!P315=4.5,'Berechnung 4_5 _ x'!$E$31,Kinder!P315)</f>
        <v>0</v>
      </c>
      <c r="BJ315" s="165"/>
      <c r="BK315" s="165"/>
      <c r="BL315" s="165"/>
      <c r="BM315" s="165"/>
      <c r="BN315" s="165"/>
      <c r="BO315" s="165"/>
      <c r="BP315" s="165"/>
      <c r="BQ315" s="165"/>
      <c r="BR315" s="165"/>
      <c r="BS315" s="165"/>
      <c r="BT315" s="165"/>
      <c r="BU315" s="165"/>
      <c r="BW315">
        <f t="shared" ref="BW315:CH315" si="520">IF(MIN(AX315,AX316)&gt;=4.5,1*AX317,BJ316)</f>
        <v>0</v>
      </c>
      <c r="BX315">
        <f t="shared" si="520"/>
        <v>0</v>
      </c>
      <c r="BY315">
        <f t="shared" si="520"/>
        <v>0</v>
      </c>
      <c r="BZ315">
        <f t="shared" si="520"/>
        <v>0</v>
      </c>
      <c r="CA315">
        <f t="shared" si="520"/>
        <v>0</v>
      </c>
      <c r="CB315">
        <f t="shared" si="520"/>
        <v>0</v>
      </c>
      <c r="CC315">
        <f t="shared" si="520"/>
        <v>0</v>
      </c>
      <c r="CD315">
        <f t="shared" si="520"/>
        <v>0</v>
      </c>
      <c r="CE315">
        <f t="shared" si="520"/>
        <v>0</v>
      </c>
      <c r="CF315">
        <f t="shared" si="520"/>
        <v>0</v>
      </c>
      <c r="CG315">
        <f t="shared" si="520"/>
        <v>0</v>
      </c>
      <c r="CH315">
        <f t="shared" si="520"/>
        <v>0</v>
      </c>
      <c r="CJ315" s="78">
        <f>SUM(BW315:CH315)</f>
        <v>0</v>
      </c>
      <c r="CK315" s="581">
        <f>CL315+CM315</f>
        <v>0</v>
      </c>
      <c r="CL315" s="581">
        <f>IF(COUNTIF(Kinder!E317:P317,Antrag!$C$4)=0,0,(IF(AND(A315=2,Kinder!E317=Antrag!$C$4),M316,0)+IF(AND(OR(A315=2,B315=2),Kinder!F317=Antrag!$C$4),N316,0)+IF(AND(OR(A315=2,B315=2,C315=2),Kinder!G317=Antrag!$C$4),O316,0)+IF(AND(OR(A315=2,B315=2,C315=2,D315=2),Kinder!H317=Antrag!$C$4),P316,0)+IF(AND(OR(A315=2,B315=2,C315=2,D315=2,E315=2),Kinder!I317=Antrag!$C$4),Q316,0)+IF(AND(OR(A315=2,B315=2,C315=2,D315=2,E315=2,F315=2),Kinder!J317=Antrag!$C$4),R316,0))/12)</f>
        <v>0</v>
      </c>
      <c r="CM315" s="581">
        <f>IF(COUNTIF(Kinder!E317:P317,Antrag!$C$4)=0,0,(IF(AND(OR(A315=2,B315=2,C315=2,D315=2,E315=2,F315=2,G315=2),Kinder!K317=Antrag!$C$4),S316,0)+IF(AND(OR(A315=2,B315=2,C315=2,D315=2,E315=2,F315=2,G315=2,H315=2),Kinder!L317=Antrag!$C$4),T316,0)+IF(AND(OR(A315=2,B315=2,C315=2,D315=2,E315=2,F315=2,G315=2,H315=2,I315=2),Kinder!M317=Antrag!$C$4),U316,0)+IF(AND(OR(A315=2,B315=2,C315=2,D315=2,E315=2,F315=2,G315=2,H315=2,I315=2,J315=2),Kinder!N317=Antrag!$C$4),V316,0)+IF(AND(OR(A315=2,B315=2,C315=2,D315=2,E315=2,F315=2,G315=2,H315=2,I315=2,J315=2,K315=2),Kinder!O317=Antrag!$C$4),W316,0)+IF(AND(OR(A315=2,B315=2,C315=2,D315=2,E315=2,F315=2,G315=2,H315=2,I315=2,J315=2,K315=2,L315=2),Kinder!P317=Antrag!$C$4),X316,0))/12)</f>
        <v>0</v>
      </c>
    </row>
    <row r="316" spans="1:91" x14ac:dyDescent="0.2">
      <c r="A316" s="124"/>
      <c r="M316">
        <f>Kinder!E316</f>
        <v>0</v>
      </c>
      <c r="N316">
        <f>Kinder!F316</f>
        <v>0</v>
      </c>
      <c r="O316">
        <f>Kinder!G316</f>
        <v>0</v>
      </c>
      <c r="P316">
        <f>Kinder!H316</f>
        <v>0</v>
      </c>
      <c r="Q316">
        <f>Kinder!I316</f>
        <v>0</v>
      </c>
      <c r="R316">
        <f>Kinder!J316</f>
        <v>0</v>
      </c>
      <c r="S316">
        <f>Kinder!K316</f>
        <v>0</v>
      </c>
      <c r="T316">
        <f>Kinder!L316</f>
        <v>0</v>
      </c>
      <c r="U316">
        <f>Kinder!M316</f>
        <v>0</v>
      </c>
      <c r="V316">
        <f>Kinder!N316</f>
        <v>0</v>
      </c>
      <c r="W316">
        <f>Kinder!O316</f>
        <v>0</v>
      </c>
      <c r="X316">
        <f>Kinder!P316</f>
        <v>0</v>
      </c>
      <c r="AX316">
        <f>IF(Kinder!BL315&gt;=4.5,IF('Berechnung 4_5 _ x'!D$5="Nein",4.5,IF(Kinder!AJ$903&lt;3,IF(MAX(Kinder!$AJ$903:AJ$903)&lt;3,4.5,Kinder!BL315),MIN('Berechnung 4_5 _ x'!$E$31:$F$32))),Kinder!BL315)</f>
        <v>0</v>
      </c>
      <c r="AY316">
        <f>IF(Kinder!BM315&gt;=4.5,IF('Berechnung 4_5 _ x'!E$5="Nein",4.5,IF(Kinder!AK$903&lt;3,IF(MAX(Kinder!$AJ$903:AK$903)&lt;3,4.5,Kinder!BM315),MIN('Berechnung 4_5 _ x'!$E$31:$F$32))),Kinder!BM315)</f>
        <v>0</v>
      </c>
      <c r="AZ316">
        <f>IF(Kinder!BN315&gt;=4.5,IF('Berechnung 4_5 _ x'!F$5="Nein",4.5,IF(Kinder!AL$903&lt;3,IF(MAX(Kinder!$AJ$903:AL$903)&lt;3,4.5,Kinder!BN315),MIN('Berechnung 4_5 _ x'!$E$31:$F$32))),Kinder!BN315)</f>
        <v>0</v>
      </c>
      <c r="BA316">
        <f>IF(Kinder!BO315&gt;=4.5,IF('Berechnung 4_5 _ x'!G$5="Nein",4.5,IF(Kinder!AM$903&lt;3,IF(MAX(Kinder!$AJ$903:AM$903)&lt;3,4.5,Kinder!BO315),MIN('Berechnung 4_5 _ x'!$E$31:$F$32))),Kinder!BO315)</f>
        <v>0</v>
      </c>
      <c r="BB316">
        <f>IF(Kinder!BP315&gt;=4.5,IF('Berechnung 4_5 _ x'!H$5="Nein",4.5,IF(Kinder!AN$903&lt;3,IF(MAX(Kinder!$AJ$903:AN$903)&lt;3,4.5,Kinder!BP315),MIN('Berechnung 4_5 _ x'!$E$31:$F$32))),Kinder!BP315)</f>
        <v>0</v>
      </c>
      <c r="BC316">
        <f>IF(Kinder!BQ315&gt;=4.5,IF('Berechnung 4_5 _ x'!I$5="Nein",4.5,IF(Kinder!AO$903&lt;3,IF(MAX(Kinder!$AJ$903:AO$903)&lt;3,4.5,Kinder!BQ315),MIN('Berechnung 4_5 _ x'!$E$31:$F$32))),Kinder!BQ315)</f>
        <v>0</v>
      </c>
      <c r="BD316">
        <f>IF(Kinder!BR315&gt;=4.5,IF('Berechnung 4_5 _ x'!J$5="Nein",4.5,IF(Kinder!AP$903&lt;3,IF(MAX(Kinder!$AJ$903:AP$903)&lt;3,4.5,Kinder!BR315),MIN('Berechnung 4_5 _ x'!$E$31:$F$32))),Kinder!BR315)</f>
        <v>0</v>
      </c>
      <c r="BE316">
        <f>IF(Kinder!BS315&gt;=4.5,IF('Berechnung 4_5 _ x'!K$5="Nein",4.5,IF(Kinder!AQ$903&lt;3,IF(MAX(Kinder!$AJ$903:AQ$903)&lt;3,4.5,Kinder!BS315),MIN('Berechnung 4_5 _ x'!$E$31:$F$32))),Kinder!BS315)</f>
        <v>0</v>
      </c>
      <c r="BF316">
        <f>IF(Kinder!BT315&gt;=4.5,IF('Berechnung 4_5 _ x'!L$5="Nein",4.5,IF(Kinder!AR$903&lt;3,IF(MAX(Kinder!$AJ$903:AR$903)&lt;3,4.5,Kinder!BT315),MIN('Berechnung 4_5 _ x'!$E$31:$F$32))),Kinder!BT315)</f>
        <v>0</v>
      </c>
      <c r="BG316">
        <f>IF(Kinder!BU315&gt;=4.5,IF('Berechnung 4_5 _ x'!M$5="Nein",4.5,IF(Kinder!AS$903&lt;3,IF(MAX(Kinder!$AJ$903:AS$903)&lt;3,4.5,Kinder!BU315),MIN('Berechnung 4_5 _ x'!$E$31:$F$32))),Kinder!BU315)</f>
        <v>0</v>
      </c>
      <c r="BH316">
        <f>IF(Kinder!BV315&gt;=4.5,IF('Berechnung 4_5 _ x'!N$5="Nein",4.5,IF(Kinder!AT$903&lt;3,IF(MAX(Kinder!$AJ$903:AT$903)&lt;3,4.5,Kinder!BV315),MIN('Berechnung 4_5 _ x'!$E$31:$F$32))),Kinder!BV315)</f>
        <v>0</v>
      </c>
      <c r="BI316">
        <f>IF(Kinder!BW315&gt;=4.5,IF('Berechnung 4_5 _ x'!O$5="Nein",4.5,IF(Kinder!AU$903&lt;3,IF(MAX(Kinder!$AJ$903:AU$903)&lt;3,4.5,Kinder!BW315),MIN('Berechnung 4_5 _ x'!$E$31:$F$32))),Kinder!BW315)</f>
        <v>0</v>
      </c>
      <c r="BJ316">
        <f t="shared" ref="BJ316:BU316" si="521">MIN(AX315,AX316)*AX317</f>
        <v>0</v>
      </c>
      <c r="BK316">
        <f t="shared" si="521"/>
        <v>0</v>
      </c>
      <c r="BL316">
        <f t="shared" si="521"/>
        <v>0</v>
      </c>
      <c r="BM316">
        <f t="shared" si="521"/>
        <v>0</v>
      </c>
      <c r="BN316">
        <f t="shared" si="521"/>
        <v>0</v>
      </c>
      <c r="BO316">
        <f t="shared" si="521"/>
        <v>0</v>
      </c>
      <c r="BP316">
        <f t="shared" si="521"/>
        <v>0</v>
      </c>
      <c r="BQ316">
        <f t="shared" si="521"/>
        <v>0</v>
      </c>
      <c r="BR316">
        <f t="shared" si="521"/>
        <v>0</v>
      </c>
      <c r="BS316">
        <f t="shared" si="521"/>
        <v>0</v>
      </c>
      <c r="BT316">
        <f t="shared" si="521"/>
        <v>0</v>
      </c>
      <c r="BU316">
        <f t="shared" si="521"/>
        <v>0</v>
      </c>
      <c r="BV316">
        <f>SUM(BJ316:BU316)</f>
        <v>0</v>
      </c>
      <c r="CJ316" s="78"/>
      <c r="CK316" s="581"/>
      <c r="CL316" s="581"/>
      <c r="CM316" s="581"/>
    </row>
    <row r="317" spans="1:91" ht="13.5" thickBot="1" x14ac:dyDescent="0.25">
      <c r="A317" s="167"/>
      <c r="B317" s="79"/>
      <c r="C317" s="79"/>
      <c r="D317" s="79"/>
      <c r="E317" s="79"/>
      <c r="F317" s="79"/>
      <c r="G317" s="79"/>
      <c r="H317" s="79"/>
      <c r="I317" s="79"/>
      <c r="J317" s="79"/>
      <c r="K317" s="79"/>
      <c r="L317" s="79"/>
      <c r="M317" s="79"/>
      <c r="N317" s="79"/>
      <c r="O317" s="79"/>
      <c r="P317" s="79"/>
      <c r="Q317" s="79"/>
      <c r="R317" s="79"/>
      <c r="S317" s="79"/>
      <c r="T317" s="79"/>
      <c r="U317" s="79"/>
      <c r="V317" s="79"/>
      <c r="W317" s="79"/>
      <c r="X317" s="79"/>
      <c r="Y317" s="79">
        <f t="shared" ref="Y317:AJ317" si="522">A315*M316</f>
        <v>0</v>
      </c>
      <c r="Z317" s="79">
        <f t="shared" si="522"/>
        <v>0</v>
      </c>
      <c r="AA317" s="79">
        <f t="shared" si="522"/>
        <v>0</v>
      </c>
      <c r="AB317" s="79">
        <f t="shared" si="522"/>
        <v>0</v>
      </c>
      <c r="AC317" s="79">
        <f t="shared" si="522"/>
        <v>0</v>
      </c>
      <c r="AD317" s="79">
        <f t="shared" si="522"/>
        <v>0</v>
      </c>
      <c r="AE317" s="79">
        <f t="shared" si="522"/>
        <v>0</v>
      </c>
      <c r="AF317" s="79">
        <f t="shared" si="522"/>
        <v>0</v>
      </c>
      <c r="AG317" s="79">
        <f t="shared" si="522"/>
        <v>0</v>
      </c>
      <c r="AH317" s="79">
        <f t="shared" si="522"/>
        <v>0</v>
      </c>
      <c r="AI317" s="79">
        <f t="shared" si="522"/>
        <v>0</v>
      </c>
      <c r="AJ317" s="79">
        <f t="shared" si="522"/>
        <v>0</v>
      </c>
      <c r="AK317" s="79">
        <f t="shared" ref="AK317:AV317" si="523">IF(A315&gt;4.4,M316,A315*M316)</f>
        <v>0</v>
      </c>
      <c r="AL317" s="79">
        <f t="shared" si="523"/>
        <v>0</v>
      </c>
      <c r="AM317" s="79">
        <f t="shared" si="523"/>
        <v>0</v>
      </c>
      <c r="AN317" s="79">
        <f t="shared" si="523"/>
        <v>0</v>
      </c>
      <c r="AO317" s="79">
        <f t="shared" si="523"/>
        <v>0</v>
      </c>
      <c r="AP317" s="79">
        <f t="shared" si="523"/>
        <v>0</v>
      </c>
      <c r="AQ317" s="79">
        <f t="shared" si="523"/>
        <v>0</v>
      </c>
      <c r="AR317" s="79">
        <f t="shared" si="523"/>
        <v>0</v>
      </c>
      <c r="AS317" s="79">
        <f t="shared" si="523"/>
        <v>0</v>
      </c>
      <c r="AT317" s="79">
        <f t="shared" si="523"/>
        <v>0</v>
      </c>
      <c r="AU317" s="79">
        <f t="shared" si="523"/>
        <v>0</v>
      </c>
      <c r="AV317" s="79">
        <f t="shared" si="523"/>
        <v>0</v>
      </c>
      <c r="AW317" s="79">
        <f>SUM(Y317:AJ317)</f>
        <v>0</v>
      </c>
      <c r="AX317" s="168">
        <f>Kinder!BL316</f>
        <v>0</v>
      </c>
      <c r="AY317" s="168">
        <f>Kinder!BM316</f>
        <v>0</v>
      </c>
      <c r="AZ317" s="168">
        <f>Kinder!BN316</f>
        <v>0</v>
      </c>
      <c r="BA317" s="168">
        <f>Kinder!BO316</f>
        <v>0</v>
      </c>
      <c r="BB317" s="168">
        <f>Kinder!BP316</f>
        <v>0</v>
      </c>
      <c r="BC317" s="168">
        <f>Kinder!BQ316</f>
        <v>0</v>
      </c>
      <c r="BD317" s="168">
        <f>Kinder!BR316</f>
        <v>0</v>
      </c>
      <c r="BE317" s="168">
        <f>Kinder!BS316</f>
        <v>0</v>
      </c>
      <c r="BF317" s="168">
        <f>Kinder!BT316</f>
        <v>0</v>
      </c>
      <c r="BG317" s="168">
        <f>Kinder!BU316</f>
        <v>0</v>
      </c>
      <c r="BH317" s="168">
        <f>Kinder!BV316</f>
        <v>0</v>
      </c>
      <c r="BI317" s="168">
        <f>Kinder!BW316</f>
        <v>0</v>
      </c>
      <c r="BV317" s="79"/>
      <c r="BW317" s="79">
        <f t="shared" ref="BW317:CH317" si="524">IF(MIN(AX315,AX316)&gt;4.5,4.5*AX317,BJ316)</f>
        <v>0</v>
      </c>
      <c r="BX317" s="79">
        <f t="shared" si="524"/>
        <v>0</v>
      </c>
      <c r="BY317" s="79">
        <f t="shared" si="524"/>
        <v>0</v>
      </c>
      <c r="BZ317" s="79">
        <f t="shared" si="524"/>
        <v>0</v>
      </c>
      <c r="CA317" s="79">
        <f t="shared" si="524"/>
        <v>0</v>
      </c>
      <c r="CB317" s="79">
        <f t="shared" si="524"/>
        <v>0</v>
      </c>
      <c r="CC317" s="79">
        <f t="shared" si="524"/>
        <v>0</v>
      </c>
      <c r="CD317" s="79">
        <f t="shared" si="524"/>
        <v>0</v>
      </c>
      <c r="CE317" s="79">
        <f t="shared" si="524"/>
        <v>0</v>
      </c>
      <c r="CF317" s="79">
        <f t="shared" si="524"/>
        <v>0</v>
      </c>
      <c r="CG317" s="79">
        <f t="shared" si="524"/>
        <v>0</v>
      </c>
      <c r="CH317" s="79">
        <f t="shared" si="524"/>
        <v>0</v>
      </c>
      <c r="CI317" s="79">
        <f>SUM(BW317:CH317)</f>
        <v>0</v>
      </c>
      <c r="CJ317" s="80"/>
      <c r="CK317" s="581"/>
      <c r="CL317" s="581"/>
      <c r="CM317" s="581"/>
    </row>
    <row r="318" spans="1:91" x14ac:dyDescent="0.2">
      <c r="A318" s="124">
        <f>Kinder!E318</f>
        <v>0</v>
      </c>
      <c r="B318">
        <f>Kinder!F318</f>
        <v>0</v>
      </c>
      <c r="C318">
        <f>Kinder!G318</f>
        <v>0</v>
      </c>
      <c r="D318">
        <f>Kinder!H318</f>
        <v>0</v>
      </c>
      <c r="E318">
        <f>Kinder!I318</f>
        <v>0</v>
      </c>
      <c r="F318">
        <f>Kinder!J318</f>
        <v>0</v>
      </c>
      <c r="G318">
        <f>Kinder!K318</f>
        <v>0</v>
      </c>
      <c r="H318">
        <f>Kinder!L318</f>
        <v>0</v>
      </c>
      <c r="I318">
        <f>Kinder!M318</f>
        <v>0</v>
      </c>
      <c r="J318">
        <f>Kinder!N318</f>
        <v>0</v>
      </c>
      <c r="K318">
        <f>Kinder!O318</f>
        <v>0</v>
      </c>
      <c r="L318">
        <f>Kinder!P318</f>
        <v>0</v>
      </c>
      <c r="AX318" s="165">
        <f>IF(Kinder!BL318=4.5,'Berechnung 4_5 _ x'!$E$31,Kinder!BL318)</f>
        <v>0</v>
      </c>
      <c r="AY318" s="165">
        <f>IF(Kinder!F318=4.5,'Berechnung 4_5 _ x'!$E$31,Kinder!F318)</f>
        <v>0</v>
      </c>
      <c r="AZ318" s="165">
        <f>IF(Kinder!G318=4.5,'Berechnung 4_5 _ x'!$E$31,Kinder!G318)</f>
        <v>0</v>
      </c>
      <c r="BA318" s="165">
        <f>IF(Kinder!H318=4.5,'Berechnung 4_5 _ x'!$E$31,Kinder!H318)</f>
        <v>0</v>
      </c>
      <c r="BB318" s="165">
        <f>IF(Kinder!I318=4.5,'Berechnung 4_5 _ x'!$E$31,Kinder!I318)</f>
        <v>0</v>
      </c>
      <c r="BC318" s="165">
        <f>IF(Kinder!J318=4.5,'Berechnung 4_5 _ x'!$E$31,Kinder!J318)</f>
        <v>0</v>
      </c>
      <c r="BD318" s="165">
        <f>IF(Kinder!K318=4.5,'Berechnung 4_5 _ x'!$E$31,Kinder!K318)</f>
        <v>0</v>
      </c>
      <c r="BE318" s="165">
        <f>IF(Kinder!L318=4.5,'Berechnung 4_5 _ x'!$E$31,Kinder!L318)</f>
        <v>0</v>
      </c>
      <c r="BF318" s="165">
        <f>IF(Kinder!M318=4.5,'Berechnung 4_5 _ x'!$E$31,Kinder!M318)</f>
        <v>0</v>
      </c>
      <c r="BG318" s="165">
        <f>IF(Kinder!N318=4.5,'Berechnung 4_5 _ x'!$E$31,Kinder!N318)</f>
        <v>0</v>
      </c>
      <c r="BH318" s="165">
        <f>IF(Kinder!O318=4.5,'Berechnung 4_5 _ x'!$E$31,Kinder!O318)</f>
        <v>0</v>
      </c>
      <c r="BI318" s="165">
        <f>IF(Kinder!P318=4.5,'Berechnung 4_5 _ x'!$E$31,Kinder!P318)</f>
        <v>0</v>
      </c>
      <c r="BJ318" s="165"/>
      <c r="BK318" s="165"/>
      <c r="BL318" s="165"/>
      <c r="BM318" s="165"/>
      <c r="BN318" s="165"/>
      <c r="BO318" s="165"/>
      <c r="BP318" s="165"/>
      <c r="BQ318" s="165"/>
      <c r="BR318" s="165"/>
      <c r="BS318" s="165"/>
      <c r="BT318" s="165"/>
      <c r="BU318" s="165"/>
      <c r="BW318">
        <f t="shared" ref="BW318:CH318" si="525">IF(MIN(AX318,AX319)&gt;=4.5,1*AX320,BJ319)</f>
        <v>0</v>
      </c>
      <c r="BX318">
        <f t="shared" si="525"/>
        <v>0</v>
      </c>
      <c r="BY318">
        <f t="shared" si="525"/>
        <v>0</v>
      </c>
      <c r="BZ318">
        <f t="shared" si="525"/>
        <v>0</v>
      </c>
      <c r="CA318">
        <f t="shared" si="525"/>
        <v>0</v>
      </c>
      <c r="CB318">
        <f t="shared" si="525"/>
        <v>0</v>
      </c>
      <c r="CC318">
        <f t="shared" si="525"/>
        <v>0</v>
      </c>
      <c r="CD318">
        <f t="shared" si="525"/>
        <v>0</v>
      </c>
      <c r="CE318">
        <f t="shared" si="525"/>
        <v>0</v>
      </c>
      <c r="CF318">
        <f t="shared" si="525"/>
        <v>0</v>
      </c>
      <c r="CG318">
        <f t="shared" si="525"/>
        <v>0</v>
      </c>
      <c r="CH318">
        <f t="shared" si="525"/>
        <v>0</v>
      </c>
      <c r="CJ318" s="78">
        <f>SUM(BW318:CH318)</f>
        <v>0</v>
      </c>
      <c r="CK318" s="581">
        <f>CL318+CM318</f>
        <v>0</v>
      </c>
      <c r="CL318" s="581">
        <f>IF(COUNTIF(Kinder!E320:P320,Antrag!$C$4)=0,0,(IF(AND(A318=2,Kinder!E320=Antrag!$C$4),M319,0)+IF(AND(OR(A318=2,B318=2),Kinder!F320=Antrag!$C$4),N319,0)+IF(AND(OR(A318=2,B318=2,C318=2),Kinder!G320=Antrag!$C$4),O319,0)+IF(AND(OR(A318=2,B318=2,C318=2,D318=2),Kinder!H320=Antrag!$C$4),P319,0)+IF(AND(OR(A318=2,B318=2,C318=2,D318=2,E318=2),Kinder!I320=Antrag!$C$4),Q319,0)+IF(AND(OR(A318=2,B318=2,C318=2,D318=2,E318=2,F318=2),Kinder!J320=Antrag!$C$4),R319,0))/12)</f>
        <v>0</v>
      </c>
      <c r="CM318" s="581">
        <f>IF(COUNTIF(Kinder!E320:P320,Antrag!$C$4)=0,0,(IF(AND(OR(A318=2,B318=2,C318=2,D318=2,E318=2,F318=2,G318=2),Kinder!K320=Antrag!$C$4),S319,0)+IF(AND(OR(A318=2,B318=2,C318=2,D318=2,E318=2,F318=2,G318=2,H318=2),Kinder!L320=Antrag!$C$4),T319,0)+IF(AND(OR(A318=2,B318=2,C318=2,D318=2,E318=2,F318=2,G318=2,H318=2,I318=2),Kinder!M320=Antrag!$C$4),U319,0)+IF(AND(OR(A318=2,B318=2,C318=2,D318=2,E318=2,F318=2,G318=2,H318=2,I318=2,J318=2),Kinder!N320=Antrag!$C$4),V319,0)+IF(AND(OR(A318=2,B318=2,C318=2,D318=2,E318=2,F318=2,G318=2,H318=2,I318=2,J318=2,K318=2),Kinder!O320=Antrag!$C$4),W319,0)+IF(AND(OR(A318=2,B318=2,C318=2,D318=2,E318=2,F318=2,G318=2,H318=2,I318=2,J318=2,K318=2,L318=2),Kinder!P320=Antrag!$C$4),X319,0))/12)</f>
        <v>0</v>
      </c>
    </row>
    <row r="319" spans="1:91" x14ac:dyDescent="0.2">
      <c r="A319" s="124"/>
      <c r="M319">
        <f>Kinder!E319</f>
        <v>0</v>
      </c>
      <c r="N319">
        <f>Kinder!F319</f>
        <v>0</v>
      </c>
      <c r="O319">
        <f>Kinder!G319</f>
        <v>0</v>
      </c>
      <c r="P319">
        <f>Kinder!H319</f>
        <v>0</v>
      </c>
      <c r="Q319">
        <f>Kinder!I319</f>
        <v>0</v>
      </c>
      <c r="R319">
        <f>Kinder!J319</f>
        <v>0</v>
      </c>
      <c r="S319">
        <f>Kinder!K319</f>
        <v>0</v>
      </c>
      <c r="T319">
        <f>Kinder!L319</f>
        <v>0</v>
      </c>
      <c r="U319">
        <f>Kinder!M319</f>
        <v>0</v>
      </c>
      <c r="V319">
        <f>Kinder!N319</f>
        <v>0</v>
      </c>
      <c r="W319">
        <f>Kinder!O319</f>
        <v>0</v>
      </c>
      <c r="X319">
        <f>Kinder!P319</f>
        <v>0</v>
      </c>
      <c r="AX319">
        <f>IF(Kinder!BL318&gt;=4.5,IF('Berechnung 4_5 _ x'!D$5="Nein",4.5,IF(Kinder!AJ$903&lt;3,IF(MAX(Kinder!$AJ$903:AJ$903)&lt;3,4.5,Kinder!BL318),MIN('Berechnung 4_5 _ x'!$E$31:$F$32))),Kinder!BL318)</f>
        <v>0</v>
      </c>
      <c r="AY319">
        <f>IF(Kinder!BM318&gt;=4.5,IF('Berechnung 4_5 _ x'!E$5="Nein",4.5,IF(Kinder!AK$903&lt;3,IF(MAX(Kinder!$AJ$903:AK$903)&lt;3,4.5,Kinder!BM318),MIN('Berechnung 4_5 _ x'!$E$31:$F$32))),Kinder!BM318)</f>
        <v>0</v>
      </c>
      <c r="AZ319">
        <f>IF(Kinder!BN318&gt;=4.5,IF('Berechnung 4_5 _ x'!F$5="Nein",4.5,IF(Kinder!AL$903&lt;3,IF(MAX(Kinder!$AJ$903:AL$903)&lt;3,4.5,Kinder!BN318),MIN('Berechnung 4_5 _ x'!$E$31:$F$32))),Kinder!BN318)</f>
        <v>0</v>
      </c>
      <c r="BA319">
        <f>IF(Kinder!BO318&gt;=4.5,IF('Berechnung 4_5 _ x'!G$5="Nein",4.5,IF(Kinder!AM$903&lt;3,IF(MAX(Kinder!$AJ$903:AM$903)&lt;3,4.5,Kinder!BO318),MIN('Berechnung 4_5 _ x'!$E$31:$F$32))),Kinder!BO318)</f>
        <v>0</v>
      </c>
      <c r="BB319">
        <f>IF(Kinder!BP318&gt;=4.5,IF('Berechnung 4_5 _ x'!H$5="Nein",4.5,IF(Kinder!AN$903&lt;3,IF(MAX(Kinder!$AJ$903:AN$903)&lt;3,4.5,Kinder!BP318),MIN('Berechnung 4_5 _ x'!$E$31:$F$32))),Kinder!BP318)</f>
        <v>0</v>
      </c>
      <c r="BC319">
        <f>IF(Kinder!BQ318&gt;=4.5,IF('Berechnung 4_5 _ x'!I$5="Nein",4.5,IF(Kinder!AO$903&lt;3,IF(MAX(Kinder!$AJ$903:AO$903)&lt;3,4.5,Kinder!BQ318),MIN('Berechnung 4_5 _ x'!$E$31:$F$32))),Kinder!BQ318)</f>
        <v>0</v>
      </c>
      <c r="BD319">
        <f>IF(Kinder!BR318&gt;=4.5,IF('Berechnung 4_5 _ x'!J$5="Nein",4.5,IF(Kinder!AP$903&lt;3,IF(MAX(Kinder!$AJ$903:AP$903)&lt;3,4.5,Kinder!BR318),MIN('Berechnung 4_5 _ x'!$E$31:$F$32))),Kinder!BR318)</f>
        <v>0</v>
      </c>
      <c r="BE319">
        <f>IF(Kinder!BS318&gt;=4.5,IF('Berechnung 4_5 _ x'!K$5="Nein",4.5,IF(Kinder!AQ$903&lt;3,IF(MAX(Kinder!$AJ$903:AQ$903)&lt;3,4.5,Kinder!BS318),MIN('Berechnung 4_5 _ x'!$E$31:$F$32))),Kinder!BS318)</f>
        <v>0</v>
      </c>
      <c r="BF319">
        <f>IF(Kinder!BT318&gt;=4.5,IF('Berechnung 4_5 _ x'!L$5="Nein",4.5,IF(Kinder!AR$903&lt;3,IF(MAX(Kinder!$AJ$903:AR$903)&lt;3,4.5,Kinder!BT318),MIN('Berechnung 4_5 _ x'!$E$31:$F$32))),Kinder!BT318)</f>
        <v>0</v>
      </c>
      <c r="BG319">
        <f>IF(Kinder!BU318&gt;=4.5,IF('Berechnung 4_5 _ x'!M$5="Nein",4.5,IF(Kinder!AS$903&lt;3,IF(MAX(Kinder!$AJ$903:AS$903)&lt;3,4.5,Kinder!BU318),MIN('Berechnung 4_5 _ x'!$E$31:$F$32))),Kinder!BU318)</f>
        <v>0</v>
      </c>
      <c r="BH319">
        <f>IF(Kinder!BV318&gt;=4.5,IF('Berechnung 4_5 _ x'!N$5="Nein",4.5,IF(Kinder!AT$903&lt;3,IF(MAX(Kinder!$AJ$903:AT$903)&lt;3,4.5,Kinder!BV318),MIN('Berechnung 4_5 _ x'!$E$31:$F$32))),Kinder!BV318)</f>
        <v>0</v>
      </c>
      <c r="BI319">
        <f>IF(Kinder!BW318&gt;=4.5,IF('Berechnung 4_5 _ x'!O$5="Nein",4.5,IF(Kinder!AU$903&lt;3,IF(MAX(Kinder!$AJ$903:AU$903)&lt;3,4.5,Kinder!BW318),MIN('Berechnung 4_5 _ x'!$E$31:$F$32))),Kinder!BW318)</f>
        <v>0</v>
      </c>
      <c r="BJ319">
        <f t="shared" ref="BJ319:BU319" si="526">MIN(AX318,AX319)*AX320</f>
        <v>0</v>
      </c>
      <c r="BK319">
        <f t="shared" si="526"/>
        <v>0</v>
      </c>
      <c r="BL319">
        <f t="shared" si="526"/>
        <v>0</v>
      </c>
      <c r="BM319">
        <f t="shared" si="526"/>
        <v>0</v>
      </c>
      <c r="BN319">
        <f t="shared" si="526"/>
        <v>0</v>
      </c>
      <c r="BO319">
        <f t="shared" si="526"/>
        <v>0</v>
      </c>
      <c r="BP319">
        <f t="shared" si="526"/>
        <v>0</v>
      </c>
      <c r="BQ319">
        <f t="shared" si="526"/>
        <v>0</v>
      </c>
      <c r="BR319">
        <f t="shared" si="526"/>
        <v>0</v>
      </c>
      <c r="BS319">
        <f t="shared" si="526"/>
        <v>0</v>
      </c>
      <c r="BT319">
        <f t="shared" si="526"/>
        <v>0</v>
      </c>
      <c r="BU319">
        <f t="shared" si="526"/>
        <v>0</v>
      </c>
      <c r="BV319">
        <f>SUM(BJ319:BU319)</f>
        <v>0</v>
      </c>
      <c r="CJ319" s="78"/>
      <c r="CK319" s="581"/>
      <c r="CL319" s="581"/>
      <c r="CM319" s="581"/>
    </row>
    <row r="320" spans="1:91" ht="13.5" thickBot="1" x14ac:dyDescent="0.25">
      <c r="A320" s="167"/>
      <c r="B320" s="79"/>
      <c r="C320" s="79"/>
      <c r="D320" s="79"/>
      <c r="E320" s="79"/>
      <c r="F320" s="79"/>
      <c r="G320" s="79"/>
      <c r="H320" s="79"/>
      <c r="I320" s="79"/>
      <c r="J320" s="79"/>
      <c r="K320" s="79"/>
      <c r="L320" s="79"/>
      <c r="M320" s="79"/>
      <c r="N320" s="79"/>
      <c r="O320" s="79"/>
      <c r="P320" s="79"/>
      <c r="Q320" s="79"/>
      <c r="R320" s="79"/>
      <c r="S320" s="79"/>
      <c r="T320" s="79"/>
      <c r="U320" s="79"/>
      <c r="V320" s="79"/>
      <c r="W320" s="79"/>
      <c r="X320" s="79"/>
      <c r="Y320" s="79">
        <f t="shared" ref="Y320:AJ320" si="527">A318*M319</f>
        <v>0</v>
      </c>
      <c r="Z320" s="79">
        <f t="shared" si="527"/>
        <v>0</v>
      </c>
      <c r="AA320" s="79">
        <f t="shared" si="527"/>
        <v>0</v>
      </c>
      <c r="AB320" s="79">
        <f t="shared" si="527"/>
        <v>0</v>
      </c>
      <c r="AC320" s="79">
        <f t="shared" si="527"/>
        <v>0</v>
      </c>
      <c r="AD320" s="79">
        <f t="shared" si="527"/>
        <v>0</v>
      </c>
      <c r="AE320" s="79">
        <f t="shared" si="527"/>
        <v>0</v>
      </c>
      <c r="AF320" s="79">
        <f t="shared" si="527"/>
        <v>0</v>
      </c>
      <c r="AG320" s="79">
        <f t="shared" si="527"/>
        <v>0</v>
      </c>
      <c r="AH320" s="79">
        <f t="shared" si="527"/>
        <v>0</v>
      </c>
      <c r="AI320" s="79">
        <f t="shared" si="527"/>
        <v>0</v>
      </c>
      <c r="AJ320" s="79">
        <f t="shared" si="527"/>
        <v>0</v>
      </c>
      <c r="AK320" s="79">
        <f t="shared" ref="AK320:AV320" si="528">IF(A318&gt;4.4,M319,A318*M319)</f>
        <v>0</v>
      </c>
      <c r="AL320" s="79">
        <f t="shared" si="528"/>
        <v>0</v>
      </c>
      <c r="AM320" s="79">
        <f t="shared" si="528"/>
        <v>0</v>
      </c>
      <c r="AN320" s="79">
        <f t="shared" si="528"/>
        <v>0</v>
      </c>
      <c r="AO320" s="79">
        <f t="shared" si="528"/>
        <v>0</v>
      </c>
      <c r="AP320" s="79">
        <f t="shared" si="528"/>
        <v>0</v>
      </c>
      <c r="AQ320" s="79">
        <f t="shared" si="528"/>
        <v>0</v>
      </c>
      <c r="AR320" s="79">
        <f t="shared" si="528"/>
        <v>0</v>
      </c>
      <c r="AS320" s="79">
        <f t="shared" si="528"/>
        <v>0</v>
      </c>
      <c r="AT320" s="79">
        <f t="shared" si="528"/>
        <v>0</v>
      </c>
      <c r="AU320" s="79">
        <f t="shared" si="528"/>
        <v>0</v>
      </c>
      <c r="AV320" s="79">
        <f t="shared" si="528"/>
        <v>0</v>
      </c>
      <c r="AW320" s="79">
        <f>SUM(Y320:AJ320)</f>
        <v>0</v>
      </c>
      <c r="AX320" s="168">
        <f>Kinder!BL319</f>
        <v>0</v>
      </c>
      <c r="AY320" s="168">
        <f>Kinder!BM319</f>
        <v>0</v>
      </c>
      <c r="AZ320" s="168">
        <f>Kinder!BN319</f>
        <v>0</v>
      </c>
      <c r="BA320" s="168">
        <f>Kinder!BO319</f>
        <v>0</v>
      </c>
      <c r="BB320" s="168">
        <f>Kinder!BP319</f>
        <v>0</v>
      </c>
      <c r="BC320" s="168">
        <f>Kinder!BQ319</f>
        <v>0</v>
      </c>
      <c r="BD320" s="168">
        <f>Kinder!BR319</f>
        <v>0</v>
      </c>
      <c r="BE320" s="168">
        <f>Kinder!BS319</f>
        <v>0</v>
      </c>
      <c r="BF320" s="168">
        <f>Kinder!BT319</f>
        <v>0</v>
      </c>
      <c r="BG320" s="168">
        <f>Kinder!BU319</f>
        <v>0</v>
      </c>
      <c r="BH320" s="168">
        <f>Kinder!BV319</f>
        <v>0</v>
      </c>
      <c r="BI320" s="168">
        <f>Kinder!BW319</f>
        <v>0</v>
      </c>
      <c r="BV320" s="79"/>
      <c r="BW320" s="79">
        <f t="shared" ref="BW320:CH320" si="529">IF(MIN(AX318,AX319)&gt;4.5,4.5*AX320,BJ319)</f>
        <v>0</v>
      </c>
      <c r="BX320" s="79">
        <f t="shared" si="529"/>
        <v>0</v>
      </c>
      <c r="BY320" s="79">
        <f t="shared" si="529"/>
        <v>0</v>
      </c>
      <c r="BZ320" s="79">
        <f t="shared" si="529"/>
        <v>0</v>
      </c>
      <c r="CA320" s="79">
        <f t="shared" si="529"/>
        <v>0</v>
      </c>
      <c r="CB320" s="79">
        <f t="shared" si="529"/>
        <v>0</v>
      </c>
      <c r="CC320" s="79">
        <f t="shared" si="529"/>
        <v>0</v>
      </c>
      <c r="CD320" s="79">
        <f t="shared" si="529"/>
        <v>0</v>
      </c>
      <c r="CE320" s="79">
        <f t="shared" si="529"/>
        <v>0</v>
      </c>
      <c r="CF320" s="79">
        <f t="shared" si="529"/>
        <v>0</v>
      </c>
      <c r="CG320" s="79">
        <f t="shared" si="529"/>
        <v>0</v>
      </c>
      <c r="CH320" s="79">
        <f t="shared" si="529"/>
        <v>0</v>
      </c>
      <c r="CI320" s="79">
        <f>SUM(BW320:CH320)</f>
        <v>0</v>
      </c>
      <c r="CJ320" s="80"/>
      <c r="CK320" s="581"/>
      <c r="CL320" s="581"/>
      <c r="CM320" s="581"/>
    </row>
    <row r="321" spans="1:91" x14ac:dyDescent="0.2">
      <c r="A321" s="124">
        <f>Kinder!E321</f>
        <v>0</v>
      </c>
      <c r="B321">
        <f>Kinder!F321</f>
        <v>0</v>
      </c>
      <c r="C321">
        <f>Kinder!G321</f>
        <v>0</v>
      </c>
      <c r="D321">
        <f>Kinder!H321</f>
        <v>0</v>
      </c>
      <c r="E321">
        <f>Kinder!I321</f>
        <v>0</v>
      </c>
      <c r="F321">
        <f>Kinder!J321</f>
        <v>0</v>
      </c>
      <c r="G321">
        <f>Kinder!K321</f>
        <v>0</v>
      </c>
      <c r="H321">
        <f>Kinder!L321</f>
        <v>0</v>
      </c>
      <c r="I321">
        <f>Kinder!M321</f>
        <v>0</v>
      </c>
      <c r="J321">
        <f>Kinder!N321</f>
        <v>0</v>
      </c>
      <c r="K321">
        <f>Kinder!O321</f>
        <v>0</v>
      </c>
      <c r="L321">
        <f>Kinder!P321</f>
        <v>0</v>
      </c>
      <c r="AX321" s="165">
        <f>IF(Kinder!BL321=4.5,'Berechnung 4_5 _ x'!$E$31,Kinder!BL321)</f>
        <v>0</v>
      </c>
      <c r="AY321" s="165">
        <f>IF(Kinder!F321=4.5,'Berechnung 4_5 _ x'!$E$31,Kinder!F321)</f>
        <v>0</v>
      </c>
      <c r="AZ321" s="165">
        <f>IF(Kinder!G321=4.5,'Berechnung 4_5 _ x'!$E$31,Kinder!G321)</f>
        <v>0</v>
      </c>
      <c r="BA321" s="165">
        <f>IF(Kinder!H321=4.5,'Berechnung 4_5 _ x'!$E$31,Kinder!H321)</f>
        <v>0</v>
      </c>
      <c r="BB321" s="165">
        <f>IF(Kinder!I321=4.5,'Berechnung 4_5 _ x'!$E$31,Kinder!I321)</f>
        <v>0</v>
      </c>
      <c r="BC321" s="165">
        <f>IF(Kinder!J321=4.5,'Berechnung 4_5 _ x'!$E$31,Kinder!J321)</f>
        <v>0</v>
      </c>
      <c r="BD321" s="165">
        <f>IF(Kinder!K321=4.5,'Berechnung 4_5 _ x'!$E$31,Kinder!K321)</f>
        <v>0</v>
      </c>
      <c r="BE321" s="165">
        <f>IF(Kinder!L321=4.5,'Berechnung 4_5 _ x'!$E$31,Kinder!L321)</f>
        <v>0</v>
      </c>
      <c r="BF321" s="165">
        <f>IF(Kinder!M321=4.5,'Berechnung 4_5 _ x'!$E$31,Kinder!M321)</f>
        <v>0</v>
      </c>
      <c r="BG321" s="165">
        <f>IF(Kinder!N321=4.5,'Berechnung 4_5 _ x'!$E$31,Kinder!N321)</f>
        <v>0</v>
      </c>
      <c r="BH321" s="165">
        <f>IF(Kinder!O321=4.5,'Berechnung 4_5 _ x'!$E$31,Kinder!O321)</f>
        <v>0</v>
      </c>
      <c r="BI321" s="165">
        <f>IF(Kinder!P321=4.5,'Berechnung 4_5 _ x'!$E$31,Kinder!P321)</f>
        <v>0</v>
      </c>
      <c r="BJ321" s="165"/>
      <c r="BK321" s="165"/>
      <c r="BL321" s="165"/>
      <c r="BM321" s="165"/>
      <c r="BN321" s="165"/>
      <c r="BO321" s="165"/>
      <c r="BP321" s="165"/>
      <c r="BQ321" s="165"/>
      <c r="BR321" s="165"/>
      <c r="BS321" s="165"/>
      <c r="BT321" s="165"/>
      <c r="BU321" s="165"/>
      <c r="BW321">
        <f t="shared" ref="BW321:CH321" si="530">IF(MIN(AX321,AX322)&gt;=4.5,1*AX323,BJ322)</f>
        <v>0</v>
      </c>
      <c r="BX321">
        <f t="shared" si="530"/>
        <v>0</v>
      </c>
      <c r="BY321">
        <f t="shared" si="530"/>
        <v>0</v>
      </c>
      <c r="BZ321">
        <f t="shared" si="530"/>
        <v>0</v>
      </c>
      <c r="CA321">
        <f t="shared" si="530"/>
        <v>0</v>
      </c>
      <c r="CB321">
        <f t="shared" si="530"/>
        <v>0</v>
      </c>
      <c r="CC321">
        <f t="shared" si="530"/>
        <v>0</v>
      </c>
      <c r="CD321">
        <f t="shared" si="530"/>
        <v>0</v>
      </c>
      <c r="CE321">
        <f t="shared" si="530"/>
        <v>0</v>
      </c>
      <c r="CF321">
        <f t="shared" si="530"/>
        <v>0</v>
      </c>
      <c r="CG321">
        <f t="shared" si="530"/>
        <v>0</v>
      </c>
      <c r="CH321">
        <f t="shared" si="530"/>
        <v>0</v>
      </c>
      <c r="CJ321" s="78">
        <f>SUM(BW321:CH321)</f>
        <v>0</v>
      </c>
      <c r="CK321" s="581">
        <f>CL321+CM321</f>
        <v>0</v>
      </c>
      <c r="CL321" s="581">
        <f>IF(COUNTIF(Kinder!E323:P323,Antrag!$C$4)=0,0,(IF(AND(A321=2,Kinder!E323=Antrag!$C$4),M322,0)+IF(AND(OR(A321=2,B321=2),Kinder!F323=Antrag!$C$4),N322,0)+IF(AND(OR(A321=2,B321=2,C321=2),Kinder!G323=Antrag!$C$4),O322,0)+IF(AND(OR(A321=2,B321=2,C321=2,D321=2),Kinder!H323=Antrag!$C$4),P322,0)+IF(AND(OR(A321=2,B321=2,C321=2,D321=2,E321=2),Kinder!I323=Antrag!$C$4),Q322,0)+IF(AND(OR(A321=2,B321=2,C321=2,D321=2,E321=2,F321=2),Kinder!J323=Antrag!$C$4),R322,0))/12)</f>
        <v>0</v>
      </c>
      <c r="CM321" s="581">
        <f>IF(COUNTIF(Kinder!E323:P323,Antrag!$C$4)=0,0,(IF(AND(OR(A321=2,B321=2,C321=2,D321=2,E321=2,F321=2,G321=2),Kinder!K323=Antrag!$C$4),S322,0)+IF(AND(OR(A321=2,B321=2,C321=2,D321=2,E321=2,F321=2,G321=2,H321=2),Kinder!L323=Antrag!$C$4),T322,0)+IF(AND(OR(A321=2,B321=2,C321=2,D321=2,E321=2,F321=2,G321=2,H321=2,I321=2),Kinder!M323=Antrag!$C$4),U322,0)+IF(AND(OR(A321=2,B321=2,C321=2,D321=2,E321=2,F321=2,G321=2,H321=2,I321=2,J321=2),Kinder!N323=Antrag!$C$4),V322,0)+IF(AND(OR(A321=2,B321=2,C321=2,D321=2,E321=2,F321=2,G321=2,H321=2,I321=2,J321=2,K321=2),Kinder!O323=Antrag!$C$4),W322,0)+IF(AND(OR(A321=2,B321=2,C321=2,D321=2,E321=2,F321=2,G321=2,H321=2,I321=2,J321=2,K321=2,L321=2),Kinder!P323=Antrag!$C$4),X322,0))/12)</f>
        <v>0</v>
      </c>
    </row>
    <row r="322" spans="1:91" x14ac:dyDescent="0.2">
      <c r="A322" s="124"/>
      <c r="M322">
        <f>Kinder!E322</f>
        <v>0</v>
      </c>
      <c r="N322">
        <f>Kinder!F322</f>
        <v>0</v>
      </c>
      <c r="O322">
        <f>Kinder!G322</f>
        <v>0</v>
      </c>
      <c r="P322">
        <f>Kinder!H322</f>
        <v>0</v>
      </c>
      <c r="Q322">
        <f>Kinder!I322</f>
        <v>0</v>
      </c>
      <c r="R322">
        <f>Kinder!J322</f>
        <v>0</v>
      </c>
      <c r="S322">
        <f>Kinder!K322</f>
        <v>0</v>
      </c>
      <c r="T322">
        <f>Kinder!L322</f>
        <v>0</v>
      </c>
      <c r="U322">
        <f>Kinder!M322</f>
        <v>0</v>
      </c>
      <c r="V322">
        <f>Kinder!N322</f>
        <v>0</v>
      </c>
      <c r="W322">
        <f>Kinder!O322</f>
        <v>0</v>
      </c>
      <c r="X322">
        <f>Kinder!P322</f>
        <v>0</v>
      </c>
      <c r="AX322">
        <f>IF(Kinder!BL321&gt;=4.5,IF('Berechnung 4_5 _ x'!D$5="Nein",4.5,IF(Kinder!AJ$903&lt;3,IF(MAX(Kinder!$AJ$903:AJ$903)&lt;3,4.5,Kinder!BL321),MIN('Berechnung 4_5 _ x'!$E$31:$F$32))),Kinder!BL321)</f>
        <v>0</v>
      </c>
      <c r="AY322">
        <f>IF(Kinder!BM321&gt;=4.5,IF('Berechnung 4_5 _ x'!E$5="Nein",4.5,IF(Kinder!AK$903&lt;3,IF(MAX(Kinder!$AJ$903:AK$903)&lt;3,4.5,Kinder!BM321),MIN('Berechnung 4_5 _ x'!$E$31:$F$32))),Kinder!BM321)</f>
        <v>0</v>
      </c>
      <c r="AZ322">
        <f>IF(Kinder!BN321&gt;=4.5,IF('Berechnung 4_5 _ x'!F$5="Nein",4.5,IF(Kinder!AL$903&lt;3,IF(MAX(Kinder!$AJ$903:AL$903)&lt;3,4.5,Kinder!BN321),MIN('Berechnung 4_5 _ x'!$E$31:$F$32))),Kinder!BN321)</f>
        <v>0</v>
      </c>
      <c r="BA322">
        <f>IF(Kinder!BO321&gt;=4.5,IF('Berechnung 4_5 _ x'!G$5="Nein",4.5,IF(Kinder!AM$903&lt;3,IF(MAX(Kinder!$AJ$903:AM$903)&lt;3,4.5,Kinder!BO321),MIN('Berechnung 4_5 _ x'!$E$31:$F$32))),Kinder!BO321)</f>
        <v>0</v>
      </c>
      <c r="BB322">
        <f>IF(Kinder!BP321&gt;=4.5,IF('Berechnung 4_5 _ x'!H$5="Nein",4.5,IF(Kinder!AN$903&lt;3,IF(MAX(Kinder!$AJ$903:AN$903)&lt;3,4.5,Kinder!BP321),MIN('Berechnung 4_5 _ x'!$E$31:$F$32))),Kinder!BP321)</f>
        <v>0</v>
      </c>
      <c r="BC322">
        <f>IF(Kinder!BQ321&gt;=4.5,IF('Berechnung 4_5 _ x'!I$5="Nein",4.5,IF(Kinder!AO$903&lt;3,IF(MAX(Kinder!$AJ$903:AO$903)&lt;3,4.5,Kinder!BQ321),MIN('Berechnung 4_5 _ x'!$E$31:$F$32))),Kinder!BQ321)</f>
        <v>0</v>
      </c>
      <c r="BD322">
        <f>IF(Kinder!BR321&gt;=4.5,IF('Berechnung 4_5 _ x'!J$5="Nein",4.5,IF(Kinder!AP$903&lt;3,IF(MAX(Kinder!$AJ$903:AP$903)&lt;3,4.5,Kinder!BR321),MIN('Berechnung 4_5 _ x'!$E$31:$F$32))),Kinder!BR321)</f>
        <v>0</v>
      </c>
      <c r="BE322">
        <f>IF(Kinder!BS321&gt;=4.5,IF('Berechnung 4_5 _ x'!K$5="Nein",4.5,IF(Kinder!AQ$903&lt;3,IF(MAX(Kinder!$AJ$903:AQ$903)&lt;3,4.5,Kinder!BS321),MIN('Berechnung 4_5 _ x'!$E$31:$F$32))),Kinder!BS321)</f>
        <v>0</v>
      </c>
      <c r="BF322">
        <f>IF(Kinder!BT321&gt;=4.5,IF('Berechnung 4_5 _ x'!L$5="Nein",4.5,IF(Kinder!AR$903&lt;3,IF(MAX(Kinder!$AJ$903:AR$903)&lt;3,4.5,Kinder!BT321),MIN('Berechnung 4_5 _ x'!$E$31:$F$32))),Kinder!BT321)</f>
        <v>0</v>
      </c>
      <c r="BG322">
        <f>IF(Kinder!BU321&gt;=4.5,IF('Berechnung 4_5 _ x'!M$5="Nein",4.5,IF(Kinder!AS$903&lt;3,IF(MAX(Kinder!$AJ$903:AS$903)&lt;3,4.5,Kinder!BU321),MIN('Berechnung 4_5 _ x'!$E$31:$F$32))),Kinder!BU321)</f>
        <v>0</v>
      </c>
      <c r="BH322">
        <f>IF(Kinder!BV321&gt;=4.5,IF('Berechnung 4_5 _ x'!N$5="Nein",4.5,IF(Kinder!AT$903&lt;3,IF(MAX(Kinder!$AJ$903:AT$903)&lt;3,4.5,Kinder!BV321),MIN('Berechnung 4_5 _ x'!$E$31:$F$32))),Kinder!BV321)</f>
        <v>0</v>
      </c>
      <c r="BI322">
        <f>IF(Kinder!BW321&gt;=4.5,IF('Berechnung 4_5 _ x'!O$5="Nein",4.5,IF(Kinder!AU$903&lt;3,IF(MAX(Kinder!$AJ$903:AU$903)&lt;3,4.5,Kinder!BW321),MIN('Berechnung 4_5 _ x'!$E$31:$F$32))),Kinder!BW321)</f>
        <v>0</v>
      </c>
      <c r="BJ322">
        <f t="shared" ref="BJ322:BU322" si="531">MIN(AX321,AX322)*AX323</f>
        <v>0</v>
      </c>
      <c r="BK322">
        <f t="shared" si="531"/>
        <v>0</v>
      </c>
      <c r="BL322">
        <f t="shared" si="531"/>
        <v>0</v>
      </c>
      <c r="BM322">
        <f t="shared" si="531"/>
        <v>0</v>
      </c>
      <c r="BN322">
        <f t="shared" si="531"/>
        <v>0</v>
      </c>
      <c r="BO322">
        <f t="shared" si="531"/>
        <v>0</v>
      </c>
      <c r="BP322">
        <f t="shared" si="531"/>
        <v>0</v>
      </c>
      <c r="BQ322">
        <f t="shared" si="531"/>
        <v>0</v>
      </c>
      <c r="BR322">
        <f t="shared" si="531"/>
        <v>0</v>
      </c>
      <c r="BS322">
        <f t="shared" si="531"/>
        <v>0</v>
      </c>
      <c r="BT322">
        <f t="shared" si="531"/>
        <v>0</v>
      </c>
      <c r="BU322">
        <f t="shared" si="531"/>
        <v>0</v>
      </c>
      <c r="BV322">
        <f>SUM(BJ322:BU322)</f>
        <v>0</v>
      </c>
      <c r="CJ322" s="78"/>
      <c r="CK322" s="581"/>
      <c r="CL322" s="581"/>
      <c r="CM322" s="581"/>
    </row>
    <row r="323" spans="1:91" ht="13.5" thickBot="1" x14ac:dyDescent="0.25">
      <c r="A323" s="167"/>
      <c r="B323" s="79"/>
      <c r="C323" s="79"/>
      <c r="D323" s="79"/>
      <c r="E323" s="79"/>
      <c r="F323" s="79"/>
      <c r="G323" s="79"/>
      <c r="H323" s="79"/>
      <c r="I323" s="79"/>
      <c r="J323" s="79"/>
      <c r="K323" s="79"/>
      <c r="L323" s="79"/>
      <c r="M323" s="79"/>
      <c r="N323" s="79"/>
      <c r="O323" s="79"/>
      <c r="P323" s="79"/>
      <c r="Q323" s="79"/>
      <c r="R323" s="79"/>
      <c r="S323" s="79"/>
      <c r="T323" s="79"/>
      <c r="U323" s="79"/>
      <c r="V323" s="79"/>
      <c r="W323" s="79"/>
      <c r="X323" s="79"/>
      <c r="Y323" s="79">
        <f t="shared" ref="Y323:AJ323" si="532">A321*M322</f>
        <v>0</v>
      </c>
      <c r="Z323" s="79">
        <f t="shared" si="532"/>
        <v>0</v>
      </c>
      <c r="AA323" s="79">
        <f t="shared" si="532"/>
        <v>0</v>
      </c>
      <c r="AB323" s="79">
        <f t="shared" si="532"/>
        <v>0</v>
      </c>
      <c r="AC323" s="79">
        <f t="shared" si="532"/>
        <v>0</v>
      </c>
      <c r="AD323" s="79">
        <f t="shared" si="532"/>
        <v>0</v>
      </c>
      <c r="AE323" s="79">
        <f t="shared" si="532"/>
        <v>0</v>
      </c>
      <c r="AF323" s="79">
        <f t="shared" si="532"/>
        <v>0</v>
      </c>
      <c r="AG323" s="79">
        <f t="shared" si="532"/>
        <v>0</v>
      </c>
      <c r="AH323" s="79">
        <f t="shared" si="532"/>
        <v>0</v>
      </c>
      <c r="AI323" s="79">
        <f t="shared" si="532"/>
        <v>0</v>
      </c>
      <c r="AJ323" s="79">
        <f t="shared" si="532"/>
        <v>0</v>
      </c>
      <c r="AK323" s="79">
        <f t="shared" ref="AK323:AV323" si="533">IF(A321&gt;4.4,M322,A321*M322)</f>
        <v>0</v>
      </c>
      <c r="AL323" s="79">
        <f t="shared" si="533"/>
        <v>0</v>
      </c>
      <c r="AM323" s="79">
        <f t="shared" si="533"/>
        <v>0</v>
      </c>
      <c r="AN323" s="79">
        <f t="shared" si="533"/>
        <v>0</v>
      </c>
      <c r="AO323" s="79">
        <f t="shared" si="533"/>
        <v>0</v>
      </c>
      <c r="AP323" s="79">
        <f t="shared" si="533"/>
        <v>0</v>
      </c>
      <c r="AQ323" s="79">
        <f t="shared" si="533"/>
        <v>0</v>
      </c>
      <c r="AR323" s="79">
        <f t="shared" si="533"/>
        <v>0</v>
      </c>
      <c r="AS323" s="79">
        <f t="shared" si="533"/>
        <v>0</v>
      </c>
      <c r="AT323" s="79">
        <f t="shared" si="533"/>
        <v>0</v>
      </c>
      <c r="AU323" s="79">
        <f t="shared" si="533"/>
        <v>0</v>
      </c>
      <c r="AV323" s="79">
        <f t="shared" si="533"/>
        <v>0</v>
      </c>
      <c r="AW323" s="79">
        <f>SUM(Y323:AJ323)</f>
        <v>0</v>
      </c>
      <c r="AX323" s="168">
        <f>Kinder!BL322</f>
        <v>0</v>
      </c>
      <c r="AY323" s="168">
        <f>Kinder!BM322</f>
        <v>0</v>
      </c>
      <c r="AZ323" s="168">
        <f>Kinder!BN322</f>
        <v>0</v>
      </c>
      <c r="BA323" s="168">
        <f>Kinder!BO322</f>
        <v>0</v>
      </c>
      <c r="BB323" s="168">
        <f>Kinder!BP322</f>
        <v>0</v>
      </c>
      <c r="BC323" s="168">
        <f>Kinder!BQ322</f>
        <v>0</v>
      </c>
      <c r="BD323" s="168">
        <f>Kinder!BR322</f>
        <v>0</v>
      </c>
      <c r="BE323" s="168">
        <f>Kinder!BS322</f>
        <v>0</v>
      </c>
      <c r="BF323" s="168">
        <f>Kinder!BT322</f>
        <v>0</v>
      </c>
      <c r="BG323" s="168">
        <f>Kinder!BU322</f>
        <v>0</v>
      </c>
      <c r="BH323" s="168">
        <f>Kinder!BV322</f>
        <v>0</v>
      </c>
      <c r="BI323" s="168">
        <f>Kinder!BW322</f>
        <v>0</v>
      </c>
      <c r="BV323" s="79"/>
      <c r="BW323" s="79">
        <f t="shared" ref="BW323:CH323" si="534">IF(MIN(AX321,AX322)&gt;4.5,4.5*AX323,BJ322)</f>
        <v>0</v>
      </c>
      <c r="BX323" s="79">
        <f t="shared" si="534"/>
        <v>0</v>
      </c>
      <c r="BY323" s="79">
        <f t="shared" si="534"/>
        <v>0</v>
      </c>
      <c r="BZ323" s="79">
        <f t="shared" si="534"/>
        <v>0</v>
      </c>
      <c r="CA323" s="79">
        <f t="shared" si="534"/>
        <v>0</v>
      </c>
      <c r="CB323" s="79">
        <f t="shared" si="534"/>
        <v>0</v>
      </c>
      <c r="CC323" s="79">
        <f t="shared" si="534"/>
        <v>0</v>
      </c>
      <c r="CD323" s="79">
        <f t="shared" si="534"/>
        <v>0</v>
      </c>
      <c r="CE323" s="79">
        <f t="shared" si="534"/>
        <v>0</v>
      </c>
      <c r="CF323" s="79">
        <f t="shared" si="534"/>
        <v>0</v>
      </c>
      <c r="CG323" s="79">
        <f t="shared" si="534"/>
        <v>0</v>
      </c>
      <c r="CH323" s="79">
        <f t="shared" si="534"/>
        <v>0</v>
      </c>
      <c r="CI323" s="79">
        <f>SUM(BW323:CH323)</f>
        <v>0</v>
      </c>
      <c r="CJ323" s="80"/>
      <c r="CK323" s="581"/>
      <c r="CL323" s="581"/>
      <c r="CM323" s="581"/>
    </row>
    <row r="324" spans="1:91" x14ac:dyDescent="0.2">
      <c r="A324" s="124">
        <f>Kinder!E324</f>
        <v>0</v>
      </c>
      <c r="B324">
        <f>Kinder!F324</f>
        <v>0</v>
      </c>
      <c r="C324">
        <f>Kinder!G324</f>
        <v>0</v>
      </c>
      <c r="D324">
        <f>Kinder!H324</f>
        <v>0</v>
      </c>
      <c r="E324">
        <f>Kinder!I324</f>
        <v>0</v>
      </c>
      <c r="F324">
        <f>Kinder!J324</f>
        <v>0</v>
      </c>
      <c r="G324">
        <f>Kinder!K324</f>
        <v>0</v>
      </c>
      <c r="H324">
        <f>Kinder!L324</f>
        <v>0</v>
      </c>
      <c r="I324">
        <f>Kinder!M324</f>
        <v>0</v>
      </c>
      <c r="J324">
        <f>Kinder!N324</f>
        <v>0</v>
      </c>
      <c r="K324">
        <f>Kinder!O324</f>
        <v>0</v>
      </c>
      <c r="L324">
        <f>Kinder!P324</f>
        <v>0</v>
      </c>
      <c r="AX324" s="165">
        <f>IF(Kinder!BL324=4.5,'Berechnung 4_5 _ x'!$E$31,Kinder!BL324)</f>
        <v>0</v>
      </c>
      <c r="AY324" s="165">
        <f>IF(Kinder!F324=4.5,'Berechnung 4_5 _ x'!$E$31,Kinder!F324)</f>
        <v>0</v>
      </c>
      <c r="AZ324" s="165">
        <f>IF(Kinder!G324=4.5,'Berechnung 4_5 _ x'!$E$31,Kinder!G324)</f>
        <v>0</v>
      </c>
      <c r="BA324" s="165">
        <f>IF(Kinder!H324=4.5,'Berechnung 4_5 _ x'!$E$31,Kinder!H324)</f>
        <v>0</v>
      </c>
      <c r="BB324" s="165">
        <f>IF(Kinder!I324=4.5,'Berechnung 4_5 _ x'!$E$31,Kinder!I324)</f>
        <v>0</v>
      </c>
      <c r="BC324" s="165">
        <f>IF(Kinder!J324=4.5,'Berechnung 4_5 _ x'!$E$31,Kinder!J324)</f>
        <v>0</v>
      </c>
      <c r="BD324" s="165">
        <f>IF(Kinder!K324=4.5,'Berechnung 4_5 _ x'!$E$31,Kinder!K324)</f>
        <v>0</v>
      </c>
      <c r="BE324" s="165">
        <f>IF(Kinder!L324=4.5,'Berechnung 4_5 _ x'!$E$31,Kinder!L324)</f>
        <v>0</v>
      </c>
      <c r="BF324" s="165">
        <f>IF(Kinder!M324=4.5,'Berechnung 4_5 _ x'!$E$31,Kinder!M324)</f>
        <v>0</v>
      </c>
      <c r="BG324" s="165">
        <f>IF(Kinder!N324=4.5,'Berechnung 4_5 _ x'!$E$31,Kinder!N324)</f>
        <v>0</v>
      </c>
      <c r="BH324" s="165">
        <f>IF(Kinder!O324=4.5,'Berechnung 4_5 _ x'!$E$31,Kinder!O324)</f>
        <v>0</v>
      </c>
      <c r="BI324" s="165">
        <f>IF(Kinder!P324=4.5,'Berechnung 4_5 _ x'!$E$31,Kinder!P324)</f>
        <v>0</v>
      </c>
      <c r="BJ324" s="165"/>
      <c r="BK324" s="165"/>
      <c r="BL324" s="165"/>
      <c r="BM324" s="165"/>
      <c r="BN324" s="165"/>
      <c r="BO324" s="165"/>
      <c r="BP324" s="165"/>
      <c r="BQ324" s="165"/>
      <c r="BR324" s="165"/>
      <c r="BS324" s="165"/>
      <c r="BT324" s="165"/>
      <c r="BU324" s="165"/>
      <c r="BW324">
        <f t="shared" ref="BW324:CH324" si="535">IF(MIN(AX324,AX325)&gt;=4.5,1*AX326,BJ325)</f>
        <v>0</v>
      </c>
      <c r="BX324">
        <f t="shared" si="535"/>
        <v>0</v>
      </c>
      <c r="BY324">
        <f t="shared" si="535"/>
        <v>0</v>
      </c>
      <c r="BZ324">
        <f t="shared" si="535"/>
        <v>0</v>
      </c>
      <c r="CA324">
        <f t="shared" si="535"/>
        <v>0</v>
      </c>
      <c r="CB324">
        <f t="shared" si="535"/>
        <v>0</v>
      </c>
      <c r="CC324">
        <f t="shared" si="535"/>
        <v>0</v>
      </c>
      <c r="CD324">
        <f t="shared" si="535"/>
        <v>0</v>
      </c>
      <c r="CE324">
        <f t="shared" si="535"/>
        <v>0</v>
      </c>
      <c r="CF324">
        <f t="shared" si="535"/>
        <v>0</v>
      </c>
      <c r="CG324">
        <f t="shared" si="535"/>
        <v>0</v>
      </c>
      <c r="CH324">
        <f t="shared" si="535"/>
        <v>0</v>
      </c>
      <c r="CJ324" s="78">
        <f>SUM(BW324:CH324)</f>
        <v>0</v>
      </c>
      <c r="CK324" s="581">
        <f>CL324+CM324</f>
        <v>0</v>
      </c>
      <c r="CL324" s="581">
        <f>IF(COUNTIF(Kinder!E326:P326,Antrag!$C$4)=0,0,(IF(AND(A324=2,Kinder!E326=Antrag!$C$4),M325,0)+IF(AND(OR(A324=2,B324=2),Kinder!F326=Antrag!$C$4),N325,0)+IF(AND(OR(A324=2,B324=2,C324=2),Kinder!G326=Antrag!$C$4),O325,0)+IF(AND(OR(A324=2,B324=2,C324=2,D324=2),Kinder!H326=Antrag!$C$4),P325,0)+IF(AND(OR(A324=2,B324=2,C324=2,D324=2,E324=2),Kinder!I326=Antrag!$C$4),Q325,0)+IF(AND(OR(A324=2,B324=2,C324=2,D324=2,E324=2,F324=2),Kinder!J326=Antrag!$C$4),R325,0))/12)</f>
        <v>0</v>
      </c>
      <c r="CM324" s="581">
        <f>IF(COUNTIF(Kinder!E326:P326,Antrag!$C$4)=0,0,(IF(AND(OR(A324=2,B324=2,C324=2,D324=2,E324=2,F324=2,G324=2),Kinder!K326=Antrag!$C$4),S325,0)+IF(AND(OR(A324=2,B324=2,C324=2,D324=2,E324=2,F324=2,G324=2,H324=2),Kinder!L326=Antrag!$C$4),T325,0)+IF(AND(OR(A324=2,B324=2,C324=2,D324=2,E324=2,F324=2,G324=2,H324=2,I324=2),Kinder!M326=Antrag!$C$4),U325,0)+IF(AND(OR(A324=2,B324=2,C324=2,D324=2,E324=2,F324=2,G324=2,H324=2,I324=2,J324=2),Kinder!N326=Antrag!$C$4),V325,0)+IF(AND(OR(A324=2,B324=2,C324=2,D324=2,E324=2,F324=2,G324=2,H324=2,I324=2,J324=2,K324=2),Kinder!O326=Antrag!$C$4),W325,0)+IF(AND(OR(A324=2,B324=2,C324=2,D324=2,E324=2,F324=2,G324=2,H324=2,I324=2,J324=2,K324=2,L324=2),Kinder!P326=Antrag!$C$4),X325,0))/12)</f>
        <v>0</v>
      </c>
    </row>
    <row r="325" spans="1:91" x14ac:dyDescent="0.2">
      <c r="A325" s="124"/>
      <c r="M325">
        <f>Kinder!E325</f>
        <v>0</v>
      </c>
      <c r="N325">
        <f>Kinder!F325</f>
        <v>0</v>
      </c>
      <c r="O325">
        <f>Kinder!G325</f>
        <v>0</v>
      </c>
      <c r="P325">
        <f>Kinder!H325</f>
        <v>0</v>
      </c>
      <c r="Q325">
        <f>Kinder!I325</f>
        <v>0</v>
      </c>
      <c r="R325">
        <f>Kinder!J325</f>
        <v>0</v>
      </c>
      <c r="S325">
        <f>Kinder!K325</f>
        <v>0</v>
      </c>
      <c r="T325">
        <f>Kinder!L325</f>
        <v>0</v>
      </c>
      <c r="U325">
        <f>Kinder!M325</f>
        <v>0</v>
      </c>
      <c r="V325">
        <f>Kinder!N325</f>
        <v>0</v>
      </c>
      <c r="W325">
        <f>Kinder!O325</f>
        <v>0</v>
      </c>
      <c r="X325">
        <f>Kinder!P325</f>
        <v>0</v>
      </c>
      <c r="AX325">
        <f>IF(Kinder!BL324&gt;=4.5,IF('Berechnung 4_5 _ x'!D$5="Nein",4.5,IF(Kinder!AJ$903&lt;3,IF(MAX(Kinder!$AJ$903:AJ$903)&lt;3,4.5,Kinder!BL324),MIN('Berechnung 4_5 _ x'!$E$31:$F$32))),Kinder!BL324)</f>
        <v>0</v>
      </c>
      <c r="AY325">
        <f>IF(Kinder!BM324&gt;=4.5,IF('Berechnung 4_5 _ x'!E$5="Nein",4.5,IF(Kinder!AK$903&lt;3,IF(MAX(Kinder!$AJ$903:AK$903)&lt;3,4.5,Kinder!BM324),MIN('Berechnung 4_5 _ x'!$E$31:$F$32))),Kinder!BM324)</f>
        <v>0</v>
      </c>
      <c r="AZ325">
        <f>IF(Kinder!BN324&gt;=4.5,IF('Berechnung 4_5 _ x'!F$5="Nein",4.5,IF(Kinder!AL$903&lt;3,IF(MAX(Kinder!$AJ$903:AL$903)&lt;3,4.5,Kinder!BN324),MIN('Berechnung 4_5 _ x'!$E$31:$F$32))),Kinder!BN324)</f>
        <v>0</v>
      </c>
      <c r="BA325">
        <f>IF(Kinder!BO324&gt;=4.5,IF('Berechnung 4_5 _ x'!G$5="Nein",4.5,IF(Kinder!AM$903&lt;3,IF(MAX(Kinder!$AJ$903:AM$903)&lt;3,4.5,Kinder!BO324),MIN('Berechnung 4_5 _ x'!$E$31:$F$32))),Kinder!BO324)</f>
        <v>0</v>
      </c>
      <c r="BB325">
        <f>IF(Kinder!BP324&gt;=4.5,IF('Berechnung 4_5 _ x'!H$5="Nein",4.5,IF(Kinder!AN$903&lt;3,IF(MAX(Kinder!$AJ$903:AN$903)&lt;3,4.5,Kinder!BP324),MIN('Berechnung 4_5 _ x'!$E$31:$F$32))),Kinder!BP324)</f>
        <v>0</v>
      </c>
      <c r="BC325">
        <f>IF(Kinder!BQ324&gt;=4.5,IF('Berechnung 4_5 _ x'!I$5="Nein",4.5,IF(Kinder!AO$903&lt;3,IF(MAX(Kinder!$AJ$903:AO$903)&lt;3,4.5,Kinder!BQ324),MIN('Berechnung 4_5 _ x'!$E$31:$F$32))),Kinder!BQ324)</f>
        <v>0</v>
      </c>
      <c r="BD325">
        <f>IF(Kinder!BR324&gt;=4.5,IF('Berechnung 4_5 _ x'!J$5="Nein",4.5,IF(Kinder!AP$903&lt;3,IF(MAX(Kinder!$AJ$903:AP$903)&lt;3,4.5,Kinder!BR324),MIN('Berechnung 4_5 _ x'!$E$31:$F$32))),Kinder!BR324)</f>
        <v>0</v>
      </c>
      <c r="BE325">
        <f>IF(Kinder!BS324&gt;=4.5,IF('Berechnung 4_5 _ x'!K$5="Nein",4.5,IF(Kinder!AQ$903&lt;3,IF(MAX(Kinder!$AJ$903:AQ$903)&lt;3,4.5,Kinder!BS324),MIN('Berechnung 4_5 _ x'!$E$31:$F$32))),Kinder!BS324)</f>
        <v>0</v>
      </c>
      <c r="BF325">
        <f>IF(Kinder!BT324&gt;=4.5,IF('Berechnung 4_5 _ x'!L$5="Nein",4.5,IF(Kinder!AR$903&lt;3,IF(MAX(Kinder!$AJ$903:AR$903)&lt;3,4.5,Kinder!BT324),MIN('Berechnung 4_5 _ x'!$E$31:$F$32))),Kinder!BT324)</f>
        <v>0</v>
      </c>
      <c r="BG325">
        <f>IF(Kinder!BU324&gt;=4.5,IF('Berechnung 4_5 _ x'!M$5="Nein",4.5,IF(Kinder!AS$903&lt;3,IF(MAX(Kinder!$AJ$903:AS$903)&lt;3,4.5,Kinder!BU324),MIN('Berechnung 4_5 _ x'!$E$31:$F$32))),Kinder!BU324)</f>
        <v>0</v>
      </c>
      <c r="BH325">
        <f>IF(Kinder!BV324&gt;=4.5,IF('Berechnung 4_5 _ x'!N$5="Nein",4.5,IF(Kinder!AT$903&lt;3,IF(MAX(Kinder!$AJ$903:AT$903)&lt;3,4.5,Kinder!BV324),MIN('Berechnung 4_5 _ x'!$E$31:$F$32))),Kinder!BV324)</f>
        <v>0</v>
      </c>
      <c r="BI325">
        <f>IF(Kinder!BW324&gt;=4.5,IF('Berechnung 4_5 _ x'!O$5="Nein",4.5,IF(Kinder!AU$903&lt;3,IF(MAX(Kinder!$AJ$903:AU$903)&lt;3,4.5,Kinder!BW324),MIN('Berechnung 4_5 _ x'!$E$31:$F$32))),Kinder!BW324)</f>
        <v>0</v>
      </c>
      <c r="BJ325">
        <f t="shared" ref="BJ325:BU325" si="536">MIN(AX324,AX325)*AX326</f>
        <v>0</v>
      </c>
      <c r="BK325">
        <f t="shared" si="536"/>
        <v>0</v>
      </c>
      <c r="BL325">
        <f t="shared" si="536"/>
        <v>0</v>
      </c>
      <c r="BM325">
        <f t="shared" si="536"/>
        <v>0</v>
      </c>
      <c r="BN325">
        <f t="shared" si="536"/>
        <v>0</v>
      </c>
      <c r="BO325">
        <f t="shared" si="536"/>
        <v>0</v>
      </c>
      <c r="BP325">
        <f t="shared" si="536"/>
        <v>0</v>
      </c>
      <c r="BQ325">
        <f t="shared" si="536"/>
        <v>0</v>
      </c>
      <c r="BR325">
        <f t="shared" si="536"/>
        <v>0</v>
      </c>
      <c r="BS325">
        <f t="shared" si="536"/>
        <v>0</v>
      </c>
      <c r="BT325">
        <f t="shared" si="536"/>
        <v>0</v>
      </c>
      <c r="BU325">
        <f t="shared" si="536"/>
        <v>0</v>
      </c>
      <c r="BV325">
        <f>SUM(BJ325:BU325)</f>
        <v>0</v>
      </c>
      <c r="CJ325" s="78"/>
      <c r="CK325" s="581"/>
      <c r="CL325" s="581"/>
      <c r="CM325" s="581"/>
    </row>
    <row r="326" spans="1:91" ht="13.5" thickBot="1" x14ac:dyDescent="0.25">
      <c r="A326" s="167"/>
      <c r="B326" s="79"/>
      <c r="C326" s="79"/>
      <c r="D326" s="79"/>
      <c r="E326" s="79"/>
      <c r="F326" s="79"/>
      <c r="G326" s="79"/>
      <c r="H326" s="79"/>
      <c r="I326" s="79"/>
      <c r="J326" s="79"/>
      <c r="K326" s="79"/>
      <c r="L326" s="79"/>
      <c r="M326" s="79"/>
      <c r="N326" s="79"/>
      <c r="O326" s="79"/>
      <c r="P326" s="79"/>
      <c r="Q326" s="79"/>
      <c r="R326" s="79"/>
      <c r="S326" s="79"/>
      <c r="T326" s="79"/>
      <c r="U326" s="79"/>
      <c r="V326" s="79"/>
      <c r="W326" s="79"/>
      <c r="X326" s="79"/>
      <c r="Y326" s="79">
        <f t="shared" ref="Y326:AJ326" si="537">A324*M325</f>
        <v>0</v>
      </c>
      <c r="Z326" s="79">
        <f t="shared" si="537"/>
        <v>0</v>
      </c>
      <c r="AA326" s="79">
        <f t="shared" si="537"/>
        <v>0</v>
      </c>
      <c r="AB326" s="79">
        <f t="shared" si="537"/>
        <v>0</v>
      </c>
      <c r="AC326" s="79">
        <f t="shared" si="537"/>
        <v>0</v>
      </c>
      <c r="AD326" s="79">
        <f t="shared" si="537"/>
        <v>0</v>
      </c>
      <c r="AE326" s="79">
        <f t="shared" si="537"/>
        <v>0</v>
      </c>
      <c r="AF326" s="79">
        <f t="shared" si="537"/>
        <v>0</v>
      </c>
      <c r="AG326" s="79">
        <f t="shared" si="537"/>
        <v>0</v>
      </c>
      <c r="AH326" s="79">
        <f t="shared" si="537"/>
        <v>0</v>
      </c>
      <c r="AI326" s="79">
        <f t="shared" si="537"/>
        <v>0</v>
      </c>
      <c r="AJ326" s="79">
        <f t="shared" si="537"/>
        <v>0</v>
      </c>
      <c r="AK326" s="79">
        <f t="shared" ref="AK326:AV326" si="538">IF(A324&gt;4.4,M325,A324*M325)</f>
        <v>0</v>
      </c>
      <c r="AL326" s="79">
        <f t="shared" si="538"/>
        <v>0</v>
      </c>
      <c r="AM326" s="79">
        <f t="shared" si="538"/>
        <v>0</v>
      </c>
      <c r="AN326" s="79">
        <f t="shared" si="538"/>
        <v>0</v>
      </c>
      <c r="AO326" s="79">
        <f t="shared" si="538"/>
        <v>0</v>
      </c>
      <c r="AP326" s="79">
        <f t="shared" si="538"/>
        <v>0</v>
      </c>
      <c r="AQ326" s="79">
        <f t="shared" si="538"/>
        <v>0</v>
      </c>
      <c r="AR326" s="79">
        <f t="shared" si="538"/>
        <v>0</v>
      </c>
      <c r="AS326" s="79">
        <f t="shared" si="538"/>
        <v>0</v>
      </c>
      <c r="AT326" s="79">
        <f t="shared" si="538"/>
        <v>0</v>
      </c>
      <c r="AU326" s="79">
        <f t="shared" si="538"/>
        <v>0</v>
      </c>
      <c r="AV326" s="79">
        <f t="shared" si="538"/>
        <v>0</v>
      </c>
      <c r="AW326" s="79">
        <f>SUM(Y326:AJ326)</f>
        <v>0</v>
      </c>
      <c r="AX326" s="168">
        <f>Kinder!BL325</f>
        <v>0</v>
      </c>
      <c r="AY326" s="168">
        <f>Kinder!BM325</f>
        <v>0</v>
      </c>
      <c r="AZ326" s="168">
        <f>Kinder!BN325</f>
        <v>0</v>
      </c>
      <c r="BA326" s="168">
        <f>Kinder!BO325</f>
        <v>0</v>
      </c>
      <c r="BB326" s="168">
        <f>Kinder!BP325</f>
        <v>0</v>
      </c>
      <c r="BC326" s="168">
        <f>Kinder!BQ325</f>
        <v>0</v>
      </c>
      <c r="BD326" s="168">
        <f>Kinder!BR325</f>
        <v>0</v>
      </c>
      <c r="BE326" s="168">
        <f>Kinder!BS325</f>
        <v>0</v>
      </c>
      <c r="BF326" s="168">
        <f>Kinder!BT325</f>
        <v>0</v>
      </c>
      <c r="BG326" s="168">
        <f>Kinder!BU325</f>
        <v>0</v>
      </c>
      <c r="BH326" s="168">
        <f>Kinder!BV325</f>
        <v>0</v>
      </c>
      <c r="BI326" s="168">
        <f>Kinder!BW325</f>
        <v>0</v>
      </c>
      <c r="BV326" s="79"/>
      <c r="BW326" s="79">
        <f t="shared" ref="BW326:CH326" si="539">IF(MIN(AX324,AX325)&gt;4.5,4.5*AX326,BJ325)</f>
        <v>0</v>
      </c>
      <c r="BX326" s="79">
        <f t="shared" si="539"/>
        <v>0</v>
      </c>
      <c r="BY326" s="79">
        <f t="shared" si="539"/>
        <v>0</v>
      </c>
      <c r="BZ326" s="79">
        <f t="shared" si="539"/>
        <v>0</v>
      </c>
      <c r="CA326" s="79">
        <f t="shared" si="539"/>
        <v>0</v>
      </c>
      <c r="CB326" s="79">
        <f t="shared" si="539"/>
        <v>0</v>
      </c>
      <c r="CC326" s="79">
        <f t="shared" si="539"/>
        <v>0</v>
      </c>
      <c r="CD326" s="79">
        <f t="shared" si="539"/>
        <v>0</v>
      </c>
      <c r="CE326" s="79">
        <f t="shared" si="539"/>
        <v>0</v>
      </c>
      <c r="CF326" s="79">
        <f t="shared" si="539"/>
        <v>0</v>
      </c>
      <c r="CG326" s="79">
        <f t="shared" si="539"/>
        <v>0</v>
      </c>
      <c r="CH326" s="79">
        <f t="shared" si="539"/>
        <v>0</v>
      </c>
      <c r="CI326" s="79">
        <f>SUM(BW326:CH326)</f>
        <v>0</v>
      </c>
      <c r="CJ326" s="80"/>
      <c r="CK326" s="581"/>
      <c r="CL326" s="581"/>
      <c r="CM326" s="581"/>
    </row>
    <row r="327" spans="1:91" x14ac:dyDescent="0.2">
      <c r="A327" s="124">
        <f>Kinder!E327</f>
        <v>0</v>
      </c>
      <c r="B327">
        <f>Kinder!F327</f>
        <v>0</v>
      </c>
      <c r="C327">
        <f>Kinder!G327</f>
        <v>0</v>
      </c>
      <c r="D327">
        <f>Kinder!H327</f>
        <v>0</v>
      </c>
      <c r="E327">
        <f>Kinder!I327</f>
        <v>0</v>
      </c>
      <c r="F327">
        <f>Kinder!J327</f>
        <v>0</v>
      </c>
      <c r="G327">
        <f>Kinder!K327</f>
        <v>0</v>
      </c>
      <c r="H327">
        <f>Kinder!L327</f>
        <v>0</v>
      </c>
      <c r="I327">
        <f>Kinder!M327</f>
        <v>0</v>
      </c>
      <c r="J327">
        <f>Kinder!N327</f>
        <v>0</v>
      </c>
      <c r="K327">
        <f>Kinder!O327</f>
        <v>0</v>
      </c>
      <c r="L327">
        <f>Kinder!P327</f>
        <v>0</v>
      </c>
      <c r="AX327" s="165">
        <f>IF(Kinder!BL327=4.5,'Berechnung 4_5 _ x'!$E$31,Kinder!BL327)</f>
        <v>0</v>
      </c>
      <c r="AY327" s="165">
        <f>IF(Kinder!F327=4.5,'Berechnung 4_5 _ x'!$E$31,Kinder!F327)</f>
        <v>0</v>
      </c>
      <c r="AZ327" s="165">
        <f>IF(Kinder!G327=4.5,'Berechnung 4_5 _ x'!$E$31,Kinder!G327)</f>
        <v>0</v>
      </c>
      <c r="BA327" s="165">
        <f>IF(Kinder!H327=4.5,'Berechnung 4_5 _ x'!$E$31,Kinder!H327)</f>
        <v>0</v>
      </c>
      <c r="BB327" s="165">
        <f>IF(Kinder!I327=4.5,'Berechnung 4_5 _ x'!$E$31,Kinder!I327)</f>
        <v>0</v>
      </c>
      <c r="BC327" s="165">
        <f>IF(Kinder!J327=4.5,'Berechnung 4_5 _ x'!$E$31,Kinder!J327)</f>
        <v>0</v>
      </c>
      <c r="BD327" s="165">
        <f>IF(Kinder!K327=4.5,'Berechnung 4_5 _ x'!$E$31,Kinder!K327)</f>
        <v>0</v>
      </c>
      <c r="BE327" s="165">
        <f>IF(Kinder!L327=4.5,'Berechnung 4_5 _ x'!$E$31,Kinder!L327)</f>
        <v>0</v>
      </c>
      <c r="BF327" s="165">
        <f>IF(Kinder!M327=4.5,'Berechnung 4_5 _ x'!$E$31,Kinder!M327)</f>
        <v>0</v>
      </c>
      <c r="BG327" s="165">
        <f>IF(Kinder!N327=4.5,'Berechnung 4_5 _ x'!$E$31,Kinder!N327)</f>
        <v>0</v>
      </c>
      <c r="BH327" s="165">
        <f>IF(Kinder!O327=4.5,'Berechnung 4_5 _ x'!$E$31,Kinder!O327)</f>
        <v>0</v>
      </c>
      <c r="BI327" s="165">
        <f>IF(Kinder!P327=4.5,'Berechnung 4_5 _ x'!$E$31,Kinder!P327)</f>
        <v>0</v>
      </c>
      <c r="BJ327" s="165"/>
      <c r="BK327" s="165"/>
      <c r="BL327" s="165"/>
      <c r="BM327" s="165"/>
      <c r="BN327" s="165"/>
      <c r="BO327" s="165"/>
      <c r="BP327" s="165"/>
      <c r="BQ327" s="165"/>
      <c r="BR327" s="165"/>
      <c r="BS327" s="165"/>
      <c r="BT327" s="165"/>
      <c r="BU327" s="165"/>
      <c r="BW327">
        <f t="shared" ref="BW327:CH327" si="540">IF(MIN(AX327,AX328)&gt;=4.5,1*AX329,BJ328)</f>
        <v>0</v>
      </c>
      <c r="BX327">
        <f t="shared" si="540"/>
        <v>0</v>
      </c>
      <c r="BY327">
        <f t="shared" si="540"/>
        <v>0</v>
      </c>
      <c r="BZ327">
        <f t="shared" si="540"/>
        <v>0</v>
      </c>
      <c r="CA327">
        <f t="shared" si="540"/>
        <v>0</v>
      </c>
      <c r="CB327">
        <f t="shared" si="540"/>
        <v>0</v>
      </c>
      <c r="CC327">
        <f t="shared" si="540"/>
        <v>0</v>
      </c>
      <c r="CD327">
        <f t="shared" si="540"/>
        <v>0</v>
      </c>
      <c r="CE327">
        <f t="shared" si="540"/>
        <v>0</v>
      </c>
      <c r="CF327">
        <f t="shared" si="540"/>
        <v>0</v>
      </c>
      <c r="CG327">
        <f t="shared" si="540"/>
        <v>0</v>
      </c>
      <c r="CH327">
        <f t="shared" si="540"/>
        <v>0</v>
      </c>
      <c r="CJ327" s="78">
        <f>SUM(BW327:CH327)</f>
        <v>0</v>
      </c>
      <c r="CK327" s="581">
        <f>CL327+CM327</f>
        <v>0</v>
      </c>
      <c r="CL327" s="581">
        <f>IF(COUNTIF(Kinder!E329:P329,Antrag!$C$4)=0,0,(IF(AND(A327=2,Kinder!E329=Antrag!$C$4),M328,0)+IF(AND(OR(A327=2,B327=2),Kinder!F329=Antrag!$C$4),N328,0)+IF(AND(OR(A327=2,B327=2,C327=2),Kinder!G329=Antrag!$C$4),O328,0)+IF(AND(OR(A327=2,B327=2,C327=2,D327=2),Kinder!H329=Antrag!$C$4),P328,0)+IF(AND(OR(A327=2,B327=2,C327=2,D327=2,E327=2),Kinder!I329=Antrag!$C$4),Q328,0)+IF(AND(OR(A327=2,B327=2,C327=2,D327=2,E327=2,F327=2),Kinder!J329=Antrag!$C$4),R328,0))/12)</f>
        <v>0</v>
      </c>
      <c r="CM327" s="581">
        <f>IF(COUNTIF(Kinder!E329:P329,Antrag!$C$4)=0,0,(IF(AND(OR(A327=2,B327=2,C327=2,D327=2,E327=2,F327=2,G327=2),Kinder!K329=Antrag!$C$4),S328,0)+IF(AND(OR(A327=2,B327=2,C327=2,D327=2,E327=2,F327=2,G327=2,H327=2),Kinder!L329=Antrag!$C$4),T328,0)+IF(AND(OR(A327=2,B327=2,C327=2,D327=2,E327=2,F327=2,G327=2,H327=2,I327=2),Kinder!M329=Antrag!$C$4),U328,0)+IF(AND(OR(A327=2,B327=2,C327=2,D327=2,E327=2,F327=2,G327=2,H327=2,I327=2,J327=2),Kinder!N329=Antrag!$C$4),V328,0)+IF(AND(OR(A327=2,B327=2,C327=2,D327=2,E327=2,F327=2,G327=2,H327=2,I327=2,J327=2,K327=2),Kinder!O329=Antrag!$C$4),W328,0)+IF(AND(OR(A327=2,B327=2,C327=2,D327=2,E327=2,F327=2,G327=2,H327=2,I327=2,J327=2,K327=2,L327=2),Kinder!P329=Antrag!$C$4),X328,0))/12)</f>
        <v>0</v>
      </c>
    </row>
    <row r="328" spans="1:91" x14ac:dyDescent="0.2">
      <c r="A328" s="124"/>
      <c r="M328">
        <f>Kinder!E328</f>
        <v>0</v>
      </c>
      <c r="N328">
        <f>Kinder!F328</f>
        <v>0</v>
      </c>
      <c r="O328">
        <f>Kinder!G328</f>
        <v>0</v>
      </c>
      <c r="P328">
        <f>Kinder!H328</f>
        <v>0</v>
      </c>
      <c r="Q328">
        <f>Kinder!I328</f>
        <v>0</v>
      </c>
      <c r="R328">
        <f>Kinder!J328</f>
        <v>0</v>
      </c>
      <c r="S328">
        <f>Kinder!K328</f>
        <v>0</v>
      </c>
      <c r="T328">
        <f>Kinder!L328</f>
        <v>0</v>
      </c>
      <c r="U328">
        <f>Kinder!M328</f>
        <v>0</v>
      </c>
      <c r="V328">
        <f>Kinder!N328</f>
        <v>0</v>
      </c>
      <c r="W328">
        <f>Kinder!O328</f>
        <v>0</v>
      </c>
      <c r="X328">
        <f>Kinder!P328</f>
        <v>0</v>
      </c>
      <c r="AX328">
        <f>IF(Kinder!BL327&gt;=4.5,IF('Berechnung 4_5 _ x'!D$5="Nein",4.5,IF(Kinder!AJ$903&lt;3,IF(MAX(Kinder!$AJ$903:AJ$903)&lt;3,4.5,Kinder!BL327),MIN('Berechnung 4_5 _ x'!$E$31:$F$32))),Kinder!BL327)</f>
        <v>0</v>
      </c>
      <c r="AY328">
        <f>IF(Kinder!BM327&gt;=4.5,IF('Berechnung 4_5 _ x'!E$5="Nein",4.5,IF(Kinder!AK$903&lt;3,IF(MAX(Kinder!$AJ$903:AK$903)&lt;3,4.5,Kinder!BM327),MIN('Berechnung 4_5 _ x'!$E$31:$F$32))),Kinder!BM327)</f>
        <v>0</v>
      </c>
      <c r="AZ328">
        <f>IF(Kinder!BN327&gt;=4.5,IF('Berechnung 4_5 _ x'!F$5="Nein",4.5,IF(Kinder!AL$903&lt;3,IF(MAX(Kinder!$AJ$903:AL$903)&lt;3,4.5,Kinder!BN327),MIN('Berechnung 4_5 _ x'!$E$31:$F$32))),Kinder!BN327)</f>
        <v>0</v>
      </c>
      <c r="BA328">
        <f>IF(Kinder!BO327&gt;=4.5,IF('Berechnung 4_5 _ x'!G$5="Nein",4.5,IF(Kinder!AM$903&lt;3,IF(MAX(Kinder!$AJ$903:AM$903)&lt;3,4.5,Kinder!BO327),MIN('Berechnung 4_5 _ x'!$E$31:$F$32))),Kinder!BO327)</f>
        <v>0</v>
      </c>
      <c r="BB328">
        <f>IF(Kinder!BP327&gt;=4.5,IF('Berechnung 4_5 _ x'!H$5="Nein",4.5,IF(Kinder!AN$903&lt;3,IF(MAX(Kinder!$AJ$903:AN$903)&lt;3,4.5,Kinder!BP327),MIN('Berechnung 4_5 _ x'!$E$31:$F$32))),Kinder!BP327)</f>
        <v>0</v>
      </c>
      <c r="BC328">
        <f>IF(Kinder!BQ327&gt;=4.5,IF('Berechnung 4_5 _ x'!I$5="Nein",4.5,IF(Kinder!AO$903&lt;3,IF(MAX(Kinder!$AJ$903:AO$903)&lt;3,4.5,Kinder!BQ327),MIN('Berechnung 4_5 _ x'!$E$31:$F$32))),Kinder!BQ327)</f>
        <v>0</v>
      </c>
      <c r="BD328">
        <f>IF(Kinder!BR327&gt;=4.5,IF('Berechnung 4_5 _ x'!J$5="Nein",4.5,IF(Kinder!AP$903&lt;3,IF(MAX(Kinder!$AJ$903:AP$903)&lt;3,4.5,Kinder!BR327),MIN('Berechnung 4_5 _ x'!$E$31:$F$32))),Kinder!BR327)</f>
        <v>0</v>
      </c>
      <c r="BE328">
        <f>IF(Kinder!BS327&gt;=4.5,IF('Berechnung 4_5 _ x'!K$5="Nein",4.5,IF(Kinder!AQ$903&lt;3,IF(MAX(Kinder!$AJ$903:AQ$903)&lt;3,4.5,Kinder!BS327),MIN('Berechnung 4_5 _ x'!$E$31:$F$32))),Kinder!BS327)</f>
        <v>0</v>
      </c>
      <c r="BF328">
        <f>IF(Kinder!BT327&gt;=4.5,IF('Berechnung 4_5 _ x'!L$5="Nein",4.5,IF(Kinder!AR$903&lt;3,IF(MAX(Kinder!$AJ$903:AR$903)&lt;3,4.5,Kinder!BT327),MIN('Berechnung 4_5 _ x'!$E$31:$F$32))),Kinder!BT327)</f>
        <v>0</v>
      </c>
      <c r="BG328">
        <f>IF(Kinder!BU327&gt;=4.5,IF('Berechnung 4_5 _ x'!M$5="Nein",4.5,IF(Kinder!AS$903&lt;3,IF(MAX(Kinder!$AJ$903:AS$903)&lt;3,4.5,Kinder!BU327),MIN('Berechnung 4_5 _ x'!$E$31:$F$32))),Kinder!BU327)</f>
        <v>0</v>
      </c>
      <c r="BH328">
        <f>IF(Kinder!BV327&gt;=4.5,IF('Berechnung 4_5 _ x'!N$5="Nein",4.5,IF(Kinder!AT$903&lt;3,IF(MAX(Kinder!$AJ$903:AT$903)&lt;3,4.5,Kinder!BV327),MIN('Berechnung 4_5 _ x'!$E$31:$F$32))),Kinder!BV327)</f>
        <v>0</v>
      </c>
      <c r="BI328">
        <f>IF(Kinder!BW327&gt;=4.5,IF('Berechnung 4_5 _ x'!O$5="Nein",4.5,IF(Kinder!AU$903&lt;3,IF(MAX(Kinder!$AJ$903:AU$903)&lt;3,4.5,Kinder!BW327),MIN('Berechnung 4_5 _ x'!$E$31:$F$32))),Kinder!BW327)</f>
        <v>0</v>
      </c>
      <c r="BJ328">
        <f t="shared" ref="BJ328:BU328" si="541">MIN(AX327,AX328)*AX329</f>
        <v>0</v>
      </c>
      <c r="BK328">
        <f t="shared" si="541"/>
        <v>0</v>
      </c>
      <c r="BL328">
        <f t="shared" si="541"/>
        <v>0</v>
      </c>
      <c r="BM328">
        <f t="shared" si="541"/>
        <v>0</v>
      </c>
      <c r="BN328">
        <f t="shared" si="541"/>
        <v>0</v>
      </c>
      <c r="BO328">
        <f t="shared" si="541"/>
        <v>0</v>
      </c>
      <c r="BP328">
        <f t="shared" si="541"/>
        <v>0</v>
      </c>
      <c r="BQ328">
        <f t="shared" si="541"/>
        <v>0</v>
      </c>
      <c r="BR328">
        <f t="shared" si="541"/>
        <v>0</v>
      </c>
      <c r="BS328">
        <f t="shared" si="541"/>
        <v>0</v>
      </c>
      <c r="BT328">
        <f t="shared" si="541"/>
        <v>0</v>
      </c>
      <c r="BU328">
        <f t="shared" si="541"/>
        <v>0</v>
      </c>
      <c r="BV328">
        <f>SUM(BJ328:BU328)</f>
        <v>0</v>
      </c>
      <c r="CJ328" s="78"/>
      <c r="CK328" s="581"/>
      <c r="CL328" s="581"/>
      <c r="CM328" s="581"/>
    </row>
    <row r="329" spans="1:91" ht="13.5" thickBot="1" x14ac:dyDescent="0.25">
      <c r="A329" s="167"/>
      <c r="B329" s="79"/>
      <c r="C329" s="79"/>
      <c r="D329" s="79"/>
      <c r="E329" s="79"/>
      <c r="F329" s="79"/>
      <c r="G329" s="79"/>
      <c r="H329" s="79"/>
      <c r="I329" s="79"/>
      <c r="J329" s="79"/>
      <c r="K329" s="79"/>
      <c r="L329" s="79"/>
      <c r="M329" s="79"/>
      <c r="N329" s="79"/>
      <c r="O329" s="79"/>
      <c r="P329" s="79"/>
      <c r="Q329" s="79"/>
      <c r="R329" s="79"/>
      <c r="S329" s="79"/>
      <c r="T329" s="79"/>
      <c r="U329" s="79"/>
      <c r="V329" s="79"/>
      <c r="W329" s="79"/>
      <c r="X329" s="79"/>
      <c r="Y329" s="79">
        <f t="shared" ref="Y329:AJ329" si="542">A327*M328</f>
        <v>0</v>
      </c>
      <c r="Z329" s="79">
        <f t="shared" si="542"/>
        <v>0</v>
      </c>
      <c r="AA329" s="79">
        <f t="shared" si="542"/>
        <v>0</v>
      </c>
      <c r="AB329" s="79">
        <f t="shared" si="542"/>
        <v>0</v>
      </c>
      <c r="AC329" s="79">
        <f t="shared" si="542"/>
        <v>0</v>
      </c>
      <c r="AD329" s="79">
        <f t="shared" si="542"/>
        <v>0</v>
      </c>
      <c r="AE329" s="79">
        <f t="shared" si="542"/>
        <v>0</v>
      </c>
      <c r="AF329" s="79">
        <f t="shared" si="542"/>
        <v>0</v>
      </c>
      <c r="AG329" s="79">
        <f t="shared" si="542"/>
        <v>0</v>
      </c>
      <c r="AH329" s="79">
        <f t="shared" si="542"/>
        <v>0</v>
      </c>
      <c r="AI329" s="79">
        <f t="shared" si="542"/>
        <v>0</v>
      </c>
      <c r="AJ329" s="79">
        <f t="shared" si="542"/>
        <v>0</v>
      </c>
      <c r="AK329" s="79">
        <f t="shared" ref="AK329:AV329" si="543">IF(A327&gt;4.4,M328,A327*M328)</f>
        <v>0</v>
      </c>
      <c r="AL329" s="79">
        <f t="shared" si="543"/>
        <v>0</v>
      </c>
      <c r="AM329" s="79">
        <f t="shared" si="543"/>
        <v>0</v>
      </c>
      <c r="AN329" s="79">
        <f t="shared" si="543"/>
        <v>0</v>
      </c>
      <c r="AO329" s="79">
        <f t="shared" si="543"/>
        <v>0</v>
      </c>
      <c r="AP329" s="79">
        <f t="shared" si="543"/>
        <v>0</v>
      </c>
      <c r="AQ329" s="79">
        <f t="shared" si="543"/>
        <v>0</v>
      </c>
      <c r="AR329" s="79">
        <f t="shared" si="543"/>
        <v>0</v>
      </c>
      <c r="AS329" s="79">
        <f t="shared" si="543"/>
        <v>0</v>
      </c>
      <c r="AT329" s="79">
        <f t="shared" si="543"/>
        <v>0</v>
      </c>
      <c r="AU329" s="79">
        <f t="shared" si="543"/>
        <v>0</v>
      </c>
      <c r="AV329" s="79">
        <f t="shared" si="543"/>
        <v>0</v>
      </c>
      <c r="AW329" s="79">
        <f>SUM(Y329:AJ329)</f>
        <v>0</v>
      </c>
      <c r="AX329" s="168">
        <f>Kinder!BL328</f>
        <v>0</v>
      </c>
      <c r="AY329" s="168">
        <f>Kinder!BM328</f>
        <v>0</v>
      </c>
      <c r="AZ329" s="168">
        <f>Kinder!BN328</f>
        <v>0</v>
      </c>
      <c r="BA329" s="168">
        <f>Kinder!BO328</f>
        <v>0</v>
      </c>
      <c r="BB329" s="168">
        <f>Kinder!BP328</f>
        <v>0</v>
      </c>
      <c r="BC329" s="168">
        <f>Kinder!BQ328</f>
        <v>0</v>
      </c>
      <c r="BD329" s="168">
        <f>Kinder!BR328</f>
        <v>0</v>
      </c>
      <c r="BE329" s="168">
        <f>Kinder!BS328</f>
        <v>0</v>
      </c>
      <c r="BF329" s="168">
        <f>Kinder!BT328</f>
        <v>0</v>
      </c>
      <c r="BG329" s="168">
        <f>Kinder!BU328</f>
        <v>0</v>
      </c>
      <c r="BH329" s="168">
        <f>Kinder!BV328</f>
        <v>0</v>
      </c>
      <c r="BI329" s="168">
        <f>Kinder!BW328</f>
        <v>0</v>
      </c>
      <c r="BV329" s="79"/>
      <c r="BW329" s="79">
        <f t="shared" ref="BW329:CH329" si="544">IF(MIN(AX327,AX328)&gt;4.5,4.5*AX329,BJ328)</f>
        <v>0</v>
      </c>
      <c r="BX329" s="79">
        <f t="shared" si="544"/>
        <v>0</v>
      </c>
      <c r="BY329" s="79">
        <f t="shared" si="544"/>
        <v>0</v>
      </c>
      <c r="BZ329" s="79">
        <f t="shared" si="544"/>
        <v>0</v>
      </c>
      <c r="CA329" s="79">
        <f t="shared" si="544"/>
        <v>0</v>
      </c>
      <c r="CB329" s="79">
        <f t="shared" si="544"/>
        <v>0</v>
      </c>
      <c r="CC329" s="79">
        <f t="shared" si="544"/>
        <v>0</v>
      </c>
      <c r="CD329" s="79">
        <f t="shared" si="544"/>
        <v>0</v>
      </c>
      <c r="CE329" s="79">
        <f t="shared" si="544"/>
        <v>0</v>
      </c>
      <c r="CF329" s="79">
        <f t="shared" si="544"/>
        <v>0</v>
      </c>
      <c r="CG329" s="79">
        <f t="shared" si="544"/>
        <v>0</v>
      </c>
      <c r="CH329" s="79">
        <f t="shared" si="544"/>
        <v>0</v>
      </c>
      <c r="CI329" s="79">
        <f>SUM(BW329:CH329)</f>
        <v>0</v>
      </c>
      <c r="CJ329" s="80"/>
      <c r="CK329" s="581"/>
      <c r="CL329" s="581"/>
      <c r="CM329" s="581"/>
    </row>
    <row r="330" spans="1:91" x14ac:dyDescent="0.2">
      <c r="A330" s="124">
        <f>Kinder!E330</f>
        <v>0</v>
      </c>
      <c r="B330">
        <f>Kinder!F330</f>
        <v>0</v>
      </c>
      <c r="C330">
        <f>Kinder!G330</f>
        <v>0</v>
      </c>
      <c r="D330">
        <f>Kinder!H330</f>
        <v>0</v>
      </c>
      <c r="E330">
        <f>Kinder!I330</f>
        <v>0</v>
      </c>
      <c r="F330">
        <f>Kinder!J330</f>
        <v>0</v>
      </c>
      <c r="G330">
        <f>Kinder!K330</f>
        <v>0</v>
      </c>
      <c r="H330">
        <f>Kinder!L330</f>
        <v>0</v>
      </c>
      <c r="I330">
        <f>Kinder!M330</f>
        <v>0</v>
      </c>
      <c r="J330">
        <f>Kinder!N330</f>
        <v>0</v>
      </c>
      <c r="K330">
        <f>Kinder!O330</f>
        <v>0</v>
      </c>
      <c r="L330">
        <f>Kinder!P330</f>
        <v>0</v>
      </c>
      <c r="AX330" s="165">
        <f>IF(Kinder!BL330=4.5,'Berechnung 4_5 _ x'!$E$31,Kinder!BL330)</f>
        <v>0</v>
      </c>
      <c r="AY330" s="165">
        <f>IF(Kinder!F330=4.5,'Berechnung 4_5 _ x'!$E$31,Kinder!F330)</f>
        <v>0</v>
      </c>
      <c r="AZ330" s="165">
        <f>IF(Kinder!G330=4.5,'Berechnung 4_5 _ x'!$E$31,Kinder!G330)</f>
        <v>0</v>
      </c>
      <c r="BA330" s="165">
        <f>IF(Kinder!H330=4.5,'Berechnung 4_5 _ x'!$E$31,Kinder!H330)</f>
        <v>0</v>
      </c>
      <c r="BB330" s="165">
        <f>IF(Kinder!I330=4.5,'Berechnung 4_5 _ x'!$E$31,Kinder!I330)</f>
        <v>0</v>
      </c>
      <c r="BC330" s="165">
        <f>IF(Kinder!J330=4.5,'Berechnung 4_5 _ x'!$E$31,Kinder!J330)</f>
        <v>0</v>
      </c>
      <c r="BD330" s="165">
        <f>IF(Kinder!K330=4.5,'Berechnung 4_5 _ x'!$E$31,Kinder!K330)</f>
        <v>0</v>
      </c>
      <c r="BE330" s="165">
        <f>IF(Kinder!L330=4.5,'Berechnung 4_5 _ x'!$E$31,Kinder!L330)</f>
        <v>0</v>
      </c>
      <c r="BF330" s="165">
        <f>IF(Kinder!M330=4.5,'Berechnung 4_5 _ x'!$E$31,Kinder!M330)</f>
        <v>0</v>
      </c>
      <c r="BG330" s="165">
        <f>IF(Kinder!N330=4.5,'Berechnung 4_5 _ x'!$E$31,Kinder!N330)</f>
        <v>0</v>
      </c>
      <c r="BH330" s="165">
        <f>IF(Kinder!O330=4.5,'Berechnung 4_5 _ x'!$E$31,Kinder!O330)</f>
        <v>0</v>
      </c>
      <c r="BI330" s="165">
        <f>IF(Kinder!P330=4.5,'Berechnung 4_5 _ x'!$E$31,Kinder!P330)</f>
        <v>0</v>
      </c>
      <c r="BJ330" s="165"/>
      <c r="BK330" s="165"/>
      <c r="BL330" s="165"/>
      <c r="BM330" s="165"/>
      <c r="BN330" s="165"/>
      <c r="BO330" s="165"/>
      <c r="BP330" s="165"/>
      <c r="BQ330" s="165"/>
      <c r="BR330" s="165"/>
      <c r="BS330" s="165"/>
      <c r="BT330" s="165"/>
      <c r="BU330" s="165"/>
      <c r="BW330">
        <f t="shared" ref="BW330:CH330" si="545">IF(MIN(AX330,AX331)&gt;=4.5,1*AX332,BJ331)</f>
        <v>0</v>
      </c>
      <c r="BX330">
        <f t="shared" si="545"/>
        <v>0</v>
      </c>
      <c r="BY330">
        <f t="shared" si="545"/>
        <v>0</v>
      </c>
      <c r="BZ330">
        <f t="shared" si="545"/>
        <v>0</v>
      </c>
      <c r="CA330">
        <f t="shared" si="545"/>
        <v>0</v>
      </c>
      <c r="CB330">
        <f t="shared" si="545"/>
        <v>0</v>
      </c>
      <c r="CC330">
        <f t="shared" si="545"/>
        <v>0</v>
      </c>
      <c r="CD330">
        <f t="shared" si="545"/>
        <v>0</v>
      </c>
      <c r="CE330">
        <f t="shared" si="545"/>
        <v>0</v>
      </c>
      <c r="CF330">
        <f t="shared" si="545"/>
        <v>0</v>
      </c>
      <c r="CG330">
        <f t="shared" si="545"/>
        <v>0</v>
      </c>
      <c r="CH330">
        <f t="shared" si="545"/>
        <v>0</v>
      </c>
      <c r="CJ330" s="78">
        <f>SUM(BW330:CH330)</f>
        <v>0</v>
      </c>
      <c r="CK330" s="581">
        <f>CL330+CM330</f>
        <v>0</v>
      </c>
      <c r="CL330" s="581">
        <f>IF(COUNTIF(Kinder!E332:P332,Antrag!$C$4)=0,0,(IF(AND(A330=2,Kinder!E332=Antrag!$C$4),M331,0)+IF(AND(OR(A330=2,B330=2),Kinder!F332=Antrag!$C$4),N331,0)+IF(AND(OR(A330=2,B330=2,C330=2),Kinder!G332=Antrag!$C$4),O331,0)+IF(AND(OR(A330=2,B330=2,C330=2,D330=2),Kinder!H332=Antrag!$C$4),P331,0)+IF(AND(OR(A330=2,B330=2,C330=2,D330=2,E330=2),Kinder!I332=Antrag!$C$4),Q331,0)+IF(AND(OR(A330=2,B330=2,C330=2,D330=2,E330=2,F330=2),Kinder!J332=Antrag!$C$4),R331,0))/12)</f>
        <v>0</v>
      </c>
      <c r="CM330" s="581">
        <f>IF(COUNTIF(Kinder!E332:P332,Antrag!$C$4)=0,0,(IF(AND(OR(A330=2,B330=2,C330=2,D330=2,E330=2,F330=2,G330=2),Kinder!K332=Antrag!$C$4),S331,0)+IF(AND(OR(A330=2,B330=2,C330=2,D330=2,E330=2,F330=2,G330=2,H330=2),Kinder!L332=Antrag!$C$4),T331,0)+IF(AND(OR(A330=2,B330=2,C330=2,D330=2,E330=2,F330=2,G330=2,H330=2,I330=2),Kinder!M332=Antrag!$C$4),U331,0)+IF(AND(OR(A330=2,B330=2,C330=2,D330=2,E330=2,F330=2,G330=2,H330=2,I330=2,J330=2),Kinder!N332=Antrag!$C$4),V331,0)+IF(AND(OR(A330=2,B330=2,C330=2,D330=2,E330=2,F330=2,G330=2,H330=2,I330=2,J330=2,K330=2),Kinder!O332=Antrag!$C$4),W331,0)+IF(AND(OR(A330=2,B330=2,C330=2,D330=2,E330=2,F330=2,G330=2,H330=2,I330=2,J330=2,K330=2,L330=2),Kinder!P332=Antrag!$C$4),X331,0))/12)</f>
        <v>0</v>
      </c>
    </row>
    <row r="331" spans="1:91" x14ac:dyDescent="0.2">
      <c r="A331" s="124"/>
      <c r="M331">
        <f>Kinder!E331</f>
        <v>0</v>
      </c>
      <c r="N331">
        <f>Kinder!F331</f>
        <v>0</v>
      </c>
      <c r="O331">
        <f>Kinder!G331</f>
        <v>0</v>
      </c>
      <c r="P331">
        <f>Kinder!H331</f>
        <v>0</v>
      </c>
      <c r="Q331">
        <f>Kinder!I331</f>
        <v>0</v>
      </c>
      <c r="R331">
        <f>Kinder!J331</f>
        <v>0</v>
      </c>
      <c r="S331">
        <f>Kinder!K331</f>
        <v>0</v>
      </c>
      <c r="T331">
        <f>Kinder!L331</f>
        <v>0</v>
      </c>
      <c r="U331">
        <f>Kinder!M331</f>
        <v>0</v>
      </c>
      <c r="V331">
        <f>Kinder!N331</f>
        <v>0</v>
      </c>
      <c r="W331">
        <f>Kinder!O331</f>
        <v>0</v>
      </c>
      <c r="X331">
        <f>Kinder!P331</f>
        <v>0</v>
      </c>
      <c r="AX331">
        <f>IF(Kinder!BL330&gt;=4.5,IF('Berechnung 4_5 _ x'!D$5="Nein",4.5,IF(Kinder!AJ$903&lt;3,IF(MAX(Kinder!$AJ$903:AJ$903)&lt;3,4.5,Kinder!BL330),MIN('Berechnung 4_5 _ x'!$E$31:$F$32))),Kinder!BL330)</f>
        <v>0</v>
      </c>
      <c r="AY331">
        <f>IF(Kinder!BM330&gt;=4.5,IF('Berechnung 4_5 _ x'!E$5="Nein",4.5,IF(Kinder!AK$903&lt;3,IF(MAX(Kinder!$AJ$903:AK$903)&lt;3,4.5,Kinder!BM330),MIN('Berechnung 4_5 _ x'!$E$31:$F$32))),Kinder!BM330)</f>
        <v>0</v>
      </c>
      <c r="AZ331">
        <f>IF(Kinder!BN330&gt;=4.5,IF('Berechnung 4_5 _ x'!F$5="Nein",4.5,IF(Kinder!AL$903&lt;3,IF(MAX(Kinder!$AJ$903:AL$903)&lt;3,4.5,Kinder!BN330),MIN('Berechnung 4_5 _ x'!$E$31:$F$32))),Kinder!BN330)</f>
        <v>0</v>
      </c>
      <c r="BA331">
        <f>IF(Kinder!BO330&gt;=4.5,IF('Berechnung 4_5 _ x'!G$5="Nein",4.5,IF(Kinder!AM$903&lt;3,IF(MAX(Kinder!$AJ$903:AM$903)&lt;3,4.5,Kinder!BO330),MIN('Berechnung 4_5 _ x'!$E$31:$F$32))),Kinder!BO330)</f>
        <v>0</v>
      </c>
      <c r="BB331">
        <f>IF(Kinder!BP330&gt;=4.5,IF('Berechnung 4_5 _ x'!H$5="Nein",4.5,IF(Kinder!AN$903&lt;3,IF(MAX(Kinder!$AJ$903:AN$903)&lt;3,4.5,Kinder!BP330),MIN('Berechnung 4_5 _ x'!$E$31:$F$32))),Kinder!BP330)</f>
        <v>0</v>
      </c>
      <c r="BC331">
        <f>IF(Kinder!BQ330&gt;=4.5,IF('Berechnung 4_5 _ x'!I$5="Nein",4.5,IF(Kinder!AO$903&lt;3,IF(MAX(Kinder!$AJ$903:AO$903)&lt;3,4.5,Kinder!BQ330),MIN('Berechnung 4_5 _ x'!$E$31:$F$32))),Kinder!BQ330)</f>
        <v>0</v>
      </c>
      <c r="BD331">
        <f>IF(Kinder!BR330&gt;=4.5,IF('Berechnung 4_5 _ x'!J$5="Nein",4.5,IF(Kinder!AP$903&lt;3,IF(MAX(Kinder!$AJ$903:AP$903)&lt;3,4.5,Kinder!BR330),MIN('Berechnung 4_5 _ x'!$E$31:$F$32))),Kinder!BR330)</f>
        <v>0</v>
      </c>
      <c r="BE331">
        <f>IF(Kinder!BS330&gt;=4.5,IF('Berechnung 4_5 _ x'!K$5="Nein",4.5,IF(Kinder!AQ$903&lt;3,IF(MAX(Kinder!$AJ$903:AQ$903)&lt;3,4.5,Kinder!BS330),MIN('Berechnung 4_5 _ x'!$E$31:$F$32))),Kinder!BS330)</f>
        <v>0</v>
      </c>
      <c r="BF331">
        <f>IF(Kinder!BT330&gt;=4.5,IF('Berechnung 4_5 _ x'!L$5="Nein",4.5,IF(Kinder!AR$903&lt;3,IF(MAX(Kinder!$AJ$903:AR$903)&lt;3,4.5,Kinder!BT330),MIN('Berechnung 4_5 _ x'!$E$31:$F$32))),Kinder!BT330)</f>
        <v>0</v>
      </c>
      <c r="BG331">
        <f>IF(Kinder!BU330&gt;=4.5,IF('Berechnung 4_5 _ x'!M$5="Nein",4.5,IF(Kinder!AS$903&lt;3,IF(MAX(Kinder!$AJ$903:AS$903)&lt;3,4.5,Kinder!BU330),MIN('Berechnung 4_5 _ x'!$E$31:$F$32))),Kinder!BU330)</f>
        <v>0</v>
      </c>
      <c r="BH331">
        <f>IF(Kinder!BV330&gt;=4.5,IF('Berechnung 4_5 _ x'!N$5="Nein",4.5,IF(Kinder!AT$903&lt;3,IF(MAX(Kinder!$AJ$903:AT$903)&lt;3,4.5,Kinder!BV330),MIN('Berechnung 4_5 _ x'!$E$31:$F$32))),Kinder!BV330)</f>
        <v>0</v>
      </c>
      <c r="BI331">
        <f>IF(Kinder!BW330&gt;=4.5,IF('Berechnung 4_5 _ x'!O$5="Nein",4.5,IF(Kinder!AU$903&lt;3,IF(MAX(Kinder!$AJ$903:AU$903)&lt;3,4.5,Kinder!BW330),MIN('Berechnung 4_5 _ x'!$E$31:$F$32))),Kinder!BW330)</f>
        <v>0</v>
      </c>
      <c r="BJ331">
        <f t="shared" ref="BJ331:BU331" si="546">MIN(AX330,AX331)*AX332</f>
        <v>0</v>
      </c>
      <c r="BK331">
        <f t="shared" si="546"/>
        <v>0</v>
      </c>
      <c r="BL331">
        <f t="shared" si="546"/>
        <v>0</v>
      </c>
      <c r="BM331">
        <f t="shared" si="546"/>
        <v>0</v>
      </c>
      <c r="BN331">
        <f t="shared" si="546"/>
        <v>0</v>
      </c>
      <c r="BO331">
        <f t="shared" si="546"/>
        <v>0</v>
      </c>
      <c r="BP331">
        <f t="shared" si="546"/>
        <v>0</v>
      </c>
      <c r="BQ331">
        <f t="shared" si="546"/>
        <v>0</v>
      </c>
      <c r="BR331">
        <f t="shared" si="546"/>
        <v>0</v>
      </c>
      <c r="BS331">
        <f t="shared" si="546"/>
        <v>0</v>
      </c>
      <c r="BT331">
        <f t="shared" si="546"/>
        <v>0</v>
      </c>
      <c r="BU331">
        <f t="shared" si="546"/>
        <v>0</v>
      </c>
      <c r="BV331">
        <f>SUM(BJ331:BU331)</f>
        <v>0</v>
      </c>
      <c r="CJ331" s="78"/>
      <c r="CK331" s="581"/>
      <c r="CL331" s="581"/>
      <c r="CM331" s="581"/>
    </row>
    <row r="332" spans="1:91" ht="13.5" thickBot="1" x14ac:dyDescent="0.25">
      <c r="A332" s="167"/>
      <c r="B332" s="79"/>
      <c r="C332" s="79"/>
      <c r="D332" s="79"/>
      <c r="E332" s="79"/>
      <c r="F332" s="79"/>
      <c r="G332" s="79"/>
      <c r="H332" s="79"/>
      <c r="I332" s="79"/>
      <c r="J332" s="79"/>
      <c r="K332" s="79"/>
      <c r="L332" s="79"/>
      <c r="M332" s="79"/>
      <c r="N332" s="79"/>
      <c r="O332" s="79"/>
      <c r="P332" s="79"/>
      <c r="Q332" s="79"/>
      <c r="R332" s="79"/>
      <c r="S332" s="79"/>
      <c r="T332" s="79"/>
      <c r="U332" s="79"/>
      <c r="V332" s="79"/>
      <c r="W332" s="79"/>
      <c r="X332" s="79"/>
      <c r="Y332" s="79">
        <f t="shared" ref="Y332:AJ332" si="547">A330*M331</f>
        <v>0</v>
      </c>
      <c r="Z332" s="79">
        <f t="shared" si="547"/>
        <v>0</v>
      </c>
      <c r="AA332" s="79">
        <f t="shared" si="547"/>
        <v>0</v>
      </c>
      <c r="AB332" s="79">
        <f t="shared" si="547"/>
        <v>0</v>
      </c>
      <c r="AC332" s="79">
        <f t="shared" si="547"/>
        <v>0</v>
      </c>
      <c r="AD332" s="79">
        <f t="shared" si="547"/>
        <v>0</v>
      </c>
      <c r="AE332" s="79">
        <f t="shared" si="547"/>
        <v>0</v>
      </c>
      <c r="AF332" s="79">
        <f t="shared" si="547"/>
        <v>0</v>
      </c>
      <c r="AG332" s="79">
        <f t="shared" si="547"/>
        <v>0</v>
      </c>
      <c r="AH332" s="79">
        <f t="shared" si="547"/>
        <v>0</v>
      </c>
      <c r="AI332" s="79">
        <f t="shared" si="547"/>
        <v>0</v>
      </c>
      <c r="AJ332" s="79">
        <f t="shared" si="547"/>
        <v>0</v>
      </c>
      <c r="AK332" s="79">
        <f t="shared" ref="AK332:AV332" si="548">IF(A330&gt;4.4,M331,A330*M331)</f>
        <v>0</v>
      </c>
      <c r="AL332" s="79">
        <f t="shared" si="548"/>
        <v>0</v>
      </c>
      <c r="AM332" s="79">
        <f t="shared" si="548"/>
        <v>0</v>
      </c>
      <c r="AN332" s="79">
        <f t="shared" si="548"/>
        <v>0</v>
      </c>
      <c r="AO332" s="79">
        <f t="shared" si="548"/>
        <v>0</v>
      </c>
      <c r="AP332" s="79">
        <f t="shared" si="548"/>
        <v>0</v>
      </c>
      <c r="AQ332" s="79">
        <f t="shared" si="548"/>
        <v>0</v>
      </c>
      <c r="AR332" s="79">
        <f t="shared" si="548"/>
        <v>0</v>
      </c>
      <c r="AS332" s="79">
        <f t="shared" si="548"/>
        <v>0</v>
      </c>
      <c r="AT332" s="79">
        <f t="shared" si="548"/>
        <v>0</v>
      </c>
      <c r="AU332" s="79">
        <f t="shared" si="548"/>
        <v>0</v>
      </c>
      <c r="AV332" s="79">
        <f t="shared" si="548"/>
        <v>0</v>
      </c>
      <c r="AW332" s="79">
        <f>SUM(Y332:AJ332)</f>
        <v>0</v>
      </c>
      <c r="AX332" s="168">
        <f>Kinder!BL331</f>
        <v>0</v>
      </c>
      <c r="AY332" s="168">
        <f>Kinder!BM331</f>
        <v>0</v>
      </c>
      <c r="AZ332" s="168">
        <f>Kinder!BN331</f>
        <v>0</v>
      </c>
      <c r="BA332" s="168">
        <f>Kinder!BO331</f>
        <v>0</v>
      </c>
      <c r="BB332" s="168">
        <f>Kinder!BP331</f>
        <v>0</v>
      </c>
      <c r="BC332" s="168">
        <f>Kinder!BQ331</f>
        <v>0</v>
      </c>
      <c r="BD332" s="168">
        <f>Kinder!BR331</f>
        <v>0</v>
      </c>
      <c r="BE332" s="168">
        <f>Kinder!BS331</f>
        <v>0</v>
      </c>
      <c r="BF332" s="168">
        <f>Kinder!BT331</f>
        <v>0</v>
      </c>
      <c r="BG332" s="168">
        <f>Kinder!BU331</f>
        <v>0</v>
      </c>
      <c r="BH332" s="168">
        <f>Kinder!BV331</f>
        <v>0</v>
      </c>
      <c r="BI332" s="168">
        <f>Kinder!BW331</f>
        <v>0</v>
      </c>
      <c r="BV332" s="79"/>
      <c r="BW332" s="79">
        <f t="shared" ref="BW332:CH332" si="549">IF(MIN(AX330,AX331)&gt;4.5,4.5*AX332,BJ331)</f>
        <v>0</v>
      </c>
      <c r="BX332" s="79">
        <f t="shared" si="549"/>
        <v>0</v>
      </c>
      <c r="BY332" s="79">
        <f t="shared" si="549"/>
        <v>0</v>
      </c>
      <c r="BZ332" s="79">
        <f t="shared" si="549"/>
        <v>0</v>
      </c>
      <c r="CA332" s="79">
        <f t="shared" si="549"/>
        <v>0</v>
      </c>
      <c r="CB332" s="79">
        <f t="shared" si="549"/>
        <v>0</v>
      </c>
      <c r="CC332" s="79">
        <f t="shared" si="549"/>
        <v>0</v>
      </c>
      <c r="CD332" s="79">
        <f t="shared" si="549"/>
        <v>0</v>
      </c>
      <c r="CE332" s="79">
        <f t="shared" si="549"/>
        <v>0</v>
      </c>
      <c r="CF332" s="79">
        <f t="shared" si="549"/>
        <v>0</v>
      </c>
      <c r="CG332" s="79">
        <f t="shared" si="549"/>
        <v>0</v>
      </c>
      <c r="CH332" s="79">
        <f t="shared" si="549"/>
        <v>0</v>
      </c>
      <c r="CI332" s="79">
        <f>SUM(BW332:CH332)</f>
        <v>0</v>
      </c>
      <c r="CJ332" s="80"/>
      <c r="CK332" s="581"/>
      <c r="CL332" s="581"/>
      <c r="CM332" s="581"/>
    </row>
    <row r="333" spans="1:91" x14ac:dyDescent="0.2">
      <c r="A333" s="124">
        <f>Kinder!E333</f>
        <v>0</v>
      </c>
      <c r="B333">
        <f>Kinder!F333</f>
        <v>0</v>
      </c>
      <c r="C333">
        <f>Kinder!G333</f>
        <v>0</v>
      </c>
      <c r="D333">
        <f>Kinder!H333</f>
        <v>0</v>
      </c>
      <c r="E333">
        <f>Kinder!I333</f>
        <v>0</v>
      </c>
      <c r="F333">
        <f>Kinder!J333</f>
        <v>0</v>
      </c>
      <c r="G333">
        <f>Kinder!K333</f>
        <v>0</v>
      </c>
      <c r="H333">
        <f>Kinder!L333</f>
        <v>0</v>
      </c>
      <c r="I333">
        <f>Kinder!M333</f>
        <v>0</v>
      </c>
      <c r="J333">
        <f>Kinder!N333</f>
        <v>0</v>
      </c>
      <c r="K333">
        <f>Kinder!O333</f>
        <v>0</v>
      </c>
      <c r="L333">
        <f>Kinder!P333</f>
        <v>0</v>
      </c>
      <c r="AX333" s="165">
        <f>IF(Kinder!BL333=4.5,'Berechnung 4_5 _ x'!$E$31,Kinder!BL333)</f>
        <v>0</v>
      </c>
      <c r="AY333" s="165">
        <f>IF(Kinder!F333=4.5,'Berechnung 4_5 _ x'!$E$31,Kinder!F333)</f>
        <v>0</v>
      </c>
      <c r="AZ333" s="165">
        <f>IF(Kinder!G333=4.5,'Berechnung 4_5 _ x'!$E$31,Kinder!G333)</f>
        <v>0</v>
      </c>
      <c r="BA333" s="165">
        <f>IF(Kinder!H333=4.5,'Berechnung 4_5 _ x'!$E$31,Kinder!H333)</f>
        <v>0</v>
      </c>
      <c r="BB333" s="165">
        <f>IF(Kinder!I333=4.5,'Berechnung 4_5 _ x'!$E$31,Kinder!I333)</f>
        <v>0</v>
      </c>
      <c r="BC333" s="165">
        <f>IF(Kinder!J333=4.5,'Berechnung 4_5 _ x'!$E$31,Kinder!J333)</f>
        <v>0</v>
      </c>
      <c r="BD333" s="165">
        <f>IF(Kinder!K333=4.5,'Berechnung 4_5 _ x'!$E$31,Kinder!K333)</f>
        <v>0</v>
      </c>
      <c r="BE333" s="165">
        <f>IF(Kinder!L333=4.5,'Berechnung 4_5 _ x'!$E$31,Kinder!L333)</f>
        <v>0</v>
      </c>
      <c r="BF333" s="165">
        <f>IF(Kinder!M333=4.5,'Berechnung 4_5 _ x'!$E$31,Kinder!M333)</f>
        <v>0</v>
      </c>
      <c r="BG333" s="165">
        <f>IF(Kinder!N333=4.5,'Berechnung 4_5 _ x'!$E$31,Kinder!N333)</f>
        <v>0</v>
      </c>
      <c r="BH333" s="165">
        <f>IF(Kinder!O333=4.5,'Berechnung 4_5 _ x'!$E$31,Kinder!O333)</f>
        <v>0</v>
      </c>
      <c r="BI333" s="165">
        <f>IF(Kinder!P333=4.5,'Berechnung 4_5 _ x'!$E$31,Kinder!P333)</f>
        <v>0</v>
      </c>
      <c r="BJ333" s="165"/>
      <c r="BK333" s="165"/>
      <c r="BL333" s="165"/>
      <c r="BM333" s="165"/>
      <c r="BN333" s="165"/>
      <c r="BO333" s="165"/>
      <c r="BP333" s="165"/>
      <c r="BQ333" s="165"/>
      <c r="BR333" s="165"/>
      <c r="BS333" s="165"/>
      <c r="BT333" s="165"/>
      <c r="BU333" s="165"/>
      <c r="BW333">
        <f t="shared" ref="BW333:CH333" si="550">IF(MIN(AX333,AX334)&gt;=4.5,1*AX335,BJ334)</f>
        <v>0</v>
      </c>
      <c r="BX333">
        <f t="shared" si="550"/>
        <v>0</v>
      </c>
      <c r="BY333">
        <f t="shared" si="550"/>
        <v>0</v>
      </c>
      <c r="BZ333">
        <f t="shared" si="550"/>
        <v>0</v>
      </c>
      <c r="CA333">
        <f t="shared" si="550"/>
        <v>0</v>
      </c>
      <c r="CB333">
        <f t="shared" si="550"/>
        <v>0</v>
      </c>
      <c r="CC333">
        <f t="shared" si="550"/>
        <v>0</v>
      </c>
      <c r="CD333">
        <f t="shared" si="550"/>
        <v>0</v>
      </c>
      <c r="CE333">
        <f t="shared" si="550"/>
        <v>0</v>
      </c>
      <c r="CF333">
        <f t="shared" si="550"/>
        <v>0</v>
      </c>
      <c r="CG333">
        <f t="shared" si="550"/>
        <v>0</v>
      </c>
      <c r="CH333">
        <f t="shared" si="550"/>
        <v>0</v>
      </c>
      <c r="CJ333" s="78">
        <f>SUM(BW333:CH333)</f>
        <v>0</v>
      </c>
      <c r="CK333" s="581">
        <f>CL333+CM333</f>
        <v>0</v>
      </c>
      <c r="CL333" s="581">
        <f>IF(COUNTIF(Kinder!E335:P335,Antrag!$C$4)=0,0,(IF(AND(A333=2,Kinder!E335=Antrag!$C$4),M334,0)+IF(AND(OR(A333=2,B333=2),Kinder!F335=Antrag!$C$4),N334,0)+IF(AND(OR(A333=2,B333=2,C333=2),Kinder!G335=Antrag!$C$4),O334,0)+IF(AND(OR(A333=2,B333=2,C333=2,D333=2),Kinder!H335=Antrag!$C$4),P334,0)+IF(AND(OR(A333=2,B333=2,C333=2,D333=2,E333=2),Kinder!I335=Antrag!$C$4),Q334,0)+IF(AND(OR(A333=2,B333=2,C333=2,D333=2,E333=2,F333=2),Kinder!J335=Antrag!$C$4),R334,0))/12)</f>
        <v>0</v>
      </c>
      <c r="CM333" s="581">
        <f>IF(COUNTIF(Kinder!E335:P335,Antrag!$C$4)=0,0,(IF(AND(OR(A333=2,B333=2,C333=2,D333=2,E333=2,F333=2,G333=2),Kinder!K335=Antrag!$C$4),S334,0)+IF(AND(OR(A333=2,B333=2,C333=2,D333=2,E333=2,F333=2,G333=2,H333=2),Kinder!L335=Antrag!$C$4),T334,0)+IF(AND(OR(A333=2,B333=2,C333=2,D333=2,E333=2,F333=2,G333=2,H333=2,I333=2),Kinder!M335=Antrag!$C$4),U334,0)+IF(AND(OR(A333=2,B333=2,C333=2,D333=2,E333=2,F333=2,G333=2,H333=2,I333=2,J333=2),Kinder!N335=Antrag!$C$4),V334,0)+IF(AND(OR(A333=2,B333=2,C333=2,D333=2,E333=2,F333=2,G333=2,H333=2,I333=2,J333=2,K333=2),Kinder!O335=Antrag!$C$4),W334,0)+IF(AND(OR(A333=2,B333=2,C333=2,D333=2,E333=2,F333=2,G333=2,H333=2,I333=2,J333=2,K333=2,L333=2),Kinder!P335=Antrag!$C$4),X334,0))/12)</f>
        <v>0</v>
      </c>
    </row>
    <row r="334" spans="1:91" x14ac:dyDescent="0.2">
      <c r="A334" s="124"/>
      <c r="M334">
        <f>Kinder!E334</f>
        <v>0</v>
      </c>
      <c r="N334">
        <f>Kinder!F334</f>
        <v>0</v>
      </c>
      <c r="O334">
        <f>Kinder!G334</f>
        <v>0</v>
      </c>
      <c r="P334">
        <f>Kinder!H334</f>
        <v>0</v>
      </c>
      <c r="Q334">
        <f>Kinder!I334</f>
        <v>0</v>
      </c>
      <c r="R334">
        <f>Kinder!J334</f>
        <v>0</v>
      </c>
      <c r="S334">
        <f>Kinder!K334</f>
        <v>0</v>
      </c>
      <c r="T334">
        <f>Kinder!L334</f>
        <v>0</v>
      </c>
      <c r="U334">
        <f>Kinder!M334</f>
        <v>0</v>
      </c>
      <c r="V334">
        <f>Kinder!N334</f>
        <v>0</v>
      </c>
      <c r="W334">
        <f>Kinder!O334</f>
        <v>0</v>
      </c>
      <c r="X334">
        <f>Kinder!P334</f>
        <v>0</v>
      </c>
      <c r="AX334">
        <f>IF(Kinder!BL333&gt;=4.5,IF('Berechnung 4_5 _ x'!D$5="Nein",4.5,IF(Kinder!AJ$903&lt;3,IF(MAX(Kinder!$AJ$903:AJ$903)&lt;3,4.5,Kinder!BL333),MIN('Berechnung 4_5 _ x'!$E$31:$F$32))),Kinder!BL333)</f>
        <v>0</v>
      </c>
      <c r="AY334">
        <f>IF(Kinder!BM333&gt;=4.5,IF('Berechnung 4_5 _ x'!E$5="Nein",4.5,IF(Kinder!AK$903&lt;3,IF(MAX(Kinder!$AJ$903:AK$903)&lt;3,4.5,Kinder!BM333),MIN('Berechnung 4_5 _ x'!$E$31:$F$32))),Kinder!BM333)</f>
        <v>0</v>
      </c>
      <c r="AZ334">
        <f>IF(Kinder!BN333&gt;=4.5,IF('Berechnung 4_5 _ x'!F$5="Nein",4.5,IF(Kinder!AL$903&lt;3,IF(MAX(Kinder!$AJ$903:AL$903)&lt;3,4.5,Kinder!BN333),MIN('Berechnung 4_5 _ x'!$E$31:$F$32))),Kinder!BN333)</f>
        <v>0</v>
      </c>
      <c r="BA334">
        <f>IF(Kinder!BO333&gt;=4.5,IF('Berechnung 4_5 _ x'!G$5="Nein",4.5,IF(Kinder!AM$903&lt;3,IF(MAX(Kinder!$AJ$903:AM$903)&lt;3,4.5,Kinder!BO333),MIN('Berechnung 4_5 _ x'!$E$31:$F$32))),Kinder!BO333)</f>
        <v>0</v>
      </c>
      <c r="BB334">
        <f>IF(Kinder!BP333&gt;=4.5,IF('Berechnung 4_5 _ x'!H$5="Nein",4.5,IF(Kinder!AN$903&lt;3,IF(MAX(Kinder!$AJ$903:AN$903)&lt;3,4.5,Kinder!BP333),MIN('Berechnung 4_5 _ x'!$E$31:$F$32))),Kinder!BP333)</f>
        <v>0</v>
      </c>
      <c r="BC334">
        <f>IF(Kinder!BQ333&gt;=4.5,IF('Berechnung 4_5 _ x'!I$5="Nein",4.5,IF(Kinder!AO$903&lt;3,IF(MAX(Kinder!$AJ$903:AO$903)&lt;3,4.5,Kinder!BQ333),MIN('Berechnung 4_5 _ x'!$E$31:$F$32))),Kinder!BQ333)</f>
        <v>0</v>
      </c>
      <c r="BD334">
        <f>IF(Kinder!BR333&gt;=4.5,IF('Berechnung 4_5 _ x'!J$5="Nein",4.5,IF(Kinder!AP$903&lt;3,IF(MAX(Kinder!$AJ$903:AP$903)&lt;3,4.5,Kinder!BR333),MIN('Berechnung 4_5 _ x'!$E$31:$F$32))),Kinder!BR333)</f>
        <v>0</v>
      </c>
      <c r="BE334">
        <f>IF(Kinder!BS333&gt;=4.5,IF('Berechnung 4_5 _ x'!K$5="Nein",4.5,IF(Kinder!AQ$903&lt;3,IF(MAX(Kinder!$AJ$903:AQ$903)&lt;3,4.5,Kinder!BS333),MIN('Berechnung 4_5 _ x'!$E$31:$F$32))),Kinder!BS333)</f>
        <v>0</v>
      </c>
      <c r="BF334">
        <f>IF(Kinder!BT333&gt;=4.5,IF('Berechnung 4_5 _ x'!L$5="Nein",4.5,IF(Kinder!AR$903&lt;3,IF(MAX(Kinder!$AJ$903:AR$903)&lt;3,4.5,Kinder!BT333),MIN('Berechnung 4_5 _ x'!$E$31:$F$32))),Kinder!BT333)</f>
        <v>0</v>
      </c>
      <c r="BG334">
        <f>IF(Kinder!BU333&gt;=4.5,IF('Berechnung 4_5 _ x'!M$5="Nein",4.5,IF(Kinder!AS$903&lt;3,IF(MAX(Kinder!$AJ$903:AS$903)&lt;3,4.5,Kinder!BU333),MIN('Berechnung 4_5 _ x'!$E$31:$F$32))),Kinder!BU333)</f>
        <v>0</v>
      </c>
      <c r="BH334">
        <f>IF(Kinder!BV333&gt;=4.5,IF('Berechnung 4_5 _ x'!N$5="Nein",4.5,IF(Kinder!AT$903&lt;3,IF(MAX(Kinder!$AJ$903:AT$903)&lt;3,4.5,Kinder!BV333),MIN('Berechnung 4_5 _ x'!$E$31:$F$32))),Kinder!BV333)</f>
        <v>0</v>
      </c>
      <c r="BI334">
        <f>IF(Kinder!BW333&gt;=4.5,IF('Berechnung 4_5 _ x'!O$5="Nein",4.5,IF(Kinder!AU$903&lt;3,IF(MAX(Kinder!$AJ$903:AU$903)&lt;3,4.5,Kinder!BW333),MIN('Berechnung 4_5 _ x'!$E$31:$F$32))),Kinder!BW333)</f>
        <v>0</v>
      </c>
      <c r="BJ334">
        <f t="shared" ref="BJ334:BU334" si="551">MIN(AX333,AX334)*AX335</f>
        <v>0</v>
      </c>
      <c r="BK334">
        <f t="shared" si="551"/>
        <v>0</v>
      </c>
      <c r="BL334">
        <f t="shared" si="551"/>
        <v>0</v>
      </c>
      <c r="BM334">
        <f t="shared" si="551"/>
        <v>0</v>
      </c>
      <c r="BN334">
        <f t="shared" si="551"/>
        <v>0</v>
      </c>
      <c r="BO334">
        <f t="shared" si="551"/>
        <v>0</v>
      </c>
      <c r="BP334">
        <f t="shared" si="551"/>
        <v>0</v>
      </c>
      <c r="BQ334">
        <f t="shared" si="551"/>
        <v>0</v>
      </c>
      <c r="BR334">
        <f t="shared" si="551"/>
        <v>0</v>
      </c>
      <c r="BS334">
        <f t="shared" si="551"/>
        <v>0</v>
      </c>
      <c r="BT334">
        <f t="shared" si="551"/>
        <v>0</v>
      </c>
      <c r="BU334">
        <f t="shared" si="551"/>
        <v>0</v>
      </c>
      <c r="BV334">
        <f>SUM(BJ334:BU334)</f>
        <v>0</v>
      </c>
      <c r="CJ334" s="78"/>
      <c r="CK334" s="581"/>
      <c r="CL334" s="581"/>
      <c r="CM334" s="581"/>
    </row>
    <row r="335" spans="1:91" ht="13.5" thickBot="1" x14ac:dyDescent="0.25">
      <c r="A335" s="167"/>
      <c r="B335" s="79"/>
      <c r="C335" s="79"/>
      <c r="D335" s="79"/>
      <c r="E335" s="79"/>
      <c r="F335" s="79"/>
      <c r="G335" s="79"/>
      <c r="H335" s="79"/>
      <c r="I335" s="79"/>
      <c r="J335" s="79"/>
      <c r="K335" s="79"/>
      <c r="L335" s="79"/>
      <c r="M335" s="79"/>
      <c r="N335" s="79"/>
      <c r="O335" s="79"/>
      <c r="P335" s="79"/>
      <c r="Q335" s="79"/>
      <c r="R335" s="79"/>
      <c r="S335" s="79"/>
      <c r="T335" s="79"/>
      <c r="U335" s="79"/>
      <c r="V335" s="79"/>
      <c r="W335" s="79"/>
      <c r="X335" s="79"/>
      <c r="Y335" s="79">
        <f t="shared" ref="Y335:AJ335" si="552">A333*M334</f>
        <v>0</v>
      </c>
      <c r="Z335" s="79">
        <f t="shared" si="552"/>
        <v>0</v>
      </c>
      <c r="AA335" s="79">
        <f t="shared" si="552"/>
        <v>0</v>
      </c>
      <c r="AB335" s="79">
        <f t="shared" si="552"/>
        <v>0</v>
      </c>
      <c r="AC335" s="79">
        <f t="shared" si="552"/>
        <v>0</v>
      </c>
      <c r="AD335" s="79">
        <f t="shared" si="552"/>
        <v>0</v>
      </c>
      <c r="AE335" s="79">
        <f t="shared" si="552"/>
        <v>0</v>
      </c>
      <c r="AF335" s="79">
        <f t="shared" si="552"/>
        <v>0</v>
      </c>
      <c r="AG335" s="79">
        <f t="shared" si="552"/>
        <v>0</v>
      </c>
      <c r="AH335" s="79">
        <f t="shared" si="552"/>
        <v>0</v>
      </c>
      <c r="AI335" s="79">
        <f t="shared" si="552"/>
        <v>0</v>
      </c>
      <c r="AJ335" s="79">
        <f t="shared" si="552"/>
        <v>0</v>
      </c>
      <c r="AK335" s="79">
        <f t="shared" ref="AK335:AV335" si="553">IF(A333&gt;4.4,M334,A333*M334)</f>
        <v>0</v>
      </c>
      <c r="AL335" s="79">
        <f t="shared" si="553"/>
        <v>0</v>
      </c>
      <c r="AM335" s="79">
        <f t="shared" si="553"/>
        <v>0</v>
      </c>
      <c r="AN335" s="79">
        <f t="shared" si="553"/>
        <v>0</v>
      </c>
      <c r="AO335" s="79">
        <f t="shared" si="553"/>
        <v>0</v>
      </c>
      <c r="AP335" s="79">
        <f t="shared" si="553"/>
        <v>0</v>
      </c>
      <c r="AQ335" s="79">
        <f t="shared" si="553"/>
        <v>0</v>
      </c>
      <c r="AR335" s="79">
        <f t="shared" si="553"/>
        <v>0</v>
      </c>
      <c r="AS335" s="79">
        <f t="shared" si="553"/>
        <v>0</v>
      </c>
      <c r="AT335" s="79">
        <f t="shared" si="553"/>
        <v>0</v>
      </c>
      <c r="AU335" s="79">
        <f t="shared" si="553"/>
        <v>0</v>
      </c>
      <c r="AV335" s="79">
        <f t="shared" si="553"/>
        <v>0</v>
      </c>
      <c r="AW335" s="79">
        <f>SUM(Y335:AJ335)</f>
        <v>0</v>
      </c>
      <c r="AX335" s="168">
        <f>Kinder!BL334</f>
        <v>0</v>
      </c>
      <c r="AY335" s="168">
        <f>Kinder!BM334</f>
        <v>0</v>
      </c>
      <c r="AZ335" s="168">
        <f>Kinder!BN334</f>
        <v>0</v>
      </c>
      <c r="BA335" s="168">
        <f>Kinder!BO334</f>
        <v>0</v>
      </c>
      <c r="BB335" s="168">
        <f>Kinder!BP334</f>
        <v>0</v>
      </c>
      <c r="BC335" s="168">
        <f>Kinder!BQ334</f>
        <v>0</v>
      </c>
      <c r="BD335" s="168">
        <f>Kinder!BR334</f>
        <v>0</v>
      </c>
      <c r="BE335" s="168">
        <f>Kinder!BS334</f>
        <v>0</v>
      </c>
      <c r="BF335" s="168">
        <f>Kinder!BT334</f>
        <v>0</v>
      </c>
      <c r="BG335" s="168">
        <f>Kinder!BU334</f>
        <v>0</v>
      </c>
      <c r="BH335" s="168">
        <f>Kinder!BV334</f>
        <v>0</v>
      </c>
      <c r="BI335" s="168">
        <f>Kinder!BW334</f>
        <v>0</v>
      </c>
      <c r="BV335" s="79"/>
      <c r="BW335" s="79">
        <f t="shared" ref="BW335:CH335" si="554">IF(MIN(AX333,AX334)&gt;4.5,4.5*AX335,BJ334)</f>
        <v>0</v>
      </c>
      <c r="BX335" s="79">
        <f t="shared" si="554"/>
        <v>0</v>
      </c>
      <c r="BY335" s="79">
        <f t="shared" si="554"/>
        <v>0</v>
      </c>
      <c r="BZ335" s="79">
        <f t="shared" si="554"/>
        <v>0</v>
      </c>
      <c r="CA335" s="79">
        <f t="shared" si="554"/>
        <v>0</v>
      </c>
      <c r="CB335" s="79">
        <f t="shared" si="554"/>
        <v>0</v>
      </c>
      <c r="CC335" s="79">
        <f t="shared" si="554"/>
        <v>0</v>
      </c>
      <c r="CD335" s="79">
        <f t="shared" si="554"/>
        <v>0</v>
      </c>
      <c r="CE335" s="79">
        <f t="shared" si="554"/>
        <v>0</v>
      </c>
      <c r="CF335" s="79">
        <f t="shared" si="554"/>
        <v>0</v>
      </c>
      <c r="CG335" s="79">
        <f t="shared" si="554"/>
        <v>0</v>
      </c>
      <c r="CH335" s="79">
        <f t="shared" si="554"/>
        <v>0</v>
      </c>
      <c r="CI335" s="79">
        <f>SUM(BW335:CH335)</f>
        <v>0</v>
      </c>
      <c r="CJ335" s="80"/>
      <c r="CK335" s="581"/>
      <c r="CL335" s="581"/>
      <c r="CM335" s="581"/>
    </row>
    <row r="336" spans="1:91" x14ac:dyDescent="0.2">
      <c r="A336" s="124">
        <f>Kinder!E336</f>
        <v>0</v>
      </c>
      <c r="B336">
        <f>Kinder!F336</f>
        <v>0</v>
      </c>
      <c r="C336">
        <f>Kinder!G336</f>
        <v>0</v>
      </c>
      <c r="D336">
        <f>Kinder!H336</f>
        <v>0</v>
      </c>
      <c r="E336">
        <f>Kinder!I336</f>
        <v>0</v>
      </c>
      <c r="F336">
        <f>Kinder!J336</f>
        <v>0</v>
      </c>
      <c r="G336">
        <f>Kinder!K336</f>
        <v>0</v>
      </c>
      <c r="H336">
        <f>Kinder!L336</f>
        <v>0</v>
      </c>
      <c r="I336">
        <f>Kinder!M336</f>
        <v>0</v>
      </c>
      <c r="J336">
        <f>Kinder!N336</f>
        <v>0</v>
      </c>
      <c r="K336">
        <f>Kinder!O336</f>
        <v>0</v>
      </c>
      <c r="L336">
        <f>Kinder!P336</f>
        <v>0</v>
      </c>
      <c r="AX336" s="165">
        <f>IF(Kinder!BL336=4.5,'Berechnung 4_5 _ x'!$E$31,Kinder!BL336)</f>
        <v>0</v>
      </c>
      <c r="AY336" s="165">
        <f>IF(Kinder!F336=4.5,'Berechnung 4_5 _ x'!$E$31,Kinder!F336)</f>
        <v>0</v>
      </c>
      <c r="AZ336" s="165">
        <f>IF(Kinder!G336=4.5,'Berechnung 4_5 _ x'!$E$31,Kinder!G336)</f>
        <v>0</v>
      </c>
      <c r="BA336" s="165">
        <f>IF(Kinder!H336=4.5,'Berechnung 4_5 _ x'!$E$31,Kinder!H336)</f>
        <v>0</v>
      </c>
      <c r="BB336" s="165">
        <f>IF(Kinder!I336=4.5,'Berechnung 4_5 _ x'!$E$31,Kinder!I336)</f>
        <v>0</v>
      </c>
      <c r="BC336" s="165">
        <f>IF(Kinder!J336=4.5,'Berechnung 4_5 _ x'!$E$31,Kinder!J336)</f>
        <v>0</v>
      </c>
      <c r="BD336" s="165">
        <f>IF(Kinder!K336=4.5,'Berechnung 4_5 _ x'!$E$31,Kinder!K336)</f>
        <v>0</v>
      </c>
      <c r="BE336" s="165">
        <f>IF(Kinder!L336=4.5,'Berechnung 4_5 _ x'!$E$31,Kinder!L336)</f>
        <v>0</v>
      </c>
      <c r="BF336" s="165">
        <f>IF(Kinder!M336=4.5,'Berechnung 4_5 _ x'!$E$31,Kinder!M336)</f>
        <v>0</v>
      </c>
      <c r="BG336" s="165">
        <f>IF(Kinder!N336=4.5,'Berechnung 4_5 _ x'!$E$31,Kinder!N336)</f>
        <v>0</v>
      </c>
      <c r="BH336" s="165">
        <f>IF(Kinder!O336=4.5,'Berechnung 4_5 _ x'!$E$31,Kinder!O336)</f>
        <v>0</v>
      </c>
      <c r="BI336" s="165">
        <f>IF(Kinder!P336=4.5,'Berechnung 4_5 _ x'!$E$31,Kinder!P336)</f>
        <v>0</v>
      </c>
      <c r="BJ336" s="165"/>
      <c r="BK336" s="165"/>
      <c r="BL336" s="165"/>
      <c r="BM336" s="165"/>
      <c r="BN336" s="165"/>
      <c r="BO336" s="165"/>
      <c r="BP336" s="165"/>
      <c r="BQ336" s="165"/>
      <c r="BR336" s="165"/>
      <c r="BS336" s="165"/>
      <c r="BT336" s="165"/>
      <c r="BU336" s="165"/>
      <c r="BW336">
        <f t="shared" ref="BW336:CH336" si="555">IF(MIN(AX336,AX337)&gt;=4.5,1*AX338,BJ337)</f>
        <v>0</v>
      </c>
      <c r="BX336">
        <f t="shared" si="555"/>
        <v>0</v>
      </c>
      <c r="BY336">
        <f t="shared" si="555"/>
        <v>0</v>
      </c>
      <c r="BZ336">
        <f t="shared" si="555"/>
        <v>0</v>
      </c>
      <c r="CA336">
        <f t="shared" si="555"/>
        <v>0</v>
      </c>
      <c r="CB336">
        <f t="shared" si="555"/>
        <v>0</v>
      </c>
      <c r="CC336">
        <f t="shared" si="555"/>
        <v>0</v>
      </c>
      <c r="CD336">
        <f t="shared" si="555"/>
        <v>0</v>
      </c>
      <c r="CE336">
        <f t="shared" si="555"/>
        <v>0</v>
      </c>
      <c r="CF336">
        <f t="shared" si="555"/>
        <v>0</v>
      </c>
      <c r="CG336">
        <f t="shared" si="555"/>
        <v>0</v>
      </c>
      <c r="CH336">
        <f t="shared" si="555"/>
        <v>0</v>
      </c>
      <c r="CJ336" s="78">
        <f>SUM(BW336:CH336)</f>
        <v>0</v>
      </c>
      <c r="CK336" s="581">
        <f>CL336+CM336</f>
        <v>0</v>
      </c>
      <c r="CL336" s="581">
        <f>IF(COUNTIF(Kinder!E338:P338,Antrag!$C$4)=0,0,(IF(AND(A336=2,Kinder!E338=Antrag!$C$4),M337,0)+IF(AND(OR(A336=2,B336=2),Kinder!F338=Antrag!$C$4),N337,0)+IF(AND(OR(A336=2,B336=2,C336=2),Kinder!G338=Antrag!$C$4),O337,0)+IF(AND(OR(A336=2,B336=2,C336=2,D336=2),Kinder!H338=Antrag!$C$4),P337,0)+IF(AND(OR(A336=2,B336=2,C336=2,D336=2,E336=2),Kinder!I338=Antrag!$C$4),Q337,0)+IF(AND(OR(A336=2,B336=2,C336=2,D336=2,E336=2,F336=2),Kinder!J338=Antrag!$C$4),R337,0))/12)</f>
        <v>0</v>
      </c>
      <c r="CM336" s="581">
        <f>IF(COUNTIF(Kinder!E338:P338,Antrag!$C$4)=0,0,(IF(AND(OR(A336=2,B336=2,C336=2,D336=2,E336=2,F336=2,G336=2),Kinder!K338=Antrag!$C$4),S337,0)+IF(AND(OR(A336=2,B336=2,C336=2,D336=2,E336=2,F336=2,G336=2,H336=2),Kinder!L338=Antrag!$C$4),T337,0)+IF(AND(OR(A336=2,B336=2,C336=2,D336=2,E336=2,F336=2,G336=2,H336=2,I336=2),Kinder!M338=Antrag!$C$4),U337,0)+IF(AND(OR(A336=2,B336=2,C336=2,D336=2,E336=2,F336=2,G336=2,H336=2,I336=2,J336=2),Kinder!N338=Antrag!$C$4),V337,0)+IF(AND(OR(A336=2,B336=2,C336=2,D336=2,E336=2,F336=2,G336=2,H336=2,I336=2,J336=2,K336=2),Kinder!O338=Antrag!$C$4),W337,0)+IF(AND(OR(A336=2,B336=2,C336=2,D336=2,E336=2,F336=2,G336=2,H336=2,I336=2,J336=2,K336=2,L336=2),Kinder!P338=Antrag!$C$4),X337,0))/12)</f>
        <v>0</v>
      </c>
    </row>
    <row r="337" spans="1:91" x14ac:dyDescent="0.2">
      <c r="A337" s="124"/>
      <c r="M337">
        <f>Kinder!E337</f>
        <v>0</v>
      </c>
      <c r="N337">
        <f>Kinder!F337</f>
        <v>0</v>
      </c>
      <c r="O337">
        <f>Kinder!G337</f>
        <v>0</v>
      </c>
      <c r="P337">
        <f>Kinder!H337</f>
        <v>0</v>
      </c>
      <c r="Q337">
        <f>Kinder!I337</f>
        <v>0</v>
      </c>
      <c r="R337">
        <f>Kinder!J337</f>
        <v>0</v>
      </c>
      <c r="S337">
        <f>Kinder!K337</f>
        <v>0</v>
      </c>
      <c r="T337">
        <f>Kinder!L337</f>
        <v>0</v>
      </c>
      <c r="U337">
        <f>Kinder!M337</f>
        <v>0</v>
      </c>
      <c r="V337">
        <f>Kinder!N337</f>
        <v>0</v>
      </c>
      <c r="W337">
        <f>Kinder!O337</f>
        <v>0</v>
      </c>
      <c r="X337">
        <f>Kinder!P337</f>
        <v>0</v>
      </c>
      <c r="AX337">
        <f>IF(Kinder!BL336&gt;=4.5,IF('Berechnung 4_5 _ x'!D$5="Nein",4.5,IF(Kinder!AJ$903&lt;3,IF(MAX(Kinder!$AJ$903:AJ$903)&lt;3,4.5,Kinder!BL336),MIN('Berechnung 4_5 _ x'!$E$31:$F$32))),Kinder!BL336)</f>
        <v>0</v>
      </c>
      <c r="AY337">
        <f>IF(Kinder!BM336&gt;=4.5,IF('Berechnung 4_5 _ x'!E$5="Nein",4.5,IF(Kinder!AK$903&lt;3,IF(MAX(Kinder!$AJ$903:AK$903)&lt;3,4.5,Kinder!BM336),MIN('Berechnung 4_5 _ x'!$E$31:$F$32))),Kinder!BM336)</f>
        <v>0</v>
      </c>
      <c r="AZ337">
        <f>IF(Kinder!BN336&gt;=4.5,IF('Berechnung 4_5 _ x'!F$5="Nein",4.5,IF(Kinder!AL$903&lt;3,IF(MAX(Kinder!$AJ$903:AL$903)&lt;3,4.5,Kinder!BN336),MIN('Berechnung 4_5 _ x'!$E$31:$F$32))),Kinder!BN336)</f>
        <v>0</v>
      </c>
      <c r="BA337">
        <f>IF(Kinder!BO336&gt;=4.5,IF('Berechnung 4_5 _ x'!G$5="Nein",4.5,IF(Kinder!AM$903&lt;3,IF(MAX(Kinder!$AJ$903:AM$903)&lt;3,4.5,Kinder!BO336),MIN('Berechnung 4_5 _ x'!$E$31:$F$32))),Kinder!BO336)</f>
        <v>0</v>
      </c>
      <c r="BB337">
        <f>IF(Kinder!BP336&gt;=4.5,IF('Berechnung 4_5 _ x'!H$5="Nein",4.5,IF(Kinder!AN$903&lt;3,IF(MAX(Kinder!$AJ$903:AN$903)&lt;3,4.5,Kinder!BP336),MIN('Berechnung 4_5 _ x'!$E$31:$F$32))),Kinder!BP336)</f>
        <v>0</v>
      </c>
      <c r="BC337">
        <f>IF(Kinder!BQ336&gt;=4.5,IF('Berechnung 4_5 _ x'!I$5="Nein",4.5,IF(Kinder!AO$903&lt;3,IF(MAX(Kinder!$AJ$903:AO$903)&lt;3,4.5,Kinder!BQ336),MIN('Berechnung 4_5 _ x'!$E$31:$F$32))),Kinder!BQ336)</f>
        <v>0</v>
      </c>
      <c r="BD337">
        <f>IF(Kinder!BR336&gt;=4.5,IF('Berechnung 4_5 _ x'!J$5="Nein",4.5,IF(Kinder!AP$903&lt;3,IF(MAX(Kinder!$AJ$903:AP$903)&lt;3,4.5,Kinder!BR336),MIN('Berechnung 4_5 _ x'!$E$31:$F$32))),Kinder!BR336)</f>
        <v>0</v>
      </c>
      <c r="BE337">
        <f>IF(Kinder!BS336&gt;=4.5,IF('Berechnung 4_5 _ x'!K$5="Nein",4.5,IF(Kinder!AQ$903&lt;3,IF(MAX(Kinder!$AJ$903:AQ$903)&lt;3,4.5,Kinder!BS336),MIN('Berechnung 4_5 _ x'!$E$31:$F$32))),Kinder!BS336)</f>
        <v>0</v>
      </c>
      <c r="BF337">
        <f>IF(Kinder!BT336&gt;=4.5,IF('Berechnung 4_5 _ x'!L$5="Nein",4.5,IF(Kinder!AR$903&lt;3,IF(MAX(Kinder!$AJ$903:AR$903)&lt;3,4.5,Kinder!BT336),MIN('Berechnung 4_5 _ x'!$E$31:$F$32))),Kinder!BT336)</f>
        <v>0</v>
      </c>
      <c r="BG337">
        <f>IF(Kinder!BU336&gt;=4.5,IF('Berechnung 4_5 _ x'!M$5="Nein",4.5,IF(Kinder!AS$903&lt;3,IF(MAX(Kinder!$AJ$903:AS$903)&lt;3,4.5,Kinder!BU336),MIN('Berechnung 4_5 _ x'!$E$31:$F$32))),Kinder!BU336)</f>
        <v>0</v>
      </c>
      <c r="BH337">
        <f>IF(Kinder!BV336&gt;=4.5,IF('Berechnung 4_5 _ x'!N$5="Nein",4.5,IF(Kinder!AT$903&lt;3,IF(MAX(Kinder!$AJ$903:AT$903)&lt;3,4.5,Kinder!BV336),MIN('Berechnung 4_5 _ x'!$E$31:$F$32))),Kinder!BV336)</f>
        <v>0</v>
      </c>
      <c r="BI337">
        <f>IF(Kinder!BW336&gt;=4.5,IF('Berechnung 4_5 _ x'!O$5="Nein",4.5,IF(Kinder!AU$903&lt;3,IF(MAX(Kinder!$AJ$903:AU$903)&lt;3,4.5,Kinder!BW336),MIN('Berechnung 4_5 _ x'!$E$31:$F$32))),Kinder!BW336)</f>
        <v>0</v>
      </c>
      <c r="BJ337">
        <f t="shared" ref="BJ337:BU337" si="556">MIN(AX336,AX337)*AX338</f>
        <v>0</v>
      </c>
      <c r="BK337">
        <f t="shared" si="556"/>
        <v>0</v>
      </c>
      <c r="BL337">
        <f t="shared" si="556"/>
        <v>0</v>
      </c>
      <c r="BM337">
        <f t="shared" si="556"/>
        <v>0</v>
      </c>
      <c r="BN337">
        <f t="shared" si="556"/>
        <v>0</v>
      </c>
      <c r="BO337">
        <f t="shared" si="556"/>
        <v>0</v>
      </c>
      <c r="BP337">
        <f t="shared" si="556"/>
        <v>0</v>
      </c>
      <c r="BQ337">
        <f t="shared" si="556"/>
        <v>0</v>
      </c>
      <c r="BR337">
        <f t="shared" si="556"/>
        <v>0</v>
      </c>
      <c r="BS337">
        <f t="shared" si="556"/>
        <v>0</v>
      </c>
      <c r="BT337">
        <f t="shared" si="556"/>
        <v>0</v>
      </c>
      <c r="BU337">
        <f t="shared" si="556"/>
        <v>0</v>
      </c>
      <c r="BV337">
        <f>SUM(BJ337:BU337)</f>
        <v>0</v>
      </c>
      <c r="CJ337" s="78"/>
      <c r="CK337" s="581"/>
      <c r="CL337" s="581"/>
      <c r="CM337" s="581"/>
    </row>
    <row r="338" spans="1:91" ht="13.5" thickBot="1" x14ac:dyDescent="0.25">
      <c r="A338" s="167"/>
      <c r="B338" s="79"/>
      <c r="C338" s="79"/>
      <c r="D338" s="79"/>
      <c r="E338" s="79"/>
      <c r="F338" s="79"/>
      <c r="G338" s="79"/>
      <c r="H338" s="79"/>
      <c r="I338" s="79"/>
      <c r="J338" s="79"/>
      <c r="K338" s="79"/>
      <c r="L338" s="79"/>
      <c r="M338" s="79"/>
      <c r="N338" s="79"/>
      <c r="O338" s="79"/>
      <c r="P338" s="79"/>
      <c r="Q338" s="79"/>
      <c r="R338" s="79"/>
      <c r="S338" s="79"/>
      <c r="T338" s="79"/>
      <c r="U338" s="79"/>
      <c r="V338" s="79"/>
      <c r="W338" s="79"/>
      <c r="X338" s="79"/>
      <c r="Y338" s="79">
        <f t="shared" ref="Y338:AJ338" si="557">A336*M337</f>
        <v>0</v>
      </c>
      <c r="Z338" s="79">
        <f t="shared" si="557"/>
        <v>0</v>
      </c>
      <c r="AA338" s="79">
        <f t="shared" si="557"/>
        <v>0</v>
      </c>
      <c r="AB338" s="79">
        <f t="shared" si="557"/>
        <v>0</v>
      </c>
      <c r="AC338" s="79">
        <f t="shared" si="557"/>
        <v>0</v>
      </c>
      <c r="AD338" s="79">
        <f t="shared" si="557"/>
        <v>0</v>
      </c>
      <c r="AE338" s="79">
        <f t="shared" si="557"/>
        <v>0</v>
      </c>
      <c r="AF338" s="79">
        <f t="shared" si="557"/>
        <v>0</v>
      </c>
      <c r="AG338" s="79">
        <f t="shared" si="557"/>
        <v>0</v>
      </c>
      <c r="AH338" s="79">
        <f t="shared" si="557"/>
        <v>0</v>
      </c>
      <c r="AI338" s="79">
        <f t="shared" si="557"/>
        <v>0</v>
      </c>
      <c r="AJ338" s="79">
        <f t="shared" si="557"/>
        <v>0</v>
      </c>
      <c r="AK338" s="79">
        <f t="shared" ref="AK338:AV338" si="558">IF(A336&gt;4.4,M337,A336*M337)</f>
        <v>0</v>
      </c>
      <c r="AL338" s="79">
        <f t="shared" si="558"/>
        <v>0</v>
      </c>
      <c r="AM338" s="79">
        <f t="shared" si="558"/>
        <v>0</v>
      </c>
      <c r="AN338" s="79">
        <f t="shared" si="558"/>
        <v>0</v>
      </c>
      <c r="AO338" s="79">
        <f t="shared" si="558"/>
        <v>0</v>
      </c>
      <c r="AP338" s="79">
        <f t="shared" si="558"/>
        <v>0</v>
      </c>
      <c r="AQ338" s="79">
        <f t="shared" si="558"/>
        <v>0</v>
      </c>
      <c r="AR338" s="79">
        <f t="shared" si="558"/>
        <v>0</v>
      </c>
      <c r="AS338" s="79">
        <f t="shared" si="558"/>
        <v>0</v>
      </c>
      <c r="AT338" s="79">
        <f t="shared" si="558"/>
        <v>0</v>
      </c>
      <c r="AU338" s="79">
        <f t="shared" si="558"/>
        <v>0</v>
      </c>
      <c r="AV338" s="79">
        <f t="shared" si="558"/>
        <v>0</v>
      </c>
      <c r="AW338" s="79">
        <f>SUM(Y338:AJ338)</f>
        <v>0</v>
      </c>
      <c r="AX338" s="168">
        <f>Kinder!BL337</f>
        <v>0</v>
      </c>
      <c r="AY338" s="168">
        <f>Kinder!BM337</f>
        <v>0</v>
      </c>
      <c r="AZ338" s="168">
        <f>Kinder!BN337</f>
        <v>0</v>
      </c>
      <c r="BA338" s="168">
        <f>Kinder!BO337</f>
        <v>0</v>
      </c>
      <c r="BB338" s="168">
        <f>Kinder!BP337</f>
        <v>0</v>
      </c>
      <c r="BC338" s="168">
        <f>Kinder!BQ337</f>
        <v>0</v>
      </c>
      <c r="BD338" s="168">
        <f>Kinder!BR337</f>
        <v>0</v>
      </c>
      <c r="BE338" s="168">
        <f>Kinder!BS337</f>
        <v>0</v>
      </c>
      <c r="BF338" s="168">
        <f>Kinder!BT337</f>
        <v>0</v>
      </c>
      <c r="BG338" s="168">
        <f>Kinder!BU337</f>
        <v>0</v>
      </c>
      <c r="BH338" s="168">
        <f>Kinder!BV337</f>
        <v>0</v>
      </c>
      <c r="BI338" s="168">
        <f>Kinder!BW337</f>
        <v>0</v>
      </c>
      <c r="BV338" s="79"/>
      <c r="BW338" s="79">
        <f t="shared" ref="BW338:CH338" si="559">IF(MIN(AX336,AX337)&gt;4.5,4.5*AX338,BJ337)</f>
        <v>0</v>
      </c>
      <c r="BX338" s="79">
        <f t="shared" si="559"/>
        <v>0</v>
      </c>
      <c r="BY338" s="79">
        <f t="shared" si="559"/>
        <v>0</v>
      </c>
      <c r="BZ338" s="79">
        <f t="shared" si="559"/>
        <v>0</v>
      </c>
      <c r="CA338" s="79">
        <f t="shared" si="559"/>
        <v>0</v>
      </c>
      <c r="CB338" s="79">
        <f t="shared" si="559"/>
        <v>0</v>
      </c>
      <c r="CC338" s="79">
        <f t="shared" si="559"/>
        <v>0</v>
      </c>
      <c r="CD338" s="79">
        <f t="shared" si="559"/>
        <v>0</v>
      </c>
      <c r="CE338" s="79">
        <f t="shared" si="559"/>
        <v>0</v>
      </c>
      <c r="CF338" s="79">
        <f t="shared" si="559"/>
        <v>0</v>
      </c>
      <c r="CG338" s="79">
        <f t="shared" si="559"/>
        <v>0</v>
      </c>
      <c r="CH338" s="79">
        <f t="shared" si="559"/>
        <v>0</v>
      </c>
      <c r="CI338" s="79">
        <f>SUM(BW338:CH338)</f>
        <v>0</v>
      </c>
      <c r="CJ338" s="80"/>
      <c r="CK338" s="581"/>
      <c r="CL338" s="581"/>
      <c r="CM338" s="581"/>
    </row>
    <row r="339" spans="1:91" x14ac:dyDescent="0.2">
      <c r="A339" s="124">
        <f>Kinder!E339</f>
        <v>0</v>
      </c>
      <c r="B339">
        <f>Kinder!F339</f>
        <v>0</v>
      </c>
      <c r="C339">
        <f>Kinder!G339</f>
        <v>0</v>
      </c>
      <c r="D339">
        <f>Kinder!H339</f>
        <v>0</v>
      </c>
      <c r="E339">
        <f>Kinder!I339</f>
        <v>0</v>
      </c>
      <c r="F339">
        <f>Kinder!J339</f>
        <v>0</v>
      </c>
      <c r="G339">
        <f>Kinder!K339</f>
        <v>0</v>
      </c>
      <c r="H339">
        <f>Kinder!L339</f>
        <v>0</v>
      </c>
      <c r="I339">
        <f>Kinder!M339</f>
        <v>0</v>
      </c>
      <c r="J339">
        <f>Kinder!N339</f>
        <v>0</v>
      </c>
      <c r="K339">
        <f>Kinder!O339</f>
        <v>0</v>
      </c>
      <c r="L339">
        <f>Kinder!P339</f>
        <v>0</v>
      </c>
      <c r="AX339" s="165">
        <f>IF(Kinder!BL339=4.5,'Berechnung 4_5 _ x'!$E$31,Kinder!BL339)</f>
        <v>0</v>
      </c>
      <c r="AY339" s="165">
        <f>IF(Kinder!F339=4.5,'Berechnung 4_5 _ x'!$E$31,Kinder!F339)</f>
        <v>0</v>
      </c>
      <c r="AZ339" s="165">
        <f>IF(Kinder!G339=4.5,'Berechnung 4_5 _ x'!$E$31,Kinder!G339)</f>
        <v>0</v>
      </c>
      <c r="BA339" s="165">
        <f>IF(Kinder!H339=4.5,'Berechnung 4_5 _ x'!$E$31,Kinder!H339)</f>
        <v>0</v>
      </c>
      <c r="BB339" s="165">
        <f>IF(Kinder!I339=4.5,'Berechnung 4_5 _ x'!$E$31,Kinder!I339)</f>
        <v>0</v>
      </c>
      <c r="BC339" s="165">
        <f>IF(Kinder!J339=4.5,'Berechnung 4_5 _ x'!$E$31,Kinder!J339)</f>
        <v>0</v>
      </c>
      <c r="BD339" s="165">
        <f>IF(Kinder!K339=4.5,'Berechnung 4_5 _ x'!$E$31,Kinder!K339)</f>
        <v>0</v>
      </c>
      <c r="BE339" s="165">
        <f>IF(Kinder!L339=4.5,'Berechnung 4_5 _ x'!$E$31,Kinder!L339)</f>
        <v>0</v>
      </c>
      <c r="BF339" s="165">
        <f>IF(Kinder!M339=4.5,'Berechnung 4_5 _ x'!$E$31,Kinder!M339)</f>
        <v>0</v>
      </c>
      <c r="BG339" s="165">
        <f>IF(Kinder!N339=4.5,'Berechnung 4_5 _ x'!$E$31,Kinder!N339)</f>
        <v>0</v>
      </c>
      <c r="BH339" s="165">
        <f>IF(Kinder!O339=4.5,'Berechnung 4_5 _ x'!$E$31,Kinder!O339)</f>
        <v>0</v>
      </c>
      <c r="BI339" s="165">
        <f>IF(Kinder!P339=4.5,'Berechnung 4_5 _ x'!$E$31,Kinder!P339)</f>
        <v>0</v>
      </c>
      <c r="BJ339" s="165"/>
      <c r="BK339" s="165"/>
      <c r="BL339" s="165"/>
      <c r="BM339" s="165"/>
      <c r="BN339" s="165"/>
      <c r="BO339" s="165"/>
      <c r="BP339" s="165"/>
      <c r="BQ339" s="165"/>
      <c r="BR339" s="165"/>
      <c r="BS339" s="165"/>
      <c r="BT339" s="165"/>
      <c r="BU339" s="165"/>
      <c r="BW339">
        <f t="shared" ref="BW339:CH339" si="560">IF(MIN(AX339,AX340)&gt;=4.5,1*AX341,BJ340)</f>
        <v>0</v>
      </c>
      <c r="BX339">
        <f t="shared" si="560"/>
        <v>0</v>
      </c>
      <c r="BY339">
        <f t="shared" si="560"/>
        <v>0</v>
      </c>
      <c r="BZ339">
        <f t="shared" si="560"/>
        <v>0</v>
      </c>
      <c r="CA339">
        <f t="shared" si="560"/>
        <v>0</v>
      </c>
      <c r="CB339">
        <f t="shared" si="560"/>
        <v>0</v>
      </c>
      <c r="CC339">
        <f t="shared" si="560"/>
        <v>0</v>
      </c>
      <c r="CD339">
        <f t="shared" si="560"/>
        <v>0</v>
      </c>
      <c r="CE339">
        <f t="shared" si="560"/>
        <v>0</v>
      </c>
      <c r="CF339">
        <f t="shared" si="560"/>
        <v>0</v>
      </c>
      <c r="CG339">
        <f t="shared" si="560"/>
        <v>0</v>
      </c>
      <c r="CH339">
        <f t="shared" si="560"/>
        <v>0</v>
      </c>
      <c r="CJ339" s="78">
        <f>SUM(BW339:CH339)</f>
        <v>0</v>
      </c>
      <c r="CK339" s="581">
        <f>CL339+CM339</f>
        <v>0</v>
      </c>
      <c r="CL339" s="581">
        <f>IF(COUNTIF(Kinder!E341:P341,Antrag!$C$4)=0,0,(IF(AND(A339=2,Kinder!E341=Antrag!$C$4),M340,0)+IF(AND(OR(A339=2,B339=2),Kinder!F341=Antrag!$C$4),N340,0)+IF(AND(OR(A339=2,B339=2,C339=2),Kinder!G341=Antrag!$C$4),O340,0)+IF(AND(OR(A339=2,B339=2,C339=2,D339=2),Kinder!H341=Antrag!$C$4),P340,0)+IF(AND(OR(A339=2,B339=2,C339=2,D339=2,E339=2),Kinder!I341=Antrag!$C$4),Q340,0)+IF(AND(OR(A339=2,B339=2,C339=2,D339=2,E339=2,F339=2),Kinder!J341=Antrag!$C$4),R340,0))/12)</f>
        <v>0</v>
      </c>
      <c r="CM339" s="581">
        <f>IF(COUNTIF(Kinder!E341:P341,Antrag!$C$4)=0,0,(IF(AND(OR(A339=2,B339=2,C339=2,D339=2,E339=2,F339=2,G339=2),Kinder!K341=Antrag!$C$4),S340,0)+IF(AND(OR(A339=2,B339=2,C339=2,D339=2,E339=2,F339=2,G339=2,H339=2),Kinder!L341=Antrag!$C$4),T340,0)+IF(AND(OR(A339=2,B339=2,C339=2,D339=2,E339=2,F339=2,G339=2,H339=2,I339=2),Kinder!M341=Antrag!$C$4),U340,0)+IF(AND(OR(A339=2,B339=2,C339=2,D339=2,E339=2,F339=2,G339=2,H339=2,I339=2,J339=2),Kinder!N341=Antrag!$C$4),V340,0)+IF(AND(OR(A339=2,B339=2,C339=2,D339=2,E339=2,F339=2,G339=2,H339=2,I339=2,J339=2,K339=2),Kinder!O341=Antrag!$C$4),W340,0)+IF(AND(OR(A339=2,B339=2,C339=2,D339=2,E339=2,F339=2,G339=2,H339=2,I339=2,J339=2,K339=2,L339=2),Kinder!P341=Antrag!$C$4),X340,0))/12)</f>
        <v>0</v>
      </c>
    </row>
    <row r="340" spans="1:91" x14ac:dyDescent="0.2">
      <c r="A340" s="124"/>
      <c r="M340">
        <f>Kinder!E340</f>
        <v>0</v>
      </c>
      <c r="N340">
        <f>Kinder!F340</f>
        <v>0</v>
      </c>
      <c r="O340">
        <f>Kinder!G340</f>
        <v>0</v>
      </c>
      <c r="P340">
        <f>Kinder!H340</f>
        <v>0</v>
      </c>
      <c r="Q340">
        <f>Kinder!I340</f>
        <v>0</v>
      </c>
      <c r="R340">
        <f>Kinder!J340</f>
        <v>0</v>
      </c>
      <c r="S340">
        <f>Kinder!K340</f>
        <v>0</v>
      </c>
      <c r="T340">
        <f>Kinder!L340</f>
        <v>0</v>
      </c>
      <c r="U340">
        <f>Kinder!M340</f>
        <v>0</v>
      </c>
      <c r="V340">
        <f>Kinder!N340</f>
        <v>0</v>
      </c>
      <c r="W340">
        <f>Kinder!O340</f>
        <v>0</v>
      </c>
      <c r="X340">
        <f>Kinder!P340</f>
        <v>0</v>
      </c>
      <c r="AX340">
        <f>IF(Kinder!BL339&gt;=4.5,IF('Berechnung 4_5 _ x'!D$5="Nein",4.5,IF(Kinder!AJ$903&lt;3,IF(MAX(Kinder!$AJ$903:AJ$903)&lt;3,4.5,Kinder!BL339),MIN('Berechnung 4_5 _ x'!$E$31:$F$32))),Kinder!BL339)</f>
        <v>0</v>
      </c>
      <c r="AY340">
        <f>IF(Kinder!BM339&gt;=4.5,IF('Berechnung 4_5 _ x'!E$5="Nein",4.5,IF(Kinder!AK$903&lt;3,IF(MAX(Kinder!$AJ$903:AK$903)&lt;3,4.5,Kinder!BM339),MIN('Berechnung 4_5 _ x'!$E$31:$F$32))),Kinder!BM339)</f>
        <v>0</v>
      </c>
      <c r="AZ340">
        <f>IF(Kinder!BN339&gt;=4.5,IF('Berechnung 4_5 _ x'!F$5="Nein",4.5,IF(Kinder!AL$903&lt;3,IF(MAX(Kinder!$AJ$903:AL$903)&lt;3,4.5,Kinder!BN339),MIN('Berechnung 4_5 _ x'!$E$31:$F$32))),Kinder!BN339)</f>
        <v>0</v>
      </c>
      <c r="BA340">
        <f>IF(Kinder!BO339&gt;=4.5,IF('Berechnung 4_5 _ x'!G$5="Nein",4.5,IF(Kinder!AM$903&lt;3,IF(MAX(Kinder!$AJ$903:AM$903)&lt;3,4.5,Kinder!BO339),MIN('Berechnung 4_5 _ x'!$E$31:$F$32))),Kinder!BO339)</f>
        <v>0</v>
      </c>
      <c r="BB340">
        <f>IF(Kinder!BP339&gt;=4.5,IF('Berechnung 4_5 _ x'!H$5="Nein",4.5,IF(Kinder!AN$903&lt;3,IF(MAX(Kinder!$AJ$903:AN$903)&lt;3,4.5,Kinder!BP339),MIN('Berechnung 4_5 _ x'!$E$31:$F$32))),Kinder!BP339)</f>
        <v>0</v>
      </c>
      <c r="BC340">
        <f>IF(Kinder!BQ339&gt;=4.5,IF('Berechnung 4_5 _ x'!I$5="Nein",4.5,IF(Kinder!AO$903&lt;3,IF(MAX(Kinder!$AJ$903:AO$903)&lt;3,4.5,Kinder!BQ339),MIN('Berechnung 4_5 _ x'!$E$31:$F$32))),Kinder!BQ339)</f>
        <v>0</v>
      </c>
      <c r="BD340">
        <f>IF(Kinder!BR339&gt;=4.5,IF('Berechnung 4_5 _ x'!J$5="Nein",4.5,IF(Kinder!AP$903&lt;3,IF(MAX(Kinder!$AJ$903:AP$903)&lt;3,4.5,Kinder!BR339),MIN('Berechnung 4_5 _ x'!$E$31:$F$32))),Kinder!BR339)</f>
        <v>0</v>
      </c>
      <c r="BE340">
        <f>IF(Kinder!BS339&gt;=4.5,IF('Berechnung 4_5 _ x'!K$5="Nein",4.5,IF(Kinder!AQ$903&lt;3,IF(MAX(Kinder!$AJ$903:AQ$903)&lt;3,4.5,Kinder!BS339),MIN('Berechnung 4_5 _ x'!$E$31:$F$32))),Kinder!BS339)</f>
        <v>0</v>
      </c>
      <c r="BF340">
        <f>IF(Kinder!BT339&gt;=4.5,IF('Berechnung 4_5 _ x'!L$5="Nein",4.5,IF(Kinder!AR$903&lt;3,IF(MAX(Kinder!$AJ$903:AR$903)&lt;3,4.5,Kinder!BT339),MIN('Berechnung 4_5 _ x'!$E$31:$F$32))),Kinder!BT339)</f>
        <v>0</v>
      </c>
      <c r="BG340">
        <f>IF(Kinder!BU339&gt;=4.5,IF('Berechnung 4_5 _ x'!M$5="Nein",4.5,IF(Kinder!AS$903&lt;3,IF(MAX(Kinder!$AJ$903:AS$903)&lt;3,4.5,Kinder!BU339),MIN('Berechnung 4_5 _ x'!$E$31:$F$32))),Kinder!BU339)</f>
        <v>0</v>
      </c>
      <c r="BH340">
        <f>IF(Kinder!BV339&gt;=4.5,IF('Berechnung 4_5 _ x'!N$5="Nein",4.5,IF(Kinder!AT$903&lt;3,IF(MAX(Kinder!$AJ$903:AT$903)&lt;3,4.5,Kinder!BV339),MIN('Berechnung 4_5 _ x'!$E$31:$F$32))),Kinder!BV339)</f>
        <v>0</v>
      </c>
      <c r="BI340">
        <f>IF(Kinder!BW339&gt;=4.5,IF('Berechnung 4_5 _ x'!O$5="Nein",4.5,IF(Kinder!AU$903&lt;3,IF(MAX(Kinder!$AJ$903:AU$903)&lt;3,4.5,Kinder!BW339),MIN('Berechnung 4_5 _ x'!$E$31:$F$32))),Kinder!BW339)</f>
        <v>0</v>
      </c>
      <c r="BJ340">
        <f t="shared" ref="BJ340:BU340" si="561">MIN(AX339,AX340)*AX341</f>
        <v>0</v>
      </c>
      <c r="BK340">
        <f t="shared" si="561"/>
        <v>0</v>
      </c>
      <c r="BL340">
        <f t="shared" si="561"/>
        <v>0</v>
      </c>
      <c r="BM340">
        <f t="shared" si="561"/>
        <v>0</v>
      </c>
      <c r="BN340">
        <f t="shared" si="561"/>
        <v>0</v>
      </c>
      <c r="BO340">
        <f t="shared" si="561"/>
        <v>0</v>
      </c>
      <c r="BP340">
        <f t="shared" si="561"/>
        <v>0</v>
      </c>
      <c r="BQ340">
        <f t="shared" si="561"/>
        <v>0</v>
      </c>
      <c r="BR340">
        <f t="shared" si="561"/>
        <v>0</v>
      </c>
      <c r="BS340">
        <f t="shared" si="561"/>
        <v>0</v>
      </c>
      <c r="BT340">
        <f t="shared" si="561"/>
        <v>0</v>
      </c>
      <c r="BU340">
        <f t="shared" si="561"/>
        <v>0</v>
      </c>
      <c r="BV340">
        <f>SUM(BJ340:BU340)</f>
        <v>0</v>
      </c>
      <c r="CJ340" s="78"/>
      <c r="CK340" s="581"/>
      <c r="CL340" s="581"/>
      <c r="CM340" s="581"/>
    </row>
    <row r="341" spans="1:91" ht="13.5" thickBot="1" x14ac:dyDescent="0.25">
      <c r="A341" s="167"/>
      <c r="B341" s="79"/>
      <c r="C341" s="79"/>
      <c r="D341" s="79"/>
      <c r="E341" s="79"/>
      <c r="F341" s="79"/>
      <c r="G341" s="79"/>
      <c r="H341" s="79"/>
      <c r="I341" s="79"/>
      <c r="J341" s="79"/>
      <c r="K341" s="79"/>
      <c r="L341" s="79"/>
      <c r="M341" s="79"/>
      <c r="N341" s="79"/>
      <c r="O341" s="79"/>
      <c r="P341" s="79"/>
      <c r="Q341" s="79"/>
      <c r="R341" s="79"/>
      <c r="S341" s="79"/>
      <c r="T341" s="79"/>
      <c r="U341" s="79"/>
      <c r="V341" s="79"/>
      <c r="W341" s="79"/>
      <c r="X341" s="79"/>
      <c r="Y341" s="79">
        <f t="shared" ref="Y341:AJ341" si="562">A339*M340</f>
        <v>0</v>
      </c>
      <c r="Z341" s="79">
        <f t="shared" si="562"/>
        <v>0</v>
      </c>
      <c r="AA341" s="79">
        <f t="shared" si="562"/>
        <v>0</v>
      </c>
      <c r="AB341" s="79">
        <f t="shared" si="562"/>
        <v>0</v>
      </c>
      <c r="AC341" s="79">
        <f t="shared" si="562"/>
        <v>0</v>
      </c>
      <c r="AD341" s="79">
        <f t="shared" si="562"/>
        <v>0</v>
      </c>
      <c r="AE341" s="79">
        <f t="shared" si="562"/>
        <v>0</v>
      </c>
      <c r="AF341" s="79">
        <f t="shared" si="562"/>
        <v>0</v>
      </c>
      <c r="AG341" s="79">
        <f t="shared" si="562"/>
        <v>0</v>
      </c>
      <c r="AH341" s="79">
        <f t="shared" si="562"/>
        <v>0</v>
      </c>
      <c r="AI341" s="79">
        <f t="shared" si="562"/>
        <v>0</v>
      </c>
      <c r="AJ341" s="79">
        <f t="shared" si="562"/>
        <v>0</v>
      </c>
      <c r="AK341" s="79">
        <f t="shared" ref="AK341:AV341" si="563">IF(A339&gt;4.4,M340,A339*M340)</f>
        <v>0</v>
      </c>
      <c r="AL341" s="79">
        <f t="shared" si="563"/>
        <v>0</v>
      </c>
      <c r="AM341" s="79">
        <f t="shared" si="563"/>
        <v>0</v>
      </c>
      <c r="AN341" s="79">
        <f t="shared" si="563"/>
        <v>0</v>
      </c>
      <c r="AO341" s="79">
        <f t="shared" si="563"/>
        <v>0</v>
      </c>
      <c r="AP341" s="79">
        <f t="shared" si="563"/>
        <v>0</v>
      </c>
      <c r="AQ341" s="79">
        <f t="shared" si="563"/>
        <v>0</v>
      </c>
      <c r="AR341" s="79">
        <f t="shared" si="563"/>
        <v>0</v>
      </c>
      <c r="AS341" s="79">
        <f t="shared" si="563"/>
        <v>0</v>
      </c>
      <c r="AT341" s="79">
        <f t="shared" si="563"/>
        <v>0</v>
      </c>
      <c r="AU341" s="79">
        <f t="shared" si="563"/>
        <v>0</v>
      </c>
      <c r="AV341" s="79">
        <f t="shared" si="563"/>
        <v>0</v>
      </c>
      <c r="AW341" s="79">
        <f>SUM(Y341:AJ341)</f>
        <v>0</v>
      </c>
      <c r="AX341" s="168">
        <f>Kinder!BL340</f>
        <v>0</v>
      </c>
      <c r="AY341" s="168">
        <f>Kinder!BM340</f>
        <v>0</v>
      </c>
      <c r="AZ341" s="168">
        <f>Kinder!BN340</f>
        <v>0</v>
      </c>
      <c r="BA341" s="168">
        <f>Kinder!BO340</f>
        <v>0</v>
      </c>
      <c r="BB341" s="168">
        <f>Kinder!BP340</f>
        <v>0</v>
      </c>
      <c r="BC341" s="168">
        <f>Kinder!BQ340</f>
        <v>0</v>
      </c>
      <c r="BD341" s="168">
        <f>Kinder!BR340</f>
        <v>0</v>
      </c>
      <c r="BE341" s="168">
        <f>Kinder!BS340</f>
        <v>0</v>
      </c>
      <c r="BF341" s="168">
        <f>Kinder!BT340</f>
        <v>0</v>
      </c>
      <c r="BG341" s="168">
        <f>Kinder!BU340</f>
        <v>0</v>
      </c>
      <c r="BH341" s="168">
        <f>Kinder!BV340</f>
        <v>0</v>
      </c>
      <c r="BI341" s="168">
        <f>Kinder!BW340</f>
        <v>0</v>
      </c>
      <c r="BV341" s="79"/>
      <c r="BW341" s="79">
        <f t="shared" ref="BW341:CH341" si="564">IF(MIN(AX339,AX340)&gt;4.5,4.5*AX341,BJ340)</f>
        <v>0</v>
      </c>
      <c r="BX341" s="79">
        <f t="shared" si="564"/>
        <v>0</v>
      </c>
      <c r="BY341" s="79">
        <f t="shared" si="564"/>
        <v>0</v>
      </c>
      <c r="BZ341" s="79">
        <f t="shared" si="564"/>
        <v>0</v>
      </c>
      <c r="CA341" s="79">
        <f t="shared" si="564"/>
        <v>0</v>
      </c>
      <c r="CB341" s="79">
        <f t="shared" si="564"/>
        <v>0</v>
      </c>
      <c r="CC341" s="79">
        <f t="shared" si="564"/>
        <v>0</v>
      </c>
      <c r="CD341" s="79">
        <f t="shared" si="564"/>
        <v>0</v>
      </c>
      <c r="CE341" s="79">
        <f t="shared" si="564"/>
        <v>0</v>
      </c>
      <c r="CF341" s="79">
        <f t="shared" si="564"/>
        <v>0</v>
      </c>
      <c r="CG341" s="79">
        <f t="shared" si="564"/>
        <v>0</v>
      </c>
      <c r="CH341" s="79">
        <f t="shared" si="564"/>
        <v>0</v>
      </c>
      <c r="CI341" s="79">
        <f>SUM(BW341:CH341)</f>
        <v>0</v>
      </c>
      <c r="CJ341" s="80"/>
      <c r="CK341" s="581"/>
      <c r="CL341" s="581"/>
      <c r="CM341" s="581"/>
    </row>
    <row r="342" spans="1:91" x14ac:dyDescent="0.2">
      <c r="A342" s="124">
        <f>Kinder!E342</f>
        <v>0</v>
      </c>
      <c r="B342">
        <f>Kinder!F342</f>
        <v>0</v>
      </c>
      <c r="C342">
        <f>Kinder!G342</f>
        <v>0</v>
      </c>
      <c r="D342">
        <f>Kinder!H342</f>
        <v>0</v>
      </c>
      <c r="E342">
        <f>Kinder!I342</f>
        <v>0</v>
      </c>
      <c r="F342">
        <f>Kinder!J342</f>
        <v>0</v>
      </c>
      <c r="G342">
        <f>Kinder!K342</f>
        <v>0</v>
      </c>
      <c r="H342">
        <f>Kinder!L342</f>
        <v>0</v>
      </c>
      <c r="I342">
        <f>Kinder!M342</f>
        <v>0</v>
      </c>
      <c r="J342">
        <f>Kinder!N342</f>
        <v>0</v>
      </c>
      <c r="K342">
        <f>Kinder!O342</f>
        <v>0</v>
      </c>
      <c r="L342">
        <f>Kinder!P342</f>
        <v>0</v>
      </c>
      <c r="AX342" s="165">
        <f>IF(Kinder!BL342=4.5,'Berechnung 4_5 _ x'!$E$31,Kinder!BL342)</f>
        <v>0</v>
      </c>
      <c r="AY342" s="165">
        <f>IF(Kinder!F342=4.5,'Berechnung 4_5 _ x'!$E$31,Kinder!F342)</f>
        <v>0</v>
      </c>
      <c r="AZ342" s="165">
        <f>IF(Kinder!G342=4.5,'Berechnung 4_5 _ x'!$E$31,Kinder!G342)</f>
        <v>0</v>
      </c>
      <c r="BA342" s="165">
        <f>IF(Kinder!H342=4.5,'Berechnung 4_5 _ x'!$E$31,Kinder!H342)</f>
        <v>0</v>
      </c>
      <c r="BB342" s="165">
        <f>IF(Kinder!I342=4.5,'Berechnung 4_5 _ x'!$E$31,Kinder!I342)</f>
        <v>0</v>
      </c>
      <c r="BC342" s="165">
        <f>IF(Kinder!J342=4.5,'Berechnung 4_5 _ x'!$E$31,Kinder!J342)</f>
        <v>0</v>
      </c>
      <c r="BD342" s="165">
        <f>IF(Kinder!K342=4.5,'Berechnung 4_5 _ x'!$E$31,Kinder!K342)</f>
        <v>0</v>
      </c>
      <c r="BE342" s="165">
        <f>IF(Kinder!L342=4.5,'Berechnung 4_5 _ x'!$E$31,Kinder!L342)</f>
        <v>0</v>
      </c>
      <c r="BF342" s="165">
        <f>IF(Kinder!M342=4.5,'Berechnung 4_5 _ x'!$E$31,Kinder!M342)</f>
        <v>0</v>
      </c>
      <c r="BG342" s="165">
        <f>IF(Kinder!N342=4.5,'Berechnung 4_5 _ x'!$E$31,Kinder!N342)</f>
        <v>0</v>
      </c>
      <c r="BH342" s="165">
        <f>IF(Kinder!O342=4.5,'Berechnung 4_5 _ x'!$E$31,Kinder!O342)</f>
        <v>0</v>
      </c>
      <c r="BI342" s="165">
        <f>IF(Kinder!P342=4.5,'Berechnung 4_5 _ x'!$E$31,Kinder!P342)</f>
        <v>0</v>
      </c>
      <c r="BJ342" s="165"/>
      <c r="BK342" s="165"/>
      <c r="BL342" s="165"/>
      <c r="BM342" s="165"/>
      <c r="BN342" s="165"/>
      <c r="BO342" s="165"/>
      <c r="BP342" s="165"/>
      <c r="BQ342" s="165"/>
      <c r="BR342" s="165"/>
      <c r="BS342" s="165"/>
      <c r="BT342" s="165"/>
      <c r="BU342" s="165"/>
      <c r="BW342">
        <f t="shared" ref="BW342:CH342" si="565">IF(MIN(AX342,AX343)&gt;=4.5,1*AX344,BJ343)</f>
        <v>0</v>
      </c>
      <c r="BX342">
        <f t="shared" si="565"/>
        <v>0</v>
      </c>
      <c r="BY342">
        <f t="shared" si="565"/>
        <v>0</v>
      </c>
      <c r="BZ342">
        <f t="shared" si="565"/>
        <v>0</v>
      </c>
      <c r="CA342">
        <f t="shared" si="565"/>
        <v>0</v>
      </c>
      <c r="CB342">
        <f t="shared" si="565"/>
        <v>0</v>
      </c>
      <c r="CC342">
        <f t="shared" si="565"/>
        <v>0</v>
      </c>
      <c r="CD342">
        <f t="shared" si="565"/>
        <v>0</v>
      </c>
      <c r="CE342">
        <f t="shared" si="565"/>
        <v>0</v>
      </c>
      <c r="CF342">
        <f t="shared" si="565"/>
        <v>0</v>
      </c>
      <c r="CG342">
        <f t="shared" si="565"/>
        <v>0</v>
      </c>
      <c r="CH342">
        <f t="shared" si="565"/>
        <v>0</v>
      </c>
      <c r="CJ342" s="78">
        <f>SUM(BW342:CH342)</f>
        <v>0</v>
      </c>
      <c r="CK342" s="581">
        <f>CL342+CM342</f>
        <v>0</v>
      </c>
      <c r="CL342" s="581">
        <f>IF(COUNTIF(Kinder!E344:P344,Antrag!$C$4)=0,0,(IF(AND(A342=2,Kinder!E344=Antrag!$C$4),M343,0)+IF(AND(OR(A342=2,B342=2),Kinder!F344=Antrag!$C$4),N343,0)+IF(AND(OR(A342=2,B342=2,C342=2),Kinder!G344=Antrag!$C$4),O343,0)+IF(AND(OR(A342=2,B342=2,C342=2,D342=2),Kinder!H344=Antrag!$C$4),P343,0)+IF(AND(OR(A342=2,B342=2,C342=2,D342=2,E342=2),Kinder!I344=Antrag!$C$4),Q343,0)+IF(AND(OR(A342=2,B342=2,C342=2,D342=2,E342=2,F342=2),Kinder!J344=Antrag!$C$4),R343,0))/12)</f>
        <v>0</v>
      </c>
      <c r="CM342" s="581">
        <f>IF(COUNTIF(Kinder!E344:P344,Antrag!$C$4)=0,0,(IF(AND(OR(A342=2,B342=2,C342=2,D342=2,E342=2,F342=2,G342=2),Kinder!K344=Antrag!$C$4),S343,0)+IF(AND(OR(A342=2,B342=2,C342=2,D342=2,E342=2,F342=2,G342=2,H342=2),Kinder!L344=Antrag!$C$4),T343,0)+IF(AND(OR(A342=2,B342=2,C342=2,D342=2,E342=2,F342=2,G342=2,H342=2,I342=2),Kinder!M344=Antrag!$C$4),U343,0)+IF(AND(OR(A342=2,B342=2,C342=2,D342=2,E342=2,F342=2,G342=2,H342=2,I342=2,J342=2),Kinder!N344=Antrag!$C$4),V343,0)+IF(AND(OR(A342=2,B342=2,C342=2,D342=2,E342=2,F342=2,G342=2,H342=2,I342=2,J342=2,K342=2),Kinder!O344=Antrag!$C$4),W343,0)+IF(AND(OR(A342=2,B342=2,C342=2,D342=2,E342=2,F342=2,G342=2,H342=2,I342=2,J342=2,K342=2,L342=2),Kinder!P344=Antrag!$C$4),X343,0))/12)</f>
        <v>0</v>
      </c>
    </row>
    <row r="343" spans="1:91" x14ac:dyDescent="0.2">
      <c r="A343" s="124"/>
      <c r="M343">
        <f>Kinder!E343</f>
        <v>0</v>
      </c>
      <c r="N343">
        <f>Kinder!F343</f>
        <v>0</v>
      </c>
      <c r="O343">
        <f>Kinder!G343</f>
        <v>0</v>
      </c>
      <c r="P343">
        <f>Kinder!H343</f>
        <v>0</v>
      </c>
      <c r="Q343">
        <f>Kinder!I343</f>
        <v>0</v>
      </c>
      <c r="R343">
        <f>Kinder!J343</f>
        <v>0</v>
      </c>
      <c r="S343">
        <f>Kinder!K343</f>
        <v>0</v>
      </c>
      <c r="T343">
        <f>Kinder!L343</f>
        <v>0</v>
      </c>
      <c r="U343">
        <f>Kinder!M343</f>
        <v>0</v>
      </c>
      <c r="V343">
        <f>Kinder!N343</f>
        <v>0</v>
      </c>
      <c r="W343">
        <f>Kinder!O343</f>
        <v>0</v>
      </c>
      <c r="X343">
        <f>Kinder!P343</f>
        <v>0</v>
      </c>
      <c r="AX343">
        <f>IF(Kinder!BL342&gt;=4.5,IF('Berechnung 4_5 _ x'!D$5="Nein",4.5,IF(Kinder!AJ$903&lt;3,IF(MAX(Kinder!$AJ$903:AJ$903)&lt;3,4.5,Kinder!BL342),MIN('Berechnung 4_5 _ x'!$E$31:$F$32))),Kinder!BL342)</f>
        <v>0</v>
      </c>
      <c r="AY343">
        <f>IF(Kinder!BM342&gt;=4.5,IF('Berechnung 4_5 _ x'!E$5="Nein",4.5,IF(Kinder!AK$903&lt;3,IF(MAX(Kinder!$AJ$903:AK$903)&lt;3,4.5,Kinder!BM342),MIN('Berechnung 4_5 _ x'!$E$31:$F$32))),Kinder!BM342)</f>
        <v>0</v>
      </c>
      <c r="AZ343">
        <f>IF(Kinder!BN342&gt;=4.5,IF('Berechnung 4_5 _ x'!F$5="Nein",4.5,IF(Kinder!AL$903&lt;3,IF(MAX(Kinder!$AJ$903:AL$903)&lt;3,4.5,Kinder!BN342),MIN('Berechnung 4_5 _ x'!$E$31:$F$32))),Kinder!BN342)</f>
        <v>0</v>
      </c>
      <c r="BA343">
        <f>IF(Kinder!BO342&gt;=4.5,IF('Berechnung 4_5 _ x'!G$5="Nein",4.5,IF(Kinder!AM$903&lt;3,IF(MAX(Kinder!$AJ$903:AM$903)&lt;3,4.5,Kinder!BO342),MIN('Berechnung 4_5 _ x'!$E$31:$F$32))),Kinder!BO342)</f>
        <v>0</v>
      </c>
      <c r="BB343">
        <f>IF(Kinder!BP342&gt;=4.5,IF('Berechnung 4_5 _ x'!H$5="Nein",4.5,IF(Kinder!AN$903&lt;3,IF(MAX(Kinder!$AJ$903:AN$903)&lt;3,4.5,Kinder!BP342),MIN('Berechnung 4_5 _ x'!$E$31:$F$32))),Kinder!BP342)</f>
        <v>0</v>
      </c>
      <c r="BC343">
        <f>IF(Kinder!BQ342&gt;=4.5,IF('Berechnung 4_5 _ x'!I$5="Nein",4.5,IF(Kinder!AO$903&lt;3,IF(MAX(Kinder!$AJ$903:AO$903)&lt;3,4.5,Kinder!BQ342),MIN('Berechnung 4_5 _ x'!$E$31:$F$32))),Kinder!BQ342)</f>
        <v>0</v>
      </c>
      <c r="BD343">
        <f>IF(Kinder!BR342&gt;=4.5,IF('Berechnung 4_5 _ x'!J$5="Nein",4.5,IF(Kinder!AP$903&lt;3,IF(MAX(Kinder!$AJ$903:AP$903)&lt;3,4.5,Kinder!BR342),MIN('Berechnung 4_5 _ x'!$E$31:$F$32))),Kinder!BR342)</f>
        <v>0</v>
      </c>
      <c r="BE343">
        <f>IF(Kinder!BS342&gt;=4.5,IF('Berechnung 4_5 _ x'!K$5="Nein",4.5,IF(Kinder!AQ$903&lt;3,IF(MAX(Kinder!$AJ$903:AQ$903)&lt;3,4.5,Kinder!BS342),MIN('Berechnung 4_5 _ x'!$E$31:$F$32))),Kinder!BS342)</f>
        <v>0</v>
      </c>
      <c r="BF343">
        <f>IF(Kinder!BT342&gt;=4.5,IF('Berechnung 4_5 _ x'!L$5="Nein",4.5,IF(Kinder!AR$903&lt;3,IF(MAX(Kinder!$AJ$903:AR$903)&lt;3,4.5,Kinder!BT342),MIN('Berechnung 4_5 _ x'!$E$31:$F$32))),Kinder!BT342)</f>
        <v>0</v>
      </c>
      <c r="BG343">
        <f>IF(Kinder!BU342&gt;=4.5,IF('Berechnung 4_5 _ x'!M$5="Nein",4.5,IF(Kinder!AS$903&lt;3,IF(MAX(Kinder!$AJ$903:AS$903)&lt;3,4.5,Kinder!BU342),MIN('Berechnung 4_5 _ x'!$E$31:$F$32))),Kinder!BU342)</f>
        <v>0</v>
      </c>
      <c r="BH343">
        <f>IF(Kinder!BV342&gt;=4.5,IF('Berechnung 4_5 _ x'!N$5="Nein",4.5,IF(Kinder!AT$903&lt;3,IF(MAX(Kinder!$AJ$903:AT$903)&lt;3,4.5,Kinder!BV342),MIN('Berechnung 4_5 _ x'!$E$31:$F$32))),Kinder!BV342)</f>
        <v>0</v>
      </c>
      <c r="BI343">
        <f>IF(Kinder!BW342&gt;=4.5,IF('Berechnung 4_5 _ x'!O$5="Nein",4.5,IF(Kinder!AU$903&lt;3,IF(MAX(Kinder!$AJ$903:AU$903)&lt;3,4.5,Kinder!BW342),MIN('Berechnung 4_5 _ x'!$E$31:$F$32))),Kinder!BW342)</f>
        <v>0</v>
      </c>
      <c r="BJ343">
        <f t="shared" ref="BJ343:BU343" si="566">MIN(AX342,AX343)*AX344</f>
        <v>0</v>
      </c>
      <c r="BK343">
        <f t="shared" si="566"/>
        <v>0</v>
      </c>
      <c r="BL343">
        <f t="shared" si="566"/>
        <v>0</v>
      </c>
      <c r="BM343">
        <f t="shared" si="566"/>
        <v>0</v>
      </c>
      <c r="BN343">
        <f t="shared" si="566"/>
        <v>0</v>
      </c>
      <c r="BO343">
        <f t="shared" si="566"/>
        <v>0</v>
      </c>
      <c r="BP343">
        <f t="shared" si="566"/>
        <v>0</v>
      </c>
      <c r="BQ343">
        <f t="shared" si="566"/>
        <v>0</v>
      </c>
      <c r="BR343">
        <f t="shared" si="566"/>
        <v>0</v>
      </c>
      <c r="BS343">
        <f t="shared" si="566"/>
        <v>0</v>
      </c>
      <c r="BT343">
        <f t="shared" si="566"/>
        <v>0</v>
      </c>
      <c r="BU343">
        <f t="shared" si="566"/>
        <v>0</v>
      </c>
      <c r="BV343">
        <f>SUM(BJ343:BU343)</f>
        <v>0</v>
      </c>
      <c r="CJ343" s="78"/>
      <c r="CK343" s="581"/>
      <c r="CL343" s="581"/>
      <c r="CM343" s="581"/>
    </row>
    <row r="344" spans="1:91" ht="13.5" thickBot="1" x14ac:dyDescent="0.25">
      <c r="A344" s="167"/>
      <c r="B344" s="79"/>
      <c r="C344" s="79"/>
      <c r="D344" s="79"/>
      <c r="E344" s="79"/>
      <c r="F344" s="79"/>
      <c r="G344" s="79"/>
      <c r="H344" s="79"/>
      <c r="I344" s="79"/>
      <c r="J344" s="79"/>
      <c r="K344" s="79"/>
      <c r="L344" s="79"/>
      <c r="M344" s="79"/>
      <c r="N344" s="79"/>
      <c r="O344" s="79"/>
      <c r="P344" s="79"/>
      <c r="Q344" s="79"/>
      <c r="R344" s="79"/>
      <c r="S344" s="79"/>
      <c r="T344" s="79"/>
      <c r="U344" s="79"/>
      <c r="V344" s="79"/>
      <c r="W344" s="79"/>
      <c r="X344" s="79"/>
      <c r="Y344" s="79">
        <f t="shared" ref="Y344:AJ344" si="567">A342*M343</f>
        <v>0</v>
      </c>
      <c r="Z344" s="79">
        <f t="shared" si="567"/>
        <v>0</v>
      </c>
      <c r="AA344" s="79">
        <f t="shared" si="567"/>
        <v>0</v>
      </c>
      <c r="AB344" s="79">
        <f t="shared" si="567"/>
        <v>0</v>
      </c>
      <c r="AC344" s="79">
        <f t="shared" si="567"/>
        <v>0</v>
      </c>
      <c r="AD344" s="79">
        <f t="shared" si="567"/>
        <v>0</v>
      </c>
      <c r="AE344" s="79">
        <f t="shared" si="567"/>
        <v>0</v>
      </c>
      <c r="AF344" s="79">
        <f t="shared" si="567"/>
        <v>0</v>
      </c>
      <c r="AG344" s="79">
        <f t="shared" si="567"/>
        <v>0</v>
      </c>
      <c r="AH344" s="79">
        <f t="shared" si="567"/>
        <v>0</v>
      </c>
      <c r="AI344" s="79">
        <f t="shared" si="567"/>
        <v>0</v>
      </c>
      <c r="AJ344" s="79">
        <f t="shared" si="567"/>
        <v>0</v>
      </c>
      <c r="AK344" s="79">
        <f t="shared" ref="AK344:AV344" si="568">IF(A342&gt;4.4,M343,A342*M343)</f>
        <v>0</v>
      </c>
      <c r="AL344" s="79">
        <f t="shared" si="568"/>
        <v>0</v>
      </c>
      <c r="AM344" s="79">
        <f t="shared" si="568"/>
        <v>0</v>
      </c>
      <c r="AN344" s="79">
        <f t="shared" si="568"/>
        <v>0</v>
      </c>
      <c r="AO344" s="79">
        <f t="shared" si="568"/>
        <v>0</v>
      </c>
      <c r="AP344" s="79">
        <f t="shared" si="568"/>
        <v>0</v>
      </c>
      <c r="AQ344" s="79">
        <f t="shared" si="568"/>
        <v>0</v>
      </c>
      <c r="AR344" s="79">
        <f t="shared" si="568"/>
        <v>0</v>
      </c>
      <c r="AS344" s="79">
        <f t="shared" si="568"/>
        <v>0</v>
      </c>
      <c r="AT344" s="79">
        <f t="shared" si="568"/>
        <v>0</v>
      </c>
      <c r="AU344" s="79">
        <f t="shared" si="568"/>
        <v>0</v>
      </c>
      <c r="AV344" s="79">
        <f t="shared" si="568"/>
        <v>0</v>
      </c>
      <c r="AW344" s="79">
        <f>SUM(Y344:AJ344)</f>
        <v>0</v>
      </c>
      <c r="AX344" s="168">
        <f>Kinder!BL343</f>
        <v>0</v>
      </c>
      <c r="AY344" s="168">
        <f>Kinder!BM343</f>
        <v>0</v>
      </c>
      <c r="AZ344" s="168">
        <f>Kinder!BN343</f>
        <v>0</v>
      </c>
      <c r="BA344" s="168">
        <f>Kinder!BO343</f>
        <v>0</v>
      </c>
      <c r="BB344" s="168">
        <f>Kinder!BP343</f>
        <v>0</v>
      </c>
      <c r="BC344" s="168">
        <f>Kinder!BQ343</f>
        <v>0</v>
      </c>
      <c r="BD344" s="168">
        <f>Kinder!BR343</f>
        <v>0</v>
      </c>
      <c r="BE344" s="168">
        <f>Kinder!BS343</f>
        <v>0</v>
      </c>
      <c r="BF344" s="168">
        <f>Kinder!BT343</f>
        <v>0</v>
      </c>
      <c r="BG344" s="168">
        <f>Kinder!BU343</f>
        <v>0</v>
      </c>
      <c r="BH344" s="168">
        <f>Kinder!BV343</f>
        <v>0</v>
      </c>
      <c r="BI344" s="168">
        <f>Kinder!BW343</f>
        <v>0</v>
      </c>
      <c r="BV344" s="79"/>
      <c r="BW344" s="79">
        <f t="shared" ref="BW344:CH344" si="569">IF(MIN(AX342,AX343)&gt;4.5,4.5*AX344,BJ343)</f>
        <v>0</v>
      </c>
      <c r="BX344" s="79">
        <f t="shared" si="569"/>
        <v>0</v>
      </c>
      <c r="BY344" s="79">
        <f t="shared" si="569"/>
        <v>0</v>
      </c>
      <c r="BZ344" s="79">
        <f t="shared" si="569"/>
        <v>0</v>
      </c>
      <c r="CA344" s="79">
        <f t="shared" si="569"/>
        <v>0</v>
      </c>
      <c r="CB344" s="79">
        <f t="shared" si="569"/>
        <v>0</v>
      </c>
      <c r="CC344" s="79">
        <f t="shared" si="569"/>
        <v>0</v>
      </c>
      <c r="CD344" s="79">
        <f t="shared" si="569"/>
        <v>0</v>
      </c>
      <c r="CE344" s="79">
        <f t="shared" si="569"/>
        <v>0</v>
      </c>
      <c r="CF344" s="79">
        <f t="shared" si="569"/>
        <v>0</v>
      </c>
      <c r="CG344" s="79">
        <f t="shared" si="569"/>
        <v>0</v>
      </c>
      <c r="CH344" s="79">
        <f t="shared" si="569"/>
        <v>0</v>
      </c>
      <c r="CI344" s="79">
        <f>SUM(BW344:CH344)</f>
        <v>0</v>
      </c>
      <c r="CJ344" s="80"/>
      <c r="CK344" s="581"/>
      <c r="CL344" s="581"/>
      <c r="CM344" s="581"/>
    </row>
    <row r="345" spans="1:91" x14ac:dyDescent="0.2">
      <c r="A345" s="124">
        <f>Kinder!E345</f>
        <v>0</v>
      </c>
      <c r="B345">
        <f>Kinder!F345</f>
        <v>0</v>
      </c>
      <c r="C345">
        <f>Kinder!G345</f>
        <v>0</v>
      </c>
      <c r="D345">
        <f>Kinder!H345</f>
        <v>0</v>
      </c>
      <c r="E345">
        <f>Kinder!I345</f>
        <v>0</v>
      </c>
      <c r="F345">
        <f>Kinder!J345</f>
        <v>0</v>
      </c>
      <c r="G345">
        <f>Kinder!K345</f>
        <v>0</v>
      </c>
      <c r="H345">
        <f>Kinder!L345</f>
        <v>0</v>
      </c>
      <c r="I345">
        <f>Kinder!M345</f>
        <v>0</v>
      </c>
      <c r="J345">
        <f>Kinder!N345</f>
        <v>0</v>
      </c>
      <c r="K345">
        <f>Kinder!O345</f>
        <v>0</v>
      </c>
      <c r="L345">
        <f>Kinder!P345</f>
        <v>0</v>
      </c>
      <c r="AX345" s="165">
        <f>IF(Kinder!BL345=4.5,'Berechnung 4_5 _ x'!$E$31,Kinder!BL345)</f>
        <v>0</v>
      </c>
      <c r="AY345" s="165">
        <f>IF(Kinder!F345=4.5,'Berechnung 4_5 _ x'!$E$31,Kinder!F345)</f>
        <v>0</v>
      </c>
      <c r="AZ345" s="165">
        <f>IF(Kinder!G345=4.5,'Berechnung 4_5 _ x'!$E$31,Kinder!G345)</f>
        <v>0</v>
      </c>
      <c r="BA345" s="165">
        <f>IF(Kinder!H345=4.5,'Berechnung 4_5 _ x'!$E$31,Kinder!H345)</f>
        <v>0</v>
      </c>
      <c r="BB345" s="165">
        <f>IF(Kinder!I345=4.5,'Berechnung 4_5 _ x'!$E$31,Kinder!I345)</f>
        <v>0</v>
      </c>
      <c r="BC345" s="165">
        <f>IF(Kinder!J345=4.5,'Berechnung 4_5 _ x'!$E$31,Kinder!J345)</f>
        <v>0</v>
      </c>
      <c r="BD345" s="165">
        <f>IF(Kinder!K345=4.5,'Berechnung 4_5 _ x'!$E$31,Kinder!K345)</f>
        <v>0</v>
      </c>
      <c r="BE345" s="165">
        <f>IF(Kinder!L345=4.5,'Berechnung 4_5 _ x'!$E$31,Kinder!L345)</f>
        <v>0</v>
      </c>
      <c r="BF345" s="165">
        <f>IF(Kinder!M345=4.5,'Berechnung 4_5 _ x'!$E$31,Kinder!M345)</f>
        <v>0</v>
      </c>
      <c r="BG345" s="165">
        <f>IF(Kinder!N345=4.5,'Berechnung 4_5 _ x'!$E$31,Kinder!N345)</f>
        <v>0</v>
      </c>
      <c r="BH345" s="165">
        <f>IF(Kinder!O345=4.5,'Berechnung 4_5 _ x'!$E$31,Kinder!O345)</f>
        <v>0</v>
      </c>
      <c r="BI345" s="165">
        <f>IF(Kinder!P345=4.5,'Berechnung 4_5 _ x'!$E$31,Kinder!P345)</f>
        <v>0</v>
      </c>
      <c r="BJ345" s="165"/>
      <c r="BK345" s="165"/>
      <c r="BL345" s="165"/>
      <c r="BM345" s="165"/>
      <c r="BN345" s="165"/>
      <c r="BO345" s="165"/>
      <c r="BP345" s="165"/>
      <c r="BQ345" s="165"/>
      <c r="BR345" s="165"/>
      <c r="BS345" s="165"/>
      <c r="BT345" s="165"/>
      <c r="BU345" s="165"/>
      <c r="BW345">
        <f t="shared" ref="BW345:CH345" si="570">IF(MIN(AX345,AX346)&gt;=4.5,1*AX347,BJ346)</f>
        <v>0</v>
      </c>
      <c r="BX345">
        <f t="shared" si="570"/>
        <v>0</v>
      </c>
      <c r="BY345">
        <f t="shared" si="570"/>
        <v>0</v>
      </c>
      <c r="BZ345">
        <f t="shared" si="570"/>
        <v>0</v>
      </c>
      <c r="CA345">
        <f t="shared" si="570"/>
        <v>0</v>
      </c>
      <c r="CB345">
        <f t="shared" si="570"/>
        <v>0</v>
      </c>
      <c r="CC345">
        <f t="shared" si="570"/>
        <v>0</v>
      </c>
      <c r="CD345">
        <f t="shared" si="570"/>
        <v>0</v>
      </c>
      <c r="CE345">
        <f t="shared" si="570"/>
        <v>0</v>
      </c>
      <c r="CF345">
        <f t="shared" si="570"/>
        <v>0</v>
      </c>
      <c r="CG345">
        <f t="shared" si="570"/>
        <v>0</v>
      </c>
      <c r="CH345">
        <f t="shared" si="570"/>
        <v>0</v>
      </c>
      <c r="CJ345" s="78">
        <f>SUM(BW345:CH345)</f>
        <v>0</v>
      </c>
      <c r="CK345" s="581">
        <f>CL345+CM345</f>
        <v>0</v>
      </c>
      <c r="CL345" s="581">
        <f>IF(COUNTIF(Kinder!E347:P347,Antrag!$C$4)=0,0,(IF(AND(A345=2,Kinder!E347=Antrag!$C$4),M346,0)+IF(AND(OR(A345=2,B345=2),Kinder!F347=Antrag!$C$4),N346,0)+IF(AND(OR(A345=2,B345=2,C345=2),Kinder!G347=Antrag!$C$4),O346,0)+IF(AND(OR(A345=2,B345=2,C345=2,D345=2),Kinder!H347=Antrag!$C$4),P346,0)+IF(AND(OR(A345=2,B345=2,C345=2,D345=2,E345=2),Kinder!I347=Antrag!$C$4),Q346,0)+IF(AND(OR(A345=2,B345=2,C345=2,D345=2,E345=2,F345=2),Kinder!J347=Antrag!$C$4),R346,0))/12)</f>
        <v>0</v>
      </c>
      <c r="CM345" s="581">
        <f>IF(COUNTIF(Kinder!E347:P347,Antrag!$C$4)=0,0,(IF(AND(OR(A345=2,B345=2,C345=2,D345=2,E345=2,F345=2,G345=2),Kinder!K347=Antrag!$C$4),S346,0)+IF(AND(OR(A345=2,B345=2,C345=2,D345=2,E345=2,F345=2,G345=2,H345=2),Kinder!L347=Antrag!$C$4),T346,0)+IF(AND(OR(A345=2,B345=2,C345=2,D345=2,E345=2,F345=2,G345=2,H345=2,I345=2),Kinder!M347=Antrag!$C$4),U346,0)+IF(AND(OR(A345=2,B345=2,C345=2,D345=2,E345=2,F345=2,G345=2,H345=2,I345=2,J345=2),Kinder!N347=Antrag!$C$4),V346,0)+IF(AND(OR(A345=2,B345=2,C345=2,D345=2,E345=2,F345=2,G345=2,H345=2,I345=2,J345=2,K345=2),Kinder!O347=Antrag!$C$4),W346,0)+IF(AND(OR(A345=2,B345=2,C345=2,D345=2,E345=2,F345=2,G345=2,H345=2,I345=2,J345=2,K345=2,L345=2),Kinder!P347=Antrag!$C$4),X346,0))/12)</f>
        <v>0</v>
      </c>
    </row>
    <row r="346" spans="1:91" x14ac:dyDescent="0.2">
      <c r="A346" s="124"/>
      <c r="M346">
        <f>Kinder!E346</f>
        <v>0</v>
      </c>
      <c r="N346">
        <f>Kinder!F346</f>
        <v>0</v>
      </c>
      <c r="O346">
        <f>Kinder!G346</f>
        <v>0</v>
      </c>
      <c r="P346">
        <f>Kinder!H346</f>
        <v>0</v>
      </c>
      <c r="Q346">
        <f>Kinder!I346</f>
        <v>0</v>
      </c>
      <c r="R346">
        <f>Kinder!J346</f>
        <v>0</v>
      </c>
      <c r="S346">
        <f>Kinder!K346</f>
        <v>0</v>
      </c>
      <c r="T346">
        <f>Kinder!L346</f>
        <v>0</v>
      </c>
      <c r="U346">
        <f>Kinder!M346</f>
        <v>0</v>
      </c>
      <c r="V346">
        <f>Kinder!N346</f>
        <v>0</v>
      </c>
      <c r="W346">
        <f>Kinder!O346</f>
        <v>0</v>
      </c>
      <c r="X346">
        <f>Kinder!P346</f>
        <v>0</v>
      </c>
      <c r="AX346">
        <f>IF(Kinder!BL345&gt;=4.5,IF('Berechnung 4_5 _ x'!D$5="Nein",4.5,IF(Kinder!AJ$903&lt;3,IF(MAX(Kinder!$AJ$903:AJ$903)&lt;3,4.5,Kinder!BL345),MIN('Berechnung 4_5 _ x'!$E$31:$F$32))),Kinder!BL345)</f>
        <v>0</v>
      </c>
      <c r="AY346">
        <f>IF(Kinder!BM345&gt;=4.5,IF('Berechnung 4_5 _ x'!E$5="Nein",4.5,IF(Kinder!AK$903&lt;3,IF(MAX(Kinder!$AJ$903:AK$903)&lt;3,4.5,Kinder!BM345),MIN('Berechnung 4_5 _ x'!$E$31:$F$32))),Kinder!BM345)</f>
        <v>0</v>
      </c>
      <c r="AZ346">
        <f>IF(Kinder!BN345&gt;=4.5,IF('Berechnung 4_5 _ x'!F$5="Nein",4.5,IF(Kinder!AL$903&lt;3,IF(MAX(Kinder!$AJ$903:AL$903)&lt;3,4.5,Kinder!BN345),MIN('Berechnung 4_5 _ x'!$E$31:$F$32))),Kinder!BN345)</f>
        <v>0</v>
      </c>
      <c r="BA346">
        <f>IF(Kinder!BO345&gt;=4.5,IF('Berechnung 4_5 _ x'!G$5="Nein",4.5,IF(Kinder!AM$903&lt;3,IF(MAX(Kinder!$AJ$903:AM$903)&lt;3,4.5,Kinder!BO345),MIN('Berechnung 4_5 _ x'!$E$31:$F$32))),Kinder!BO345)</f>
        <v>0</v>
      </c>
      <c r="BB346">
        <f>IF(Kinder!BP345&gt;=4.5,IF('Berechnung 4_5 _ x'!H$5="Nein",4.5,IF(Kinder!AN$903&lt;3,IF(MAX(Kinder!$AJ$903:AN$903)&lt;3,4.5,Kinder!BP345),MIN('Berechnung 4_5 _ x'!$E$31:$F$32))),Kinder!BP345)</f>
        <v>0</v>
      </c>
      <c r="BC346">
        <f>IF(Kinder!BQ345&gt;=4.5,IF('Berechnung 4_5 _ x'!I$5="Nein",4.5,IF(Kinder!AO$903&lt;3,IF(MAX(Kinder!$AJ$903:AO$903)&lt;3,4.5,Kinder!BQ345),MIN('Berechnung 4_5 _ x'!$E$31:$F$32))),Kinder!BQ345)</f>
        <v>0</v>
      </c>
      <c r="BD346">
        <f>IF(Kinder!BR345&gt;=4.5,IF('Berechnung 4_5 _ x'!J$5="Nein",4.5,IF(Kinder!AP$903&lt;3,IF(MAX(Kinder!$AJ$903:AP$903)&lt;3,4.5,Kinder!BR345),MIN('Berechnung 4_5 _ x'!$E$31:$F$32))),Kinder!BR345)</f>
        <v>0</v>
      </c>
      <c r="BE346">
        <f>IF(Kinder!BS345&gt;=4.5,IF('Berechnung 4_5 _ x'!K$5="Nein",4.5,IF(Kinder!AQ$903&lt;3,IF(MAX(Kinder!$AJ$903:AQ$903)&lt;3,4.5,Kinder!BS345),MIN('Berechnung 4_5 _ x'!$E$31:$F$32))),Kinder!BS345)</f>
        <v>0</v>
      </c>
      <c r="BF346">
        <f>IF(Kinder!BT345&gt;=4.5,IF('Berechnung 4_5 _ x'!L$5="Nein",4.5,IF(Kinder!AR$903&lt;3,IF(MAX(Kinder!$AJ$903:AR$903)&lt;3,4.5,Kinder!BT345),MIN('Berechnung 4_5 _ x'!$E$31:$F$32))),Kinder!BT345)</f>
        <v>0</v>
      </c>
      <c r="BG346">
        <f>IF(Kinder!BU345&gt;=4.5,IF('Berechnung 4_5 _ x'!M$5="Nein",4.5,IF(Kinder!AS$903&lt;3,IF(MAX(Kinder!$AJ$903:AS$903)&lt;3,4.5,Kinder!BU345),MIN('Berechnung 4_5 _ x'!$E$31:$F$32))),Kinder!BU345)</f>
        <v>0</v>
      </c>
      <c r="BH346">
        <f>IF(Kinder!BV345&gt;=4.5,IF('Berechnung 4_5 _ x'!N$5="Nein",4.5,IF(Kinder!AT$903&lt;3,IF(MAX(Kinder!$AJ$903:AT$903)&lt;3,4.5,Kinder!BV345),MIN('Berechnung 4_5 _ x'!$E$31:$F$32))),Kinder!BV345)</f>
        <v>0</v>
      </c>
      <c r="BI346">
        <f>IF(Kinder!BW345&gt;=4.5,IF('Berechnung 4_5 _ x'!O$5="Nein",4.5,IF(Kinder!AU$903&lt;3,IF(MAX(Kinder!$AJ$903:AU$903)&lt;3,4.5,Kinder!BW345),MIN('Berechnung 4_5 _ x'!$E$31:$F$32))),Kinder!BW345)</f>
        <v>0</v>
      </c>
      <c r="BJ346">
        <f t="shared" ref="BJ346:BU346" si="571">MIN(AX345,AX346)*AX347</f>
        <v>0</v>
      </c>
      <c r="BK346">
        <f t="shared" si="571"/>
        <v>0</v>
      </c>
      <c r="BL346">
        <f t="shared" si="571"/>
        <v>0</v>
      </c>
      <c r="BM346">
        <f t="shared" si="571"/>
        <v>0</v>
      </c>
      <c r="BN346">
        <f t="shared" si="571"/>
        <v>0</v>
      </c>
      <c r="BO346">
        <f t="shared" si="571"/>
        <v>0</v>
      </c>
      <c r="BP346">
        <f t="shared" si="571"/>
        <v>0</v>
      </c>
      <c r="BQ346">
        <f t="shared" si="571"/>
        <v>0</v>
      </c>
      <c r="BR346">
        <f t="shared" si="571"/>
        <v>0</v>
      </c>
      <c r="BS346">
        <f t="shared" si="571"/>
        <v>0</v>
      </c>
      <c r="BT346">
        <f t="shared" si="571"/>
        <v>0</v>
      </c>
      <c r="BU346">
        <f t="shared" si="571"/>
        <v>0</v>
      </c>
      <c r="BV346">
        <f>SUM(BJ346:BU346)</f>
        <v>0</v>
      </c>
      <c r="CJ346" s="78"/>
      <c r="CK346" s="581"/>
      <c r="CL346" s="581"/>
      <c r="CM346" s="581"/>
    </row>
    <row r="347" spans="1:91" ht="13.5" thickBot="1" x14ac:dyDescent="0.25">
      <c r="A347" s="167"/>
      <c r="B347" s="79"/>
      <c r="C347" s="79"/>
      <c r="D347" s="79"/>
      <c r="E347" s="79"/>
      <c r="F347" s="79"/>
      <c r="G347" s="79"/>
      <c r="H347" s="79"/>
      <c r="I347" s="79"/>
      <c r="J347" s="79"/>
      <c r="K347" s="79"/>
      <c r="L347" s="79"/>
      <c r="M347" s="79"/>
      <c r="N347" s="79"/>
      <c r="O347" s="79"/>
      <c r="P347" s="79"/>
      <c r="Q347" s="79"/>
      <c r="R347" s="79"/>
      <c r="S347" s="79"/>
      <c r="T347" s="79"/>
      <c r="U347" s="79"/>
      <c r="V347" s="79"/>
      <c r="W347" s="79"/>
      <c r="X347" s="79"/>
      <c r="Y347" s="79">
        <f t="shared" ref="Y347:AJ347" si="572">A345*M346</f>
        <v>0</v>
      </c>
      <c r="Z347" s="79">
        <f t="shared" si="572"/>
        <v>0</v>
      </c>
      <c r="AA347" s="79">
        <f t="shared" si="572"/>
        <v>0</v>
      </c>
      <c r="AB347" s="79">
        <f t="shared" si="572"/>
        <v>0</v>
      </c>
      <c r="AC347" s="79">
        <f t="shared" si="572"/>
        <v>0</v>
      </c>
      <c r="AD347" s="79">
        <f t="shared" si="572"/>
        <v>0</v>
      </c>
      <c r="AE347" s="79">
        <f t="shared" si="572"/>
        <v>0</v>
      </c>
      <c r="AF347" s="79">
        <f t="shared" si="572"/>
        <v>0</v>
      </c>
      <c r="AG347" s="79">
        <f t="shared" si="572"/>
        <v>0</v>
      </c>
      <c r="AH347" s="79">
        <f t="shared" si="572"/>
        <v>0</v>
      </c>
      <c r="AI347" s="79">
        <f t="shared" si="572"/>
        <v>0</v>
      </c>
      <c r="AJ347" s="79">
        <f t="shared" si="572"/>
        <v>0</v>
      </c>
      <c r="AK347" s="79">
        <f t="shared" ref="AK347:AV347" si="573">IF(A345&gt;4.4,M346,A345*M346)</f>
        <v>0</v>
      </c>
      <c r="AL347" s="79">
        <f t="shared" si="573"/>
        <v>0</v>
      </c>
      <c r="AM347" s="79">
        <f t="shared" si="573"/>
        <v>0</v>
      </c>
      <c r="AN347" s="79">
        <f t="shared" si="573"/>
        <v>0</v>
      </c>
      <c r="AO347" s="79">
        <f t="shared" si="573"/>
        <v>0</v>
      </c>
      <c r="AP347" s="79">
        <f t="shared" si="573"/>
        <v>0</v>
      </c>
      <c r="AQ347" s="79">
        <f t="shared" si="573"/>
        <v>0</v>
      </c>
      <c r="AR347" s="79">
        <f t="shared" si="573"/>
        <v>0</v>
      </c>
      <c r="AS347" s="79">
        <f t="shared" si="573"/>
        <v>0</v>
      </c>
      <c r="AT347" s="79">
        <f t="shared" si="573"/>
        <v>0</v>
      </c>
      <c r="AU347" s="79">
        <f t="shared" si="573"/>
        <v>0</v>
      </c>
      <c r="AV347" s="79">
        <f t="shared" si="573"/>
        <v>0</v>
      </c>
      <c r="AW347" s="79">
        <f>SUM(Y347:AJ347)</f>
        <v>0</v>
      </c>
      <c r="AX347" s="168">
        <f>Kinder!BL346</f>
        <v>0</v>
      </c>
      <c r="AY347" s="168">
        <f>Kinder!BM346</f>
        <v>0</v>
      </c>
      <c r="AZ347" s="168">
        <f>Kinder!BN346</f>
        <v>0</v>
      </c>
      <c r="BA347" s="168">
        <f>Kinder!BO346</f>
        <v>0</v>
      </c>
      <c r="BB347" s="168">
        <f>Kinder!BP346</f>
        <v>0</v>
      </c>
      <c r="BC347" s="168">
        <f>Kinder!BQ346</f>
        <v>0</v>
      </c>
      <c r="BD347" s="168">
        <f>Kinder!BR346</f>
        <v>0</v>
      </c>
      <c r="BE347" s="168">
        <f>Kinder!BS346</f>
        <v>0</v>
      </c>
      <c r="BF347" s="168">
        <f>Kinder!BT346</f>
        <v>0</v>
      </c>
      <c r="BG347" s="168">
        <f>Kinder!BU346</f>
        <v>0</v>
      </c>
      <c r="BH347" s="168">
        <f>Kinder!BV346</f>
        <v>0</v>
      </c>
      <c r="BI347" s="168">
        <f>Kinder!BW346</f>
        <v>0</v>
      </c>
      <c r="BV347" s="79"/>
      <c r="BW347" s="79">
        <f t="shared" ref="BW347:CH347" si="574">IF(MIN(AX345,AX346)&gt;4.5,4.5*AX347,BJ346)</f>
        <v>0</v>
      </c>
      <c r="BX347" s="79">
        <f t="shared" si="574"/>
        <v>0</v>
      </c>
      <c r="BY347" s="79">
        <f t="shared" si="574"/>
        <v>0</v>
      </c>
      <c r="BZ347" s="79">
        <f t="shared" si="574"/>
        <v>0</v>
      </c>
      <c r="CA347" s="79">
        <f t="shared" si="574"/>
        <v>0</v>
      </c>
      <c r="CB347" s="79">
        <f t="shared" si="574"/>
        <v>0</v>
      </c>
      <c r="CC347" s="79">
        <f t="shared" si="574"/>
        <v>0</v>
      </c>
      <c r="CD347" s="79">
        <f t="shared" si="574"/>
        <v>0</v>
      </c>
      <c r="CE347" s="79">
        <f t="shared" si="574"/>
        <v>0</v>
      </c>
      <c r="CF347" s="79">
        <f t="shared" si="574"/>
        <v>0</v>
      </c>
      <c r="CG347" s="79">
        <f t="shared" si="574"/>
        <v>0</v>
      </c>
      <c r="CH347" s="79">
        <f t="shared" si="574"/>
        <v>0</v>
      </c>
      <c r="CI347" s="79">
        <f>SUM(BW347:CH347)</f>
        <v>0</v>
      </c>
      <c r="CJ347" s="80"/>
      <c r="CK347" s="581"/>
      <c r="CL347" s="581"/>
      <c r="CM347" s="581"/>
    </row>
    <row r="348" spans="1:91" x14ac:dyDescent="0.2">
      <c r="A348" s="124">
        <f>Kinder!E348</f>
        <v>0</v>
      </c>
      <c r="B348">
        <f>Kinder!F348</f>
        <v>0</v>
      </c>
      <c r="C348">
        <f>Kinder!G348</f>
        <v>0</v>
      </c>
      <c r="D348">
        <f>Kinder!H348</f>
        <v>0</v>
      </c>
      <c r="E348">
        <f>Kinder!I348</f>
        <v>0</v>
      </c>
      <c r="F348">
        <f>Kinder!J348</f>
        <v>0</v>
      </c>
      <c r="G348">
        <f>Kinder!K348</f>
        <v>0</v>
      </c>
      <c r="H348">
        <f>Kinder!L348</f>
        <v>0</v>
      </c>
      <c r="I348">
        <f>Kinder!M348</f>
        <v>0</v>
      </c>
      <c r="J348">
        <f>Kinder!N348</f>
        <v>0</v>
      </c>
      <c r="K348">
        <f>Kinder!O348</f>
        <v>0</v>
      </c>
      <c r="L348">
        <f>Kinder!P348</f>
        <v>0</v>
      </c>
      <c r="AX348" s="165">
        <f>IF(Kinder!BL348=4.5,'Berechnung 4_5 _ x'!$E$31,Kinder!BL348)</f>
        <v>0</v>
      </c>
      <c r="AY348" s="165">
        <f>IF(Kinder!F348=4.5,'Berechnung 4_5 _ x'!$E$31,Kinder!F348)</f>
        <v>0</v>
      </c>
      <c r="AZ348" s="165">
        <f>IF(Kinder!G348=4.5,'Berechnung 4_5 _ x'!$E$31,Kinder!G348)</f>
        <v>0</v>
      </c>
      <c r="BA348" s="165">
        <f>IF(Kinder!H348=4.5,'Berechnung 4_5 _ x'!$E$31,Kinder!H348)</f>
        <v>0</v>
      </c>
      <c r="BB348" s="165">
        <f>IF(Kinder!I348=4.5,'Berechnung 4_5 _ x'!$E$31,Kinder!I348)</f>
        <v>0</v>
      </c>
      <c r="BC348" s="165">
        <f>IF(Kinder!J348=4.5,'Berechnung 4_5 _ x'!$E$31,Kinder!J348)</f>
        <v>0</v>
      </c>
      <c r="BD348" s="165">
        <f>IF(Kinder!K348=4.5,'Berechnung 4_5 _ x'!$E$31,Kinder!K348)</f>
        <v>0</v>
      </c>
      <c r="BE348" s="165">
        <f>IF(Kinder!L348=4.5,'Berechnung 4_5 _ x'!$E$31,Kinder!L348)</f>
        <v>0</v>
      </c>
      <c r="BF348" s="165">
        <f>IF(Kinder!M348=4.5,'Berechnung 4_5 _ x'!$E$31,Kinder!M348)</f>
        <v>0</v>
      </c>
      <c r="BG348" s="165">
        <f>IF(Kinder!N348=4.5,'Berechnung 4_5 _ x'!$E$31,Kinder!N348)</f>
        <v>0</v>
      </c>
      <c r="BH348" s="165">
        <f>IF(Kinder!O348=4.5,'Berechnung 4_5 _ x'!$E$31,Kinder!O348)</f>
        <v>0</v>
      </c>
      <c r="BI348" s="165">
        <f>IF(Kinder!P348=4.5,'Berechnung 4_5 _ x'!$E$31,Kinder!P348)</f>
        <v>0</v>
      </c>
      <c r="BJ348" s="165"/>
      <c r="BK348" s="165"/>
      <c r="BL348" s="165"/>
      <c r="BM348" s="165"/>
      <c r="BN348" s="165"/>
      <c r="BO348" s="165"/>
      <c r="BP348" s="165"/>
      <c r="BQ348" s="165"/>
      <c r="BR348" s="165"/>
      <c r="BS348" s="165"/>
      <c r="BT348" s="165"/>
      <c r="BU348" s="165"/>
      <c r="BW348">
        <f t="shared" ref="BW348:CH348" si="575">IF(MIN(AX348,AX349)&gt;=4.5,1*AX350,BJ349)</f>
        <v>0</v>
      </c>
      <c r="BX348">
        <f t="shared" si="575"/>
        <v>0</v>
      </c>
      <c r="BY348">
        <f t="shared" si="575"/>
        <v>0</v>
      </c>
      <c r="BZ348">
        <f t="shared" si="575"/>
        <v>0</v>
      </c>
      <c r="CA348">
        <f t="shared" si="575"/>
        <v>0</v>
      </c>
      <c r="CB348">
        <f t="shared" si="575"/>
        <v>0</v>
      </c>
      <c r="CC348">
        <f t="shared" si="575"/>
        <v>0</v>
      </c>
      <c r="CD348">
        <f t="shared" si="575"/>
        <v>0</v>
      </c>
      <c r="CE348">
        <f t="shared" si="575"/>
        <v>0</v>
      </c>
      <c r="CF348">
        <f t="shared" si="575"/>
        <v>0</v>
      </c>
      <c r="CG348">
        <f t="shared" si="575"/>
        <v>0</v>
      </c>
      <c r="CH348">
        <f t="shared" si="575"/>
        <v>0</v>
      </c>
      <c r="CJ348" s="78">
        <f>SUM(BW348:CH348)</f>
        <v>0</v>
      </c>
      <c r="CK348" s="581">
        <f>CL348+CM348</f>
        <v>0</v>
      </c>
      <c r="CL348" s="581">
        <f>IF(COUNTIF(Kinder!E350:P350,Antrag!$C$4)=0,0,(IF(AND(A348=2,Kinder!E350=Antrag!$C$4),M349,0)+IF(AND(OR(A348=2,B348=2),Kinder!F350=Antrag!$C$4),N349,0)+IF(AND(OR(A348=2,B348=2,C348=2),Kinder!G350=Antrag!$C$4),O349,0)+IF(AND(OR(A348=2,B348=2,C348=2,D348=2),Kinder!H350=Antrag!$C$4),P349,0)+IF(AND(OR(A348=2,B348=2,C348=2,D348=2,E348=2),Kinder!I350=Antrag!$C$4),Q349,0)+IF(AND(OR(A348=2,B348=2,C348=2,D348=2,E348=2,F348=2),Kinder!J350=Antrag!$C$4),R349,0))/12)</f>
        <v>0</v>
      </c>
      <c r="CM348" s="581">
        <f>IF(COUNTIF(Kinder!E350:P350,Antrag!$C$4)=0,0,(IF(AND(OR(A348=2,B348=2,C348=2,D348=2,E348=2,F348=2,G348=2),Kinder!K350=Antrag!$C$4),S349,0)+IF(AND(OR(A348=2,B348=2,C348=2,D348=2,E348=2,F348=2,G348=2,H348=2),Kinder!L350=Antrag!$C$4),T349,0)+IF(AND(OR(A348=2,B348=2,C348=2,D348=2,E348=2,F348=2,G348=2,H348=2,I348=2),Kinder!M350=Antrag!$C$4),U349,0)+IF(AND(OR(A348=2,B348=2,C348=2,D348=2,E348=2,F348=2,G348=2,H348=2,I348=2,J348=2),Kinder!N350=Antrag!$C$4),V349,0)+IF(AND(OR(A348=2,B348=2,C348=2,D348=2,E348=2,F348=2,G348=2,H348=2,I348=2,J348=2,K348=2),Kinder!O350=Antrag!$C$4),W349,0)+IF(AND(OR(A348=2,B348=2,C348=2,D348=2,E348=2,F348=2,G348=2,H348=2,I348=2,J348=2,K348=2,L348=2),Kinder!P350=Antrag!$C$4),X349,0))/12)</f>
        <v>0</v>
      </c>
    </row>
    <row r="349" spans="1:91" x14ac:dyDescent="0.2">
      <c r="A349" s="124"/>
      <c r="M349">
        <f>Kinder!E349</f>
        <v>0</v>
      </c>
      <c r="N349">
        <f>Kinder!F349</f>
        <v>0</v>
      </c>
      <c r="O349">
        <f>Kinder!G349</f>
        <v>0</v>
      </c>
      <c r="P349">
        <f>Kinder!H349</f>
        <v>0</v>
      </c>
      <c r="Q349">
        <f>Kinder!I349</f>
        <v>0</v>
      </c>
      <c r="R349">
        <f>Kinder!J349</f>
        <v>0</v>
      </c>
      <c r="S349">
        <f>Kinder!K349</f>
        <v>0</v>
      </c>
      <c r="T349">
        <f>Kinder!L349</f>
        <v>0</v>
      </c>
      <c r="U349">
        <f>Kinder!M349</f>
        <v>0</v>
      </c>
      <c r="V349">
        <f>Kinder!N349</f>
        <v>0</v>
      </c>
      <c r="W349">
        <f>Kinder!O349</f>
        <v>0</v>
      </c>
      <c r="X349">
        <f>Kinder!P349</f>
        <v>0</v>
      </c>
      <c r="AX349">
        <f>IF(Kinder!BL348&gt;=4.5,IF('Berechnung 4_5 _ x'!D$5="Nein",4.5,IF(Kinder!AJ$903&lt;3,IF(MAX(Kinder!$AJ$903:AJ$903)&lt;3,4.5,Kinder!BL348),MIN('Berechnung 4_5 _ x'!$E$31:$F$32))),Kinder!BL348)</f>
        <v>0</v>
      </c>
      <c r="AY349">
        <f>IF(Kinder!BM348&gt;=4.5,IF('Berechnung 4_5 _ x'!E$5="Nein",4.5,IF(Kinder!AK$903&lt;3,IF(MAX(Kinder!$AJ$903:AK$903)&lt;3,4.5,Kinder!BM348),MIN('Berechnung 4_5 _ x'!$E$31:$F$32))),Kinder!BM348)</f>
        <v>0</v>
      </c>
      <c r="AZ349">
        <f>IF(Kinder!BN348&gt;=4.5,IF('Berechnung 4_5 _ x'!F$5="Nein",4.5,IF(Kinder!AL$903&lt;3,IF(MAX(Kinder!$AJ$903:AL$903)&lt;3,4.5,Kinder!BN348),MIN('Berechnung 4_5 _ x'!$E$31:$F$32))),Kinder!BN348)</f>
        <v>0</v>
      </c>
      <c r="BA349">
        <f>IF(Kinder!BO348&gt;=4.5,IF('Berechnung 4_5 _ x'!G$5="Nein",4.5,IF(Kinder!AM$903&lt;3,IF(MAX(Kinder!$AJ$903:AM$903)&lt;3,4.5,Kinder!BO348),MIN('Berechnung 4_5 _ x'!$E$31:$F$32))),Kinder!BO348)</f>
        <v>0</v>
      </c>
      <c r="BB349">
        <f>IF(Kinder!BP348&gt;=4.5,IF('Berechnung 4_5 _ x'!H$5="Nein",4.5,IF(Kinder!AN$903&lt;3,IF(MAX(Kinder!$AJ$903:AN$903)&lt;3,4.5,Kinder!BP348),MIN('Berechnung 4_5 _ x'!$E$31:$F$32))),Kinder!BP348)</f>
        <v>0</v>
      </c>
      <c r="BC349">
        <f>IF(Kinder!BQ348&gt;=4.5,IF('Berechnung 4_5 _ x'!I$5="Nein",4.5,IF(Kinder!AO$903&lt;3,IF(MAX(Kinder!$AJ$903:AO$903)&lt;3,4.5,Kinder!BQ348),MIN('Berechnung 4_5 _ x'!$E$31:$F$32))),Kinder!BQ348)</f>
        <v>0</v>
      </c>
      <c r="BD349">
        <f>IF(Kinder!BR348&gt;=4.5,IF('Berechnung 4_5 _ x'!J$5="Nein",4.5,IF(Kinder!AP$903&lt;3,IF(MAX(Kinder!$AJ$903:AP$903)&lt;3,4.5,Kinder!BR348),MIN('Berechnung 4_5 _ x'!$E$31:$F$32))),Kinder!BR348)</f>
        <v>0</v>
      </c>
      <c r="BE349">
        <f>IF(Kinder!BS348&gt;=4.5,IF('Berechnung 4_5 _ x'!K$5="Nein",4.5,IF(Kinder!AQ$903&lt;3,IF(MAX(Kinder!$AJ$903:AQ$903)&lt;3,4.5,Kinder!BS348),MIN('Berechnung 4_5 _ x'!$E$31:$F$32))),Kinder!BS348)</f>
        <v>0</v>
      </c>
      <c r="BF349">
        <f>IF(Kinder!BT348&gt;=4.5,IF('Berechnung 4_5 _ x'!L$5="Nein",4.5,IF(Kinder!AR$903&lt;3,IF(MAX(Kinder!$AJ$903:AR$903)&lt;3,4.5,Kinder!BT348),MIN('Berechnung 4_5 _ x'!$E$31:$F$32))),Kinder!BT348)</f>
        <v>0</v>
      </c>
      <c r="BG349">
        <f>IF(Kinder!BU348&gt;=4.5,IF('Berechnung 4_5 _ x'!M$5="Nein",4.5,IF(Kinder!AS$903&lt;3,IF(MAX(Kinder!$AJ$903:AS$903)&lt;3,4.5,Kinder!BU348),MIN('Berechnung 4_5 _ x'!$E$31:$F$32))),Kinder!BU348)</f>
        <v>0</v>
      </c>
      <c r="BH349">
        <f>IF(Kinder!BV348&gt;=4.5,IF('Berechnung 4_5 _ x'!N$5="Nein",4.5,IF(Kinder!AT$903&lt;3,IF(MAX(Kinder!$AJ$903:AT$903)&lt;3,4.5,Kinder!BV348),MIN('Berechnung 4_5 _ x'!$E$31:$F$32))),Kinder!BV348)</f>
        <v>0</v>
      </c>
      <c r="BI349">
        <f>IF(Kinder!BW348&gt;=4.5,IF('Berechnung 4_5 _ x'!O$5="Nein",4.5,IF(Kinder!AU$903&lt;3,IF(MAX(Kinder!$AJ$903:AU$903)&lt;3,4.5,Kinder!BW348),MIN('Berechnung 4_5 _ x'!$E$31:$F$32))),Kinder!BW348)</f>
        <v>0</v>
      </c>
      <c r="BJ349">
        <f t="shared" ref="BJ349:BU349" si="576">MIN(AX348,AX349)*AX350</f>
        <v>0</v>
      </c>
      <c r="BK349">
        <f t="shared" si="576"/>
        <v>0</v>
      </c>
      <c r="BL349">
        <f t="shared" si="576"/>
        <v>0</v>
      </c>
      <c r="BM349">
        <f t="shared" si="576"/>
        <v>0</v>
      </c>
      <c r="BN349">
        <f t="shared" si="576"/>
        <v>0</v>
      </c>
      <c r="BO349">
        <f t="shared" si="576"/>
        <v>0</v>
      </c>
      <c r="BP349">
        <f t="shared" si="576"/>
        <v>0</v>
      </c>
      <c r="BQ349">
        <f t="shared" si="576"/>
        <v>0</v>
      </c>
      <c r="BR349">
        <f t="shared" si="576"/>
        <v>0</v>
      </c>
      <c r="BS349">
        <f t="shared" si="576"/>
        <v>0</v>
      </c>
      <c r="BT349">
        <f t="shared" si="576"/>
        <v>0</v>
      </c>
      <c r="BU349">
        <f t="shared" si="576"/>
        <v>0</v>
      </c>
      <c r="BV349">
        <f>SUM(BJ349:BU349)</f>
        <v>0</v>
      </c>
      <c r="CJ349" s="78"/>
      <c r="CK349" s="581"/>
      <c r="CL349" s="581"/>
      <c r="CM349" s="581"/>
    </row>
    <row r="350" spans="1:91" ht="13.5" thickBot="1" x14ac:dyDescent="0.25">
      <c r="A350" s="167"/>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f t="shared" ref="Y350:AJ350" si="577">A348*M349</f>
        <v>0</v>
      </c>
      <c r="Z350" s="79">
        <f t="shared" si="577"/>
        <v>0</v>
      </c>
      <c r="AA350" s="79">
        <f t="shared" si="577"/>
        <v>0</v>
      </c>
      <c r="AB350" s="79">
        <f t="shared" si="577"/>
        <v>0</v>
      </c>
      <c r="AC350" s="79">
        <f t="shared" si="577"/>
        <v>0</v>
      </c>
      <c r="AD350" s="79">
        <f t="shared" si="577"/>
        <v>0</v>
      </c>
      <c r="AE350" s="79">
        <f t="shared" si="577"/>
        <v>0</v>
      </c>
      <c r="AF350" s="79">
        <f t="shared" si="577"/>
        <v>0</v>
      </c>
      <c r="AG350" s="79">
        <f t="shared" si="577"/>
        <v>0</v>
      </c>
      <c r="AH350" s="79">
        <f t="shared" si="577"/>
        <v>0</v>
      </c>
      <c r="AI350" s="79">
        <f t="shared" si="577"/>
        <v>0</v>
      </c>
      <c r="AJ350" s="79">
        <f t="shared" si="577"/>
        <v>0</v>
      </c>
      <c r="AK350" s="79">
        <f t="shared" ref="AK350:AV350" si="578">IF(A348&gt;4.4,M349,A348*M349)</f>
        <v>0</v>
      </c>
      <c r="AL350" s="79">
        <f t="shared" si="578"/>
        <v>0</v>
      </c>
      <c r="AM350" s="79">
        <f t="shared" si="578"/>
        <v>0</v>
      </c>
      <c r="AN350" s="79">
        <f t="shared" si="578"/>
        <v>0</v>
      </c>
      <c r="AO350" s="79">
        <f t="shared" si="578"/>
        <v>0</v>
      </c>
      <c r="AP350" s="79">
        <f t="shared" si="578"/>
        <v>0</v>
      </c>
      <c r="AQ350" s="79">
        <f t="shared" si="578"/>
        <v>0</v>
      </c>
      <c r="AR350" s="79">
        <f t="shared" si="578"/>
        <v>0</v>
      </c>
      <c r="AS350" s="79">
        <f t="shared" si="578"/>
        <v>0</v>
      </c>
      <c r="AT350" s="79">
        <f t="shared" si="578"/>
        <v>0</v>
      </c>
      <c r="AU350" s="79">
        <f t="shared" si="578"/>
        <v>0</v>
      </c>
      <c r="AV350" s="79">
        <f t="shared" si="578"/>
        <v>0</v>
      </c>
      <c r="AW350" s="79">
        <f>SUM(Y350:AJ350)</f>
        <v>0</v>
      </c>
      <c r="AX350" s="168">
        <f>Kinder!BL349</f>
        <v>0</v>
      </c>
      <c r="AY350" s="168">
        <f>Kinder!BM349</f>
        <v>0</v>
      </c>
      <c r="AZ350" s="168">
        <f>Kinder!BN349</f>
        <v>0</v>
      </c>
      <c r="BA350" s="168">
        <f>Kinder!BO349</f>
        <v>0</v>
      </c>
      <c r="BB350" s="168">
        <f>Kinder!BP349</f>
        <v>0</v>
      </c>
      <c r="BC350" s="168">
        <f>Kinder!BQ349</f>
        <v>0</v>
      </c>
      <c r="BD350" s="168">
        <f>Kinder!BR349</f>
        <v>0</v>
      </c>
      <c r="BE350" s="168">
        <f>Kinder!BS349</f>
        <v>0</v>
      </c>
      <c r="BF350" s="168">
        <f>Kinder!BT349</f>
        <v>0</v>
      </c>
      <c r="BG350" s="168">
        <f>Kinder!BU349</f>
        <v>0</v>
      </c>
      <c r="BH350" s="168">
        <f>Kinder!BV349</f>
        <v>0</v>
      </c>
      <c r="BI350" s="168">
        <f>Kinder!BW349</f>
        <v>0</v>
      </c>
      <c r="BV350" s="79"/>
      <c r="BW350" s="79">
        <f t="shared" ref="BW350:CH350" si="579">IF(MIN(AX348,AX349)&gt;4.5,4.5*AX350,BJ349)</f>
        <v>0</v>
      </c>
      <c r="BX350" s="79">
        <f t="shared" si="579"/>
        <v>0</v>
      </c>
      <c r="BY350" s="79">
        <f t="shared" si="579"/>
        <v>0</v>
      </c>
      <c r="BZ350" s="79">
        <f t="shared" si="579"/>
        <v>0</v>
      </c>
      <c r="CA350" s="79">
        <f t="shared" si="579"/>
        <v>0</v>
      </c>
      <c r="CB350" s="79">
        <f t="shared" si="579"/>
        <v>0</v>
      </c>
      <c r="CC350" s="79">
        <f t="shared" si="579"/>
        <v>0</v>
      </c>
      <c r="CD350" s="79">
        <f t="shared" si="579"/>
        <v>0</v>
      </c>
      <c r="CE350" s="79">
        <f t="shared" si="579"/>
        <v>0</v>
      </c>
      <c r="CF350" s="79">
        <f t="shared" si="579"/>
        <v>0</v>
      </c>
      <c r="CG350" s="79">
        <f t="shared" si="579"/>
        <v>0</v>
      </c>
      <c r="CH350" s="79">
        <f t="shared" si="579"/>
        <v>0</v>
      </c>
      <c r="CI350" s="79">
        <f>SUM(BW350:CH350)</f>
        <v>0</v>
      </c>
      <c r="CJ350" s="80"/>
      <c r="CK350" s="581"/>
      <c r="CL350" s="581"/>
      <c r="CM350" s="581"/>
    </row>
    <row r="351" spans="1:91" x14ac:dyDescent="0.2">
      <c r="A351" s="124">
        <f>Kinder!E351</f>
        <v>0</v>
      </c>
      <c r="B351">
        <f>Kinder!F351</f>
        <v>0</v>
      </c>
      <c r="C351">
        <f>Kinder!G351</f>
        <v>0</v>
      </c>
      <c r="D351">
        <f>Kinder!H351</f>
        <v>0</v>
      </c>
      <c r="E351">
        <f>Kinder!I351</f>
        <v>0</v>
      </c>
      <c r="F351">
        <f>Kinder!J351</f>
        <v>0</v>
      </c>
      <c r="G351">
        <f>Kinder!K351</f>
        <v>0</v>
      </c>
      <c r="H351">
        <f>Kinder!L351</f>
        <v>0</v>
      </c>
      <c r="I351">
        <f>Kinder!M351</f>
        <v>0</v>
      </c>
      <c r="J351">
        <f>Kinder!N351</f>
        <v>0</v>
      </c>
      <c r="K351">
        <f>Kinder!O351</f>
        <v>0</v>
      </c>
      <c r="L351">
        <f>Kinder!P351</f>
        <v>0</v>
      </c>
      <c r="AX351" s="165">
        <f>IF(Kinder!BL351=4.5,'Berechnung 4_5 _ x'!$E$31,Kinder!BL351)</f>
        <v>0</v>
      </c>
      <c r="AY351" s="165">
        <f>IF(Kinder!F351=4.5,'Berechnung 4_5 _ x'!$E$31,Kinder!F351)</f>
        <v>0</v>
      </c>
      <c r="AZ351" s="165">
        <f>IF(Kinder!G351=4.5,'Berechnung 4_5 _ x'!$E$31,Kinder!G351)</f>
        <v>0</v>
      </c>
      <c r="BA351" s="165">
        <f>IF(Kinder!H351=4.5,'Berechnung 4_5 _ x'!$E$31,Kinder!H351)</f>
        <v>0</v>
      </c>
      <c r="BB351" s="165">
        <f>IF(Kinder!I351=4.5,'Berechnung 4_5 _ x'!$E$31,Kinder!I351)</f>
        <v>0</v>
      </c>
      <c r="BC351" s="165">
        <f>IF(Kinder!J351=4.5,'Berechnung 4_5 _ x'!$E$31,Kinder!J351)</f>
        <v>0</v>
      </c>
      <c r="BD351" s="165">
        <f>IF(Kinder!K351=4.5,'Berechnung 4_5 _ x'!$E$31,Kinder!K351)</f>
        <v>0</v>
      </c>
      <c r="BE351" s="165">
        <f>IF(Kinder!L351=4.5,'Berechnung 4_5 _ x'!$E$31,Kinder!L351)</f>
        <v>0</v>
      </c>
      <c r="BF351" s="165">
        <f>IF(Kinder!M351=4.5,'Berechnung 4_5 _ x'!$E$31,Kinder!M351)</f>
        <v>0</v>
      </c>
      <c r="BG351" s="165">
        <f>IF(Kinder!N351=4.5,'Berechnung 4_5 _ x'!$E$31,Kinder!N351)</f>
        <v>0</v>
      </c>
      <c r="BH351" s="165">
        <f>IF(Kinder!O351=4.5,'Berechnung 4_5 _ x'!$E$31,Kinder!O351)</f>
        <v>0</v>
      </c>
      <c r="BI351" s="165">
        <f>IF(Kinder!P351=4.5,'Berechnung 4_5 _ x'!$E$31,Kinder!P351)</f>
        <v>0</v>
      </c>
      <c r="BJ351" s="165"/>
      <c r="BK351" s="165"/>
      <c r="BL351" s="165"/>
      <c r="BM351" s="165"/>
      <c r="BN351" s="165"/>
      <c r="BO351" s="165"/>
      <c r="BP351" s="165"/>
      <c r="BQ351" s="165"/>
      <c r="BR351" s="165"/>
      <c r="BS351" s="165"/>
      <c r="BT351" s="165"/>
      <c r="BU351" s="165"/>
      <c r="BW351">
        <f t="shared" ref="BW351:CH351" si="580">IF(MIN(AX351,AX352)&gt;=4.5,1*AX353,BJ352)</f>
        <v>0</v>
      </c>
      <c r="BX351">
        <f t="shared" si="580"/>
        <v>0</v>
      </c>
      <c r="BY351">
        <f t="shared" si="580"/>
        <v>0</v>
      </c>
      <c r="BZ351">
        <f t="shared" si="580"/>
        <v>0</v>
      </c>
      <c r="CA351">
        <f t="shared" si="580"/>
        <v>0</v>
      </c>
      <c r="CB351">
        <f t="shared" si="580"/>
        <v>0</v>
      </c>
      <c r="CC351">
        <f t="shared" si="580"/>
        <v>0</v>
      </c>
      <c r="CD351">
        <f t="shared" si="580"/>
        <v>0</v>
      </c>
      <c r="CE351">
        <f t="shared" si="580"/>
        <v>0</v>
      </c>
      <c r="CF351">
        <f t="shared" si="580"/>
        <v>0</v>
      </c>
      <c r="CG351">
        <f t="shared" si="580"/>
        <v>0</v>
      </c>
      <c r="CH351">
        <f t="shared" si="580"/>
        <v>0</v>
      </c>
      <c r="CJ351" s="78">
        <f>SUM(BW351:CH351)</f>
        <v>0</v>
      </c>
      <c r="CK351" s="581">
        <f>CL351+CM351</f>
        <v>0</v>
      </c>
      <c r="CL351" s="581">
        <f>IF(COUNTIF(Kinder!E353:P353,Antrag!$C$4)=0,0,(IF(AND(A351=2,Kinder!E353=Antrag!$C$4),M352,0)+IF(AND(OR(A351=2,B351=2),Kinder!F353=Antrag!$C$4),N352,0)+IF(AND(OR(A351=2,B351=2,C351=2),Kinder!G353=Antrag!$C$4),O352,0)+IF(AND(OR(A351=2,B351=2,C351=2,D351=2),Kinder!H353=Antrag!$C$4),P352,0)+IF(AND(OR(A351=2,B351=2,C351=2,D351=2,E351=2),Kinder!I353=Antrag!$C$4),Q352,0)+IF(AND(OR(A351=2,B351=2,C351=2,D351=2,E351=2,F351=2),Kinder!J353=Antrag!$C$4),R352,0))/12)</f>
        <v>0</v>
      </c>
      <c r="CM351" s="581">
        <f>IF(COUNTIF(Kinder!E353:P353,Antrag!$C$4)=0,0,(IF(AND(OR(A351=2,B351=2,C351=2,D351=2,E351=2,F351=2,G351=2),Kinder!K353=Antrag!$C$4),S352,0)+IF(AND(OR(A351=2,B351=2,C351=2,D351=2,E351=2,F351=2,G351=2,H351=2),Kinder!L353=Antrag!$C$4),T352,0)+IF(AND(OR(A351=2,B351=2,C351=2,D351=2,E351=2,F351=2,G351=2,H351=2,I351=2),Kinder!M353=Antrag!$C$4),U352,0)+IF(AND(OR(A351=2,B351=2,C351=2,D351=2,E351=2,F351=2,G351=2,H351=2,I351=2,J351=2),Kinder!N353=Antrag!$C$4),V352,0)+IF(AND(OR(A351=2,B351=2,C351=2,D351=2,E351=2,F351=2,G351=2,H351=2,I351=2,J351=2,K351=2),Kinder!O353=Antrag!$C$4),W352,0)+IF(AND(OR(A351=2,B351=2,C351=2,D351=2,E351=2,F351=2,G351=2,H351=2,I351=2,J351=2,K351=2,L351=2),Kinder!P353=Antrag!$C$4),X352,0))/12)</f>
        <v>0</v>
      </c>
    </row>
    <row r="352" spans="1:91" x14ac:dyDescent="0.2">
      <c r="A352" s="124"/>
      <c r="M352">
        <f>Kinder!E352</f>
        <v>0</v>
      </c>
      <c r="N352">
        <f>Kinder!F352</f>
        <v>0</v>
      </c>
      <c r="O352">
        <f>Kinder!G352</f>
        <v>0</v>
      </c>
      <c r="P352">
        <f>Kinder!H352</f>
        <v>0</v>
      </c>
      <c r="Q352">
        <f>Kinder!I352</f>
        <v>0</v>
      </c>
      <c r="R352">
        <f>Kinder!J352</f>
        <v>0</v>
      </c>
      <c r="S352">
        <f>Kinder!K352</f>
        <v>0</v>
      </c>
      <c r="T352">
        <f>Kinder!L352</f>
        <v>0</v>
      </c>
      <c r="U352">
        <f>Kinder!M352</f>
        <v>0</v>
      </c>
      <c r="V352">
        <f>Kinder!N352</f>
        <v>0</v>
      </c>
      <c r="W352">
        <f>Kinder!O352</f>
        <v>0</v>
      </c>
      <c r="X352">
        <f>Kinder!P352</f>
        <v>0</v>
      </c>
      <c r="AX352">
        <f>IF(Kinder!BL351&gt;=4.5,IF('Berechnung 4_5 _ x'!D$5="Nein",4.5,IF(Kinder!AJ$903&lt;3,IF(MAX(Kinder!$AJ$903:AJ$903)&lt;3,4.5,Kinder!BL351),MIN('Berechnung 4_5 _ x'!$E$31:$F$32))),Kinder!BL351)</f>
        <v>0</v>
      </c>
      <c r="AY352">
        <f>IF(Kinder!BM351&gt;=4.5,IF('Berechnung 4_5 _ x'!E$5="Nein",4.5,IF(Kinder!AK$903&lt;3,IF(MAX(Kinder!$AJ$903:AK$903)&lt;3,4.5,Kinder!BM351),MIN('Berechnung 4_5 _ x'!$E$31:$F$32))),Kinder!BM351)</f>
        <v>0</v>
      </c>
      <c r="AZ352">
        <f>IF(Kinder!BN351&gt;=4.5,IF('Berechnung 4_5 _ x'!F$5="Nein",4.5,IF(Kinder!AL$903&lt;3,IF(MAX(Kinder!$AJ$903:AL$903)&lt;3,4.5,Kinder!BN351),MIN('Berechnung 4_5 _ x'!$E$31:$F$32))),Kinder!BN351)</f>
        <v>0</v>
      </c>
      <c r="BA352">
        <f>IF(Kinder!BO351&gt;=4.5,IF('Berechnung 4_5 _ x'!G$5="Nein",4.5,IF(Kinder!AM$903&lt;3,IF(MAX(Kinder!$AJ$903:AM$903)&lt;3,4.5,Kinder!BO351),MIN('Berechnung 4_5 _ x'!$E$31:$F$32))),Kinder!BO351)</f>
        <v>0</v>
      </c>
      <c r="BB352">
        <f>IF(Kinder!BP351&gt;=4.5,IF('Berechnung 4_5 _ x'!H$5="Nein",4.5,IF(Kinder!AN$903&lt;3,IF(MAX(Kinder!$AJ$903:AN$903)&lt;3,4.5,Kinder!BP351),MIN('Berechnung 4_5 _ x'!$E$31:$F$32))),Kinder!BP351)</f>
        <v>0</v>
      </c>
      <c r="BC352">
        <f>IF(Kinder!BQ351&gt;=4.5,IF('Berechnung 4_5 _ x'!I$5="Nein",4.5,IF(Kinder!AO$903&lt;3,IF(MAX(Kinder!$AJ$903:AO$903)&lt;3,4.5,Kinder!BQ351),MIN('Berechnung 4_5 _ x'!$E$31:$F$32))),Kinder!BQ351)</f>
        <v>0</v>
      </c>
      <c r="BD352">
        <f>IF(Kinder!BR351&gt;=4.5,IF('Berechnung 4_5 _ x'!J$5="Nein",4.5,IF(Kinder!AP$903&lt;3,IF(MAX(Kinder!$AJ$903:AP$903)&lt;3,4.5,Kinder!BR351),MIN('Berechnung 4_5 _ x'!$E$31:$F$32))),Kinder!BR351)</f>
        <v>0</v>
      </c>
      <c r="BE352">
        <f>IF(Kinder!BS351&gt;=4.5,IF('Berechnung 4_5 _ x'!K$5="Nein",4.5,IF(Kinder!AQ$903&lt;3,IF(MAX(Kinder!$AJ$903:AQ$903)&lt;3,4.5,Kinder!BS351),MIN('Berechnung 4_5 _ x'!$E$31:$F$32))),Kinder!BS351)</f>
        <v>0</v>
      </c>
      <c r="BF352">
        <f>IF(Kinder!BT351&gt;=4.5,IF('Berechnung 4_5 _ x'!L$5="Nein",4.5,IF(Kinder!AR$903&lt;3,IF(MAX(Kinder!$AJ$903:AR$903)&lt;3,4.5,Kinder!BT351),MIN('Berechnung 4_5 _ x'!$E$31:$F$32))),Kinder!BT351)</f>
        <v>0</v>
      </c>
      <c r="BG352">
        <f>IF(Kinder!BU351&gt;=4.5,IF('Berechnung 4_5 _ x'!M$5="Nein",4.5,IF(Kinder!AS$903&lt;3,IF(MAX(Kinder!$AJ$903:AS$903)&lt;3,4.5,Kinder!BU351),MIN('Berechnung 4_5 _ x'!$E$31:$F$32))),Kinder!BU351)</f>
        <v>0</v>
      </c>
      <c r="BH352">
        <f>IF(Kinder!BV351&gt;=4.5,IF('Berechnung 4_5 _ x'!N$5="Nein",4.5,IF(Kinder!AT$903&lt;3,IF(MAX(Kinder!$AJ$903:AT$903)&lt;3,4.5,Kinder!BV351),MIN('Berechnung 4_5 _ x'!$E$31:$F$32))),Kinder!BV351)</f>
        <v>0</v>
      </c>
      <c r="BI352">
        <f>IF(Kinder!BW351&gt;=4.5,IF('Berechnung 4_5 _ x'!O$5="Nein",4.5,IF(Kinder!AU$903&lt;3,IF(MAX(Kinder!$AJ$903:AU$903)&lt;3,4.5,Kinder!BW351),MIN('Berechnung 4_5 _ x'!$E$31:$F$32))),Kinder!BW351)</f>
        <v>0</v>
      </c>
      <c r="BJ352">
        <f t="shared" ref="BJ352:BU352" si="581">MIN(AX351,AX352)*AX353</f>
        <v>0</v>
      </c>
      <c r="BK352">
        <f t="shared" si="581"/>
        <v>0</v>
      </c>
      <c r="BL352">
        <f t="shared" si="581"/>
        <v>0</v>
      </c>
      <c r="BM352">
        <f t="shared" si="581"/>
        <v>0</v>
      </c>
      <c r="BN352">
        <f t="shared" si="581"/>
        <v>0</v>
      </c>
      <c r="BO352">
        <f t="shared" si="581"/>
        <v>0</v>
      </c>
      <c r="BP352">
        <f t="shared" si="581"/>
        <v>0</v>
      </c>
      <c r="BQ352">
        <f t="shared" si="581"/>
        <v>0</v>
      </c>
      <c r="BR352">
        <f t="shared" si="581"/>
        <v>0</v>
      </c>
      <c r="BS352">
        <f t="shared" si="581"/>
        <v>0</v>
      </c>
      <c r="BT352">
        <f t="shared" si="581"/>
        <v>0</v>
      </c>
      <c r="BU352">
        <f t="shared" si="581"/>
        <v>0</v>
      </c>
      <c r="BV352">
        <f>SUM(BJ352:BU352)</f>
        <v>0</v>
      </c>
      <c r="CJ352" s="78"/>
      <c r="CK352" s="581"/>
      <c r="CL352" s="581"/>
      <c r="CM352" s="581"/>
    </row>
    <row r="353" spans="1:91" ht="13.5" thickBot="1" x14ac:dyDescent="0.25">
      <c r="A353" s="167"/>
      <c r="B353" s="79"/>
      <c r="C353" s="79"/>
      <c r="D353" s="79"/>
      <c r="E353" s="79"/>
      <c r="F353" s="79"/>
      <c r="G353" s="79"/>
      <c r="H353" s="79"/>
      <c r="I353" s="79"/>
      <c r="J353" s="79"/>
      <c r="K353" s="79"/>
      <c r="L353" s="79"/>
      <c r="M353" s="79"/>
      <c r="N353" s="79"/>
      <c r="O353" s="79"/>
      <c r="P353" s="79"/>
      <c r="Q353" s="79"/>
      <c r="R353" s="79"/>
      <c r="S353" s="79"/>
      <c r="T353" s="79"/>
      <c r="U353" s="79"/>
      <c r="V353" s="79"/>
      <c r="W353" s="79"/>
      <c r="X353" s="79"/>
      <c r="Y353" s="79">
        <f t="shared" ref="Y353:AJ353" si="582">A351*M352</f>
        <v>0</v>
      </c>
      <c r="Z353" s="79">
        <f t="shared" si="582"/>
        <v>0</v>
      </c>
      <c r="AA353" s="79">
        <f t="shared" si="582"/>
        <v>0</v>
      </c>
      <c r="AB353" s="79">
        <f t="shared" si="582"/>
        <v>0</v>
      </c>
      <c r="AC353" s="79">
        <f t="shared" si="582"/>
        <v>0</v>
      </c>
      <c r="AD353" s="79">
        <f t="shared" si="582"/>
        <v>0</v>
      </c>
      <c r="AE353" s="79">
        <f t="shared" si="582"/>
        <v>0</v>
      </c>
      <c r="AF353" s="79">
        <f t="shared" si="582"/>
        <v>0</v>
      </c>
      <c r="AG353" s="79">
        <f t="shared" si="582"/>
        <v>0</v>
      </c>
      <c r="AH353" s="79">
        <f t="shared" si="582"/>
        <v>0</v>
      </c>
      <c r="AI353" s="79">
        <f t="shared" si="582"/>
        <v>0</v>
      </c>
      <c r="AJ353" s="79">
        <f t="shared" si="582"/>
        <v>0</v>
      </c>
      <c r="AK353" s="79">
        <f t="shared" ref="AK353:AV353" si="583">IF(A351&gt;4.4,M352,A351*M352)</f>
        <v>0</v>
      </c>
      <c r="AL353" s="79">
        <f t="shared" si="583"/>
        <v>0</v>
      </c>
      <c r="AM353" s="79">
        <f t="shared" si="583"/>
        <v>0</v>
      </c>
      <c r="AN353" s="79">
        <f t="shared" si="583"/>
        <v>0</v>
      </c>
      <c r="AO353" s="79">
        <f t="shared" si="583"/>
        <v>0</v>
      </c>
      <c r="AP353" s="79">
        <f t="shared" si="583"/>
        <v>0</v>
      </c>
      <c r="AQ353" s="79">
        <f t="shared" si="583"/>
        <v>0</v>
      </c>
      <c r="AR353" s="79">
        <f t="shared" si="583"/>
        <v>0</v>
      </c>
      <c r="AS353" s="79">
        <f t="shared" si="583"/>
        <v>0</v>
      </c>
      <c r="AT353" s="79">
        <f t="shared" si="583"/>
        <v>0</v>
      </c>
      <c r="AU353" s="79">
        <f t="shared" si="583"/>
        <v>0</v>
      </c>
      <c r="AV353" s="79">
        <f t="shared" si="583"/>
        <v>0</v>
      </c>
      <c r="AW353" s="79">
        <f>SUM(Y353:AJ353)</f>
        <v>0</v>
      </c>
      <c r="AX353" s="168">
        <f>Kinder!BL352</f>
        <v>0</v>
      </c>
      <c r="AY353" s="168">
        <f>Kinder!BM352</f>
        <v>0</v>
      </c>
      <c r="AZ353" s="168">
        <f>Kinder!BN352</f>
        <v>0</v>
      </c>
      <c r="BA353" s="168">
        <f>Kinder!BO352</f>
        <v>0</v>
      </c>
      <c r="BB353" s="168">
        <f>Kinder!BP352</f>
        <v>0</v>
      </c>
      <c r="BC353" s="168">
        <f>Kinder!BQ352</f>
        <v>0</v>
      </c>
      <c r="BD353" s="168">
        <f>Kinder!BR352</f>
        <v>0</v>
      </c>
      <c r="BE353" s="168">
        <f>Kinder!BS352</f>
        <v>0</v>
      </c>
      <c r="BF353" s="168">
        <f>Kinder!BT352</f>
        <v>0</v>
      </c>
      <c r="BG353" s="168">
        <f>Kinder!BU352</f>
        <v>0</v>
      </c>
      <c r="BH353" s="168">
        <f>Kinder!BV352</f>
        <v>0</v>
      </c>
      <c r="BI353" s="168">
        <f>Kinder!BW352</f>
        <v>0</v>
      </c>
      <c r="BV353" s="79"/>
      <c r="BW353" s="79">
        <f t="shared" ref="BW353:CH353" si="584">IF(MIN(AX351,AX352)&gt;4.5,4.5*AX353,BJ352)</f>
        <v>0</v>
      </c>
      <c r="BX353" s="79">
        <f t="shared" si="584"/>
        <v>0</v>
      </c>
      <c r="BY353" s="79">
        <f t="shared" si="584"/>
        <v>0</v>
      </c>
      <c r="BZ353" s="79">
        <f t="shared" si="584"/>
        <v>0</v>
      </c>
      <c r="CA353" s="79">
        <f t="shared" si="584"/>
        <v>0</v>
      </c>
      <c r="CB353" s="79">
        <f t="shared" si="584"/>
        <v>0</v>
      </c>
      <c r="CC353" s="79">
        <f t="shared" si="584"/>
        <v>0</v>
      </c>
      <c r="CD353" s="79">
        <f t="shared" si="584"/>
        <v>0</v>
      </c>
      <c r="CE353" s="79">
        <f t="shared" si="584"/>
        <v>0</v>
      </c>
      <c r="CF353" s="79">
        <f t="shared" si="584"/>
        <v>0</v>
      </c>
      <c r="CG353" s="79">
        <f t="shared" si="584"/>
        <v>0</v>
      </c>
      <c r="CH353" s="79">
        <f t="shared" si="584"/>
        <v>0</v>
      </c>
      <c r="CI353" s="79">
        <f>SUM(BW353:CH353)</f>
        <v>0</v>
      </c>
      <c r="CJ353" s="80"/>
      <c r="CK353" s="581"/>
      <c r="CL353" s="581"/>
      <c r="CM353" s="581"/>
    </row>
    <row r="354" spans="1:91" x14ac:dyDescent="0.2">
      <c r="A354" s="124">
        <f>Kinder!E354</f>
        <v>0</v>
      </c>
      <c r="B354">
        <f>Kinder!F354</f>
        <v>0</v>
      </c>
      <c r="C354">
        <f>Kinder!G354</f>
        <v>0</v>
      </c>
      <c r="D354">
        <f>Kinder!H354</f>
        <v>0</v>
      </c>
      <c r="E354">
        <f>Kinder!I354</f>
        <v>0</v>
      </c>
      <c r="F354">
        <f>Kinder!J354</f>
        <v>0</v>
      </c>
      <c r="G354">
        <f>Kinder!K354</f>
        <v>0</v>
      </c>
      <c r="H354">
        <f>Kinder!L354</f>
        <v>0</v>
      </c>
      <c r="I354">
        <f>Kinder!M354</f>
        <v>0</v>
      </c>
      <c r="J354">
        <f>Kinder!N354</f>
        <v>0</v>
      </c>
      <c r="K354">
        <f>Kinder!O354</f>
        <v>0</v>
      </c>
      <c r="L354">
        <f>Kinder!P354</f>
        <v>0</v>
      </c>
      <c r="AX354" s="165">
        <f>IF(Kinder!BL354=4.5,'Berechnung 4_5 _ x'!$E$31,Kinder!BL354)</f>
        <v>0</v>
      </c>
      <c r="AY354" s="165">
        <f>IF(Kinder!F354=4.5,'Berechnung 4_5 _ x'!$E$31,Kinder!F354)</f>
        <v>0</v>
      </c>
      <c r="AZ354" s="165">
        <f>IF(Kinder!G354=4.5,'Berechnung 4_5 _ x'!$E$31,Kinder!G354)</f>
        <v>0</v>
      </c>
      <c r="BA354" s="165">
        <f>IF(Kinder!H354=4.5,'Berechnung 4_5 _ x'!$E$31,Kinder!H354)</f>
        <v>0</v>
      </c>
      <c r="BB354" s="165">
        <f>IF(Kinder!I354=4.5,'Berechnung 4_5 _ x'!$E$31,Kinder!I354)</f>
        <v>0</v>
      </c>
      <c r="BC354" s="165">
        <f>IF(Kinder!J354=4.5,'Berechnung 4_5 _ x'!$E$31,Kinder!J354)</f>
        <v>0</v>
      </c>
      <c r="BD354" s="165">
        <f>IF(Kinder!K354=4.5,'Berechnung 4_5 _ x'!$E$31,Kinder!K354)</f>
        <v>0</v>
      </c>
      <c r="BE354" s="165">
        <f>IF(Kinder!L354=4.5,'Berechnung 4_5 _ x'!$E$31,Kinder!L354)</f>
        <v>0</v>
      </c>
      <c r="BF354" s="165">
        <f>IF(Kinder!M354=4.5,'Berechnung 4_5 _ x'!$E$31,Kinder!M354)</f>
        <v>0</v>
      </c>
      <c r="BG354" s="165">
        <f>IF(Kinder!N354=4.5,'Berechnung 4_5 _ x'!$E$31,Kinder!N354)</f>
        <v>0</v>
      </c>
      <c r="BH354" s="165">
        <f>IF(Kinder!O354=4.5,'Berechnung 4_5 _ x'!$E$31,Kinder!O354)</f>
        <v>0</v>
      </c>
      <c r="BI354" s="165">
        <f>IF(Kinder!P354=4.5,'Berechnung 4_5 _ x'!$E$31,Kinder!P354)</f>
        <v>0</v>
      </c>
      <c r="BJ354" s="165"/>
      <c r="BK354" s="165"/>
      <c r="BL354" s="165"/>
      <c r="BM354" s="165"/>
      <c r="BN354" s="165"/>
      <c r="BO354" s="165"/>
      <c r="BP354" s="165"/>
      <c r="BQ354" s="165"/>
      <c r="BR354" s="165"/>
      <c r="BS354" s="165"/>
      <c r="BT354" s="165"/>
      <c r="BU354" s="165"/>
      <c r="BW354">
        <f t="shared" ref="BW354:CH354" si="585">IF(MIN(AX354,AX355)&gt;=4.5,1*AX356,BJ355)</f>
        <v>0</v>
      </c>
      <c r="BX354">
        <f t="shared" si="585"/>
        <v>0</v>
      </c>
      <c r="BY354">
        <f t="shared" si="585"/>
        <v>0</v>
      </c>
      <c r="BZ354">
        <f t="shared" si="585"/>
        <v>0</v>
      </c>
      <c r="CA354">
        <f t="shared" si="585"/>
        <v>0</v>
      </c>
      <c r="CB354">
        <f t="shared" si="585"/>
        <v>0</v>
      </c>
      <c r="CC354">
        <f t="shared" si="585"/>
        <v>0</v>
      </c>
      <c r="CD354">
        <f t="shared" si="585"/>
        <v>0</v>
      </c>
      <c r="CE354">
        <f t="shared" si="585"/>
        <v>0</v>
      </c>
      <c r="CF354">
        <f t="shared" si="585"/>
        <v>0</v>
      </c>
      <c r="CG354">
        <f t="shared" si="585"/>
        <v>0</v>
      </c>
      <c r="CH354">
        <f t="shared" si="585"/>
        <v>0</v>
      </c>
      <c r="CJ354" s="78">
        <f>SUM(BW354:CH354)</f>
        <v>0</v>
      </c>
      <c r="CK354" s="581">
        <f>CL354+CM354</f>
        <v>0</v>
      </c>
      <c r="CL354" s="581">
        <f>IF(COUNTIF(Kinder!E356:P356,Antrag!$C$4)=0,0,(IF(AND(A354=2,Kinder!E356=Antrag!$C$4),M355,0)+IF(AND(OR(A354=2,B354=2),Kinder!F356=Antrag!$C$4),N355,0)+IF(AND(OR(A354=2,B354=2,C354=2),Kinder!G356=Antrag!$C$4),O355,0)+IF(AND(OR(A354=2,B354=2,C354=2,D354=2),Kinder!H356=Antrag!$C$4),P355,0)+IF(AND(OR(A354=2,B354=2,C354=2,D354=2,E354=2),Kinder!I356=Antrag!$C$4),Q355,0)+IF(AND(OR(A354=2,B354=2,C354=2,D354=2,E354=2,F354=2),Kinder!J356=Antrag!$C$4),R355,0))/12)</f>
        <v>0</v>
      </c>
      <c r="CM354" s="581">
        <f>IF(COUNTIF(Kinder!E356:P356,Antrag!$C$4)=0,0,(IF(AND(OR(A354=2,B354=2,C354=2,D354=2,E354=2,F354=2,G354=2),Kinder!K356=Antrag!$C$4),S355,0)+IF(AND(OR(A354=2,B354=2,C354=2,D354=2,E354=2,F354=2,G354=2,H354=2),Kinder!L356=Antrag!$C$4),T355,0)+IF(AND(OR(A354=2,B354=2,C354=2,D354=2,E354=2,F354=2,G354=2,H354=2,I354=2),Kinder!M356=Antrag!$C$4),U355,0)+IF(AND(OR(A354=2,B354=2,C354=2,D354=2,E354=2,F354=2,G354=2,H354=2,I354=2,J354=2),Kinder!N356=Antrag!$C$4),V355,0)+IF(AND(OR(A354=2,B354=2,C354=2,D354=2,E354=2,F354=2,G354=2,H354=2,I354=2,J354=2,K354=2),Kinder!O356=Antrag!$C$4),W355,0)+IF(AND(OR(A354=2,B354=2,C354=2,D354=2,E354=2,F354=2,G354=2,H354=2,I354=2,J354=2,K354=2,L354=2),Kinder!P356=Antrag!$C$4),X355,0))/12)</f>
        <v>0</v>
      </c>
    </row>
    <row r="355" spans="1:91" x14ac:dyDescent="0.2">
      <c r="A355" s="124"/>
      <c r="M355">
        <f>Kinder!E355</f>
        <v>0</v>
      </c>
      <c r="N355">
        <f>Kinder!F355</f>
        <v>0</v>
      </c>
      <c r="O355">
        <f>Kinder!G355</f>
        <v>0</v>
      </c>
      <c r="P355">
        <f>Kinder!H355</f>
        <v>0</v>
      </c>
      <c r="Q355">
        <f>Kinder!I355</f>
        <v>0</v>
      </c>
      <c r="R355">
        <f>Kinder!J355</f>
        <v>0</v>
      </c>
      <c r="S355">
        <f>Kinder!K355</f>
        <v>0</v>
      </c>
      <c r="T355">
        <f>Kinder!L355</f>
        <v>0</v>
      </c>
      <c r="U355">
        <f>Kinder!M355</f>
        <v>0</v>
      </c>
      <c r="V355">
        <f>Kinder!N355</f>
        <v>0</v>
      </c>
      <c r="W355">
        <f>Kinder!O355</f>
        <v>0</v>
      </c>
      <c r="X355">
        <f>Kinder!P355</f>
        <v>0</v>
      </c>
      <c r="AX355">
        <f>IF(Kinder!BL354&gt;=4.5,IF('Berechnung 4_5 _ x'!D$5="Nein",4.5,IF(Kinder!AJ$903&lt;3,IF(MAX(Kinder!$AJ$903:AJ$903)&lt;3,4.5,Kinder!BL354),MIN('Berechnung 4_5 _ x'!$E$31:$F$32))),Kinder!BL354)</f>
        <v>0</v>
      </c>
      <c r="AY355">
        <f>IF(Kinder!BM354&gt;=4.5,IF('Berechnung 4_5 _ x'!E$5="Nein",4.5,IF(Kinder!AK$903&lt;3,IF(MAX(Kinder!$AJ$903:AK$903)&lt;3,4.5,Kinder!BM354),MIN('Berechnung 4_5 _ x'!$E$31:$F$32))),Kinder!BM354)</f>
        <v>0</v>
      </c>
      <c r="AZ355">
        <f>IF(Kinder!BN354&gt;=4.5,IF('Berechnung 4_5 _ x'!F$5="Nein",4.5,IF(Kinder!AL$903&lt;3,IF(MAX(Kinder!$AJ$903:AL$903)&lt;3,4.5,Kinder!BN354),MIN('Berechnung 4_5 _ x'!$E$31:$F$32))),Kinder!BN354)</f>
        <v>0</v>
      </c>
      <c r="BA355">
        <f>IF(Kinder!BO354&gt;=4.5,IF('Berechnung 4_5 _ x'!G$5="Nein",4.5,IF(Kinder!AM$903&lt;3,IF(MAX(Kinder!$AJ$903:AM$903)&lt;3,4.5,Kinder!BO354),MIN('Berechnung 4_5 _ x'!$E$31:$F$32))),Kinder!BO354)</f>
        <v>0</v>
      </c>
      <c r="BB355">
        <f>IF(Kinder!BP354&gt;=4.5,IF('Berechnung 4_5 _ x'!H$5="Nein",4.5,IF(Kinder!AN$903&lt;3,IF(MAX(Kinder!$AJ$903:AN$903)&lt;3,4.5,Kinder!BP354),MIN('Berechnung 4_5 _ x'!$E$31:$F$32))),Kinder!BP354)</f>
        <v>0</v>
      </c>
      <c r="BC355">
        <f>IF(Kinder!BQ354&gt;=4.5,IF('Berechnung 4_5 _ x'!I$5="Nein",4.5,IF(Kinder!AO$903&lt;3,IF(MAX(Kinder!$AJ$903:AO$903)&lt;3,4.5,Kinder!BQ354),MIN('Berechnung 4_5 _ x'!$E$31:$F$32))),Kinder!BQ354)</f>
        <v>0</v>
      </c>
      <c r="BD355">
        <f>IF(Kinder!BR354&gt;=4.5,IF('Berechnung 4_5 _ x'!J$5="Nein",4.5,IF(Kinder!AP$903&lt;3,IF(MAX(Kinder!$AJ$903:AP$903)&lt;3,4.5,Kinder!BR354),MIN('Berechnung 4_5 _ x'!$E$31:$F$32))),Kinder!BR354)</f>
        <v>0</v>
      </c>
      <c r="BE355">
        <f>IF(Kinder!BS354&gt;=4.5,IF('Berechnung 4_5 _ x'!K$5="Nein",4.5,IF(Kinder!AQ$903&lt;3,IF(MAX(Kinder!$AJ$903:AQ$903)&lt;3,4.5,Kinder!BS354),MIN('Berechnung 4_5 _ x'!$E$31:$F$32))),Kinder!BS354)</f>
        <v>0</v>
      </c>
      <c r="BF355">
        <f>IF(Kinder!BT354&gt;=4.5,IF('Berechnung 4_5 _ x'!L$5="Nein",4.5,IF(Kinder!AR$903&lt;3,IF(MAX(Kinder!$AJ$903:AR$903)&lt;3,4.5,Kinder!BT354),MIN('Berechnung 4_5 _ x'!$E$31:$F$32))),Kinder!BT354)</f>
        <v>0</v>
      </c>
      <c r="BG355">
        <f>IF(Kinder!BU354&gt;=4.5,IF('Berechnung 4_5 _ x'!M$5="Nein",4.5,IF(Kinder!AS$903&lt;3,IF(MAX(Kinder!$AJ$903:AS$903)&lt;3,4.5,Kinder!BU354),MIN('Berechnung 4_5 _ x'!$E$31:$F$32))),Kinder!BU354)</f>
        <v>0</v>
      </c>
      <c r="BH355">
        <f>IF(Kinder!BV354&gt;=4.5,IF('Berechnung 4_5 _ x'!N$5="Nein",4.5,IF(Kinder!AT$903&lt;3,IF(MAX(Kinder!$AJ$903:AT$903)&lt;3,4.5,Kinder!BV354),MIN('Berechnung 4_5 _ x'!$E$31:$F$32))),Kinder!BV354)</f>
        <v>0</v>
      </c>
      <c r="BI355">
        <f>IF(Kinder!BW354&gt;=4.5,IF('Berechnung 4_5 _ x'!O$5="Nein",4.5,IF(Kinder!AU$903&lt;3,IF(MAX(Kinder!$AJ$903:AU$903)&lt;3,4.5,Kinder!BW354),MIN('Berechnung 4_5 _ x'!$E$31:$F$32))),Kinder!BW354)</f>
        <v>0</v>
      </c>
      <c r="BJ355">
        <f t="shared" ref="BJ355:BU355" si="586">MIN(AX354,AX355)*AX356</f>
        <v>0</v>
      </c>
      <c r="BK355">
        <f t="shared" si="586"/>
        <v>0</v>
      </c>
      <c r="BL355">
        <f t="shared" si="586"/>
        <v>0</v>
      </c>
      <c r="BM355">
        <f t="shared" si="586"/>
        <v>0</v>
      </c>
      <c r="BN355">
        <f t="shared" si="586"/>
        <v>0</v>
      </c>
      <c r="BO355">
        <f t="shared" si="586"/>
        <v>0</v>
      </c>
      <c r="BP355">
        <f t="shared" si="586"/>
        <v>0</v>
      </c>
      <c r="BQ355">
        <f t="shared" si="586"/>
        <v>0</v>
      </c>
      <c r="BR355">
        <f t="shared" si="586"/>
        <v>0</v>
      </c>
      <c r="BS355">
        <f t="shared" si="586"/>
        <v>0</v>
      </c>
      <c r="BT355">
        <f t="shared" si="586"/>
        <v>0</v>
      </c>
      <c r="BU355">
        <f t="shared" si="586"/>
        <v>0</v>
      </c>
      <c r="BV355">
        <f>SUM(BJ355:BU355)</f>
        <v>0</v>
      </c>
      <c r="CJ355" s="78"/>
      <c r="CK355" s="581"/>
      <c r="CL355" s="581"/>
      <c r="CM355" s="581"/>
    </row>
    <row r="356" spans="1:91" ht="13.5" thickBot="1" x14ac:dyDescent="0.25">
      <c r="A356" s="167"/>
      <c r="B356" s="79"/>
      <c r="C356" s="79"/>
      <c r="D356" s="79"/>
      <c r="E356" s="79"/>
      <c r="F356" s="79"/>
      <c r="G356" s="79"/>
      <c r="H356" s="79"/>
      <c r="I356" s="79"/>
      <c r="J356" s="79"/>
      <c r="K356" s="79"/>
      <c r="L356" s="79"/>
      <c r="M356" s="79"/>
      <c r="N356" s="79"/>
      <c r="O356" s="79"/>
      <c r="P356" s="79"/>
      <c r="Q356" s="79"/>
      <c r="R356" s="79"/>
      <c r="S356" s="79"/>
      <c r="T356" s="79"/>
      <c r="U356" s="79"/>
      <c r="V356" s="79"/>
      <c r="W356" s="79"/>
      <c r="X356" s="79"/>
      <c r="Y356" s="79">
        <f t="shared" ref="Y356:AJ356" si="587">A354*M355</f>
        <v>0</v>
      </c>
      <c r="Z356" s="79">
        <f t="shared" si="587"/>
        <v>0</v>
      </c>
      <c r="AA356" s="79">
        <f t="shared" si="587"/>
        <v>0</v>
      </c>
      <c r="AB356" s="79">
        <f t="shared" si="587"/>
        <v>0</v>
      </c>
      <c r="AC356" s="79">
        <f t="shared" si="587"/>
        <v>0</v>
      </c>
      <c r="AD356" s="79">
        <f t="shared" si="587"/>
        <v>0</v>
      </c>
      <c r="AE356" s="79">
        <f t="shared" si="587"/>
        <v>0</v>
      </c>
      <c r="AF356" s="79">
        <f t="shared" si="587"/>
        <v>0</v>
      </c>
      <c r="AG356" s="79">
        <f t="shared" si="587"/>
        <v>0</v>
      </c>
      <c r="AH356" s="79">
        <f t="shared" si="587"/>
        <v>0</v>
      </c>
      <c r="AI356" s="79">
        <f t="shared" si="587"/>
        <v>0</v>
      </c>
      <c r="AJ356" s="79">
        <f t="shared" si="587"/>
        <v>0</v>
      </c>
      <c r="AK356" s="79">
        <f t="shared" ref="AK356:AV356" si="588">IF(A354&gt;4.4,M355,A354*M355)</f>
        <v>0</v>
      </c>
      <c r="AL356" s="79">
        <f t="shared" si="588"/>
        <v>0</v>
      </c>
      <c r="AM356" s="79">
        <f t="shared" si="588"/>
        <v>0</v>
      </c>
      <c r="AN356" s="79">
        <f t="shared" si="588"/>
        <v>0</v>
      </c>
      <c r="AO356" s="79">
        <f t="shared" si="588"/>
        <v>0</v>
      </c>
      <c r="AP356" s="79">
        <f t="shared" si="588"/>
        <v>0</v>
      </c>
      <c r="AQ356" s="79">
        <f t="shared" si="588"/>
        <v>0</v>
      </c>
      <c r="AR356" s="79">
        <f t="shared" si="588"/>
        <v>0</v>
      </c>
      <c r="AS356" s="79">
        <f t="shared" si="588"/>
        <v>0</v>
      </c>
      <c r="AT356" s="79">
        <f t="shared" si="588"/>
        <v>0</v>
      </c>
      <c r="AU356" s="79">
        <f t="shared" si="588"/>
        <v>0</v>
      </c>
      <c r="AV356" s="79">
        <f t="shared" si="588"/>
        <v>0</v>
      </c>
      <c r="AW356" s="79">
        <f>SUM(Y356:AJ356)</f>
        <v>0</v>
      </c>
      <c r="AX356" s="168">
        <f>Kinder!BL355</f>
        <v>0</v>
      </c>
      <c r="AY356" s="168">
        <f>Kinder!BM355</f>
        <v>0</v>
      </c>
      <c r="AZ356" s="168">
        <f>Kinder!BN355</f>
        <v>0</v>
      </c>
      <c r="BA356" s="168">
        <f>Kinder!BO355</f>
        <v>0</v>
      </c>
      <c r="BB356" s="168">
        <f>Kinder!BP355</f>
        <v>0</v>
      </c>
      <c r="BC356" s="168">
        <f>Kinder!BQ355</f>
        <v>0</v>
      </c>
      <c r="BD356" s="168">
        <f>Kinder!BR355</f>
        <v>0</v>
      </c>
      <c r="BE356" s="168">
        <f>Kinder!BS355</f>
        <v>0</v>
      </c>
      <c r="BF356" s="168">
        <f>Kinder!BT355</f>
        <v>0</v>
      </c>
      <c r="BG356" s="168">
        <f>Kinder!BU355</f>
        <v>0</v>
      </c>
      <c r="BH356" s="168">
        <f>Kinder!BV355</f>
        <v>0</v>
      </c>
      <c r="BI356" s="168">
        <f>Kinder!BW355</f>
        <v>0</v>
      </c>
      <c r="BV356" s="79"/>
      <c r="BW356" s="79">
        <f t="shared" ref="BW356:CH356" si="589">IF(MIN(AX354,AX355)&gt;4.5,4.5*AX356,BJ355)</f>
        <v>0</v>
      </c>
      <c r="BX356" s="79">
        <f t="shared" si="589"/>
        <v>0</v>
      </c>
      <c r="BY356" s="79">
        <f t="shared" si="589"/>
        <v>0</v>
      </c>
      <c r="BZ356" s="79">
        <f t="shared" si="589"/>
        <v>0</v>
      </c>
      <c r="CA356" s="79">
        <f t="shared" si="589"/>
        <v>0</v>
      </c>
      <c r="CB356" s="79">
        <f t="shared" si="589"/>
        <v>0</v>
      </c>
      <c r="CC356" s="79">
        <f t="shared" si="589"/>
        <v>0</v>
      </c>
      <c r="CD356" s="79">
        <f t="shared" si="589"/>
        <v>0</v>
      </c>
      <c r="CE356" s="79">
        <f t="shared" si="589"/>
        <v>0</v>
      </c>
      <c r="CF356" s="79">
        <f t="shared" si="589"/>
        <v>0</v>
      </c>
      <c r="CG356" s="79">
        <f t="shared" si="589"/>
        <v>0</v>
      </c>
      <c r="CH356" s="79">
        <f t="shared" si="589"/>
        <v>0</v>
      </c>
      <c r="CI356" s="79">
        <f>SUM(BW356:CH356)</f>
        <v>0</v>
      </c>
      <c r="CJ356" s="80"/>
      <c r="CK356" s="581"/>
      <c r="CL356" s="581"/>
      <c r="CM356" s="581"/>
    </row>
    <row r="357" spans="1:91" x14ac:dyDescent="0.2">
      <c r="A357" s="124">
        <f>Kinder!E357</f>
        <v>0</v>
      </c>
      <c r="B357">
        <f>Kinder!F357</f>
        <v>0</v>
      </c>
      <c r="C357">
        <f>Kinder!G357</f>
        <v>0</v>
      </c>
      <c r="D357">
        <f>Kinder!H357</f>
        <v>0</v>
      </c>
      <c r="E357">
        <f>Kinder!I357</f>
        <v>0</v>
      </c>
      <c r="F357">
        <f>Kinder!J357</f>
        <v>0</v>
      </c>
      <c r="G357">
        <f>Kinder!K357</f>
        <v>0</v>
      </c>
      <c r="H357">
        <f>Kinder!L357</f>
        <v>0</v>
      </c>
      <c r="I357">
        <f>Kinder!M357</f>
        <v>0</v>
      </c>
      <c r="J357">
        <f>Kinder!N357</f>
        <v>0</v>
      </c>
      <c r="K357">
        <f>Kinder!O357</f>
        <v>0</v>
      </c>
      <c r="L357">
        <f>Kinder!P357</f>
        <v>0</v>
      </c>
      <c r="AX357" s="165">
        <f>IF(Kinder!BL357=4.5,'Berechnung 4_5 _ x'!$E$31,Kinder!BL357)</f>
        <v>0</v>
      </c>
      <c r="AY357" s="165">
        <f>IF(Kinder!F357=4.5,'Berechnung 4_5 _ x'!$E$31,Kinder!F357)</f>
        <v>0</v>
      </c>
      <c r="AZ357" s="165">
        <f>IF(Kinder!G357=4.5,'Berechnung 4_5 _ x'!$E$31,Kinder!G357)</f>
        <v>0</v>
      </c>
      <c r="BA357" s="165">
        <f>IF(Kinder!H357=4.5,'Berechnung 4_5 _ x'!$E$31,Kinder!H357)</f>
        <v>0</v>
      </c>
      <c r="BB357" s="165">
        <f>IF(Kinder!I357=4.5,'Berechnung 4_5 _ x'!$E$31,Kinder!I357)</f>
        <v>0</v>
      </c>
      <c r="BC357" s="165">
        <f>IF(Kinder!J357=4.5,'Berechnung 4_5 _ x'!$E$31,Kinder!J357)</f>
        <v>0</v>
      </c>
      <c r="BD357" s="165">
        <f>IF(Kinder!K357=4.5,'Berechnung 4_5 _ x'!$E$31,Kinder!K357)</f>
        <v>0</v>
      </c>
      <c r="BE357" s="165">
        <f>IF(Kinder!L357=4.5,'Berechnung 4_5 _ x'!$E$31,Kinder!L357)</f>
        <v>0</v>
      </c>
      <c r="BF357" s="165">
        <f>IF(Kinder!M357=4.5,'Berechnung 4_5 _ x'!$E$31,Kinder!M357)</f>
        <v>0</v>
      </c>
      <c r="BG357" s="165">
        <f>IF(Kinder!N357=4.5,'Berechnung 4_5 _ x'!$E$31,Kinder!N357)</f>
        <v>0</v>
      </c>
      <c r="BH357" s="165">
        <f>IF(Kinder!O357=4.5,'Berechnung 4_5 _ x'!$E$31,Kinder!O357)</f>
        <v>0</v>
      </c>
      <c r="BI357" s="165">
        <f>IF(Kinder!P357=4.5,'Berechnung 4_5 _ x'!$E$31,Kinder!P357)</f>
        <v>0</v>
      </c>
      <c r="BJ357" s="165"/>
      <c r="BK357" s="165"/>
      <c r="BL357" s="165"/>
      <c r="BM357" s="165"/>
      <c r="BN357" s="165"/>
      <c r="BO357" s="165"/>
      <c r="BP357" s="165"/>
      <c r="BQ357" s="165"/>
      <c r="BR357" s="165"/>
      <c r="BS357" s="165"/>
      <c r="BT357" s="165"/>
      <c r="BU357" s="165"/>
      <c r="BW357">
        <f t="shared" ref="BW357:CH357" si="590">IF(MIN(AX357,AX358)&gt;=4.5,1*AX359,BJ358)</f>
        <v>0</v>
      </c>
      <c r="BX357">
        <f t="shared" si="590"/>
        <v>0</v>
      </c>
      <c r="BY357">
        <f t="shared" si="590"/>
        <v>0</v>
      </c>
      <c r="BZ357">
        <f t="shared" si="590"/>
        <v>0</v>
      </c>
      <c r="CA357">
        <f t="shared" si="590"/>
        <v>0</v>
      </c>
      <c r="CB357">
        <f t="shared" si="590"/>
        <v>0</v>
      </c>
      <c r="CC357">
        <f t="shared" si="590"/>
        <v>0</v>
      </c>
      <c r="CD357">
        <f t="shared" si="590"/>
        <v>0</v>
      </c>
      <c r="CE357">
        <f t="shared" si="590"/>
        <v>0</v>
      </c>
      <c r="CF357">
        <f t="shared" si="590"/>
        <v>0</v>
      </c>
      <c r="CG357">
        <f t="shared" si="590"/>
        <v>0</v>
      </c>
      <c r="CH357">
        <f t="shared" si="590"/>
        <v>0</v>
      </c>
      <c r="CJ357" s="78">
        <f>SUM(BW357:CH357)</f>
        <v>0</v>
      </c>
      <c r="CK357" s="581">
        <f>CL357+CM357</f>
        <v>0</v>
      </c>
      <c r="CL357" s="581">
        <f>IF(COUNTIF(Kinder!E359:P359,Antrag!$C$4)=0,0,(IF(AND(A357=2,Kinder!E359=Antrag!$C$4),M358,0)+IF(AND(OR(A357=2,B357=2),Kinder!F359=Antrag!$C$4),N358,0)+IF(AND(OR(A357=2,B357=2,C357=2),Kinder!G359=Antrag!$C$4),O358,0)+IF(AND(OR(A357=2,B357=2,C357=2,D357=2),Kinder!H359=Antrag!$C$4),P358,0)+IF(AND(OR(A357=2,B357=2,C357=2,D357=2,E357=2),Kinder!I359=Antrag!$C$4),Q358,0)+IF(AND(OR(A357=2,B357=2,C357=2,D357=2,E357=2,F357=2),Kinder!J359=Antrag!$C$4),R358,0))/12)</f>
        <v>0</v>
      </c>
      <c r="CM357" s="581">
        <f>IF(COUNTIF(Kinder!E359:P359,Antrag!$C$4)=0,0,(IF(AND(OR(A357=2,B357=2,C357=2,D357=2,E357=2,F357=2,G357=2),Kinder!K359=Antrag!$C$4),S358,0)+IF(AND(OR(A357=2,B357=2,C357=2,D357=2,E357=2,F357=2,G357=2,H357=2),Kinder!L359=Antrag!$C$4),T358,0)+IF(AND(OR(A357=2,B357=2,C357=2,D357=2,E357=2,F357=2,G357=2,H357=2,I357=2),Kinder!M359=Antrag!$C$4),U358,0)+IF(AND(OR(A357=2,B357=2,C357=2,D357=2,E357=2,F357=2,G357=2,H357=2,I357=2,J357=2),Kinder!N359=Antrag!$C$4),V358,0)+IF(AND(OR(A357=2,B357=2,C357=2,D357=2,E357=2,F357=2,G357=2,H357=2,I357=2,J357=2,K357=2),Kinder!O359=Antrag!$C$4),W358,0)+IF(AND(OR(A357=2,B357=2,C357=2,D357=2,E357=2,F357=2,G357=2,H357=2,I357=2,J357=2,K357=2,L357=2),Kinder!P359=Antrag!$C$4),X358,0))/12)</f>
        <v>0</v>
      </c>
    </row>
    <row r="358" spans="1:91" x14ac:dyDescent="0.2">
      <c r="A358" s="124"/>
      <c r="M358">
        <f>Kinder!E358</f>
        <v>0</v>
      </c>
      <c r="N358">
        <f>Kinder!F358</f>
        <v>0</v>
      </c>
      <c r="O358">
        <f>Kinder!G358</f>
        <v>0</v>
      </c>
      <c r="P358">
        <f>Kinder!H358</f>
        <v>0</v>
      </c>
      <c r="Q358">
        <f>Kinder!I358</f>
        <v>0</v>
      </c>
      <c r="R358">
        <f>Kinder!J358</f>
        <v>0</v>
      </c>
      <c r="S358">
        <f>Kinder!K358</f>
        <v>0</v>
      </c>
      <c r="T358">
        <f>Kinder!L358</f>
        <v>0</v>
      </c>
      <c r="U358">
        <f>Kinder!M358</f>
        <v>0</v>
      </c>
      <c r="V358">
        <f>Kinder!N358</f>
        <v>0</v>
      </c>
      <c r="W358">
        <f>Kinder!O358</f>
        <v>0</v>
      </c>
      <c r="X358">
        <f>Kinder!P358</f>
        <v>0</v>
      </c>
      <c r="AX358">
        <f>IF(Kinder!BL357&gt;=4.5,IF('Berechnung 4_5 _ x'!D$5="Nein",4.5,IF(Kinder!AJ$903&lt;3,IF(MAX(Kinder!$AJ$903:AJ$903)&lt;3,4.5,Kinder!BL357),MIN('Berechnung 4_5 _ x'!$E$31:$F$32))),Kinder!BL357)</f>
        <v>0</v>
      </c>
      <c r="AY358">
        <f>IF(Kinder!BM357&gt;=4.5,IF('Berechnung 4_5 _ x'!E$5="Nein",4.5,IF(Kinder!AK$903&lt;3,IF(MAX(Kinder!$AJ$903:AK$903)&lt;3,4.5,Kinder!BM357),MIN('Berechnung 4_5 _ x'!$E$31:$F$32))),Kinder!BM357)</f>
        <v>0</v>
      </c>
      <c r="AZ358">
        <f>IF(Kinder!BN357&gt;=4.5,IF('Berechnung 4_5 _ x'!F$5="Nein",4.5,IF(Kinder!AL$903&lt;3,IF(MAX(Kinder!$AJ$903:AL$903)&lt;3,4.5,Kinder!BN357),MIN('Berechnung 4_5 _ x'!$E$31:$F$32))),Kinder!BN357)</f>
        <v>0</v>
      </c>
      <c r="BA358">
        <f>IF(Kinder!BO357&gt;=4.5,IF('Berechnung 4_5 _ x'!G$5="Nein",4.5,IF(Kinder!AM$903&lt;3,IF(MAX(Kinder!$AJ$903:AM$903)&lt;3,4.5,Kinder!BO357),MIN('Berechnung 4_5 _ x'!$E$31:$F$32))),Kinder!BO357)</f>
        <v>0</v>
      </c>
      <c r="BB358">
        <f>IF(Kinder!BP357&gt;=4.5,IF('Berechnung 4_5 _ x'!H$5="Nein",4.5,IF(Kinder!AN$903&lt;3,IF(MAX(Kinder!$AJ$903:AN$903)&lt;3,4.5,Kinder!BP357),MIN('Berechnung 4_5 _ x'!$E$31:$F$32))),Kinder!BP357)</f>
        <v>0</v>
      </c>
      <c r="BC358">
        <f>IF(Kinder!BQ357&gt;=4.5,IF('Berechnung 4_5 _ x'!I$5="Nein",4.5,IF(Kinder!AO$903&lt;3,IF(MAX(Kinder!$AJ$903:AO$903)&lt;3,4.5,Kinder!BQ357),MIN('Berechnung 4_5 _ x'!$E$31:$F$32))),Kinder!BQ357)</f>
        <v>0</v>
      </c>
      <c r="BD358">
        <f>IF(Kinder!BR357&gt;=4.5,IF('Berechnung 4_5 _ x'!J$5="Nein",4.5,IF(Kinder!AP$903&lt;3,IF(MAX(Kinder!$AJ$903:AP$903)&lt;3,4.5,Kinder!BR357),MIN('Berechnung 4_5 _ x'!$E$31:$F$32))),Kinder!BR357)</f>
        <v>0</v>
      </c>
      <c r="BE358">
        <f>IF(Kinder!BS357&gt;=4.5,IF('Berechnung 4_5 _ x'!K$5="Nein",4.5,IF(Kinder!AQ$903&lt;3,IF(MAX(Kinder!$AJ$903:AQ$903)&lt;3,4.5,Kinder!BS357),MIN('Berechnung 4_5 _ x'!$E$31:$F$32))),Kinder!BS357)</f>
        <v>0</v>
      </c>
      <c r="BF358">
        <f>IF(Kinder!BT357&gt;=4.5,IF('Berechnung 4_5 _ x'!L$5="Nein",4.5,IF(Kinder!AR$903&lt;3,IF(MAX(Kinder!$AJ$903:AR$903)&lt;3,4.5,Kinder!BT357),MIN('Berechnung 4_5 _ x'!$E$31:$F$32))),Kinder!BT357)</f>
        <v>0</v>
      </c>
      <c r="BG358">
        <f>IF(Kinder!BU357&gt;=4.5,IF('Berechnung 4_5 _ x'!M$5="Nein",4.5,IF(Kinder!AS$903&lt;3,IF(MAX(Kinder!$AJ$903:AS$903)&lt;3,4.5,Kinder!BU357),MIN('Berechnung 4_5 _ x'!$E$31:$F$32))),Kinder!BU357)</f>
        <v>0</v>
      </c>
      <c r="BH358">
        <f>IF(Kinder!BV357&gt;=4.5,IF('Berechnung 4_5 _ x'!N$5="Nein",4.5,IF(Kinder!AT$903&lt;3,IF(MAX(Kinder!$AJ$903:AT$903)&lt;3,4.5,Kinder!BV357),MIN('Berechnung 4_5 _ x'!$E$31:$F$32))),Kinder!BV357)</f>
        <v>0</v>
      </c>
      <c r="BI358">
        <f>IF(Kinder!BW357&gt;=4.5,IF('Berechnung 4_5 _ x'!O$5="Nein",4.5,IF(Kinder!AU$903&lt;3,IF(MAX(Kinder!$AJ$903:AU$903)&lt;3,4.5,Kinder!BW357),MIN('Berechnung 4_5 _ x'!$E$31:$F$32))),Kinder!BW357)</f>
        <v>0</v>
      </c>
      <c r="BJ358">
        <f t="shared" ref="BJ358:BU358" si="591">MIN(AX357,AX358)*AX359</f>
        <v>0</v>
      </c>
      <c r="BK358">
        <f t="shared" si="591"/>
        <v>0</v>
      </c>
      <c r="BL358">
        <f t="shared" si="591"/>
        <v>0</v>
      </c>
      <c r="BM358">
        <f t="shared" si="591"/>
        <v>0</v>
      </c>
      <c r="BN358">
        <f t="shared" si="591"/>
        <v>0</v>
      </c>
      <c r="BO358">
        <f t="shared" si="591"/>
        <v>0</v>
      </c>
      <c r="BP358">
        <f t="shared" si="591"/>
        <v>0</v>
      </c>
      <c r="BQ358">
        <f t="shared" si="591"/>
        <v>0</v>
      </c>
      <c r="BR358">
        <f t="shared" si="591"/>
        <v>0</v>
      </c>
      <c r="BS358">
        <f t="shared" si="591"/>
        <v>0</v>
      </c>
      <c r="BT358">
        <f t="shared" si="591"/>
        <v>0</v>
      </c>
      <c r="BU358">
        <f t="shared" si="591"/>
        <v>0</v>
      </c>
      <c r="BV358">
        <f>SUM(BJ358:BU358)</f>
        <v>0</v>
      </c>
      <c r="CJ358" s="78"/>
      <c r="CK358" s="581"/>
      <c r="CL358" s="581"/>
      <c r="CM358" s="581"/>
    </row>
    <row r="359" spans="1:91" ht="13.5" thickBot="1" x14ac:dyDescent="0.25">
      <c r="A359" s="167"/>
      <c r="B359" s="79"/>
      <c r="C359" s="79"/>
      <c r="D359" s="79"/>
      <c r="E359" s="79"/>
      <c r="F359" s="79"/>
      <c r="G359" s="79"/>
      <c r="H359" s="79"/>
      <c r="I359" s="79"/>
      <c r="J359" s="79"/>
      <c r="K359" s="79"/>
      <c r="L359" s="79"/>
      <c r="M359" s="79"/>
      <c r="N359" s="79"/>
      <c r="O359" s="79"/>
      <c r="P359" s="79"/>
      <c r="Q359" s="79"/>
      <c r="R359" s="79"/>
      <c r="S359" s="79"/>
      <c r="T359" s="79"/>
      <c r="U359" s="79"/>
      <c r="V359" s="79"/>
      <c r="W359" s="79"/>
      <c r="X359" s="79"/>
      <c r="Y359" s="79">
        <f t="shared" ref="Y359:AJ359" si="592">A357*M358</f>
        <v>0</v>
      </c>
      <c r="Z359" s="79">
        <f t="shared" si="592"/>
        <v>0</v>
      </c>
      <c r="AA359" s="79">
        <f t="shared" si="592"/>
        <v>0</v>
      </c>
      <c r="AB359" s="79">
        <f t="shared" si="592"/>
        <v>0</v>
      </c>
      <c r="AC359" s="79">
        <f t="shared" si="592"/>
        <v>0</v>
      </c>
      <c r="AD359" s="79">
        <f t="shared" si="592"/>
        <v>0</v>
      </c>
      <c r="AE359" s="79">
        <f t="shared" si="592"/>
        <v>0</v>
      </c>
      <c r="AF359" s="79">
        <f t="shared" si="592"/>
        <v>0</v>
      </c>
      <c r="AG359" s="79">
        <f t="shared" si="592"/>
        <v>0</v>
      </c>
      <c r="AH359" s="79">
        <f t="shared" si="592"/>
        <v>0</v>
      </c>
      <c r="AI359" s="79">
        <f t="shared" si="592"/>
        <v>0</v>
      </c>
      <c r="AJ359" s="79">
        <f t="shared" si="592"/>
        <v>0</v>
      </c>
      <c r="AK359" s="79">
        <f t="shared" ref="AK359:AV359" si="593">IF(A357&gt;4.4,M358,A357*M358)</f>
        <v>0</v>
      </c>
      <c r="AL359" s="79">
        <f t="shared" si="593"/>
        <v>0</v>
      </c>
      <c r="AM359" s="79">
        <f t="shared" si="593"/>
        <v>0</v>
      </c>
      <c r="AN359" s="79">
        <f t="shared" si="593"/>
        <v>0</v>
      </c>
      <c r="AO359" s="79">
        <f t="shared" si="593"/>
        <v>0</v>
      </c>
      <c r="AP359" s="79">
        <f t="shared" si="593"/>
        <v>0</v>
      </c>
      <c r="AQ359" s="79">
        <f t="shared" si="593"/>
        <v>0</v>
      </c>
      <c r="AR359" s="79">
        <f t="shared" si="593"/>
        <v>0</v>
      </c>
      <c r="AS359" s="79">
        <f t="shared" si="593"/>
        <v>0</v>
      </c>
      <c r="AT359" s="79">
        <f t="shared" si="593"/>
        <v>0</v>
      </c>
      <c r="AU359" s="79">
        <f t="shared" si="593"/>
        <v>0</v>
      </c>
      <c r="AV359" s="79">
        <f t="shared" si="593"/>
        <v>0</v>
      </c>
      <c r="AW359" s="79">
        <f>SUM(Y359:AJ359)</f>
        <v>0</v>
      </c>
      <c r="AX359" s="168">
        <f>Kinder!BL358</f>
        <v>0</v>
      </c>
      <c r="AY359" s="168">
        <f>Kinder!BM358</f>
        <v>0</v>
      </c>
      <c r="AZ359" s="168">
        <f>Kinder!BN358</f>
        <v>0</v>
      </c>
      <c r="BA359" s="168">
        <f>Kinder!BO358</f>
        <v>0</v>
      </c>
      <c r="BB359" s="168">
        <f>Kinder!BP358</f>
        <v>0</v>
      </c>
      <c r="BC359" s="168">
        <f>Kinder!BQ358</f>
        <v>0</v>
      </c>
      <c r="BD359" s="168">
        <f>Kinder!BR358</f>
        <v>0</v>
      </c>
      <c r="BE359" s="168">
        <f>Kinder!BS358</f>
        <v>0</v>
      </c>
      <c r="BF359" s="168">
        <f>Kinder!BT358</f>
        <v>0</v>
      </c>
      <c r="BG359" s="168">
        <f>Kinder!BU358</f>
        <v>0</v>
      </c>
      <c r="BH359" s="168">
        <f>Kinder!BV358</f>
        <v>0</v>
      </c>
      <c r="BI359" s="168">
        <f>Kinder!BW358</f>
        <v>0</v>
      </c>
      <c r="BV359" s="79"/>
      <c r="BW359" s="79">
        <f t="shared" ref="BW359:CH359" si="594">IF(MIN(AX357,AX358)&gt;4.5,4.5*AX359,BJ358)</f>
        <v>0</v>
      </c>
      <c r="BX359" s="79">
        <f t="shared" si="594"/>
        <v>0</v>
      </c>
      <c r="BY359" s="79">
        <f t="shared" si="594"/>
        <v>0</v>
      </c>
      <c r="BZ359" s="79">
        <f t="shared" si="594"/>
        <v>0</v>
      </c>
      <c r="CA359" s="79">
        <f t="shared" si="594"/>
        <v>0</v>
      </c>
      <c r="CB359" s="79">
        <f t="shared" si="594"/>
        <v>0</v>
      </c>
      <c r="CC359" s="79">
        <f t="shared" si="594"/>
        <v>0</v>
      </c>
      <c r="CD359" s="79">
        <f t="shared" si="594"/>
        <v>0</v>
      </c>
      <c r="CE359" s="79">
        <f t="shared" si="594"/>
        <v>0</v>
      </c>
      <c r="CF359" s="79">
        <f t="shared" si="594"/>
        <v>0</v>
      </c>
      <c r="CG359" s="79">
        <f t="shared" si="594"/>
        <v>0</v>
      </c>
      <c r="CH359" s="79">
        <f t="shared" si="594"/>
        <v>0</v>
      </c>
      <c r="CI359" s="79">
        <f>SUM(BW359:CH359)</f>
        <v>0</v>
      </c>
      <c r="CJ359" s="80"/>
      <c r="CK359" s="581"/>
      <c r="CL359" s="581"/>
      <c r="CM359" s="581"/>
    </row>
    <row r="360" spans="1:91" x14ac:dyDescent="0.2">
      <c r="A360" s="124">
        <f>Kinder!E360</f>
        <v>0</v>
      </c>
      <c r="B360">
        <f>Kinder!F360</f>
        <v>0</v>
      </c>
      <c r="C360">
        <f>Kinder!G360</f>
        <v>0</v>
      </c>
      <c r="D360">
        <f>Kinder!H360</f>
        <v>0</v>
      </c>
      <c r="E360">
        <f>Kinder!I360</f>
        <v>0</v>
      </c>
      <c r="F360">
        <f>Kinder!J360</f>
        <v>0</v>
      </c>
      <c r="G360">
        <f>Kinder!K360</f>
        <v>0</v>
      </c>
      <c r="H360">
        <f>Kinder!L360</f>
        <v>0</v>
      </c>
      <c r="I360">
        <f>Kinder!M360</f>
        <v>0</v>
      </c>
      <c r="J360">
        <f>Kinder!N360</f>
        <v>0</v>
      </c>
      <c r="K360">
        <f>Kinder!O360</f>
        <v>0</v>
      </c>
      <c r="L360">
        <f>Kinder!P360</f>
        <v>0</v>
      </c>
      <c r="AX360" s="165">
        <f>IF(Kinder!BL360=4.5,'Berechnung 4_5 _ x'!$E$31,Kinder!BL360)</f>
        <v>0</v>
      </c>
      <c r="AY360" s="165">
        <f>IF(Kinder!F360=4.5,'Berechnung 4_5 _ x'!$E$31,Kinder!F360)</f>
        <v>0</v>
      </c>
      <c r="AZ360" s="165">
        <f>IF(Kinder!G360=4.5,'Berechnung 4_5 _ x'!$E$31,Kinder!G360)</f>
        <v>0</v>
      </c>
      <c r="BA360" s="165">
        <f>IF(Kinder!H360=4.5,'Berechnung 4_5 _ x'!$E$31,Kinder!H360)</f>
        <v>0</v>
      </c>
      <c r="BB360" s="165">
        <f>IF(Kinder!I360=4.5,'Berechnung 4_5 _ x'!$E$31,Kinder!I360)</f>
        <v>0</v>
      </c>
      <c r="BC360" s="165">
        <f>IF(Kinder!J360=4.5,'Berechnung 4_5 _ x'!$E$31,Kinder!J360)</f>
        <v>0</v>
      </c>
      <c r="BD360" s="165">
        <f>IF(Kinder!K360=4.5,'Berechnung 4_5 _ x'!$E$31,Kinder!K360)</f>
        <v>0</v>
      </c>
      <c r="BE360" s="165">
        <f>IF(Kinder!L360=4.5,'Berechnung 4_5 _ x'!$E$31,Kinder!L360)</f>
        <v>0</v>
      </c>
      <c r="BF360" s="165">
        <f>IF(Kinder!M360=4.5,'Berechnung 4_5 _ x'!$E$31,Kinder!M360)</f>
        <v>0</v>
      </c>
      <c r="BG360" s="165">
        <f>IF(Kinder!N360=4.5,'Berechnung 4_5 _ x'!$E$31,Kinder!N360)</f>
        <v>0</v>
      </c>
      <c r="BH360" s="165">
        <f>IF(Kinder!O360=4.5,'Berechnung 4_5 _ x'!$E$31,Kinder!O360)</f>
        <v>0</v>
      </c>
      <c r="BI360" s="165">
        <f>IF(Kinder!P360=4.5,'Berechnung 4_5 _ x'!$E$31,Kinder!P360)</f>
        <v>0</v>
      </c>
      <c r="BJ360" s="165"/>
      <c r="BK360" s="165"/>
      <c r="BL360" s="165"/>
      <c r="BM360" s="165"/>
      <c r="BN360" s="165"/>
      <c r="BO360" s="165"/>
      <c r="BP360" s="165"/>
      <c r="BQ360" s="165"/>
      <c r="BR360" s="165"/>
      <c r="BS360" s="165"/>
      <c r="BT360" s="165"/>
      <c r="BU360" s="165"/>
      <c r="BW360">
        <f t="shared" ref="BW360:CH360" si="595">IF(MIN(AX360,AX361)&gt;=4.5,1*AX362,BJ361)</f>
        <v>0</v>
      </c>
      <c r="BX360">
        <f t="shared" si="595"/>
        <v>0</v>
      </c>
      <c r="BY360">
        <f t="shared" si="595"/>
        <v>0</v>
      </c>
      <c r="BZ360">
        <f t="shared" si="595"/>
        <v>0</v>
      </c>
      <c r="CA360">
        <f t="shared" si="595"/>
        <v>0</v>
      </c>
      <c r="CB360">
        <f t="shared" si="595"/>
        <v>0</v>
      </c>
      <c r="CC360">
        <f t="shared" si="595"/>
        <v>0</v>
      </c>
      <c r="CD360">
        <f t="shared" si="595"/>
        <v>0</v>
      </c>
      <c r="CE360">
        <f t="shared" si="595"/>
        <v>0</v>
      </c>
      <c r="CF360">
        <f t="shared" si="595"/>
        <v>0</v>
      </c>
      <c r="CG360">
        <f t="shared" si="595"/>
        <v>0</v>
      </c>
      <c r="CH360">
        <f t="shared" si="595"/>
        <v>0</v>
      </c>
      <c r="CJ360" s="78">
        <f>SUM(BW360:CH360)</f>
        <v>0</v>
      </c>
      <c r="CK360" s="581">
        <f>CL360+CM360</f>
        <v>0</v>
      </c>
      <c r="CL360" s="581">
        <f>IF(COUNTIF(Kinder!E362:P362,Antrag!$C$4)=0,0,(IF(AND(A360=2,Kinder!E362=Antrag!$C$4),M361,0)+IF(AND(OR(A360=2,B360=2),Kinder!F362=Antrag!$C$4),N361,0)+IF(AND(OR(A360=2,B360=2,C360=2),Kinder!G362=Antrag!$C$4),O361,0)+IF(AND(OR(A360=2,B360=2,C360=2,D360=2),Kinder!H362=Antrag!$C$4),P361,0)+IF(AND(OR(A360=2,B360=2,C360=2,D360=2,E360=2),Kinder!I362=Antrag!$C$4),Q361,0)+IF(AND(OR(A360=2,B360=2,C360=2,D360=2,E360=2,F360=2),Kinder!J362=Antrag!$C$4),R361,0))/12)</f>
        <v>0</v>
      </c>
      <c r="CM360" s="581">
        <f>IF(COUNTIF(Kinder!E362:P362,Antrag!$C$4)=0,0,(IF(AND(OR(A360=2,B360=2,C360=2,D360=2,E360=2,F360=2,G360=2),Kinder!K362=Antrag!$C$4),S361,0)+IF(AND(OR(A360=2,B360=2,C360=2,D360=2,E360=2,F360=2,G360=2,H360=2),Kinder!L362=Antrag!$C$4),T361,0)+IF(AND(OR(A360=2,B360=2,C360=2,D360=2,E360=2,F360=2,G360=2,H360=2,I360=2),Kinder!M362=Antrag!$C$4),U361,0)+IF(AND(OR(A360=2,B360=2,C360=2,D360=2,E360=2,F360=2,G360=2,H360=2,I360=2,J360=2),Kinder!N362=Antrag!$C$4),V361,0)+IF(AND(OR(A360=2,B360=2,C360=2,D360=2,E360=2,F360=2,G360=2,H360=2,I360=2,J360=2,K360=2),Kinder!O362=Antrag!$C$4),W361,0)+IF(AND(OR(A360=2,B360=2,C360=2,D360=2,E360=2,F360=2,G360=2,H360=2,I360=2,J360=2,K360=2,L360=2),Kinder!P362=Antrag!$C$4),X361,0))/12)</f>
        <v>0</v>
      </c>
    </row>
    <row r="361" spans="1:91" x14ac:dyDescent="0.2">
      <c r="A361" s="124"/>
      <c r="M361">
        <f>Kinder!E361</f>
        <v>0</v>
      </c>
      <c r="N361">
        <f>Kinder!F361</f>
        <v>0</v>
      </c>
      <c r="O361">
        <f>Kinder!G361</f>
        <v>0</v>
      </c>
      <c r="P361">
        <f>Kinder!H361</f>
        <v>0</v>
      </c>
      <c r="Q361">
        <f>Kinder!I361</f>
        <v>0</v>
      </c>
      <c r="R361">
        <f>Kinder!J361</f>
        <v>0</v>
      </c>
      <c r="S361">
        <f>Kinder!K361</f>
        <v>0</v>
      </c>
      <c r="T361">
        <f>Kinder!L361</f>
        <v>0</v>
      </c>
      <c r="U361">
        <f>Kinder!M361</f>
        <v>0</v>
      </c>
      <c r="V361">
        <f>Kinder!N361</f>
        <v>0</v>
      </c>
      <c r="W361">
        <f>Kinder!O361</f>
        <v>0</v>
      </c>
      <c r="X361">
        <f>Kinder!P361</f>
        <v>0</v>
      </c>
      <c r="AX361">
        <f>IF(Kinder!BL360&gt;=4.5,IF('Berechnung 4_5 _ x'!D$5="Nein",4.5,IF(Kinder!AJ$903&lt;3,IF(MAX(Kinder!$AJ$903:AJ$903)&lt;3,4.5,Kinder!BL360),MIN('Berechnung 4_5 _ x'!$E$31:$F$32))),Kinder!BL360)</f>
        <v>0</v>
      </c>
      <c r="AY361">
        <f>IF(Kinder!BM360&gt;=4.5,IF('Berechnung 4_5 _ x'!E$5="Nein",4.5,IF(Kinder!AK$903&lt;3,IF(MAX(Kinder!$AJ$903:AK$903)&lt;3,4.5,Kinder!BM360),MIN('Berechnung 4_5 _ x'!$E$31:$F$32))),Kinder!BM360)</f>
        <v>0</v>
      </c>
      <c r="AZ361">
        <f>IF(Kinder!BN360&gt;=4.5,IF('Berechnung 4_5 _ x'!F$5="Nein",4.5,IF(Kinder!AL$903&lt;3,IF(MAX(Kinder!$AJ$903:AL$903)&lt;3,4.5,Kinder!BN360),MIN('Berechnung 4_5 _ x'!$E$31:$F$32))),Kinder!BN360)</f>
        <v>0</v>
      </c>
      <c r="BA361">
        <f>IF(Kinder!BO360&gt;=4.5,IF('Berechnung 4_5 _ x'!G$5="Nein",4.5,IF(Kinder!AM$903&lt;3,IF(MAX(Kinder!$AJ$903:AM$903)&lt;3,4.5,Kinder!BO360),MIN('Berechnung 4_5 _ x'!$E$31:$F$32))),Kinder!BO360)</f>
        <v>0</v>
      </c>
      <c r="BB361">
        <f>IF(Kinder!BP360&gt;=4.5,IF('Berechnung 4_5 _ x'!H$5="Nein",4.5,IF(Kinder!AN$903&lt;3,IF(MAX(Kinder!$AJ$903:AN$903)&lt;3,4.5,Kinder!BP360),MIN('Berechnung 4_5 _ x'!$E$31:$F$32))),Kinder!BP360)</f>
        <v>0</v>
      </c>
      <c r="BC361">
        <f>IF(Kinder!BQ360&gt;=4.5,IF('Berechnung 4_5 _ x'!I$5="Nein",4.5,IF(Kinder!AO$903&lt;3,IF(MAX(Kinder!$AJ$903:AO$903)&lt;3,4.5,Kinder!BQ360),MIN('Berechnung 4_5 _ x'!$E$31:$F$32))),Kinder!BQ360)</f>
        <v>0</v>
      </c>
      <c r="BD361">
        <f>IF(Kinder!BR360&gt;=4.5,IF('Berechnung 4_5 _ x'!J$5="Nein",4.5,IF(Kinder!AP$903&lt;3,IF(MAX(Kinder!$AJ$903:AP$903)&lt;3,4.5,Kinder!BR360),MIN('Berechnung 4_5 _ x'!$E$31:$F$32))),Kinder!BR360)</f>
        <v>0</v>
      </c>
      <c r="BE361">
        <f>IF(Kinder!BS360&gt;=4.5,IF('Berechnung 4_5 _ x'!K$5="Nein",4.5,IF(Kinder!AQ$903&lt;3,IF(MAX(Kinder!$AJ$903:AQ$903)&lt;3,4.5,Kinder!BS360),MIN('Berechnung 4_5 _ x'!$E$31:$F$32))),Kinder!BS360)</f>
        <v>0</v>
      </c>
      <c r="BF361">
        <f>IF(Kinder!BT360&gt;=4.5,IF('Berechnung 4_5 _ x'!L$5="Nein",4.5,IF(Kinder!AR$903&lt;3,IF(MAX(Kinder!$AJ$903:AR$903)&lt;3,4.5,Kinder!BT360),MIN('Berechnung 4_5 _ x'!$E$31:$F$32))),Kinder!BT360)</f>
        <v>0</v>
      </c>
      <c r="BG361">
        <f>IF(Kinder!BU360&gt;=4.5,IF('Berechnung 4_5 _ x'!M$5="Nein",4.5,IF(Kinder!AS$903&lt;3,IF(MAX(Kinder!$AJ$903:AS$903)&lt;3,4.5,Kinder!BU360),MIN('Berechnung 4_5 _ x'!$E$31:$F$32))),Kinder!BU360)</f>
        <v>0</v>
      </c>
      <c r="BH361">
        <f>IF(Kinder!BV360&gt;=4.5,IF('Berechnung 4_5 _ x'!N$5="Nein",4.5,IF(Kinder!AT$903&lt;3,IF(MAX(Kinder!$AJ$903:AT$903)&lt;3,4.5,Kinder!BV360),MIN('Berechnung 4_5 _ x'!$E$31:$F$32))),Kinder!BV360)</f>
        <v>0</v>
      </c>
      <c r="BI361">
        <f>IF(Kinder!BW360&gt;=4.5,IF('Berechnung 4_5 _ x'!O$5="Nein",4.5,IF(Kinder!AU$903&lt;3,IF(MAX(Kinder!$AJ$903:AU$903)&lt;3,4.5,Kinder!BW360),MIN('Berechnung 4_5 _ x'!$E$31:$F$32))),Kinder!BW360)</f>
        <v>0</v>
      </c>
      <c r="BJ361">
        <f t="shared" ref="BJ361:BU361" si="596">MIN(AX360,AX361)*AX362</f>
        <v>0</v>
      </c>
      <c r="BK361">
        <f t="shared" si="596"/>
        <v>0</v>
      </c>
      <c r="BL361">
        <f t="shared" si="596"/>
        <v>0</v>
      </c>
      <c r="BM361">
        <f t="shared" si="596"/>
        <v>0</v>
      </c>
      <c r="BN361">
        <f t="shared" si="596"/>
        <v>0</v>
      </c>
      <c r="BO361">
        <f t="shared" si="596"/>
        <v>0</v>
      </c>
      <c r="BP361">
        <f t="shared" si="596"/>
        <v>0</v>
      </c>
      <c r="BQ361">
        <f t="shared" si="596"/>
        <v>0</v>
      </c>
      <c r="BR361">
        <f t="shared" si="596"/>
        <v>0</v>
      </c>
      <c r="BS361">
        <f t="shared" si="596"/>
        <v>0</v>
      </c>
      <c r="BT361">
        <f t="shared" si="596"/>
        <v>0</v>
      </c>
      <c r="BU361">
        <f t="shared" si="596"/>
        <v>0</v>
      </c>
      <c r="BV361">
        <f>SUM(BJ361:BU361)</f>
        <v>0</v>
      </c>
      <c r="CJ361" s="78"/>
      <c r="CK361" s="581"/>
      <c r="CL361" s="581"/>
      <c r="CM361" s="581"/>
    </row>
    <row r="362" spans="1:91" ht="13.5" thickBot="1" x14ac:dyDescent="0.25">
      <c r="A362" s="167"/>
      <c r="B362" s="79"/>
      <c r="C362" s="79"/>
      <c r="D362" s="79"/>
      <c r="E362" s="79"/>
      <c r="F362" s="79"/>
      <c r="G362" s="79"/>
      <c r="H362" s="79"/>
      <c r="I362" s="79"/>
      <c r="J362" s="79"/>
      <c r="K362" s="79"/>
      <c r="L362" s="79"/>
      <c r="M362" s="79"/>
      <c r="N362" s="79"/>
      <c r="O362" s="79"/>
      <c r="P362" s="79"/>
      <c r="Q362" s="79"/>
      <c r="R362" s="79"/>
      <c r="S362" s="79"/>
      <c r="T362" s="79"/>
      <c r="U362" s="79"/>
      <c r="V362" s="79"/>
      <c r="W362" s="79"/>
      <c r="X362" s="79"/>
      <c r="Y362" s="79">
        <f t="shared" ref="Y362:AJ362" si="597">A360*M361</f>
        <v>0</v>
      </c>
      <c r="Z362" s="79">
        <f t="shared" si="597"/>
        <v>0</v>
      </c>
      <c r="AA362" s="79">
        <f t="shared" si="597"/>
        <v>0</v>
      </c>
      <c r="AB362" s="79">
        <f t="shared" si="597"/>
        <v>0</v>
      </c>
      <c r="AC362" s="79">
        <f t="shared" si="597"/>
        <v>0</v>
      </c>
      <c r="AD362" s="79">
        <f t="shared" si="597"/>
        <v>0</v>
      </c>
      <c r="AE362" s="79">
        <f t="shared" si="597"/>
        <v>0</v>
      </c>
      <c r="AF362" s="79">
        <f t="shared" si="597"/>
        <v>0</v>
      </c>
      <c r="AG362" s="79">
        <f t="shared" si="597"/>
        <v>0</v>
      </c>
      <c r="AH362" s="79">
        <f t="shared" si="597"/>
        <v>0</v>
      </c>
      <c r="AI362" s="79">
        <f t="shared" si="597"/>
        <v>0</v>
      </c>
      <c r="AJ362" s="79">
        <f t="shared" si="597"/>
        <v>0</v>
      </c>
      <c r="AK362" s="79">
        <f t="shared" ref="AK362:AV362" si="598">IF(A360&gt;4.4,M361,A360*M361)</f>
        <v>0</v>
      </c>
      <c r="AL362" s="79">
        <f t="shared" si="598"/>
        <v>0</v>
      </c>
      <c r="AM362" s="79">
        <f t="shared" si="598"/>
        <v>0</v>
      </c>
      <c r="AN362" s="79">
        <f t="shared" si="598"/>
        <v>0</v>
      </c>
      <c r="AO362" s="79">
        <f t="shared" si="598"/>
        <v>0</v>
      </c>
      <c r="AP362" s="79">
        <f t="shared" si="598"/>
        <v>0</v>
      </c>
      <c r="AQ362" s="79">
        <f t="shared" si="598"/>
        <v>0</v>
      </c>
      <c r="AR362" s="79">
        <f t="shared" si="598"/>
        <v>0</v>
      </c>
      <c r="AS362" s="79">
        <f t="shared" si="598"/>
        <v>0</v>
      </c>
      <c r="AT362" s="79">
        <f t="shared" si="598"/>
        <v>0</v>
      </c>
      <c r="AU362" s="79">
        <f t="shared" si="598"/>
        <v>0</v>
      </c>
      <c r="AV362" s="79">
        <f t="shared" si="598"/>
        <v>0</v>
      </c>
      <c r="AW362" s="79">
        <f>SUM(Y362:AJ362)</f>
        <v>0</v>
      </c>
      <c r="AX362" s="168">
        <f>Kinder!BL361</f>
        <v>0</v>
      </c>
      <c r="AY362" s="168">
        <f>Kinder!BM361</f>
        <v>0</v>
      </c>
      <c r="AZ362" s="168">
        <f>Kinder!BN361</f>
        <v>0</v>
      </c>
      <c r="BA362" s="168">
        <f>Kinder!BO361</f>
        <v>0</v>
      </c>
      <c r="BB362" s="168">
        <f>Kinder!BP361</f>
        <v>0</v>
      </c>
      <c r="BC362" s="168">
        <f>Kinder!BQ361</f>
        <v>0</v>
      </c>
      <c r="BD362" s="168">
        <f>Kinder!BR361</f>
        <v>0</v>
      </c>
      <c r="BE362" s="168">
        <f>Kinder!BS361</f>
        <v>0</v>
      </c>
      <c r="BF362" s="168">
        <f>Kinder!BT361</f>
        <v>0</v>
      </c>
      <c r="BG362" s="168">
        <f>Kinder!BU361</f>
        <v>0</v>
      </c>
      <c r="BH362" s="168">
        <f>Kinder!BV361</f>
        <v>0</v>
      </c>
      <c r="BI362" s="168">
        <f>Kinder!BW361</f>
        <v>0</v>
      </c>
      <c r="BV362" s="79"/>
      <c r="BW362" s="79">
        <f t="shared" ref="BW362:CH362" si="599">IF(MIN(AX360,AX361)&gt;4.5,4.5*AX362,BJ361)</f>
        <v>0</v>
      </c>
      <c r="BX362" s="79">
        <f t="shared" si="599"/>
        <v>0</v>
      </c>
      <c r="BY362" s="79">
        <f t="shared" si="599"/>
        <v>0</v>
      </c>
      <c r="BZ362" s="79">
        <f t="shared" si="599"/>
        <v>0</v>
      </c>
      <c r="CA362" s="79">
        <f t="shared" si="599"/>
        <v>0</v>
      </c>
      <c r="CB362" s="79">
        <f t="shared" si="599"/>
        <v>0</v>
      </c>
      <c r="CC362" s="79">
        <f t="shared" si="599"/>
        <v>0</v>
      </c>
      <c r="CD362" s="79">
        <f t="shared" si="599"/>
        <v>0</v>
      </c>
      <c r="CE362" s="79">
        <f t="shared" si="599"/>
        <v>0</v>
      </c>
      <c r="CF362" s="79">
        <f t="shared" si="599"/>
        <v>0</v>
      </c>
      <c r="CG362" s="79">
        <f t="shared" si="599"/>
        <v>0</v>
      </c>
      <c r="CH362" s="79">
        <f t="shared" si="599"/>
        <v>0</v>
      </c>
      <c r="CI362" s="79">
        <f>SUM(BW362:CH362)</f>
        <v>0</v>
      </c>
      <c r="CJ362" s="80"/>
      <c r="CK362" s="581"/>
      <c r="CL362" s="581"/>
      <c r="CM362" s="581"/>
    </row>
    <row r="363" spans="1:91" x14ac:dyDescent="0.2">
      <c r="A363" s="124">
        <f>Kinder!E363</f>
        <v>0</v>
      </c>
      <c r="B363">
        <f>Kinder!F363</f>
        <v>0</v>
      </c>
      <c r="C363">
        <f>Kinder!G363</f>
        <v>0</v>
      </c>
      <c r="D363">
        <f>Kinder!H363</f>
        <v>0</v>
      </c>
      <c r="E363">
        <f>Kinder!I363</f>
        <v>0</v>
      </c>
      <c r="F363">
        <f>Kinder!J363</f>
        <v>0</v>
      </c>
      <c r="G363">
        <f>Kinder!K363</f>
        <v>0</v>
      </c>
      <c r="H363">
        <f>Kinder!L363</f>
        <v>0</v>
      </c>
      <c r="I363">
        <f>Kinder!M363</f>
        <v>0</v>
      </c>
      <c r="J363">
        <f>Kinder!N363</f>
        <v>0</v>
      </c>
      <c r="K363">
        <f>Kinder!O363</f>
        <v>0</v>
      </c>
      <c r="L363">
        <f>Kinder!P363</f>
        <v>0</v>
      </c>
      <c r="AX363" s="165">
        <f>IF(Kinder!BL363=4.5,'Berechnung 4_5 _ x'!$E$31,Kinder!BL363)</f>
        <v>0</v>
      </c>
      <c r="AY363" s="165">
        <f>IF(Kinder!F363=4.5,'Berechnung 4_5 _ x'!$E$31,Kinder!F363)</f>
        <v>0</v>
      </c>
      <c r="AZ363" s="165">
        <f>IF(Kinder!G363=4.5,'Berechnung 4_5 _ x'!$E$31,Kinder!G363)</f>
        <v>0</v>
      </c>
      <c r="BA363" s="165">
        <f>IF(Kinder!H363=4.5,'Berechnung 4_5 _ x'!$E$31,Kinder!H363)</f>
        <v>0</v>
      </c>
      <c r="BB363" s="165">
        <f>IF(Kinder!I363=4.5,'Berechnung 4_5 _ x'!$E$31,Kinder!I363)</f>
        <v>0</v>
      </c>
      <c r="BC363" s="165">
        <f>IF(Kinder!J363=4.5,'Berechnung 4_5 _ x'!$E$31,Kinder!J363)</f>
        <v>0</v>
      </c>
      <c r="BD363" s="165">
        <f>IF(Kinder!K363=4.5,'Berechnung 4_5 _ x'!$E$31,Kinder!K363)</f>
        <v>0</v>
      </c>
      <c r="BE363" s="165">
        <f>IF(Kinder!L363=4.5,'Berechnung 4_5 _ x'!$E$31,Kinder!L363)</f>
        <v>0</v>
      </c>
      <c r="BF363" s="165">
        <f>IF(Kinder!M363=4.5,'Berechnung 4_5 _ x'!$E$31,Kinder!M363)</f>
        <v>0</v>
      </c>
      <c r="BG363" s="165">
        <f>IF(Kinder!N363=4.5,'Berechnung 4_5 _ x'!$E$31,Kinder!N363)</f>
        <v>0</v>
      </c>
      <c r="BH363" s="165">
        <f>IF(Kinder!O363=4.5,'Berechnung 4_5 _ x'!$E$31,Kinder!O363)</f>
        <v>0</v>
      </c>
      <c r="BI363" s="165">
        <f>IF(Kinder!P363=4.5,'Berechnung 4_5 _ x'!$E$31,Kinder!P363)</f>
        <v>0</v>
      </c>
      <c r="BJ363" s="165"/>
      <c r="BK363" s="165"/>
      <c r="BL363" s="165"/>
      <c r="BM363" s="165"/>
      <c r="BN363" s="165"/>
      <c r="BO363" s="165"/>
      <c r="BP363" s="165"/>
      <c r="BQ363" s="165"/>
      <c r="BR363" s="165"/>
      <c r="BS363" s="165"/>
      <c r="BT363" s="165"/>
      <c r="BU363" s="165"/>
      <c r="BW363">
        <f t="shared" ref="BW363:CH363" si="600">IF(MIN(AX363,AX364)&gt;=4.5,1*AX365,BJ364)</f>
        <v>0</v>
      </c>
      <c r="BX363">
        <f t="shared" si="600"/>
        <v>0</v>
      </c>
      <c r="BY363">
        <f t="shared" si="600"/>
        <v>0</v>
      </c>
      <c r="BZ363">
        <f t="shared" si="600"/>
        <v>0</v>
      </c>
      <c r="CA363">
        <f t="shared" si="600"/>
        <v>0</v>
      </c>
      <c r="CB363">
        <f t="shared" si="600"/>
        <v>0</v>
      </c>
      <c r="CC363">
        <f t="shared" si="600"/>
        <v>0</v>
      </c>
      <c r="CD363">
        <f t="shared" si="600"/>
        <v>0</v>
      </c>
      <c r="CE363">
        <f t="shared" si="600"/>
        <v>0</v>
      </c>
      <c r="CF363">
        <f t="shared" si="600"/>
        <v>0</v>
      </c>
      <c r="CG363">
        <f t="shared" si="600"/>
        <v>0</v>
      </c>
      <c r="CH363">
        <f t="shared" si="600"/>
        <v>0</v>
      </c>
      <c r="CJ363" s="78">
        <f>SUM(BW363:CH363)</f>
        <v>0</v>
      </c>
      <c r="CK363" s="581">
        <f>CL363+CM363</f>
        <v>0</v>
      </c>
      <c r="CL363" s="581">
        <f>IF(COUNTIF(Kinder!E365:P365,Antrag!$C$4)=0,0,(IF(AND(A363=2,Kinder!E365=Antrag!$C$4),M364,0)+IF(AND(OR(A363=2,B363=2),Kinder!F365=Antrag!$C$4),N364,0)+IF(AND(OR(A363=2,B363=2,C363=2),Kinder!G365=Antrag!$C$4),O364,0)+IF(AND(OR(A363=2,B363=2,C363=2,D363=2),Kinder!H365=Antrag!$C$4),P364,0)+IF(AND(OR(A363=2,B363=2,C363=2,D363=2,E363=2),Kinder!I365=Antrag!$C$4),Q364,0)+IF(AND(OR(A363=2,B363=2,C363=2,D363=2,E363=2,F363=2),Kinder!J365=Antrag!$C$4),R364,0))/12)</f>
        <v>0</v>
      </c>
      <c r="CM363" s="581">
        <f>IF(COUNTIF(Kinder!E365:P365,Antrag!$C$4)=0,0,(IF(AND(OR(A363=2,B363=2,C363=2,D363=2,E363=2,F363=2,G363=2),Kinder!K365=Antrag!$C$4),S364,0)+IF(AND(OR(A363=2,B363=2,C363=2,D363=2,E363=2,F363=2,G363=2,H363=2),Kinder!L365=Antrag!$C$4),T364,0)+IF(AND(OR(A363=2,B363=2,C363=2,D363=2,E363=2,F363=2,G363=2,H363=2,I363=2),Kinder!M365=Antrag!$C$4),U364,0)+IF(AND(OR(A363=2,B363=2,C363=2,D363=2,E363=2,F363=2,G363=2,H363=2,I363=2,J363=2),Kinder!N365=Antrag!$C$4),V364,0)+IF(AND(OR(A363=2,B363=2,C363=2,D363=2,E363=2,F363=2,G363=2,H363=2,I363=2,J363=2,K363=2),Kinder!O365=Antrag!$C$4),W364,0)+IF(AND(OR(A363=2,B363=2,C363=2,D363=2,E363=2,F363=2,G363=2,H363=2,I363=2,J363=2,K363=2,L363=2),Kinder!P365=Antrag!$C$4),X364,0))/12)</f>
        <v>0</v>
      </c>
    </row>
    <row r="364" spans="1:91" x14ac:dyDescent="0.2">
      <c r="A364" s="124"/>
      <c r="M364">
        <f>Kinder!E364</f>
        <v>0</v>
      </c>
      <c r="N364">
        <f>Kinder!F364</f>
        <v>0</v>
      </c>
      <c r="O364">
        <f>Kinder!G364</f>
        <v>0</v>
      </c>
      <c r="P364">
        <f>Kinder!H364</f>
        <v>0</v>
      </c>
      <c r="Q364">
        <f>Kinder!I364</f>
        <v>0</v>
      </c>
      <c r="R364">
        <f>Kinder!J364</f>
        <v>0</v>
      </c>
      <c r="S364">
        <f>Kinder!K364</f>
        <v>0</v>
      </c>
      <c r="T364">
        <f>Kinder!L364</f>
        <v>0</v>
      </c>
      <c r="U364">
        <f>Kinder!M364</f>
        <v>0</v>
      </c>
      <c r="V364">
        <f>Kinder!N364</f>
        <v>0</v>
      </c>
      <c r="W364">
        <f>Kinder!O364</f>
        <v>0</v>
      </c>
      <c r="X364">
        <f>Kinder!P364</f>
        <v>0</v>
      </c>
      <c r="AX364">
        <f>IF(Kinder!BL363&gt;=4.5,IF('Berechnung 4_5 _ x'!D$5="Nein",4.5,IF(Kinder!AJ$903&lt;3,IF(MAX(Kinder!$AJ$903:AJ$903)&lt;3,4.5,Kinder!BL363),MIN('Berechnung 4_5 _ x'!$E$31:$F$32))),Kinder!BL363)</f>
        <v>0</v>
      </c>
      <c r="AY364">
        <f>IF(Kinder!BM363&gt;=4.5,IF('Berechnung 4_5 _ x'!E$5="Nein",4.5,IF(Kinder!AK$903&lt;3,IF(MAX(Kinder!$AJ$903:AK$903)&lt;3,4.5,Kinder!BM363),MIN('Berechnung 4_5 _ x'!$E$31:$F$32))),Kinder!BM363)</f>
        <v>0</v>
      </c>
      <c r="AZ364">
        <f>IF(Kinder!BN363&gt;=4.5,IF('Berechnung 4_5 _ x'!F$5="Nein",4.5,IF(Kinder!AL$903&lt;3,IF(MAX(Kinder!$AJ$903:AL$903)&lt;3,4.5,Kinder!BN363),MIN('Berechnung 4_5 _ x'!$E$31:$F$32))),Kinder!BN363)</f>
        <v>0</v>
      </c>
      <c r="BA364">
        <f>IF(Kinder!BO363&gt;=4.5,IF('Berechnung 4_5 _ x'!G$5="Nein",4.5,IF(Kinder!AM$903&lt;3,IF(MAX(Kinder!$AJ$903:AM$903)&lt;3,4.5,Kinder!BO363),MIN('Berechnung 4_5 _ x'!$E$31:$F$32))),Kinder!BO363)</f>
        <v>0</v>
      </c>
      <c r="BB364">
        <f>IF(Kinder!BP363&gt;=4.5,IF('Berechnung 4_5 _ x'!H$5="Nein",4.5,IF(Kinder!AN$903&lt;3,IF(MAX(Kinder!$AJ$903:AN$903)&lt;3,4.5,Kinder!BP363),MIN('Berechnung 4_5 _ x'!$E$31:$F$32))),Kinder!BP363)</f>
        <v>0</v>
      </c>
      <c r="BC364">
        <f>IF(Kinder!BQ363&gt;=4.5,IF('Berechnung 4_5 _ x'!I$5="Nein",4.5,IF(Kinder!AO$903&lt;3,IF(MAX(Kinder!$AJ$903:AO$903)&lt;3,4.5,Kinder!BQ363),MIN('Berechnung 4_5 _ x'!$E$31:$F$32))),Kinder!BQ363)</f>
        <v>0</v>
      </c>
      <c r="BD364">
        <f>IF(Kinder!BR363&gt;=4.5,IF('Berechnung 4_5 _ x'!J$5="Nein",4.5,IF(Kinder!AP$903&lt;3,IF(MAX(Kinder!$AJ$903:AP$903)&lt;3,4.5,Kinder!BR363),MIN('Berechnung 4_5 _ x'!$E$31:$F$32))),Kinder!BR363)</f>
        <v>0</v>
      </c>
      <c r="BE364">
        <f>IF(Kinder!BS363&gt;=4.5,IF('Berechnung 4_5 _ x'!K$5="Nein",4.5,IF(Kinder!AQ$903&lt;3,IF(MAX(Kinder!$AJ$903:AQ$903)&lt;3,4.5,Kinder!BS363),MIN('Berechnung 4_5 _ x'!$E$31:$F$32))),Kinder!BS363)</f>
        <v>0</v>
      </c>
      <c r="BF364">
        <f>IF(Kinder!BT363&gt;=4.5,IF('Berechnung 4_5 _ x'!L$5="Nein",4.5,IF(Kinder!AR$903&lt;3,IF(MAX(Kinder!$AJ$903:AR$903)&lt;3,4.5,Kinder!BT363),MIN('Berechnung 4_5 _ x'!$E$31:$F$32))),Kinder!BT363)</f>
        <v>0</v>
      </c>
      <c r="BG364">
        <f>IF(Kinder!BU363&gt;=4.5,IF('Berechnung 4_5 _ x'!M$5="Nein",4.5,IF(Kinder!AS$903&lt;3,IF(MAX(Kinder!$AJ$903:AS$903)&lt;3,4.5,Kinder!BU363),MIN('Berechnung 4_5 _ x'!$E$31:$F$32))),Kinder!BU363)</f>
        <v>0</v>
      </c>
      <c r="BH364">
        <f>IF(Kinder!BV363&gt;=4.5,IF('Berechnung 4_5 _ x'!N$5="Nein",4.5,IF(Kinder!AT$903&lt;3,IF(MAX(Kinder!$AJ$903:AT$903)&lt;3,4.5,Kinder!BV363),MIN('Berechnung 4_5 _ x'!$E$31:$F$32))),Kinder!BV363)</f>
        <v>0</v>
      </c>
      <c r="BI364">
        <f>IF(Kinder!BW363&gt;=4.5,IF('Berechnung 4_5 _ x'!O$5="Nein",4.5,IF(Kinder!AU$903&lt;3,IF(MAX(Kinder!$AJ$903:AU$903)&lt;3,4.5,Kinder!BW363),MIN('Berechnung 4_5 _ x'!$E$31:$F$32))),Kinder!BW363)</f>
        <v>0</v>
      </c>
      <c r="BJ364">
        <f t="shared" ref="BJ364:BU364" si="601">MIN(AX363,AX364)*AX365</f>
        <v>0</v>
      </c>
      <c r="BK364">
        <f t="shared" si="601"/>
        <v>0</v>
      </c>
      <c r="BL364">
        <f t="shared" si="601"/>
        <v>0</v>
      </c>
      <c r="BM364">
        <f t="shared" si="601"/>
        <v>0</v>
      </c>
      <c r="BN364">
        <f t="shared" si="601"/>
        <v>0</v>
      </c>
      <c r="BO364">
        <f t="shared" si="601"/>
        <v>0</v>
      </c>
      <c r="BP364">
        <f t="shared" si="601"/>
        <v>0</v>
      </c>
      <c r="BQ364">
        <f t="shared" si="601"/>
        <v>0</v>
      </c>
      <c r="BR364">
        <f t="shared" si="601"/>
        <v>0</v>
      </c>
      <c r="BS364">
        <f t="shared" si="601"/>
        <v>0</v>
      </c>
      <c r="BT364">
        <f t="shared" si="601"/>
        <v>0</v>
      </c>
      <c r="BU364">
        <f t="shared" si="601"/>
        <v>0</v>
      </c>
      <c r="BV364">
        <f>SUM(BJ364:BU364)</f>
        <v>0</v>
      </c>
      <c r="CJ364" s="78"/>
      <c r="CK364" s="581"/>
      <c r="CL364" s="581"/>
      <c r="CM364" s="581"/>
    </row>
    <row r="365" spans="1:91" ht="13.5" thickBot="1" x14ac:dyDescent="0.25">
      <c r="A365" s="167"/>
      <c r="B365" s="79"/>
      <c r="C365" s="79"/>
      <c r="D365" s="79"/>
      <c r="E365" s="79"/>
      <c r="F365" s="79"/>
      <c r="G365" s="79"/>
      <c r="H365" s="79"/>
      <c r="I365" s="79"/>
      <c r="J365" s="79"/>
      <c r="K365" s="79"/>
      <c r="L365" s="79"/>
      <c r="M365" s="79"/>
      <c r="N365" s="79"/>
      <c r="O365" s="79"/>
      <c r="P365" s="79"/>
      <c r="Q365" s="79"/>
      <c r="R365" s="79"/>
      <c r="S365" s="79"/>
      <c r="T365" s="79"/>
      <c r="U365" s="79"/>
      <c r="V365" s="79"/>
      <c r="W365" s="79"/>
      <c r="X365" s="79"/>
      <c r="Y365" s="79">
        <f t="shared" ref="Y365:AJ365" si="602">A363*M364</f>
        <v>0</v>
      </c>
      <c r="Z365" s="79">
        <f t="shared" si="602"/>
        <v>0</v>
      </c>
      <c r="AA365" s="79">
        <f t="shared" si="602"/>
        <v>0</v>
      </c>
      <c r="AB365" s="79">
        <f t="shared" si="602"/>
        <v>0</v>
      </c>
      <c r="AC365" s="79">
        <f t="shared" si="602"/>
        <v>0</v>
      </c>
      <c r="AD365" s="79">
        <f t="shared" si="602"/>
        <v>0</v>
      </c>
      <c r="AE365" s="79">
        <f t="shared" si="602"/>
        <v>0</v>
      </c>
      <c r="AF365" s="79">
        <f t="shared" si="602"/>
        <v>0</v>
      </c>
      <c r="AG365" s="79">
        <f t="shared" si="602"/>
        <v>0</v>
      </c>
      <c r="AH365" s="79">
        <f t="shared" si="602"/>
        <v>0</v>
      </c>
      <c r="AI365" s="79">
        <f t="shared" si="602"/>
        <v>0</v>
      </c>
      <c r="AJ365" s="79">
        <f t="shared" si="602"/>
        <v>0</v>
      </c>
      <c r="AK365" s="79">
        <f t="shared" ref="AK365:AV365" si="603">IF(A363&gt;4.4,M364,A363*M364)</f>
        <v>0</v>
      </c>
      <c r="AL365" s="79">
        <f t="shared" si="603"/>
        <v>0</v>
      </c>
      <c r="AM365" s="79">
        <f t="shared" si="603"/>
        <v>0</v>
      </c>
      <c r="AN365" s="79">
        <f t="shared" si="603"/>
        <v>0</v>
      </c>
      <c r="AO365" s="79">
        <f t="shared" si="603"/>
        <v>0</v>
      </c>
      <c r="AP365" s="79">
        <f t="shared" si="603"/>
        <v>0</v>
      </c>
      <c r="AQ365" s="79">
        <f t="shared" si="603"/>
        <v>0</v>
      </c>
      <c r="AR365" s="79">
        <f t="shared" si="603"/>
        <v>0</v>
      </c>
      <c r="AS365" s="79">
        <f t="shared" si="603"/>
        <v>0</v>
      </c>
      <c r="AT365" s="79">
        <f t="shared" si="603"/>
        <v>0</v>
      </c>
      <c r="AU365" s="79">
        <f t="shared" si="603"/>
        <v>0</v>
      </c>
      <c r="AV365" s="79">
        <f t="shared" si="603"/>
        <v>0</v>
      </c>
      <c r="AW365" s="79">
        <f>SUM(Y365:AJ365)</f>
        <v>0</v>
      </c>
      <c r="AX365" s="168">
        <f>Kinder!BL364</f>
        <v>0</v>
      </c>
      <c r="AY365" s="168">
        <f>Kinder!BM364</f>
        <v>0</v>
      </c>
      <c r="AZ365" s="168">
        <f>Kinder!BN364</f>
        <v>0</v>
      </c>
      <c r="BA365" s="168">
        <f>Kinder!BO364</f>
        <v>0</v>
      </c>
      <c r="BB365" s="168">
        <f>Kinder!BP364</f>
        <v>0</v>
      </c>
      <c r="BC365" s="168">
        <f>Kinder!BQ364</f>
        <v>0</v>
      </c>
      <c r="BD365" s="168">
        <f>Kinder!BR364</f>
        <v>0</v>
      </c>
      <c r="BE365" s="168">
        <f>Kinder!BS364</f>
        <v>0</v>
      </c>
      <c r="BF365" s="168">
        <f>Kinder!BT364</f>
        <v>0</v>
      </c>
      <c r="BG365" s="168">
        <f>Kinder!BU364</f>
        <v>0</v>
      </c>
      <c r="BH365" s="168">
        <f>Kinder!BV364</f>
        <v>0</v>
      </c>
      <c r="BI365" s="168">
        <f>Kinder!BW364</f>
        <v>0</v>
      </c>
      <c r="BV365" s="79"/>
      <c r="BW365" s="79">
        <f t="shared" ref="BW365:CH365" si="604">IF(MIN(AX363,AX364)&gt;4.5,4.5*AX365,BJ364)</f>
        <v>0</v>
      </c>
      <c r="BX365" s="79">
        <f t="shared" si="604"/>
        <v>0</v>
      </c>
      <c r="BY365" s="79">
        <f t="shared" si="604"/>
        <v>0</v>
      </c>
      <c r="BZ365" s="79">
        <f t="shared" si="604"/>
        <v>0</v>
      </c>
      <c r="CA365" s="79">
        <f t="shared" si="604"/>
        <v>0</v>
      </c>
      <c r="CB365" s="79">
        <f t="shared" si="604"/>
        <v>0</v>
      </c>
      <c r="CC365" s="79">
        <f t="shared" si="604"/>
        <v>0</v>
      </c>
      <c r="CD365" s="79">
        <f t="shared" si="604"/>
        <v>0</v>
      </c>
      <c r="CE365" s="79">
        <f t="shared" si="604"/>
        <v>0</v>
      </c>
      <c r="CF365" s="79">
        <f t="shared" si="604"/>
        <v>0</v>
      </c>
      <c r="CG365" s="79">
        <f t="shared" si="604"/>
        <v>0</v>
      </c>
      <c r="CH365" s="79">
        <f t="shared" si="604"/>
        <v>0</v>
      </c>
      <c r="CI365" s="79">
        <f>SUM(BW365:CH365)</f>
        <v>0</v>
      </c>
      <c r="CJ365" s="80"/>
      <c r="CK365" s="581"/>
      <c r="CL365" s="581"/>
      <c r="CM365" s="581"/>
    </row>
    <row r="366" spans="1:91" x14ac:dyDescent="0.2">
      <c r="A366" s="124">
        <f>Kinder!E366</f>
        <v>0</v>
      </c>
      <c r="B366">
        <f>Kinder!F366</f>
        <v>0</v>
      </c>
      <c r="C366">
        <f>Kinder!G366</f>
        <v>0</v>
      </c>
      <c r="D366">
        <f>Kinder!H366</f>
        <v>0</v>
      </c>
      <c r="E366">
        <f>Kinder!I366</f>
        <v>0</v>
      </c>
      <c r="F366">
        <f>Kinder!J366</f>
        <v>0</v>
      </c>
      <c r="G366">
        <f>Kinder!K366</f>
        <v>0</v>
      </c>
      <c r="H366">
        <f>Kinder!L366</f>
        <v>0</v>
      </c>
      <c r="I366">
        <f>Kinder!M366</f>
        <v>0</v>
      </c>
      <c r="J366">
        <f>Kinder!N366</f>
        <v>0</v>
      </c>
      <c r="K366">
        <f>Kinder!O366</f>
        <v>0</v>
      </c>
      <c r="L366">
        <f>Kinder!P366</f>
        <v>0</v>
      </c>
      <c r="AX366" s="165">
        <f>IF(Kinder!BL366=4.5,'Berechnung 4_5 _ x'!$E$31,Kinder!BL366)</f>
        <v>0</v>
      </c>
      <c r="AY366" s="165">
        <f>IF(Kinder!F366=4.5,'Berechnung 4_5 _ x'!$E$31,Kinder!F366)</f>
        <v>0</v>
      </c>
      <c r="AZ366" s="165">
        <f>IF(Kinder!G366=4.5,'Berechnung 4_5 _ x'!$E$31,Kinder!G366)</f>
        <v>0</v>
      </c>
      <c r="BA366" s="165">
        <f>IF(Kinder!H366=4.5,'Berechnung 4_5 _ x'!$E$31,Kinder!H366)</f>
        <v>0</v>
      </c>
      <c r="BB366" s="165">
        <f>IF(Kinder!I366=4.5,'Berechnung 4_5 _ x'!$E$31,Kinder!I366)</f>
        <v>0</v>
      </c>
      <c r="BC366" s="165">
        <f>IF(Kinder!J366=4.5,'Berechnung 4_5 _ x'!$E$31,Kinder!J366)</f>
        <v>0</v>
      </c>
      <c r="BD366" s="165">
        <f>IF(Kinder!K366=4.5,'Berechnung 4_5 _ x'!$E$31,Kinder!K366)</f>
        <v>0</v>
      </c>
      <c r="BE366" s="165">
        <f>IF(Kinder!L366=4.5,'Berechnung 4_5 _ x'!$E$31,Kinder!L366)</f>
        <v>0</v>
      </c>
      <c r="BF366" s="165">
        <f>IF(Kinder!M366=4.5,'Berechnung 4_5 _ x'!$E$31,Kinder!M366)</f>
        <v>0</v>
      </c>
      <c r="BG366" s="165">
        <f>IF(Kinder!N366=4.5,'Berechnung 4_5 _ x'!$E$31,Kinder!N366)</f>
        <v>0</v>
      </c>
      <c r="BH366" s="165">
        <f>IF(Kinder!O366=4.5,'Berechnung 4_5 _ x'!$E$31,Kinder!O366)</f>
        <v>0</v>
      </c>
      <c r="BI366" s="165">
        <f>IF(Kinder!P366=4.5,'Berechnung 4_5 _ x'!$E$31,Kinder!P366)</f>
        <v>0</v>
      </c>
      <c r="BJ366" s="165"/>
      <c r="BK366" s="165"/>
      <c r="BL366" s="165"/>
      <c r="BM366" s="165"/>
      <c r="BN366" s="165"/>
      <c r="BO366" s="165"/>
      <c r="BP366" s="165"/>
      <c r="BQ366" s="165"/>
      <c r="BR366" s="165"/>
      <c r="BS366" s="165"/>
      <c r="BT366" s="165"/>
      <c r="BU366" s="165"/>
      <c r="BW366">
        <f t="shared" ref="BW366:CH366" si="605">IF(MIN(AX366,AX367)&gt;=4.5,1*AX368,BJ367)</f>
        <v>0</v>
      </c>
      <c r="BX366">
        <f t="shared" si="605"/>
        <v>0</v>
      </c>
      <c r="BY366">
        <f t="shared" si="605"/>
        <v>0</v>
      </c>
      <c r="BZ366">
        <f t="shared" si="605"/>
        <v>0</v>
      </c>
      <c r="CA366">
        <f t="shared" si="605"/>
        <v>0</v>
      </c>
      <c r="CB366">
        <f t="shared" si="605"/>
        <v>0</v>
      </c>
      <c r="CC366">
        <f t="shared" si="605"/>
        <v>0</v>
      </c>
      <c r="CD366">
        <f t="shared" si="605"/>
        <v>0</v>
      </c>
      <c r="CE366">
        <f t="shared" si="605"/>
        <v>0</v>
      </c>
      <c r="CF366">
        <f t="shared" si="605"/>
        <v>0</v>
      </c>
      <c r="CG366">
        <f t="shared" si="605"/>
        <v>0</v>
      </c>
      <c r="CH366">
        <f t="shared" si="605"/>
        <v>0</v>
      </c>
      <c r="CJ366" s="78">
        <f>SUM(BW366:CH366)</f>
        <v>0</v>
      </c>
      <c r="CK366" s="581">
        <f>CL366+CM366</f>
        <v>0</v>
      </c>
      <c r="CL366" s="581">
        <f>IF(COUNTIF(Kinder!E368:P368,Antrag!$C$4)=0,0,(IF(AND(A366=2,Kinder!E368=Antrag!$C$4),M367,0)+IF(AND(OR(A366=2,B366=2),Kinder!F368=Antrag!$C$4),N367,0)+IF(AND(OR(A366=2,B366=2,C366=2),Kinder!G368=Antrag!$C$4),O367,0)+IF(AND(OR(A366=2,B366=2,C366=2,D366=2),Kinder!H368=Antrag!$C$4),P367,0)+IF(AND(OR(A366=2,B366=2,C366=2,D366=2,E366=2),Kinder!I368=Antrag!$C$4),Q367,0)+IF(AND(OR(A366=2,B366=2,C366=2,D366=2,E366=2,F366=2),Kinder!J368=Antrag!$C$4),R367,0))/12)</f>
        <v>0</v>
      </c>
      <c r="CM366" s="581">
        <f>IF(COUNTIF(Kinder!E368:P368,Antrag!$C$4)=0,0,(IF(AND(OR(A366=2,B366=2,C366=2,D366=2,E366=2,F366=2,G366=2),Kinder!K368=Antrag!$C$4),S367,0)+IF(AND(OR(A366=2,B366=2,C366=2,D366=2,E366=2,F366=2,G366=2,H366=2),Kinder!L368=Antrag!$C$4),T367,0)+IF(AND(OR(A366=2,B366=2,C366=2,D366=2,E366=2,F366=2,G366=2,H366=2,I366=2),Kinder!M368=Antrag!$C$4),U367,0)+IF(AND(OR(A366=2,B366=2,C366=2,D366=2,E366=2,F366=2,G366=2,H366=2,I366=2,J366=2),Kinder!N368=Antrag!$C$4),V367,0)+IF(AND(OR(A366=2,B366=2,C366=2,D366=2,E366=2,F366=2,G366=2,H366=2,I366=2,J366=2,K366=2),Kinder!O368=Antrag!$C$4),W367,0)+IF(AND(OR(A366=2,B366=2,C366=2,D366=2,E366=2,F366=2,G366=2,H366=2,I366=2,J366=2,K366=2,L366=2),Kinder!P368=Antrag!$C$4),X367,0))/12)</f>
        <v>0</v>
      </c>
    </row>
    <row r="367" spans="1:91" x14ac:dyDescent="0.2">
      <c r="A367" s="124"/>
      <c r="M367">
        <f>Kinder!E367</f>
        <v>0</v>
      </c>
      <c r="N367">
        <f>Kinder!F367</f>
        <v>0</v>
      </c>
      <c r="O367">
        <f>Kinder!G367</f>
        <v>0</v>
      </c>
      <c r="P367">
        <f>Kinder!H367</f>
        <v>0</v>
      </c>
      <c r="Q367">
        <f>Kinder!I367</f>
        <v>0</v>
      </c>
      <c r="R367">
        <f>Kinder!J367</f>
        <v>0</v>
      </c>
      <c r="S367">
        <f>Kinder!K367</f>
        <v>0</v>
      </c>
      <c r="T367">
        <f>Kinder!L367</f>
        <v>0</v>
      </c>
      <c r="U367">
        <f>Kinder!M367</f>
        <v>0</v>
      </c>
      <c r="V367">
        <f>Kinder!N367</f>
        <v>0</v>
      </c>
      <c r="W367">
        <f>Kinder!O367</f>
        <v>0</v>
      </c>
      <c r="X367">
        <f>Kinder!P367</f>
        <v>0</v>
      </c>
      <c r="AX367">
        <f>IF(Kinder!BL366&gt;=4.5,IF('Berechnung 4_5 _ x'!D$5="Nein",4.5,IF(Kinder!AJ$903&lt;3,IF(MAX(Kinder!$AJ$903:AJ$903)&lt;3,4.5,Kinder!BL366),MIN('Berechnung 4_5 _ x'!$E$31:$F$32))),Kinder!BL366)</f>
        <v>0</v>
      </c>
      <c r="AY367">
        <f>IF(Kinder!BM366&gt;=4.5,IF('Berechnung 4_5 _ x'!E$5="Nein",4.5,IF(Kinder!AK$903&lt;3,IF(MAX(Kinder!$AJ$903:AK$903)&lt;3,4.5,Kinder!BM366),MIN('Berechnung 4_5 _ x'!$E$31:$F$32))),Kinder!BM366)</f>
        <v>0</v>
      </c>
      <c r="AZ367">
        <f>IF(Kinder!BN366&gt;=4.5,IF('Berechnung 4_5 _ x'!F$5="Nein",4.5,IF(Kinder!AL$903&lt;3,IF(MAX(Kinder!$AJ$903:AL$903)&lt;3,4.5,Kinder!BN366),MIN('Berechnung 4_5 _ x'!$E$31:$F$32))),Kinder!BN366)</f>
        <v>0</v>
      </c>
      <c r="BA367">
        <f>IF(Kinder!BO366&gt;=4.5,IF('Berechnung 4_5 _ x'!G$5="Nein",4.5,IF(Kinder!AM$903&lt;3,IF(MAX(Kinder!$AJ$903:AM$903)&lt;3,4.5,Kinder!BO366),MIN('Berechnung 4_5 _ x'!$E$31:$F$32))),Kinder!BO366)</f>
        <v>0</v>
      </c>
      <c r="BB367">
        <f>IF(Kinder!BP366&gt;=4.5,IF('Berechnung 4_5 _ x'!H$5="Nein",4.5,IF(Kinder!AN$903&lt;3,IF(MAX(Kinder!$AJ$903:AN$903)&lt;3,4.5,Kinder!BP366),MIN('Berechnung 4_5 _ x'!$E$31:$F$32))),Kinder!BP366)</f>
        <v>0</v>
      </c>
      <c r="BC367">
        <f>IF(Kinder!BQ366&gt;=4.5,IF('Berechnung 4_5 _ x'!I$5="Nein",4.5,IF(Kinder!AO$903&lt;3,IF(MAX(Kinder!$AJ$903:AO$903)&lt;3,4.5,Kinder!BQ366),MIN('Berechnung 4_5 _ x'!$E$31:$F$32))),Kinder!BQ366)</f>
        <v>0</v>
      </c>
      <c r="BD367">
        <f>IF(Kinder!BR366&gt;=4.5,IF('Berechnung 4_5 _ x'!J$5="Nein",4.5,IF(Kinder!AP$903&lt;3,IF(MAX(Kinder!$AJ$903:AP$903)&lt;3,4.5,Kinder!BR366),MIN('Berechnung 4_5 _ x'!$E$31:$F$32))),Kinder!BR366)</f>
        <v>0</v>
      </c>
      <c r="BE367">
        <f>IF(Kinder!BS366&gt;=4.5,IF('Berechnung 4_5 _ x'!K$5="Nein",4.5,IF(Kinder!AQ$903&lt;3,IF(MAX(Kinder!$AJ$903:AQ$903)&lt;3,4.5,Kinder!BS366),MIN('Berechnung 4_5 _ x'!$E$31:$F$32))),Kinder!BS366)</f>
        <v>0</v>
      </c>
      <c r="BF367">
        <f>IF(Kinder!BT366&gt;=4.5,IF('Berechnung 4_5 _ x'!L$5="Nein",4.5,IF(Kinder!AR$903&lt;3,IF(MAX(Kinder!$AJ$903:AR$903)&lt;3,4.5,Kinder!BT366),MIN('Berechnung 4_5 _ x'!$E$31:$F$32))),Kinder!BT366)</f>
        <v>0</v>
      </c>
      <c r="BG367">
        <f>IF(Kinder!BU366&gt;=4.5,IF('Berechnung 4_5 _ x'!M$5="Nein",4.5,IF(Kinder!AS$903&lt;3,IF(MAX(Kinder!$AJ$903:AS$903)&lt;3,4.5,Kinder!BU366),MIN('Berechnung 4_5 _ x'!$E$31:$F$32))),Kinder!BU366)</f>
        <v>0</v>
      </c>
      <c r="BH367">
        <f>IF(Kinder!BV366&gt;=4.5,IF('Berechnung 4_5 _ x'!N$5="Nein",4.5,IF(Kinder!AT$903&lt;3,IF(MAX(Kinder!$AJ$903:AT$903)&lt;3,4.5,Kinder!BV366),MIN('Berechnung 4_5 _ x'!$E$31:$F$32))),Kinder!BV366)</f>
        <v>0</v>
      </c>
      <c r="BI367">
        <f>IF(Kinder!BW366&gt;=4.5,IF('Berechnung 4_5 _ x'!O$5="Nein",4.5,IF(Kinder!AU$903&lt;3,IF(MAX(Kinder!$AJ$903:AU$903)&lt;3,4.5,Kinder!BW366),MIN('Berechnung 4_5 _ x'!$E$31:$F$32))),Kinder!BW366)</f>
        <v>0</v>
      </c>
      <c r="BJ367">
        <f t="shared" ref="BJ367:BU367" si="606">MIN(AX366,AX367)*AX368</f>
        <v>0</v>
      </c>
      <c r="BK367">
        <f t="shared" si="606"/>
        <v>0</v>
      </c>
      <c r="BL367">
        <f t="shared" si="606"/>
        <v>0</v>
      </c>
      <c r="BM367">
        <f t="shared" si="606"/>
        <v>0</v>
      </c>
      <c r="BN367">
        <f t="shared" si="606"/>
        <v>0</v>
      </c>
      <c r="BO367">
        <f t="shared" si="606"/>
        <v>0</v>
      </c>
      <c r="BP367">
        <f t="shared" si="606"/>
        <v>0</v>
      </c>
      <c r="BQ367">
        <f t="shared" si="606"/>
        <v>0</v>
      </c>
      <c r="BR367">
        <f t="shared" si="606"/>
        <v>0</v>
      </c>
      <c r="BS367">
        <f t="shared" si="606"/>
        <v>0</v>
      </c>
      <c r="BT367">
        <f t="shared" si="606"/>
        <v>0</v>
      </c>
      <c r="BU367">
        <f t="shared" si="606"/>
        <v>0</v>
      </c>
      <c r="BV367">
        <f>SUM(BJ367:BU367)</f>
        <v>0</v>
      </c>
      <c r="CJ367" s="78"/>
      <c r="CK367" s="581"/>
      <c r="CL367" s="581"/>
      <c r="CM367" s="581"/>
    </row>
    <row r="368" spans="1:91" ht="13.5" thickBot="1" x14ac:dyDescent="0.25">
      <c r="A368" s="167"/>
      <c r="B368" s="79"/>
      <c r="C368" s="79"/>
      <c r="D368" s="79"/>
      <c r="E368" s="79"/>
      <c r="F368" s="79"/>
      <c r="G368" s="79"/>
      <c r="H368" s="79"/>
      <c r="I368" s="79"/>
      <c r="J368" s="79"/>
      <c r="K368" s="79"/>
      <c r="L368" s="79"/>
      <c r="M368" s="79"/>
      <c r="N368" s="79"/>
      <c r="O368" s="79"/>
      <c r="P368" s="79"/>
      <c r="Q368" s="79"/>
      <c r="R368" s="79"/>
      <c r="S368" s="79"/>
      <c r="T368" s="79"/>
      <c r="U368" s="79"/>
      <c r="V368" s="79"/>
      <c r="W368" s="79"/>
      <c r="X368" s="79"/>
      <c r="Y368" s="79">
        <f t="shared" ref="Y368:AJ368" si="607">A366*M367</f>
        <v>0</v>
      </c>
      <c r="Z368" s="79">
        <f t="shared" si="607"/>
        <v>0</v>
      </c>
      <c r="AA368" s="79">
        <f t="shared" si="607"/>
        <v>0</v>
      </c>
      <c r="AB368" s="79">
        <f t="shared" si="607"/>
        <v>0</v>
      </c>
      <c r="AC368" s="79">
        <f t="shared" si="607"/>
        <v>0</v>
      </c>
      <c r="AD368" s="79">
        <f t="shared" si="607"/>
        <v>0</v>
      </c>
      <c r="AE368" s="79">
        <f t="shared" si="607"/>
        <v>0</v>
      </c>
      <c r="AF368" s="79">
        <f t="shared" si="607"/>
        <v>0</v>
      </c>
      <c r="AG368" s="79">
        <f t="shared" si="607"/>
        <v>0</v>
      </c>
      <c r="AH368" s="79">
        <f t="shared" si="607"/>
        <v>0</v>
      </c>
      <c r="AI368" s="79">
        <f t="shared" si="607"/>
        <v>0</v>
      </c>
      <c r="AJ368" s="79">
        <f t="shared" si="607"/>
        <v>0</v>
      </c>
      <c r="AK368" s="79">
        <f t="shared" ref="AK368:AV368" si="608">IF(A366&gt;4.4,M367,A366*M367)</f>
        <v>0</v>
      </c>
      <c r="AL368" s="79">
        <f t="shared" si="608"/>
        <v>0</v>
      </c>
      <c r="AM368" s="79">
        <f t="shared" si="608"/>
        <v>0</v>
      </c>
      <c r="AN368" s="79">
        <f t="shared" si="608"/>
        <v>0</v>
      </c>
      <c r="AO368" s="79">
        <f t="shared" si="608"/>
        <v>0</v>
      </c>
      <c r="AP368" s="79">
        <f t="shared" si="608"/>
        <v>0</v>
      </c>
      <c r="AQ368" s="79">
        <f t="shared" si="608"/>
        <v>0</v>
      </c>
      <c r="AR368" s="79">
        <f t="shared" si="608"/>
        <v>0</v>
      </c>
      <c r="AS368" s="79">
        <f t="shared" si="608"/>
        <v>0</v>
      </c>
      <c r="AT368" s="79">
        <f t="shared" si="608"/>
        <v>0</v>
      </c>
      <c r="AU368" s="79">
        <f t="shared" si="608"/>
        <v>0</v>
      </c>
      <c r="AV368" s="79">
        <f t="shared" si="608"/>
        <v>0</v>
      </c>
      <c r="AW368" s="79">
        <f>SUM(Y368:AJ368)</f>
        <v>0</v>
      </c>
      <c r="AX368" s="168">
        <f>Kinder!BL367</f>
        <v>0</v>
      </c>
      <c r="AY368" s="168">
        <f>Kinder!BM367</f>
        <v>0</v>
      </c>
      <c r="AZ368" s="168">
        <f>Kinder!BN367</f>
        <v>0</v>
      </c>
      <c r="BA368" s="168">
        <f>Kinder!BO367</f>
        <v>0</v>
      </c>
      <c r="BB368" s="168">
        <f>Kinder!BP367</f>
        <v>0</v>
      </c>
      <c r="BC368" s="168">
        <f>Kinder!BQ367</f>
        <v>0</v>
      </c>
      <c r="BD368" s="168">
        <f>Kinder!BR367</f>
        <v>0</v>
      </c>
      <c r="BE368" s="168">
        <f>Kinder!BS367</f>
        <v>0</v>
      </c>
      <c r="BF368" s="168">
        <f>Kinder!BT367</f>
        <v>0</v>
      </c>
      <c r="BG368" s="168">
        <f>Kinder!BU367</f>
        <v>0</v>
      </c>
      <c r="BH368" s="168">
        <f>Kinder!BV367</f>
        <v>0</v>
      </c>
      <c r="BI368" s="168">
        <f>Kinder!BW367</f>
        <v>0</v>
      </c>
      <c r="BV368" s="79"/>
      <c r="BW368" s="79">
        <f t="shared" ref="BW368:CH368" si="609">IF(MIN(AX366,AX367)&gt;4.5,4.5*AX368,BJ367)</f>
        <v>0</v>
      </c>
      <c r="BX368" s="79">
        <f t="shared" si="609"/>
        <v>0</v>
      </c>
      <c r="BY368" s="79">
        <f t="shared" si="609"/>
        <v>0</v>
      </c>
      <c r="BZ368" s="79">
        <f t="shared" si="609"/>
        <v>0</v>
      </c>
      <c r="CA368" s="79">
        <f t="shared" si="609"/>
        <v>0</v>
      </c>
      <c r="CB368" s="79">
        <f t="shared" si="609"/>
        <v>0</v>
      </c>
      <c r="CC368" s="79">
        <f t="shared" si="609"/>
        <v>0</v>
      </c>
      <c r="CD368" s="79">
        <f t="shared" si="609"/>
        <v>0</v>
      </c>
      <c r="CE368" s="79">
        <f t="shared" si="609"/>
        <v>0</v>
      </c>
      <c r="CF368" s="79">
        <f t="shared" si="609"/>
        <v>0</v>
      </c>
      <c r="CG368" s="79">
        <f t="shared" si="609"/>
        <v>0</v>
      </c>
      <c r="CH368" s="79">
        <f t="shared" si="609"/>
        <v>0</v>
      </c>
      <c r="CI368" s="79">
        <f>SUM(BW368:CH368)</f>
        <v>0</v>
      </c>
      <c r="CJ368" s="80"/>
      <c r="CK368" s="581"/>
      <c r="CL368" s="581"/>
      <c r="CM368" s="581"/>
    </row>
    <row r="369" spans="1:91" x14ac:dyDescent="0.2">
      <c r="A369" s="124">
        <f>Kinder!E369</f>
        <v>0</v>
      </c>
      <c r="B369">
        <f>Kinder!F369</f>
        <v>0</v>
      </c>
      <c r="C369">
        <f>Kinder!G369</f>
        <v>0</v>
      </c>
      <c r="D369">
        <f>Kinder!H369</f>
        <v>0</v>
      </c>
      <c r="E369">
        <f>Kinder!I369</f>
        <v>0</v>
      </c>
      <c r="F369">
        <f>Kinder!J369</f>
        <v>0</v>
      </c>
      <c r="G369">
        <f>Kinder!K369</f>
        <v>0</v>
      </c>
      <c r="H369">
        <f>Kinder!L369</f>
        <v>0</v>
      </c>
      <c r="I369">
        <f>Kinder!M369</f>
        <v>0</v>
      </c>
      <c r="J369">
        <f>Kinder!N369</f>
        <v>0</v>
      </c>
      <c r="K369">
        <f>Kinder!O369</f>
        <v>0</v>
      </c>
      <c r="L369">
        <f>Kinder!P369</f>
        <v>0</v>
      </c>
      <c r="AX369" s="165">
        <f>IF(Kinder!BL369=4.5,'Berechnung 4_5 _ x'!$E$31,Kinder!BL369)</f>
        <v>0</v>
      </c>
      <c r="AY369" s="165">
        <f>IF(Kinder!F369=4.5,'Berechnung 4_5 _ x'!$E$31,Kinder!F369)</f>
        <v>0</v>
      </c>
      <c r="AZ369" s="165">
        <f>IF(Kinder!G369=4.5,'Berechnung 4_5 _ x'!$E$31,Kinder!G369)</f>
        <v>0</v>
      </c>
      <c r="BA369" s="165">
        <f>IF(Kinder!H369=4.5,'Berechnung 4_5 _ x'!$E$31,Kinder!H369)</f>
        <v>0</v>
      </c>
      <c r="BB369" s="165">
        <f>IF(Kinder!I369=4.5,'Berechnung 4_5 _ x'!$E$31,Kinder!I369)</f>
        <v>0</v>
      </c>
      <c r="BC369" s="165">
        <f>IF(Kinder!J369=4.5,'Berechnung 4_5 _ x'!$E$31,Kinder!J369)</f>
        <v>0</v>
      </c>
      <c r="BD369" s="165">
        <f>IF(Kinder!K369=4.5,'Berechnung 4_5 _ x'!$E$31,Kinder!K369)</f>
        <v>0</v>
      </c>
      <c r="BE369" s="165">
        <f>IF(Kinder!L369=4.5,'Berechnung 4_5 _ x'!$E$31,Kinder!L369)</f>
        <v>0</v>
      </c>
      <c r="BF369" s="165">
        <f>IF(Kinder!M369=4.5,'Berechnung 4_5 _ x'!$E$31,Kinder!M369)</f>
        <v>0</v>
      </c>
      <c r="BG369" s="165">
        <f>IF(Kinder!N369=4.5,'Berechnung 4_5 _ x'!$E$31,Kinder!N369)</f>
        <v>0</v>
      </c>
      <c r="BH369" s="165">
        <f>IF(Kinder!O369=4.5,'Berechnung 4_5 _ x'!$E$31,Kinder!O369)</f>
        <v>0</v>
      </c>
      <c r="BI369" s="165">
        <f>IF(Kinder!P369=4.5,'Berechnung 4_5 _ x'!$E$31,Kinder!P369)</f>
        <v>0</v>
      </c>
      <c r="BJ369" s="165"/>
      <c r="BK369" s="165"/>
      <c r="BL369" s="165"/>
      <c r="BM369" s="165"/>
      <c r="BN369" s="165"/>
      <c r="BO369" s="165"/>
      <c r="BP369" s="165"/>
      <c r="BQ369" s="165"/>
      <c r="BR369" s="165"/>
      <c r="BS369" s="165"/>
      <c r="BT369" s="165"/>
      <c r="BU369" s="165"/>
      <c r="BW369">
        <f t="shared" ref="BW369:CH369" si="610">IF(MIN(AX369,AX370)&gt;=4.5,1*AX371,BJ370)</f>
        <v>0</v>
      </c>
      <c r="BX369">
        <f t="shared" si="610"/>
        <v>0</v>
      </c>
      <c r="BY369">
        <f t="shared" si="610"/>
        <v>0</v>
      </c>
      <c r="BZ369">
        <f t="shared" si="610"/>
        <v>0</v>
      </c>
      <c r="CA369">
        <f t="shared" si="610"/>
        <v>0</v>
      </c>
      <c r="CB369">
        <f t="shared" si="610"/>
        <v>0</v>
      </c>
      <c r="CC369">
        <f t="shared" si="610"/>
        <v>0</v>
      </c>
      <c r="CD369">
        <f t="shared" si="610"/>
        <v>0</v>
      </c>
      <c r="CE369">
        <f t="shared" si="610"/>
        <v>0</v>
      </c>
      <c r="CF369">
        <f t="shared" si="610"/>
        <v>0</v>
      </c>
      <c r="CG369">
        <f t="shared" si="610"/>
        <v>0</v>
      </c>
      <c r="CH369">
        <f t="shared" si="610"/>
        <v>0</v>
      </c>
      <c r="CJ369" s="78">
        <f>SUM(BW369:CH369)</f>
        <v>0</v>
      </c>
      <c r="CK369" s="581">
        <f>CL369+CM369</f>
        <v>0</v>
      </c>
      <c r="CL369" s="581">
        <f>IF(COUNTIF(Kinder!E371:P371,Antrag!$C$4)=0,0,(IF(AND(A369=2,Kinder!E371=Antrag!$C$4),M370,0)+IF(AND(OR(A369=2,B369=2),Kinder!F371=Antrag!$C$4),N370,0)+IF(AND(OR(A369=2,B369=2,C369=2),Kinder!G371=Antrag!$C$4),O370,0)+IF(AND(OR(A369=2,B369=2,C369=2,D369=2),Kinder!H371=Antrag!$C$4),P370,0)+IF(AND(OR(A369=2,B369=2,C369=2,D369=2,E369=2),Kinder!I371=Antrag!$C$4),Q370,0)+IF(AND(OR(A369=2,B369=2,C369=2,D369=2,E369=2,F369=2),Kinder!J371=Antrag!$C$4),R370,0))/12)</f>
        <v>0</v>
      </c>
      <c r="CM369" s="581">
        <f>IF(COUNTIF(Kinder!E371:P371,Antrag!$C$4)=0,0,(IF(AND(OR(A369=2,B369=2,C369=2,D369=2,E369=2,F369=2,G369=2),Kinder!K371=Antrag!$C$4),S370,0)+IF(AND(OR(A369=2,B369=2,C369=2,D369=2,E369=2,F369=2,G369=2,H369=2),Kinder!L371=Antrag!$C$4),T370,0)+IF(AND(OR(A369=2,B369=2,C369=2,D369=2,E369=2,F369=2,G369=2,H369=2,I369=2),Kinder!M371=Antrag!$C$4),U370,0)+IF(AND(OR(A369=2,B369=2,C369=2,D369=2,E369=2,F369=2,G369=2,H369=2,I369=2,J369=2),Kinder!N371=Antrag!$C$4),V370,0)+IF(AND(OR(A369=2,B369=2,C369=2,D369=2,E369=2,F369=2,G369=2,H369=2,I369=2,J369=2,K369=2),Kinder!O371=Antrag!$C$4),W370,0)+IF(AND(OR(A369=2,B369=2,C369=2,D369=2,E369=2,F369=2,G369=2,H369=2,I369=2,J369=2,K369=2,L369=2),Kinder!P371=Antrag!$C$4),X370,0))/12)</f>
        <v>0</v>
      </c>
    </row>
    <row r="370" spans="1:91" x14ac:dyDescent="0.2">
      <c r="A370" s="124"/>
      <c r="M370">
        <f>Kinder!E370</f>
        <v>0</v>
      </c>
      <c r="N370">
        <f>Kinder!F370</f>
        <v>0</v>
      </c>
      <c r="O370">
        <f>Kinder!G370</f>
        <v>0</v>
      </c>
      <c r="P370">
        <f>Kinder!H370</f>
        <v>0</v>
      </c>
      <c r="Q370">
        <f>Kinder!I370</f>
        <v>0</v>
      </c>
      <c r="R370">
        <f>Kinder!J370</f>
        <v>0</v>
      </c>
      <c r="S370">
        <f>Kinder!K370</f>
        <v>0</v>
      </c>
      <c r="T370">
        <f>Kinder!L370</f>
        <v>0</v>
      </c>
      <c r="U370">
        <f>Kinder!M370</f>
        <v>0</v>
      </c>
      <c r="V370">
        <f>Kinder!N370</f>
        <v>0</v>
      </c>
      <c r="W370">
        <f>Kinder!O370</f>
        <v>0</v>
      </c>
      <c r="X370">
        <f>Kinder!P370</f>
        <v>0</v>
      </c>
      <c r="AX370">
        <f>IF(Kinder!BL369&gt;=4.5,IF('Berechnung 4_5 _ x'!D$5="Nein",4.5,IF(Kinder!AJ$903&lt;3,IF(MAX(Kinder!$AJ$903:AJ$903)&lt;3,4.5,Kinder!BL369),MIN('Berechnung 4_5 _ x'!$E$31:$F$32))),Kinder!BL369)</f>
        <v>0</v>
      </c>
      <c r="AY370">
        <f>IF(Kinder!BM369&gt;=4.5,IF('Berechnung 4_5 _ x'!E$5="Nein",4.5,IF(Kinder!AK$903&lt;3,IF(MAX(Kinder!$AJ$903:AK$903)&lt;3,4.5,Kinder!BM369),MIN('Berechnung 4_5 _ x'!$E$31:$F$32))),Kinder!BM369)</f>
        <v>0</v>
      </c>
      <c r="AZ370">
        <f>IF(Kinder!BN369&gt;=4.5,IF('Berechnung 4_5 _ x'!F$5="Nein",4.5,IF(Kinder!AL$903&lt;3,IF(MAX(Kinder!$AJ$903:AL$903)&lt;3,4.5,Kinder!BN369),MIN('Berechnung 4_5 _ x'!$E$31:$F$32))),Kinder!BN369)</f>
        <v>0</v>
      </c>
      <c r="BA370">
        <f>IF(Kinder!BO369&gt;=4.5,IF('Berechnung 4_5 _ x'!G$5="Nein",4.5,IF(Kinder!AM$903&lt;3,IF(MAX(Kinder!$AJ$903:AM$903)&lt;3,4.5,Kinder!BO369),MIN('Berechnung 4_5 _ x'!$E$31:$F$32))),Kinder!BO369)</f>
        <v>0</v>
      </c>
      <c r="BB370">
        <f>IF(Kinder!BP369&gt;=4.5,IF('Berechnung 4_5 _ x'!H$5="Nein",4.5,IF(Kinder!AN$903&lt;3,IF(MAX(Kinder!$AJ$903:AN$903)&lt;3,4.5,Kinder!BP369),MIN('Berechnung 4_5 _ x'!$E$31:$F$32))),Kinder!BP369)</f>
        <v>0</v>
      </c>
      <c r="BC370">
        <f>IF(Kinder!BQ369&gt;=4.5,IF('Berechnung 4_5 _ x'!I$5="Nein",4.5,IF(Kinder!AO$903&lt;3,IF(MAX(Kinder!$AJ$903:AO$903)&lt;3,4.5,Kinder!BQ369),MIN('Berechnung 4_5 _ x'!$E$31:$F$32))),Kinder!BQ369)</f>
        <v>0</v>
      </c>
      <c r="BD370">
        <f>IF(Kinder!BR369&gt;=4.5,IF('Berechnung 4_5 _ x'!J$5="Nein",4.5,IF(Kinder!AP$903&lt;3,IF(MAX(Kinder!$AJ$903:AP$903)&lt;3,4.5,Kinder!BR369),MIN('Berechnung 4_5 _ x'!$E$31:$F$32))),Kinder!BR369)</f>
        <v>0</v>
      </c>
      <c r="BE370">
        <f>IF(Kinder!BS369&gt;=4.5,IF('Berechnung 4_5 _ x'!K$5="Nein",4.5,IF(Kinder!AQ$903&lt;3,IF(MAX(Kinder!$AJ$903:AQ$903)&lt;3,4.5,Kinder!BS369),MIN('Berechnung 4_5 _ x'!$E$31:$F$32))),Kinder!BS369)</f>
        <v>0</v>
      </c>
      <c r="BF370">
        <f>IF(Kinder!BT369&gt;=4.5,IF('Berechnung 4_5 _ x'!L$5="Nein",4.5,IF(Kinder!AR$903&lt;3,IF(MAX(Kinder!$AJ$903:AR$903)&lt;3,4.5,Kinder!BT369),MIN('Berechnung 4_5 _ x'!$E$31:$F$32))),Kinder!BT369)</f>
        <v>0</v>
      </c>
      <c r="BG370">
        <f>IF(Kinder!BU369&gt;=4.5,IF('Berechnung 4_5 _ x'!M$5="Nein",4.5,IF(Kinder!AS$903&lt;3,IF(MAX(Kinder!$AJ$903:AS$903)&lt;3,4.5,Kinder!BU369),MIN('Berechnung 4_5 _ x'!$E$31:$F$32))),Kinder!BU369)</f>
        <v>0</v>
      </c>
      <c r="BH370">
        <f>IF(Kinder!BV369&gt;=4.5,IF('Berechnung 4_5 _ x'!N$5="Nein",4.5,IF(Kinder!AT$903&lt;3,IF(MAX(Kinder!$AJ$903:AT$903)&lt;3,4.5,Kinder!BV369),MIN('Berechnung 4_5 _ x'!$E$31:$F$32))),Kinder!BV369)</f>
        <v>0</v>
      </c>
      <c r="BI370">
        <f>IF(Kinder!BW369&gt;=4.5,IF('Berechnung 4_5 _ x'!O$5="Nein",4.5,IF(Kinder!AU$903&lt;3,IF(MAX(Kinder!$AJ$903:AU$903)&lt;3,4.5,Kinder!BW369),MIN('Berechnung 4_5 _ x'!$E$31:$F$32))),Kinder!BW369)</f>
        <v>0</v>
      </c>
      <c r="BJ370">
        <f t="shared" ref="BJ370:BU370" si="611">MIN(AX369,AX370)*AX371</f>
        <v>0</v>
      </c>
      <c r="BK370">
        <f t="shared" si="611"/>
        <v>0</v>
      </c>
      <c r="BL370">
        <f t="shared" si="611"/>
        <v>0</v>
      </c>
      <c r="BM370">
        <f t="shared" si="611"/>
        <v>0</v>
      </c>
      <c r="BN370">
        <f t="shared" si="611"/>
        <v>0</v>
      </c>
      <c r="BO370">
        <f t="shared" si="611"/>
        <v>0</v>
      </c>
      <c r="BP370">
        <f t="shared" si="611"/>
        <v>0</v>
      </c>
      <c r="BQ370">
        <f t="shared" si="611"/>
        <v>0</v>
      </c>
      <c r="BR370">
        <f t="shared" si="611"/>
        <v>0</v>
      </c>
      <c r="BS370">
        <f t="shared" si="611"/>
        <v>0</v>
      </c>
      <c r="BT370">
        <f t="shared" si="611"/>
        <v>0</v>
      </c>
      <c r="BU370">
        <f t="shared" si="611"/>
        <v>0</v>
      </c>
      <c r="BV370">
        <f>SUM(BJ370:BU370)</f>
        <v>0</v>
      </c>
      <c r="CJ370" s="78"/>
      <c r="CK370" s="581"/>
      <c r="CL370" s="581"/>
      <c r="CM370" s="581"/>
    </row>
    <row r="371" spans="1:91" ht="13.5" thickBot="1" x14ac:dyDescent="0.25">
      <c r="A371" s="167"/>
      <c r="B371" s="79"/>
      <c r="C371" s="79"/>
      <c r="D371" s="79"/>
      <c r="E371" s="79"/>
      <c r="F371" s="79"/>
      <c r="G371" s="79"/>
      <c r="H371" s="79"/>
      <c r="I371" s="79"/>
      <c r="J371" s="79"/>
      <c r="K371" s="79"/>
      <c r="L371" s="79"/>
      <c r="M371" s="79"/>
      <c r="N371" s="79"/>
      <c r="O371" s="79"/>
      <c r="P371" s="79"/>
      <c r="Q371" s="79"/>
      <c r="R371" s="79"/>
      <c r="S371" s="79"/>
      <c r="T371" s="79"/>
      <c r="U371" s="79"/>
      <c r="V371" s="79"/>
      <c r="W371" s="79"/>
      <c r="X371" s="79"/>
      <c r="Y371" s="79">
        <f t="shared" ref="Y371:AJ371" si="612">A369*M370</f>
        <v>0</v>
      </c>
      <c r="Z371" s="79">
        <f t="shared" si="612"/>
        <v>0</v>
      </c>
      <c r="AA371" s="79">
        <f t="shared" si="612"/>
        <v>0</v>
      </c>
      <c r="AB371" s="79">
        <f t="shared" si="612"/>
        <v>0</v>
      </c>
      <c r="AC371" s="79">
        <f t="shared" si="612"/>
        <v>0</v>
      </c>
      <c r="AD371" s="79">
        <f t="shared" si="612"/>
        <v>0</v>
      </c>
      <c r="AE371" s="79">
        <f t="shared" si="612"/>
        <v>0</v>
      </c>
      <c r="AF371" s="79">
        <f t="shared" si="612"/>
        <v>0</v>
      </c>
      <c r="AG371" s="79">
        <f t="shared" si="612"/>
        <v>0</v>
      </c>
      <c r="AH371" s="79">
        <f t="shared" si="612"/>
        <v>0</v>
      </c>
      <c r="AI371" s="79">
        <f t="shared" si="612"/>
        <v>0</v>
      </c>
      <c r="AJ371" s="79">
        <f t="shared" si="612"/>
        <v>0</v>
      </c>
      <c r="AK371" s="79">
        <f t="shared" ref="AK371:AV371" si="613">IF(A369&gt;4.4,M370,A369*M370)</f>
        <v>0</v>
      </c>
      <c r="AL371" s="79">
        <f t="shared" si="613"/>
        <v>0</v>
      </c>
      <c r="AM371" s="79">
        <f t="shared" si="613"/>
        <v>0</v>
      </c>
      <c r="AN371" s="79">
        <f t="shared" si="613"/>
        <v>0</v>
      </c>
      <c r="AO371" s="79">
        <f t="shared" si="613"/>
        <v>0</v>
      </c>
      <c r="AP371" s="79">
        <f t="shared" si="613"/>
        <v>0</v>
      </c>
      <c r="AQ371" s="79">
        <f t="shared" si="613"/>
        <v>0</v>
      </c>
      <c r="AR371" s="79">
        <f t="shared" si="613"/>
        <v>0</v>
      </c>
      <c r="AS371" s="79">
        <f t="shared" si="613"/>
        <v>0</v>
      </c>
      <c r="AT371" s="79">
        <f t="shared" si="613"/>
        <v>0</v>
      </c>
      <c r="AU371" s="79">
        <f t="shared" si="613"/>
        <v>0</v>
      </c>
      <c r="AV371" s="79">
        <f t="shared" si="613"/>
        <v>0</v>
      </c>
      <c r="AW371" s="79">
        <f>SUM(Y371:AJ371)</f>
        <v>0</v>
      </c>
      <c r="AX371" s="168">
        <f>Kinder!BL370</f>
        <v>0</v>
      </c>
      <c r="AY371" s="168">
        <f>Kinder!BM370</f>
        <v>0</v>
      </c>
      <c r="AZ371" s="168">
        <f>Kinder!BN370</f>
        <v>0</v>
      </c>
      <c r="BA371" s="168">
        <f>Kinder!BO370</f>
        <v>0</v>
      </c>
      <c r="BB371" s="168">
        <f>Kinder!BP370</f>
        <v>0</v>
      </c>
      <c r="BC371" s="168">
        <f>Kinder!BQ370</f>
        <v>0</v>
      </c>
      <c r="BD371" s="168">
        <f>Kinder!BR370</f>
        <v>0</v>
      </c>
      <c r="BE371" s="168">
        <f>Kinder!BS370</f>
        <v>0</v>
      </c>
      <c r="BF371" s="168">
        <f>Kinder!BT370</f>
        <v>0</v>
      </c>
      <c r="BG371" s="168">
        <f>Kinder!BU370</f>
        <v>0</v>
      </c>
      <c r="BH371" s="168">
        <f>Kinder!BV370</f>
        <v>0</v>
      </c>
      <c r="BI371" s="168">
        <f>Kinder!BW370</f>
        <v>0</v>
      </c>
      <c r="BV371" s="79"/>
      <c r="BW371" s="79">
        <f t="shared" ref="BW371:CH371" si="614">IF(MIN(AX369,AX370)&gt;4.5,4.5*AX371,BJ370)</f>
        <v>0</v>
      </c>
      <c r="BX371" s="79">
        <f t="shared" si="614"/>
        <v>0</v>
      </c>
      <c r="BY371" s="79">
        <f t="shared" si="614"/>
        <v>0</v>
      </c>
      <c r="BZ371" s="79">
        <f t="shared" si="614"/>
        <v>0</v>
      </c>
      <c r="CA371" s="79">
        <f t="shared" si="614"/>
        <v>0</v>
      </c>
      <c r="CB371" s="79">
        <f t="shared" si="614"/>
        <v>0</v>
      </c>
      <c r="CC371" s="79">
        <f t="shared" si="614"/>
        <v>0</v>
      </c>
      <c r="CD371" s="79">
        <f t="shared" si="614"/>
        <v>0</v>
      </c>
      <c r="CE371" s="79">
        <f t="shared" si="614"/>
        <v>0</v>
      </c>
      <c r="CF371" s="79">
        <f t="shared" si="614"/>
        <v>0</v>
      </c>
      <c r="CG371" s="79">
        <f t="shared" si="614"/>
        <v>0</v>
      </c>
      <c r="CH371" s="79">
        <f t="shared" si="614"/>
        <v>0</v>
      </c>
      <c r="CI371" s="79">
        <f>SUM(BW371:CH371)</f>
        <v>0</v>
      </c>
      <c r="CJ371" s="80"/>
      <c r="CK371" s="581"/>
      <c r="CL371" s="581"/>
      <c r="CM371" s="581"/>
    </row>
    <row r="372" spans="1:91" x14ac:dyDescent="0.2">
      <c r="A372" s="124">
        <f>Kinder!E372</f>
        <v>0</v>
      </c>
      <c r="B372">
        <f>Kinder!F372</f>
        <v>0</v>
      </c>
      <c r="C372">
        <f>Kinder!G372</f>
        <v>0</v>
      </c>
      <c r="D372">
        <f>Kinder!H372</f>
        <v>0</v>
      </c>
      <c r="E372">
        <f>Kinder!I372</f>
        <v>0</v>
      </c>
      <c r="F372">
        <f>Kinder!J372</f>
        <v>0</v>
      </c>
      <c r="G372">
        <f>Kinder!K372</f>
        <v>0</v>
      </c>
      <c r="H372">
        <f>Kinder!L372</f>
        <v>0</v>
      </c>
      <c r="I372">
        <f>Kinder!M372</f>
        <v>0</v>
      </c>
      <c r="J372">
        <f>Kinder!N372</f>
        <v>0</v>
      </c>
      <c r="K372">
        <f>Kinder!O372</f>
        <v>0</v>
      </c>
      <c r="L372">
        <f>Kinder!P372</f>
        <v>0</v>
      </c>
      <c r="AX372" s="165">
        <f>IF(Kinder!BL372=4.5,'Berechnung 4_5 _ x'!$E$31,Kinder!BL372)</f>
        <v>0</v>
      </c>
      <c r="AY372" s="165">
        <f>IF(Kinder!F372=4.5,'Berechnung 4_5 _ x'!$E$31,Kinder!F372)</f>
        <v>0</v>
      </c>
      <c r="AZ372" s="165">
        <f>IF(Kinder!G372=4.5,'Berechnung 4_5 _ x'!$E$31,Kinder!G372)</f>
        <v>0</v>
      </c>
      <c r="BA372" s="165">
        <f>IF(Kinder!H372=4.5,'Berechnung 4_5 _ x'!$E$31,Kinder!H372)</f>
        <v>0</v>
      </c>
      <c r="BB372" s="165">
        <f>IF(Kinder!I372=4.5,'Berechnung 4_5 _ x'!$E$31,Kinder!I372)</f>
        <v>0</v>
      </c>
      <c r="BC372" s="165">
        <f>IF(Kinder!J372=4.5,'Berechnung 4_5 _ x'!$E$31,Kinder!J372)</f>
        <v>0</v>
      </c>
      <c r="BD372" s="165">
        <f>IF(Kinder!K372=4.5,'Berechnung 4_5 _ x'!$E$31,Kinder!K372)</f>
        <v>0</v>
      </c>
      <c r="BE372" s="165">
        <f>IF(Kinder!L372=4.5,'Berechnung 4_5 _ x'!$E$31,Kinder!L372)</f>
        <v>0</v>
      </c>
      <c r="BF372" s="165">
        <f>IF(Kinder!M372=4.5,'Berechnung 4_5 _ x'!$E$31,Kinder!M372)</f>
        <v>0</v>
      </c>
      <c r="BG372" s="165">
        <f>IF(Kinder!N372=4.5,'Berechnung 4_5 _ x'!$E$31,Kinder!N372)</f>
        <v>0</v>
      </c>
      <c r="BH372" s="165">
        <f>IF(Kinder!O372=4.5,'Berechnung 4_5 _ x'!$E$31,Kinder!O372)</f>
        <v>0</v>
      </c>
      <c r="BI372" s="165">
        <f>IF(Kinder!P372=4.5,'Berechnung 4_5 _ x'!$E$31,Kinder!P372)</f>
        <v>0</v>
      </c>
      <c r="BJ372" s="165"/>
      <c r="BK372" s="165"/>
      <c r="BL372" s="165"/>
      <c r="BM372" s="165"/>
      <c r="BN372" s="165"/>
      <c r="BO372" s="165"/>
      <c r="BP372" s="165"/>
      <c r="BQ372" s="165"/>
      <c r="BR372" s="165"/>
      <c r="BS372" s="165"/>
      <c r="BT372" s="165"/>
      <c r="BU372" s="165"/>
      <c r="BW372">
        <f t="shared" ref="BW372:CH372" si="615">IF(MIN(AX372,AX373)&gt;=4.5,1*AX374,BJ373)</f>
        <v>0</v>
      </c>
      <c r="BX372">
        <f t="shared" si="615"/>
        <v>0</v>
      </c>
      <c r="BY372">
        <f t="shared" si="615"/>
        <v>0</v>
      </c>
      <c r="BZ372">
        <f t="shared" si="615"/>
        <v>0</v>
      </c>
      <c r="CA372">
        <f t="shared" si="615"/>
        <v>0</v>
      </c>
      <c r="CB372">
        <f t="shared" si="615"/>
        <v>0</v>
      </c>
      <c r="CC372">
        <f t="shared" si="615"/>
        <v>0</v>
      </c>
      <c r="CD372">
        <f t="shared" si="615"/>
        <v>0</v>
      </c>
      <c r="CE372">
        <f t="shared" si="615"/>
        <v>0</v>
      </c>
      <c r="CF372">
        <f t="shared" si="615"/>
        <v>0</v>
      </c>
      <c r="CG372">
        <f t="shared" si="615"/>
        <v>0</v>
      </c>
      <c r="CH372">
        <f t="shared" si="615"/>
        <v>0</v>
      </c>
      <c r="CJ372" s="78">
        <f>SUM(BW372:CH372)</f>
        <v>0</v>
      </c>
      <c r="CK372" s="581">
        <f>CL372+CM372</f>
        <v>0</v>
      </c>
      <c r="CL372" s="581">
        <f>IF(COUNTIF(Kinder!E374:P374,Antrag!$C$4)=0,0,(IF(AND(A372=2,Kinder!E374=Antrag!$C$4),M373,0)+IF(AND(OR(A372=2,B372=2),Kinder!F374=Antrag!$C$4),N373,0)+IF(AND(OR(A372=2,B372=2,C372=2),Kinder!G374=Antrag!$C$4),O373,0)+IF(AND(OR(A372=2,B372=2,C372=2,D372=2),Kinder!H374=Antrag!$C$4),P373,0)+IF(AND(OR(A372=2,B372=2,C372=2,D372=2,E372=2),Kinder!I374=Antrag!$C$4),Q373,0)+IF(AND(OR(A372=2,B372=2,C372=2,D372=2,E372=2,F372=2),Kinder!J374=Antrag!$C$4),R373,0))/12)</f>
        <v>0</v>
      </c>
      <c r="CM372" s="581">
        <f>IF(COUNTIF(Kinder!E374:P374,Antrag!$C$4)=0,0,(IF(AND(OR(A372=2,B372=2,C372=2,D372=2,E372=2,F372=2,G372=2),Kinder!K374=Antrag!$C$4),S373,0)+IF(AND(OR(A372=2,B372=2,C372=2,D372=2,E372=2,F372=2,G372=2,H372=2),Kinder!L374=Antrag!$C$4),T373,0)+IF(AND(OR(A372=2,B372=2,C372=2,D372=2,E372=2,F372=2,G372=2,H372=2,I372=2),Kinder!M374=Antrag!$C$4),U373,0)+IF(AND(OR(A372=2,B372=2,C372=2,D372=2,E372=2,F372=2,G372=2,H372=2,I372=2,J372=2),Kinder!N374=Antrag!$C$4),V373,0)+IF(AND(OR(A372=2,B372=2,C372=2,D372=2,E372=2,F372=2,G372=2,H372=2,I372=2,J372=2,K372=2),Kinder!O374=Antrag!$C$4),W373,0)+IF(AND(OR(A372=2,B372=2,C372=2,D372=2,E372=2,F372=2,G372=2,H372=2,I372=2,J372=2,K372=2,L372=2),Kinder!P374=Antrag!$C$4),X373,0))/12)</f>
        <v>0</v>
      </c>
    </row>
    <row r="373" spans="1:91" x14ac:dyDescent="0.2">
      <c r="A373" s="124"/>
      <c r="M373">
        <f>Kinder!E373</f>
        <v>0</v>
      </c>
      <c r="N373">
        <f>Kinder!F373</f>
        <v>0</v>
      </c>
      <c r="O373">
        <f>Kinder!G373</f>
        <v>0</v>
      </c>
      <c r="P373">
        <f>Kinder!H373</f>
        <v>0</v>
      </c>
      <c r="Q373">
        <f>Kinder!I373</f>
        <v>0</v>
      </c>
      <c r="R373">
        <f>Kinder!J373</f>
        <v>0</v>
      </c>
      <c r="S373">
        <f>Kinder!K373</f>
        <v>0</v>
      </c>
      <c r="T373">
        <f>Kinder!L373</f>
        <v>0</v>
      </c>
      <c r="U373">
        <f>Kinder!M373</f>
        <v>0</v>
      </c>
      <c r="V373">
        <f>Kinder!N373</f>
        <v>0</v>
      </c>
      <c r="W373">
        <f>Kinder!O373</f>
        <v>0</v>
      </c>
      <c r="X373">
        <f>Kinder!P373</f>
        <v>0</v>
      </c>
      <c r="AX373">
        <f>IF(Kinder!BL372&gt;=4.5,IF('Berechnung 4_5 _ x'!D$5="Nein",4.5,IF(Kinder!AJ$903&lt;3,IF(MAX(Kinder!$AJ$903:AJ$903)&lt;3,4.5,Kinder!BL372),MIN('Berechnung 4_5 _ x'!$E$31:$F$32))),Kinder!BL372)</f>
        <v>0</v>
      </c>
      <c r="AY373">
        <f>IF(Kinder!BM372&gt;=4.5,IF('Berechnung 4_5 _ x'!E$5="Nein",4.5,IF(Kinder!AK$903&lt;3,IF(MAX(Kinder!$AJ$903:AK$903)&lt;3,4.5,Kinder!BM372),MIN('Berechnung 4_5 _ x'!$E$31:$F$32))),Kinder!BM372)</f>
        <v>0</v>
      </c>
      <c r="AZ373">
        <f>IF(Kinder!BN372&gt;=4.5,IF('Berechnung 4_5 _ x'!F$5="Nein",4.5,IF(Kinder!AL$903&lt;3,IF(MAX(Kinder!$AJ$903:AL$903)&lt;3,4.5,Kinder!BN372),MIN('Berechnung 4_5 _ x'!$E$31:$F$32))),Kinder!BN372)</f>
        <v>0</v>
      </c>
      <c r="BA373">
        <f>IF(Kinder!BO372&gt;=4.5,IF('Berechnung 4_5 _ x'!G$5="Nein",4.5,IF(Kinder!AM$903&lt;3,IF(MAX(Kinder!$AJ$903:AM$903)&lt;3,4.5,Kinder!BO372),MIN('Berechnung 4_5 _ x'!$E$31:$F$32))),Kinder!BO372)</f>
        <v>0</v>
      </c>
      <c r="BB373">
        <f>IF(Kinder!BP372&gt;=4.5,IF('Berechnung 4_5 _ x'!H$5="Nein",4.5,IF(Kinder!AN$903&lt;3,IF(MAX(Kinder!$AJ$903:AN$903)&lt;3,4.5,Kinder!BP372),MIN('Berechnung 4_5 _ x'!$E$31:$F$32))),Kinder!BP372)</f>
        <v>0</v>
      </c>
      <c r="BC373">
        <f>IF(Kinder!BQ372&gt;=4.5,IF('Berechnung 4_5 _ x'!I$5="Nein",4.5,IF(Kinder!AO$903&lt;3,IF(MAX(Kinder!$AJ$903:AO$903)&lt;3,4.5,Kinder!BQ372),MIN('Berechnung 4_5 _ x'!$E$31:$F$32))),Kinder!BQ372)</f>
        <v>0</v>
      </c>
      <c r="BD373">
        <f>IF(Kinder!BR372&gt;=4.5,IF('Berechnung 4_5 _ x'!J$5="Nein",4.5,IF(Kinder!AP$903&lt;3,IF(MAX(Kinder!$AJ$903:AP$903)&lt;3,4.5,Kinder!BR372),MIN('Berechnung 4_5 _ x'!$E$31:$F$32))),Kinder!BR372)</f>
        <v>0</v>
      </c>
      <c r="BE373">
        <f>IF(Kinder!BS372&gt;=4.5,IF('Berechnung 4_5 _ x'!K$5="Nein",4.5,IF(Kinder!AQ$903&lt;3,IF(MAX(Kinder!$AJ$903:AQ$903)&lt;3,4.5,Kinder!BS372),MIN('Berechnung 4_5 _ x'!$E$31:$F$32))),Kinder!BS372)</f>
        <v>0</v>
      </c>
      <c r="BF373">
        <f>IF(Kinder!BT372&gt;=4.5,IF('Berechnung 4_5 _ x'!L$5="Nein",4.5,IF(Kinder!AR$903&lt;3,IF(MAX(Kinder!$AJ$903:AR$903)&lt;3,4.5,Kinder!BT372),MIN('Berechnung 4_5 _ x'!$E$31:$F$32))),Kinder!BT372)</f>
        <v>0</v>
      </c>
      <c r="BG373">
        <f>IF(Kinder!BU372&gt;=4.5,IF('Berechnung 4_5 _ x'!M$5="Nein",4.5,IF(Kinder!AS$903&lt;3,IF(MAX(Kinder!$AJ$903:AS$903)&lt;3,4.5,Kinder!BU372),MIN('Berechnung 4_5 _ x'!$E$31:$F$32))),Kinder!BU372)</f>
        <v>0</v>
      </c>
      <c r="BH373">
        <f>IF(Kinder!BV372&gt;=4.5,IF('Berechnung 4_5 _ x'!N$5="Nein",4.5,IF(Kinder!AT$903&lt;3,IF(MAX(Kinder!$AJ$903:AT$903)&lt;3,4.5,Kinder!BV372),MIN('Berechnung 4_5 _ x'!$E$31:$F$32))),Kinder!BV372)</f>
        <v>0</v>
      </c>
      <c r="BI373">
        <f>IF(Kinder!BW372&gt;=4.5,IF('Berechnung 4_5 _ x'!O$5="Nein",4.5,IF(Kinder!AU$903&lt;3,IF(MAX(Kinder!$AJ$903:AU$903)&lt;3,4.5,Kinder!BW372),MIN('Berechnung 4_5 _ x'!$E$31:$F$32))),Kinder!BW372)</f>
        <v>0</v>
      </c>
      <c r="BJ373">
        <f t="shared" ref="BJ373:BU373" si="616">MIN(AX372,AX373)*AX374</f>
        <v>0</v>
      </c>
      <c r="BK373">
        <f t="shared" si="616"/>
        <v>0</v>
      </c>
      <c r="BL373">
        <f t="shared" si="616"/>
        <v>0</v>
      </c>
      <c r="BM373">
        <f t="shared" si="616"/>
        <v>0</v>
      </c>
      <c r="BN373">
        <f t="shared" si="616"/>
        <v>0</v>
      </c>
      <c r="BO373">
        <f t="shared" si="616"/>
        <v>0</v>
      </c>
      <c r="BP373">
        <f t="shared" si="616"/>
        <v>0</v>
      </c>
      <c r="BQ373">
        <f t="shared" si="616"/>
        <v>0</v>
      </c>
      <c r="BR373">
        <f t="shared" si="616"/>
        <v>0</v>
      </c>
      <c r="BS373">
        <f t="shared" si="616"/>
        <v>0</v>
      </c>
      <c r="BT373">
        <f t="shared" si="616"/>
        <v>0</v>
      </c>
      <c r="BU373">
        <f t="shared" si="616"/>
        <v>0</v>
      </c>
      <c r="BV373">
        <f>SUM(BJ373:BU373)</f>
        <v>0</v>
      </c>
      <c r="CJ373" s="78"/>
      <c r="CK373" s="581"/>
      <c r="CL373" s="581"/>
      <c r="CM373" s="581"/>
    </row>
    <row r="374" spans="1:91" ht="13.5" thickBot="1" x14ac:dyDescent="0.25">
      <c r="A374" s="167"/>
      <c r="B374" s="79"/>
      <c r="C374" s="79"/>
      <c r="D374" s="79"/>
      <c r="E374" s="79"/>
      <c r="F374" s="79"/>
      <c r="G374" s="79"/>
      <c r="H374" s="79"/>
      <c r="I374" s="79"/>
      <c r="J374" s="79"/>
      <c r="K374" s="79"/>
      <c r="L374" s="79"/>
      <c r="M374" s="79"/>
      <c r="N374" s="79"/>
      <c r="O374" s="79"/>
      <c r="P374" s="79"/>
      <c r="Q374" s="79"/>
      <c r="R374" s="79"/>
      <c r="S374" s="79"/>
      <c r="T374" s="79"/>
      <c r="U374" s="79"/>
      <c r="V374" s="79"/>
      <c r="W374" s="79"/>
      <c r="X374" s="79"/>
      <c r="Y374" s="79">
        <f t="shared" ref="Y374:AJ374" si="617">A372*M373</f>
        <v>0</v>
      </c>
      <c r="Z374" s="79">
        <f t="shared" si="617"/>
        <v>0</v>
      </c>
      <c r="AA374" s="79">
        <f t="shared" si="617"/>
        <v>0</v>
      </c>
      <c r="AB374" s="79">
        <f t="shared" si="617"/>
        <v>0</v>
      </c>
      <c r="AC374" s="79">
        <f t="shared" si="617"/>
        <v>0</v>
      </c>
      <c r="AD374" s="79">
        <f t="shared" si="617"/>
        <v>0</v>
      </c>
      <c r="AE374" s="79">
        <f t="shared" si="617"/>
        <v>0</v>
      </c>
      <c r="AF374" s="79">
        <f t="shared" si="617"/>
        <v>0</v>
      </c>
      <c r="AG374" s="79">
        <f t="shared" si="617"/>
        <v>0</v>
      </c>
      <c r="AH374" s="79">
        <f t="shared" si="617"/>
        <v>0</v>
      </c>
      <c r="AI374" s="79">
        <f t="shared" si="617"/>
        <v>0</v>
      </c>
      <c r="AJ374" s="79">
        <f t="shared" si="617"/>
        <v>0</v>
      </c>
      <c r="AK374" s="79">
        <f t="shared" ref="AK374:AV374" si="618">IF(A372&gt;4.4,M373,A372*M373)</f>
        <v>0</v>
      </c>
      <c r="AL374" s="79">
        <f t="shared" si="618"/>
        <v>0</v>
      </c>
      <c r="AM374" s="79">
        <f t="shared" si="618"/>
        <v>0</v>
      </c>
      <c r="AN374" s="79">
        <f t="shared" si="618"/>
        <v>0</v>
      </c>
      <c r="AO374" s="79">
        <f t="shared" si="618"/>
        <v>0</v>
      </c>
      <c r="AP374" s="79">
        <f t="shared" si="618"/>
        <v>0</v>
      </c>
      <c r="AQ374" s="79">
        <f t="shared" si="618"/>
        <v>0</v>
      </c>
      <c r="AR374" s="79">
        <f t="shared" si="618"/>
        <v>0</v>
      </c>
      <c r="AS374" s="79">
        <f t="shared" si="618"/>
        <v>0</v>
      </c>
      <c r="AT374" s="79">
        <f t="shared" si="618"/>
        <v>0</v>
      </c>
      <c r="AU374" s="79">
        <f t="shared" si="618"/>
        <v>0</v>
      </c>
      <c r="AV374" s="79">
        <f t="shared" si="618"/>
        <v>0</v>
      </c>
      <c r="AW374" s="79">
        <f>SUM(Y374:AJ374)</f>
        <v>0</v>
      </c>
      <c r="AX374" s="168">
        <f>Kinder!BL373</f>
        <v>0</v>
      </c>
      <c r="AY374" s="168">
        <f>Kinder!BM373</f>
        <v>0</v>
      </c>
      <c r="AZ374" s="168">
        <f>Kinder!BN373</f>
        <v>0</v>
      </c>
      <c r="BA374" s="168">
        <f>Kinder!BO373</f>
        <v>0</v>
      </c>
      <c r="BB374" s="168">
        <f>Kinder!BP373</f>
        <v>0</v>
      </c>
      <c r="BC374" s="168">
        <f>Kinder!BQ373</f>
        <v>0</v>
      </c>
      <c r="BD374" s="168">
        <f>Kinder!BR373</f>
        <v>0</v>
      </c>
      <c r="BE374" s="168">
        <f>Kinder!BS373</f>
        <v>0</v>
      </c>
      <c r="BF374" s="168">
        <f>Kinder!BT373</f>
        <v>0</v>
      </c>
      <c r="BG374" s="168">
        <f>Kinder!BU373</f>
        <v>0</v>
      </c>
      <c r="BH374" s="168">
        <f>Kinder!BV373</f>
        <v>0</v>
      </c>
      <c r="BI374" s="168">
        <f>Kinder!BW373</f>
        <v>0</v>
      </c>
      <c r="BV374" s="79"/>
      <c r="BW374" s="79">
        <f t="shared" ref="BW374:CH374" si="619">IF(MIN(AX372,AX373)&gt;4.5,4.5*AX374,BJ373)</f>
        <v>0</v>
      </c>
      <c r="BX374" s="79">
        <f t="shared" si="619"/>
        <v>0</v>
      </c>
      <c r="BY374" s="79">
        <f t="shared" si="619"/>
        <v>0</v>
      </c>
      <c r="BZ374" s="79">
        <f t="shared" si="619"/>
        <v>0</v>
      </c>
      <c r="CA374" s="79">
        <f t="shared" si="619"/>
        <v>0</v>
      </c>
      <c r="CB374" s="79">
        <f t="shared" si="619"/>
        <v>0</v>
      </c>
      <c r="CC374" s="79">
        <f t="shared" si="619"/>
        <v>0</v>
      </c>
      <c r="CD374" s="79">
        <f t="shared" si="619"/>
        <v>0</v>
      </c>
      <c r="CE374" s="79">
        <f t="shared" si="619"/>
        <v>0</v>
      </c>
      <c r="CF374" s="79">
        <f t="shared" si="619"/>
        <v>0</v>
      </c>
      <c r="CG374" s="79">
        <f t="shared" si="619"/>
        <v>0</v>
      </c>
      <c r="CH374" s="79">
        <f t="shared" si="619"/>
        <v>0</v>
      </c>
      <c r="CI374" s="79">
        <f>SUM(BW374:CH374)</f>
        <v>0</v>
      </c>
      <c r="CJ374" s="80"/>
      <c r="CK374" s="581"/>
      <c r="CL374" s="581"/>
      <c r="CM374" s="581"/>
    </row>
    <row r="375" spans="1:91" x14ac:dyDescent="0.2">
      <c r="A375" s="124">
        <f>Kinder!E375</f>
        <v>0</v>
      </c>
      <c r="B375">
        <f>Kinder!F375</f>
        <v>0</v>
      </c>
      <c r="C375">
        <f>Kinder!G375</f>
        <v>0</v>
      </c>
      <c r="D375">
        <f>Kinder!H375</f>
        <v>0</v>
      </c>
      <c r="E375">
        <f>Kinder!I375</f>
        <v>0</v>
      </c>
      <c r="F375">
        <f>Kinder!J375</f>
        <v>0</v>
      </c>
      <c r="G375">
        <f>Kinder!K375</f>
        <v>0</v>
      </c>
      <c r="H375">
        <f>Kinder!L375</f>
        <v>0</v>
      </c>
      <c r="I375">
        <f>Kinder!M375</f>
        <v>0</v>
      </c>
      <c r="J375">
        <f>Kinder!N375</f>
        <v>0</v>
      </c>
      <c r="K375">
        <f>Kinder!O375</f>
        <v>0</v>
      </c>
      <c r="L375">
        <f>Kinder!P375</f>
        <v>0</v>
      </c>
      <c r="AX375" s="165">
        <f>IF(Kinder!BL375=4.5,'Berechnung 4_5 _ x'!$E$31,Kinder!BL375)</f>
        <v>0</v>
      </c>
      <c r="AY375" s="165">
        <f>IF(Kinder!F375=4.5,'Berechnung 4_5 _ x'!$E$31,Kinder!F375)</f>
        <v>0</v>
      </c>
      <c r="AZ375" s="165">
        <f>IF(Kinder!G375=4.5,'Berechnung 4_5 _ x'!$E$31,Kinder!G375)</f>
        <v>0</v>
      </c>
      <c r="BA375" s="165">
        <f>IF(Kinder!H375=4.5,'Berechnung 4_5 _ x'!$E$31,Kinder!H375)</f>
        <v>0</v>
      </c>
      <c r="BB375" s="165">
        <f>IF(Kinder!I375=4.5,'Berechnung 4_5 _ x'!$E$31,Kinder!I375)</f>
        <v>0</v>
      </c>
      <c r="BC375" s="165">
        <f>IF(Kinder!J375=4.5,'Berechnung 4_5 _ x'!$E$31,Kinder!J375)</f>
        <v>0</v>
      </c>
      <c r="BD375" s="165">
        <f>IF(Kinder!K375=4.5,'Berechnung 4_5 _ x'!$E$31,Kinder!K375)</f>
        <v>0</v>
      </c>
      <c r="BE375" s="165">
        <f>IF(Kinder!L375=4.5,'Berechnung 4_5 _ x'!$E$31,Kinder!L375)</f>
        <v>0</v>
      </c>
      <c r="BF375" s="165">
        <f>IF(Kinder!M375=4.5,'Berechnung 4_5 _ x'!$E$31,Kinder!M375)</f>
        <v>0</v>
      </c>
      <c r="BG375" s="165">
        <f>IF(Kinder!N375=4.5,'Berechnung 4_5 _ x'!$E$31,Kinder!N375)</f>
        <v>0</v>
      </c>
      <c r="BH375" s="165">
        <f>IF(Kinder!O375=4.5,'Berechnung 4_5 _ x'!$E$31,Kinder!O375)</f>
        <v>0</v>
      </c>
      <c r="BI375" s="165">
        <f>IF(Kinder!P375=4.5,'Berechnung 4_5 _ x'!$E$31,Kinder!P375)</f>
        <v>0</v>
      </c>
      <c r="BJ375" s="165"/>
      <c r="BK375" s="165"/>
      <c r="BL375" s="165"/>
      <c r="BM375" s="165"/>
      <c r="BN375" s="165"/>
      <c r="BO375" s="165"/>
      <c r="BP375" s="165"/>
      <c r="BQ375" s="165"/>
      <c r="BR375" s="165"/>
      <c r="BS375" s="165"/>
      <c r="BT375" s="165"/>
      <c r="BU375" s="165"/>
      <c r="BW375">
        <f t="shared" ref="BW375:CH375" si="620">IF(MIN(AX375,AX376)&gt;=4.5,1*AX377,BJ376)</f>
        <v>0</v>
      </c>
      <c r="BX375">
        <f t="shared" si="620"/>
        <v>0</v>
      </c>
      <c r="BY375">
        <f t="shared" si="620"/>
        <v>0</v>
      </c>
      <c r="BZ375">
        <f t="shared" si="620"/>
        <v>0</v>
      </c>
      <c r="CA375">
        <f t="shared" si="620"/>
        <v>0</v>
      </c>
      <c r="CB375">
        <f t="shared" si="620"/>
        <v>0</v>
      </c>
      <c r="CC375">
        <f t="shared" si="620"/>
        <v>0</v>
      </c>
      <c r="CD375">
        <f t="shared" si="620"/>
        <v>0</v>
      </c>
      <c r="CE375">
        <f t="shared" si="620"/>
        <v>0</v>
      </c>
      <c r="CF375">
        <f t="shared" si="620"/>
        <v>0</v>
      </c>
      <c r="CG375">
        <f t="shared" si="620"/>
        <v>0</v>
      </c>
      <c r="CH375">
        <f t="shared" si="620"/>
        <v>0</v>
      </c>
      <c r="CJ375" s="78">
        <f>SUM(BW375:CH375)</f>
        <v>0</v>
      </c>
      <c r="CK375" s="581">
        <f>CL375+CM375</f>
        <v>0</v>
      </c>
      <c r="CL375" s="581">
        <f>IF(COUNTIF(Kinder!E377:P377,Antrag!$C$4)=0,0,(IF(AND(A375=2,Kinder!E377=Antrag!$C$4),M376,0)+IF(AND(OR(A375=2,B375=2),Kinder!F377=Antrag!$C$4),N376,0)+IF(AND(OR(A375=2,B375=2,C375=2),Kinder!G377=Antrag!$C$4),O376,0)+IF(AND(OR(A375=2,B375=2,C375=2,D375=2),Kinder!H377=Antrag!$C$4),P376,0)+IF(AND(OR(A375=2,B375=2,C375=2,D375=2,E375=2),Kinder!I377=Antrag!$C$4),Q376,0)+IF(AND(OR(A375=2,B375=2,C375=2,D375=2,E375=2,F375=2),Kinder!J377=Antrag!$C$4),R376,0))/12)</f>
        <v>0</v>
      </c>
      <c r="CM375" s="581">
        <f>IF(COUNTIF(Kinder!E377:P377,Antrag!$C$4)=0,0,(IF(AND(OR(A375=2,B375=2,C375=2,D375=2,E375=2,F375=2,G375=2),Kinder!K377=Antrag!$C$4),S376,0)+IF(AND(OR(A375=2,B375=2,C375=2,D375=2,E375=2,F375=2,G375=2,H375=2),Kinder!L377=Antrag!$C$4),T376,0)+IF(AND(OR(A375=2,B375=2,C375=2,D375=2,E375=2,F375=2,G375=2,H375=2,I375=2),Kinder!M377=Antrag!$C$4),U376,0)+IF(AND(OR(A375=2,B375=2,C375=2,D375=2,E375=2,F375=2,G375=2,H375=2,I375=2,J375=2),Kinder!N377=Antrag!$C$4),V376,0)+IF(AND(OR(A375=2,B375=2,C375=2,D375=2,E375=2,F375=2,G375=2,H375=2,I375=2,J375=2,K375=2),Kinder!O377=Antrag!$C$4),W376,0)+IF(AND(OR(A375=2,B375=2,C375=2,D375=2,E375=2,F375=2,G375=2,H375=2,I375=2,J375=2,K375=2,L375=2),Kinder!P377=Antrag!$C$4),X376,0))/12)</f>
        <v>0</v>
      </c>
    </row>
    <row r="376" spans="1:91" x14ac:dyDescent="0.2">
      <c r="A376" s="124"/>
      <c r="M376">
        <f>Kinder!E376</f>
        <v>0</v>
      </c>
      <c r="N376">
        <f>Kinder!F376</f>
        <v>0</v>
      </c>
      <c r="O376">
        <f>Kinder!G376</f>
        <v>0</v>
      </c>
      <c r="P376">
        <f>Kinder!H376</f>
        <v>0</v>
      </c>
      <c r="Q376">
        <f>Kinder!I376</f>
        <v>0</v>
      </c>
      <c r="R376">
        <f>Kinder!J376</f>
        <v>0</v>
      </c>
      <c r="S376">
        <f>Kinder!K376</f>
        <v>0</v>
      </c>
      <c r="T376">
        <f>Kinder!L376</f>
        <v>0</v>
      </c>
      <c r="U376">
        <f>Kinder!M376</f>
        <v>0</v>
      </c>
      <c r="V376">
        <f>Kinder!N376</f>
        <v>0</v>
      </c>
      <c r="W376">
        <f>Kinder!O376</f>
        <v>0</v>
      </c>
      <c r="X376">
        <f>Kinder!P376</f>
        <v>0</v>
      </c>
      <c r="AX376">
        <f>IF(Kinder!BL375&gt;=4.5,IF('Berechnung 4_5 _ x'!D$5="Nein",4.5,IF(Kinder!AJ$903&lt;3,IF(MAX(Kinder!$AJ$903:AJ$903)&lt;3,4.5,Kinder!BL375),MIN('Berechnung 4_5 _ x'!$E$31:$F$32))),Kinder!BL375)</f>
        <v>0</v>
      </c>
      <c r="AY376">
        <f>IF(Kinder!BM375&gt;=4.5,IF('Berechnung 4_5 _ x'!E$5="Nein",4.5,IF(Kinder!AK$903&lt;3,IF(MAX(Kinder!$AJ$903:AK$903)&lt;3,4.5,Kinder!BM375),MIN('Berechnung 4_5 _ x'!$E$31:$F$32))),Kinder!BM375)</f>
        <v>0</v>
      </c>
      <c r="AZ376">
        <f>IF(Kinder!BN375&gt;=4.5,IF('Berechnung 4_5 _ x'!F$5="Nein",4.5,IF(Kinder!AL$903&lt;3,IF(MAX(Kinder!$AJ$903:AL$903)&lt;3,4.5,Kinder!BN375),MIN('Berechnung 4_5 _ x'!$E$31:$F$32))),Kinder!BN375)</f>
        <v>0</v>
      </c>
      <c r="BA376">
        <f>IF(Kinder!BO375&gt;=4.5,IF('Berechnung 4_5 _ x'!G$5="Nein",4.5,IF(Kinder!AM$903&lt;3,IF(MAX(Kinder!$AJ$903:AM$903)&lt;3,4.5,Kinder!BO375),MIN('Berechnung 4_5 _ x'!$E$31:$F$32))),Kinder!BO375)</f>
        <v>0</v>
      </c>
      <c r="BB376">
        <f>IF(Kinder!BP375&gt;=4.5,IF('Berechnung 4_5 _ x'!H$5="Nein",4.5,IF(Kinder!AN$903&lt;3,IF(MAX(Kinder!$AJ$903:AN$903)&lt;3,4.5,Kinder!BP375),MIN('Berechnung 4_5 _ x'!$E$31:$F$32))),Kinder!BP375)</f>
        <v>0</v>
      </c>
      <c r="BC376">
        <f>IF(Kinder!BQ375&gt;=4.5,IF('Berechnung 4_5 _ x'!I$5="Nein",4.5,IF(Kinder!AO$903&lt;3,IF(MAX(Kinder!$AJ$903:AO$903)&lt;3,4.5,Kinder!BQ375),MIN('Berechnung 4_5 _ x'!$E$31:$F$32))),Kinder!BQ375)</f>
        <v>0</v>
      </c>
      <c r="BD376">
        <f>IF(Kinder!BR375&gt;=4.5,IF('Berechnung 4_5 _ x'!J$5="Nein",4.5,IF(Kinder!AP$903&lt;3,IF(MAX(Kinder!$AJ$903:AP$903)&lt;3,4.5,Kinder!BR375),MIN('Berechnung 4_5 _ x'!$E$31:$F$32))),Kinder!BR375)</f>
        <v>0</v>
      </c>
      <c r="BE376">
        <f>IF(Kinder!BS375&gt;=4.5,IF('Berechnung 4_5 _ x'!K$5="Nein",4.5,IF(Kinder!AQ$903&lt;3,IF(MAX(Kinder!$AJ$903:AQ$903)&lt;3,4.5,Kinder!BS375),MIN('Berechnung 4_5 _ x'!$E$31:$F$32))),Kinder!BS375)</f>
        <v>0</v>
      </c>
      <c r="BF376">
        <f>IF(Kinder!BT375&gt;=4.5,IF('Berechnung 4_5 _ x'!L$5="Nein",4.5,IF(Kinder!AR$903&lt;3,IF(MAX(Kinder!$AJ$903:AR$903)&lt;3,4.5,Kinder!BT375),MIN('Berechnung 4_5 _ x'!$E$31:$F$32))),Kinder!BT375)</f>
        <v>0</v>
      </c>
      <c r="BG376">
        <f>IF(Kinder!BU375&gt;=4.5,IF('Berechnung 4_5 _ x'!M$5="Nein",4.5,IF(Kinder!AS$903&lt;3,IF(MAX(Kinder!$AJ$903:AS$903)&lt;3,4.5,Kinder!BU375),MIN('Berechnung 4_5 _ x'!$E$31:$F$32))),Kinder!BU375)</f>
        <v>0</v>
      </c>
      <c r="BH376">
        <f>IF(Kinder!BV375&gt;=4.5,IF('Berechnung 4_5 _ x'!N$5="Nein",4.5,IF(Kinder!AT$903&lt;3,IF(MAX(Kinder!$AJ$903:AT$903)&lt;3,4.5,Kinder!BV375),MIN('Berechnung 4_5 _ x'!$E$31:$F$32))),Kinder!BV375)</f>
        <v>0</v>
      </c>
      <c r="BI376">
        <f>IF(Kinder!BW375&gt;=4.5,IF('Berechnung 4_5 _ x'!O$5="Nein",4.5,IF(Kinder!AU$903&lt;3,IF(MAX(Kinder!$AJ$903:AU$903)&lt;3,4.5,Kinder!BW375),MIN('Berechnung 4_5 _ x'!$E$31:$F$32))),Kinder!BW375)</f>
        <v>0</v>
      </c>
      <c r="BJ376">
        <f t="shared" ref="BJ376:BU376" si="621">MIN(AX375,AX376)*AX377</f>
        <v>0</v>
      </c>
      <c r="BK376">
        <f t="shared" si="621"/>
        <v>0</v>
      </c>
      <c r="BL376">
        <f t="shared" si="621"/>
        <v>0</v>
      </c>
      <c r="BM376">
        <f t="shared" si="621"/>
        <v>0</v>
      </c>
      <c r="BN376">
        <f t="shared" si="621"/>
        <v>0</v>
      </c>
      <c r="BO376">
        <f t="shared" si="621"/>
        <v>0</v>
      </c>
      <c r="BP376">
        <f t="shared" si="621"/>
        <v>0</v>
      </c>
      <c r="BQ376">
        <f t="shared" si="621"/>
        <v>0</v>
      </c>
      <c r="BR376">
        <f t="shared" si="621"/>
        <v>0</v>
      </c>
      <c r="BS376">
        <f t="shared" si="621"/>
        <v>0</v>
      </c>
      <c r="BT376">
        <f t="shared" si="621"/>
        <v>0</v>
      </c>
      <c r="BU376">
        <f t="shared" si="621"/>
        <v>0</v>
      </c>
      <c r="BV376">
        <f>SUM(BJ376:BU376)</f>
        <v>0</v>
      </c>
      <c r="CJ376" s="78"/>
      <c r="CK376" s="581"/>
      <c r="CL376" s="581"/>
      <c r="CM376" s="581"/>
    </row>
    <row r="377" spans="1:91" ht="13.5" thickBot="1" x14ac:dyDescent="0.25">
      <c r="A377" s="167"/>
      <c r="B377" s="79"/>
      <c r="C377" s="79"/>
      <c r="D377" s="79"/>
      <c r="E377" s="79"/>
      <c r="F377" s="79"/>
      <c r="G377" s="79"/>
      <c r="H377" s="79"/>
      <c r="I377" s="79"/>
      <c r="J377" s="79"/>
      <c r="K377" s="79"/>
      <c r="L377" s="79"/>
      <c r="M377" s="79"/>
      <c r="N377" s="79"/>
      <c r="O377" s="79"/>
      <c r="P377" s="79"/>
      <c r="Q377" s="79"/>
      <c r="R377" s="79"/>
      <c r="S377" s="79"/>
      <c r="T377" s="79"/>
      <c r="U377" s="79"/>
      <c r="V377" s="79"/>
      <c r="W377" s="79"/>
      <c r="X377" s="79"/>
      <c r="Y377" s="79">
        <f t="shared" ref="Y377:AJ377" si="622">A375*M376</f>
        <v>0</v>
      </c>
      <c r="Z377" s="79">
        <f t="shared" si="622"/>
        <v>0</v>
      </c>
      <c r="AA377" s="79">
        <f t="shared" si="622"/>
        <v>0</v>
      </c>
      <c r="AB377" s="79">
        <f t="shared" si="622"/>
        <v>0</v>
      </c>
      <c r="AC377" s="79">
        <f t="shared" si="622"/>
        <v>0</v>
      </c>
      <c r="AD377" s="79">
        <f t="shared" si="622"/>
        <v>0</v>
      </c>
      <c r="AE377" s="79">
        <f t="shared" si="622"/>
        <v>0</v>
      </c>
      <c r="AF377" s="79">
        <f t="shared" si="622"/>
        <v>0</v>
      </c>
      <c r="AG377" s="79">
        <f t="shared" si="622"/>
        <v>0</v>
      </c>
      <c r="AH377" s="79">
        <f t="shared" si="622"/>
        <v>0</v>
      </c>
      <c r="AI377" s="79">
        <f t="shared" si="622"/>
        <v>0</v>
      </c>
      <c r="AJ377" s="79">
        <f t="shared" si="622"/>
        <v>0</v>
      </c>
      <c r="AK377" s="79">
        <f t="shared" ref="AK377:AV377" si="623">IF(A375&gt;4.4,M376,A375*M376)</f>
        <v>0</v>
      </c>
      <c r="AL377" s="79">
        <f t="shared" si="623"/>
        <v>0</v>
      </c>
      <c r="AM377" s="79">
        <f t="shared" si="623"/>
        <v>0</v>
      </c>
      <c r="AN377" s="79">
        <f t="shared" si="623"/>
        <v>0</v>
      </c>
      <c r="AO377" s="79">
        <f t="shared" si="623"/>
        <v>0</v>
      </c>
      <c r="AP377" s="79">
        <f t="shared" si="623"/>
        <v>0</v>
      </c>
      <c r="AQ377" s="79">
        <f t="shared" si="623"/>
        <v>0</v>
      </c>
      <c r="AR377" s="79">
        <f t="shared" si="623"/>
        <v>0</v>
      </c>
      <c r="AS377" s="79">
        <f t="shared" si="623"/>
        <v>0</v>
      </c>
      <c r="AT377" s="79">
        <f t="shared" si="623"/>
        <v>0</v>
      </c>
      <c r="AU377" s="79">
        <f t="shared" si="623"/>
        <v>0</v>
      </c>
      <c r="AV377" s="79">
        <f t="shared" si="623"/>
        <v>0</v>
      </c>
      <c r="AW377" s="79">
        <f>SUM(Y377:AJ377)</f>
        <v>0</v>
      </c>
      <c r="AX377" s="168">
        <f>Kinder!BL376</f>
        <v>0</v>
      </c>
      <c r="AY377" s="168">
        <f>Kinder!BM376</f>
        <v>0</v>
      </c>
      <c r="AZ377" s="168">
        <f>Kinder!BN376</f>
        <v>0</v>
      </c>
      <c r="BA377" s="168">
        <f>Kinder!BO376</f>
        <v>0</v>
      </c>
      <c r="BB377" s="168">
        <f>Kinder!BP376</f>
        <v>0</v>
      </c>
      <c r="BC377" s="168">
        <f>Kinder!BQ376</f>
        <v>0</v>
      </c>
      <c r="BD377" s="168">
        <f>Kinder!BR376</f>
        <v>0</v>
      </c>
      <c r="BE377" s="168">
        <f>Kinder!BS376</f>
        <v>0</v>
      </c>
      <c r="BF377" s="168">
        <f>Kinder!BT376</f>
        <v>0</v>
      </c>
      <c r="BG377" s="168">
        <f>Kinder!BU376</f>
        <v>0</v>
      </c>
      <c r="BH377" s="168">
        <f>Kinder!BV376</f>
        <v>0</v>
      </c>
      <c r="BI377" s="168">
        <f>Kinder!BW376</f>
        <v>0</v>
      </c>
      <c r="BV377" s="79"/>
      <c r="BW377" s="79">
        <f t="shared" ref="BW377:CH377" si="624">IF(MIN(AX375,AX376)&gt;4.5,4.5*AX377,BJ376)</f>
        <v>0</v>
      </c>
      <c r="BX377" s="79">
        <f t="shared" si="624"/>
        <v>0</v>
      </c>
      <c r="BY377" s="79">
        <f t="shared" si="624"/>
        <v>0</v>
      </c>
      <c r="BZ377" s="79">
        <f t="shared" si="624"/>
        <v>0</v>
      </c>
      <c r="CA377" s="79">
        <f t="shared" si="624"/>
        <v>0</v>
      </c>
      <c r="CB377" s="79">
        <f t="shared" si="624"/>
        <v>0</v>
      </c>
      <c r="CC377" s="79">
        <f t="shared" si="624"/>
        <v>0</v>
      </c>
      <c r="CD377" s="79">
        <f t="shared" si="624"/>
        <v>0</v>
      </c>
      <c r="CE377" s="79">
        <f t="shared" si="624"/>
        <v>0</v>
      </c>
      <c r="CF377" s="79">
        <f t="shared" si="624"/>
        <v>0</v>
      </c>
      <c r="CG377" s="79">
        <f t="shared" si="624"/>
        <v>0</v>
      </c>
      <c r="CH377" s="79">
        <f t="shared" si="624"/>
        <v>0</v>
      </c>
      <c r="CI377" s="79">
        <f>SUM(BW377:CH377)</f>
        <v>0</v>
      </c>
      <c r="CJ377" s="80"/>
      <c r="CK377" s="581"/>
      <c r="CL377" s="581"/>
      <c r="CM377" s="581"/>
    </row>
    <row r="378" spans="1:91" x14ac:dyDescent="0.2">
      <c r="A378" s="124">
        <f>Kinder!E378</f>
        <v>0</v>
      </c>
      <c r="B378">
        <f>Kinder!F378</f>
        <v>0</v>
      </c>
      <c r="C378">
        <f>Kinder!G378</f>
        <v>0</v>
      </c>
      <c r="D378">
        <f>Kinder!H378</f>
        <v>0</v>
      </c>
      <c r="E378">
        <f>Kinder!I378</f>
        <v>0</v>
      </c>
      <c r="F378">
        <f>Kinder!J378</f>
        <v>0</v>
      </c>
      <c r="G378">
        <f>Kinder!K378</f>
        <v>0</v>
      </c>
      <c r="H378">
        <f>Kinder!L378</f>
        <v>0</v>
      </c>
      <c r="I378">
        <f>Kinder!M378</f>
        <v>0</v>
      </c>
      <c r="J378">
        <f>Kinder!N378</f>
        <v>0</v>
      </c>
      <c r="K378">
        <f>Kinder!O378</f>
        <v>0</v>
      </c>
      <c r="L378">
        <f>Kinder!P378</f>
        <v>0</v>
      </c>
      <c r="AX378" s="165">
        <f>IF(Kinder!BL378=4.5,'Berechnung 4_5 _ x'!$E$31,Kinder!BL378)</f>
        <v>0</v>
      </c>
      <c r="AY378" s="165">
        <f>IF(Kinder!F378=4.5,'Berechnung 4_5 _ x'!$E$31,Kinder!F378)</f>
        <v>0</v>
      </c>
      <c r="AZ378" s="165">
        <f>IF(Kinder!G378=4.5,'Berechnung 4_5 _ x'!$E$31,Kinder!G378)</f>
        <v>0</v>
      </c>
      <c r="BA378" s="165">
        <f>IF(Kinder!H378=4.5,'Berechnung 4_5 _ x'!$E$31,Kinder!H378)</f>
        <v>0</v>
      </c>
      <c r="BB378" s="165">
        <f>IF(Kinder!I378=4.5,'Berechnung 4_5 _ x'!$E$31,Kinder!I378)</f>
        <v>0</v>
      </c>
      <c r="BC378" s="165">
        <f>IF(Kinder!J378=4.5,'Berechnung 4_5 _ x'!$E$31,Kinder!J378)</f>
        <v>0</v>
      </c>
      <c r="BD378" s="165">
        <f>IF(Kinder!K378=4.5,'Berechnung 4_5 _ x'!$E$31,Kinder!K378)</f>
        <v>0</v>
      </c>
      <c r="BE378" s="165">
        <f>IF(Kinder!L378=4.5,'Berechnung 4_5 _ x'!$E$31,Kinder!L378)</f>
        <v>0</v>
      </c>
      <c r="BF378" s="165">
        <f>IF(Kinder!M378=4.5,'Berechnung 4_5 _ x'!$E$31,Kinder!M378)</f>
        <v>0</v>
      </c>
      <c r="BG378" s="165">
        <f>IF(Kinder!N378=4.5,'Berechnung 4_5 _ x'!$E$31,Kinder!N378)</f>
        <v>0</v>
      </c>
      <c r="BH378" s="165">
        <f>IF(Kinder!O378=4.5,'Berechnung 4_5 _ x'!$E$31,Kinder!O378)</f>
        <v>0</v>
      </c>
      <c r="BI378" s="165">
        <f>IF(Kinder!P378=4.5,'Berechnung 4_5 _ x'!$E$31,Kinder!P378)</f>
        <v>0</v>
      </c>
      <c r="BJ378" s="165"/>
      <c r="BK378" s="165"/>
      <c r="BL378" s="165"/>
      <c r="BM378" s="165"/>
      <c r="BN378" s="165"/>
      <c r="BO378" s="165"/>
      <c r="BP378" s="165"/>
      <c r="BQ378" s="165"/>
      <c r="BR378" s="165"/>
      <c r="BS378" s="165"/>
      <c r="BT378" s="165"/>
      <c r="BU378" s="165"/>
      <c r="BW378">
        <f t="shared" ref="BW378:CH378" si="625">IF(MIN(AX378,AX379)&gt;=4.5,1*AX380,BJ379)</f>
        <v>0</v>
      </c>
      <c r="BX378">
        <f t="shared" si="625"/>
        <v>0</v>
      </c>
      <c r="BY378">
        <f t="shared" si="625"/>
        <v>0</v>
      </c>
      <c r="BZ378">
        <f t="shared" si="625"/>
        <v>0</v>
      </c>
      <c r="CA378">
        <f t="shared" si="625"/>
        <v>0</v>
      </c>
      <c r="CB378">
        <f t="shared" si="625"/>
        <v>0</v>
      </c>
      <c r="CC378">
        <f t="shared" si="625"/>
        <v>0</v>
      </c>
      <c r="CD378">
        <f t="shared" si="625"/>
        <v>0</v>
      </c>
      <c r="CE378">
        <f t="shared" si="625"/>
        <v>0</v>
      </c>
      <c r="CF378">
        <f t="shared" si="625"/>
        <v>0</v>
      </c>
      <c r="CG378">
        <f t="shared" si="625"/>
        <v>0</v>
      </c>
      <c r="CH378">
        <f t="shared" si="625"/>
        <v>0</v>
      </c>
      <c r="CJ378" s="78">
        <f>SUM(BW378:CH378)</f>
        <v>0</v>
      </c>
      <c r="CK378" s="581">
        <f>CL378+CM378</f>
        <v>0</v>
      </c>
      <c r="CL378" s="581">
        <f>IF(COUNTIF(Kinder!E380:P380,Antrag!$C$4)=0,0,(IF(AND(A378=2,Kinder!E380=Antrag!$C$4),M379,0)+IF(AND(OR(A378=2,B378=2),Kinder!F380=Antrag!$C$4),N379,0)+IF(AND(OR(A378=2,B378=2,C378=2),Kinder!G380=Antrag!$C$4),O379,0)+IF(AND(OR(A378=2,B378=2,C378=2,D378=2),Kinder!H380=Antrag!$C$4),P379,0)+IF(AND(OR(A378=2,B378=2,C378=2,D378=2,E378=2),Kinder!I380=Antrag!$C$4),Q379,0)+IF(AND(OR(A378=2,B378=2,C378=2,D378=2,E378=2,F378=2),Kinder!J380=Antrag!$C$4),R379,0))/12)</f>
        <v>0</v>
      </c>
      <c r="CM378" s="581">
        <f>IF(COUNTIF(Kinder!E380:P380,Antrag!$C$4)=0,0,(IF(AND(OR(A378=2,B378=2,C378=2,D378=2,E378=2,F378=2,G378=2),Kinder!K380=Antrag!$C$4),S379,0)+IF(AND(OR(A378=2,B378=2,C378=2,D378=2,E378=2,F378=2,G378=2,H378=2),Kinder!L380=Antrag!$C$4),T379,0)+IF(AND(OR(A378=2,B378=2,C378=2,D378=2,E378=2,F378=2,G378=2,H378=2,I378=2),Kinder!M380=Antrag!$C$4),U379,0)+IF(AND(OR(A378=2,B378=2,C378=2,D378=2,E378=2,F378=2,G378=2,H378=2,I378=2,J378=2),Kinder!N380=Antrag!$C$4),V379,0)+IF(AND(OR(A378=2,B378=2,C378=2,D378=2,E378=2,F378=2,G378=2,H378=2,I378=2,J378=2,K378=2),Kinder!O380=Antrag!$C$4),W379,0)+IF(AND(OR(A378=2,B378=2,C378=2,D378=2,E378=2,F378=2,G378=2,H378=2,I378=2,J378=2,K378=2,L378=2),Kinder!P380=Antrag!$C$4),X379,0))/12)</f>
        <v>0</v>
      </c>
    </row>
    <row r="379" spans="1:91" x14ac:dyDescent="0.2">
      <c r="A379" s="124"/>
      <c r="M379">
        <f>Kinder!E379</f>
        <v>0</v>
      </c>
      <c r="N379">
        <f>Kinder!F379</f>
        <v>0</v>
      </c>
      <c r="O379">
        <f>Kinder!G379</f>
        <v>0</v>
      </c>
      <c r="P379">
        <f>Kinder!H379</f>
        <v>0</v>
      </c>
      <c r="Q379">
        <f>Kinder!I379</f>
        <v>0</v>
      </c>
      <c r="R379">
        <f>Kinder!J379</f>
        <v>0</v>
      </c>
      <c r="S379">
        <f>Kinder!K379</f>
        <v>0</v>
      </c>
      <c r="T379">
        <f>Kinder!L379</f>
        <v>0</v>
      </c>
      <c r="U379">
        <f>Kinder!M379</f>
        <v>0</v>
      </c>
      <c r="V379">
        <f>Kinder!N379</f>
        <v>0</v>
      </c>
      <c r="W379">
        <f>Kinder!O379</f>
        <v>0</v>
      </c>
      <c r="X379">
        <f>Kinder!P379</f>
        <v>0</v>
      </c>
      <c r="AX379">
        <f>IF(Kinder!BL378&gt;=4.5,IF('Berechnung 4_5 _ x'!D$5="Nein",4.5,IF(Kinder!AJ$903&lt;3,IF(MAX(Kinder!$AJ$903:AJ$903)&lt;3,4.5,Kinder!BL378),MIN('Berechnung 4_5 _ x'!$E$31:$F$32))),Kinder!BL378)</f>
        <v>0</v>
      </c>
      <c r="AY379">
        <f>IF(Kinder!BM378&gt;=4.5,IF('Berechnung 4_5 _ x'!E$5="Nein",4.5,IF(Kinder!AK$903&lt;3,IF(MAX(Kinder!$AJ$903:AK$903)&lt;3,4.5,Kinder!BM378),MIN('Berechnung 4_5 _ x'!$E$31:$F$32))),Kinder!BM378)</f>
        <v>0</v>
      </c>
      <c r="AZ379">
        <f>IF(Kinder!BN378&gt;=4.5,IF('Berechnung 4_5 _ x'!F$5="Nein",4.5,IF(Kinder!AL$903&lt;3,IF(MAX(Kinder!$AJ$903:AL$903)&lt;3,4.5,Kinder!BN378),MIN('Berechnung 4_5 _ x'!$E$31:$F$32))),Kinder!BN378)</f>
        <v>0</v>
      </c>
      <c r="BA379">
        <f>IF(Kinder!BO378&gt;=4.5,IF('Berechnung 4_5 _ x'!G$5="Nein",4.5,IF(Kinder!AM$903&lt;3,IF(MAX(Kinder!$AJ$903:AM$903)&lt;3,4.5,Kinder!BO378),MIN('Berechnung 4_5 _ x'!$E$31:$F$32))),Kinder!BO378)</f>
        <v>0</v>
      </c>
      <c r="BB379">
        <f>IF(Kinder!BP378&gt;=4.5,IF('Berechnung 4_5 _ x'!H$5="Nein",4.5,IF(Kinder!AN$903&lt;3,IF(MAX(Kinder!$AJ$903:AN$903)&lt;3,4.5,Kinder!BP378),MIN('Berechnung 4_5 _ x'!$E$31:$F$32))),Kinder!BP378)</f>
        <v>0</v>
      </c>
      <c r="BC379">
        <f>IF(Kinder!BQ378&gt;=4.5,IF('Berechnung 4_5 _ x'!I$5="Nein",4.5,IF(Kinder!AO$903&lt;3,IF(MAX(Kinder!$AJ$903:AO$903)&lt;3,4.5,Kinder!BQ378),MIN('Berechnung 4_5 _ x'!$E$31:$F$32))),Kinder!BQ378)</f>
        <v>0</v>
      </c>
      <c r="BD379">
        <f>IF(Kinder!BR378&gt;=4.5,IF('Berechnung 4_5 _ x'!J$5="Nein",4.5,IF(Kinder!AP$903&lt;3,IF(MAX(Kinder!$AJ$903:AP$903)&lt;3,4.5,Kinder!BR378),MIN('Berechnung 4_5 _ x'!$E$31:$F$32))),Kinder!BR378)</f>
        <v>0</v>
      </c>
      <c r="BE379">
        <f>IF(Kinder!BS378&gt;=4.5,IF('Berechnung 4_5 _ x'!K$5="Nein",4.5,IF(Kinder!AQ$903&lt;3,IF(MAX(Kinder!$AJ$903:AQ$903)&lt;3,4.5,Kinder!BS378),MIN('Berechnung 4_5 _ x'!$E$31:$F$32))),Kinder!BS378)</f>
        <v>0</v>
      </c>
      <c r="BF379">
        <f>IF(Kinder!BT378&gt;=4.5,IF('Berechnung 4_5 _ x'!L$5="Nein",4.5,IF(Kinder!AR$903&lt;3,IF(MAX(Kinder!$AJ$903:AR$903)&lt;3,4.5,Kinder!BT378),MIN('Berechnung 4_5 _ x'!$E$31:$F$32))),Kinder!BT378)</f>
        <v>0</v>
      </c>
      <c r="BG379">
        <f>IF(Kinder!BU378&gt;=4.5,IF('Berechnung 4_5 _ x'!M$5="Nein",4.5,IF(Kinder!AS$903&lt;3,IF(MAX(Kinder!$AJ$903:AS$903)&lt;3,4.5,Kinder!BU378),MIN('Berechnung 4_5 _ x'!$E$31:$F$32))),Kinder!BU378)</f>
        <v>0</v>
      </c>
      <c r="BH379">
        <f>IF(Kinder!BV378&gt;=4.5,IF('Berechnung 4_5 _ x'!N$5="Nein",4.5,IF(Kinder!AT$903&lt;3,IF(MAX(Kinder!$AJ$903:AT$903)&lt;3,4.5,Kinder!BV378),MIN('Berechnung 4_5 _ x'!$E$31:$F$32))),Kinder!BV378)</f>
        <v>0</v>
      </c>
      <c r="BI379">
        <f>IF(Kinder!BW378&gt;=4.5,IF('Berechnung 4_5 _ x'!O$5="Nein",4.5,IF(Kinder!AU$903&lt;3,IF(MAX(Kinder!$AJ$903:AU$903)&lt;3,4.5,Kinder!BW378),MIN('Berechnung 4_5 _ x'!$E$31:$F$32))),Kinder!BW378)</f>
        <v>0</v>
      </c>
      <c r="BJ379">
        <f t="shared" ref="BJ379:BU379" si="626">MIN(AX378,AX379)*AX380</f>
        <v>0</v>
      </c>
      <c r="BK379">
        <f t="shared" si="626"/>
        <v>0</v>
      </c>
      <c r="BL379">
        <f t="shared" si="626"/>
        <v>0</v>
      </c>
      <c r="BM379">
        <f t="shared" si="626"/>
        <v>0</v>
      </c>
      <c r="BN379">
        <f t="shared" si="626"/>
        <v>0</v>
      </c>
      <c r="BO379">
        <f t="shared" si="626"/>
        <v>0</v>
      </c>
      <c r="BP379">
        <f t="shared" si="626"/>
        <v>0</v>
      </c>
      <c r="BQ379">
        <f t="shared" si="626"/>
        <v>0</v>
      </c>
      <c r="BR379">
        <f t="shared" si="626"/>
        <v>0</v>
      </c>
      <c r="BS379">
        <f t="shared" si="626"/>
        <v>0</v>
      </c>
      <c r="BT379">
        <f t="shared" si="626"/>
        <v>0</v>
      </c>
      <c r="BU379">
        <f t="shared" si="626"/>
        <v>0</v>
      </c>
      <c r="BV379">
        <f>SUM(BJ379:BU379)</f>
        <v>0</v>
      </c>
      <c r="CJ379" s="78"/>
      <c r="CK379" s="581"/>
      <c r="CL379" s="581"/>
      <c r="CM379" s="581"/>
    </row>
    <row r="380" spans="1:91" ht="13.5" thickBot="1" x14ac:dyDescent="0.25">
      <c r="A380" s="167"/>
      <c r="B380" s="79"/>
      <c r="C380" s="79"/>
      <c r="D380" s="79"/>
      <c r="E380" s="79"/>
      <c r="F380" s="79"/>
      <c r="G380" s="79"/>
      <c r="H380" s="79"/>
      <c r="I380" s="79"/>
      <c r="J380" s="79"/>
      <c r="K380" s="79"/>
      <c r="L380" s="79"/>
      <c r="M380" s="79"/>
      <c r="N380" s="79"/>
      <c r="O380" s="79"/>
      <c r="P380" s="79"/>
      <c r="Q380" s="79"/>
      <c r="R380" s="79"/>
      <c r="S380" s="79"/>
      <c r="T380" s="79"/>
      <c r="U380" s="79"/>
      <c r="V380" s="79"/>
      <c r="W380" s="79"/>
      <c r="X380" s="79"/>
      <c r="Y380" s="79">
        <f t="shared" ref="Y380:AJ380" si="627">A378*M379</f>
        <v>0</v>
      </c>
      <c r="Z380" s="79">
        <f t="shared" si="627"/>
        <v>0</v>
      </c>
      <c r="AA380" s="79">
        <f t="shared" si="627"/>
        <v>0</v>
      </c>
      <c r="AB380" s="79">
        <f t="shared" si="627"/>
        <v>0</v>
      </c>
      <c r="AC380" s="79">
        <f t="shared" si="627"/>
        <v>0</v>
      </c>
      <c r="AD380" s="79">
        <f t="shared" si="627"/>
        <v>0</v>
      </c>
      <c r="AE380" s="79">
        <f t="shared" si="627"/>
        <v>0</v>
      </c>
      <c r="AF380" s="79">
        <f t="shared" si="627"/>
        <v>0</v>
      </c>
      <c r="AG380" s="79">
        <f t="shared" si="627"/>
        <v>0</v>
      </c>
      <c r="AH380" s="79">
        <f t="shared" si="627"/>
        <v>0</v>
      </c>
      <c r="AI380" s="79">
        <f t="shared" si="627"/>
        <v>0</v>
      </c>
      <c r="AJ380" s="79">
        <f t="shared" si="627"/>
        <v>0</v>
      </c>
      <c r="AK380" s="79">
        <f t="shared" ref="AK380:AV380" si="628">IF(A378&gt;4.4,M379,A378*M379)</f>
        <v>0</v>
      </c>
      <c r="AL380" s="79">
        <f t="shared" si="628"/>
        <v>0</v>
      </c>
      <c r="AM380" s="79">
        <f t="shared" si="628"/>
        <v>0</v>
      </c>
      <c r="AN380" s="79">
        <f t="shared" si="628"/>
        <v>0</v>
      </c>
      <c r="AO380" s="79">
        <f t="shared" si="628"/>
        <v>0</v>
      </c>
      <c r="AP380" s="79">
        <f t="shared" si="628"/>
        <v>0</v>
      </c>
      <c r="AQ380" s="79">
        <f t="shared" si="628"/>
        <v>0</v>
      </c>
      <c r="AR380" s="79">
        <f t="shared" si="628"/>
        <v>0</v>
      </c>
      <c r="AS380" s="79">
        <f t="shared" si="628"/>
        <v>0</v>
      </c>
      <c r="AT380" s="79">
        <f t="shared" si="628"/>
        <v>0</v>
      </c>
      <c r="AU380" s="79">
        <f t="shared" si="628"/>
        <v>0</v>
      </c>
      <c r="AV380" s="79">
        <f t="shared" si="628"/>
        <v>0</v>
      </c>
      <c r="AW380" s="79">
        <f>SUM(Y380:AJ380)</f>
        <v>0</v>
      </c>
      <c r="AX380" s="168">
        <f>Kinder!BL379</f>
        <v>0</v>
      </c>
      <c r="AY380" s="168">
        <f>Kinder!BM379</f>
        <v>0</v>
      </c>
      <c r="AZ380" s="168">
        <f>Kinder!BN379</f>
        <v>0</v>
      </c>
      <c r="BA380" s="168">
        <f>Kinder!BO379</f>
        <v>0</v>
      </c>
      <c r="BB380" s="168">
        <f>Kinder!BP379</f>
        <v>0</v>
      </c>
      <c r="BC380" s="168">
        <f>Kinder!BQ379</f>
        <v>0</v>
      </c>
      <c r="BD380" s="168">
        <f>Kinder!BR379</f>
        <v>0</v>
      </c>
      <c r="BE380" s="168">
        <f>Kinder!BS379</f>
        <v>0</v>
      </c>
      <c r="BF380" s="168">
        <f>Kinder!BT379</f>
        <v>0</v>
      </c>
      <c r="BG380" s="168">
        <f>Kinder!BU379</f>
        <v>0</v>
      </c>
      <c r="BH380" s="168">
        <f>Kinder!BV379</f>
        <v>0</v>
      </c>
      <c r="BI380" s="168">
        <f>Kinder!BW379</f>
        <v>0</v>
      </c>
      <c r="BV380" s="79"/>
      <c r="BW380" s="79">
        <f t="shared" ref="BW380:CH380" si="629">IF(MIN(AX378,AX379)&gt;4.5,4.5*AX380,BJ379)</f>
        <v>0</v>
      </c>
      <c r="BX380" s="79">
        <f t="shared" si="629"/>
        <v>0</v>
      </c>
      <c r="BY380" s="79">
        <f t="shared" si="629"/>
        <v>0</v>
      </c>
      <c r="BZ380" s="79">
        <f t="shared" si="629"/>
        <v>0</v>
      </c>
      <c r="CA380" s="79">
        <f t="shared" si="629"/>
        <v>0</v>
      </c>
      <c r="CB380" s="79">
        <f t="shared" si="629"/>
        <v>0</v>
      </c>
      <c r="CC380" s="79">
        <f t="shared" si="629"/>
        <v>0</v>
      </c>
      <c r="CD380" s="79">
        <f t="shared" si="629"/>
        <v>0</v>
      </c>
      <c r="CE380" s="79">
        <f t="shared" si="629"/>
        <v>0</v>
      </c>
      <c r="CF380" s="79">
        <f t="shared" si="629"/>
        <v>0</v>
      </c>
      <c r="CG380" s="79">
        <f t="shared" si="629"/>
        <v>0</v>
      </c>
      <c r="CH380" s="79">
        <f t="shared" si="629"/>
        <v>0</v>
      </c>
      <c r="CI380" s="79">
        <f>SUM(BW380:CH380)</f>
        <v>0</v>
      </c>
      <c r="CJ380" s="80"/>
      <c r="CK380" s="581"/>
      <c r="CL380" s="581"/>
      <c r="CM380" s="581"/>
    </row>
    <row r="381" spans="1:91" x14ac:dyDescent="0.2">
      <c r="A381" s="124">
        <f>Kinder!E381</f>
        <v>0</v>
      </c>
      <c r="B381">
        <f>Kinder!F381</f>
        <v>0</v>
      </c>
      <c r="C381">
        <f>Kinder!G381</f>
        <v>0</v>
      </c>
      <c r="D381">
        <f>Kinder!H381</f>
        <v>0</v>
      </c>
      <c r="E381">
        <f>Kinder!I381</f>
        <v>0</v>
      </c>
      <c r="F381">
        <f>Kinder!J381</f>
        <v>0</v>
      </c>
      <c r="G381">
        <f>Kinder!K381</f>
        <v>0</v>
      </c>
      <c r="H381">
        <f>Kinder!L381</f>
        <v>0</v>
      </c>
      <c r="I381">
        <f>Kinder!M381</f>
        <v>0</v>
      </c>
      <c r="J381">
        <f>Kinder!N381</f>
        <v>0</v>
      </c>
      <c r="K381">
        <f>Kinder!O381</f>
        <v>0</v>
      </c>
      <c r="L381">
        <f>Kinder!P381</f>
        <v>0</v>
      </c>
      <c r="AX381" s="165">
        <f>IF(Kinder!BL381=4.5,'Berechnung 4_5 _ x'!$E$31,Kinder!BL381)</f>
        <v>0</v>
      </c>
      <c r="AY381" s="165">
        <f>IF(Kinder!F381=4.5,'Berechnung 4_5 _ x'!$E$31,Kinder!F381)</f>
        <v>0</v>
      </c>
      <c r="AZ381" s="165">
        <f>IF(Kinder!G381=4.5,'Berechnung 4_5 _ x'!$E$31,Kinder!G381)</f>
        <v>0</v>
      </c>
      <c r="BA381" s="165">
        <f>IF(Kinder!H381=4.5,'Berechnung 4_5 _ x'!$E$31,Kinder!H381)</f>
        <v>0</v>
      </c>
      <c r="BB381" s="165">
        <f>IF(Kinder!I381=4.5,'Berechnung 4_5 _ x'!$E$31,Kinder!I381)</f>
        <v>0</v>
      </c>
      <c r="BC381" s="165">
        <f>IF(Kinder!J381=4.5,'Berechnung 4_5 _ x'!$E$31,Kinder!J381)</f>
        <v>0</v>
      </c>
      <c r="BD381" s="165">
        <f>IF(Kinder!K381=4.5,'Berechnung 4_5 _ x'!$E$31,Kinder!K381)</f>
        <v>0</v>
      </c>
      <c r="BE381" s="165">
        <f>IF(Kinder!L381=4.5,'Berechnung 4_5 _ x'!$E$31,Kinder!L381)</f>
        <v>0</v>
      </c>
      <c r="BF381" s="165">
        <f>IF(Kinder!M381=4.5,'Berechnung 4_5 _ x'!$E$31,Kinder!M381)</f>
        <v>0</v>
      </c>
      <c r="BG381" s="165">
        <f>IF(Kinder!N381=4.5,'Berechnung 4_5 _ x'!$E$31,Kinder!N381)</f>
        <v>0</v>
      </c>
      <c r="BH381" s="165">
        <f>IF(Kinder!O381=4.5,'Berechnung 4_5 _ x'!$E$31,Kinder!O381)</f>
        <v>0</v>
      </c>
      <c r="BI381" s="165">
        <f>IF(Kinder!P381=4.5,'Berechnung 4_5 _ x'!$E$31,Kinder!P381)</f>
        <v>0</v>
      </c>
      <c r="BJ381" s="165"/>
      <c r="BK381" s="165"/>
      <c r="BL381" s="165"/>
      <c r="BM381" s="165"/>
      <c r="BN381" s="165"/>
      <c r="BO381" s="165"/>
      <c r="BP381" s="165"/>
      <c r="BQ381" s="165"/>
      <c r="BR381" s="165"/>
      <c r="BS381" s="165"/>
      <c r="BT381" s="165"/>
      <c r="BU381" s="165"/>
      <c r="BW381">
        <f t="shared" ref="BW381:CH381" si="630">IF(MIN(AX381,AX382)&gt;=4.5,1*AX383,BJ382)</f>
        <v>0</v>
      </c>
      <c r="BX381">
        <f t="shared" si="630"/>
        <v>0</v>
      </c>
      <c r="BY381">
        <f t="shared" si="630"/>
        <v>0</v>
      </c>
      <c r="BZ381">
        <f t="shared" si="630"/>
        <v>0</v>
      </c>
      <c r="CA381">
        <f t="shared" si="630"/>
        <v>0</v>
      </c>
      <c r="CB381">
        <f t="shared" si="630"/>
        <v>0</v>
      </c>
      <c r="CC381">
        <f t="shared" si="630"/>
        <v>0</v>
      </c>
      <c r="CD381">
        <f t="shared" si="630"/>
        <v>0</v>
      </c>
      <c r="CE381">
        <f t="shared" si="630"/>
        <v>0</v>
      </c>
      <c r="CF381">
        <f t="shared" si="630"/>
        <v>0</v>
      </c>
      <c r="CG381">
        <f t="shared" si="630"/>
        <v>0</v>
      </c>
      <c r="CH381">
        <f t="shared" si="630"/>
        <v>0</v>
      </c>
      <c r="CJ381" s="78">
        <f>SUM(BW381:CH381)</f>
        <v>0</v>
      </c>
      <c r="CK381" s="581">
        <f>CL381+CM381</f>
        <v>0</v>
      </c>
      <c r="CL381" s="581">
        <f>IF(COUNTIF(Kinder!E383:P383,Antrag!$C$4)=0,0,(IF(AND(A381=2,Kinder!E383=Antrag!$C$4),M382,0)+IF(AND(OR(A381=2,B381=2),Kinder!F383=Antrag!$C$4),N382,0)+IF(AND(OR(A381=2,B381=2,C381=2),Kinder!G383=Antrag!$C$4),O382,0)+IF(AND(OR(A381=2,B381=2,C381=2,D381=2),Kinder!H383=Antrag!$C$4),P382,0)+IF(AND(OR(A381=2,B381=2,C381=2,D381=2,E381=2),Kinder!I383=Antrag!$C$4),Q382,0)+IF(AND(OR(A381=2,B381=2,C381=2,D381=2,E381=2,F381=2),Kinder!J383=Antrag!$C$4),R382,0))/12)</f>
        <v>0</v>
      </c>
      <c r="CM381" s="581">
        <f>IF(COUNTIF(Kinder!E383:P383,Antrag!$C$4)=0,0,(IF(AND(OR(A381=2,B381=2,C381=2,D381=2,E381=2,F381=2,G381=2),Kinder!K383=Antrag!$C$4),S382,0)+IF(AND(OR(A381=2,B381=2,C381=2,D381=2,E381=2,F381=2,G381=2,H381=2),Kinder!L383=Antrag!$C$4),T382,0)+IF(AND(OR(A381=2,B381=2,C381=2,D381=2,E381=2,F381=2,G381=2,H381=2,I381=2),Kinder!M383=Antrag!$C$4),U382,0)+IF(AND(OR(A381=2,B381=2,C381=2,D381=2,E381=2,F381=2,G381=2,H381=2,I381=2,J381=2),Kinder!N383=Antrag!$C$4),V382,0)+IF(AND(OR(A381=2,B381=2,C381=2,D381=2,E381=2,F381=2,G381=2,H381=2,I381=2,J381=2,K381=2),Kinder!O383=Antrag!$C$4),W382,0)+IF(AND(OR(A381=2,B381=2,C381=2,D381=2,E381=2,F381=2,G381=2,H381=2,I381=2,J381=2,K381=2,L381=2),Kinder!P383=Antrag!$C$4),X382,0))/12)</f>
        <v>0</v>
      </c>
    </row>
    <row r="382" spans="1:91" x14ac:dyDescent="0.2">
      <c r="A382" s="124"/>
      <c r="M382">
        <f>Kinder!E382</f>
        <v>0</v>
      </c>
      <c r="N382">
        <f>Kinder!F382</f>
        <v>0</v>
      </c>
      <c r="O382">
        <f>Kinder!G382</f>
        <v>0</v>
      </c>
      <c r="P382">
        <f>Kinder!H382</f>
        <v>0</v>
      </c>
      <c r="Q382">
        <f>Kinder!I382</f>
        <v>0</v>
      </c>
      <c r="R382">
        <f>Kinder!J382</f>
        <v>0</v>
      </c>
      <c r="S382">
        <f>Kinder!K382</f>
        <v>0</v>
      </c>
      <c r="T382">
        <f>Kinder!L382</f>
        <v>0</v>
      </c>
      <c r="U382">
        <f>Kinder!M382</f>
        <v>0</v>
      </c>
      <c r="V382">
        <f>Kinder!N382</f>
        <v>0</v>
      </c>
      <c r="W382">
        <f>Kinder!O382</f>
        <v>0</v>
      </c>
      <c r="X382">
        <f>Kinder!P382</f>
        <v>0</v>
      </c>
      <c r="AX382">
        <f>IF(Kinder!BL381&gt;=4.5,IF('Berechnung 4_5 _ x'!D$5="Nein",4.5,IF(Kinder!AJ$903&lt;3,IF(MAX(Kinder!$AJ$903:AJ$903)&lt;3,4.5,Kinder!BL381),MIN('Berechnung 4_5 _ x'!$E$31:$F$32))),Kinder!BL381)</f>
        <v>0</v>
      </c>
      <c r="AY382">
        <f>IF(Kinder!BM381&gt;=4.5,IF('Berechnung 4_5 _ x'!E$5="Nein",4.5,IF(Kinder!AK$903&lt;3,IF(MAX(Kinder!$AJ$903:AK$903)&lt;3,4.5,Kinder!BM381),MIN('Berechnung 4_5 _ x'!$E$31:$F$32))),Kinder!BM381)</f>
        <v>0</v>
      </c>
      <c r="AZ382">
        <f>IF(Kinder!BN381&gt;=4.5,IF('Berechnung 4_5 _ x'!F$5="Nein",4.5,IF(Kinder!AL$903&lt;3,IF(MAX(Kinder!$AJ$903:AL$903)&lt;3,4.5,Kinder!BN381),MIN('Berechnung 4_5 _ x'!$E$31:$F$32))),Kinder!BN381)</f>
        <v>0</v>
      </c>
      <c r="BA382">
        <f>IF(Kinder!BO381&gt;=4.5,IF('Berechnung 4_5 _ x'!G$5="Nein",4.5,IF(Kinder!AM$903&lt;3,IF(MAX(Kinder!$AJ$903:AM$903)&lt;3,4.5,Kinder!BO381),MIN('Berechnung 4_5 _ x'!$E$31:$F$32))),Kinder!BO381)</f>
        <v>0</v>
      </c>
      <c r="BB382">
        <f>IF(Kinder!BP381&gt;=4.5,IF('Berechnung 4_5 _ x'!H$5="Nein",4.5,IF(Kinder!AN$903&lt;3,IF(MAX(Kinder!$AJ$903:AN$903)&lt;3,4.5,Kinder!BP381),MIN('Berechnung 4_5 _ x'!$E$31:$F$32))),Kinder!BP381)</f>
        <v>0</v>
      </c>
      <c r="BC382">
        <f>IF(Kinder!BQ381&gt;=4.5,IF('Berechnung 4_5 _ x'!I$5="Nein",4.5,IF(Kinder!AO$903&lt;3,IF(MAX(Kinder!$AJ$903:AO$903)&lt;3,4.5,Kinder!BQ381),MIN('Berechnung 4_5 _ x'!$E$31:$F$32))),Kinder!BQ381)</f>
        <v>0</v>
      </c>
      <c r="BD382">
        <f>IF(Kinder!BR381&gt;=4.5,IF('Berechnung 4_5 _ x'!J$5="Nein",4.5,IF(Kinder!AP$903&lt;3,IF(MAX(Kinder!$AJ$903:AP$903)&lt;3,4.5,Kinder!BR381),MIN('Berechnung 4_5 _ x'!$E$31:$F$32))),Kinder!BR381)</f>
        <v>0</v>
      </c>
      <c r="BE382">
        <f>IF(Kinder!BS381&gt;=4.5,IF('Berechnung 4_5 _ x'!K$5="Nein",4.5,IF(Kinder!AQ$903&lt;3,IF(MAX(Kinder!$AJ$903:AQ$903)&lt;3,4.5,Kinder!BS381),MIN('Berechnung 4_5 _ x'!$E$31:$F$32))),Kinder!BS381)</f>
        <v>0</v>
      </c>
      <c r="BF382">
        <f>IF(Kinder!BT381&gt;=4.5,IF('Berechnung 4_5 _ x'!L$5="Nein",4.5,IF(Kinder!AR$903&lt;3,IF(MAX(Kinder!$AJ$903:AR$903)&lt;3,4.5,Kinder!BT381),MIN('Berechnung 4_5 _ x'!$E$31:$F$32))),Kinder!BT381)</f>
        <v>0</v>
      </c>
      <c r="BG382">
        <f>IF(Kinder!BU381&gt;=4.5,IF('Berechnung 4_5 _ x'!M$5="Nein",4.5,IF(Kinder!AS$903&lt;3,IF(MAX(Kinder!$AJ$903:AS$903)&lt;3,4.5,Kinder!BU381),MIN('Berechnung 4_5 _ x'!$E$31:$F$32))),Kinder!BU381)</f>
        <v>0</v>
      </c>
      <c r="BH382">
        <f>IF(Kinder!BV381&gt;=4.5,IF('Berechnung 4_5 _ x'!N$5="Nein",4.5,IF(Kinder!AT$903&lt;3,IF(MAX(Kinder!$AJ$903:AT$903)&lt;3,4.5,Kinder!BV381),MIN('Berechnung 4_5 _ x'!$E$31:$F$32))),Kinder!BV381)</f>
        <v>0</v>
      </c>
      <c r="BI382">
        <f>IF(Kinder!BW381&gt;=4.5,IF('Berechnung 4_5 _ x'!O$5="Nein",4.5,IF(Kinder!AU$903&lt;3,IF(MAX(Kinder!$AJ$903:AU$903)&lt;3,4.5,Kinder!BW381),MIN('Berechnung 4_5 _ x'!$E$31:$F$32))),Kinder!BW381)</f>
        <v>0</v>
      </c>
      <c r="BJ382">
        <f t="shared" ref="BJ382:BU382" si="631">MIN(AX381,AX382)*AX383</f>
        <v>0</v>
      </c>
      <c r="BK382">
        <f t="shared" si="631"/>
        <v>0</v>
      </c>
      <c r="BL382">
        <f t="shared" si="631"/>
        <v>0</v>
      </c>
      <c r="BM382">
        <f t="shared" si="631"/>
        <v>0</v>
      </c>
      <c r="BN382">
        <f t="shared" si="631"/>
        <v>0</v>
      </c>
      <c r="BO382">
        <f t="shared" si="631"/>
        <v>0</v>
      </c>
      <c r="BP382">
        <f t="shared" si="631"/>
        <v>0</v>
      </c>
      <c r="BQ382">
        <f t="shared" si="631"/>
        <v>0</v>
      </c>
      <c r="BR382">
        <f t="shared" si="631"/>
        <v>0</v>
      </c>
      <c r="BS382">
        <f t="shared" si="631"/>
        <v>0</v>
      </c>
      <c r="BT382">
        <f t="shared" si="631"/>
        <v>0</v>
      </c>
      <c r="BU382">
        <f t="shared" si="631"/>
        <v>0</v>
      </c>
      <c r="BV382">
        <f>SUM(BJ382:BU382)</f>
        <v>0</v>
      </c>
      <c r="CJ382" s="78"/>
      <c r="CK382" s="581"/>
      <c r="CL382" s="581"/>
      <c r="CM382" s="581"/>
    </row>
    <row r="383" spans="1:91" ht="13.5" thickBot="1" x14ac:dyDescent="0.25">
      <c r="A383" s="167"/>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f t="shared" ref="Y383:AJ383" si="632">A381*M382</f>
        <v>0</v>
      </c>
      <c r="Z383" s="79">
        <f t="shared" si="632"/>
        <v>0</v>
      </c>
      <c r="AA383" s="79">
        <f t="shared" si="632"/>
        <v>0</v>
      </c>
      <c r="AB383" s="79">
        <f t="shared" si="632"/>
        <v>0</v>
      </c>
      <c r="AC383" s="79">
        <f t="shared" si="632"/>
        <v>0</v>
      </c>
      <c r="AD383" s="79">
        <f t="shared" si="632"/>
        <v>0</v>
      </c>
      <c r="AE383" s="79">
        <f t="shared" si="632"/>
        <v>0</v>
      </c>
      <c r="AF383" s="79">
        <f t="shared" si="632"/>
        <v>0</v>
      </c>
      <c r="AG383" s="79">
        <f t="shared" si="632"/>
        <v>0</v>
      </c>
      <c r="AH383" s="79">
        <f t="shared" si="632"/>
        <v>0</v>
      </c>
      <c r="AI383" s="79">
        <f t="shared" si="632"/>
        <v>0</v>
      </c>
      <c r="AJ383" s="79">
        <f t="shared" si="632"/>
        <v>0</v>
      </c>
      <c r="AK383" s="79">
        <f t="shared" ref="AK383:AV383" si="633">IF(A381&gt;4.4,M382,A381*M382)</f>
        <v>0</v>
      </c>
      <c r="AL383" s="79">
        <f t="shared" si="633"/>
        <v>0</v>
      </c>
      <c r="AM383" s="79">
        <f t="shared" si="633"/>
        <v>0</v>
      </c>
      <c r="AN383" s="79">
        <f t="shared" si="633"/>
        <v>0</v>
      </c>
      <c r="AO383" s="79">
        <f t="shared" si="633"/>
        <v>0</v>
      </c>
      <c r="AP383" s="79">
        <f t="shared" si="633"/>
        <v>0</v>
      </c>
      <c r="AQ383" s="79">
        <f t="shared" si="633"/>
        <v>0</v>
      </c>
      <c r="AR383" s="79">
        <f t="shared" si="633"/>
        <v>0</v>
      </c>
      <c r="AS383" s="79">
        <f t="shared" si="633"/>
        <v>0</v>
      </c>
      <c r="AT383" s="79">
        <f t="shared" si="633"/>
        <v>0</v>
      </c>
      <c r="AU383" s="79">
        <f t="shared" si="633"/>
        <v>0</v>
      </c>
      <c r="AV383" s="79">
        <f t="shared" si="633"/>
        <v>0</v>
      </c>
      <c r="AW383" s="79">
        <f>SUM(Y383:AJ383)</f>
        <v>0</v>
      </c>
      <c r="AX383" s="168">
        <f>Kinder!BL382</f>
        <v>0</v>
      </c>
      <c r="AY383" s="168">
        <f>Kinder!BM382</f>
        <v>0</v>
      </c>
      <c r="AZ383" s="168">
        <f>Kinder!BN382</f>
        <v>0</v>
      </c>
      <c r="BA383" s="168">
        <f>Kinder!BO382</f>
        <v>0</v>
      </c>
      <c r="BB383" s="168">
        <f>Kinder!BP382</f>
        <v>0</v>
      </c>
      <c r="BC383" s="168">
        <f>Kinder!BQ382</f>
        <v>0</v>
      </c>
      <c r="BD383" s="168">
        <f>Kinder!BR382</f>
        <v>0</v>
      </c>
      <c r="BE383" s="168">
        <f>Kinder!BS382</f>
        <v>0</v>
      </c>
      <c r="BF383" s="168">
        <f>Kinder!BT382</f>
        <v>0</v>
      </c>
      <c r="BG383" s="168">
        <f>Kinder!BU382</f>
        <v>0</v>
      </c>
      <c r="BH383" s="168">
        <f>Kinder!BV382</f>
        <v>0</v>
      </c>
      <c r="BI383" s="168">
        <f>Kinder!BW382</f>
        <v>0</v>
      </c>
      <c r="BV383" s="79"/>
      <c r="BW383" s="79">
        <f t="shared" ref="BW383:CH383" si="634">IF(MIN(AX381,AX382)&gt;4.5,4.5*AX383,BJ382)</f>
        <v>0</v>
      </c>
      <c r="BX383" s="79">
        <f t="shared" si="634"/>
        <v>0</v>
      </c>
      <c r="BY383" s="79">
        <f t="shared" si="634"/>
        <v>0</v>
      </c>
      <c r="BZ383" s="79">
        <f t="shared" si="634"/>
        <v>0</v>
      </c>
      <c r="CA383" s="79">
        <f t="shared" si="634"/>
        <v>0</v>
      </c>
      <c r="CB383" s="79">
        <f t="shared" si="634"/>
        <v>0</v>
      </c>
      <c r="CC383" s="79">
        <f t="shared" si="634"/>
        <v>0</v>
      </c>
      <c r="CD383" s="79">
        <f t="shared" si="634"/>
        <v>0</v>
      </c>
      <c r="CE383" s="79">
        <f t="shared" si="634"/>
        <v>0</v>
      </c>
      <c r="CF383" s="79">
        <f t="shared" si="634"/>
        <v>0</v>
      </c>
      <c r="CG383" s="79">
        <f t="shared" si="634"/>
        <v>0</v>
      </c>
      <c r="CH383" s="79">
        <f t="shared" si="634"/>
        <v>0</v>
      </c>
      <c r="CI383" s="79">
        <f>SUM(BW383:CH383)</f>
        <v>0</v>
      </c>
      <c r="CJ383" s="80"/>
      <c r="CK383" s="581"/>
      <c r="CL383" s="581"/>
      <c r="CM383" s="581"/>
    </row>
    <row r="384" spans="1:91" x14ac:dyDescent="0.2">
      <c r="A384" s="124">
        <f>Kinder!E384</f>
        <v>0</v>
      </c>
      <c r="B384">
        <f>Kinder!F384</f>
        <v>0</v>
      </c>
      <c r="C384">
        <f>Kinder!G384</f>
        <v>0</v>
      </c>
      <c r="D384">
        <f>Kinder!H384</f>
        <v>0</v>
      </c>
      <c r="E384">
        <f>Kinder!I384</f>
        <v>0</v>
      </c>
      <c r="F384">
        <f>Kinder!J384</f>
        <v>0</v>
      </c>
      <c r="G384">
        <f>Kinder!K384</f>
        <v>0</v>
      </c>
      <c r="H384">
        <f>Kinder!L384</f>
        <v>0</v>
      </c>
      <c r="I384">
        <f>Kinder!M384</f>
        <v>0</v>
      </c>
      <c r="J384">
        <f>Kinder!N384</f>
        <v>0</v>
      </c>
      <c r="K384">
        <f>Kinder!O384</f>
        <v>0</v>
      </c>
      <c r="L384">
        <f>Kinder!P384</f>
        <v>0</v>
      </c>
      <c r="AX384" s="165">
        <f>IF(Kinder!BL384=4.5,'Berechnung 4_5 _ x'!$E$31,Kinder!BL384)</f>
        <v>0</v>
      </c>
      <c r="AY384" s="165">
        <f>IF(Kinder!F384=4.5,'Berechnung 4_5 _ x'!$E$31,Kinder!F384)</f>
        <v>0</v>
      </c>
      <c r="AZ384" s="165">
        <f>IF(Kinder!G384=4.5,'Berechnung 4_5 _ x'!$E$31,Kinder!G384)</f>
        <v>0</v>
      </c>
      <c r="BA384" s="165">
        <f>IF(Kinder!H384=4.5,'Berechnung 4_5 _ x'!$E$31,Kinder!H384)</f>
        <v>0</v>
      </c>
      <c r="BB384" s="165">
        <f>IF(Kinder!I384=4.5,'Berechnung 4_5 _ x'!$E$31,Kinder!I384)</f>
        <v>0</v>
      </c>
      <c r="BC384" s="165">
        <f>IF(Kinder!J384=4.5,'Berechnung 4_5 _ x'!$E$31,Kinder!J384)</f>
        <v>0</v>
      </c>
      <c r="BD384" s="165">
        <f>IF(Kinder!K384=4.5,'Berechnung 4_5 _ x'!$E$31,Kinder!K384)</f>
        <v>0</v>
      </c>
      <c r="BE384" s="165">
        <f>IF(Kinder!L384=4.5,'Berechnung 4_5 _ x'!$E$31,Kinder!L384)</f>
        <v>0</v>
      </c>
      <c r="BF384" s="165">
        <f>IF(Kinder!M384=4.5,'Berechnung 4_5 _ x'!$E$31,Kinder!M384)</f>
        <v>0</v>
      </c>
      <c r="BG384" s="165">
        <f>IF(Kinder!N384=4.5,'Berechnung 4_5 _ x'!$E$31,Kinder!N384)</f>
        <v>0</v>
      </c>
      <c r="BH384" s="165">
        <f>IF(Kinder!O384=4.5,'Berechnung 4_5 _ x'!$E$31,Kinder!O384)</f>
        <v>0</v>
      </c>
      <c r="BI384" s="165">
        <f>IF(Kinder!P384=4.5,'Berechnung 4_5 _ x'!$E$31,Kinder!P384)</f>
        <v>0</v>
      </c>
      <c r="BJ384" s="165"/>
      <c r="BK384" s="165"/>
      <c r="BL384" s="165"/>
      <c r="BM384" s="165"/>
      <c r="BN384" s="165"/>
      <c r="BO384" s="165"/>
      <c r="BP384" s="165"/>
      <c r="BQ384" s="165"/>
      <c r="BR384" s="165"/>
      <c r="BS384" s="165"/>
      <c r="BT384" s="165"/>
      <c r="BU384" s="165"/>
      <c r="BW384">
        <f t="shared" ref="BW384:CH384" si="635">IF(MIN(AX384,AX385)&gt;=4.5,1*AX386,BJ385)</f>
        <v>0</v>
      </c>
      <c r="BX384">
        <f t="shared" si="635"/>
        <v>0</v>
      </c>
      <c r="BY384">
        <f t="shared" si="635"/>
        <v>0</v>
      </c>
      <c r="BZ384">
        <f t="shared" si="635"/>
        <v>0</v>
      </c>
      <c r="CA384">
        <f t="shared" si="635"/>
        <v>0</v>
      </c>
      <c r="CB384">
        <f t="shared" si="635"/>
        <v>0</v>
      </c>
      <c r="CC384">
        <f t="shared" si="635"/>
        <v>0</v>
      </c>
      <c r="CD384">
        <f t="shared" si="635"/>
        <v>0</v>
      </c>
      <c r="CE384">
        <f t="shared" si="635"/>
        <v>0</v>
      </c>
      <c r="CF384">
        <f t="shared" si="635"/>
        <v>0</v>
      </c>
      <c r="CG384">
        <f t="shared" si="635"/>
        <v>0</v>
      </c>
      <c r="CH384">
        <f t="shared" si="635"/>
        <v>0</v>
      </c>
      <c r="CJ384" s="78">
        <f>SUM(BW384:CH384)</f>
        <v>0</v>
      </c>
      <c r="CK384" s="581">
        <f>CL384+CM384</f>
        <v>0</v>
      </c>
      <c r="CL384" s="581">
        <f>IF(COUNTIF(Kinder!E386:P386,Antrag!$C$4)=0,0,(IF(AND(A384=2,Kinder!E386=Antrag!$C$4),M385,0)+IF(AND(OR(A384=2,B384=2),Kinder!F386=Antrag!$C$4),N385,0)+IF(AND(OR(A384=2,B384=2,C384=2),Kinder!G386=Antrag!$C$4),O385,0)+IF(AND(OR(A384=2,B384=2,C384=2,D384=2),Kinder!H386=Antrag!$C$4),P385,0)+IF(AND(OR(A384=2,B384=2,C384=2,D384=2,E384=2),Kinder!I386=Antrag!$C$4),Q385,0)+IF(AND(OR(A384=2,B384=2,C384=2,D384=2,E384=2,F384=2),Kinder!J386=Antrag!$C$4),R385,0))/12)</f>
        <v>0</v>
      </c>
      <c r="CM384" s="581">
        <f>IF(COUNTIF(Kinder!E386:P386,Antrag!$C$4)=0,0,(IF(AND(OR(A384=2,B384=2,C384=2,D384=2,E384=2,F384=2,G384=2),Kinder!K386=Antrag!$C$4),S385,0)+IF(AND(OR(A384=2,B384=2,C384=2,D384=2,E384=2,F384=2,G384=2,H384=2),Kinder!L386=Antrag!$C$4),T385,0)+IF(AND(OR(A384=2,B384=2,C384=2,D384=2,E384=2,F384=2,G384=2,H384=2,I384=2),Kinder!M386=Antrag!$C$4),U385,0)+IF(AND(OR(A384=2,B384=2,C384=2,D384=2,E384=2,F384=2,G384=2,H384=2,I384=2,J384=2),Kinder!N386=Antrag!$C$4),V385,0)+IF(AND(OR(A384=2,B384=2,C384=2,D384=2,E384=2,F384=2,G384=2,H384=2,I384=2,J384=2,K384=2),Kinder!O386=Antrag!$C$4),W385,0)+IF(AND(OR(A384=2,B384=2,C384=2,D384=2,E384=2,F384=2,G384=2,H384=2,I384=2,J384=2,K384=2,L384=2),Kinder!P386=Antrag!$C$4),X385,0))/12)</f>
        <v>0</v>
      </c>
    </row>
    <row r="385" spans="1:91" x14ac:dyDescent="0.2">
      <c r="A385" s="124"/>
      <c r="M385">
        <f>Kinder!E385</f>
        <v>0</v>
      </c>
      <c r="N385">
        <f>Kinder!F385</f>
        <v>0</v>
      </c>
      <c r="O385">
        <f>Kinder!G385</f>
        <v>0</v>
      </c>
      <c r="P385">
        <f>Kinder!H385</f>
        <v>0</v>
      </c>
      <c r="Q385">
        <f>Kinder!I385</f>
        <v>0</v>
      </c>
      <c r="R385">
        <f>Kinder!J385</f>
        <v>0</v>
      </c>
      <c r="S385">
        <f>Kinder!K385</f>
        <v>0</v>
      </c>
      <c r="T385">
        <f>Kinder!L385</f>
        <v>0</v>
      </c>
      <c r="U385">
        <f>Kinder!M385</f>
        <v>0</v>
      </c>
      <c r="V385">
        <f>Kinder!N385</f>
        <v>0</v>
      </c>
      <c r="W385">
        <f>Kinder!O385</f>
        <v>0</v>
      </c>
      <c r="X385">
        <f>Kinder!P385</f>
        <v>0</v>
      </c>
      <c r="AX385">
        <f>IF(Kinder!BL384&gt;=4.5,IF('Berechnung 4_5 _ x'!D$5="Nein",4.5,IF(Kinder!AJ$903&lt;3,IF(MAX(Kinder!$AJ$903:AJ$903)&lt;3,4.5,Kinder!BL384),MIN('Berechnung 4_5 _ x'!$E$31:$F$32))),Kinder!BL384)</f>
        <v>0</v>
      </c>
      <c r="AY385">
        <f>IF(Kinder!BM384&gt;=4.5,IF('Berechnung 4_5 _ x'!E$5="Nein",4.5,IF(Kinder!AK$903&lt;3,IF(MAX(Kinder!$AJ$903:AK$903)&lt;3,4.5,Kinder!BM384),MIN('Berechnung 4_5 _ x'!$E$31:$F$32))),Kinder!BM384)</f>
        <v>0</v>
      </c>
      <c r="AZ385">
        <f>IF(Kinder!BN384&gt;=4.5,IF('Berechnung 4_5 _ x'!F$5="Nein",4.5,IF(Kinder!AL$903&lt;3,IF(MAX(Kinder!$AJ$903:AL$903)&lt;3,4.5,Kinder!BN384),MIN('Berechnung 4_5 _ x'!$E$31:$F$32))),Kinder!BN384)</f>
        <v>0</v>
      </c>
      <c r="BA385">
        <f>IF(Kinder!BO384&gt;=4.5,IF('Berechnung 4_5 _ x'!G$5="Nein",4.5,IF(Kinder!AM$903&lt;3,IF(MAX(Kinder!$AJ$903:AM$903)&lt;3,4.5,Kinder!BO384),MIN('Berechnung 4_5 _ x'!$E$31:$F$32))),Kinder!BO384)</f>
        <v>0</v>
      </c>
      <c r="BB385">
        <f>IF(Kinder!BP384&gt;=4.5,IF('Berechnung 4_5 _ x'!H$5="Nein",4.5,IF(Kinder!AN$903&lt;3,IF(MAX(Kinder!$AJ$903:AN$903)&lt;3,4.5,Kinder!BP384),MIN('Berechnung 4_5 _ x'!$E$31:$F$32))),Kinder!BP384)</f>
        <v>0</v>
      </c>
      <c r="BC385">
        <f>IF(Kinder!BQ384&gt;=4.5,IF('Berechnung 4_5 _ x'!I$5="Nein",4.5,IF(Kinder!AO$903&lt;3,IF(MAX(Kinder!$AJ$903:AO$903)&lt;3,4.5,Kinder!BQ384),MIN('Berechnung 4_5 _ x'!$E$31:$F$32))),Kinder!BQ384)</f>
        <v>0</v>
      </c>
      <c r="BD385">
        <f>IF(Kinder!BR384&gt;=4.5,IF('Berechnung 4_5 _ x'!J$5="Nein",4.5,IF(Kinder!AP$903&lt;3,IF(MAX(Kinder!$AJ$903:AP$903)&lt;3,4.5,Kinder!BR384),MIN('Berechnung 4_5 _ x'!$E$31:$F$32))),Kinder!BR384)</f>
        <v>0</v>
      </c>
      <c r="BE385">
        <f>IF(Kinder!BS384&gt;=4.5,IF('Berechnung 4_5 _ x'!K$5="Nein",4.5,IF(Kinder!AQ$903&lt;3,IF(MAX(Kinder!$AJ$903:AQ$903)&lt;3,4.5,Kinder!BS384),MIN('Berechnung 4_5 _ x'!$E$31:$F$32))),Kinder!BS384)</f>
        <v>0</v>
      </c>
      <c r="BF385">
        <f>IF(Kinder!BT384&gt;=4.5,IF('Berechnung 4_5 _ x'!L$5="Nein",4.5,IF(Kinder!AR$903&lt;3,IF(MAX(Kinder!$AJ$903:AR$903)&lt;3,4.5,Kinder!BT384),MIN('Berechnung 4_5 _ x'!$E$31:$F$32))),Kinder!BT384)</f>
        <v>0</v>
      </c>
      <c r="BG385">
        <f>IF(Kinder!BU384&gt;=4.5,IF('Berechnung 4_5 _ x'!M$5="Nein",4.5,IF(Kinder!AS$903&lt;3,IF(MAX(Kinder!$AJ$903:AS$903)&lt;3,4.5,Kinder!BU384),MIN('Berechnung 4_5 _ x'!$E$31:$F$32))),Kinder!BU384)</f>
        <v>0</v>
      </c>
      <c r="BH385">
        <f>IF(Kinder!BV384&gt;=4.5,IF('Berechnung 4_5 _ x'!N$5="Nein",4.5,IF(Kinder!AT$903&lt;3,IF(MAX(Kinder!$AJ$903:AT$903)&lt;3,4.5,Kinder!BV384),MIN('Berechnung 4_5 _ x'!$E$31:$F$32))),Kinder!BV384)</f>
        <v>0</v>
      </c>
      <c r="BI385">
        <f>IF(Kinder!BW384&gt;=4.5,IF('Berechnung 4_5 _ x'!O$5="Nein",4.5,IF(Kinder!AU$903&lt;3,IF(MAX(Kinder!$AJ$903:AU$903)&lt;3,4.5,Kinder!BW384),MIN('Berechnung 4_5 _ x'!$E$31:$F$32))),Kinder!BW384)</f>
        <v>0</v>
      </c>
      <c r="BJ385">
        <f t="shared" ref="BJ385:BU385" si="636">MIN(AX384,AX385)*AX386</f>
        <v>0</v>
      </c>
      <c r="BK385">
        <f t="shared" si="636"/>
        <v>0</v>
      </c>
      <c r="BL385">
        <f t="shared" si="636"/>
        <v>0</v>
      </c>
      <c r="BM385">
        <f t="shared" si="636"/>
        <v>0</v>
      </c>
      <c r="BN385">
        <f t="shared" si="636"/>
        <v>0</v>
      </c>
      <c r="BO385">
        <f t="shared" si="636"/>
        <v>0</v>
      </c>
      <c r="BP385">
        <f t="shared" si="636"/>
        <v>0</v>
      </c>
      <c r="BQ385">
        <f t="shared" si="636"/>
        <v>0</v>
      </c>
      <c r="BR385">
        <f t="shared" si="636"/>
        <v>0</v>
      </c>
      <c r="BS385">
        <f t="shared" si="636"/>
        <v>0</v>
      </c>
      <c r="BT385">
        <f t="shared" si="636"/>
        <v>0</v>
      </c>
      <c r="BU385">
        <f t="shared" si="636"/>
        <v>0</v>
      </c>
      <c r="BV385">
        <f>SUM(BJ385:BU385)</f>
        <v>0</v>
      </c>
      <c r="CJ385" s="78"/>
      <c r="CK385" s="581"/>
      <c r="CL385" s="581"/>
      <c r="CM385" s="581"/>
    </row>
    <row r="386" spans="1:91" ht="13.5" thickBot="1" x14ac:dyDescent="0.25">
      <c r="A386" s="167"/>
      <c r="B386" s="79"/>
      <c r="C386" s="79"/>
      <c r="D386" s="79"/>
      <c r="E386" s="79"/>
      <c r="F386" s="79"/>
      <c r="G386" s="79"/>
      <c r="H386" s="79"/>
      <c r="I386" s="79"/>
      <c r="J386" s="79"/>
      <c r="K386" s="79"/>
      <c r="L386" s="79"/>
      <c r="M386" s="79"/>
      <c r="N386" s="79"/>
      <c r="O386" s="79"/>
      <c r="P386" s="79"/>
      <c r="Q386" s="79"/>
      <c r="R386" s="79"/>
      <c r="S386" s="79"/>
      <c r="T386" s="79"/>
      <c r="U386" s="79"/>
      <c r="V386" s="79"/>
      <c r="W386" s="79"/>
      <c r="X386" s="79"/>
      <c r="Y386" s="79">
        <f t="shared" ref="Y386:AJ386" si="637">A384*M385</f>
        <v>0</v>
      </c>
      <c r="Z386" s="79">
        <f t="shared" si="637"/>
        <v>0</v>
      </c>
      <c r="AA386" s="79">
        <f t="shared" si="637"/>
        <v>0</v>
      </c>
      <c r="AB386" s="79">
        <f t="shared" si="637"/>
        <v>0</v>
      </c>
      <c r="AC386" s="79">
        <f t="shared" si="637"/>
        <v>0</v>
      </c>
      <c r="AD386" s="79">
        <f t="shared" si="637"/>
        <v>0</v>
      </c>
      <c r="AE386" s="79">
        <f t="shared" si="637"/>
        <v>0</v>
      </c>
      <c r="AF386" s="79">
        <f t="shared" si="637"/>
        <v>0</v>
      </c>
      <c r="AG386" s="79">
        <f t="shared" si="637"/>
        <v>0</v>
      </c>
      <c r="AH386" s="79">
        <f t="shared" si="637"/>
        <v>0</v>
      </c>
      <c r="AI386" s="79">
        <f t="shared" si="637"/>
        <v>0</v>
      </c>
      <c r="AJ386" s="79">
        <f t="shared" si="637"/>
        <v>0</v>
      </c>
      <c r="AK386" s="79">
        <f t="shared" ref="AK386:AV386" si="638">IF(A384&gt;4.4,M385,A384*M385)</f>
        <v>0</v>
      </c>
      <c r="AL386" s="79">
        <f t="shared" si="638"/>
        <v>0</v>
      </c>
      <c r="AM386" s="79">
        <f t="shared" si="638"/>
        <v>0</v>
      </c>
      <c r="AN386" s="79">
        <f t="shared" si="638"/>
        <v>0</v>
      </c>
      <c r="AO386" s="79">
        <f t="shared" si="638"/>
        <v>0</v>
      </c>
      <c r="AP386" s="79">
        <f t="shared" si="638"/>
        <v>0</v>
      </c>
      <c r="AQ386" s="79">
        <f t="shared" si="638"/>
        <v>0</v>
      </c>
      <c r="AR386" s="79">
        <f t="shared" si="638"/>
        <v>0</v>
      </c>
      <c r="AS386" s="79">
        <f t="shared" si="638"/>
        <v>0</v>
      </c>
      <c r="AT386" s="79">
        <f t="shared" si="638"/>
        <v>0</v>
      </c>
      <c r="AU386" s="79">
        <f t="shared" si="638"/>
        <v>0</v>
      </c>
      <c r="AV386" s="79">
        <f t="shared" si="638"/>
        <v>0</v>
      </c>
      <c r="AW386" s="79">
        <f>SUM(Y386:AJ386)</f>
        <v>0</v>
      </c>
      <c r="AX386" s="168">
        <f>Kinder!BL385</f>
        <v>0</v>
      </c>
      <c r="AY386" s="168">
        <f>Kinder!BM385</f>
        <v>0</v>
      </c>
      <c r="AZ386" s="168">
        <f>Kinder!BN385</f>
        <v>0</v>
      </c>
      <c r="BA386" s="168">
        <f>Kinder!BO385</f>
        <v>0</v>
      </c>
      <c r="BB386" s="168">
        <f>Kinder!BP385</f>
        <v>0</v>
      </c>
      <c r="BC386" s="168">
        <f>Kinder!BQ385</f>
        <v>0</v>
      </c>
      <c r="BD386" s="168">
        <f>Kinder!BR385</f>
        <v>0</v>
      </c>
      <c r="BE386" s="168">
        <f>Kinder!BS385</f>
        <v>0</v>
      </c>
      <c r="BF386" s="168">
        <f>Kinder!BT385</f>
        <v>0</v>
      </c>
      <c r="BG386" s="168">
        <f>Kinder!BU385</f>
        <v>0</v>
      </c>
      <c r="BH386" s="168">
        <f>Kinder!BV385</f>
        <v>0</v>
      </c>
      <c r="BI386" s="168">
        <f>Kinder!BW385</f>
        <v>0</v>
      </c>
      <c r="BV386" s="79"/>
      <c r="BW386" s="79">
        <f t="shared" ref="BW386:CH386" si="639">IF(MIN(AX384,AX385)&gt;4.5,4.5*AX386,BJ385)</f>
        <v>0</v>
      </c>
      <c r="BX386" s="79">
        <f t="shared" si="639"/>
        <v>0</v>
      </c>
      <c r="BY386" s="79">
        <f t="shared" si="639"/>
        <v>0</v>
      </c>
      <c r="BZ386" s="79">
        <f t="shared" si="639"/>
        <v>0</v>
      </c>
      <c r="CA386" s="79">
        <f t="shared" si="639"/>
        <v>0</v>
      </c>
      <c r="CB386" s="79">
        <f t="shared" si="639"/>
        <v>0</v>
      </c>
      <c r="CC386" s="79">
        <f t="shared" si="639"/>
        <v>0</v>
      </c>
      <c r="CD386" s="79">
        <f t="shared" si="639"/>
        <v>0</v>
      </c>
      <c r="CE386" s="79">
        <f t="shared" si="639"/>
        <v>0</v>
      </c>
      <c r="CF386" s="79">
        <f t="shared" si="639"/>
        <v>0</v>
      </c>
      <c r="CG386" s="79">
        <f t="shared" si="639"/>
        <v>0</v>
      </c>
      <c r="CH386" s="79">
        <f t="shared" si="639"/>
        <v>0</v>
      </c>
      <c r="CI386" s="79">
        <f>SUM(BW386:CH386)</f>
        <v>0</v>
      </c>
      <c r="CJ386" s="80"/>
      <c r="CK386" s="581"/>
      <c r="CL386" s="581"/>
      <c r="CM386" s="581"/>
    </row>
    <row r="387" spans="1:91" x14ac:dyDescent="0.2">
      <c r="A387" s="124">
        <f>Kinder!E387</f>
        <v>0</v>
      </c>
      <c r="B387">
        <f>Kinder!F387</f>
        <v>0</v>
      </c>
      <c r="C387">
        <f>Kinder!G387</f>
        <v>0</v>
      </c>
      <c r="D387">
        <f>Kinder!H387</f>
        <v>0</v>
      </c>
      <c r="E387">
        <f>Kinder!I387</f>
        <v>0</v>
      </c>
      <c r="F387">
        <f>Kinder!J387</f>
        <v>0</v>
      </c>
      <c r="G387">
        <f>Kinder!K387</f>
        <v>0</v>
      </c>
      <c r="H387">
        <f>Kinder!L387</f>
        <v>0</v>
      </c>
      <c r="I387">
        <f>Kinder!M387</f>
        <v>0</v>
      </c>
      <c r="J387">
        <f>Kinder!N387</f>
        <v>0</v>
      </c>
      <c r="K387">
        <f>Kinder!O387</f>
        <v>0</v>
      </c>
      <c r="L387">
        <f>Kinder!P387</f>
        <v>0</v>
      </c>
      <c r="AX387" s="165">
        <f>IF(Kinder!BL387=4.5,'Berechnung 4_5 _ x'!$E$31,Kinder!BL387)</f>
        <v>0</v>
      </c>
      <c r="AY387" s="165">
        <f>IF(Kinder!F387=4.5,'Berechnung 4_5 _ x'!$E$31,Kinder!F387)</f>
        <v>0</v>
      </c>
      <c r="AZ387" s="165">
        <f>IF(Kinder!G387=4.5,'Berechnung 4_5 _ x'!$E$31,Kinder!G387)</f>
        <v>0</v>
      </c>
      <c r="BA387" s="165">
        <f>IF(Kinder!H387=4.5,'Berechnung 4_5 _ x'!$E$31,Kinder!H387)</f>
        <v>0</v>
      </c>
      <c r="BB387" s="165">
        <f>IF(Kinder!I387=4.5,'Berechnung 4_5 _ x'!$E$31,Kinder!I387)</f>
        <v>0</v>
      </c>
      <c r="BC387" s="165">
        <f>IF(Kinder!J387=4.5,'Berechnung 4_5 _ x'!$E$31,Kinder!J387)</f>
        <v>0</v>
      </c>
      <c r="BD387" s="165">
        <f>IF(Kinder!K387=4.5,'Berechnung 4_5 _ x'!$E$31,Kinder!K387)</f>
        <v>0</v>
      </c>
      <c r="BE387" s="165">
        <f>IF(Kinder!L387=4.5,'Berechnung 4_5 _ x'!$E$31,Kinder!L387)</f>
        <v>0</v>
      </c>
      <c r="BF387" s="165">
        <f>IF(Kinder!M387=4.5,'Berechnung 4_5 _ x'!$E$31,Kinder!M387)</f>
        <v>0</v>
      </c>
      <c r="BG387" s="165">
        <f>IF(Kinder!N387=4.5,'Berechnung 4_5 _ x'!$E$31,Kinder!N387)</f>
        <v>0</v>
      </c>
      <c r="BH387" s="165">
        <f>IF(Kinder!O387=4.5,'Berechnung 4_5 _ x'!$E$31,Kinder!O387)</f>
        <v>0</v>
      </c>
      <c r="BI387" s="165">
        <f>IF(Kinder!P387=4.5,'Berechnung 4_5 _ x'!$E$31,Kinder!P387)</f>
        <v>0</v>
      </c>
      <c r="BJ387" s="165"/>
      <c r="BK387" s="165"/>
      <c r="BL387" s="165"/>
      <c r="BM387" s="165"/>
      <c r="BN387" s="165"/>
      <c r="BO387" s="165"/>
      <c r="BP387" s="165"/>
      <c r="BQ387" s="165"/>
      <c r="BR387" s="165"/>
      <c r="BS387" s="165"/>
      <c r="BT387" s="165"/>
      <c r="BU387" s="165"/>
      <c r="BW387">
        <f t="shared" ref="BW387:CH387" si="640">IF(MIN(AX387,AX388)&gt;=4.5,1*AX389,BJ388)</f>
        <v>0</v>
      </c>
      <c r="BX387">
        <f t="shared" si="640"/>
        <v>0</v>
      </c>
      <c r="BY387">
        <f t="shared" si="640"/>
        <v>0</v>
      </c>
      <c r="BZ387">
        <f t="shared" si="640"/>
        <v>0</v>
      </c>
      <c r="CA387">
        <f t="shared" si="640"/>
        <v>0</v>
      </c>
      <c r="CB387">
        <f t="shared" si="640"/>
        <v>0</v>
      </c>
      <c r="CC387">
        <f t="shared" si="640"/>
        <v>0</v>
      </c>
      <c r="CD387">
        <f t="shared" si="640"/>
        <v>0</v>
      </c>
      <c r="CE387">
        <f t="shared" si="640"/>
        <v>0</v>
      </c>
      <c r="CF387">
        <f t="shared" si="640"/>
        <v>0</v>
      </c>
      <c r="CG387">
        <f t="shared" si="640"/>
        <v>0</v>
      </c>
      <c r="CH387">
        <f t="shared" si="640"/>
        <v>0</v>
      </c>
      <c r="CJ387" s="78">
        <f>SUM(BW387:CH387)</f>
        <v>0</v>
      </c>
      <c r="CK387" s="581">
        <f>CL387+CM387</f>
        <v>0</v>
      </c>
      <c r="CL387" s="581">
        <f>IF(COUNTIF(Kinder!E389:P389,Antrag!$C$4)=0,0,(IF(AND(A387=2,Kinder!E389=Antrag!$C$4),M388,0)+IF(AND(OR(A387=2,B387=2),Kinder!F389=Antrag!$C$4),N388,0)+IF(AND(OR(A387=2,B387=2,C387=2),Kinder!G389=Antrag!$C$4),O388,0)+IF(AND(OR(A387=2,B387=2,C387=2,D387=2),Kinder!H389=Antrag!$C$4),P388,0)+IF(AND(OR(A387=2,B387=2,C387=2,D387=2,E387=2),Kinder!I389=Antrag!$C$4),Q388,0)+IF(AND(OR(A387=2,B387=2,C387=2,D387=2,E387=2,F387=2),Kinder!J389=Antrag!$C$4),R388,0))/12)</f>
        <v>0</v>
      </c>
      <c r="CM387" s="581">
        <f>IF(COUNTIF(Kinder!E389:P389,Antrag!$C$4)=0,0,(IF(AND(OR(A387=2,B387=2,C387=2,D387=2,E387=2,F387=2,G387=2),Kinder!K389=Antrag!$C$4),S388,0)+IF(AND(OR(A387=2,B387=2,C387=2,D387=2,E387=2,F387=2,G387=2,H387=2),Kinder!L389=Antrag!$C$4),T388,0)+IF(AND(OR(A387=2,B387=2,C387=2,D387=2,E387=2,F387=2,G387=2,H387=2,I387=2),Kinder!M389=Antrag!$C$4),U388,0)+IF(AND(OR(A387=2,B387=2,C387=2,D387=2,E387=2,F387=2,G387=2,H387=2,I387=2,J387=2),Kinder!N389=Antrag!$C$4),V388,0)+IF(AND(OR(A387=2,B387=2,C387=2,D387=2,E387=2,F387=2,G387=2,H387=2,I387=2,J387=2,K387=2),Kinder!O389=Antrag!$C$4),W388,0)+IF(AND(OR(A387=2,B387=2,C387=2,D387=2,E387=2,F387=2,G387=2,H387=2,I387=2,J387=2,K387=2,L387=2),Kinder!P389=Antrag!$C$4),X388,0))/12)</f>
        <v>0</v>
      </c>
    </row>
    <row r="388" spans="1:91" x14ac:dyDescent="0.2">
      <c r="A388" s="124"/>
      <c r="M388">
        <f>Kinder!E388</f>
        <v>0</v>
      </c>
      <c r="N388">
        <f>Kinder!F388</f>
        <v>0</v>
      </c>
      <c r="O388">
        <f>Kinder!G388</f>
        <v>0</v>
      </c>
      <c r="P388">
        <f>Kinder!H388</f>
        <v>0</v>
      </c>
      <c r="Q388">
        <f>Kinder!I388</f>
        <v>0</v>
      </c>
      <c r="R388">
        <f>Kinder!J388</f>
        <v>0</v>
      </c>
      <c r="S388">
        <f>Kinder!K388</f>
        <v>0</v>
      </c>
      <c r="T388">
        <f>Kinder!L388</f>
        <v>0</v>
      </c>
      <c r="U388">
        <f>Kinder!M388</f>
        <v>0</v>
      </c>
      <c r="V388">
        <f>Kinder!N388</f>
        <v>0</v>
      </c>
      <c r="W388">
        <f>Kinder!O388</f>
        <v>0</v>
      </c>
      <c r="X388">
        <f>Kinder!P388</f>
        <v>0</v>
      </c>
      <c r="AX388">
        <f>IF(Kinder!BL387&gt;=4.5,IF('Berechnung 4_5 _ x'!D$5="Nein",4.5,IF(Kinder!AJ$903&lt;3,IF(MAX(Kinder!$AJ$903:AJ$903)&lt;3,4.5,Kinder!BL387),MIN('Berechnung 4_5 _ x'!$E$31:$F$32))),Kinder!BL387)</f>
        <v>0</v>
      </c>
      <c r="AY388">
        <f>IF(Kinder!BM387&gt;=4.5,IF('Berechnung 4_5 _ x'!E$5="Nein",4.5,IF(Kinder!AK$903&lt;3,IF(MAX(Kinder!$AJ$903:AK$903)&lt;3,4.5,Kinder!BM387),MIN('Berechnung 4_5 _ x'!$E$31:$F$32))),Kinder!BM387)</f>
        <v>0</v>
      </c>
      <c r="AZ388">
        <f>IF(Kinder!BN387&gt;=4.5,IF('Berechnung 4_5 _ x'!F$5="Nein",4.5,IF(Kinder!AL$903&lt;3,IF(MAX(Kinder!$AJ$903:AL$903)&lt;3,4.5,Kinder!BN387),MIN('Berechnung 4_5 _ x'!$E$31:$F$32))),Kinder!BN387)</f>
        <v>0</v>
      </c>
      <c r="BA388">
        <f>IF(Kinder!BO387&gt;=4.5,IF('Berechnung 4_5 _ x'!G$5="Nein",4.5,IF(Kinder!AM$903&lt;3,IF(MAX(Kinder!$AJ$903:AM$903)&lt;3,4.5,Kinder!BO387),MIN('Berechnung 4_5 _ x'!$E$31:$F$32))),Kinder!BO387)</f>
        <v>0</v>
      </c>
      <c r="BB388">
        <f>IF(Kinder!BP387&gt;=4.5,IF('Berechnung 4_5 _ x'!H$5="Nein",4.5,IF(Kinder!AN$903&lt;3,IF(MAX(Kinder!$AJ$903:AN$903)&lt;3,4.5,Kinder!BP387),MIN('Berechnung 4_5 _ x'!$E$31:$F$32))),Kinder!BP387)</f>
        <v>0</v>
      </c>
      <c r="BC388">
        <f>IF(Kinder!BQ387&gt;=4.5,IF('Berechnung 4_5 _ x'!I$5="Nein",4.5,IF(Kinder!AO$903&lt;3,IF(MAX(Kinder!$AJ$903:AO$903)&lt;3,4.5,Kinder!BQ387),MIN('Berechnung 4_5 _ x'!$E$31:$F$32))),Kinder!BQ387)</f>
        <v>0</v>
      </c>
      <c r="BD388">
        <f>IF(Kinder!BR387&gt;=4.5,IF('Berechnung 4_5 _ x'!J$5="Nein",4.5,IF(Kinder!AP$903&lt;3,IF(MAX(Kinder!$AJ$903:AP$903)&lt;3,4.5,Kinder!BR387),MIN('Berechnung 4_5 _ x'!$E$31:$F$32))),Kinder!BR387)</f>
        <v>0</v>
      </c>
      <c r="BE388">
        <f>IF(Kinder!BS387&gt;=4.5,IF('Berechnung 4_5 _ x'!K$5="Nein",4.5,IF(Kinder!AQ$903&lt;3,IF(MAX(Kinder!$AJ$903:AQ$903)&lt;3,4.5,Kinder!BS387),MIN('Berechnung 4_5 _ x'!$E$31:$F$32))),Kinder!BS387)</f>
        <v>0</v>
      </c>
      <c r="BF388">
        <f>IF(Kinder!BT387&gt;=4.5,IF('Berechnung 4_5 _ x'!L$5="Nein",4.5,IF(Kinder!AR$903&lt;3,IF(MAX(Kinder!$AJ$903:AR$903)&lt;3,4.5,Kinder!BT387),MIN('Berechnung 4_5 _ x'!$E$31:$F$32))),Kinder!BT387)</f>
        <v>0</v>
      </c>
      <c r="BG388">
        <f>IF(Kinder!BU387&gt;=4.5,IF('Berechnung 4_5 _ x'!M$5="Nein",4.5,IF(Kinder!AS$903&lt;3,IF(MAX(Kinder!$AJ$903:AS$903)&lt;3,4.5,Kinder!BU387),MIN('Berechnung 4_5 _ x'!$E$31:$F$32))),Kinder!BU387)</f>
        <v>0</v>
      </c>
      <c r="BH388">
        <f>IF(Kinder!BV387&gt;=4.5,IF('Berechnung 4_5 _ x'!N$5="Nein",4.5,IF(Kinder!AT$903&lt;3,IF(MAX(Kinder!$AJ$903:AT$903)&lt;3,4.5,Kinder!BV387),MIN('Berechnung 4_5 _ x'!$E$31:$F$32))),Kinder!BV387)</f>
        <v>0</v>
      </c>
      <c r="BI388">
        <f>IF(Kinder!BW387&gt;=4.5,IF('Berechnung 4_5 _ x'!O$5="Nein",4.5,IF(Kinder!AU$903&lt;3,IF(MAX(Kinder!$AJ$903:AU$903)&lt;3,4.5,Kinder!BW387),MIN('Berechnung 4_5 _ x'!$E$31:$F$32))),Kinder!BW387)</f>
        <v>0</v>
      </c>
      <c r="BJ388">
        <f t="shared" ref="BJ388:BU388" si="641">MIN(AX387,AX388)*AX389</f>
        <v>0</v>
      </c>
      <c r="BK388">
        <f t="shared" si="641"/>
        <v>0</v>
      </c>
      <c r="BL388">
        <f t="shared" si="641"/>
        <v>0</v>
      </c>
      <c r="BM388">
        <f t="shared" si="641"/>
        <v>0</v>
      </c>
      <c r="BN388">
        <f t="shared" si="641"/>
        <v>0</v>
      </c>
      <c r="BO388">
        <f t="shared" si="641"/>
        <v>0</v>
      </c>
      <c r="BP388">
        <f t="shared" si="641"/>
        <v>0</v>
      </c>
      <c r="BQ388">
        <f t="shared" si="641"/>
        <v>0</v>
      </c>
      <c r="BR388">
        <f t="shared" si="641"/>
        <v>0</v>
      </c>
      <c r="BS388">
        <f t="shared" si="641"/>
        <v>0</v>
      </c>
      <c r="BT388">
        <f t="shared" si="641"/>
        <v>0</v>
      </c>
      <c r="BU388">
        <f t="shared" si="641"/>
        <v>0</v>
      </c>
      <c r="BV388">
        <f>SUM(BJ388:BU388)</f>
        <v>0</v>
      </c>
      <c r="CJ388" s="78"/>
      <c r="CK388" s="581"/>
      <c r="CL388" s="581"/>
      <c r="CM388" s="581"/>
    </row>
    <row r="389" spans="1:91" ht="13.5" thickBot="1" x14ac:dyDescent="0.25">
      <c r="A389" s="167"/>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f t="shared" ref="Y389:AJ389" si="642">A387*M388</f>
        <v>0</v>
      </c>
      <c r="Z389" s="79">
        <f t="shared" si="642"/>
        <v>0</v>
      </c>
      <c r="AA389" s="79">
        <f t="shared" si="642"/>
        <v>0</v>
      </c>
      <c r="AB389" s="79">
        <f t="shared" si="642"/>
        <v>0</v>
      </c>
      <c r="AC389" s="79">
        <f t="shared" si="642"/>
        <v>0</v>
      </c>
      <c r="AD389" s="79">
        <f t="shared" si="642"/>
        <v>0</v>
      </c>
      <c r="AE389" s="79">
        <f t="shared" si="642"/>
        <v>0</v>
      </c>
      <c r="AF389" s="79">
        <f t="shared" si="642"/>
        <v>0</v>
      </c>
      <c r="AG389" s="79">
        <f t="shared" si="642"/>
        <v>0</v>
      </c>
      <c r="AH389" s="79">
        <f t="shared" si="642"/>
        <v>0</v>
      </c>
      <c r="AI389" s="79">
        <f t="shared" si="642"/>
        <v>0</v>
      </c>
      <c r="AJ389" s="79">
        <f t="shared" si="642"/>
        <v>0</v>
      </c>
      <c r="AK389" s="79">
        <f t="shared" ref="AK389:AV389" si="643">IF(A387&gt;4.4,M388,A387*M388)</f>
        <v>0</v>
      </c>
      <c r="AL389" s="79">
        <f t="shared" si="643"/>
        <v>0</v>
      </c>
      <c r="AM389" s="79">
        <f t="shared" si="643"/>
        <v>0</v>
      </c>
      <c r="AN389" s="79">
        <f t="shared" si="643"/>
        <v>0</v>
      </c>
      <c r="AO389" s="79">
        <f t="shared" si="643"/>
        <v>0</v>
      </c>
      <c r="AP389" s="79">
        <f t="shared" si="643"/>
        <v>0</v>
      </c>
      <c r="AQ389" s="79">
        <f t="shared" si="643"/>
        <v>0</v>
      </c>
      <c r="AR389" s="79">
        <f t="shared" si="643"/>
        <v>0</v>
      </c>
      <c r="AS389" s="79">
        <f t="shared" si="643"/>
        <v>0</v>
      </c>
      <c r="AT389" s="79">
        <f t="shared" si="643"/>
        <v>0</v>
      </c>
      <c r="AU389" s="79">
        <f t="shared" si="643"/>
        <v>0</v>
      </c>
      <c r="AV389" s="79">
        <f t="shared" si="643"/>
        <v>0</v>
      </c>
      <c r="AW389" s="79">
        <f>SUM(Y389:AJ389)</f>
        <v>0</v>
      </c>
      <c r="AX389" s="168">
        <f>Kinder!BL388</f>
        <v>0</v>
      </c>
      <c r="AY389" s="168">
        <f>Kinder!BM388</f>
        <v>0</v>
      </c>
      <c r="AZ389" s="168">
        <f>Kinder!BN388</f>
        <v>0</v>
      </c>
      <c r="BA389" s="168">
        <f>Kinder!BO388</f>
        <v>0</v>
      </c>
      <c r="BB389" s="168">
        <f>Kinder!BP388</f>
        <v>0</v>
      </c>
      <c r="BC389" s="168">
        <f>Kinder!BQ388</f>
        <v>0</v>
      </c>
      <c r="BD389" s="168">
        <f>Kinder!BR388</f>
        <v>0</v>
      </c>
      <c r="BE389" s="168">
        <f>Kinder!BS388</f>
        <v>0</v>
      </c>
      <c r="BF389" s="168">
        <f>Kinder!BT388</f>
        <v>0</v>
      </c>
      <c r="BG389" s="168">
        <f>Kinder!BU388</f>
        <v>0</v>
      </c>
      <c r="BH389" s="168">
        <f>Kinder!BV388</f>
        <v>0</v>
      </c>
      <c r="BI389" s="168">
        <f>Kinder!BW388</f>
        <v>0</v>
      </c>
      <c r="BV389" s="79"/>
      <c r="BW389" s="79">
        <f t="shared" ref="BW389:CH389" si="644">IF(MIN(AX387,AX388)&gt;4.5,4.5*AX389,BJ388)</f>
        <v>0</v>
      </c>
      <c r="BX389" s="79">
        <f t="shared" si="644"/>
        <v>0</v>
      </c>
      <c r="BY389" s="79">
        <f t="shared" si="644"/>
        <v>0</v>
      </c>
      <c r="BZ389" s="79">
        <f t="shared" si="644"/>
        <v>0</v>
      </c>
      <c r="CA389" s="79">
        <f t="shared" si="644"/>
        <v>0</v>
      </c>
      <c r="CB389" s="79">
        <f t="shared" si="644"/>
        <v>0</v>
      </c>
      <c r="CC389" s="79">
        <f t="shared" si="644"/>
        <v>0</v>
      </c>
      <c r="CD389" s="79">
        <f t="shared" si="644"/>
        <v>0</v>
      </c>
      <c r="CE389" s="79">
        <f t="shared" si="644"/>
        <v>0</v>
      </c>
      <c r="CF389" s="79">
        <f t="shared" si="644"/>
        <v>0</v>
      </c>
      <c r="CG389" s="79">
        <f t="shared" si="644"/>
        <v>0</v>
      </c>
      <c r="CH389" s="79">
        <f t="shared" si="644"/>
        <v>0</v>
      </c>
      <c r="CI389" s="79">
        <f>SUM(BW389:CH389)</f>
        <v>0</v>
      </c>
      <c r="CJ389" s="80"/>
      <c r="CK389" s="581"/>
      <c r="CL389" s="581"/>
      <c r="CM389" s="581"/>
    </row>
    <row r="390" spans="1:91" x14ac:dyDescent="0.2">
      <c r="A390" s="124">
        <f>Kinder!E390</f>
        <v>0</v>
      </c>
      <c r="B390">
        <f>Kinder!F390</f>
        <v>0</v>
      </c>
      <c r="C390">
        <f>Kinder!G390</f>
        <v>0</v>
      </c>
      <c r="D390">
        <f>Kinder!H390</f>
        <v>0</v>
      </c>
      <c r="E390">
        <f>Kinder!I390</f>
        <v>0</v>
      </c>
      <c r="F390">
        <f>Kinder!J390</f>
        <v>0</v>
      </c>
      <c r="G390">
        <f>Kinder!K390</f>
        <v>0</v>
      </c>
      <c r="H390">
        <f>Kinder!L390</f>
        <v>0</v>
      </c>
      <c r="I390">
        <f>Kinder!M390</f>
        <v>0</v>
      </c>
      <c r="J390">
        <f>Kinder!N390</f>
        <v>0</v>
      </c>
      <c r="K390">
        <f>Kinder!O390</f>
        <v>0</v>
      </c>
      <c r="L390">
        <f>Kinder!P390</f>
        <v>0</v>
      </c>
      <c r="AX390" s="165">
        <f>IF(Kinder!BL390=4.5,'Berechnung 4_5 _ x'!$E$31,Kinder!BL390)</f>
        <v>0</v>
      </c>
      <c r="AY390" s="165">
        <f>IF(Kinder!F390=4.5,'Berechnung 4_5 _ x'!$E$31,Kinder!F390)</f>
        <v>0</v>
      </c>
      <c r="AZ390" s="165">
        <f>IF(Kinder!G390=4.5,'Berechnung 4_5 _ x'!$E$31,Kinder!G390)</f>
        <v>0</v>
      </c>
      <c r="BA390" s="165">
        <f>IF(Kinder!H390=4.5,'Berechnung 4_5 _ x'!$E$31,Kinder!H390)</f>
        <v>0</v>
      </c>
      <c r="BB390" s="165">
        <f>IF(Kinder!I390=4.5,'Berechnung 4_5 _ x'!$E$31,Kinder!I390)</f>
        <v>0</v>
      </c>
      <c r="BC390" s="165">
        <f>IF(Kinder!J390=4.5,'Berechnung 4_5 _ x'!$E$31,Kinder!J390)</f>
        <v>0</v>
      </c>
      <c r="BD390" s="165">
        <f>IF(Kinder!K390=4.5,'Berechnung 4_5 _ x'!$E$31,Kinder!K390)</f>
        <v>0</v>
      </c>
      <c r="BE390" s="165">
        <f>IF(Kinder!L390=4.5,'Berechnung 4_5 _ x'!$E$31,Kinder!L390)</f>
        <v>0</v>
      </c>
      <c r="BF390" s="165">
        <f>IF(Kinder!M390=4.5,'Berechnung 4_5 _ x'!$E$31,Kinder!M390)</f>
        <v>0</v>
      </c>
      <c r="BG390" s="165">
        <f>IF(Kinder!N390=4.5,'Berechnung 4_5 _ x'!$E$31,Kinder!N390)</f>
        <v>0</v>
      </c>
      <c r="BH390" s="165">
        <f>IF(Kinder!O390=4.5,'Berechnung 4_5 _ x'!$E$31,Kinder!O390)</f>
        <v>0</v>
      </c>
      <c r="BI390" s="165">
        <f>IF(Kinder!P390=4.5,'Berechnung 4_5 _ x'!$E$31,Kinder!P390)</f>
        <v>0</v>
      </c>
      <c r="BJ390" s="165"/>
      <c r="BK390" s="165"/>
      <c r="BL390" s="165"/>
      <c r="BM390" s="165"/>
      <c r="BN390" s="165"/>
      <c r="BO390" s="165"/>
      <c r="BP390" s="165"/>
      <c r="BQ390" s="165"/>
      <c r="BR390" s="165"/>
      <c r="BS390" s="165"/>
      <c r="BT390" s="165"/>
      <c r="BU390" s="165"/>
      <c r="BW390">
        <f t="shared" ref="BW390:CH390" si="645">IF(MIN(AX390,AX391)&gt;=4.5,1*AX392,BJ391)</f>
        <v>0</v>
      </c>
      <c r="BX390">
        <f t="shared" si="645"/>
        <v>0</v>
      </c>
      <c r="BY390">
        <f t="shared" si="645"/>
        <v>0</v>
      </c>
      <c r="BZ390">
        <f t="shared" si="645"/>
        <v>0</v>
      </c>
      <c r="CA390">
        <f t="shared" si="645"/>
        <v>0</v>
      </c>
      <c r="CB390">
        <f t="shared" si="645"/>
        <v>0</v>
      </c>
      <c r="CC390">
        <f t="shared" si="645"/>
        <v>0</v>
      </c>
      <c r="CD390">
        <f t="shared" si="645"/>
        <v>0</v>
      </c>
      <c r="CE390">
        <f t="shared" si="645"/>
        <v>0</v>
      </c>
      <c r="CF390">
        <f t="shared" si="645"/>
        <v>0</v>
      </c>
      <c r="CG390">
        <f t="shared" si="645"/>
        <v>0</v>
      </c>
      <c r="CH390">
        <f t="shared" si="645"/>
        <v>0</v>
      </c>
      <c r="CJ390" s="78">
        <f>SUM(BW390:CH390)</f>
        <v>0</v>
      </c>
      <c r="CK390" s="581">
        <f>CL390+CM390</f>
        <v>0</v>
      </c>
      <c r="CL390" s="581">
        <f>IF(COUNTIF(Kinder!E392:P392,Antrag!$C$4)=0,0,(IF(AND(A390=2,Kinder!E392=Antrag!$C$4),M391,0)+IF(AND(OR(A390=2,B390=2),Kinder!F392=Antrag!$C$4),N391,0)+IF(AND(OR(A390=2,B390=2,C390=2),Kinder!G392=Antrag!$C$4),O391,0)+IF(AND(OR(A390=2,B390=2,C390=2,D390=2),Kinder!H392=Antrag!$C$4),P391,0)+IF(AND(OR(A390=2,B390=2,C390=2,D390=2,E390=2),Kinder!I392=Antrag!$C$4),Q391,0)+IF(AND(OR(A390=2,B390=2,C390=2,D390=2,E390=2,F390=2),Kinder!J392=Antrag!$C$4),R391,0))/12)</f>
        <v>0</v>
      </c>
      <c r="CM390" s="581">
        <f>IF(COUNTIF(Kinder!E392:P392,Antrag!$C$4)=0,0,(IF(AND(OR(A390=2,B390=2,C390=2,D390=2,E390=2,F390=2,G390=2),Kinder!K392=Antrag!$C$4),S391,0)+IF(AND(OR(A390=2,B390=2,C390=2,D390=2,E390=2,F390=2,G390=2,H390=2),Kinder!L392=Antrag!$C$4),T391,0)+IF(AND(OR(A390=2,B390=2,C390=2,D390=2,E390=2,F390=2,G390=2,H390=2,I390=2),Kinder!M392=Antrag!$C$4),U391,0)+IF(AND(OR(A390=2,B390=2,C390=2,D390=2,E390=2,F390=2,G390=2,H390=2,I390=2,J390=2),Kinder!N392=Antrag!$C$4),V391,0)+IF(AND(OR(A390=2,B390=2,C390=2,D390=2,E390=2,F390=2,G390=2,H390=2,I390=2,J390=2,K390=2),Kinder!O392=Antrag!$C$4),W391,0)+IF(AND(OR(A390=2,B390=2,C390=2,D390=2,E390=2,F390=2,G390=2,H390=2,I390=2,J390=2,K390=2,L390=2),Kinder!P392=Antrag!$C$4),X391,0))/12)</f>
        <v>0</v>
      </c>
    </row>
    <row r="391" spans="1:91" x14ac:dyDescent="0.2">
      <c r="A391" s="124"/>
      <c r="M391">
        <f>Kinder!E391</f>
        <v>0</v>
      </c>
      <c r="N391">
        <f>Kinder!F391</f>
        <v>0</v>
      </c>
      <c r="O391">
        <f>Kinder!G391</f>
        <v>0</v>
      </c>
      <c r="P391">
        <f>Kinder!H391</f>
        <v>0</v>
      </c>
      <c r="Q391">
        <f>Kinder!I391</f>
        <v>0</v>
      </c>
      <c r="R391">
        <f>Kinder!J391</f>
        <v>0</v>
      </c>
      <c r="S391">
        <f>Kinder!K391</f>
        <v>0</v>
      </c>
      <c r="T391">
        <f>Kinder!L391</f>
        <v>0</v>
      </c>
      <c r="U391">
        <f>Kinder!M391</f>
        <v>0</v>
      </c>
      <c r="V391">
        <f>Kinder!N391</f>
        <v>0</v>
      </c>
      <c r="W391">
        <f>Kinder!O391</f>
        <v>0</v>
      </c>
      <c r="X391">
        <f>Kinder!P391</f>
        <v>0</v>
      </c>
      <c r="AX391">
        <f>IF(Kinder!BL390&gt;=4.5,IF('Berechnung 4_5 _ x'!D$5="Nein",4.5,IF(Kinder!AJ$903&lt;3,IF(MAX(Kinder!$AJ$903:AJ$903)&lt;3,4.5,Kinder!BL390),MIN('Berechnung 4_5 _ x'!$E$31:$F$32))),Kinder!BL390)</f>
        <v>0</v>
      </c>
      <c r="AY391">
        <f>IF(Kinder!BM390&gt;=4.5,IF('Berechnung 4_5 _ x'!E$5="Nein",4.5,IF(Kinder!AK$903&lt;3,IF(MAX(Kinder!$AJ$903:AK$903)&lt;3,4.5,Kinder!BM390),MIN('Berechnung 4_5 _ x'!$E$31:$F$32))),Kinder!BM390)</f>
        <v>0</v>
      </c>
      <c r="AZ391">
        <f>IF(Kinder!BN390&gt;=4.5,IF('Berechnung 4_5 _ x'!F$5="Nein",4.5,IF(Kinder!AL$903&lt;3,IF(MAX(Kinder!$AJ$903:AL$903)&lt;3,4.5,Kinder!BN390),MIN('Berechnung 4_5 _ x'!$E$31:$F$32))),Kinder!BN390)</f>
        <v>0</v>
      </c>
      <c r="BA391">
        <f>IF(Kinder!BO390&gt;=4.5,IF('Berechnung 4_5 _ x'!G$5="Nein",4.5,IF(Kinder!AM$903&lt;3,IF(MAX(Kinder!$AJ$903:AM$903)&lt;3,4.5,Kinder!BO390),MIN('Berechnung 4_5 _ x'!$E$31:$F$32))),Kinder!BO390)</f>
        <v>0</v>
      </c>
      <c r="BB391">
        <f>IF(Kinder!BP390&gt;=4.5,IF('Berechnung 4_5 _ x'!H$5="Nein",4.5,IF(Kinder!AN$903&lt;3,IF(MAX(Kinder!$AJ$903:AN$903)&lt;3,4.5,Kinder!BP390),MIN('Berechnung 4_5 _ x'!$E$31:$F$32))),Kinder!BP390)</f>
        <v>0</v>
      </c>
      <c r="BC391">
        <f>IF(Kinder!BQ390&gt;=4.5,IF('Berechnung 4_5 _ x'!I$5="Nein",4.5,IF(Kinder!AO$903&lt;3,IF(MAX(Kinder!$AJ$903:AO$903)&lt;3,4.5,Kinder!BQ390),MIN('Berechnung 4_5 _ x'!$E$31:$F$32))),Kinder!BQ390)</f>
        <v>0</v>
      </c>
      <c r="BD391">
        <f>IF(Kinder!BR390&gt;=4.5,IF('Berechnung 4_5 _ x'!J$5="Nein",4.5,IF(Kinder!AP$903&lt;3,IF(MAX(Kinder!$AJ$903:AP$903)&lt;3,4.5,Kinder!BR390),MIN('Berechnung 4_5 _ x'!$E$31:$F$32))),Kinder!BR390)</f>
        <v>0</v>
      </c>
      <c r="BE391">
        <f>IF(Kinder!BS390&gt;=4.5,IF('Berechnung 4_5 _ x'!K$5="Nein",4.5,IF(Kinder!AQ$903&lt;3,IF(MAX(Kinder!$AJ$903:AQ$903)&lt;3,4.5,Kinder!BS390),MIN('Berechnung 4_5 _ x'!$E$31:$F$32))),Kinder!BS390)</f>
        <v>0</v>
      </c>
      <c r="BF391">
        <f>IF(Kinder!BT390&gt;=4.5,IF('Berechnung 4_5 _ x'!L$5="Nein",4.5,IF(Kinder!AR$903&lt;3,IF(MAX(Kinder!$AJ$903:AR$903)&lt;3,4.5,Kinder!BT390),MIN('Berechnung 4_5 _ x'!$E$31:$F$32))),Kinder!BT390)</f>
        <v>0</v>
      </c>
      <c r="BG391">
        <f>IF(Kinder!BU390&gt;=4.5,IF('Berechnung 4_5 _ x'!M$5="Nein",4.5,IF(Kinder!AS$903&lt;3,IF(MAX(Kinder!$AJ$903:AS$903)&lt;3,4.5,Kinder!BU390),MIN('Berechnung 4_5 _ x'!$E$31:$F$32))),Kinder!BU390)</f>
        <v>0</v>
      </c>
      <c r="BH391">
        <f>IF(Kinder!BV390&gt;=4.5,IF('Berechnung 4_5 _ x'!N$5="Nein",4.5,IF(Kinder!AT$903&lt;3,IF(MAX(Kinder!$AJ$903:AT$903)&lt;3,4.5,Kinder!BV390),MIN('Berechnung 4_5 _ x'!$E$31:$F$32))),Kinder!BV390)</f>
        <v>0</v>
      </c>
      <c r="BI391">
        <f>IF(Kinder!BW390&gt;=4.5,IF('Berechnung 4_5 _ x'!O$5="Nein",4.5,IF(Kinder!AU$903&lt;3,IF(MAX(Kinder!$AJ$903:AU$903)&lt;3,4.5,Kinder!BW390),MIN('Berechnung 4_5 _ x'!$E$31:$F$32))),Kinder!BW390)</f>
        <v>0</v>
      </c>
      <c r="BJ391">
        <f t="shared" ref="BJ391:BU391" si="646">MIN(AX390,AX391)*AX392</f>
        <v>0</v>
      </c>
      <c r="BK391">
        <f t="shared" si="646"/>
        <v>0</v>
      </c>
      <c r="BL391">
        <f t="shared" si="646"/>
        <v>0</v>
      </c>
      <c r="BM391">
        <f t="shared" si="646"/>
        <v>0</v>
      </c>
      <c r="BN391">
        <f t="shared" si="646"/>
        <v>0</v>
      </c>
      <c r="BO391">
        <f t="shared" si="646"/>
        <v>0</v>
      </c>
      <c r="BP391">
        <f t="shared" si="646"/>
        <v>0</v>
      </c>
      <c r="BQ391">
        <f t="shared" si="646"/>
        <v>0</v>
      </c>
      <c r="BR391">
        <f t="shared" si="646"/>
        <v>0</v>
      </c>
      <c r="BS391">
        <f t="shared" si="646"/>
        <v>0</v>
      </c>
      <c r="BT391">
        <f t="shared" si="646"/>
        <v>0</v>
      </c>
      <c r="BU391">
        <f t="shared" si="646"/>
        <v>0</v>
      </c>
      <c r="BV391">
        <f>SUM(BJ391:BU391)</f>
        <v>0</v>
      </c>
      <c r="CJ391" s="78"/>
      <c r="CK391" s="581"/>
      <c r="CL391" s="581"/>
      <c r="CM391" s="581"/>
    </row>
    <row r="392" spans="1:91" ht="13.5" thickBot="1" x14ac:dyDescent="0.25">
      <c r="A392" s="167"/>
      <c r="B392" s="79"/>
      <c r="C392" s="79"/>
      <c r="D392" s="79"/>
      <c r="E392" s="79"/>
      <c r="F392" s="79"/>
      <c r="G392" s="79"/>
      <c r="H392" s="79"/>
      <c r="I392" s="79"/>
      <c r="J392" s="79"/>
      <c r="K392" s="79"/>
      <c r="L392" s="79"/>
      <c r="M392" s="79"/>
      <c r="N392" s="79"/>
      <c r="O392" s="79"/>
      <c r="P392" s="79"/>
      <c r="Q392" s="79"/>
      <c r="R392" s="79"/>
      <c r="S392" s="79"/>
      <c r="T392" s="79"/>
      <c r="U392" s="79"/>
      <c r="V392" s="79"/>
      <c r="W392" s="79"/>
      <c r="X392" s="79"/>
      <c r="Y392" s="79">
        <f t="shared" ref="Y392:AJ392" si="647">A390*M391</f>
        <v>0</v>
      </c>
      <c r="Z392" s="79">
        <f t="shared" si="647"/>
        <v>0</v>
      </c>
      <c r="AA392" s="79">
        <f t="shared" si="647"/>
        <v>0</v>
      </c>
      <c r="AB392" s="79">
        <f t="shared" si="647"/>
        <v>0</v>
      </c>
      <c r="AC392" s="79">
        <f t="shared" si="647"/>
        <v>0</v>
      </c>
      <c r="AD392" s="79">
        <f t="shared" si="647"/>
        <v>0</v>
      </c>
      <c r="AE392" s="79">
        <f t="shared" si="647"/>
        <v>0</v>
      </c>
      <c r="AF392" s="79">
        <f t="shared" si="647"/>
        <v>0</v>
      </c>
      <c r="AG392" s="79">
        <f t="shared" si="647"/>
        <v>0</v>
      </c>
      <c r="AH392" s="79">
        <f t="shared" si="647"/>
        <v>0</v>
      </c>
      <c r="AI392" s="79">
        <f t="shared" si="647"/>
        <v>0</v>
      </c>
      <c r="AJ392" s="79">
        <f t="shared" si="647"/>
        <v>0</v>
      </c>
      <c r="AK392" s="79">
        <f t="shared" ref="AK392:AV392" si="648">IF(A390&gt;4.4,M391,A390*M391)</f>
        <v>0</v>
      </c>
      <c r="AL392" s="79">
        <f t="shared" si="648"/>
        <v>0</v>
      </c>
      <c r="AM392" s="79">
        <f t="shared" si="648"/>
        <v>0</v>
      </c>
      <c r="AN392" s="79">
        <f t="shared" si="648"/>
        <v>0</v>
      </c>
      <c r="AO392" s="79">
        <f t="shared" si="648"/>
        <v>0</v>
      </c>
      <c r="AP392" s="79">
        <f t="shared" si="648"/>
        <v>0</v>
      </c>
      <c r="AQ392" s="79">
        <f t="shared" si="648"/>
        <v>0</v>
      </c>
      <c r="AR392" s="79">
        <f t="shared" si="648"/>
        <v>0</v>
      </c>
      <c r="AS392" s="79">
        <f t="shared" si="648"/>
        <v>0</v>
      </c>
      <c r="AT392" s="79">
        <f t="shared" si="648"/>
        <v>0</v>
      </c>
      <c r="AU392" s="79">
        <f t="shared" si="648"/>
        <v>0</v>
      </c>
      <c r="AV392" s="79">
        <f t="shared" si="648"/>
        <v>0</v>
      </c>
      <c r="AW392" s="79">
        <f>SUM(Y392:AJ392)</f>
        <v>0</v>
      </c>
      <c r="AX392" s="168">
        <f>Kinder!BL391</f>
        <v>0</v>
      </c>
      <c r="AY392" s="168">
        <f>Kinder!BM391</f>
        <v>0</v>
      </c>
      <c r="AZ392" s="168">
        <f>Kinder!BN391</f>
        <v>0</v>
      </c>
      <c r="BA392" s="168">
        <f>Kinder!BO391</f>
        <v>0</v>
      </c>
      <c r="BB392" s="168">
        <f>Kinder!BP391</f>
        <v>0</v>
      </c>
      <c r="BC392" s="168">
        <f>Kinder!BQ391</f>
        <v>0</v>
      </c>
      <c r="BD392" s="168">
        <f>Kinder!BR391</f>
        <v>0</v>
      </c>
      <c r="BE392" s="168">
        <f>Kinder!BS391</f>
        <v>0</v>
      </c>
      <c r="BF392" s="168">
        <f>Kinder!BT391</f>
        <v>0</v>
      </c>
      <c r="BG392" s="168">
        <f>Kinder!BU391</f>
        <v>0</v>
      </c>
      <c r="BH392" s="168">
        <f>Kinder!BV391</f>
        <v>0</v>
      </c>
      <c r="BI392" s="168">
        <f>Kinder!BW391</f>
        <v>0</v>
      </c>
      <c r="BV392" s="79"/>
      <c r="BW392" s="79">
        <f t="shared" ref="BW392:CH392" si="649">IF(MIN(AX390,AX391)&gt;4.5,4.5*AX392,BJ391)</f>
        <v>0</v>
      </c>
      <c r="BX392" s="79">
        <f t="shared" si="649"/>
        <v>0</v>
      </c>
      <c r="BY392" s="79">
        <f t="shared" si="649"/>
        <v>0</v>
      </c>
      <c r="BZ392" s="79">
        <f t="shared" si="649"/>
        <v>0</v>
      </c>
      <c r="CA392" s="79">
        <f t="shared" si="649"/>
        <v>0</v>
      </c>
      <c r="CB392" s="79">
        <f t="shared" si="649"/>
        <v>0</v>
      </c>
      <c r="CC392" s="79">
        <f t="shared" si="649"/>
        <v>0</v>
      </c>
      <c r="CD392" s="79">
        <f t="shared" si="649"/>
        <v>0</v>
      </c>
      <c r="CE392" s="79">
        <f t="shared" si="649"/>
        <v>0</v>
      </c>
      <c r="CF392" s="79">
        <f t="shared" si="649"/>
        <v>0</v>
      </c>
      <c r="CG392" s="79">
        <f t="shared" si="649"/>
        <v>0</v>
      </c>
      <c r="CH392" s="79">
        <f t="shared" si="649"/>
        <v>0</v>
      </c>
      <c r="CI392" s="79">
        <f>SUM(BW392:CH392)</f>
        <v>0</v>
      </c>
      <c r="CJ392" s="80"/>
      <c r="CK392" s="581"/>
      <c r="CL392" s="581"/>
      <c r="CM392" s="581"/>
    </row>
    <row r="393" spans="1:91" x14ac:dyDescent="0.2">
      <c r="A393" s="124">
        <f>Kinder!E393</f>
        <v>0</v>
      </c>
      <c r="B393">
        <f>Kinder!F393</f>
        <v>0</v>
      </c>
      <c r="C393">
        <f>Kinder!G393</f>
        <v>0</v>
      </c>
      <c r="D393">
        <f>Kinder!H393</f>
        <v>0</v>
      </c>
      <c r="E393">
        <f>Kinder!I393</f>
        <v>0</v>
      </c>
      <c r="F393">
        <f>Kinder!J393</f>
        <v>0</v>
      </c>
      <c r="G393">
        <f>Kinder!K393</f>
        <v>0</v>
      </c>
      <c r="H393">
        <f>Kinder!L393</f>
        <v>0</v>
      </c>
      <c r="I393">
        <f>Kinder!M393</f>
        <v>0</v>
      </c>
      <c r="J393">
        <f>Kinder!N393</f>
        <v>0</v>
      </c>
      <c r="K393">
        <f>Kinder!O393</f>
        <v>0</v>
      </c>
      <c r="L393">
        <f>Kinder!P393</f>
        <v>0</v>
      </c>
      <c r="AX393" s="165">
        <f>IF(Kinder!BL393=4.5,'Berechnung 4_5 _ x'!$E$31,Kinder!BL393)</f>
        <v>0</v>
      </c>
      <c r="AY393" s="165">
        <f>IF(Kinder!F393=4.5,'Berechnung 4_5 _ x'!$E$31,Kinder!F393)</f>
        <v>0</v>
      </c>
      <c r="AZ393" s="165">
        <f>IF(Kinder!G393=4.5,'Berechnung 4_5 _ x'!$E$31,Kinder!G393)</f>
        <v>0</v>
      </c>
      <c r="BA393" s="165">
        <f>IF(Kinder!H393=4.5,'Berechnung 4_5 _ x'!$E$31,Kinder!H393)</f>
        <v>0</v>
      </c>
      <c r="BB393" s="165">
        <f>IF(Kinder!I393=4.5,'Berechnung 4_5 _ x'!$E$31,Kinder!I393)</f>
        <v>0</v>
      </c>
      <c r="BC393" s="165">
        <f>IF(Kinder!J393=4.5,'Berechnung 4_5 _ x'!$E$31,Kinder!J393)</f>
        <v>0</v>
      </c>
      <c r="BD393" s="165">
        <f>IF(Kinder!K393=4.5,'Berechnung 4_5 _ x'!$E$31,Kinder!K393)</f>
        <v>0</v>
      </c>
      <c r="BE393" s="165">
        <f>IF(Kinder!L393=4.5,'Berechnung 4_5 _ x'!$E$31,Kinder!L393)</f>
        <v>0</v>
      </c>
      <c r="BF393" s="165">
        <f>IF(Kinder!M393=4.5,'Berechnung 4_5 _ x'!$E$31,Kinder!M393)</f>
        <v>0</v>
      </c>
      <c r="BG393" s="165">
        <f>IF(Kinder!N393=4.5,'Berechnung 4_5 _ x'!$E$31,Kinder!N393)</f>
        <v>0</v>
      </c>
      <c r="BH393" s="165">
        <f>IF(Kinder!O393=4.5,'Berechnung 4_5 _ x'!$E$31,Kinder!O393)</f>
        <v>0</v>
      </c>
      <c r="BI393" s="165">
        <f>IF(Kinder!P393=4.5,'Berechnung 4_5 _ x'!$E$31,Kinder!P393)</f>
        <v>0</v>
      </c>
      <c r="BJ393" s="165"/>
      <c r="BK393" s="165"/>
      <c r="BL393" s="165"/>
      <c r="BM393" s="165"/>
      <c r="BN393" s="165"/>
      <c r="BO393" s="165"/>
      <c r="BP393" s="165"/>
      <c r="BQ393" s="165"/>
      <c r="BR393" s="165"/>
      <c r="BS393" s="165"/>
      <c r="BT393" s="165"/>
      <c r="BU393" s="165"/>
      <c r="BW393">
        <f t="shared" ref="BW393:CH393" si="650">IF(MIN(AX393,AX394)&gt;=4.5,1*AX395,BJ394)</f>
        <v>0</v>
      </c>
      <c r="BX393">
        <f t="shared" si="650"/>
        <v>0</v>
      </c>
      <c r="BY393">
        <f t="shared" si="650"/>
        <v>0</v>
      </c>
      <c r="BZ393">
        <f t="shared" si="650"/>
        <v>0</v>
      </c>
      <c r="CA393">
        <f t="shared" si="650"/>
        <v>0</v>
      </c>
      <c r="CB393">
        <f t="shared" si="650"/>
        <v>0</v>
      </c>
      <c r="CC393">
        <f t="shared" si="650"/>
        <v>0</v>
      </c>
      <c r="CD393">
        <f t="shared" si="650"/>
        <v>0</v>
      </c>
      <c r="CE393">
        <f t="shared" si="650"/>
        <v>0</v>
      </c>
      <c r="CF393">
        <f t="shared" si="650"/>
        <v>0</v>
      </c>
      <c r="CG393">
        <f t="shared" si="650"/>
        <v>0</v>
      </c>
      <c r="CH393">
        <f t="shared" si="650"/>
        <v>0</v>
      </c>
      <c r="CJ393" s="78">
        <f>SUM(BW393:CH393)</f>
        <v>0</v>
      </c>
      <c r="CK393" s="581">
        <f>CL393+CM393</f>
        <v>0</v>
      </c>
      <c r="CL393" s="581">
        <f>IF(COUNTIF(Kinder!E395:P395,Antrag!$C$4)=0,0,(IF(AND(A393=2,Kinder!E395=Antrag!$C$4),M394,0)+IF(AND(OR(A393=2,B393=2),Kinder!F395=Antrag!$C$4),N394,0)+IF(AND(OR(A393=2,B393=2,C393=2),Kinder!G395=Antrag!$C$4),O394,0)+IF(AND(OR(A393=2,B393=2,C393=2,D393=2),Kinder!H395=Antrag!$C$4),P394,0)+IF(AND(OR(A393=2,B393=2,C393=2,D393=2,E393=2),Kinder!I395=Antrag!$C$4),Q394,0)+IF(AND(OR(A393=2,B393=2,C393=2,D393=2,E393=2,F393=2),Kinder!J395=Antrag!$C$4),R394,0))/12)</f>
        <v>0</v>
      </c>
      <c r="CM393" s="581">
        <f>IF(COUNTIF(Kinder!E395:P395,Antrag!$C$4)=0,0,(IF(AND(OR(A393=2,B393=2,C393=2,D393=2,E393=2,F393=2,G393=2),Kinder!K395=Antrag!$C$4),S394,0)+IF(AND(OR(A393=2,B393=2,C393=2,D393=2,E393=2,F393=2,G393=2,H393=2),Kinder!L395=Antrag!$C$4),T394,0)+IF(AND(OR(A393=2,B393=2,C393=2,D393=2,E393=2,F393=2,G393=2,H393=2,I393=2),Kinder!M395=Antrag!$C$4),U394,0)+IF(AND(OR(A393=2,B393=2,C393=2,D393=2,E393=2,F393=2,G393=2,H393=2,I393=2,J393=2),Kinder!N395=Antrag!$C$4),V394,0)+IF(AND(OR(A393=2,B393=2,C393=2,D393=2,E393=2,F393=2,G393=2,H393=2,I393=2,J393=2,K393=2),Kinder!O395=Antrag!$C$4),W394,0)+IF(AND(OR(A393=2,B393=2,C393=2,D393=2,E393=2,F393=2,G393=2,H393=2,I393=2,J393=2,K393=2,L393=2),Kinder!P395=Antrag!$C$4),X394,0))/12)</f>
        <v>0</v>
      </c>
    </row>
    <row r="394" spans="1:91" x14ac:dyDescent="0.2">
      <c r="A394" s="124"/>
      <c r="M394">
        <f>Kinder!E394</f>
        <v>0</v>
      </c>
      <c r="N394">
        <f>Kinder!F394</f>
        <v>0</v>
      </c>
      <c r="O394">
        <f>Kinder!G394</f>
        <v>0</v>
      </c>
      <c r="P394">
        <f>Kinder!H394</f>
        <v>0</v>
      </c>
      <c r="Q394">
        <f>Kinder!I394</f>
        <v>0</v>
      </c>
      <c r="R394">
        <f>Kinder!J394</f>
        <v>0</v>
      </c>
      <c r="S394">
        <f>Kinder!K394</f>
        <v>0</v>
      </c>
      <c r="T394">
        <f>Kinder!L394</f>
        <v>0</v>
      </c>
      <c r="U394">
        <f>Kinder!M394</f>
        <v>0</v>
      </c>
      <c r="V394">
        <f>Kinder!N394</f>
        <v>0</v>
      </c>
      <c r="W394">
        <f>Kinder!O394</f>
        <v>0</v>
      </c>
      <c r="X394">
        <f>Kinder!P394</f>
        <v>0</v>
      </c>
      <c r="AX394">
        <f>IF(Kinder!BL393&gt;=4.5,IF('Berechnung 4_5 _ x'!D$5="Nein",4.5,IF(Kinder!AJ$903&lt;3,IF(MAX(Kinder!$AJ$903:AJ$903)&lt;3,4.5,Kinder!BL393),MIN('Berechnung 4_5 _ x'!$E$31:$F$32))),Kinder!BL393)</f>
        <v>0</v>
      </c>
      <c r="AY394">
        <f>IF(Kinder!BM393&gt;=4.5,IF('Berechnung 4_5 _ x'!E$5="Nein",4.5,IF(Kinder!AK$903&lt;3,IF(MAX(Kinder!$AJ$903:AK$903)&lt;3,4.5,Kinder!BM393),MIN('Berechnung 4_5 _ x'!$E$31:$F$32))),Kinder!BM393)</f>
        <v>0</v>
      </c>
      <c r="AZ394">
        <f>IF(Kinder!BN393&gt;=4.5,IF('Berechnung 4_5 _ x'!F$5="Nein",4.5,IF(Kinder!AL$903&lt;3,IF(MAX(Kinder!$AJ$903:AL$903)&lt;3,4.5,Kinder!BN393),MIN('Berechnung 4_5 _ x'!$E$31:$F$32))),Kinder!BN393)</f>
        <v>0</v>
      </c>
      <c r="BA394">
        <f>IF(Kinder!BO393&gt;=4.5,IF('Berechnung 4_5 _ x'!G$5="Nein",4.5,IF(Kinder!AM$903&lt;3,IF(MAX(Kinder!$AJ$903:AM$903)&lt;3,4.5,Kinder!BO393),MIN('Berechnung 4_5 _ x'!$E$31:$F$32))),Kinder!BO393)</f>
        <v>0</v>
      </c>
      <c r="BB394">
        <f>IF(Kinder!BP393&gt;=4.5,IF('Berechnung 4_5 _ x'!H$5="Nein",4.5,IF(Kinder!AN$903&lt;3,IF(MAX(Kinder!$AJ$903:AN$903)&lt;3,4.5,Kinder!BP393),MIN('Berechnung 4_5 _ x'!$E$31:$F$32))),Kinder!BP393)</f>
        <v>0</v>
      </c>
      <c r="BC394">
        <f>IF(Kinder!BQ393&gt;=4.5,IF('Berechnung 4_5 _ x'!I$5="Nein",4.5,IF(Kinder!AO$903&lt;3,IF(MAX(Kinder!$AJ$903:AO$903)&lt;3,4.5,Kinder!BQ393),MIN('Berechnung 4_5 _ x'!$E$31:$F$32))),Kinder!BQ393)</f>
        <v>0</v>
      </c>
      <c r="BD394">
        <f>IF(Kinder!BR393&gt;=4.5,IF('Berechnung 4_5 _ x'!J$5="Nein",4.5,IF(Kinder!AP$903&lt;3,IF(MAX(Kinder!$AJ$903:AP$903)&lt;3,4.5,Kinder!BR393),MIN('Berechnung 4_5 _ x'!$E$31:$F$32))),Kinder!BR393)</f>
        <v>0</v>
      </c>
      <c r="BE394">
        <f>IF(Kinder!BS393&gt;=4.5,IF('Berechnung 4_5 _ x'!K$5="Nein",4.5,IF(Kinder!AQ$903&lt;3,IF(MAX(Kinder!$AJ$903:AQ$903)&lt;3,4.5,Kinder!BS393),MIN('Berechnung 4_5 _ x'!$E$31:$F$32))),Kinder!BS393)</f>
        <v>0</v>
      </c>
      <c r="BF394">
        <f>IF(Kinder!BT393&gt;=4.5,IF('Berechnung 4_5 _ x'!L$5="Nein",4.5,IF(Kinder!AR$903&lt;3,IF(MAX(Kinder!$AJ$903:AR$903)&lt;3,4.5,Kinder!BT393),MIN('Berechnung 4_5 _ x'!$E$31:$F$32))),Kinder!BT393)</f>
        <v>0</v>
      </c>
      <c r="BG394">
        <f>IF(Kinder!BU393&gt;=4.5,IF('Berechnung 4_5 _ x'!M$5="Nein",4.5,IF(Kinder!AS$903&lt;3,IF(MAX(Kinder!$AJ$903:AS$903)&lt;3,4.5,Kinder!BU393),MIN('Berechnung 4_5 _ x'!$E$31:$F$32))),Kinder!BU393)</f>
        <v>0</v>
      </c>
      <c r="BH394">
        <f>IF(Kinder!BV393&gt;=4.5,IF('Berechnung 4_5 _ x'!N$5="Nein",4.5,IF(Kinder!AT$903&lt;3,IF(MAX(Kinder!$AJ$903:AT$903)&lt;3,4.5,Kinder!BV393),MIN('Berechnung 4_5 _ x'!$E$31:$F$32))),Kinder!BV393)</f>
        <v>0</v>
      </c>
      <c r="BI394">
        <f>IF(Kinder!BW393&gt;=4.5,IF('Berechnung 4_5 _ x'!O$5="Nein",4.5,IF(Kinder!AU$903&lt;3,IF(MAX(Kinder!$AJ$903:AU$903)&lt;3,4.5,Kinder!BW393),MIN('Berechnung 4_5 _ x'!$E$31:$F$32))),Kinder!BW393)</f>
        <v>0</v>
      </c>
      <c r="BJ394">
        <f t="shared" ref="BJ394:BU394" si="651">MIN(AX393,AX394)*AX395</f>
        <v>0</v>
      </c>
      <c r="BK394">
        <f t="shared" si="651"/>
        <v>0</v>
      </c>
      <c r="BL394">
        <f t="shared" si="651"/>
        <v>0</v>
      </c>
      <c r="BM394">
        <f t="shared" si="651"/>
        <v>0</v>
      </c>
      <c r="BN394">
        <f t="shared" si="651"/>
        <v>0</v>
      </c>
      <c r="BO394">
        <f t="shared" si="651"/>
        <v>0</v>
      </c>
      <c r="BP394">
        <f t="shared" si="651"/>
        <v>0</v>
      </c>
      <c r="BQ394">
        <f t="shared" si="651"/>
        <v>0</v>
      </c>
      <c r="BR394">
        <f t="shared" si="651"/>
        <v>0</v>
      </c>
      <c r="BS394">
        <f t="shared" si="651"/>
        <v>0</v>
      </c>
      <c r="BT394">
        <f t="shared" si="651"/>
        <v>0</v>
      </c>
      <c r="BU394">
        <f t="shared" si="651"/>
        <v>0</v>
      </c>
      <c r="BV394">
        <f>SUM(BJ394:BU394)</f>
        <v>0</v>
      </c>
      <c r="CJ394" s="78"/>
      <c r="CK394" s="581"/>
      <c r="CL394" s="581"/>
      <c r="CM394" s="581"/>
    </row>
    <row r="395" spans="1:91" ht="13.5" thickBot="1" x14ac:dyDescent="0.25">
      <c r="A395" s="167"/>
      <c r="B395" s="79"/>
      <c r="C395" s="79"/>
      <c r="D395" s="79"/>
      <c r="E395" s="79"/>
      <c r="F395" s="79"/>
      <c r="G395" s="79"/>
      <c r="H395" s="79"/>
      <c r="I395" s="79"/>
      <c r="J395" s="79"/>
      <c r="K395" s="79"/>
      <c r="L395" s="79"/>
      <c r="M395" s="79"/>
      <c r="N395" s="79"/>
      <c r="O395" s="79"/>
      <c r="P395" s="79"/>
      <c r="Q395" s="79"/>
      <c r="R395" s="79"/>
      <c r="S395" s="79"/>
      <c r="T395" s="79"/>
      <c r="U395" s="79"/>
      <c r="V395" s="79"/>
      <c r="W395" s="79"/>
      <c r="X395" s="79"/>
      <c r="Y395" s="79">
        <f t="shared" ref="Y395:AJ395" si="652">A393*M394</f>
        <v>0</v>
      </c>
      <c r="Z395" s="79">
        <f t="shared" si="652"/>
        <v>0</v>
      </c>
      <c r="AA395" s="79">
        <f t="shared" si="652"/>
        <v>0</v>
      </c>
      <c r="AB395" s="79">
        <f t="shared" si="652"/>
        <v>0</v>
      </c>
      <c r="AC395" s="79">
        <f t="shared" si="652"/>
        <v>0</v>
      </c>
      <c r="AD395" s="79">
        <f t="shared" si="652"/>
        <v>0</v>
      </c>
      <c r="AE395" s="79">
        <f t="shared" si="652"/>
        <v>0</v>
      </c>
      <c r="AF395" s="79">
        <f t="shared" si="652"/>
        <v>0</v>
      </c>
      <c r="AG395" s="79">
        <f t="shared" si="652"/>
        <v>0</v>
      </c>
      <c r="AH395" s="79">
        <f t="shared" si="652"/>
        <v>0</v>
      </c>
      <c r="AI395" s="79">
        <f t="shared" si="652"/>
        <v>0</v>
      </c>
      <c r="AJ395" s="79">
        <f t="shared" si="652"/>
        <v>0</v>
      </c>
      <c r="AK395" s="79">
        <f t="shared" ref="AK395:AV395" si="653">IF(A393&gt;4.4,M394,A393*M394)</f>
        <v>0</v>
      </c>
      <c r="AL395" s="79">
        <f t="shared" si="653"/>
        <v>0</v>
      </c>
      <c r="AM395" s="79">
        <f t="shared" si="653"/>
        <v>0</v>
      </c>
      <c r="AN395" s="79">
        <f t="shared" si="653"/>
        <v>0</v>
      </c>
      <c r="AO395" s="79">
        <f t="shared" si="653"/>
        <v>0</v>
      </c>
      <c r="AP395" s="79">
        <f t="shared" si="653"/>
        <v>0</v>
      </c>
      <c r="AQ395" s="79">
        <f t="shared" si="653"/>
        <v>0</v>
      </c>
      <c r="AR395" s="79">
        <f t="shared" si="653"/>
        <v>0</v>
      </c>
      <c r="AS395" s="79">
        <f t="shared" si="653"/>
        <v>0</v>
      </c>
      <c r="AT395" s="79">
        <f t="shared" si="653"/>
        <v>0</v>
      </c>
      <c r="AU395" s="79">
        <f t="shared" si="653"/>
        <v>0</v>
      </c>
      <c r="AV395" s="79">
        <f t="shared" si="653"/>
        <v>0</v>
      </c>
      <c r="AW395" s="79">
        <f>SUM(Y395:AJ395)</f>
        <v>0</v>
      </c>
      <c r="AX395" s="168">
        <f>Kinder!BL394</f>
        <v>0</v>
      </c>
      <c r="AY395" s="168">
        <f>Kinder!BM394</f>
        <v>0</v>
      </c>
      <c r="AZ395" s="168">
        <f>Kinder!BN394</f>
        <v>0</v>
      </c>
      <c r="BA395" s="168">
        <f>Kinder!BO394</f>
        <v>0</v>
      </c>
      <c r="BB395" s="168">
        <f>Kinder!BP394</f>
        <v>0</v>
      </c>
      <c r="BC395" s="168">
        <f>Kinder!BQ394</f>
        <v>0</v>
      </c>
      <c r="BD395" s="168">
        <f>Kinder!BR394</f>
        <v>0</v>
      </c>
      <c r="BE395" s="168">
        <f>Kinder!BS394</f>
        <v>0</v>
      </c>
      <c r="BF395" s="168">
        <f>Kinder!BT394</f>
        <v>0</v>
      </c>
      <c r="BG395" s="168">
        <f>Kinder!BU394</f>
        <v>0</v>
      </c>
      <c r="BH395" s="168">
        <f>Kinder!BV394</f>
        <v>0</v>
      </c>
      <c r="BI395" s="168">
        <f>Kinder!BW394</f>
        <v>0</v>
      </c>
      <c r="BV395" s="79"/>
      <c r="BW395" s="79">
        <f t="shared" ref="BW395:CH395" si="654">IF(MIN(AX393,AX394)&gt;4.5,4.5*AX395,BJ394)</f>
        <v>0</v>
      </c>
      <c r="BX395" s="79">
        <f t="shared" si="654"/>
        <v>0</v>
      </c>
      <c r="BY395" s="79">
        <f t="shared" si="654"/>
        <v>0</v>
      </c>
      <c r="BZ395" s="79">
        <f t="shared" si="654"/>
        <v>0</v>
      </c>
      <c r="CA395" s="79">
        <f t="shared" si="654"/>
        <v>0</v>
      </c>
      <c r="CB395" s="79">
        <f t="shared" si="654"/>
        <v>0</v>
      </c>
      <c r="CC395" s="79">
        <f t="shared" si="654"/>
        <v>0</v>
      </c>
      <c r="CD395" s="79">
        <f t="shared" si="654"/>
        <v>0</v>
      </c>
      <c r="CE395" s="79">
        <f t="shared" si="654"/>
        <v>0</v>
      </c>
      <c r="CF395" s="79">
        <f t="shared" si="654"/>
        <v>0</v>
      </c>
      <c r="CG395" s="79">
        <f t="shared" si="654"/>
        <v>0</v>
      </c>
      <c r="CH395" s="79">
        <f t="shared" si="654"/>
        <v>0</v>
      </c>
      <c r="CI395" s="79">
        <f>SUM(BW395:CH395)</f>
        <v>0</v>
      </c>
      <c r="CJ395" s="80"/>
      <c r="CK395" s="581"/>
      <c r="CL395" s="581"/>
      <c r="CM395" s="581"/>
    </row>
    <row r="396" spans="1:91" x14ac:dyDescent="0.2">
      <c r="A396" s="124">
        <f>Kinder!E396</f>
        <v>0</v>
      </c>
      <c r="B396">
        <f>Kinder!F396</f>
        <v>0</v>
      </c>
      <c r="C396">
        <f>Kinder!G396</f>
        <v>0</v>
      </c>
      <c r="D396">
        <f>Kinder!H396</f>
        <v>0</v>
      </c>
      <c r="E396">
        <f>Kinder!I396</f>
        <v>0</v>
      </c>
      <c r="F396">
        <f>Kinder!J396</f>
        <v>0</v>
      </c>
      <c r="G396">
        <f>Kinder!K396</f>
        <v>0</v>
      </c>
      <c r="H396">
        <f>Kinder!L396</f>
        <v>0</v>
      </c>
      <c r="I396">
        <f>Kinder!M396</f>
        <v>0</v>
      </c>
      <c r="J396">
        <f>Kinder!N396</f>
        <v>0</v>
      </c>
      <c r="K396">
        <f>Kinder!O396</f>
        <v>0</v>
      </c>
      <c r="L396">
        <f>Kinder!P396</f>
        <v>0</v>
      </c>
      <c r="AX396" s="165">
        <f>IF(Kinder!BL396=4.5,'Berechnung 4_5 _ x'!$E$31,Kinder!BL396)</f>
        <v>0</v>
      </c>
      <c r="AY396" s="165">
        <f>IF(Kinder!F396=4.5,'Berechnung 4_5 _ x'!$E$31,Kinder!F396)</f>
        <v>0</v>
      </c>
      <c r="AZ396" s="165">
        <f>IF(Kinder!G396=4.5,'Berechnung 4_5 _ x'!$E$31,Kinder!G396)</f>
        <v>0</v>
      </c>
      <c r="BA396" s="165">
        <f>IF(Kinder!H396=4.5,'Berechnung 4_5 _ x'!$E$31,Kinder!H396)</f>
        <v>0</v>
      </c>
      <c r="BB396" s="165">
        <f>IF(Kinder!I396=4.5,'Berechnung 4_5 _ x'!$E$31,Kinder!I396)</f>
        <v>0</v>
      </c>
      <c r="BC396" s="165">
        <f>IF(Kinder!J396=4.5,'Berechnung 4_5 _ x'!$E$31,Kinder!J396)</f>
        <v>0</v>
      </c>
      <c r="BD396" s="165">
        <f>IF(Kinder!K396=4.5,'Berechnung 4_5 _ x'!$E$31,Kinder!K396)</f>
        <v>0</v>
      </c>
      <c r="BE396" s="165">
        <f>IF(Kinder!L396=4.5,'Berechnung 4_5 _ x'!$E$31,Kinder!L396)</f>
        <v>0</v>
      </c>
      <c r="BF396" s="165">
        <f>IF(Kinder!M396=4.5,'Berechnung 4_5 _ x'!$E$31,Kinder!M396)</f>
        <v>0</v>
      </c>
      <c r="BG396" s="165">
        <f>IF(Kinder!N396=4.5,'Berechnung 4_5 _ x'!$E$31,Kinder!N396)</f>
        <v>0</v>
      </c>
      <c r="BH396" s="165">
        <f>IF(Kinder!O396=4.5,'Berechnung 4_5 _ x'!$E$31,Kinder!O396)</f>
        <v>0</v>
      </c>
      <c r="BI396" s="165">
        <f>IF(Kinder!P396=4.5,'Berechnung 4_5 _ x'!$E$31,Kinder!P396)</f>
        <v>0</v>
      </c>
      <c r="BJ396" s="165"/>
      <c r="BK396" s="165"/>
      <c r="BL396" s="165"/>
      <c r="BM396" s="165"/>
      <c r="BN396" s="165"/>
      <c r="BO396" s="165"/>
      <c r="BP396" s="165"/>
      <c r="BQ396" s="165"/>
      <c r="BR396" s="165"/>
      <c r="BS396" s="165"/>
      <c r="BT396" s="165"/>
      <c r="BU396" s="165"/>
      <c r="BW396">
        <f t="shared" ref="BW396:CH396" si="655">IF(MIN(AX396,AX397)&gt;=4.5,1*AX398,BJ397)</f>
        <v>0</v>
      </c>
      <c r="BX396">
        <f t="shared" si="655"/>
        <v>0</v>
      </c>
      <c r="BY396">
        <f t="shared" si="655"/>
        <v>0</v>
      </c>
      <c r="BZ396">
        <f t="shared" si="655"/>
        <v>0</v>
      </c>
      <c r="CA396">
        <f t="shared" si="655"/>
        <v>0</v>
      </c>
      <c r="CB396">
        <f t="shared" si="655"/>
        <v>0</v>
      </c>
      <c r="CC396">
        <f t="shared" si="655"/>
        <v>0</v>
      </c>
      <c r="CD396">
        <f t="shared" si="655"/>
        <v>0</v>
      </c>
      <c r="CE396">
        <f t="shared" si="655"/>
        <v>0</v>
      </c>
      <c r="CF396">
        <f t="shared" si="655"/>
        <v>0</v>
      </c>
      <c r="CG396">
        <f t="shared" si="655"/>
        <v>0</v>
      </c>
      <c r="CH396">
        <f t="shared" si="655"/>
        <v>0</v>
      </c>
      <c r="CJ396" s="78">
        <f>SUM(BW396:CH396)</f>
        <v>0</v>
      </c>
      <c r="CK396" s="581">
        <f>CL396+CM396</f>
        <v>0</v>
      </c>
      <c r="CL396" s="581">
        <f>IF(COUNTIF(Kinder!E398:P398,Antrag!$C$4)=0,0,(IF(AND(A396=2,Kinder!E398=Antrag!$C$4),M397,0)+IF(AND(OR(A396=2,B396=2),Kinder!F398=Antrag!$C$4),N397,0)+IF(AND(OR(A396=2,B396=2,C396=2),Kinder!G398=Antrag!$C$4),O397,0)+IF(AND(OR(A396=2,B396=2,C396=2,D396=2),Kinder!H398=Antrag!$C$4),P397,0)+IF(AND(OR(A396=2,B396=2,C396=2,D396=2,E396=2),Kinder!I398=Antrag!$C$4),Q397,0)+IF(AND(OR(A396=2,B396=2,C396=2,D396=2,E396=2,F396=2),Kinder!J398=Antrag!$C$4),R397,0))/12)</f>
        <v>0</v>
      </c>
      <c r="CM396" s="581">
        <f>IF(COUNTIF(Kinder!E398:P398,Antrag!$C$4)=0,0,(IF(AND(OR(A396=2,B396=2,C396=2,D396=2,E396=2,F396=2,G396=2),Kinder!K398=Antrag!$C$4),S397,0)+IF(AND(OR(A396=2,B396=2,C396=2,D396=2,E396=2,F396=2,G396=2,H396=2),Kinder!L398=Antrag!$C$4),T397,0)+IF(AND(OR(A396=2,B396=2,C396=2,D396=2,E396=2,F396=2,G396=2,H396=2,I396=2),Kinder!M398=Antrag!$C$4),U397,0)+IF(AND(OR(A396=2,B396=2,C396=2,D396=2,E396=2,F396=2,G396=2,H396=2,I396=2,J396=2),Kinder!N398=Antrag!$C$4),V397,0)+IF(AND(OR(A396=2,B396=2,C396=2,D396=2,E396=2,F396=2,G396=2,H396=2,I396=2,J396=2,K396=2),Kinder!O398=Antrag!$C$4),W397,0)+IF(AND(OR(A396=2,B396=2,C396=2,D396=2,E396=2,F396=2,G396=2,H396=2,I396=2,J396=2,K396=2,L396=2),Kinder!P398=Antrag!$C$4),X397,0))/12)</f>
        <v>0</v>
      </c>
    </row>
    <row r="397" spans="1:91" x14ac:dyDescent="0.2">
      <c r="A397" s="124"/>
      <c r="M397">
        <f>Kinder!E397</f>
        <v>0</v>
      </c>
      <c r="N397">
        <f>Kinder!F397</f>
        <v>0</v>
      </c>
      <c r="O397">
        <f>Kinder!G397</f>
        <v>0</v>
      </c>
      <c r="P397">
        <f>Kinder!H397</f>
        <v>0</v>
      </c>
      <c r="Q397">
        <f>Kinder!I397</f>
        <v>0</v>
      </c>
      <c r="R397">
        <f>Kinder!J397</f>
        <v>0</v>
      </c>
      <c r="S397">
        <f>Kinder!K397</f>
        <v>0</v>
      </c>
      <c r="T397">
        <f>Kinder!L397</f>
        <v>0</v>
      </c>
      <c r="U397">
        <f>Kinder!M397</f>
        <v>0</v>
      </c>
      <c r="V397">
        <f>Kinder!N397</f>
        <v>0</v>
      </c>
      <c r="W397">
        <f>Kinder!O397</f>
        <v>0</v>
      </c>
      <c r="X397">
        <f>Kinder!P397</f>
        <v>0</v>
      </c>
      <c r="AX397">
        <f>IF(Kinder!BL396&gt;=4.5,IF('Berechnung 4_5 _ x'!D$5="Nein",4.5,IF(Kinder!AJ$903&lt;3,IF(MAX(Kinder!$AJ$903:AJ$903)&lt;3,4.5,Kinder!BL396),MIN('Berechnung 4_5 _ x'!$E$31:$F$32))),Kinder!BL396)</f>
        <v>0</v>
      </c>
      <c r="AY397">
        <f>IF(Kinder!BM396&gt;=4.5,IF('Berechnung 4_5 _ x'!E$5="Nein",4.5,IF(Kinder!AK$903&lt;3,IF(MAX(Kinder!$AJ$903:AK$903)&lt;3,4.5,Kinder!BM396),MIN('Berechnung 4_5 _ x'!$E$31:$F$32))),Kinder!BM396)</f>
        <v>0</v>
      </c>
      <c r="AZ397">
        <f>IF(Kinder!BN396&gt;=4.5,IF('Berechnung 4_5 _ x'!F$5="Nein",4.5,IF(Kinder!AL$903&lt;3,IF(MAX(Kinder!$AJ$903:AL$903)&lt;3,4.5,Kinder!BN396),MIN('Berechnung 4_5 _ x'!$E$31:$F$32))),Kinder!BN396)</f>
        <v>0</v>
      </c>
      <c r="BA397">
        <f>IF(Kinder!BO396&gt;=4.5,IF('Berechnung 4_5 _ x'!G$5="Nein",4.5,IF(Kinder!AM$903&lt;3,IF(MAX(Kinder!$AJ$903:AM$903)&lt;3,4.5,Kinder!BO396),MIN('Berechnung 4_5 _ x'!$E$31:$F$32))),Kinder!BO396)</f>
        <v>0</v>
      </c>
      <c r="BB397">
        <f>IF(Kinder!BP396&gt;=4.5,IF('Berechnung 4_5 _ x'!H$5="Nein",4.5,IF(Kinder!AN$903&lt;3,IF(MAX(Kinder!$AJ$903:AN$903)&lt;3,4.5,Kinder!BP396),MIN('Berechnung 4_5 _ x'!$E$31:$F$32))),Kinder!BP396)</f>
        <v>0</v>
      </c>
      <c r="BC397">
        <f>IF(Kinder!BQ396&gt;=4.5,IF('Berechnung 4_5 _ x'!I$5="Nein",4.5,IF(Kinder!AO$903&lt;3,IF(MAX(Kinder!$AJ$903:AO$903)&lt;3,4.5,Kinder!BQ396),MIN('Berechnung 4_5 _ x'!$E$31:$F$32))),Kinder!BQ396)</f>
        <v>0</v>
      </c>
      <c r="BD397">
        <f>IF(Kinder!BR396&gt;=4.5,IF('Berechnung 4_5 _ x'!J$5="Nein",4.5,IF(Kinder!AP$903&lt;3,IF(MAX(Kinder!$AJ$903:AP$903)&lt;3,4.5,Kinder!BR396),MIN('Berechnung 4_5 _ x'!$E$31:$F$32))),Kinder!BR396)</f>
        <v>0</v>
      </c>
      <c r="BE397">
        <f>IF(Kinder!BS396&gt;=4.5,IF('Berechnung 4_5 _ x'!K$5="Nein",4.5,IF(Kinder!AQ$903&lt;3,IF(MAX(Kinder!$AJ$903:AQ$903)&lt;3,4.5,Kinder!BS396),MIN('Berechnung 4_5 _ x'!$E$31:$F$32))),Kinder!BS396)</f>
        <v>0</v>
      </c>
      <c r="BF397">
        <f>IF(Kinder!BT396&gt;=4.5,IF('Berechnung 4_5 _ x'!L$5="Nein",4.5,IF(Kinder!AR$903&lt;3,IF(MAX(Kinder!$AJ$903:AR$903)&lt;3,4.5,Kinder!BT396),MIN('Berechnung 4_5 _ x'!$E$31:$F$32))),Kinder!BT396)</f>
        <v>0</v>
      </c>
      <c r="BG397">
        <f>IF(Kinder!BU396&gt;=4.5,IF('Berechnung 4_5 _ x'!M$5="Nein",4.5,IF(Kinder!AS$903&lt;3,IF(MAX(Kinder!$AJ$903:AS$903)&lt;3,4.5,Kinder!BU396),MIN('Berechnung 4_5 _ x'!$E$31:$F$32))),Kinder!BU396)</f>
        <v>0</v>
      </c>
      <c r="BH397">
        <f>IF(Kinder!BV396&gt;=4.5,IF('Berechnung 4_5 _ x'!N$5="Nein",4.5,IF(Kinder!AT$903&lt;3,IF(MAX(Kinder!$AJ$903:AT$903)&lt;3,4.5,Kinder!BV396),MIN('Berechnung 4_5 _ x'!$E$31:$F$32))),Kinder!BV396)</f>
        <v>0</v>
      </c>
      <c r="BI397">
        <f>IF(Kinder!BW396&gt;=4.5,IF('Berechnung 4_5 _ x'!O$5="Nein",4.5,IF(Kinder!AU$903&lt;3,IF(MAX(Kinder!$AJ$903:AU$903)&lt;3,4.5,Kinder!BW396),MIN('Berechnung 4_5 _ x'!$E$31:$F$32))),Kinder!BW396)</f>
        <v>0</v>
      </c>
      <c r="BJ397">
        <f t="shared" ref="BJ397:BU397" si="656">MIN(AX396,AX397)*AX398</f>
        <v>0</v>
      </c>
      <c r="BK397">
        <f t="shared" si="656"/>
        <v>0</v>
      </c>
      <c r="BL397">
        <f t="shared" si="656"/>
        <v>0</v>
      </c>
      <c r="BM397">
        <f t="shared" si="656"/>
        <v>0</v>
      </c>
      <c r="BN397">
        <f t="shared" si="656"/>
        <v>0</v>
      </c>
      <c r="BO397">
        <f t="shared" si="656"/>
        <v>0</v>
      </c>
      <c r="BP397">
        <f t="shared" si="656"/>
        <v>0</v>
      </c>
      <c r="BQ397">
        <f t="shared" si="656"/>
        <v>0</v>
      </c>
      <c r="BR397">
        <f t="shared" si="656"/>
        <v>0</v>
      </c>
      <c r="BS397">
        <f t="shared" si="656"/>
        <v>0</v>
      </c>
      <c r="BT397">
        <f t="shared" si="656"/>
        <v>0</v>
      </c>
      <c r="BU397">
        <f t="shared" si="656"/>
        <v>0</v>
      </c>
      <c r="BV397">
        <f>SUM(BJ397:BU397)</f>
        <v>0</v>
      </c>
      <c r="CJ397" s="78"/>
      <c r="CK397" s="581"/>
      <c r="CL397" s="581"/>
      <c r="CM397" s="581"/>
    </row>
    <row r="398" spans="1:91" ht="13.5" thickBot="1" x14ac:dyDescent="0.25">
      <c r="A398" s="167"/>
      <c r="B398" s="79"/>
      <c r="C398" s="79"/>
      <c r="D398" s="79"/>
      <c r="E398" s="79"/>
      <c r="F398" s="79"/>
      <c r="G398" s="79"/>
      <c r="H398" s="79"/>
      <c r="I398" s="79"/>
      <c r="J398" s="79"/>
      <c r="K398" s="79"/>
      <c r="L398" s="79"/>
      <c r="M398" s="79"/>
      <c r="N398" s="79"/>
      <c r="O398" s="79"/>
      <c r="P398" s="79"/>
      <c r="Q398" s="79"/>
      <c r="R398" s="79"/>
      <c r="S398" s="79"/>
      <c r="T398" s="79"/>
      <c r="U398" s="79"/>
      <c r="V398" s="79"/>
      <c r="W398" s="79"/>
      <c r="X398" s="79"/>
      <c r="Y398" s="79">
        <f t="shared" ref="Y398:AJ398" si="657">A396*M397</f>
        <v>0</v>
      </c>
      <c r="Z398" s="79">
        <f t="shared" si="657"/>
        <v>0</v>
      </c>
      <c r="AA398" s="79">
        <f t="shared" si="657"/>
        <v>0</v>
      </c>
      <c r="AB398" s="79">
        <f t="shared" si="657"/>
        <v>0</v>
      </c>
      <c r="AC398" s="79">
        <f t="shared" si="657"/>
        <v>0</v>
      </c>
      <c r="AD398" s="79">
        <f t="shared" si="657"/>
        <v>0</v>
      </c>
      <c r="AE398" s="79">
        <f t="shared" si="657"/>
        <v>0</v>
      </c>
      <c r="AF398" s="79">
        <f t="shared" si="657"/>
        <v>0</v>
      </c>
      <c r="AG398" s="79">
        <f t="shared" si="657"/>
        <v>0</v>
      </c>
      <c r="AH398" s="79">
        <f t="shared" si="657"/>
        <v>0</v>
      </c>
      <c r="AI398" s="79">
        <f t="shared" si="657"/>
        <v>0</v>
      </c>
      <c r="AJ398" s="79">
        <f t="shared" si="657"/>
        <v>0</v>
      </c>
      <c r="AK398" s="79">
        <f t="shared" ref="AK398:AV398" si="658">IF(A396&gt;4.4,M397,A396*M397)</f>
        <v>0</v>
      </c>
      <c r="AL398" s="79">
        <f t="shared" si="658"/>
        <v>0</v>
      </c>
      <c r="AM398" s="79">
        <f t="shared" si="658"/>
        <v>0</v>
      </c>
      <c r="AN398" s="79">
        <f t="shared" si="658"/>
        <v>0</v>
      </c>
      <c r="AO398" s="79">
        <f t="shared" si="658"/>
        <v>0</v>
      </c>
      <c r="AP398" s="79">
        <f t="shared" si="658"/>
        <v>0</v>
      </c>
      <c r="AQ398" s="79">
        <f t="shared" si="658"/>
        <v>0</v>
      </c>
      <c r="AR398" s="79">
        <f t="shared" si="658"/>
        <v>0</v>
      </c>
      <c r="AS398" s="79">
        <f t="shared" si="658"/>
        <v>0</v>
      </c>
      <c r="AT398" s="79">
        <f t="shared" si="658"/>
        <v>0</v>
      </c>
      <c r="AU398" s="79">
        <f t="shared" si="658"/>
        <v>0</v>
      </c>
      <c r="AV398" s="79">
        <f t="shared" si="658"/>
        <v>0</v>
      </c>
      <c r="AW398" s="79">
        <f>SUM(Y398:AJ398)</f>
        <v>0</v>
      </c>
      <c r="AX398" s="168">
        <f>Kinder!BL397</f>
        <v>0</v>
      </c>
      <c r="AY398" s="168">
        <f>Kinder!BM397</f>
        <v>0</v>
      </c>
      <c r="AZ398" s="168">
        <f>Kinder!BN397</f>
        <v>0</v>
      </c>
      <c r="BA398" s="168">
        <f>Kinder!BO397</f>
        <v>0</v>
      </c>
      <c r="BB398" s="168">
        <f>Kinder!BP397</f>
        <v>0</v>
      </c>
      <c r="BC398" s="168">
        <f>Kinder!BQ397</f>
        <v>0</v>
      </c>
      <c r="BD398" s="168">
        <f>Kinder!BR397</f>
        <v>0</v>
      </c>
      <c r="BE398" s="168">
        <f>Kinder!BS397</f>
        <v>0</v>
      </c>
      <c r="BF398" s="168">
        <f>Kinder!BT397</f>
        <v>0</v>
      </c>
      <c r="BG398" s="168">
        <f>Kinder!BU397</f>
        <v>0</v>
      </c>
      <c r="BH398" s="168">
        <f>Kinder!BV397</f>
        <v>0</v>
      </c>
      <c r="BI398" s="168">
        <f>Kinder!BW397</f>
        <v>0</v>
      </c>
      <c r="BV398" s="79"/>
      <c r="BW398" s="79">
        <f t="shared" ref="BW398:CH398" si="659">IF(MIN(AX396,AX397)&gt;4.5,4.5*AX398,BJ397)</f>
        <v>0</v>
      </c>
      <c r="BX398" s="79">
        <f t="shared" si="659"/>
        <v>0</v>
      </c>
      <c r="BY398" s="79">
        <f t="shared" si="659"/>
        <v>0</v>
      </c>
      <c r="BZ398" s="79">
        <f t="shared" si="659"/>
        <v>0</v>
      </c>
      <c r="CA398" s="79">
        <f t="shared" si="659"/>
        <v>0</v>
      </c>
      <c r="CB398" s="79">
        <f t="shared" si="659"/>
        <v>0</v>
      </c>
      <c r="CC398" s="79">
        <f t="shared" si="659"/>
        <v>0</v>
      </c>
      <c r="CD398" s="79">
        <f t="shared" si="659"/>
        <v>0</v>
      </c>
      <c r="CE398" s="79">
        <f t="shared" si="659"/>
        <v>0</v>
      </c>
      <c r="CF398" s="79">
        <f t="shared" si="659"/>
        <v>0</v>
      </c>
      <c r="CG398" s="79">
        <f t="shared" si="659"/>
        <v>0</v>
      </c>
      <c r="CH398" s="79">
        <f t="shared" si="659"/>
        <v>0</v>
      </c>
      <c r="CI398" s="79">
        <f>SUM(BW398:CH398)</f>
        <v>0</v>
      </c>
      <c r="CJ398" s="80"/>
      <c r="CK398" s="581"/>
      <c r="CL398" s="581"/>
      <c r="CM398" s="581"/>
    </row>
    <row r="399" spans="1:91" x14ac:dyDescent="0.2">
      <c r="A399" s="124">
        <f>Kinder!E399</f>
        <v>0</v>
      </c>
      <c r="B399">
        <f>Kinder!F399</f>
        <v>0</v>
      </c>
      <c r="C399">
        <f>Kinder!G399</f>
        <v>0</v>
      </c>
      <c r="D399">
        <f>Kinder!H399</f>
        <v>0</v>
      </c>
      <c r="E399">
        <f>Kinder!I399</f>
        <v>0</v>
      </c>
      <c r="F399">
        <f>Kinder!J399</f>
        <v>0</v>
      </c>
      <c r="G399">
        <f>Kinder!K399</f>
        <v>0</v>
      </c>
      <c r="H399">
        <f>Kinder!L399</f>
        <v>0</v>
      </c>
      <c r="I399">
        <f>Kinder!M399</f>
        <v>0</v>
      </c>
      <c r="J399">
        <f>Kinder!N399</f>
        <v>0</v>
      </c>
      <c r="K399">
        <f>Kinder!O399</f>
        <v>0</v>
      </c>
      <c r="L399">
        <f>Kinder!P399</f>
        <v>0</v>
      </c>
      <c r="AX399" s="165">
        <f>IF(Kinder!BL399=4.5,'Berechnung 4_5 _ x'!$E$31,Kinder!BL399)</f>
        <v>0</v>
      </c>
      <c r="AY399" s="165">
        <f>IF(Kinder!F399=4.5,'Berechnung 4_5 _ x'!$E$31,Kinder!F399)</f>
        <v>0</v>
      </c>
      <c r="AZ399" s="165">
        <f>IF(Kinder!G399=4.5,'Berechnung 4_5 _ x'!$E$31,Kinder!G399)</f>
        <v>0</v>
      </c>
      <c r="BA399" s="165">
        <f>IF(Kinder!H399=4.5,'Berechnung 4_5 _ x'!$E$31,Kinder!H399)</f>
        <v>0</v>
      </c>
      <c r="BB399" s="165">
        <f>IF(Kinder!I399=4.5,'Berechnung 4_5 _ x'!$E$31,Kinder!I399)</f>
        <v>0</v>
      </c>
      <c r="BC399" s="165">
        <f>IF(Kinder!J399=4.5,'Berechnung 4_5 _ x'!$E$31,Kinder!J399)</f>
        <v>0</v>
      </c>
      <c r="BD399" s="165">
        <f>IF(Kinder!K399=4.5,'Berechnung 4_5 _ x'!$E$31,Kinder!K399)</f>
        <v>0</v>
      </c>
      <c r="BE399" s="165">
        <f>IF(Kinder!L399=4.5,'Berechnung 4_5 _ x'!$E$31,Kinder!L399)</f>
        <v>0</v>
      </c>
      <c r="BF399" s="165">
        <f>IF(Kinder!M399=4.5,'Berechnung 4_5 _ x'!$E$31,Kinder!M399)</f>
        <v>0</v>
      </c>
      <c r="BG399" s="165">
        <f>IF(Kinder!N399=4.5,'Berechnung 4_5 _ x'!$E$31,Kinder!N399)</f>
        <v>0</v>
      </c>
      <c r="BH399" s="165">
        <f>IF(Kinder!O399=4.5,'Berechnung 4_5 _ x'!$E$31,Kinder!O399)</f>
        <v>0</v>
      </c>
      <c r="BI399" s="165">
        <f>IF(Kinder!P399=4.5,'Berechnung 4_5 _ x'!$E$31,Kinder!P399)</f>
        <v>0</v>
      </c>
      <c r="BJ399" s="165"/>
      <c r="BK399" s="165"/>
      <c r="BL399" s="165"/>
      <c r="BM399" s="165"/>
      <c r="BN399" s="165"/>
      <c r="BO399" s="165"/>
      <c r="BP399" s="165"/>
      <c r="BQ399" s="165"/>
      <c r="BR399" s="165"/>
      <c r="BS399" s="165"/>
      <c r="BT399" s="165"/>
      <c r="BU399" s="165"/>
      <c r="BW399">
        <f t="shared" ref="BW399:CH399" si="660">IF(MIN(AX399,AX400)&gt;=4.5,1*AX401,BJ400)</f>
        <v>0</v>
      </c>
      <c r="BX399">
        <f t="shared" si="660"/>
        <v>0</v>
      </c>
      <c r="BY399">
        <f t="shared" si="660"/>
        <v>0</v>
      </c>
      <c r="BZ399">
        <f t="shared" si="660"/>
        <v>0</v>
      </c>
      <c r="CA399">
        <f t="shared" si="660"/>
        <v>0</v>
      </c>
      <c r="CB399">
        <f t="shared" si="660"/>
        <v>0</v>
      </c>
      <c r="CC399">
        <f t="shared" si="660"/>
        <v>0</v>
      </c>
      <c r="CD399">
        <f t="shared" si="660"/>
        <v>0</v>
      </c>
      <c r="CE399">
        <f t="shared" si="660"/>
        <v>0</v>
      </c>
      <c r="CF399">
        <f t="shared" si="660"/>
        <v>0</v>
      </c>
      <c r="CG399">
        <f t="shared" si="660"/>
        <v>0</v>
      </c>
      <c r="CH399">
        <f t="shared" si="660"/>
        <v>0</v>
      </c>
      <c r="CJ399" s="78">
        <f>SUM(BW399:CH399)</f>
        <v>0</v>
      </c>
      <c r="CK399" s="581">
        <f>CL399+CM399</f>
        <v>0</v>
      </c>
      <c r="CL399" s="581">
        <f>IF(COUNTIF(Kinder!E401:P401,Antrag!$C$4)=0,0,(IF(AND(A399=2,Kinder!E401=Antrag!$C$4),M400,0)+IF(AND(OR(A399=2,B399=2),Kinder!F401=Antrag!$C$4),N400,0)+IF(AND(OR(A399=2,B399=2,C399=2),Kinder!G401=Antrag!$C$4),O400,0)+IF(AND(OR(A399=2,B399=2,C399=2,D399=2),Kinder!H401=Antrag!$C$4),P400,0)+IF(AND(OR(A399=2,B399=2,C399=2,D399=2,E399=2),Kinder!I401=Antrag!$C$4),Q400,0)+IF(AND(OR(A399=2,B399=2,C399=2,D399=2,E399=2,F399=2),Kinder!J401=Antrag!$C$4),R400,0))/12)</f>
        <v>0</v>
      </c>
      <c r="CM399" s="581">
        <f>IF(COUNTIF(Kinder!E401:P401,Antrag!$C$4)=0,0,(IF(AND(OR(A399=2,B399=2,C399=2,D399=2,E399=2,F399=2,G399=2),Kinder!K401=Antrag!$C$4),S400,0)+IF(AND(OR(A399=2,B399=2,C399=2,D399=2,E399=2,F399=2,G399=2,H399=2),Kinder!L401=Antrag!$C$4),T400,0)+IF(AND(OR(A399=2,B399=2,C399=2,D399=2,E399=2,F399=2,G399=2,H399=2,I399=2),Kinder!M401=Antrag!$C$4),U400,0)+IF(AND(OR(A399=2,B399=2,C399=2,D399=2,E399=2,F399=2,G399=2,H399=2,I399=2,J399=2),Kinder!N401=Antrag!$C$4),V400,0)+IF(AND(OR(A399=2,B399=2,C399=2,D399=2,E399=2,F399=2,G399=2,H399=2,I399=2,J399=2,K399=2),Kinder!O401=Antrag!$C$4),W400,0)+IF(AND(OR(A399=2,B399=2,C399=2,D399=2,E399=2,F399=2,G399=2,H399=2,I399=2,J399=2,K399=2,L399=2),Kinder!P401=Antrag!$C$4),X400,0))/12)</f>
        <v>0</v>
      </c>
    </row>
    <row r="400" spans="1:91" x14ac:dyDescent="0.2">
      <c r="A400" s="124"/>
      <c r="M400">
        <f>Kinder!E400</f>
        <v>0</v>
      </c>
      <c r="N400">
        <f>Kinder!F400</f>
        <v>0</v>
      </c>
      <c r="O400">
        <f>Kinder!G400</f>
        <v>0</v>
      </c>
      <c r="P400">
        <f>Kinder!H400</f>
        <v>0</v>
      </c>
      <c r="Q400">
        <f>Kinder!I400</f>
        <v>0</v>
      </c>
      <c r="R400">
        <f>Kinder!J400</f>
        <v>0</v>
      </c>
      <c r="S400">
        <f>Kinder!K400</f>
        <v>0</v>
      </c>
      <c r="T400">
        <f>Kinder!L400</f>
        <v>0</v>
      </c>
      <c r="U400">
        <f>Kinder!M400</f>
        <v>0</v>
      </c>
      <c r="V400">
        <f>Kinder!N400</f>
        <v>0</v>
      </c>
      <c r="W400">
        <f>Kinder!O400</f>
        <v>0</v>
      </c>
      <c r="X400">
        <f>Kinder!P400</f>
        <v>0</v>
      </c>
      <c r="AX400">
        <f>IF(Kinder!BL399&gt;=4.5,IF('Berechnung 4_5 _ x'!D$5="Nein",4.5,IF(Kinder!AJ$903&lt;3,IF(MAX(Kinder!$AJ$903:AJ$903)&lt;3,4.5,Kinder!BL399),MIN('Berechnung 4_5 _ x'!$E$31:$F$32))),Kinder!BL399)</f>
        <v>0</v>
      </c>
      <c r="AY400">
        <f>IF(Kinder!BM399&gt;=4.5,IF('Berechnung 4_5 _ x'!E$5="Nein",4.5,IF(Kinder!AK$903&lt;3,IF(MAX(Kinder!$AJ$903:AK$903)&lt;3,4.5,Kinder!BM399),MIN('Berechnung 4_5 _ x'!$E$31:$F$32))),Kinder!BM399)</f>
        <v>0</v>
      </c>
      <c r="AZ400">
        <f>IF(Kinder!BN399&gt;=4.5,IF('Berechnung 4_5 _ x'!F$5="Nein",4.5,IF(Kinder!AL$903&lt;3,IF(MAX(Kinder!$AJ$903:AL$903)&lt;3,4.5,Kinder!BN399),MIN('Berechnung 4_5 _ x'!$E$31:$F$32))),Kinder!BN399)</f>
        <v>0</v>
      </c>
      <c r="BA400">
        <f>IF(Kinder!BO399&gt;=4.5,IF('Berechnung 4_5 _ x'!G$5="Nein",4.5,IF(Kinder!AM$903&lt;3,IF(MAX(Kinder!$AJ$903:AM$903)&lt;3,4.5,Kinder!BO399),MIN('Berechnung 4_5 _ x'!$E$31:$F$32))),Kinder!BO399)</f>
        <v>0</v>
      </c>
      <c r="BB400">
        <f>IF(Kinder!BP399&gt;=4.5,IF('Berechnung 4_5 _ x'!H$5="Nein",4.5,IF(Kinder!AN$903&lt;3,IF(MAX(Kinder!$AJ$903:AN$903)&lt;3,4.5,Kinder!BP399),MIN('Berechnung 4_5 _ x'!$E$31:$F$32))),Kinder!BP399)</f>
        <v>0</v>
      </c>
      <c r="BC400">
        <f>IF(Kinder!BQ399&gt;=4.5,IF('Berechnung 4_5 _ x'!I$5="Nein",4.5,IF(Kinder!AO$903&lt;3,IF(MAX(Kinder!$AJ$903:AO$903)&lt;3,4.5,Kinder!BQ399),MIN('Berechnung 4_5 _ x'!$E$31:$F$32))),Kinder!BQ399)</f>
        <v>0</v>
      </c>
      <c r="BD400">
        <f>IF(Kinder!BR399&gt;=4.5,IF('Berechnung 4_5 _ x'!J$5="Nein",4.5,IF(Kinder!AP$903&lt;3,IF(MAX(Kinder!$AJ$903:AP$903)&lt;3,4.5,Kinder!BR399),MIN('Berechnung 4_5 _ x'!$E$31:$F$32))),Kinder!BR399)</f>
        <v>0</v>
      </c>
      <c r="BE400">
        <f>IF(Kinder!BS399&gt;=4.5,IF('Berechnung 4_5 _ x'!K$5="Nein",4.5,IF(Kinder!AQ$903&lt;3,IF(MAX(Kinder!$AJ$903:AQ$903)&lt;3,4.5,Kinder!BS399),MIN('Berechnung 4_5 _ x'!$E$31:$F$32))),Kinder!BS399)</f>
        <v>0</v>
      </c>
      <c r="BF400">
        <f>IF(Kinder!BT399&gt;=4.5,IF('Berechnung 4_5 _ x'!L$5="Nein",4.5,IF(Kinder!AR$903&lt;3,IF(MAX(Kinder!$AJ$903:AR$903)&lt;3,4.5,Kinder!BT399),MIN('Berechnung 4_5 _ x'!$E$31:$F$32))),Kinder!BT399)</f>
        <v>0</v>
      </c>
      <c r="BG400">
        <f>IF(Kinder!BU399&gt;=4.5,IF('Berechnung 4_5 _ x'!M$5="Nein",4.5,IF(Kinder!AS$903&lt;3,IF(MAX(Kinder!$AJ$903:AS$903)&lt;3,4.5,Kinder!BU399),MIN('Berechnung 4_5 _ x'!$E$31:$F$32))),Kinder!BU399)</f>
        <v>0</v>
      </c>
      <c r="BH400">
        <f>IF(Kinder!BV399&gt;=4.5,IF('Berechnung 4_5 _ x'!N$5="Nein",4.5,IF(Kinder!AT$903&lt;3,IF(MAX(Kinder!$AJ$903:AT$903)&lt;3,4.5,Kinder!BV399),MIN('Berechnung 4_5 _ x'!$E$31:$F$32))),Kinder!BV399)</f>
        <v>0</v>
      </c>
      <c r="BI400">
        <f>IF(Kinder!BW399&gt;=4.5,IF('Berechnung 4_5 _ x'!O$5="Nein",4.5,IF(Kinder!AU$903&lt;3,IF(MAX(Kinder!$AJ$903:AU$903)&lt;3,4.5,Kinder!BW399),MIN('Berechnung 4_5 _ x'!$E$31:$F$32))),Kinder!BW399)</f>
        <v>0</v>
      </c>
      <c r="BJ400">
        <f t="shared" ref="BJ400:BU400" si="661">MIN(AX399,AX400)*AX401</f>
        <v>0</v>
      </c>
      <c r="BK400">
        <f t="shared" si="661"/>
        <v>0</v>
      </c>
      <c r="BL400">
        <f t="shared" si="661"/>
        <v>0</v>
      </c>
      <c r="BM400">
        <f t="shared" si="661"/>
        <v>0</v>
      </c>
      <c r="BN400">
        <f t="shared" si="661"/>
        <v>0</v>
      </c>
      <c r="BO400">
        <f t="shared" si="661"/>
        <v>0</v>
      </c>
      <c r="BP400">
        <f t="shared" si="661"/>
        <v>0</v>
      </c>
      <c r="BQ400">
        <f t="shared" si="661"/>
        <v>0</v>
      </c>
      <c r="BR400">
        <f t="shared" si="661"/>
        <v>0</v>
      </c>
      <c r="BS400">
        <f t="shared" si="661"/>
        <v>0</v>
      </c>
      <c r="BT400">
        <f t="shared" si="661"/>
        <v>0</v>
      </c>
      <c r="BU400">
        <f t="shared" si="661"/>
        <v>0</v>
      </c>
      <c r="BV400">
        <f>SUM(BJ400:BU400)</f>
        <v>0</v>
      </c>
      <c r="CJ400" s="78"/>
      <c r="CK400" s="581"/>
      <c r="CL400" s="581"/>
      <c r="CM400" s="581"/>
    </row>
    <row r="401" spans="1:91" ht="13.5" thickBot="1" x14ac:dyDescent="0.25">
      <c r="A401" s="167"/>
      <c r="B401" s="79"/>
      <c r="C401" s="79"/>
      <c r="D401" s="79"/>
      <c r="E401" s="79"/>
      <c r="F401" s="79"/>
      <c r="G401" s="79"/>
      <c r="H401" s="79"/>
      <c r="I401" s="79"/>
      <c r="J401" s="79"/>
      <c r="K401" s="79"/>
      <c r="L401" s="79"/>
      <c r="M401" s="79"/>
      <c r="N401" s="79"/>
      <c r="O401" s="79"/>
      <c r="P401" s="79"/>
      <c r="Q401" s="79"/>
      <c r="R401" s="79"/>
      <c r="S401" s="79"/>
      <c r="T401" s="79"/>
      <c r="U401" s="79"/>
      <c r="V401" s="79"/>
      <c r="W401" s="79"/>
      <c r="X401" s="79"/>
      <c r="Y401" s="79">
        <f t="shared" ref="Y401:AJ401" si="662">A399*M400</f>
        <v>0</v>
      </c>
      <c r="Z401" s="79">
        <f t="shared" si="662"/>
        <v>0</v>
      </c>
      <c r="AA401" s="79">
        <f t="shared" si="662"/>
        <v>0</v>
      </c>
      <c r="AB401" s="79">
        <f t="shared" si="662"/>
        <v>0</v>
      </c>
      <c r="AC401" s="79">
        <f t="shared" si="662"/>
        <v>0</v>
      </c>
      <c r="AD401" s="79">
        <f t="shared" si="662"/>
        <v>0</v>
      </c>
      <c r="AE401" s="79">
        <f t="shared" si="662"/>
        <v>0</v>
      </c>
      <c r="AF401" s="79">
        <f t="shared" si="662"/>
        <v>0</v>
      </c>
      <c r="AG401" s="79">
        <f t="shared" si="662"/>
        <v>0</v>
      </c>
      <c r="AH401" s="79">
        <f t="shared" si="662"/>
        <v>0</v>
      </c>
      <c r="AI401" s="79">
        <f t="shared" si="662"/>
        <v>0</v>
      </c>
      <c r="AJ401" s="79">
        <f t="shared" si="662"/>
        <v>0</v>
      </c>
      <c r="AK401" s="79">
        <f t="shared" ref="AK401:AV401" si="663">IF(A399&gt;4.4,M400,A399*M400)</f>
        <v>0</v>
      </c>
      <c r="AL401" s="79">
        <f t="shared" si="663"/>
        <v>0</v>
      </c>
      <c r="AM401" s="79">
        <f t="shared" si="663"/>
        <v>0</v>
      </c>
      <c r="AN401" s="79">
        <f t="shared" si="663"/>
        <v>0</v>
      </c>
      <c r="AO401" s="79">
        <f t="shared" si="663"/>
        <v>0</v>
      </c>
      <c r="AP401" s="79">
        <f t="shared" si="663"/>
        <v>0</v>
      </c>
      <c r="AQ401" s="79">
        <f t="shared" si="663"/>
        <v>0</v>
      </c>
      <c r="AR401" s="79">
        <f t="shared" si="663"/>
        <v>0</v>
      </c>
      <c r="AS401" s="79">
        <f t="shared" si="663"/>
        <v>0</v>
      </c>
      <c r="AT401" s="79">
        <f t="shared" si="663"/>
        <v>0</v>
      </c>
      <c r="AU401" s="79">
        <f t="shared" si="663"/>
        <v>0</v>
      </c>
      <c r="AV401" s="79">
        <f t="shared" si="663"/>
        <v>0</v>
      </c>
      <c r="AW401" s="79">
        <f>SUM(Y401:AJ401)</f>
        <v>0</v>
      </c>
      <c r="AX401" s="168">
        <f>Kinder!BL400</f>
        <v>0</v>
      </c>
      <c r="AY401" s="168">
        <f>Kinder!BM400</f>
        <v>0</v>
      </c>
      <c r="AZ401" s="168">
        <f>Kinder!BN400</f>
        <v>0</v>
      </c>
      <c r="BA401" s="168">
        <f>Kinder!BO400</f>
        <v>0</v>
      </c>
      <c r="BB401" s="168">
        <f>Kinder!BP400</f>
        <v>0</v>
      </c>
      <c r="BC401" s="168">
        <f>Kinder!BQ400</f>
        <v>0</v>
      </c>
      <c r="BD401" s="168">
        <f>Kinder!BR400</f>
        <v>0</v>
      </c>
      <c r="BE401" s="168">
        <f>Kinder!BS400</f>
        <v>0</v>
      </c>
      <c r="BF401" s="168">
        <f>Kinder!BT400</f>
        <v>0</v>
      </c>
      <c r="BG401" s="168">
        <f>Kinder!BU400</f>
        <v>0</v>
      </c>
      <c r="BH401" s="168">
        <f>Kinder!BV400</f>
        <v>0</v>
      </c>
      <c r="BI401" s="168">
        <f>Kinder!BW400</f>
        <v>0</v>
      </c>
      <c r="BV401" s="79"/>
      <c r="BW401" s="79">
        <f t="shared" ref="BW401:CH401" si="664">IF(MIN(AX399,AX400)&gt;4.5,4.5*AX401,BJ400)</f>
        <v>0</v>
      </c>
      <c r="BX401" s="79">
        <f t="shared" si="664"/>
        <v>0</v>
      </c>
      <c r="BY401" s="79">
        <f t="shared" si="664"/>
        <v>0</v>
      </c>
      <c r="BZ401" s="79">
        <f t="shared" si="664"/>
        <v>0</v>
      </c>
      <c r="CA401" s="79">
        <f t="shared" si="664"/>
        <v>0</v>
      </c>
      <c r="CB401" s="79">
        <f t="shared" si="664"/>
        <v>0</v>
      </c>
      <c r="CC401" s="79">
        <f t="shared" si="664"/>
        <v>0</v>
      </c>
      <c r="CD401" s="79">
        <f t="shared" si="664"/>
        <v>0</v>
      </c>
      <c r="CE401" s="79">
        <f t="shared" si="664"/>
        <v>0</v>
      </c>
      <c r="CF401" s="79">
        <f t="shared" si="664"/>
        <v>0</v>
      </c>
      <c r="CG401" s="79">
        <f t="shared" si="664"/>
        <v>0</v>
      </c>
      <c r="CH401" s="79">
        <f t="shared" si="664"/>
        <v>0</v>
      </c>
      <c r="CI401" s="79">
        <f>SUM(BW401:CH401)</f>
        <v>0</v>
      </c>
      <c r="CJ401" s="80"/>
      <c r="CK401" s="581"/>
      <c r="CL401" s="581"/>
      <c r="CM401" s="581"/>
    </row>
    <row r="402" spans="1:91" x14ac:dyDescent="0.2">
      <c r="A402" s="124">
        <f>Kinder!E402</f>
        <v>0</v>
      </c>
      <c r="B402">
        <f>Kinder!F402</f>
        <v>0</v>
      </c>
      <c r="C402">
        <f>Kinder!G402</f>
        <v>0</v>
      </c>
      <c r="D402">
        <f>Kinder!H402</f>
        <v>0</v>
      </c>
      <c r="E402">
        <f>Kinder!I402</f>
        <v>0</v>
      </c>
      <c r="F402">
        <f>Kinder!J402</f>
        <v>0</v>
      </c>
      <c r="G402">
        <f>Kinder!K402</f>
        <v>0</v>
      </c>
      <c r="H402">
        <f>Kinder!L402</f>
        <v>0</v>
      </c>
      <c r="I402">
        <f>Kinder!M402</f>
        <v>0</v>
      </c>
      <c r="J402">
        <f>Kinder!N402</f>
        <v>0</v>
      </c>
      <c r="K402">
        <f>Kinder!O402</f>
        <v>0</v>
      </c>
      <c r="L402">
        <f>Kinder!P402</f>
        <v>0</v>
      </c>
      <c r="AX402" s="165">
        <f>IF(Kinder!BL402=4.5,'Berechnung 4_5 _ x'!$E$31,Kinder!BL402)</f>
        <v>0</v>
      </c>
      <c r="AY402" s="165">
        <f>IF(Kinder!F402=4.5,'Berechnung 4_5 _ x'!$E$31,Kinder!F402)</f>
        <v>0</v>
      </c>
      <c r="AZ402" s="165">
        <f>IF(Kinder!G402=4.5,'Berechnung 4_5 _ x'!$E$31,Kinder!G402)</f>
        <v>0</v>
      </c>
      <c r="BA402" s="165">
        <f>IF(Kinder!H402=4.5,'Berechnung 4_5 _ x'!$E$31,Kinder!H402)</f>
        <v>0</v>
      </c>
      <c r="BB402" s="165">
        <f>IF(Kinder!I402=4.5,'Berechnung 4_5 _ x'!$E$31,Kinder!I402)</f>
        <v>0</v>
      </c>
      <c r="BC402" s="165">
        <f>IF(Kinder!J402=4.5,'Berechnung 4_5 _ x'!$E$31,Kinder!J402)</f>
        <v>0</v>
      </c>
      <c r="BD402" s="165">
        <f>IF(Kinder!K402=4.5,'Berechnung 4_5 _ x'!$E$31,Kinder!K402)</f>
        <v>0</v>
      </c>
      <c r="BE402" s="165">
        <f>IF(Kinder!L402=4.5,'Berechnung 4_5 _ x'!$E$31,Kinder!L402)</f>
        <v>0</v>
      </c>
      <c r="BF402" s="165">
        <f>IF(Kinder!M402=4.5,'Berechnung 4_5 _ x'!$E$31,Kinder!M402)</f>
        <v>0</v>
      </c>
      <c r="BG402" s="165">
        <f>IF(Kinder!N402=4.5,'Berechnung 4_5 _ x'!$E$31,Kinder!N402)</f>
        <v>0</v>
      </c>
      <c r="BH402" s="165">
        <f>IF(Kinder!O402=4.5,'Berechnung 4_5 _ x'!$E$31,Kinder!O402)</f>
        <v>0</v>
      </c>
      <c r="BI402" s="165">
        <f>IF(Kinder!P402=4.5,'Berechnung 4_5 _ x'!$E$31,Kinder!P402)</f>
        <v>0</v>
      </c>
      <c r="BJ402" s="165"/>
      <c r="BK402" s="165"/>
      <c r="BL402" s="165"/>
      <c r="BM402" s="165"/>
      <c r="BN402" s="165"/>
      <c r="BO402" s="165"/>
      <c r="BP402" s="165"/>
      <c r="BQ402" s="165"/>
      <c r="BR402" s="165"/>
      <c r="BS402" s="165"/>
      <c r="BT402" s="165"/>
      <c r="BU402" s="165"/>
      <c r="BW402">
        <f t="shared" ref="BW402:CH402" si="665">IF(MIN(AX402,AX403)&gt;=4.5,1*AX404,BJ403)</f>
        <v>0</v>
      </c>
      <c r="BX402">
        <f t="shared" si="665"/>
        <v>0</v>
      </c>
      <c r="BY402">
        <f t="shared" si="665"/>
        <v>0</v>
      </c>
      <c r="BZ402">
        <f t="shared" si="665"/>
        <v>0</v>
      </c>
      <c r="CA402">
        <f t="shared" si="665"/>
        <v>0</v>
      </c>
      <c r="CB402">
        <f t="shared" si="665"/>
        <v>0</v>
      </c>
      <c r="CC402">
        <f t="shared" si="665"/>
        <v>0</v>
      </c>
      <c r="CD402">
        <f t="shared" si="665"/>
        <v>0</v>
      </c>
      <c r="CE402">
        <f t="shared" si="665"/>
        <v>0</v>
      </c>
      <c r="CF402">
        <f t="shared" si="665"/>
        <v>0</v>
      </c>
      <c r="CG402">
        <f t="shared" si="665"/>
        <v>0</v>
      </c>
      <c r="CH402">
        <f t="shared" si="665"/>
        <v>0</v>
      </c>
      <c r="CJ402" s="78">
        <f>SUM(BW402:CH402)</f>
        <v>0</v>
      </c>
      <c r="CK402" s="581">
        <f>CL402+CM402</f>
        <v>0</v>
      </c>
      <c r="CL402" s="581">
        <f>IF(COUNTIF(Kinder!E404:P404,Antrag!$C$4)=0,0,(IF(AND(A402=2,Kinder!E404=Antrag!$C$4),M403,0)+IF(AND(OR(A402=2,B402=2),Kinder!F404=Antrag!$C$4),N403,0)+IF(AND(OR(A402=2,B402=2,C402=2),Kinder!G404=Antrag!$C$4),O403,0)+IF(AND(OR(A402=2,B402=2,C402=2,D402=2),Kinder!H404=Antrag!$C$4),P403,0)+IF(AND(OR(A402=2,B402=2,C402=2,D402=2,E402=2),Kinder!I404=Antrag!$C$4),Q403,0)+IF(AND(OR(A402=2,B402=2,C402=2,D402=2,E402=2,F402=2),Kinder!J404=Antrag!$C$4),R403,0))/12)</f>
        <v>0</v>
      </c>
      <c r="CM402" s="581">
        <f>IF(COUNTIF(Kinder!E404:P404,Antrag!$C$4)=0,0,(IF(AND(OR(A402=2,B402=2,C402=2,D402=2,E402=2,F402=2,G402=2),Kinder!K404=Antrag!$C$4),S403,0)+IF(AND(OR(A402=2,B402=2,C402=2,D402=2,E402=2,F402=2,G402=2,H402=2),Kinder!L404=Antrag!$C$4),T403,0)+IF(AND(OR(A402=2,B402=2,C402=2,D402=2,E402=2,F402=2,G402=2,H402=2,I402=2),Kinder!M404=Antrag!$C$4),U403,0)+IF(AND(OR(A402=2,B402=2,C402=2,D402=2,E402=2,F402=2,G402=2,H402=2,I402=2,J402=2),Kinder!N404=Antrag!$C$4),V403,0)+IF(AND(OR(A402=2,B402=2,C402=2,D402=2,E402=2,F402=2,G402=2,H402=2,I402=2,J402=2,K402=2),Kinder!O404=Antrag!$C$4),W403,0)+IF(AND(OR(A402=2,B402=2,C402=2,D402=2,E402=2,F402=2,G402=2,H402=2,I402=2,J402=2,K402=2,L402=2),Kinder!P404=Antrag!$C$4),X403,0))/12)</f>
        <v>0</v>
      </c>
    </row>
    <row r="403" spans="1:91" x14ac:dyDescent="0.2">
      <c r="A403" s="124"/>
      <c r="M403">
        <f>Kinder!E403</f>
        <v>0</v>
      </c>
      <c r="N403">
        <f>Kinder!F403</f>
        <v>0</v>
      </c>
      <c r="O403">
        <f>Kinder!G403</f>
        <v>0</v>
      </c>
      <c r="P403">
        <f>Kinder!H403</f>
        <v>0</v>
      </c>
      <c r="Q403">
        <f>Kinder!I403</f>
        <v>0</v>
      </c>
      <c r="R403">
        <f>Kinder!J403</f>
        <v>0</v>
      </c>
      <c r="S403">
        <f>Kinder!K403</f>
        <v>0</v>
      </c>
      <c r="T403">
        <f>Kinder!L403</f>
        <v>0</v>
      </c>
      <c r="U403">
        <f>Kinder!M403</f>
        <v>0</v>
      </c>
      <c r="V403">
        <f>Kinder!N403</f>
        <v>0</v>
      </c>
      <c r="W403">
        <f>Kinder!O403</f>
        <v>0</v>
      </c>
      <c r="X403">
        <f>Kinder!P403</f>
        <v>0</v>
      </c>
      <c r="AX403">
        <f>IF(Kinder!BL402&gt;=4.5,IF('Berechnung 4_5 _ x'!D$5="Nein",4.5,IF(Kinder!AJ$903&lt;3,IF(MAX(Kinder!$AJ$903:AJ$903)&lt;3,4.5,Kinder!BL402),MIN('Berechnung 4_5 _ x'!$E$31:$F$32))),Kinder!BL402)</f>
        <v>0</v>
      </c>
      <c r="AY403">
        <f>IF(Kinder!BM402&gt;=4.5,IF('Berechnung 4_5 _ x'!E$5="Nein",4.5,IF(Kinder!AK$903&lt;3,IF(MAX(Kinder!$AJ$903:AK$903)&lt;3,4.5,Kinder!BM402),MIN('Berechnung 4_5 _ x'!$E$31:$F$32))),Kinder!BM402)</f>
        <v>0</v>
      </c>
      <c r="AZ403">
        <f>IF(Kinder!BN402&gt;=4.5,IF('Berechnung 4_5 _ x'!F$5="Nein",4.5,IF(Kinder!AL$903&lt;3,IF(MAX(Kinder!$AJ$903:AL$903)&lt;3,4.5,Kinder!BN402),MIN('Berechnung 4_5 _ x'!$E$31:$F$32))),Kinder!BN402)</f>
        <v>0</v>
      </c>
      <c r="BA403">
        <f>IF(Kinder!BO402&gt;=4.5,IF('Berechnung 4_5 _ x'!G$5="Nein",4.5,IF(Kinder!AM$903&lt;3,IF(MAX(Kinder!$AJ$903:AM$903)&lt;3,4.5,Kinder!BO402),MIN('Berechnung 4_5 _ x'!$E$31:$F$32))),Kinder!BO402)</f>
        <v>0</v>
      </c>
      <c r="BB403">
        <f>IF(Kinder!BP402&gt;=4.5,IF('Berechnung 4_5 _ x'!H$5="Nein",4.5,IF(Kinder!AN$903&lt;3,IF(MAX(Kinder!$AJ$903:AN$903)&lt;3,4.5,Kinder!BP402),MIN('Berechnung 4_5 _ x'!$E$31:$F$32))),Kinder!BP402)</f>
        <v>0</v>
      </c>
      <c r="BC403">
        <f>IF(Kinder!BQ402&gt;=4.5,IF('Berechnung 4_5 _ x'!I$5="Nein",4.5,IF(Kinder!AO$903&lt;3,IF(MAX(Kinder!$AJ$903:AO$903)&lt;3,4.5,Kinder!BQ402),MIN('Berechnung 4_5 _ x'!$E$31:$F$32))),Kinder!BQ402)</f>
        <v>0</v>
      </c>
      <c r="BD403">
        <f>IF(Kinder!BR402&gt;=4.5,IF('Berechnung 4_5 _ x'!J$5="Nein",4.5,IF(Kinder!AP$903&lt;3,IF(MAX(Kinder!$AJ$903:AP$903)&lt;3,4.5,Kinder!BR402),MIN('Berechnung 4_5 _ x'!$E$31:$F$32))),Kinder!BR402)</f>
        <v>0</v>
      </c>
      <c r="BE403">
        <f>IF(Kinder!BS402&gt;=4.5,IF('Berechnung 4_5 _ x'!K$5="Nein",4.5,IF(Kinder!AQ$903&lt;3,IF(MAX(Kinder!$AJ$903:AQ$903)&lt;3,4.5,Kinder!BS402),MIN('Berechnung 4_5 _ x'!$E$31:$F$32))),Kinder!BS402)</f>
        <v>0</v>
      </c>
      <c r="BF403">
        <f>IF(Kinder!BT402&gt;=4.5,IF('Berechnung 4_5 _ x'!L$5="Nein",4.5,IF(Kinder!AR$903&lt;3,IF(MAX(Kinder!$AJ$903:AR$903)&lt;3,4.5,Kinder!BT402),MIN('Berechnung 4_5 _ x'!$E$31:$F$32))),Kinder!BT402)</f>
        <v>0</v>
      </c>
      <c r="BG403">
        <f>IF(Kinder!BU402&gt;=4.5,IF('Berechnung 4_5 _ x'!M$5="Nein",4.5,IF(Kinder!AS$903&lt;3,IF(MAX(Kinder!$AJ$903:AS$903)&lt;3,4.5,Kinder!BU402),MIN('Berechnung 4_5 _ x'!$E$31:$F$32))),Kinder!BU402)</f>
        <v>0</v>
      </c>
      <c r="BH403">
        <f>IF(Kinder!BV402&gt;=4.5,IF('Berechnung 4_5 _ x'!N$5="Nein",4.5,IF(Kinder!AT$903&lt;3,IF(MAX(Kinder!$AJ$903:AT$903)&lt;3,4.5,Kinder!BV402),MIN('Berechnung 4_5 _ x'!$E$31:$F$32))),Kinder!BV402)</f>
        <v>0</v>
      </c>
      <c r="BI403">
        <f>IF(Kinder!BW402&gt;=4.5,IF('Berechnung 4_5 _ x'!O$5="Nein",4.5,IF(Kinder!AU$903&lt;3,IF(MAX(Kinder!$AJ$903:AU$903)&lt;3,4.5,Kinder!BW402),MIN('Berechnung 4_5 _ x'!$E$31:$F$32))),Kinder!BW402)</f>
        <v>0</v>
      </c>
      <c r="BJ403">
        <f t="shared" ref="BJ403:BU403" si="666">MIN(AX402,AX403)*AX404</f>
        <v>0</v>
      </c>
      <c r="BK403">
        <f t="shared" si="666"/>
        <v>0</v>
      </c>
      <c r="BL403">
        <f t="shared" si="666"/>
        <v>0</v>
      </c>
      <c r="BM403">
        <f t="shared" si="666"/>
        <v>0</v>
      </c>
      <c r="BN403">
        <f t="shared" si="666"/>
        <v>0</v>
      </c>
      <c r="BO403">
        <f t="shared" si="666"/>
        <v>0</v>
      </c>
      <c r="BP403">
        <f t="shared" si="666"/>
        <v>0</v>
      </c>
      <c r="BQ403">
        <f t="shared" si="666"/>
        <v>0</v>
      </c>
      <c r="BR403">
        <f t="shared" si="666"/>
        <v>0</v>
      </c>
      <c r="BS403">
        <f t="shared" si="666"/>
        <v>0</v>
      </c>
      <c r="BT403">
        <f t="shared" si="666"/>
        <v>0</v>
      </c>
      <c r="BU403">
        <f t="shared" si="666"/>
        <v>0</v>
      </c>
      <c r="BV403">
        <f>SUM(BJ403:BU403)</f>
        <v>0</v>
      </c>
      <c r="CJ403" s="78"/>
      <c r="CK403" s="581"/>
      <c r="CL403" s="581"/>
      <c r="CM403" s="581"/>
    </row>
    <row r="404" spans="1:91" ht="13.5" thickBot="1" x14ac:dyDescent="0.25">
      <c r="A404" s="167"/>
      <c r="B404" s="79"/>
      <c r="C404" s="79"/>
      <c r="D404" s="79"/>
      <c r="E404" s="79"/>
      <c r="F404" s="79"/>
      <c r="G404" s="79"/>
      <c r="H404" s="79"/>
      <c r="I404" s="79"/>
      <c r="J404" s="79"/>
      <c r="K404" s="79"/>
      <c r="L404" s="79"/>
      <c r="M404" s="79"/>
      <c r="N404" s="79"/>
      <c r="O404" s="79"/>
      <c r="P404" s="79"/>
      <c r="Q404" s="79"/>
      <c r="R404" s="79"/>
      <c r="S404" s="79"/>
      <c r="T404" s="79"/>
      <c r="U404" s="79"/>
      <c r="V404" s="79"/>
      <c r="W404" s="79"/>
      <c r="X404" s="79"/>
      <c r="Y404" s="79">
        <f t="shared" ref="Y404:AJ404" si="667">A402*M403</f>
        <v>0</v>
      </c>
      <c r="Z404" s="79">
        <f t="shared" si="667"/>
        <v>0</v>
      </c>
      <c r="AA404" s="79">
        <f t="shared" si="667"/>
        <v>0</v>
      </c>
      <c r="AB404" s="79">
        <f t="shared" si="667"/>
        <v>0</v>
      </c>
      <c r="AC404" s="79">
        <f t="shared" si="667"/>
        <v>0</v>
      </c>
      <c r="AD404" s="79">
        <f t="shared" si="667"/>
        <v>0</v>
      </c>
      <c r="AE404" s="79">
        <f t="shared" si="667"/>
        <v>0</v>
      </c>
      <c r="AF404" s="79">
        <f t="shared" si="667"/>
        <v>0</v>
      </c>
      <c r="AG404" s="79">
        <f t="shared" si="667"/>
        <v>0</v>
      </c>
      <c r="AH404" s="79">
        <f t="shared" si="667"/>
        <v>0</v>
      </c>
      <c r="AI404" s="79">
        <f t="shared" si="667"/>
        <v>0</v>
      </c>
      <c r="AJ404" s="79">
        <f t="shared" si="667"/>
        <v>0</v>
      </c>
      <c r="AK404" s="79">
        <f t="shared" ref="AK404:AV404" si="668">IF(A402&gt;4.4,M403,A402*M403)</f>
        <v>0</v>
      </c>
      <c r="AL404" s="79">
        <f t="shared" si="668"/>
        <v>0</v>
      </c>
      <c r="AM404" s="79">
        <f t="shared" si="668"/>
        <v>0</v>
      </c>
      <c r="AN404" s="79">
        <f t="shared" si="668"/>
        <v>0</v>
      </c>
      <c r="AO404" s="79">
        <f t="shared" si="668"/>
        <v>0</v>
      </c>
      <c r="AP404" s="79">
        <f t="shared" si="668"/>
        <v>0</v>
      </c>
      <c r="AQ404" s="79">
        <f t="shared" si="668"/>
        <v>0</v>
      </c>
      <c r="AR404" s="79">
        <f t="shared" si="668"/>
        <v>0</v>
      </c>
      <c r="AS404" s="79">
        <f t="shared" si="668"/>
        <v>0</v>
      </c>
      <c r="AT404" s="79">
        <f t="shared" si="668"/>
        <v>0</v>
      </c>
      <c r="AU404" s="79">
        <f t="shared" si="668"/>
        <v>0</v>
      </c>
      <c r="AV404" s="79">
        <f t="shared" si="668"/>
        <v>0</v>
      </c>
      <c r="AW404" s="79">
        <f>SUM(Y404:AJ404)</f>
        <v>0</v>
      </c>
      <c r="AX404" s="168">
        <f>Kinder!BL403</f>
        <v>0</v>
      </c>
      <c r="AY404" s="168">
        <f>Kinder!BM403</f>
        <v>0</v>
      </c>
      <c r="AZ404" s="168">
        <f>Kinder!BN403</f>
        <v>0</v>
      </c>
      <c r="BA404" s="168">
        <f>Kinder!BO403</f>
        <v>0</v>
      </c>
      <c r="BB404" s="168">
        <f>Kinder!BP403</f>
        <v>0</v>
      </c>
      <c r="BC404" s="168">
        <f>Kinder!BQ403</f>
        <v>0</v>
      </c>
      <c r="BD404" s="168">
        <f>Kinder!BR403</f>
        <v>0</v>
      </c>
      <c r="BE404" s="168">
        <f>Kinder!BS403</f>
        <v>0</v>
      </c>
      <c r="BF404" s="168">
        <f>Kinder!BT403</f>
        <v>0</v>
      </c>
      <c r="BG404" s="168">
        <f>Kinder!BU403</f>
        <v>0</v>
      </c>
      <c r="BH404" s="168">
        <f>Kinder!BV403</f>
        <v>0</v>
      </c>
      <c r="BI404" s="168">
        <f>Kinder!BW403</f>
        <v>0</v>
      </c>
      <c r="BV404" s="79"/>
      <c r="BW404" s="79">
        <f t="shared" ref="BW404:CH404" si="669">IF(MIN(AX402,AX403)&gt;4.5,4.5*AX404,BJ403)</f>
        <v>0</v>
      </c>
      <c r="BX404" s="79">
        <f t="shared" si="669"/>
        <v>0</v>
      </c>
      <c r="BY404" s="79">
        <f t="shared" si="669"/>
        <v>0</v>
      </c>
      <c r="BZ404" s="79">
        <f t="shared" si="669"/>
        <v>0</v>
      </c>
      <c r="CA404" s="79">
        <f t="shared" si="669"/>
        <v>0</v>
      </c>
      <c r="CB404" s="79">
        <f t="shared" si="669"/>
        <v>0</v>
      </c>
      <c r="CC404" s="79">
        <f t="shared" si="669"/>
        <v>0</v>
      </c>
      <c r="CD404" s="79">
        <f t="shared" si="669"/>
        <v>0</v>
      </c>
      <c r="CE404" s="79">
        <f t="shared" si="669"/>
        <v>0</v>
      </c>
      <c r="CF404" s="79">
        <f t="shared" si="669"/>
        <v>0</v>
      </c>
      <c r="CG404" s="79">
        <f t="shared" si="669"/>
        <v>0</v>
      </c>
      <c r="CH404" s="79">
        <f t="shared" si="669"/>
        <v>0</v>
      </c>
      <c r="CI404" s="79">
        <f>SUM(BW404:CH404)</f>
        <v>0</v>
      </c>
      <c r="CJ404" s="80"/>
      <c r="CK404" s="581"/>
      <c r="CL404" s="581"/>
      <c r="CM404" s="581"/>
    </row>
    <row r="405" spans="1:91" x14ac:dyDescent="0.2">
      <c r="A405" s="124">
        <f>Kinder!E405</f>
        <v>0</v>
      </c>
      <c r="B405">
        <f>Kinder!F405</f>
        <v>0</v>
      </c>
      <c r="C405">
        <f>Kinder!G405</f>
        <v>0</v>
      </c>
      <c r="D405">
        <f>Kinder!H405</f>
        <v>0</v>
      </c>
      <c r="E405">
        <f>Kinder!I405</f>
        <v>0</v>
      </c>
      <c r="F405">
        <f>Kinder!J405</f>
        <v>0</v>
      </c>
      <c r="G405">
        <f>Kinder!K405</f>
        <v>0</v>
      </c>
      <c r="H405">
        <f>Kinder!L405</f>
        <v>0</v>
      </c>
      <c r="I405">
        <f>Kinder!M405</f>
        <v>0</v>
      </c>
      <c r="J405">
        <f>Kinder!N405</f>
        <v>0</v>
      </c>
      <c r="K405">
        <f>Kinder!O405</f>
        <v>0</v>
      </c>
      <c r="L405">
        <f>Kinder!P405</f>
        <v>0</v>
      </c>
      <c r="AX405" s="165">
        <f>IF(Kinder!BL405=4.5,'Berechnung 4_5 _ x'!$E$31,Kinder!BL405)</f>
        <v>0</v>
      </c>
      <c r="AY405" s="165">
        <f>IF(Kinder!F405=4.5,'Berechnung 4_5 _ x'!$E$31,Kinder!F405)</f>
        <v>0</v>
      </c>
      <c r="AZ405" s="165">
        <f>IF(Kinder!G405=4.5,'Berechnung 4_5 _ x'!$E$31,Kinder!G405)</f>
        <v>0</v>
      </c>
      <c r="BA405" s="165">
        <f>IF(Kinder!H405=4.5,'Berechnung 4_5 _ x'!$E$31,Kinder!H405)</f>
        <v>0</v>
      </c>
      <c r="BB405" s="165">
        <f>IF(Kinder!I405=4.5,'Berechnung 4_5 _ x'!$E$31,Kinder!I405)</f>
        <v>0</v>
      </c>
      <c r="BC405" s="165">
        <f>IF(Kinder!J405=4.5,'Berechnung 4_5 _ x'!$E$31,Kinder!J405)</f>
        <v>0</v>
      </c>
      <c r="BD405" s="165">
        <f>IF(Kinder!K405=4.5,'Berechnung 4_5 _ x'!$E$31,Kinder!K405)</f>
        <v>0</v>
      </c>
      <c r="BE405" s="165">
        <f>IF(Kinder!L405=4.5,'Berechnung 4_5 _ x'!$E$31,Kinder!L405)</f>
        <v>0</v>
      </c>
      <c r="BF405" s="165">
        <f>IF(Kinder!M405=4.5,'Berechnung 4_5 _ x'!$E$31,Kinder!M405)</f>
        <v>0</v>
      </c>
      <c r="BG405" s="165">
        <f>IF(Kinder!N405=4.5,'Berechnung 4_5 _ x'!$E$31,Kinder!N405)</f>
        <v>0</v>
      </c>
      <c r="BH405" s="165">
        <f>IF(Kinder!O405=4.5,'Berechnung 4_5 _ x'!$E$31,Kinder!O405)</f>
        <v>0</v>
      </c>
      <c r="BI405" s="165">
        <f>IF(Kinder!P405=4.5,'Berechnung 4_5 _ x'!$E$31,Kinder!P405)</f>
        <v>0</v>
      </c>
      <c r="BJ405" s="165"/>
      <c r="BK405" s="165"/>
      <c r="BL405" s="165"/>
      <c r="BM405" s="165"/>
      <c r="BN405" s="165"/>
      <c r="BO405" s="165"/>
      <c r="BP405" s="165"/>
      <c r="BQ405" s="165"/>
      <c r="BR405" s="165"/>
      <c r="BS405" s="165"/>
      <c r="BT405" s="165"/>
      <c r="BU405" s="165"/>
      <c r="BW405">
        <f t="shared" ref="BW405:CH405" si="670">IF(MIN(AX405,AX406)&gt;=4.5,1*AX407,BJ406)</f>
        <v>0</v>
      </c>
      <c r="BX405">
        <f t="shared" si="670"/>
        <v>0</v>
      </c>
      <c r="BY405">
        <f t="shared" si="670"/>
        <v>0</v>
      </c>
      <c r="BZ405">
        <f t="shared" si="670"/>
        <v>0</v>
      </c>
      <c r="CA405">
        <f t="shared" si="670"/>
        <v>0</v>
      </c>
      <c r="CB405">
        <f t="shared" si="670"/>
        <v>0</v>
      </c>
      <c r="CC405">
        <f t="shared" si="670"/>
        <v>0</v>
      </c>
      <c r="CD405">
        <f t="shared" si="670"/>
        <v>0</v>
      </c>
      <c r="CE405">
        <f t="shared" si="670"/>
        <v>0</v>
      </c>
      <c r="CF405">
        <f t="shared" si="670"/>
        <v>0</v>
      </c>
      <c r="CG405">
        <f t="shared" si="670"/>
        <v>0</v>
      </c>
      <c r="CH405">
        <f t="shared" si="670"/>
        <v>0</v>
      </c>
      <c r="CJ405" s="78">
        <f>SUM(BW405:CH405)</f>
        <v>0</v>
      </c>
      <c r="CK405" s="581">
        <f>CL405+CM405</f>
        <v>0</v>
      </c>
      <c r="CL405" s="581">
        <f>IF(COUNTIF(Kinder!E407:P407,Antrag!$C$4)=0,0,(IF(AND(A405=2,Kinder!E407=Antrag!$C$4),M406,0)+IF(AND(OR(A405=2,B405=2),Kinder!F407=Antrag!$C$4),N406,0)+IF(AND(OR(A405=2,B405=2,C405=2),Kinder!G407=Antrag!$C$4),O406,0)+IF(AND(OR(A405=2,B405=2,C405=2,D405=2),Kinder!H407=Antrag!$C$4),P406,0)+IF(AND(OR(A405=2,B405=2,C405=2,D405=2,E405=2),Kinder!I407=Antrag!$C$4),Q406,0)+IF(AND(OR(A405=2,B405=2,C405=2,D405=2,E405=2,F405=2),Kinder!J407=Antrag!$C$4),R406,0))/12)</f>
        <v>0</v>
      </c>
      <c r="CM405" s="581">
        <f>IF(COUNTIF(Kinder!E407:P407,Antrag!$C$4)=0,0,(IF(AND(OR(A405=2,B405=2,C405=2,D405=2,E405=2,F405=2,G405=2),Kinder!K407=Antrag!$C$4),S406,0)+IF(AND(OR(A405=2,B405=2,C405=2,D405=2,E405=2,F405=2,G405=2,H405=2),Kinder!L407=Antrag!$C$4),T406,0)+IF(AND(OR(A405=2,B405=2,C405=2,D405=2,E405=2,F405=2,G405=2,H405=2,I405=2),Kinder!M407=Antrag!$C$4),U406,0)+IF(AND(OR(A405=2,B405=2,C405=2,D405=2,E405=2,F405=2,G405=2,H405=2,I405=2,J405=2),Kinder!N407=Antrag!$C$4),V406,0)+IF(AND(OR(A405=2,B405=2,C405=2,D405=2,E405=2,F405=2,G405=2,H405=2,I405=2,J405=2,K405=2),Kinder!O407=Antrag!$C$4),W406,0)+IF(AND(OR(A405=2,B405=2,C405=2,D405=2,E405=2,F405=2,G405=2,H405=2,I405=2,J405=2,K405=2,L405=2),Kinder!P407=Antrag!$C$4),X406,0))/12)</f>
        <v>0</v>
      </c>
    </row>
    <row r="406" spans="1:91" x14ac:dyDescent="0.2">
      <c r="A406" s="124"/>
      <c r="M406">
        <f>Kinder!E406</f>
        <v>0</v>
      </c>
      <c r="N406">
        <f>Kinder!F406</f>
        <v>0</v>
      </c>
      <c r="O406">
        <f>Kinder!G406</f>
        <v>0</v>
      </c>
      <c r="P406">
        <f>Kinder!H406</f>
        <v>0</v>
      </c>
      <c r="Q406">
        <f>Kinder!I406</f>
        <v>0</v>
      </c>
      <c r="R406">
        <f>Kinder!J406</f>
        <v>0</v>
      </c>
      <c r="S406">
        <f>Kinder!K406</f>
        <v>0</v>
      </c>
      <c r="T406">
        <f>Kinder!L406</f>
        <v>0</v>
      </c>
      <c r="U406">
        <f>Kinder!M406</f>
        <v>0</v>
      </c>
      <c r="V406">
        <f>Kinder!N406</f>
        <v>0</v>
      </c>
      <c r="W406">
        <f>Kinder!O406</f>
        <v>0</v>
      </c>
      <c r="X406">
        <f>Kinder!P406</f>
        <v>0</v>
      </c>
      <c r="AX406">
        <f>IF(Kinder!BL405&gt;=4.5,IF('Berechnung 4_5 _ x'!D$5="Nein",4.5,IF(Kinder!AJ$903&lt;3,IF(MAX(Kinder!$AJ$903:AJ$903)&lt;3,4.5,Kinder!BL405),MIN('Berechnung 4_5 _ x'!$E$31:$F$32))),Kinder!BL405)</f>
        <v>0</v>
      </c>
      <c r="AY406">
        <f>IF(Kinder!BM405&gt;=4.5,IF('Berechnung 4_5 _ x'!E$5="Nein",4.5,IF(Kinder!AK$903&lt;3,IF(MAX(Kinder!$AJ$903:AK$903)&lt;3,4.5,Kinder!BM405),MIN('Berechnung 4_5 _ x'!$E$31:$F$32))),Kinder!BM405)</f>
        <v>0</v>
      </c>
      <c r="AZ406">
        <f>IF(Kinder!BN405&gt;=4.5,IF('Berechnung 4_5 _ x'!F$5="Nein",4.5,IF(Kinder!AL$903&lt;3,IF(MAX(Kinder!$AJ$903:AL$903)&lt;3,4.5,Kinder!BN405),MIN('Berechnung 4_5 _ x'!$E$31:$F$32))),Kinder!BN405)</f>
        <v>0</v>
      </c>
      <c r="BA406">
        <f>IF(Kinder!BO405&gt;=4.5,IF('Berechnung 4_5 _ x'!G$5="Nein",4.5,IF(Kinder!AM$903&lt;3,IF(MAX(Kinder!$AJ$903:AM$903)&lt;3,4.5,Kinder!BO405),MIN('Berechnung 4_5 _ x'!$E$31:$F$32))),Kinder!BO405)</f>
        <v>0</v>
      </c>
      <c r="BB406">
        <f>IF(Kinder!BP405&gt;=4.5,IF('Berechnung 4_5 _ x'!H$5="Nein",4.5,IF(Kinder!AN$903&lt;3,IF(MAX(Kinder!$AJ$903:AN$903)&lt;3,4.5,Kinder!BP405),MIN('Berechnung 4_5 _ x'!$E$31:$F$32))),Kinder!BP405)</f>
        <v>0</v>
      </c>
      <c r="BC406">
        <f>IF(Kinder!BQ405&gt;=4.5,IF('Berechnung 4_5 _ x'!I$5="Nein",4.5,IF(Kinder!AO$903&lt;3,IF(MAX(Kinder!$AJ$903:AO$903)&lt;3,4.5,Kinder!BQ405),MIN('Berechnung 4_5 _ x'!$E$31:$F$32))),Kinder!BQ405)</f>
        <v>0</v>
      </c>
      <c r="BD406">
        <f>IF(Kinder!BR405&gt;=4.5,IF('Berechnung 4_5 _ x'!J$5="Nein",4.5,IF(Kinder!AP$903&lt;3,IF(MAX(Kinder!$AJ$903:AP$903)&lt;3,4.5,Kinder!BR405),MIN('Berechnung 4_5 _ x'!$E$31:$F$32))),Kinder!BR405)</f>
        <v>0</v>
      </c>
      <c r="BE406">
        <f>IF(Kinder!BS405&gt;=4.5,IF('Berechnung 4_5 _ x'!K$5="Nein",4.5,IF(Kinder!AQ$903&lt;3,IF(MAX(Kinder!$AJ$903:AQ$903)&lt;3,4.5,Kinder!BS405),MIN('Berechnung 4_5 _ x'!$E$31:$F$32))),Kinder!BS405)</f>
        <v>0</v>
      </c>
      <c r="BF406">
        <f>IF(Kinder!BT405&gt;=4.5,IF('Berechnung 4_5 _ x'!L$5="Nein",4.5,IF(Kinder!AR$903&lt;3,IF(MAX(Kinder!$AJ$903:AR$903)&lt;3,4.5,Kinder!BT405),MIN('Berechnung 4_5 _ x'!$E$31:$F$32))),Kinder!BT405)</f>
        <v>0</v>
      </c>
      <c r="BG406">
        <f>IF(Kinder!BU405&gt;=4.5,IF('Berechnung 4_5 _ x'!M$5="Nein",4.5,IF(Kinder!AS$903&lt;3,IF(MAX(Kinder!$AJ$903:AS$903)&lt;3,4.5,Kinder!BU405),MIN('Berechnung 4_5 _ x'!$E$31:$F$32))),Kinder!BU405)</f>
        <v>0</v>
      </c>
      <c r="BH406">
        <f>IF(Kinder!BV405&gt;=4.5,IF('Berechnung 4_5 _ x'!N$5="Nein",4.5,IF(Kinder!AT$903&lt;3,IF(MAX(Kinder!$AJ$903:AT$903)&lt;3,4.5,Kinder!BV405),MIN('Berechnung 4_5 _ x'!$E$31:$F$32))),Kinder!BV405)</f>
        <v>0</v>
      </c>
      <c r="BI406">
        <f>IF(Kinder!BW405&gt;=4.5,IF('Berechnung 4_5 _ x'!O$5="Nein",4.5,IF(Kinder!AU$903&lt;3,IF(MAX(Kinder!$AJ$903:AU$903)&lt;3,4.5,Kinder!BW405),MIN('Berechnung 4_5 _ x'!$E$31:$F$32))),Kinder!BW405)</f>
        <v>0</v>
      </c>
      <c r="BJ406">
        <f t="shared" ref="BJ406:BU406" si="671">MIN(AX405,AX406)*AX407</f>
        <v>0</v>
      </c>
      <c r="BK406">
        <f t="shared" si="671"/>
        <v>0</v>
      </c>
      <c r="BL406">
        <f t="shared" si="671"/>
        <v>0</v>
      </c>
      <c r="BM406">
        <f t="shared" si="671"/>
        <v>0</v>
      </c>
      <c r="BN406">
        <f t="shared" si="671"/>
        <v>0</v>
      </c>
      <c r="BO406">
        <f t="shared" si="671"/>
        <v>0</v>
      </c>
      <c r="BP406">
        <f t="shared" si="671"/>
        <v>0</v>
      </c>
      <c r="BQ406">
        <f t="shared" si="671"/>
        <v>0</v>
      </c>
      <c r="BR406">
        <f t="shared" si="671"/>
        <v>0</v>
      </c>
      <c r="BS406">
        <f t="shared" si="671"/>
        <v>0</v>
      </c>
      <c r="BT406">
        <f t="shared" si="671"/>
        <v>0</v>
      </c>
      <c r="BU406">
        <f t="shared" si="671"/>
        <v>0</v>
      </c>
      <c r="BV406">
        <f>SUM(BJ406:BU406)</f>
        <v>0</v>
      </c>
      <c r="CJ406" s="78"/>
      <c r="CK406" s="581"/>
      <c r="CL406" s="581"/>
      <c r="CM406" s="581"/>
    </row>
    <row r="407" spans="1:91" ht="13.5" thickBot="1" x14ac:dyDescent="0.25">
      <c r="A407" s="167"/>
      <c r="B407" s="79"/>
      <c r="C407" s="79"/>
      <c r="D407" s="79"/>
      <c r="E407" s="79"/>
      <c r="F407" s="79"/>
      <c r="G407" s="79"/>
      <c r="H407" s="79"/>
      <c r="I407" s="79"/>
      <c r="J407" s="79"/>
      <c r="K407" s="79"/>
      <c r="L407" s="79"/>
      <c r="M407" s="79"/>
      <c r="N407" s="79"/>
      <c r="O407" s="79"/>
      <c r="P407" s="79"/>
      <c r="Q407" s="79"/>
      <c r="R407" s="79"/>
      <c r="S407" s="79"/>
      <c r="T407" s="79"/>
      <c r="U407" s="79"/>
      <c r="V407" s="79"/>
      <c r="W407" s="79"/>
      <c r="X407" s="79"/>
      <c r="Y407" s="79">
        <f t="shared" ref="Y407:AJ407" si="672">A405*M406</f>
        <v>0</v>
      </c>
      <c r="Z407" s="79">
        <f t="shared" si="672"/>
        <v>0</v>
      </c>
      <c r="AA407" s="79">
        <f t="shared" si="672"/>
        <v>0</v>
      </c>
      <c r="AB407" s="79">
        <f t="shared" si="672"/>
        <v>0</v>
      </c>
      <c r="AC407" s="79">
        <f t="shared" si="672"/>
        <v>0</v>
      </c>
      <c r="AD407" s="79">
        <f t="shared" si="672"/>
        <v>0</v>
      </c>
      <c r="AE407" s="79">
        <f t="shared" si="672"/>
        <v>0</v>
      </c>
      <c r="AF407" s="79">
        <f t="shared" si="672"/>
        <v>0</v>
      </c>
      <c r="AG407" s="79">
        <f t="shared" si="672"/>
        <v>0</v>
      </c>
      <c r="AH407" s="79">
        <f t="shared" si="672"/>
        <v>0</v>
      </c>
      <c r="AI407" s="79">
        <f t="shared" si="672"/>
        <v>0</v>
      </c>
      <c r="AJ407" s="79">
        <f t="shared" si="672"/>
        <v>0</v>
      </c>
      <c r="AK407" s="79">
        <f t="shared" ref="AK407:AV407" si="673">IF(A405&gt;4.4,M406,A405*M406)</f>
        <v>0</v>
      </c>
      <c r="AL407" s="79">
        <f t="shared" si="673"/>
        <v>0</v>
      </c>
      <c r="AM407" s="79">
        <f t="shared" si="673"/>
        <v>0</v>
      </c>
      <c r="AN407" s="79">
        <f t="shared" si="673"/>
        <v>0</v>
      </c>
      <c r="AO407" s="79">
        <f t="shared" si="673"/>
        <v>0</v>
      </c>
      <c r="AP407" s="79">
        <f t="shared" si="673"/>
        <v>0</v>
      </c>
      <c r="AQ407" s="79">
        <f t="shared" si="673"/>
        <v>0</v>
      </c>
      <c r="AR407" s="79">
        <f t="shared" si="673"/>
        <v>0</v>
      </c>
      <c r="AS407" s="79">
        <f t="shared" si="673"/>
        <v>0</v>
      </c>
      <c r="AT407" s="79">
        <f t="shared" si="673"/>
        <v>0</v>
      </c>
      <c r="AU407" s="79">
        <f t="shared" si="673"/>
        <v>0</v>
      </c>
      <c r="AV407" s="79">
        <f t="shared" si="673"/>
        <v>0</v>
      </c>
      <c r="AW407" s="79">
        <f>SUM(Y407:AJ407)</f>
        <v>0</v>
      </c>
      <c r="AX407" s="168">
        <f>Kinder!BL406</f>
        <v>0</v>
      </c>
      <c r="AY407" s="168">
        <f>Kinder!BM406</f>
        <v>0</v>
      </c>
      <c r="AZ407" s="168">
        <f>Kinder!BN406</f>
        <v>0</v>
      </c>
      <c r="BA407" s="168">
        <f>Kinder!BO406</f>
        <v>0</v>
      </c>
      <c r="BB407" s="168">
        <f>Kinder!BP406</f>
        <v>0</v>
      </c>
      <c r="BC407" s="168">
        <f>Kinder!BQ406</f>
        <v>0</v>
      </c>
      <c r="BD407" s="168">
        <f>Kinder!BR406</f>
        <v>0</v>
      </c>
      <c r="BE407" s="168">
        <f>Kinder!BS406</f>
        <v>0</v>
      </c>
      <c r="BF407" s="168">
        <f>Kinder!BT406</f>
        <v>0</v>
      </c>
      <c r="BG407" s="168">
        <f>Kinder!BU406</f>
        <v>0</v>
      </c>
      <c r="BH407" s="168">
        <f>Kinder!BV406</f>
        <v>0</v>
      </c>
      <c r="BI407" s="168">
        <f>Kinder!BW406</f>
        <v>0</v>
      </c>
      <c r="BV407" s="79"/>
      <c r="BW407" s="79">
        <f t="shared" ref="BW407:CH407" si="674">IF(MIN(AX405,AX406)&gt;4.5,4.5*AX407,BJ406)</f>
        <v>0</v>
      </c>
      <c r="BX407" s="79">
        <f t="shared" si="674"/>
        <v>0</v>
      </c>
      <c r="BY407" s="79">
        <f t="shared" si="674"/>
        <v>0</v>
      </c>
      <c r="BZ407" s="79">
        <f t="shared" si="674"/>
        <v>0</v>
      </c>
      <c r="CA407" s="79">
        <f t="shared" si="674"/>
        <v>0</v>
      </c>
      <c r="CB407" s="79">
        <f t="shared" si="674"/>
        <v>0</v>
      </c>
      <c r="CC407" s="79">
        <f t="shared" si="674"/>
        <v>0</v>
      </c>
      <c r="CD407" s="79">
        <f t="shared" si="674"/>
        <v>0</v>
      </c>
      <c r="CE407" s="79">
        <f t="shared" si="674"/>
        <v>0</v>
      </c>
      <c r="CF407" s="79">
        <f t="shared" si="674"/>
        <v>0</v>
      </c>
      <c r="CG407" s="79">
        <f t="shared" si="674"/>
        <v>0</v>
      </c>
      <c r="CH407" s="79">
        <f t="shared" si="674"/>
        <v>0</v>
      </c>
      <c r="CI407" s="79">
        <f>SUM(BW407:CH407)</f>
        <v>0</v>
      </c>
      <c r="CJ407" s="80"/>
      <c r="CK407" s="581"/>
      <c r="CL407" s="581"/>
      <c r="CM407" s="581"/>
    </row>
    <row r="408" spans="1:91" x14ac:dyDescent="0.2">
      <c r="A408" s="124">
        <f>Kinder!E408</f>
        <v>0</v>
      </c>
      <c r="B408">
        <f>Kinder!F408</f>
        <v>0</v>
      </c>
      <c r="C408">
        <f>Kinder!G408</f>
        <v>0</v>
      </c>
      <c r="D408">
        <f>Kinder!H408</f>
        <v>0</v>
      </c>
      <c r="E408">
        <f>Kinder!I408</f>
        <v>0</v>
      </c>
      <c r="F408">
        <f>Kinder!J408</f>
        <v>0</v>
      </c>
      <c r="G408">
        <f>Kinder!K408</f>
        <v>0</v>
      </c>
      <c r="H408">
        <f>Kinder!L408</f>
        <v>0</v>
      </c>
      <c r="I408">
        <f>Kinder!M408</f>
        <v>0</v>
      </c>
      <c r="J408">
        <f>Kinder!N408</f>
        <v>0</v>
      </c>
      <c r="K408">
        <f>Kinder!O408</f>
        <v>0</v>
      </c>
      <c r="L408">
        <f>Kinder!P408</f>
        <v>0</v>
      </c>
      <c r="AX408" s="165">
        <f>IF(Kinder!BL408=4.5,'Berechnung 4_5 _ x'!$E$31,Kinder!BL408)</f>
        <v>0</v>
      </c>
      <c r="AY408" s="165">
        <f>IF(Kinder!F408=4.5,'Berechnung 4_5 _ x'!$E$31,Kinder!F408)</f>
        <v>0</v>
      </c>
      <c r="AZ408" s="165">
        <f>IF(Kinder!G408=4.5,'Berechnung 4_5 _ x'!$E$31,Kinder!G408)</f>
        <v>0</v>
      </c>
      <c r="BA408" s="165">
        <f>IF(Kinder!H408=4.5,'Berechnung 4_5 _ x'!$E$31,Kinder!H408)</f>
        <v>0</v>
      </c>
      <c r="BB408" s="165">
        <f>IF(Kinder!I408=4.5,'Berechnung 4_5 _ x'!$E$31,Kinder!I408)</f>
        <v>0</v>
      </c>
      <c r="BC408" s="165">
        <f>IF(Kinder!J408=4.5,'Berechnung 4_5 _ x'!$E$31,Kinder!J408)</f>
        <v>0</v>
      </c>
      <c r="BD408" s="165">
        <f>IF(Kinder!K408=4.5,'Berechnung 4_5 _ x'!$E$31,Kinder!K408)</f>
        <v>0</v>
      </c>
      <c r="BE408" s="165">
        <f>IF(Kinder!L408=4.5,'Berechnung 4_5 _ x'!$E$31,Kinder!L408)</f>
        <v>0</v>
      </c>
      <c r="BF408" s="165">
        <f>IF(Kinder!M408=4.5,'Berechnung 4_5 _ x'!$E$31,Kinder!M408)</f>
        <v>0</v>
      </c>
      <c r="BG408" s="165">
        <f>IF(Kinder!N408=4.5,'Berechnung 4_5 _ x'!$E$31,Kinder!N408)</f>
        <v>0</v>
      </c>
      <c r="BH408" s="165">
        <f>IF(Kinder!O408=4.5,'Berechnung 4_5 _ x'!$E$31,Kinder!O408)</f>
        <v>0</v>
      </c>
      <c r="BI408" s="165">
        <f>IF(Kinder!P408=4.5,'Berechnung 4_5 _ x'!$E$31,Kinder!P408)</f>
        <v>0</v>
      </c>
      <c r="BJ408" s="165"/>
      <c r="BK408" s="165"/>
      <c r="BL408" s="165"/>
      <c r="BM408" s="165"/>
      <c r="BN408" s="165"/>
      <c r="BO408" s="165"/>
      <c r="BP408" s="165"/>
      <c r="BQ408" s="165"/>
      <c r="BR408" s="165"/>
      <c r="BS408" s="165"/>
      <c r="BT408" s="165"/>
      <c r="BU408" s="165"/>
      <c r="BW408">
        <f t="shared" ref="BW408:CH408" si="675">IF(MIN(AX408,AX409)&gt;=4.5,1*AX410,BJ409)</f>
        <v>0</v>
      </c>
      <c r="BX408">
        <f t="shared" si="675"/>
        <v>0</v>
      </c>
      <c r="BY408">
        <f t="shared" si="675"/>
        <v>0</v>
      </c>
      <c r="BZ408">
        <f t="shared" si="675"/>
        <v>0</v>
      </c>
      <c r="CA408">
        <f t="shared" si="675"/>
        <v>0</v>
      </c>
      <c r="CB408">
        <f t="shared" si="675"/>
        <v>0</v>
      </c>
      <c r="CC408">
        <f t="shared" si="675"/>
        <v>0</v>
      </c>
      <c r="CD408">
        <f t="shared" si="675"/>
        <v>0</v>
      </c>
      <c r="CE408">
        <f t="shared" si="675"/>
        <v>0</v>
      </c>
      <c r="CF408">
        <f t="shared" si="675"/>
        <v>0</v>
      </c>
      <c r="CG408">
        <f t="shared" si="675"/>
        <v>0</v>
      </c>
      <c r="CH408">
        <f t="shared" si="675"/>
        <v>0</v>
      </c>
      <c r="CJ408" s="78">
        <f>SUM(BW408:CH408)</f>
        <v>0</v>
      </c>
      <c r="CK408" s="581">
        <f>CL408+CM408</f>
        <v>0</v>
      </c>
      <c r="CL408" s="581">
        <f>IF(COUNTIF(Kinder!E410:P410,Antrag!$C$4)=0,0,(IF(AND(A408=2,Kinder!E410=Antrag!$C$4),M409,0)+IF(AND(OR(A408=2,B408=2),Kinder!F410=Antrag!$C$4),N409,0)+IF(AND(OR(A408=2,B408=2,C408=2),Kinder!G410=Antrag!$C$4),O409,0)+IF(AND(OR(A408=2,B408=2,C408=2,D408=2),Kinder!H410=Antrag!$C$4),P409,0)+IF(AND(OR(A408=2,B408=2,C408=2,D408=2,E408=2),Kinder!I410=Antrag!$C$4),Q409,0)+IF(AND(OR(A408=2,B408=2,C408=2,D408=2,E408=2,F408=2),Kinder!J410=Antrag!$C$4),R409,0))/12)</f>
        <v>0</v>
      </c>
      <c r="CM408" s="581">
        <f>IF(COUNTIF(Kinder!E410:P410,Antrag!$C$4)=0,0,(IF(AND(OR(A408=2,B408=2,C408=2,D408=2,E408=2,F408=2,G408=2),Kinder!K410=Antrag!$C$4),S409,0)+IF(AND(OR(A408=2,B408=2,C408=2,D408=2,E408=2,F408=2,G408=2,H408=2),Kinder!L410=Antrag!$C$4),T409,0)+IF(AND(OR(A408=2,B408=2,C408=2,D408=2,E408=2,F408=2,G408=2,H408=2,I408=2),Kinder!M410=Antrag!$C$4),U409,0)+IF(AND(OR(A408=2,B408=2,C408=2,D408=2,E408=2,F408=2,G408=2,H408=2,I408=2,J408=2),Kinder!N410=Antrag!$C$4),V409,0)+IF(AND(OR(A408=2,B408=2,C408=2,D408=2,E408=2,F408=2,G408=2,H408=2,I408=2,J408=2,K408=2),Kinder!O410=Antrag!$C$4),W409,0)+IF(AND(OR(A408=2,B408=2,C408=2,D408=2,E408=2,F408=2,G408=2,H408=2,I408=2,J408=2,K408=2,L408=2),Kinder!P410=Antrag!$C$4),X409,0))/12)</f>
        <v>0</v>
      </c>
    </row>
    <row r="409" spans="1:91" x14ac:dyDescent="0.2">
      <c r="A409" s="124"/>
      <c r="M409">
        <f>Kinder!E409</f>
        <v>0</v>
      </c>
      <c r="N409">
        <f>Kinder!F409</f>
        <v>0</v>
      </c>
      <c r="O409">
        <f>Kinder!G409</f>
        <v>0</v>
      </c>
      <c r="P409">
        <f>Kinder!H409</f>
        <v>0</v>
      </c>
      <c r="Q409">
        <f>Kinder!I409</f>
        <v>0</v>
      </c>
      <c r="R409">
        <f>Kinder!J409</f>
        <v>0</v>
      </c>
      <c r="S409">
        <f>Kinder!K409</f>
        <v>0</v>
      </c>
      <c r="T409">
        <f>Kinder!L409</f>
        <v>0</v>
      </c>
      <c r="U409">
        <f>Kinder!M409</f>
        <v>0</v>
      </c>
      <c r="V409">
        <f>Kinder!N409</f>
        <v>0</v>
      </c>
      <c r="W409">
        <f>Kinder!O409</f>
        <v>0</v>
      </c>
      <c r="X409">
        <f>Kinder!P409</f>
        <v>0</v>
      </c>
      <c r="AX409">
        <f>IF(Kinder!BL408&gt;=4.5,IF('Berechnung 4_5 _ x'!D$5="Nein",4.5,IF(Kinder!AJ$903&lt;3,IF(MAX(Kinder!$AJ$903:AJ$903)&lt;3,4.5,Kinder!BL408),MIN('Berechnung 4_5 _ x'!$E$31:$F$32))),Kinder!BL408)</f>
        <v>0</v>
      </c>
      <c r="AY409">
        <f>IF(Kinder!BM408&gt;=4.5,IF('Berechnung 4_5 _ x'!E$5="Nein",4.5,IF(Kinder!AK$903&lt;3,IF(MAX(Kinder!$AJ$903:AK$903)&lt;3,4.5,Kinder!BM408),MIN('Berechnung 4_5 _ x'!$E$31:$F$32))),Kinder!BM408)</f>
        <v>0</v>
      </c>
      <c r="AZ409">
        <f>IF(Kinder!BN408&gt;=4.5,IF('Berechnung 4_5 _ x'!F$5="Nein",4.5,IF(Kinder!AL$903&lt;3,IF(MAX(Kinder!$AJ$903:AL$903)&lt;3,4.5,Kinder!BN408),MIN('Berechnung 4_5 _ x'!$E$31:$F$32))),Kinder!BN408)</f>
        <v>0</v>
      </c>
      <c r="BA409">
        <f>IF(Kinder!BO408&gt;=4.5,IF('Berechnung 4_5 _ x'!G$5="Nein",4.5,IF(Kinder!AM$903&lt;3,IF(MAX(Kinder!$AJ$903:AM$903)&lt;3,4.5,Kinder!BO408),MIN('Berechnung 4_5 _ x'!$E$31:$F$32))),Kinder!BO408)</f>
        <v>0</v>
      </c>
      <c r="BB409">
        <f>IF(Kinder!BP408&gt;=4.5,IF('Berechnung 4_5 _ x'!H$5="Nein",4.5,IF(Kinder!AN$903&lt;3,IF(MAX(Kinder!$AJ$903:AN$903)&lt;3,4.5,Kinder!BP408),MIN('Berechnung 4_5 _ x'!$E$31:$F$32))),Kinder!BP408)</f>
        <v>0</v>
      </c>
      <c r="BC409">
        <f>IF(Kinder!BQ408&gt;=4.5,IF('Berechnung 4_5 _ x'!I$5="Nein",4.5,IF(Kinder!AO$903&lt;3,IF(MAX(Kinder!$AJ$903:AO$903)&lt;3,4.5,Kinder!BQ408),MIN('Berechnung 4_5 _ x'!$E$31:$F$32))),Kinder!BQ408)</f>
        <v>0</v>
      </c>
      <c r="BD409">
        <f>IF(Kinder!BR408&gt;=4.5,IF('Berechnung 4_5 _ x'!J$5="Nein",4.5,IF(Kinder!AP$903&lt;3,IF(MAX(Kinder!$AJ$903:AP$903)&lt;3,4.5,Kinder!BR408),MIN('Berechnung 4_5 _ x'!$E$31:$F$32))),Kinder!BR408)</f>
        <v>0</v>
      </c>
      <c r="BE409">
        <f>IF(Kinder!BS408&gt;=4.5,IF('Berechnung 4_5 _ x'!K$5="Nein",4.5,IF(Kinder!AQ$903&lt;3,IF(MAX(Kinder!$AJ$903:AQ$903)&lt;3,4.5,Kinder!BS408),MIN('Berechnung 4_5 _ x'!$E$31:$F$32))),Kinder!BS408)</f>
        <v>0</v>
      </c>
      <c r="BF409">
        <f>IF(Kinder!BT408&gt;=4.5,IF('Berechnung 4_5 _ x'!L$5="Nein",4.5,IF(Kinder!AR$903&lt;3,IF(MAX(Kinder!$AJ$903:AR$903)&lt;3,4.5,Kinder!BT408),MIN('Berechnung 4_5 _ x'!$E$31:$F$32))),Kinder!BT408)</f>
        <v>0</v>
      </c>
      <c r="BG409">
        <f>IF(Kinder!BU408&gt;=4.5,IF('Berechnung 4_5 _ x'!M$5="Nein",4.5,IF(Kinder!AS$903&lt;3,IF(MAX(Kinder!$AJ$903:AS$903)&lt;3,4.5,Kinder!BU408),MIN('Berechnung 4_5 _ x'!$E$31:$F$32))),Kinder!BU408)</f>
        <v>0</v>
      </c>
      <c r="BH409">
        <f>IF(Kinder!BV408&gt;=4.5,IF('Berechnung 4_5 _ x'!N$5="Nein",4.5,IF(Kinder!AT$903&lt;3,IF(MAX(Kinder!$AJ$903:AT$903)&lt;3,4.5,Kinder!BV408),MIN('Berechnung 4_5 _ x'!$E$31:$F$32))),Kinder!BV408)</f>
        <v>0</v>
      </c>
      <c r="BI409">
        <f>IF(Kinder!BW408&gt;=4.5,IF('Berechnung 4_5 _ x'!O$5="Nein",4.5,IF(Kinder!AU$903&lt;3,IF(MAX(Kinder!$AJ$903:AU$903)&lt;3,4.5,Kinder!BW408),MIN('Berechnung 4_5 _ x'!$E$31:$F$32))),Kinder!BW408)</f>
        <v>0</v>
      </c>
      <c r="BJ409">
        <f t="shared" ref="BJ409:BU409" si="676">MIN(AX408,AX409)*AX410</f>
        <v>0</v>
      </c>
      <c r="BK409">
        <f t="shared" si="676"/>
        <v>0</v>
      </c>
      <c r="BL409">
        <f t="shared" si="676"/>
        <v>0</v>
      </c>
      <c r="BM409">
        <f t="shared" si="676"/>
        <v>0</v>
      </c>
      <c r="BN409">
        <f t="shared" si="676"/>
        <v>0</v>
      </c>
      <c r="BO409">
        <f t="shared" si="676"/>
        <v>0</v>
      </c>
      <c r="BP409">
        <f t="shared" si="676"/>
        <v>0</v>
      </c>
      <c r="BQ409">
        <f t="shared" si="676"/>
        <v>0</v>
      </c>
      <c r="BR409">
        <f t="shared" si="676"/>
        <v>0</v>
      </c>
      <c r="BS409">
        <f t="shared" si="676"/>
        <v>0</v>
      </c>
      <c r="BT409">
        <f t="shared" si="676"/>
        <v>0</v>
      </c>
      <c r="BU409">
        <f t="shared" si="676"/>
        <v>0</v>
      </c>
      <c r="BV409">
        <f>SUM(BJ409:BU409)</f>
        <v>0</v>
      </c>
      <c r="CJ409" s="78"/>
      <c r="CK409" s="581"/>
      <c r="CL409" s="581"/>
      <c r="CM409" s="581"/>
    </row>
    <row r="410" spans="1:91" ht="13.5" thickBot="1" x14ac:dyDescent="0.25">
      <c r="A410" s="167"/>
      <c r="B410" s="79"/>
      <c r="C410" s="79"/>
      <c r="D410" s="79"/>
      <c r="E410" s="79"/>
      <c r="F410" s="79"/>
      <c r="G410" s="79"/>
      <c r="H410" s="79"/>
      <c r="I410" s="79"/>
      <c r="J410" s="79"/>
      <c r="K410" s="79"/>
      <c r="L410" s="79"/>
      <c r="M410" s="79"/>
      <c r="N410" s="79"/>
      <c r="O410" s="79"/>
      <c r="P410" s="79"/>
      <c r="Q410" s="79"/>
      <c r="R410" s="79"/>
      <c r="S410" s="79"/>
      <c r="T410" s="79"/>
      <c r="U410" s="79"/>
      <c r="V410" s="79"/>
      <c r="W410" s="79"/>
      <c r="X410" s="79"/>
      <c r="Y410" s="79">
        <f t="shared" ref="Y410:AJ410" si="677">A408*M409</f>
        <v>0</v>
      </c>
      <c r="Z410" s="79">
        <f t="shared" si="677"/>
        <v>0</v>
      </c>
      <c r="AA410" s="79">
        <f t="shared" si="677"/>
        <v>0</v>
      </c>
      <c r="AB410" s="79">
        <f t="shared" si="677"/>
        <v>0</v>
      </c>
      <c r="AC410" s="79">
        <f t="shared" si="677"/>
        <v>0</v>
      </c>
      <c r="AD410" s="79">
        <f t="shared" si="677"/>
        <v>0</v>
      </c>
      <c r="AE410" s="79">
        <f t="shared" si="677"/>
        <v>0</v>
      </c>
      <c r="AF410" s="79">
        <f t="shared" si="677"/>
        <v>0</v>
      </c>
      <c r="AG410" s="79">
        <f t="shared" si="677"/>
        <v>0</v>
      </c>
      <c r="AH410" s="79">
        <f t="shared" si="677"/>
        <v>0</v>
      </c>
      <c r="AI410" s="79">
        <f t="shared" si="677"/>
        <v>0</v>
      </c>
      <c r="AJ410" s="79">
        <f t="shared" si="677"/>
        <v>0</v>
      </c>
      <c r="AK410" s="79">
        <f t="shared" ref="AK410:AV410" si="678">IF(A408&gt;4.4,M409,A408*M409)</f>
        <v>0</v>
      </c>
      <c r="AL410" s="79">
        <f t="shared" si="678"/>
        <v>0</v>
      </c>
      <c r="AM410" s="79">
        <f t="shared" si="678"/>
        <v>0</v>
      </c>
      <c r="AN410" s="79">
        <f t="shared" si="678"/>
        <v>0</v>
      </c>
      <c r="AO410" s="79">
        <f t="shared" si="678"/>
        <v>0</v>
      </c>
      <c r="AP410" s="79">
        <f t="shared" si="678"/>
        <v>0</v>
      </c>
      <c r="AQ410" s="79">
        <f t="shared" si="678"/>
        <v>0</v>
      </c>
      <c r="AR410" s="79">
        <f t="shared" si="678"/>
        <v>0</v>
      </c>
      <c r="AS410" s="79">
        <f t="shared" si="678"/>
        <v>0</v>
      </c>
      <c r="AT410" s="79">
        <f t="shared" si="678"/>
        <v>0</v>
      </c>
      <c r="AU410" s="79">
        <f t="shared" si="678"/>
        <v>0</v>
      </c>
      <c r="AV410" s="79">
        <f t="shared" si="678"/>
        <v>0</v>
      </c>
      <c r="AW410" s="79">
        <f>SUM(Y410:AJ410)</f>
        <v>0</v>
      </c>
      <c r="AX410" s="168">
        <f>Kinder!BL409</f>
        <v>0</v>
      </c>
      <c r="AY410" s="168">
        <f>Kinder!BM409</f>
        <v>0</v>
      </c>
      <c r="AZ410" s="168">
        <f>Kinder!BN409</f>
        <v>0</v>
      </c>
      <c r="BA410" s="168">
        <f>Kinder!BO409</f>
        <v>0</v>
      </c>
      <c r="BB410" s="168">
        <f>Kinder!BP409</f>
        <v>0</v>
      </c>
      <c r="BC410" s="168">
        <f>Kinder!BQ409</f>
        <v>0</v>
      </c>
      <c r="BD410" s="168">
        <f>Kinder!BR409</f>
        <v>0</v>
      </c>
      <c r="BE410" s="168">
        <f>Kinder!BS409</f>
        <v>0</v>
      </c>
      <c r="BF410" s="168">
        <f>Kinder!BT409</f>
        <v>0</v>
      </c>
      <c r="BG410" s="168">
        <f>Kinder!BU409</f>
        <v>0</v>
      </c>
      <c r="BH410" s="168">
        <f>Kinder!BV409</f>
        <v>0</v>
      </c>
      <c r="BI410" s="168">
        <f>Kinder!BW409</f>
        <v>0</v>
      </c>
      <c r="BV410" s="79"/>
      <c r="BW410" s="79">
        <f t="shared" ref="BW410:CH410" si="679">IF(MIN(AX408,AX409)&gt;4.5,4.5*AX410,BJ409)</f>
        <v>0</v>
      </c>
      <c r="BX410" s="79">
        <f t="shared" si="679"/>
        <v>0</v>
      </c>
      <c r="BY410" s="79">
        <f t="shared" si="679"/>
        <v>0</v>
      </c>
      <c r="BZ410" s="79">
        <f t="shared" si="679"/>
        <v>0</v>
      </c>
      <c r="CA410" s="79">
        <f t="shared" si="679"/>
        <v>0</v>
      </c>
      <c r="CB410" s="79">
        <f t="shared" si="679"/>
        <v>0</v>
      </c>
      <c r="CC410" s="79">
        <f t="shared" si="679"/>
        <v>0</v>
      </c>
      <c r="CD410" s="79">
        <f t="shared" si="679"/>
        <v>0</v>
      </c>
      <c r="CE410" s="79">
        <f t="shared" si="679"/>
        <v>0</v>
      </c>
      <c r="CF410" s="79">
        <f t="shared" si="679"/>
        <v>0</v>
      </c>
      <c r="CG410" s="79">
        <f t="shared" si="679"/>
        <v>0</v>
      </c>
      <c r="CH410" s="79">
        <f t="shared" si="679"/>
        <v>0</v>
      </c>
      <c r="CI410" s="79">
        <f>SUM(BW410:CH410)</f>
        <v>0</v>
      </c>
      <c r="CJ410" s="80"/>
      <c r="CK410" s="581"/>
      <c r="CL410" s="581"/>
      <c r="CM410" s="581"/>
    </row>
    <row r="411" spans="1:91" x14ac:dyDescent="0.2">
      <c r="A411" s="124">
        <f>Kinder!E411</f>
        <v>0</v>
      </c>
      <c r="B411">
        <f>Kinder!F411</f>
        <v>0</v>
      </c>
      <c r="C411">
        <f>Kinder!G411</f>
        <v>0</v>
      </c>
      <c r="D411">
        <f>Kinder!H411</f>
        <v>0</v>
      </c>
      <c r="E411">
        <f>Kinder!I411</f>
        <v>0</v>
      </c>
      <c r="F411">
        <f>Kinder!J411</f>
        <v>0</v>
      </c>
      <c r="G411">
        <f>Kinder!K411</f>
        <v>0</v>
      </c>
      <c r="H411">
        <f>Kinder!L411</f>
        <v>0</v>
      </c>
      <c r="I411">
        <f>Kinder!M411</f>
        <v>0</v>
      </c>
      <c r="J411">
        <f>Kinder!N411</f>
        <v>0</v>
      </c>
      <c r="K411">
        <f>Kinder!O411</f>
        <v>0</v>
      </c>
      <c r="L411">
        <f>Kinder!P411</f>
        <v>0</v>
      </c>
      <c r="AX411" s="165">
        <f>IF(Kinder!BL411=4.5,'Berechnung 4_5 _ x'!$E$31,Kinder!BL411)</f>
        <v>0</v>
      </c>
      <c r="AY411" s="165">
        <f>IF(Kinder!F411=4.5,'Berechnung 4_5 _ x'!$E$31,Kinder!F411)</f>
        <v>0</v>
      </c>
      <c r="AZ411" s="165">
        <f>IF(Kinder!G411=4.5,'Berechnung 4_5 _ x'!$E$31,Kinder!G411)</f>
        <v>0</v>
      </c>
      <c r="BA411" s="165">
        <f>IF(Kinder!H411=4.5,'Berechnung 4_5 _ x'!$E$31,Kinder!H411)</f>
        <v>0</v>
      </c>
      <c r="BB411" s="165">
        <f>IF(Kinder!I411=4.5,'Berechnung 4_5 _ x'!$E$31,Kinder!I411)</f>
        <v>0</v>
      </c>
      <c r="BC411" s="165">
        <f>IF(Kinder!J411=4.5,'Berechnung 4_5 _ x'!$E$31,Kinder!J411)</f>
        <v>0</v>
      </c>
      <c r="BD411" s="165">
        <f>IF(Kinder!K411=4.5,'Berechnung 4_5 _ x'!$E$31,Kinder!K411)</f>
        <v>0</v>
      </c>
      <c r="BE411" s="165">
        <f>IF(Kinder!L411=4.5,'Berechnung 4_5 _ x'!$E$31,Kinder!L411)</f>
        <v>0</v>
      </c>
      <c r="BF411" s="165">
        <f>IF(Kinder!M411=4.5,'Berechnung 4_5 _ x'!$E$31,Kinder!M411)</f>
        <v>0</v>
      </c>
      <c r="BG411" s="165">
        <f>IF(Kinder!N411=4.5,'Berechnung 4_5 _ x'!$E$31,Kinder!N411)</f>
        <v>0</v>
      </c>
      <c r="BH411" s="165">
        <f>IF(Kinder!O411=4.5,'Berechnung 4_5 _ x'!$E$31,Kinder!O411)</f>
        <v>0</v>
      </c>
      <c r="BI411" s="165">
        <f>IF(Kinder!P411=4.5,'Berechnung 4_5 _ x'!$E$31,Kinder!P411)</f>
        <v>0</v>
      </c>
      <c r="BJ411" s="165"/>
      <c r="BK411" s="165"/>
      <c r="BL411" s="165"/>
      <c r="BM411" s="165"/>
      <c r="BN411" s="165"/>
      <c r="BO411" s="165"/>
      <c r="BP411" s="165"/>
      <c r="BQ411" s="165"/>
      <c r="BR411" s="165"/>
      <c r="BS411" s="165"/>
      <c r="BT411" s="165"/>
      <c r="BU411" s="165"/>
      <c r="BW411">
        <f t="shared" ref="BW411:CH411" si="680">IF(MIN(AX411,AX412)&gt;=4.5,1*AX413,BJ412)</f>
        <v>0</v>
      </c>
      <c r="BX411">
        <f t="shared" si="680"/>
        <v>0</v>
      </c>
      <c r="BY411">
        <f t="shared" si="680"/>
        <v>0</v>
      </c>
      <c r="BZ411">
        <f t="shared" si="680"/>
        <v>0</v>
      </c>
      <c r="CA411">
        <f t="shared" si="680"/>
        <v>0</v>
      </c>
      <c r="CB411">
        <f t="shared" si="680"/>
        <v>0</v>
      </c>
      <c r="CC411">
        <f t="shared" si="680"/>
        <v>0</v>
      </c>
      <c r="CD411">
        <f t="shared" si="680"/>
        <v>0</v>
      </c>
      <c r="CE411">
        <f t="shared" si="680"/>
        <v>0</v>
      </c>
      <c r="CF411">
        <f t="shared" si="680"/>
        <v>0</v>
      </c>
      <c r="CG411">
        <f t="shared" si="680"/>
        <v>0</v>
      </c>
      <c r="CH411">
        <f t="shared" si="680"/>
        <v>0</v>
      </c>
      <c r="CJ411" s="78">
        <f>SUM(BW411:CH411)</f>
        <v>0</v>
      </c>
      <c r="CK411" s="581">
        <f>CL411+CM411</f>
        <v>0</v>
      </c>
      <c r="CL411" s="581">
        <f>IF(COUNTIF(Kinder!E413:P413,Antrag!$C$4)=0,0,(IF(AND(A411=2,Kinder!E413=Antrag!$C$4),M412,0)+IF(AND(OR(A411=2,B411=2),Kinder!F413=Antrag!$C$4),N412,0)+IF(AND(OR(A411=2,B411=2,C411=2),Kinder!G413=Antrag!$C$4),O412,0)+IF(AND(OR(A411=2,B411=2,C411=2,D411=2),Kinder!H413=Antrag!$C$4),P412,0)+IF(AND(OR(A411=2,B411=2,C411=2,D411=2,E411=2),Kinder!I413=Antrag!$C$4),Q412,0)+IF(AND(OR(A411=2,B411=2,C411=2,D411=2,E411=2,F411=2),Kinder!J413=Antrag!$C$4),R412,0))/12)</f>
        <v>0</v>
      </c>
      <c r="CM411" s="581">
        <f>IF(COUNTIF(Kinder!E413:P413,Antrag!$C$4)=0,0,(IF(AND(OR(A411=2,B411=2,C411=2,D411=2,E411=2,F411=2,G411=2),Kinder!K413=Antrag!$C$4),S412,0)+IF(AND(OR(A411=2,B411=2,C411=2,D411=2,E411=2,F411=2,G411=2,H411=2),Kinder!L413=Antrag!$C$4),T412,0)+IF(AND(OR(A411=2,B411=2,C411=2,D411=2,E411=2,F411=2,G411=2,H411=2,I411=2),Kinder!M413=Antrag!$C$4),U412,0)+IF(AND(OR(A411=2,B411=2,C411=2,D411=2,E411=2,F411=2,G411=2,H411=2,I411=2,J411=2),Kinder!N413=Antrag!$C$4),V412,0)+IF(AND(OR(A411=2,B411=2,C411=2,D411=2,E411=2,F411=2,G411=2,H411=2,I411=2,J411=2,K411=2),Kinder!O413=Antrag!$C$4),W412,0)+IF(AND(OR(A411=2,B411=2,C411=2,D411=2,E411=2,F411=2,G411=2,H411=2,I411=2,J411=2,K411=2,L411=2),Kinder!P413=Antrag!$C$4),X412,0))/12)</f>
        <v>0</v>
      </c>
    </row>
    <row r="412" spans="1:91" x14ac:dyDescent="0.2">
      <c r="A412" s="124"/>
      <c r="M412">
        <f>Kinder!E412</f>
        <v>0</v>
      </c>
      <c r="N412">
        <f>Kinder!F412</f>
        <v>0</v>
      </c>
      <c r="O412">
        <f>Kinder!G412</f>
        <v>0</v>
      </c>
      <c r="P412">
        <f>Kinder!H412</f>
        <v>0</v>
      </c>
      <c r="Q412">
        <f>Kinder!I412</f>
        <v>0</v>
      </c>
      <c r="R412">
        <f>Kinder!J412</f>
        <v>0</v>
      </c>
      <c r="S412">
        <f>Kinder!K412</f>
        <v>0</v>
      </c>
      <c r="T412">
        <f>Kinder!L412</f>
        <v>0</v>
      </c>
      <c r="U412">
        <f>Kinder!M412</f>
        <v>0</v>
      </c>
      <c r="V412">
        <f>Kinder!N412</f>
        <v>0</v>
      </c>
      <c r="W412">
        <f>Kinder!O412</f>
        <v>0</v>
      </c>
      <c r="X412">
        <f>Kinder!P412</f>
        <v>0</v>
      </c>
      <c r="AX412">
        <f>IF(Kinder!BL411&gt;=4.5,IF('Berechnung 4_5 _ x'!D$5="Nein",4.5,IF(Kinder!AJ$903&lt;3,IF(MAX(Kinder!$AJ$903:AJ$903)&lt;3,4.5,Kinder!BL411),MIN('Berechnung 4_5 _ x'!$E$31:$F$32))),Kinder!BL411)</f>
        <v>0</v>
      </c>
      <c r="AY412">
        <f>IF(Kinder!BM411&gt;=4.5,IF('Berechnung 4_5 _ x'!E$5="Nein",4.5,IF(Kinder!AK$903&lt;3,IF(MAX(Kinder!$AJ$903:AK$903)&lt;3,4.5,Kinder!BM411),MIN('Berechnung 4_5 _ x'!$E$31:$F$32))),Kinder!BM411)</f>
        <v>0</v>
      </c>
      <c r="AZ412">
        <f>IF(Kinder!BN411&gt;=4.5,IF('Berechnung 4_5 _ x'!F$5="Nein",4.5,IF(Kinder!AL$903&lt;3,IF(MAX(Kinder!$AJ$903:AL$903)&lt;3,4.5,Kinder!BN411),MIN('Berechnung 4_5 _ x'!$E$31:$F$32))),Kinder!BN411)</f>
        <v>0</v>
      </c>
      <c r="BA412">
        <f>IF(Kinder!BO411&gt;=4.5,IF('Berechnung 4_5 _ x'!G$5="Nein",4.5,IF(Kinder!AM$903&lt;3,IF(MAX(Kinder!$AJ$903:AM$903)&lt;3,4.5,Kinder!BO411),MIN('Berechnung 4_5 _ x'!$E$31:$F$32))),Kinder!BO411)</f>
        <v>0</v>
      </c>
      <c r="BB412">
        <f>IF(Kinder!BP411&gt;=4.5,IF('Berechnung 4_5 _ x'!H$5="Nein",4.5,IF(Kinder!AN$903&lt;3,IF(MAX(Kinder!$AJ$903:AN$903)&lt;3,4.5,Kinder!BP411),MIN('Berechnung 4_5 _ x'!$E$31:$F$32))),Kinder!BP411)</f>
        <v>0</v>
      </c>
      <c r="BC412">
        <f>IF(Kinder!BQ411&gt;=4.5,IF('Berechnung 4_5 _ x'!I$5="Nein",4.5,IF(Kinder!AO$903&lt;3,IF(MAX(Kinder!$AJ$903:AO$903)&lt;3,4.5,Kinder!BQ411),MIN('Berechnung 4_5 _ x'!$E$31:$F$32))),Kinder!BQ411)</f>
        <v>0</v>
      </c>
      <c r="BD412">
        <f>IF(Kinder!BR411&gt;=4.5,IF('Berechnung 4_5 _ x'!J$5="Nein",4.5,IF(Kinder!AP$903&lt;3,IF(MAX(Kinder!$AJ$903:AP$903)&lt;3,4.5,Kinder!BR411),MIN('Berechnung 4_5 _ x'!$E$31:$F$32))),Kinder!BR411)</f>
        <v>0</v>
      </c>
      <c r="BE412">
        <f>IF(Kinder!BS411&gt;=4.5,IF('Berechnung 4_5 _ x'!K$5="Nein",4.5,IF(Kinder!AQ$903&lt;3,IF(MAX(Kinder!$AJ$903:AQ$903)&lt;3,4.5,Kinder!BS411),MIN('Berechnung 4_5 _ x'!$E$31:$F$32))),Kinder!BS411)</f>
        <v>0</v>
      </c>
      <c r="BF412">
        <f>IF(Kinder!BT411&gt;=4.5,IF('Berechnung 4_5 _ x'!L$5="Nein",4.5,IF(Kinder!AR$903&lt;3,IF(MAX(Kinder!$AJ$903:AR$903)&lt;3,4.5,Kinder!BT411),MIN('Berechnung 4_5 _ x'!$E$31:$F$32))),Kinder!BT411)</f>
        <v>0</v>
      </c>
      <c r="BG412">
        <f>IF(Kinder!BU411&gt;=4.5,IF('Berechnung 4_5 _ x'!M$5="Nein",4.5,IF(Kinder!AS$903&lt;3,IF(MAX(Kinder!$AJ$903:AS$903)&lt;3,4.5,Kinder!BU411),MIN('Berechnung 4_5 _ x'!$E$31:$F$32))),Kinder!BU411)</f>
        <v>0</v>
      </c>
      <c r="BH412">
        <f>IF(Kinder!BV411&gt;=4.5,IF('Berechnung 4_5 _ x'!N$5="Nein",4.5,IF(Kinder!AT$903&lt;3,IF(MAX(Kinder!$AJ$903:AT$903)&lt;3,4.5,Kinder!BV411),MIN('Berechnung 4_5 _ x'!$E$31:$F$32))),Kinder!BV411)</f>
        <v>0</v>
      </c>
      <c r="BI412">
        <f>IF(Kinder!BW411&gt;=4.5,IF('Berechnung 4_5 _ x'!O$5="Nein",4.5,IF(Kinder!AU$903&lt;3,IF(MAX(Kinder!$AJ$903:AU$903)&lt;3,4.5,Kinder!BW411),MIN('Berechnung 4_5 _ x'!$E$31:$F$32))),Kinder!BW411)</f>
        <v>0</v>
      </c>
      <c r="BJ412">
        <f t="shared" ref="BJ412:BU412" si="681">MIN(AX411,AX412)*AX413</f>
        <v>0</v>
      </c>
      <c r="BK412">
        <f t="shared" si="681"/>
        <v>0</v>
      </c>
      <c r="BL412">
        <f t="shared" si="681"/>
        <v>0</v>
      </c>
      <c r="BM412">
        <f t="shared" si="681"/>
        <v>0</v>
      </c>
      <c r="BN412">
        <f t="shared" si="681"/>
        <v>0</v>
      </c>
      <c r="BO412">
        <f t="shared" si="681"/>
        <v>0</v>
      </c>
      <c r="BP412">
        <f t="shared" si="681"/>
        <v>0</v>
      </c>
      <c r="BQ412">
        <f t="shared" si="681"/>
        <v>0</v>
      </c>
      <c r="BR412">
        <f t="shared" si="681"/>
        <v>0</v>
      </c>
      <c r="BS412">
        <f t="shared" si="681"/>
        <v>0</v>
      </c>
      <c r="BT412">
        <f t="shared" si="681"/>
        <v>0</v>
      </c>
      <c r="BU412">
        <f t="shared" si="681"/>
        <v>0</v>
      </c>
      <c r="BV412">
        <f>SUM(BJ412:BU412)</f>
        <v>0</v>
      </c>
      <c r="CJ412" s="78"/>
      <c r="CK412" s="581"/>
      <c r="CL412" s="581"/>
      <c r="CM412" s="581"/>
    </row>
    <row r="413" spans="1:91" ht="13.5" thickBot="1" x14ac:dyDescent="0.25">
      <c r="A413" s="167"/>
      <c r="B413" s="79"/>
      <c r="C413" s="79"/>
      <c r="D413" s="79"/>
      <c r="E413" s="79"/>
      <c r="F413" s="79"/>
      <c r="G413" s="79"/>
      <c r="H413" s="79"/>
      <c r="I413" s="79"/>
      <c r="J413" s="79"/>
      <c r="K413" s="79"/>
      <c r="L413" s="79"/>
      <c r="M413" s="79"/>
      <c r="N413" s="79"/>
      <c r="O413" s="79"/>
      <c r="P413" s="79"/>
      <c r="Q413" s="79"/>
      <c r="R413" s="79"/>
      <c r="S413" s="79"/>
      <c r="T413" s="79"/>
      <c r="U413" s="79"/>
      <c r="V413" s="79"/>
      <c r="W413" s="79"/>
      <c r="X413" s="79"/>
      <c r="Y413" s="79">
        <f t="shared" ref="Y413:AJ413" si="682">A411*M412</f>
        <v>0</v>
      </c>
      <c r="Z413" s="79">
        <f t="shared" si="682"/>
        <v>0</v>
      </c>
      <c r="AA413" s="79">
        <f t="shared" si="682"/>
        <v>0</v>
      </c>
      <c r="AB413" s="79">
        <f t="shared" si="682"/>
        <v>0</v>
      </c>
      <c r="AC413" s="79">
        <f t="shared" si="682"/>
        <v>0</v>
      </c>
      <c r="AD413" s="79">
        <f t="shared" si="682"/>
        <v>0</v>
      </c>
      <c r="AE413" s="79">
        <f t="shared" si="682"/>
        <v>0</v>
      </c>
      <c r="AF413" s="79">
        <f t="shared" si="682"/>
        <v>0</v>
      </c>
      <c r="AG413" s="79">
        <f t="shared" si="682"/>
        <v>0</v>
      </c>
      <c r="AH413" s="79">
        <f t="shared" si="682"/>
        <v>0</v>
      </c>
      <c r="AI413" s="79">
        <f t="shared" si="682"/>
        <v>0</v>
      </c>
      <c r="AJ413" s="79">
        <f t="shared" si="682"/>
        <v>0</v>
      </c>
      <c r="AK413" s="79">
        <f t="shared" ref="AK413:AV413" si="683">IF(A411&gt;4.4,M412,A411*M412)</f>
        <v>0</v>
      </c>
      <c r="AL413" s="79">
        <f t="shared" si="683"/>
        <v>0</v>
      </c>
      <c r="AM413" s="79">
        <f t="shared" si="683"/>
        <v>0</v>
      </c>
      <c r="AN413" s="79">
        <f t="shared" si="683"/>
        <v>0</v>
      </c>
      <c r="AO413" s="79">
        <f t="shared" si="683"/>
        <v>0</v>
      </c>
      <c r="AP413" s="79">
        <f t="shared" si="683"/>
        <v>0</v>
      </c>
      <c r="AQ413" s="79">
        <f t="shared" si="683"/>
        <v>0</v>
      </c>
      <c r="AR413" s="79">
        <f t="shared" si="683"/>
        <v>0</v>
      </c>
      <c r="AS413" s="79">
        <f t="shared" si="683"/>
        <v>0</v>
      </c>
      <c r="AT413" s="79">
        <f t="shared" si="683"/>
        <v>0</v>
      </c>
      <c r="AU413" s="79">
        <f t="shared" si="683"/>
        <v>0</v>
      </c>
      <c r="AV413" s="79">
        <f t="shared" si="683"/>
        <v>0</v>
      </c>
      <c r="AW413" s="79">
        <f>SUM(Y413:AJ413)</f>
        <v>0</v>
      </c>
      <c r="AX413" s="168">
        <f>Kinder!BL412</f>
        <v>0</v>
      </c>
      <c r="AY413" s="168">
        <f>Kinder!BM412</f>
        <v>0</v>
      </c>
      <c r="AZ413" s="168">
        <f>Kinder!BN412</f>
        <v>0</v>
      </c>
      <c r="BA413" s="168">
        <f>Kinder!BO412</f>
        <v>0</v>
      </c>
      <c r="BB413" s="168">
        <f>Kinder!BP412</f>
        <v>0</v>
      </c>
      <c r="BC413" s="168">
        <f>Kinder!BQ412</f>
        <v>0</v>
      </c>
      <c r="BD413" s="168">
        <f>Kinder!BR412</f>
        <v>0</v>
      </c>
      <c r="BE413" s="168">
        <f>Kinder!BS412</f>
        <v>0</v>
      </c>
      <c r="BF413" s="168">
        <f>Kinder!BT412</f>
        <v>0</v>
      </c>
      <c r="BG413" s="168">
        <f>Kinder!BU412</f>
        <v>0</v>
      </c>
      <c r="BH413" s="168">
        <f>Kinder!BV412</f>
        <v>0</v>
      </c>
      <c r="BI413" s="168">
        <f>Kinder!BW412</f>
        <v>0</v>
      </c>
      <c r="BV413" s="79"/>
      <c r="BW413" s="79">
        <f t="shared" ref="BW413:CH413" si="684">IF(MIN(AX411,AX412)&gt;4.5,4.5*AX413,BJ412)</f>
        <v>0</v>
      </c>
      <c r="BX413" s="79">
        <f t="shared" si="684"/>
        <v>0</v>
      </c>
      <c r="BY413" s="79">
        <f t="shared" si="684"/>
        <v>0</v>
      </c>
      <c r="BZ413" s="79">
        <f t="shared" si="684"/>
        <v>0</v>
      </c>
      <c r="CA413" s="79">
        <f t="shared" si="684"/>
        <v>0</v>
      </c>
      <c r="CB413" s="79">
        <f t="shared" si="684"/>
        <v>0</v>
      </c>
      <c r="CC413" s="79">
        <f t="shared" si="684"/>
        <v>0</v>
      </c>
      <c r="CD413" s="79">
        <f t="shared" si="684"/>
        <v>0</v>
      </c>
      <c r="CE413" s="79">
        <f t="shared" si="684"/>
        <v>0</v>
      </c>
      <c r="CF413" s="79">
        <f t="shared" si="684"/>
        <v>0</v>
      </c>
      <c r="CG413" s="79">
        <f t="shared" si="684"/>
        <v>0</v>
      </c>
      <c r="CH413" s="79">
        <f t="shared" si="684"/>
        <v>0</v>
      </c>
      <c r="CI413" s="79">
        <f>SUM(BW413:CH413)</f>
        <v>0</v>
      </c>
      <c r="CJ413" s="80"/>
      <c r="CK413" s="581"/>
      <c r="CL413" s="581"/>
      <c r="CM413" s="581"/>
    </row>
    <row r="414" spans="1:91" x14ac:dyDescent="0.2">
      <c r="A414" s="124">
        <f>Kinder!E414</f>
        <v>0</v>
      </c>
      <c r="B414">
        <f>Kinder!F414</f>
        <v>0</v>
      </c>
      <c r="C414">
        <f>Kinder!G414</f>
        <v>0</v>
      </c>
      <c r="D414">
        <f>Kinder!H414</f>
        <v>0</v>
      </c>
      <c r="E414">
        <f>Kinder!I414</f>
        <v>0</v>
      </c>
      <c r="F414">
        <f>Kinder!J414</f>
        <v>0</v>
      </c>
      <c r="G414">
        <f>Kinder!K414</f>
        <v>0</v>
      </c>
      <c r="H414">
        <f>Kinder!L414</f>
        <v>0</v>
      </c>
      <c r="I414">
        <f>Kinder!M414</f>
        <v>0</v>
      </c>
      <c r="J414">
        <f>Kinder!N414</f>
        <v>0</v>
      </c>
      <c r="K414">
        <f>Kinder!O414</f>
        <v>0</v>
      </c>
      <c r="L414">
        <f>Kinder!P414</f>
        <v>0</v>
      </c>
      <c r="AX414" s="165">
        <f>IF(Kinder!BL414=4.5,'Berechnung 4_5 _ x'!$E$31,Kinder!BL414)</f>
        <v>0</v>
      </c>
      <c r="AY414" s="165">
        <f>IF(Kinder!F414=4.5,'Berechnung 4_5 _ x'!$E$31,Kinder!F414)</f>
        <v>0</v>
      </c>
      <c r="AZ414" s="165">
        <f>IF(Kinder!G414=4.5,'Berechnung 4_5 _ x'!$E$31,Kinder!G414)</f>
        <v>0</v>
      </c>
      <c r="BA414" s="165">
        <f>IF(Kinder!H414=4.5,'Berechnung 4_5 _ x'!$E$31,Kinder!H414)</f>
        <v>0</v>
      </c>
      <c r="BB414" s="165">
        <f>IF(Kinder!I414=4.5,'Berechnung 4_5 _ x'!$E$31,Kinder!I414)</f>
        <v>0</v>
      </c>
      <c r="BC414" s="165">
        <f>IF(Kinder!J414=4.5,'Berechnung 4_5 _ x'!$E$31,Kinder!J414)</f>
        <v>0</v>
      </c>
      <c r="BD414" s="165">
        <f>IF(Kinder!K414=4.5,'Berechnung 4_5 _ x'!$E$31,Kinder!K414)</f>
        <v>0</v>
      </c>
      <c r="BE414" s="165">
        <f>IF(Kinder!L414=4.5,'Berechnung 4_5 _ x'!$E$31,Kinder!L414)</f>
        <v>0</v>
      </c>
      <c r="BF414" s="165">
        <f>IF(Kinder!M414=4.5,'Berechnung 4_5 _ x'!$E$31,Kinder!M414)</f>
        <v>0</v>
      </c>
      <c r="BG414" s="165">
        <f>IF(Kinder!N414=4.5,'Berechnung 4_5 _ x'!$E$31,Kinder!N414)</f>
        <v>0</v>
      </c>
      <c r="BH414" s="165">
        <f>IF(Kinder!O414=4.5,'Berechnung 4_5 _ x'!$E$31,Kinder!O414)</f>
        <v>0</v>
      </c>
      <c r="BI414" s="165">
        <f>IF(Kinder!P414=4.5,'Berechnung 4_5 _ x'!$E$31,Kinder!P414)</f>
        <v>0</v>
      </c>
      <c r="BJ414" s="165"/>
      <c r="BK414" s="165"/>
      <c r="BL414" s="165"/>
      <c r="BM414" s="165"/>
      <c r="BN414" s="165"/>
      <c r="BO414" s="165"/>
      <c r="BP414" s="165"/>
      <c r="BQ414" s="165"/>
      <c r="BR414" s="165"/>
      <c r="BS414" s="165"/>
      <c r="BT414" s="165"/>
      <c r="BU414" s="165"/>
      <c r="BW414">
        <f t="shared" ref="BW414:CH414" si="685">IF(MIN(AX414,AX415)&gt;=4.5,1*AX416,BJ415)</f>
        <v>0</v>
      </c>
      <c r="BX414">
        <f t="shared" si="685"/>
        <v>0</v>
      </c>
      <c r="BY414">
        <f t="shared" si="685"/>
        <v>0</v>
      </c>
      <c r="BZ414">
        <f t="shared" si="685"/>
        <v>0</v>
      </c>
      <c r="CA414">
        <f t="shared" si="685"/>
        <v>0</v>
      </c>
      <c r="CB414">
        <f t="shared" si="685"/>
        <v>0</v>
      </c>
      <c r="CC414">
        <f t="shared" si="685"/>
        <v>0</v>
      </c>
      <c r="CD414">
        <f t="shared" si="685"/>
        <v>0</v>
      </c>
      <c r="CE414">
        <f t="shared" si="685"/>
        <v>0</v>
      </c>
      <c r="CF414">
        <f t="shared" si="685"/>
        <v>0</v>
      </c>
      <c r="CG414">
        <f t="shared" si="685"/>
        <v>0</v>
      </c>
      <c r="CH414">
        <f t="shared" si="685"/>
        <v>0</v>
      </c>
      <c r="CJ414" s="78">
        <f>SUM(BW414:CH414)</f>
        <v>0</v>
      </c>
      <c r="CK414" s="581">
        <f>CL414+CM414</f>
        <v>0</v>
      </c>
      <c r="CL414" s="581">
        <f>IF(COUNTIF(Kinder!E416:P416,Antrag!$C$4)=0,0,(IF(AND(A414=2,Kinder!E416=Antrag!$C$4),M415,0)+IF(AND(OR(A414=2,B414=2),Kinder!F416=Antrag!$C$4),N415,0)+IF(AND(OR(A414=2,B414=2,C414=2),Kinder!G416=Antrag!$C$4),O415,0)+IF(AND(OR(A414=2,B414=2,C414=2,D414=2),Kinder!H416=Antrag!$C$4),P415,0)+IF(AND(OR(A414=2,B414=2,C414=2,D414=2,E414=2),Kinder!I416=Antrag!$C$4),Q415,0)+IF(AND(OR(A414=2,B414=2,C414=2,D414=2,E414=2,F414=2),Kinder!J416=Antrag!$C$4),R415,0))/12)</f>
        <v>0</v>
      </c>
      <c r="CM414" s="581">
        <f>IF(COUNTIF(Kinder!E416:P416,Antrag!$C$4)=0,0,(IF(AND(OR(A414=2,B414=2,C414=2,D414=2,E414=2,F414=2,G414=2),Kinder!K416=Antrag!$C$4),S415,0)+IF(AND(OR(A414=2,B414=2,C414=2,D414=2,E414=2,F414=2,G414=2,H414=2),Kinder!L416=Antrag!$C$4),T415,0)+IF(AND(OR(A414=2,B414=2,C414=2,D414=2,E414=2,F414=2,G414=2,H414=2,I414=2),Kinder!M416=Antrag!$C$4),U415,0)+IF(AND(OR(A414=2,B414=2,C414=2,D414=2,E414=2,F414=2,G414=2,H414=2,I414=2,J414=2),Kinder!N416=Antrag!$C$4),V415,0)+IF(AND(OR(A414=2,B414=2,C414=2,D414=2,E414=2,F414=2,G414=2,H414=2,I414=2,J414=2,K414=2),Kinder!O416=Antrag!$C$4),W415,0)+IF(AND(OR(A414=2,B414=2,C414=2,D414=2,E414=2,F414=2,G414=2,H414=2,I414=2,J414=2,K414=2,L414=2),Kinder!P416=Antrag!$C$4),X415,0))/12)</f>
        <v>0</v>
      </c>
    </row>
    <row r="415" spans="1:91" x14ac:dyDescent="0.2">
      <c r="A415" s="124"/>
      <c r="M415">
        <f>Kinder!E415</f>
        <v>0</v>
      </c>
      <c r="N415">
        <f>Kinder!F415</f>
        <v>0</v>
      </c>
      <c r="O415">
        <f>Kinder!G415</f>
        <v>0</v>
      </c>
      <c r="P415">
        <f>Kinder!H415</f>
        <v>0</v>
      </c>
      <c r="Q415">
        <f>Kinder!I415</f>
        <v>0</v>
      </c>
      <c r="R415">
        <f>Kinder!J415</f>
        <v>0</v>
      </c>
      <c r="S415">
        <f>Kinder!K415</f>
        <v>0</v>
      </c>
      <c r="T415">
        <f>Kinder!L415</f>
        <v>0</v>
      </c>
      <c r="U415">
        <f>Kinder!M415</f>
        <v>0</v>
      </c>
      <c r="V415">
        <f>Kinder!N415</f>
        <v>0</v>
      </c>
      <c r="W415">
        <f>Kinder!O415</f>
        <v>0</v>
      </c>
      <c r="X415">
        <f>Kinder!P415</f>
        <v>0</v>
      </c>
      <c r="AX415">
        <f>IF(Kinder!BL414&gt;=4.5,IF('Berechnung 4_5 _ x'!D$5="Nein",4.5,IF(Kinder!AJ$903&lt;3,IF(MAX(Kinder!$AJ$903:AJ$903)&lt;3,4.5,Kinder!BL414),MIN('Berechnung 4_5 _ x'!$E$31:$F$32))),Kinder!BL414)</f>
        <v>0</v>
      </c>
      <c r="AY415">
        <f>IF(Kinder!BM414&gt;=4.5,IF('Berechnung 4_5 _ x'!E$5="Nein",4.5,IF(Kinder!AK$903&lt;3,IF(MAX(Kinder!$AJ$903:AK$903)&lt;3,4.5,Kinder!BM414),MIN('Berechnung 4_5 _ x'!$E$31:$F$32))),Kinder!BM414)</f>
        <v>0</v>
      </c>
      <c r="AZ415">
        <f>IF(Kinder!BN414&gt;=4.5,IF('Berechnung 4_5 _ x'!F$5="Nein",4.5,IF(Kinder!AL$903&lt;3,IF(MAX(Kinder!$AJ$903:AL$903)&lt;3,4.5,Kinder!BN414),MIN('Berechnung 4_5 _ x'!$E$31:$F$32))),Kinder!BN414)</f>
        <v>0</v>
      </c>
      <c r="BA415">
        <f>IF(Kinder!BO414&gt;=4.5,IF('Berechnung 4_5 _ x'!G$5="Nein",4.5,IF(Kinder!AM$903&lt;3,IF(MAX(Kinder!$AJ$903:AM$903)&lt;3,4.5,Kinder!BO414),MIN('Berechnung 4_5 _ x'!$E$31:$F$32))),Kinder!BO414)</f>
        <v>0</v>
      </c>
      <c r="BB415">
        <f>IF(Kinder!BP414&gt;=4.5,IF('Berechnung 4_5 _ x'!H$5="Nein",4.5,IF(Kinder!AN$903&lt;3,IF(MAX(Kinder!$AJ$903:AN$903)&lt;3,4.5,Kinder!BP414),MIN('Berechnung 4_5 _ x'!$E$31:$F$32))),Kinder!BP414)</f>
        <v>0</v>
      </c>
      <c r="BC415">
        <f>IF(Kinder!BQ414&gt;=4.5,IF('Berechnung 4_5 _ x'!I$5="Nein",4.5,IF(Kinder!AO$903&lt;3,IF(MAX(Kinder!$AJ$903:AO$903)&lt;3,4.5,Kinder!BQ414),MIN('Berechnung 4_5 _ x'!$E$31:$F$32))),Kinder!BQ414)</f>
        <v>0</v>
      </c>
      <c r="BD415">
        <f>IF(Kinder!BR414&gt;=4.5,IF('Berechnung 4_5 _ x'!J$5="Nein",4.5,IF(Kinder!AP$903&lt;3,IF(MAX(Kinder!$AJ$903:AP$903)&lt;3,4.5,Kinder!BR414),MIN('Berechnung 4_5 _ x'!$E$31:$F$32))),Kinder!BR414)</f>
        <v>0</v>
      </c>
      <c r="BE415">
        <f>IF(Kinder!BS414&gt;=4.5,IF('Berechnung 4_5 _ x'!K$5="Nein",4.5,IF(Kinder!AQ$903&lt;3,IF(MAX(Kinder!$AJ$903:AQ$903)&lt;3,4.5,Kinder!BS414),MIN('Berechnung 4_5 _ x'!$E$31:$F$32))),Kinder!BS414)</f>
        <v>0</v>
      </c>
      <c r="BF415">
        <f>IF(Kinder!BT414&gt;=4.5,IF('Berechnung 4_5 _ x'!L$5="Nein",4.5,IF(Kinder!AR$903&lt;3,IF(MAX(Kinder!$AJ$903:AR$903)&lt;3,4.5,Kinder!BT414),MIN('Berechnung 4_5 _ x'!$E$31:$F$32))),Kinder!BT414)</f>
        <v>0</v>
      </c>
      <c r="BG415">
        <f>IF(Kinder!BU414&gt;=4.5,IF('Berechnung 4_5 _ x'!M$5="Nein",4.5,IF(Kinder!AS$903&lt;3,IF(MAX(Kinder!$AJ$903:AS$903)&lt;3,4.5,Kinder!BU414),MIN('Berechnung 4_5 _ x'!$E$31:$F$32))),Kinder!BU414)</f>
        <v>0</v>
      </c>
      <c r="BH415">
        <f>IF(Kinder!BV414&gt;=4.5,IF('Berechnung 4_5 _ x'!N$5="Nein",4.5,IF(Kinder!AT$903&lt;3,IF(MAX(Kinder!$AJ$903:AT$903)&lt;3,4.5,Kinder!BV414),MIN('Berechnung 4_5 _ x'!$E$31:$F$32))),Kinder!BV414)</f>
        <v>0</v>
      </c>
      <c r="BI415">
        <f>IF(Kinder!BW414&gt;=4.5,IF('Berechnung 4_5 _ x'!O$5="Nein",4.5,IF(Kinder!AU$903&lt;3,IF(MAX(Kinder!$AJ$903:AU$903)&lt;3,4.5,Kinder!BW414),MIN('Berechnung 4_5 _ x'!$E$31:$F$32))),Kinder!BW414)</f>
        <v>0</v>
      </c>
      <c r="BJ415">
        <f t="shared" ref="BJ415:BU415" si="686">MIN(AX414,AX415)*AX416</f>
        <v>0</v>
      </c>
      <c r="BK415">
        <f t="shared" si="686"/>
        <v>0</v>
      </c>
      <c r="BL415">
        <f t="shared" si="686"/>
        <v>0</v>
      </c>
      <c r="BM415">
        <f t="shared" si="686"/>
        <v>0</v>
      </c>
      <c r="BN415">
        <f t="shared" si="686"/>
        <v>0</v>
      </c>
      <c r="BO415">
        <f t="shared" si="686"/>
        <v>0</v>
      </c>
      <c r="BP415">
        <f t="shared" si="686"/>
        <v>0</v>
      </c>
      <c r="BQ415">
        <f t="shared" si="686"/>
        <v>0</v>
      </c>
      <c r="BR415">
        <f t="shared" si="686"/>
        <v>0</v>
      </c>
      <c r="BS415">
        <f t="shared" si="686"/>
        <v>0</v>
      </c>
      <c r="BT415">
        <f t="shared" si="686"/>
        <v>0</v>
      </c>
      <c r="BU415">
        <f t="shared" si="686"/>
        <v>0</v>
      </c>
      <c r="BV415">
        <f>SUM(BJ415:BU415)</f>
        <v>0</v>
      </c>
      <c r="CJ415" s="78"/>
      <c r="CK415" s="581"/>
      <c r="CL415" s="581"/>
      <c r="CM415" s="581"/>
    </row>
    <row r="416" spans="1:91" ht="13.5" thickBot="1" x14ac:dyDescent="0.25">
      <c r="A416" s="167"/>
      <c r="B416" s="79"/>
      <c r="C416" s="79"/>
      <c r="D416" s="79"/>
      <c r="E416" s="79"/>
      <c r="F416" s="79"/>
      <c r="G416" s="79"/>
      <c r="H416" s="79"/>
      <c r="I416" s="79"/>
      <c r="J416" s="79"/>
      <c r="K416" s="79"/>
      <c r="L416" s="79"/>
      <c r="M416" s="79"/>
      <c r="N416" s="79"/>
      <c r="O416" s="79"/>
      <c r="P416" s="79"/>
      <c r="Q416" s="79"/>
      <c r="R416" s="79"/>
      <c r="S416" s="79"/>
      <c r="T416" s="79"/>
      <c r="U416" s="79"/>
      <c r="V416" s="79"/>
      <c r="W416" s="79"/>
      <c r="X416" s="79"/>
      <c r="Y416" s="79">
        <f t="shared" ref="Y416:AJ416" si="687">A414*M415</f>
        <v>0</v>
      </c>
      <c r="Z416" s="79">
        <f t="shared" si="687"/>
        <v>0</v>
      </c>
      <c r="AA416" s="79">
        <f t="shared" si="687"/>
        <v>0</v>
      </c>
      <c r="AB416" s="79">
        <f t="shared" si="687"/>
        <v>0</v>
      </c>
      <c r="AC416" s="79">
        <f t="shared" si="687"/>
        <v>0</v>
      </c>
      <c r="AD416" s="79">
        <f t="shared" si="687"/>
        <v>0</v>
      </c>
      <c r="AE416" s="79">
        <f t="shared" si="687"/>
        <v>0</v>
      </c>
      <c r="AF416" s="79">
        <f t="shared" si="687"/>
        <v>0</v>
      </c>
      <c r="AG416" s="79">
        <f t="shared" si="687"/>
        <v>0</v>
      </c>
      <c r="AH416" s="79">
        <f t="shared" si="687"/>
        <v>0</v>
      </c>
      <c r="AI416" s="79">
        <f t="shared" si="687"/>
        <v>0</v>
      </c>
      <c r="AJ416" s="79">
        <f t="shared" si="687"/>
        <v>0</v>
      </c>
      <c r="AK416" s="79">
        <f t="shared" ref="AK416:AV416" si="688">IF(A414&gt;4.4,M415,A414*M415)</f>
        <v>0</v>
      </c>
      <c r="AL416" s="79">
        <f t="shared" si="688"/>
        <v>0</v>
      </c>
      <c r="AM416" s="79">
        <f t="shared" si="688"/>
        <v>0</v>
      </c>
      <c r="AN416" s="79">
        <f t="shared" si="688"/>
        <v>0</v>
      </c>
      <c r="AO416" s="79">
        <f t="shared" si="688"/>
        <v>0</v>
      </c>
      <c r="AP416" s="79">
        <f t="shared" si="688"/>
        <v>0</v>
      </c>
      <c r="AQ416" s="79">
        <f t="shared" si="688"/>
        <v>0</v>
      </c>
      <c r="AR416" s="79">
        <f t="shared" si="688"/>
        <v>0</v>
      </c>
      <c r="AS416" s="79">
        <f t="shared" si="688"/>
        <v>0</v>
      </c>
      <c r="AT416" s="79">
        <f t="shared" si="688"/>
        <v>0</v>
      </c>
      <c r="AU416" s="79">
        <f t="shared" si="688"/>
        <v>0</v>
      </c>
      <c r="AV416" s="79">
        <f t="shared" si="688"/>
        <v>0</v>
      </c>
      <c r="AW416" s="79">
        <f>SUM(Y416:AJ416)</f>
        <v>0</v>
      </c>
      <c r="AX416" s="168">
        <f>Kinder!BL415</f>
        <v>0</v>
      </c>
      <c r="AY416" s="168">
        <f>Kinder!BM415</f>
        <v>0</v>
      </c>
      <c r="AZ416" s="168">
        <f>Kinder!BN415</f>
        <v>0</v>
      </c>
      <c r="BA416" s="168">
        <f>Kinder!BO415</f>
        <v>0</v>
      </c>
      <c r="BB416" s="168">
        <f>Kinder!BP415</f>
        <v>0</v>
      </c>
      <c r="BC416" s="168">
        <f>Kinder!BQ415</f>
        <v>0</v>
      </c>
      <c r="BD416" s="168">
        <f>Kinder!BR415</f>
        <v>0</v>
      </c>
      <c r="BE416" s="168">
        <f>Kinder!BS415</f>
        <v>0</v>
      </c>
      <c r="BF416" s="168">
        <f>Kinder!BT415</f>
        <v>0</v>
      </c>
      <c r="BG416" s="168">
        <f>Kinder!BU415</f>
        <v>0</v>
      </c>
      <c r="BH416" s="168">
        <f>Kinder!BV415</f>
        <v>0</v>
      </c>
      <c r="BI416" s="168">
        <f>Kinder!BW415</f>
        <v>0</v>
      </c>
      <c r="BV416" s="79"/>
      <c r="BW416" s="79">
        <f t="shared" ref="BW416:CH416" si="689">IF(MIN(AX414,AX415)&gt;4.5,4.5*AX416,BJ415)</f>
        <v>0</v>
      </c>
      <c r="BX416" s="79">
        <f t="shared" si="689"/>
        <v>0</v>
      </c>
      <c r="BY416" s="79">
        <f t="shared" si="689"/>
        <v>0</v>
      </c>
      <c r="BZ416" s="79">
        <f t="shared" si="689"/>
        <v>0</v>
      </c>
      <c r="CA416" s="79">
        <f t="shared" si="689"/>
        <v>0</v>
      </c>
      <c r="CB416" s="79">
        <f t="shared" si="689"/>
        <v>0</v>
      </c>
      <c r="CC416" s="79">
        <f t="shared" si="689"/>
        <v>0</v>
      </c>
      <c r="CD416" s="79">
        <f t="shared" si="689"/>
        <v>0</v>
      </c>
      <c r="CE416" s="79">
        <f t="shared" si="689"/>
        <v>0</v>
      </c>
      <c r="CF416" s="79">
        <f t="shared" si="689"/>
        <v>0</v>
      </c>
      <c r="CG416" s="79">
        <f t="shared" si="689"/>
        <v>0</v>
      </c>
      <c r="CH416" s="79">
        <f t="shared" si="689"/>
        <v>0</v>
      </c>
      <c r="CI416" s="79">
        <f>SUM(BW416:CH416)</f>
        <v>0</v>
      </c>
      <c r="CJ416" s="80"/>
      <c r="CK416" s="581"/>
      <c r="CL416" s="581"/>
      <c r="CM416" s="581"/>
    </row>
    <row r="417" spans="1:91" x14ac:dyDescent="0.2">
      <c r="A417" s="124">
        <f>Kinder!E417</f>
        <v>0</v>
      </c>
      <c r="B417">
        <f>Kinder!F417</f>
        <v>0</v>
      </c>
      <c r="C417">
        <f>Kinder!G417</f>
        <v>0</v>
      </c>
      <c r="D417">
        <f>Kinder!H417</f>
        <v>0</v>
      </c>
      <c r="E417">
        <f>Kinder!I417</f>
        <v>0</v>
      </c>
      <c r="F417">
        <f>Kinder!J417</f>
        <v>0</v>
      </c>
      <c r="G417">
        <f>Kinder!K417</f>
        <v>0</v>
      </c>
      <c r="H417">
        <f>Kinder!L417</f>
        <v>0</v>
      </c>
      <c r="I417">
        <f>Kinder!M417</f>
        <v>0</v>
      </c>
      <c r="J417">
        <f>Kinder!N417</f>
        <v>0</v>
      </c>
      <c r="K417">
        <f>Kinder!O417</f>
        <v>0</v>
      </c>
      <c r="L417">
        <f>Kinder!P417</f>
        <v>0</v>
      </c>
      <c r="AX417" s="165">
        <f>IF(Kinder!BL417=4.5,'Berechnung 4_5 _ x'!$E$31,Kinder!BL417)</f>
        <v>0</v>
      </c>
      <c r="AY417" s="165">
        <f>IF(Kinder!F417=4.5,'Berechnung 4_5 _ x'!$E$31,Kinder!F417)</f>
        <v>0</v>
      </c>
      <c r="AZ417" s="165">
        <f>IF(Kinder!G417=4.5,'Berechnung 4_5 _ x'!$E$31,Kinder!G417)</f>
        <v>0</v>
      </c>
      <c r="BA417" s="165">
        <f>IF(Kinder!H417=4.5,'Berechnung 4_5 _ x'!$E$31,Kinder!H417)</f>
        <v>0</v>
      </c>
      <c r="BB417" s="165">
        <f>IF(Kinder!I417=4.5,'Berechnung 4_5 _ x'!$E$31,Kinder!I417)</f>
        <v>0</v>
      </c>
      <c r="BC417" s="165">
        <f>IF(Kinder!J417=4.5,'Berechnung 4_5 _ x'!$E$31,Kinder!J417)</f>
        <v>0</v>
      </c>
      <c r="BD417" s="165">
        <f>IF(Kinder!K417=4.5,'Berechnung 4_5 _ x'!$E$31,Kinder!K417)</f>
        <v>0</v>
      </c>
      <c r="BE417" s="165">
        <f>IF(Kinder!L417=4.5,'Berechnung 4_5 _ x'!$E$31,Kinder!L417)</f>
        <v>0</v>
      </c>
      <c r="BF417" s="165">
        <f>IF(Kinder!M417=4.5,'Berechnung 4_5 _ x'!$E$31,Kinder!M417)</f>
        <v>0</v>
      </c>
      <c r="BG417" s="165">
        <f>IF(Kinder!N417=4.5,'Berechnung 4_5 _ x'!$E$31,Kinder!N417)</f>
        <v>0</v>
      </c>
      <c r="BH417" s="165">
        <f>IF(Kinder!O417=4.5,'Berechnung 4_5 _ x'!$E$31,Kinder!O417)</f>
        <v>0</v>
      </c>
      <c r="BI417" s="165">
        <f>IF(Kinder!P417=4.5,'Berechnung 4_5 _ x'!$E$31,Kinder!P417)</f>
        <v>0</v>
      </c>
      <c r="BJ417" s="165"/>
      <c r="BK417" s="165"/>
      <c r="BL417" s="165"/>
      <c r="BM417" s="165"/>
      <c r="BN417" s="165"/>
      <c r="BO417" s="165"/>
      <c r="BP417" s="165"/>
      <c r="BQ417" s="165"/>
      <c r="BR417" s="165"/>
      <c r="BS417" s="165"/>
      <c r="BT417" s="165"/>
      <c r="BU417" s="165"/>
      <c r="BW417">
        <f t="shared" ref="BW417:CH417" si="690">IF(MIN(AX417,AX418)&gt;=4.5,1*AX419,BJ418)</f>
        <v>0</v>
      </c>
      <c r="BX417">
        <f t="shared" si="690"/>
        <v>0</v>
      </c>
      <c r="BY417">
        <f t="shared" si="690"/>
        <v>0</v>
      </c>
      <c r="BZ417">
        <f t="shared" si="690"/>
        <v>0</v>
      </c>
      <c r="CA417">
        <f t="shared" si="690"/>
        <v>0</v>
      </c>
      <c r="CB417">
        <f t="shared" si="690"/>
        <v>0</v>
      </c>
      <c r="CC417">
        <f t="shared" si="690"/>
        <v>0</v>
      </c>
      <c r="CD417">
        <f t="shared" si="690"/>
        <v>0</v>
      </c>
      <c r="CE417">
        <f t="shared" si="690"/>
        <v>0</v>
      </c>
      <c r="CF417">
        <f t="shared" si="690"/>
        <v>0</v>
      </c>
      <c r="CG417">
        <f t="shared" si="690"/>
        <v>0</v>
      </c>
      <c r="CH417">
        <f t="shared" si="690"/>
        <v>0</v>
      </c>
      <c r="CJ417" s="78">
        <f>SUM(BW417:CH417)</f>
        <v>0</v>
      </c>
      <c r="CK417" s="581">
        <f>CL417+CM417</f>
        <v>0</v>
      </c>
      <c r="CL417" s="581">
        <f>IF(COUNTIF(Kinder!E419:P419,Antrag!$C$4)=0,0,(IF(AND(A417=2,Kinder!E419=Antrag!$C$4),M418,0)+IF(AND(OR(A417=2,B417=2),Kinder!F419=Antrag!$C$4),N418,0)+IF(AND(OR(A417=2,B417=2,C417=2),Kinder!G419=Antrag!$C$4),O418,0)+IF(AND(OR(A417=2,B417=2,C417=2,D417=2),Kinder!H419=Antrag!$C$4),P418,0)+IF(AND(OR(A417=2,B417=2,C417=2,D417=2,E417=2),Kinder!I419=Antrag!$C$4),Q418,0)+IF(AND(OR(A417=2,B417=2,C417=2,D417=2,E417=2,F417=2),Kinder!J419=Antrag!$C$4),R418,0))/12)</f>
        <v>0</v>
      </c>
      <c r="CM417" s="581">
        <f>IF(COUNTIF(Kinder!E419:P419,Antrag!$C$4)=0,0,(IF(AND(OR(A417=2,B417=2,C417=2,D417=2,E417=2,F417=2,G417=2),Kinder!K419=Antrag!$C$4),S418,0)+IF(AND(OR(A417=2,B417=2,C417=2,D417=2,E417=2,F417=2,G417=2,H417=2),Kinder!L419=Antrag!$C$4),T418,0)+IF(AND(OR(A417=2,B417=2,C417=2,D417=2,E417=2,F417=2,G417=2,H417=2,I417=2),Kinder!M419=Antrag!$C$4),U418,0)+IF(AND(OR(A417=2,B417=2,C417=2,D417=2,E417=2,F417=2,G417=2,H417=2,I417=2,J417=2),Kinder!N419=Antrag!$C$4),V418,0)+IF(AND(OR(A417=2,B417=2,C417=2,D417=2,E417=2,F417=2,G417=2,H417=2,I417=2,J417=2,K417=2),Kinder!O419=Antrag!$C$4),W418,0)+IF(AND(OR(A417=2,B417=2,C417=2,D417=2,E417=2,F417=2,G417=2,H417=2,I417=2,J417=2,K417=2,L417=2),Kinder!P419=Antrag!$C$4),X418,0))/12)</f>
        <v>0</v>
      </c>
    </row>
    <row r="418" spans="1:91" x14ac:dyDescent="0.2">
      <c r="A418" s="124"/>
      <c r="M418">
        <f>Kinder!E418</f>
        <v>0</v>
      </c>
      <c r="N418">
        <f>Kinder!F418</f>
        <v>0</v>
      </c>
      <c r="O418">
        <f>Kinder!G418</f>
        <v>0</v>
      </c>
      <c r="P418">
        <f>Kinder!H418</f>
        <v>0</v>
      </c>
      <c r="Q418">
        <f>Kinder!I418</f>
        <v>0</v>
      </c>
      <c r="R418">
        <f>Kinder!J418</f>
        <v>0</v>
      </c>
      <c r="S418">
        <f>Kinder!K418</f>
        <v>0</v>
      </c>
      <c r="T418">
        <f>Kinder!L418</f>
        <v>0</v>
      </c>
      <c r="U418">
        <f>Kinder!M418</f>
        <v>0</v>
      </c>
      <c r="V418">
        <f>Kinder!N418</f>
        <v>0</v>
      </c>
      <c r="W418">
        <f>Kinder!O418</f>
        <v>0</v>
      </c>
      <c r="X418">
        <f>Kinder!P418</f>
        <v>0</v>
      </c>
      <c r="AX418">
        <f>IF(Kinder!BL417&gt;=4.5,IF('Berechnung 4_5 _ x'!D$5="Nein",4.5,IF(Kinder!AJ$903&lt;3,IF(MAX(Kinder!$AJ$903:AJ$903)&lt;3,4.5,Kinder!BL417),MIN('Berechnung 4_5 _ x'!$E$31:$F$32))),Kinder!BL417)</f>
        <v>0</v>
      </c>
      <c r="AY418">
        <f>IF(Kinder!BM417&gt;=4.5,IF('Berechnung 4_5 _ x'!E$5="Nein",4.5,IF(Kinder!AK$903&lt;3,IF(MAX(Kinder!$AJ$903:AK$903)&lt;3,4.5,Kinder!BM417),MIN('Berechnung 4_5 _ x'!$E$31:$F$32))),Kinder!BM417)</f>
        <v>0</v>
      </c>
      <c r="AZ418">
        <f>IF(Kinder!BN417&gt;=4.5,IF('Berechnung 4_5 _ x'!F$5="Nein",4.5,IF(Kinder!AL$903&lt;3,IF(MAX(Kinder!$AJ$903:AL$903)&lt;3,4.5,Kinder!BN417),MIN('Berechnung 4_5 _ x'!$E$31:$F$32))),Kinder!BN417)</f>
        <v>0</v>
      </c>
      <c r="BA418">
        <f>IF(Kinder!BO417&gt;=4.5,IF('Berechnung 4_5 _ x'!G$5="Nein",4.5,IF(Kinder!AM$903&lt;3,IF(MAX(Kinder!$AJ$903:AM$903)&lt;3,4.5,Kinder!BO417),MIN('Berechnung 4_5 _ x'!$E$31:$F$32))),Kinder!BO417)</f>
        <v>0</v>
      </c>
      <c r="BB418">
        <f>IF(Kinder!BP417&gt;=4.5,IF('Berechnung 4_5 _ x'!H$5="Nein",4.5,IF(Kinder!AN$903&lt;3,IF(MAX(Kinder!$AJ$903:AN$903)&lt;3,4.5,Kinder!BP417),MIN('Berechnung 4_5 _ x'!$E$31:$F$32))),Kinder!BP417)</f>
        <v>0</v>
      </c>
      <c r="BC418">
        <f>IF(Kinder!BQ417&gt;=4.5,IF('Berechnung 4_5 _ x'!I$5="Nein",4.5,IF(Kinder!AO$903&lt;3,IF(MAX(Kinder!$AJ$903:AO$903)&lt;3,4.5,Kinder!BQ417),MIN('Berechnung 4_5 _ x'!$E$31:$F$32))),Kinder!BQ417)</f>
        <v>0</v>
      </c>
      <c r="BD418">
        <f>IF(Kinder!BR417&gt;=4.5,IF('Berechnung 4_5 _ x'!J$5="Nein",4.5,IF(Kinder!AP$903&lt;3,IF(MAX(Kinder!$AJ$903:AP$903)&lt;3,4.5,Kinder!BR417),MIN('Berechnung 4_5 _ x'!$E$31:$F$32))),Kinder!BR417)</f>
        <v>0</v>
      </c>
      <c r="BE418">
        <f>IF(Kinder!BS417&gt;=4.5,IF('Berechnung 4_5 _ x'!K$5="Nein",4.5,IF(Kinder!AQ$903&lt;3,IF(MAX(Kinder!$AJ$903:AQ$903)&lt;3,4.5,Kinder!BS417),MIN('Berechnung 4_5 _ x'!$E$31:$F$32))),Kinder!BS417)</f>
        <v>0</v>
      </c>
      <c r="BF418">
        <f>IF(Kinder!BT417&gt;=4.5,IF('Berechnung 4_5 _ x'!L$5="Nein",4.5,IF(Kinder!AR$903&lt;3,IF(MAX(Kinder!$AJ$903:AR$903)&lt;3,4.5,Kinder!BT417),MIN('Berechnung 4_5 _ x'!$E$31:$F$32))),Kinder!BT417)</f>
        <v>0</v>
      </c>
      <c r="BG418">
        <f>IF(Kinder!BU417&gt;=4.5,IF('Berechnung 4_5 _ x'!M$5="Nein",4.5,IF(Kinder!AS$903&lt;3,IF(MAX(Kinder!$AJ$903:AS$903)&lt;3,4.5,Kinder!BU417),MIN('Berechnung 4_5 _ x'!$E$31:$F$32))),Kinder!BU417)</f>
        <v>0</v>
      </c>
      <c r="BH418">
        <f>IF(Kinder!BV417&gt;=4.5,IF('Berechnung 4_5 _ x'!N$5="Nein",4.5,IF(Kinder!AT$903&lt;3,IF(MAX(Kinder!$AJ$903:AT$903)&lt;3,4.5,Kinder!BV417),MIN('Berechnung 4_5 _ x'!$E$31:$F$32))),Kinder!BV417)</f>
        <v>0</v>
      </c>
      <c r="BI418">
        <f>IF(Kinder!BW417&gt;=4.5,IF('Berechnung 4_5 _ x'!O$5="Nein",4.5,IF(Kinder!AU$903&lt;3,IF(MAX(Kinder!$AJ$903:AU$903)&lt;3,4.5,Kinder!BW417),MIN('Berechnung 4_5 _ x'!$E$31:$F$32))),Kinder!BW417)</f>
        <v>0</v>
      </c>
      <c r="BJ418">
        <f t="shared" ref="BJ418:BU418" si="691">MIN(AX417,AX418)*AX419</f>
        <v>0</v>
      </c>
      <c r="BK418">
        <f t="shared" si="691"/>
        <v>0</v>
      </c>
      <c r="BL418">
        <f t="shared" si="691"/>
        <v>0</v>
      </c>
      <c r="BM418">
        <f t="shared" si="691"/>
        <v>0</v>
      </c>
      <c r="BN418">
        <f t="shared" si="691"/>
        <v>0</v>
      </c>
      <c r="BO418">
        <f t="shared" si="691"/>
        <v>0</v>
      </c>
      <c r="BP418">
        <f t="shared" si="691"/>
        <v>0</v>
      </c>
      <c r="BQ418">
        <f t="shared" si="691"/>
        <v>0</v>
      </c>
      <c r="BR418">
        <f t="shared" si="691"/>
        <v>0</v>
      </c>
      <c r="BS418">
        <f t="shared" si="691"/>
        <v>0</v>
      </c>
      <c r="BT418">
        <f t="shared" si="691"/>
        <v>0</v>
      </c>
      <c r="BU418">
        <f t="shared" si="691"/>
        <v>0</v>
      </c>
      <c r="BV418">
        <f>SUM(BJ418:BU418)</f>
        <v>0</v>
      </c>
      <c r="CJ418" s="78"/>
      <c r="CK418" s="581"/>
      <c r="CL418" s="581"/>
      <c r="CM418" s="581"/>
    </row>
    <row r="419" spans="1:91" ht="13.5" thickBot="1" x14ac:dyDescent="0.25">
      <c r="A419" s="167"/>
      <c r="B419" s="79"/>
      <c r="C419" s="79"/>
      <c r="D419" s="79"/>
      <c r="E419" s="79"/>
      <c r="F419" s="79"/>
      <c r="G419" s="79"/>
      <c r="H419" s="79"/>
      <c r="I419" s="79"/>
      <c r="J419" s="79"/>
      <c r="K419" s="79"/>
      <c r="L419" s="79"/>
      <c r="M419" s="79"/>
      <c r="N419" s="79"/>
      <c r="O419" s="79"/>
      <c r="P419" s="79"/>
      <c r="Q419" s="79"/>
      <c r="R419" s="79"/>
      <c r="S419" s="79"/>
      <c r="T419" s="79"/>
      <c r="U419" s="79"/>
      <c r="V419" s="79"/>
      <c r="W419" s="79"/>
      <c r="X419" s="79"/>
      <c r="Y419" s="79">
        <f t="shared" ref="Y419:AJ419" si="692">A417*M418</f>
        <v>0</v>
      </c>
      <c r="Z419" s="79">
        <f t="shared" si="692"/>
        <v>0</v>
      </c>
      <c r="AA419" s="79">
        <f t="shared" si="692"/>
        <v>0</v>
      </c>
      <c r="AB419" s="79">
        <f t="shared" si="692"/>
        <v>0</v>
      </c>
      <c r="AC419" s="79">
        <f t="shared" si="692"/>
        <v>0</v>
      </c>
      <c r="AD419" s="79">
        <f t="shared" si="692"/>
        <v>0</v>
      </c>
      <c r="AE419" s="79">
        <f t="shared" si="692"/>
        <v>0</v>
      </c>
      <c r="AF419" s="79">
        <f t="shared" si="692"/>
        <v>0</v>
      </c>
      <c r="AG419" s="79">
        <f t="shared" si="692"/>
        <v>0</v>
      </c>
      <c r="AH419" s="79">
        <f t="shared" si="692"/>
        <v>0</v>
      </c>
      <c r="AI419" s="79">
        <f t="shared" si="692"/>
        <v>0</v>
      </c>
      <c r="AJ419" s="79">
        <f t="shared" si="692"/>
        <v>0</v>
      </c>
      <c r="AK419" s="79">
        <f t="shared" ref="AK419:AV419" si="693">IF(A417&gt;4.4,M418,A417*M418)</f>
        <v>0</v>
      </c>
      <c r="AL419" s="79">
        <f t="shared" si="693"/>
        <v>0</v>
      </c>
      <c r="AM419" s="79">
        <f t="shared" si="693"/>
        <v>0</v>
      </c>
      <c r="AN419" s="79">
        <f t="shared" si="693"/>
        <v>0</v>
      </c>
      <c r="AO419" s="79">
        <f t="shared" si="693"/>
        <v>0</v>
      </c>
      <c r="AP419" s="79">
        <f t="shared" si="693"/>
        <v>0</v>
      </c>
      <c r="AQ419" s="79">
        <f t="shared" si="693"/>
        <v>0</v>
      </c>
      <c r="AR419" s="79">
        <f t="shared" si="693"/>
        <v>0</v>
      </c>
      <c r="AS419" s="79">
        <f t="shared" si="693"/>
        <v>0</v>
      </c>
      <c r="AT419" s="79">
        <f t="shared" si="693"/>
        <v>0</v>
      </c>
      <c r="AU419" s="79">
        <f t="shared" si="693"/>
        <v>0</v>
      </c>
      <c r="AV419" s="79">
        <f t="shared" si="693"/>
        <v>0</v>
      </c>
      <c r="AW419" s="79">
        <f>SUM(Y419:AJ419)</f>
        <v>0</v>
      </c>
      <c r="AX419" s="168">
        <f>Kinder!BL418</f>
        <v>0</v>
      </c>
      <c r="AY419" s="168">
        <f>Kinder!BM418</f>
        <v>0</v>
      </c>
      <c r="AZ419" s="168">
        <f>Kinder!BN418</f>
        <v>0</v>
      </c>
      <c r="BA419" s="168">
        <f>Kinder!BO418</f>
        <v>0</v>
      </c>
      <c r="BB419" s="168">
        <f>Kinder!BP418</f>
        <v>0</v>
      </c>
      <c r="BC419" s="168">
        <f>Kinder!BQ418</f>
        <v>0</v>
      </c>
      <c r="BD419" s="168">
        <f>Kinder!BR418</f>
        <v>0</v>
      </c>
      <c r="BE419" s="168">
        <f>Kinder!BS418</f>
        <v>0</v>
      </c>
      <c r="BF419" s="168">
        <f>Kinder!BT418</f>
        <v>0</v>
      </c>
      <c r="BG419" s="168">
        <f>Kinder!BU418</f>
        <v>0</v>
      </c>
      <c r="BH419" s="168">
        <f>Kinder!BV418</f>
        <v>0</v>
      </c>
      <c r="BI419" s="168">
        <f>Kinder!BW418</f>
        <v>0</v>
      </c>
      <c r="BV419" s="79"/>
      <c r="BW419" s="79">
        <f t="shared" ref="BW419:CH419" si="694">IF(MIN(AX417,AX418)&gt;4.5,4.5*AX419,BJ418)</f>
        <v>0</v>
      </c>
      <c r="BX419" s="79">
        <f t="shared" si="694"/>
        <v>0</v>
      </c>
      <c r="BY419" s="79">
        <f t="shared" si="694"/>
        <v>0</v>
      </c>
      <c r="BZ419" s="79">
        <f t="shared" si="694"/>
        <v>0</v>
      </c>
      <c r="CA419" s="79">
        <f t="shared" si="694"/>
        <v>0</v>
      </c>
      <c r="CB419" s="79">
        <f t="shared" si="694"/>
        <v>0</v>
      </c>
      <c r="CC419" s="79">
        <f t="shared" si="694"/>
        <v>0</v>
      </c>
      <c r="CD419" s="79">
        <f t="shared" si="694"/>
        <v>0</v>
      </c>
      <c r="CE419" s="79">
        <f t="shared" si="694"/>
        <v>0</v>
      </c>
      <c r="CF419" s="79">
        <f t="shared" si="694"/>
        <v>0</v>
      </c>
      <c r="CG419" s="79">
        <f t="shared" si="694"/>
        <v>0</v>
      </c>
      <c r="CH419" s="79">
        <f t="shared" si="694"/>
        <v>0</v>
      </c>
      <c r="CI419" s="79">
        <f>SUM(BW419:CH419)</f>
        <v>0</v>
      </c>
      <c r="CJ419" s="80"/>
      <c r="CK419" s="581"/>
      <c r="CL419" s="581"/>
      <c r="CM419" s="581"/>
    </row>
    <row r="420" spans="1:91" x14ac:dyDescent="0.2">
      <c r="A420" s="124">
        <f>Kinder!E420</f>
        <v>0</v>
      </c>
      <c r="B420">
        <f>Kinder!F420</f>
        <v>0</v>
      </c>
      <c r="C420">
        <f>Kinder!G420</f>
        <v>0</v>
      </c>
      <c r="D420">
        <f>Kinder!H420</f>
        <v>0</v>
      </c>
      <c r="E420">
        <f>Kinder!I420</f>
        <v>0</v>
      </c>
      <c r="F420">
        <f>Kinder!J420</f>
        <v>0</v>
      </c>
      <c r="G420">
        <f>Kinder!K420</f>
        <v>0</v>
      </c>
      <c r="H420">
        <f>Kinder!L420</f>
        <v>0</v>
      </c>
      <c r="I420">
        <f>Kinder!M420</f>
        <v>0</v>
      </c>
      <c r="J420">
        <f>Kinder!N420</f>
        <v>0</v>
      </c>
      <c r="K420">
        <f>Kinder!O420</f>
        <v>0</v>
      </c>
      <c r="L420">
        <f>Kinder!P420</f>
        <v>0</v>
      </c>
      <c r="AX420" s="165">
        <f>IF(Kinder!BL420=4.5,'Berechnung 4_5 _ x'!$E$31,Kinder!BL420)</f>
        <v>0</v>
      </c>
      <c r="AY420" s="165">
        <f>IF(Kinder!F420=4.5,'Berechnung 4_5 _ x'!$E$31,Kinder!F420)</f>
        <v>0</v>
      </c>
      <c r="AZ420" s="165">
        <f>IF(Kinder!G420=4.5,'Berechnung 4_5 _ x'!$E$31,Kinder!G420)</f>
        <v>0</v>
      </c>
      <c r="BA420" s="165">
        <f>IF(Kinder!H420=4.5,'Berechnung 4_5 _ x'!$E$31,Kinder!H420)</f>
        <v>0</v>
      </c>
      <c r="BB420" s="165">
        <f>IF(Kinder!I420=4.5,'Berechnung 4_5 _ x'!$E$31,Kinder!I420)</f>
        <v>0</v>
      </c>
      <c r="BC420" s="165">
        <f>IF(Kinder!J420=4.5,'Berechnung 4_5 _ x'!$E$31,Kinder!J420)</f>
        <v>0</v>
      </c>
      <c r="BD420" s="165">
        <f>IF(Kinder!K420=4.5,'Berechnung 4_5 _ x'!$E$31,Kinder!K420)</f>
        <v>0</v>
      </c>
      <c r="BE420" s="165">
        <f>IF(Kinder!L420=4.5,'Berechnung 4_5 _ x'!$E$31,Kinder!L420)</f>
        <v>0</v>
      </c>
      <c r="BF420" s="165">
        <f>IF(Kinder!M420=4.5,'Berechnung 4_5 _ x'!$E$31,Kinder!M420)</f>
        <v>0</v>
      </c>
      <c r="BG420" s="165">
        <f>IF(Kinder!N420=4.5,'Berechnung 4_5 _ x'!$E$31,Kinder!N420)</f>
        <v>0</v>
      </c>
      <c r="BH420" s="165">
        <f>IF(Kinder!O420=4.5,'Berechnung 4_5 _ x'!$E$31,Kinder!O420)</f>
        <v>0</v>
      </c>
      <c r="BI420" s="165">
        <f>IF(Kinder!P420=4.5,'Berechnung 4_5 _ x'!$E$31,Kinder!P420)</f>
        <v>0</v>
      </c>
      <c r="BJ420" s="165"/>
      <c r="BK420" s="165"/>
      <c r="BL420" s="165"/>
      <c r="BM420" s="165"/>
      <c r="BN420" s="165"/>
      <c r="BO420" s="165"/>
      <c r="BP420" s="165"/>
      <c r="BQ420" s="165"/>
      <c r="BR420" s="165"/>
      <c r="BS420" s="165"/>
      <c r="BT420" s="165"/>
      <c r="BU420" s="165"/>
      <c r="BW420">
        <f t="shared" ref="BW420:CH420" si="695">IF(MIN(AX420,AX421)&gt;=4.5,1*AX422,BJ421)</f>
        <v>0</v>
      </c>
      <c r="BX420">
        <f t="shared" si="695"/>
        <v>0</v>
      </c>
      <c r="BY420">
        <f t="shared" si="695"/>
        <v>0</v>
      </c>
      <c r="BZ420">
        <f t="shared" si="695"/>
        <v>0</v>
      </c>
      <c r="CA420">
        <f t="shared" si="695"/>
        <v>0</v>
      </c>
      <c r="CB420">
        <f t="shared" si="695"/>
        <v>0</v>
      </c>
      <c r="CC420">
        <f t="shared" si="695"/>
        <v>0</v>
      </c>
      <c r="CD420">
        <f t="shared" si="695"/>
        <v>0</v>
      </c>
      <c r="CE420">
        <f t="shared" si="695"/>
        <v>0</v>
      </c>
      <c r="CF420">
        <f t="shared" si="695"/>
        <v>0</v>
      </c>
      <c r="CG420">
        <f t="shared" si="695"/>
        <v>0</v>
      </c>
      <c r="CH420">
        <f t="shared" si="695"/>
        <v>0</v>
      </c>
      <c r="CJ420" s="78">
        <f>SUM(BW420:CH420)</f>
        <v>0</v>
      </c>
      <c r="CK420" s="581">
        <f>CL420+CM420</f>
        <v>0</v>
      </c>
      <c r="CL420" s="581">
        <f>IF(COUNTIF(Kinder!E422:P422,Antrag!$C$4)=0,0,(IF(AND(A420=2,Kinder!E422=Antrag!$C$4),M421,0)+IF(AND(OR(A420=2,B420=2),Kinder!F422=Antrag!$C$4),N421,0)+IF(AND(OR(A420=2,B420=2,C420=2),Kinder!G422=Antrag!$C$4),O421,0)+IF(AND(OR(A420=2,B420=2,C420=2,D420=2),Kinder!H422=Antrag!$C$4),P421,0)+IF(AND(OR(A420=2,B420=2,C420=2,D420=2,E420=2),Kinder!I422=Antrag!$C$4),Q421,0)+IF(AND(OR(A420=2,B420=2,C420=2,D420=2,E420=2,F420=2),Kinder!J422=Antrag!$C$4),R421,0))/12)</f>
        <v>0</v>
      </c>
      <c r="CM420" s="581">
        <f>IF(COUNTIF(Kinder!E422:P422,Antrag!$C$4)=0,0,(IF(AND(OR(A420=2,B420=2,C420=2,D420=2,E420=2,F420=2,G420=2),Kinder!K422=Antrag!$C$4),S421,0)+IF(AND(OR(A420=2,B420=2,C420=2,D420=2,E420=2,F420=2,G420=2,H420=2),Kinder!L422=Antrag!$C$4),T421,0)+IF(AND(OR(A420=2,B420=2,C420=2,D420=2,E420=2,F420=2,G420=2,H420=2,I420=2),Kinder!M422=Antrag!$C$4),U421,0)+IF(AND(OR(A420=2,B420=2,C420=2,D420=2,E420=2,F420=2,G420=2,H420=2,I420=2,J420=2),Kinder!N422=Antrag!$C$4),V421,0)+IF(AND(OR(A420=2,B420=2,C420=2,D420=2,E420=2,F420=2,G420=2,H420=2,I420=2,J420=2,K420=2),Kinder!O422=Antrag!$C$4),W421,0)+IF(AND(OR(A420=2,B420=2,C420=2,D420=2,E420=2,F420=2,G420=2,H420=2,I420=2,J420=2,K420=2,L420=2),Kinder!P422=Antrag!$C$4),X421,0))/12)</f>
        <v>0</v>
      </c>
    </row>
    <row r="421" spans="1:91" x14ac:dyDescent="0.2">
      <c r="A421" s="124"/>
      <c r="M421">
        <f>Kinder!E421</f>
        <v>0</v>
      </c>
      <c r="N421">
        <f>Kinder!F421</f>
        <v>0</v>
      </c>
      <c r="O421">
        <f>Kinder!G421</f>
        <v>0</v>
      </c>
      <c r="P421">
        <f>Kinder!H421</f>
        <v>0</v>
      </c>
      <c r="Q421">
        <f>Kinder!I421</f>
        <v>0</v>
      </c>
      <c r="R421">
        <f>Kinder!J421</f>
        <v>0</v>
      </c>
      <c r="S421">
        <f>Kinder!K421</f>
        <v>0</v>
      </c>
      <c r="T421">
        <f>Kinder!L421</f>
        <v>0</v>
      </c>
      <c r="U421">
        <f>Kinder!M421</f>
        <v>0</v>
      </c>
      <c r="V421">
        <f>Kinder!N421</f>
        <v>0</v>
      </c>
      <c r="W421">
        <f>Kinder!O421</f>
        <v>0</v>
      </c>
      <c r="X421">
        <f>Kinder!P421</f>
        <v>0</v>
      </c>
      <c r="AX421">
        <f>IF(Kinder!BL420&gt;=4.5,IF('Berechnung 4_5 _ x'!D$5="Nein",4.5,IF(Kinder!AJ$903&lt;3,IF(MAX(Kinder!$AJ$903:AJ$903)&lt;3,4.5,Kinder!BL420),MIN('Berechnung 4_5 _ x'!$E$31:$F$32))),Kinder!BL420)</f>
        <v>0</v>
      </c>
      <c r="AY421">
        <f>IF(Kinder!BM420&gt;=4.5,IF('Berechnung 4_5 _ x'!E$5="Nein",4.5,IF(Kinder!AK$903&lt;3,IF(MAX(Kinder!$AJ$903:AK$903)&lt;3,4.5,Kinder!BM420),MIN('Berechnung 4_5 _ x'!$E$31:$F$32))),Kinder!BM420)</f>
        <v>0</v>
      </c>
      <c r="AZ421">
        <f>IF(Kinder!BN420&gt;=4.5,IF('Berechnung 4_5 _ x'!F$5="Nein",4.5,IF(Kinder!AL$903&lt;3,IF(MAX(Kinder!$AJ$903:AL$903)&lt;3,4.5,Kinder!BN420),MIN('Berechnung 4_5 _ x'!$E$31:$F$32))),Kinder!BN420)</f>
        <v>0</v>
      </c>
      <c r="BA421">
        <f>IF(Kinder!BO420&gt;=4.5,IF('Berechnung 4_5 _ x'!G$5="Nein",4.5,IF(Kinder!AM$903&lt;3,IF(MAX(Kinder!$AJ$903:AM$903)&lt;3,4.5,Kinder!BO420),MIN('Berechnung 4_5 _ x'!$E$31:$F$32))),Kinder!BO420)</f>
        <v>0</v>
      </c>
      <c r="BB421">
        <f>IF(Kinder!BP420&gt;=4.5,IF('Berechnung 4_5 _ x'!H$5="Nein",4.5,IF(Kinder!AN$903&lt;3,IF(MAX(Kinder!$AJ$903:AN$903)&lt;3,4.5,Kinder!BP420),MIN('Berechnung 4_5 _ x'!$E$31:$F$32))),Kinder!BP420)</f>
        <v>0</v>
      </c>
      <c r="BC421">
        <f>IF(Kinder!BQ420&gt;=4.5,IF('Berechnung 4_5 _ x'!I$5="Nein",4.5,IF(Kinder!AO$903&lt;3,IF(MAX(Kinder!$AJ$903:AO$903)&lt;3,4.5,Kinder!BQ420),MIN('Berechnung 4_5 _ x'!$E$31:$F$32))),Kinder!BQ420)</f>
        <v>0</v>
      </c>
      <c r="BD421">
        <f>IF(Kinder!BR420&gt;=4.5,IF('Berechnung 4_5 _ x'!J$5="Nein",4.5,IF(Kinder!AP$903&lt;3,IF(MAX(Kinder!$AJ$903:AP$903)&lt;3,4.5,Kinder!BR420),MIN('Berechnung 4_5 _ x'!$E$31:$F$32))),Kinder!BR420)</f>
        <v>0</v>
      </c>
      <c r="BE421">
        <f>IF(Kinder!BS420&gt;=4.5,IF('Berechnung 4_5 _ x'!K$5="Nein",4.5,IF(Kinder!AQ$903&lt;3,IF(MAX(Kinder!$AJ$903:AQ$903)&lt;3,4.5,Kinder!BS420),MIN('Berechnung 4_5 _ x'!$E$31:$F$32))),Kinder!BS420)</f>
        <v>0</v>
      </c>
      <c r="BF421">
        <f>IF(Kinder!BT420&gt;=4.5,IF('Berechnung 4_5 _ x'!L$5="Nein",4.5,IF(Kinder!AR$903&lt;3,IF(MAX(Kinder!$AJ$903:AR$903)&lt;3,4.5,Kinder!BT420),MIN('Berechnung 4_5 _ x'!$E$31:$F$32))),Kinder!BT420)</f>
        <v>0</v>
      </c>
      <c r="BG421">
        <f>IF(Kinder!BU420&gt;=4.5,IF('Berechnung 4_5 _ x'!M$5="Nein",4.5,IF(Kinder!AS$903&lt;3,IF(MAX(Kinder!$AJ$903:AS$903)&lt;3,4.5,Kinder!BU420),MIN('Berechnung 4_5 _ x'!$E$31:$F$32))),Kinder!BU420)</f>
        <v>0</v>
      </c>
      <c r="BH421">
        <f>IF(Kinder!BV420&gt;=4.5,IF('Berechnung 4_5 _ x'!N$5="Nein",4.5,IF(Kinder!AT$903&lt;3,IF(MAX(Kinder!$AJ$903:AT$903)&lt;3,4.5,Kinder!BV420),MIN('Berechnung 4_5 _ x'!$E$31:$F$32))),Kinder!BV420)</f>
        <v>0</v>
      </c>
      <c r="BI421">
        <f>IF(Kinder!BW420&gt;=4.5,IF('Berechnung 4_5 _ x'!O$5="Nein",4.5,IF(Kinder!AU$903&lt;3,IF(MAX(Kinder!$AJ$903:AU$903)&lt;3,4.5,Kinder!BW420),MIN('Berechnung 4_5 _ x'!$E$31:$F$32))),Kinder!BW420)</f>
        <v>0</v>
      </c>
      <c r="BJ421">
        <f t="shared" ref="BJ421:BU421" si="696">MIN(AX420,AX421)*AX422</f>
        <v>0</v>
      </c>
      <c r="BK421">
        <f t="shared" si="696"/>
        <v>0</v>
      </c>
      <c r="BL421">
        <f t="shared" si="696"/>
        <v>0</v>
      </c>
      <c r="BM421">
        <f t="shared" si="696"/>
        <v>0</v>
      </c>
      <c r="BN421">
        <f t="shared" si="696"/>
        <v>0</v>
      </c>
      <c r="BO421">
        <f t="shared" si="696"/>
        <v>0</v>
      </c>
      <c r="BP421">
        <f t="shared" si="696"/>
        <v>0</v>
      </c>
      <c r="BQ421">
        <f t="shared" si="696"/>
        <v>0</v>
      </c>
      <c r="BR421">
        <f t="shared" si="696"/>
        <v>0</v>
      </c>
      <c r="BS421">
        <f t="shared" si="696"/>
        <v>0</v>
      </c>
      <c r="BT421">
        <f t="shared" si="696"/>
        <v>0</v>
      </c>
      <c r="BU421">
        <f t="shared" si="696"/>
        <v>0</v>
      </c>
      <c r="BV421">
        <f>SUM(BJ421:BU421)</f>
        <v>0</v>
      </c>
      <c r="CJ421" s="78"/>
      <c r="CK421" s="581"/>
      <c r="CL421" s="581"/>
      <c r="CM421" s="581"/>
    </row>
    <row r="422" spans="1:91" ht="13.5" thickBot="1" x14ac:dyDescent="0.25">
      <c r="A422" s="167"/>
      <c r="B422" s="79"/>
      <c r="C422" s="79"/>
      <c r="D422" s="79"/>
      <c r="E422" s="79"/>
      <c r="F422" s="79"/>
      <c r="G422" s="79"/>
      <c r="H422" s="79"/>
      <c r="I422" s="79"/>
      <c r="J422" s="79"/>
      <c r="K422" s="79"/>
      <c r="L422" s="79"/>
      <c r="M422" s="79"/>
      <c r="N422" s="79"/>
      <c r="O422" s="79"/>
      <c r="P422" s="79"/>
      <c r="Q422" s="79"/>
      <c r="R422" s="79"/>
      <c r="S422" s="79"/>
      <c r="T422" s="79"/>
      <c r="U422" s="79"/>
      <c r="V422" s="79"/>
      <c r="W422" s="79"/>
      <c r="X422" s="79"/>
      <c r="Y422" s="79">
        <f t="shared" ref="Y422:AJ422" si="697">A420*M421</f>
        <v>0</v>
      </c>
      <c r="Z422" s="79">
        <f t="shared" si="697"/>
        <v>0</v>
      </c>
      <c r="AA422" s="79">
        <f t="shared" si="697"/>
        <v>0</v>
      </c>
      <c r="AB422" s="79">
        <f t="shared" si="697"/>
        <v>0</v>
      </c>
      <c r="AC422" s="79">
        <f t="shared" si="697"/>
        <v>0</v>
      </c>
      <c r="AD422" s="79">
        <f t="shared" si="697"/>
        <v>0</v>
      </c>
      <c r="AE422" s="79">
        <f t="shared" si="697"/>
        <v>0</v>
      </c>
      <c r="AF422" s="79">
        <f t="shared" si="697"/>
        <v>0</v>
      </c>
      <c r="AG422" s="79">
        <f t="shared" si="697"/>
        <v>0</v>
      </c>
      <c r="AH422" s="79">
        <f t="shared" si="697"/>
        <v>0</v>
      </c>
      <c r="AI422" s="79">
        <f t="shared" si="697"/>
        <v>0</v>
      </c>
      <c r="AJ422" s="79">
        <f t="shared" si="697"/>
        <v>0</v>
      </c>
      <c r="AK422" s="79">
        <f t="shared" ref="AK422:AV422" si="698">IF(A420&gt;4.4,M421,A420*M421)</f>
        <v>0</v>
      </c>
      <c r="AL422" s="79">
        <f t="shared" si="698"/>
        <v>0</v>
      </c>
      <c r="AM422" s="79">
        <f t="shared" si="698"/>
        <v>0</v>
      </c>
      <c r="AN422" s="79">
        <f t="shared" si="698"/>
        <v>0</v>
      </c>
      <c r="AO422" s="79">
        <f t="shared" si="698"/>
        <v>0</v>
      </c>
      <c r="AP422" s="79">
        <f t="shared" si="698"/>
        <v>0</v>
      </c>
      <c r="AQ422" s="79">
        <f t="shared" si="698"/>
        <v>0</v>
      </c>
      <c r="AR422" s="79">
        <f t="shared" si="698"/>
        <v>0</v>
      </c>
      <c r="AS422" s="79">
        <f t="shared" si="698"/>
        <v>0</v>
      </c>
      <c r="AT422" s="79">
        <f t="shared" si="698"/>
        <v>0</v>
      </c>
      <c r="AU422" s="79">
        <f t="shared" si="698"/>
        <v>0</v>
      </c>
      <c r="AV422" s="79">
        <f t="shared" si="698"/>
        <v>0</v>
      </c>
      <c r="AW422" s="79">
        <f>SUM(Y422:AJ422)</f>
        <v>0</v>
      </c>
      <c r="AX422" s="168">
        <f>Kinder!BL421</f>
        <v>0</v>
      </c>
      <c r="AY422" s="168">
        <f>Kinder!BM421</f>
        <v>0</v>
      </c>
      <c r="AZ422" s="168">
        <f>Kinder!BN421</f>
        <v>0</v>
      </c>
      <c r="BA422" s="168">
        <f>Kinder!BO421</f>
        <v>0</v>
      </c>
      <c r="BB422" s="168">
        <f>Kinder!BP421</f>
        <v>0</v>
      </c>
      <c r="BC422" s="168">
        <f>Kinder!BQ421</f>
        <v>0</v>
      </c>
      <c r="BD422" s="168">
        <f>Kinder!BR421</f>
        <v>0</v>
      </c>
      <c r="BE422" s="168">
        <f>Kinder!BS421</f>
        <v>0</v>
      </c>
      <c r="BF422" s="168">
        <f>Kinder!BT421</f>
        <v>0</v>
      </c>
      <c r="BG422" s="168">
        <f>Kinder!BU421</f>
        <v>0</v>
      </c>
      <c r="BH422" s="168">
        <f>Kinder!BV421</f>
        <v>0</v>
      </c>
      <c r="BI422" s="168">
        <f>Kinder!BW421</f>
        <v>0</v>
      </c>
      <c r="BV422" s="79"/>
      <c r="BW422" s="79">
        <f t="shared" ref="BW422:CH422" si="699">IF(MIN(AX420,AX421)&gt;4.5,4.5*AX422,BJ421)</f>
        <v>0</v>
      </c>
      <c r="BX422" s="79">
        <f t="shared" si="699"/>
        <v>0</v>
      </c>
      <c r="BY422" s="79">
        <f t="shared" si="699"/>
        <v>0</v>
      </c>
      <c r="BZ422" s="79">
        <f t="shared" si="699"/>
        <v>0</v>
      </c>
      <c r="CA422" s="79">
        <f t="shared" si="699"/>
        <v>0</v>
      </c>
      <c r="CB422" s="79">
        <f t="shared" si="699"/>
        <v>0</v>
      </c>
      <c r="CC422" s="79">
        <f t="shared" si="699"/>
        <v>0</v>
      </c>
      <c r="CD422" s="79">
        <f t="shared" si="699"/>
        <v>0</v>
      </c>
      <c r="CE422" s="79">
        <f t="shared" si="699"/>
        <v>0</v>
      </c>
      <c r="CF422" s="79">
        <f t="shared" si="699"/>
        <v>0</v>
      </c>
      <c r="CG422" s="79">
        <f t="shared" si="699"/>
        <v>0</v>
      </c>
      <c r="CH422" s="79">
        <f t="shared" si="699"/>
        <v>0</v>
      </c>
      <c r="CI422" s="79">
        <f>SUM(BW422:CH422)</f>
        <v>0</v>
      </c>
      <c r="CJ422" s="80"/>
      <c r="CK422" s="581"/>
      <c r="CL422" s="581"/>
      <c r="CM422" s="581"/>
    </row>
    <row r="423" spans="1:91" x14ac:dyDescent="0.2">
      <c r="A423" s="124">
        <f>Kinder!E423</f>
        <v>0</v>
      </c>
      <c r="B423">
        <f>Kinder!F423</f>
        <v>0</v>
      </c>
      <c r="C423">
        <f>Kinder!G423</f>
        <v>0</v>
      </c>
      <c r="D423">
        <f>Kinder!H423</f>
        <v>0</v>
      </c>
      <c r="E423">
        <f>Kinder!I423</f>
        <v>0</v>
      </c>
      <c r="F423">
        <f>Kinder!J423</f>
        <v>0</v>
      </c>
      <c r="G423">
        <f>Kinder!K423</f>
        <v>0</v>
      </c>
      <c r="H423">
        <f>Kinder!L423</f>
        <v>0</v>
      </c>
      <c r="I423">
        <f>Kinder!M423</f>
        <v>0</v>
      </c>
      <c r="J423">
        <f>Kinder!N423</f>
        <v>0</v>
      </c>
      <c r="K423">
        <f>Kinder!O423</f>
        <v>0</v>
      </c>
      <c r="L423">
        <f>Kinder!P423</f>
        <v>0</v>
      </c>
      <c r="AX423" s="165">
        <f>IF(Kinder!BL423=4.5,'Berechnung 4_5 _ x'!$E$31,Kinder!BL423)</f>
        <v>0</v>
      </c>
      <c r="AY423" s="165">
        <f>IF(Kinder!F423=4.5,'Berechnung 4_5 _ x'!$E$31,Kinder!F423)</f>
        <v>0</v>
      </c>
      <c r="AZ423" s="165">
        <f>IF(Kinder!G423=4.5,'Berechnung 4_5 _ x'!$E$31,Kinder!G423)</f>
        <v>0</v>
      </c>
      <c r="BA423" s="165">
        <f>IF(Kinder!H423=4.5,'Berechnung 4_5 _ x'!$E$31,Kinder!H423)</f>
        <v>0</v>
      </c>
      <c r="BB423" s="165">
        <f>IF(Kinder!I423=4.5,'Berechnung 4_5 _ x'!$E$31,Kinder!I423)</f>
        <v>0</v>
      </c>
      <c r="BC423" s="165">
        <f>IF(Kinder!J423=4.5,'Berechnung 4_5 _ x'!$E$31,Kinder!J423)</f>
        <v>0</v>
      </c>
      <c r="BD423" s="165">
        <f>IF(Kinder!K423=4.5,'Berechnung 4_5 _ x'!$E$31,Kinder!K423)</f>
        <v>0</v>
      </c>
      <c r="BE423" s="165">
        <f>IF(Kinder!L423=4.5,'Berechnung 4_5 _ x'!$E$31,Kinder!L423)</f>
        <v>0</v>
      </c>
      <c r="BF423" s="165">
        <f>IF(Kinder!M423=4.5,'Berechnung 4_5 _ x'!$E$31,Kinder!M423)</f>
        <v>0</v>
      </c>
      <c r="BG423" s="165">
        <f>IF(Kinder!N423=4.5,'Berechnung 4_5 _ x'!$E$31,Kinder!N423)</f>
        <v>0</v>
      </c>
      <c r="BH423" s="165">
        <f>IF(Kinder!O423=4.5,'Berechnung 4_5 _ x'!$E$31,Kinder!O423)</f>
        <v>0</v>
      </c>
      <c r="BI423" s="165">
        <f>IF(Kinder!P423=4.5,'Berechnung 4_5 _ x'!$E$31,Kinder!P423)</f>
        <v>0</v>
      </c>
      <c r="BJ423" s="165"/>
      <c r="BK423" s="165"/>
      <c r="BL423" s="165"/>
      <c r="BM423" s="165"/>
      <c r="BN423" s="165"/>
      <c r="BO423" s="165"/>
      <c r="BP423" s="165"/>
      <c r="BQ423" s="165"/>
      <c r="BR423" s="165"/>
      <c r="BS423" s="165"/>
      <c r="BT423" s="165"/>
      <c r="BU423" s="165"/>
      <c r="BW423">
        <f t="shared" ref="BW423:CH423" si="700">IF(MIN(AX423,AX424)&gt;=4.5,1*AX425,BJ424)</f>
        <v>0</v>
      </c>
      <c r="BX423">
        <f t="shared" si="700"/>
        <v>0</v>
      </c>
      <c r="BY423">
        <f t="shared" si="700"/>
        <v>0</v>
      </c>
      <c r="BZ423">
        <f t="shared" si="700"/>
        <v>0</v>
      </c>
      <c r="CA423">
        <f t="shared" si="700"/>
        <v>0</v>
      </c>
      <c r="CB423">
        <f t="shared" si="700"/>
        <v>0</v>
      </c>
      <c r="CC423">
        <f t="shared" si="700"/>
        <v>0</v>
      </c>
      <c r="CD423">
        <f t="shared" si="700"/>
        <v>0</v>
      </c>
      <c r="CE423">
        <f t="shared" si="700"/>
        <v>0</v>
      </c>
      <c r="CF423">
        <f t="shared" si="700"/>
        <v>0</v>
      </c>
      <c r="CG423">
        <f t="shared" si="700"/>
        <v>0</v>
      </c>
      <c r="CH423">
        <f t="shared" si="700"/>
        <v>0</v>
      </c>
      <c r="CJ423" s="78">
        <f>SUM(BW423:CH423)</f>
        <v>0</v>
      </c>
      <c r="CK423" s="581">
        <f>CL423+CM423</f>
        <v>0</v>
      </c>
      <c r="CL423" s="581">
        <f>IF(COUNTIF(Kinder!E425:P425,Antrag!$C$4)=0,0,(IF(AND(A423=2,Kinder!E425=Antrag!$C$4),M424,0)+IF(AND(OR(A423=2,B423=2),Kinder!F425=Antrag!$C$4),N424,0)+IF(AND(OR(A423=2,B423=2,C423=2),Kinder!G425=Antrag!$C$4),O424,0)+IF(AND(OR(A423=2,B423=2,C423=2,D423=2),Kinder!H425=Antrag!$C$4),P424,0)+IF(AND(OR(A423=2,B423=2,C423=2,D423=2,E423=2),Kinder!I425=Antrag!$C$4),Q424,0)+IF(AND(OR(A423=2,B423=2,C423=2,D423=2,E423=2,F423=2),Kinder!J425=Antrag!$C$4),R424,0))/12)</f>
        <v>0</v>
      </c>
      <c r="CM423" s="581">
        <f>IF(COUNTIF(Kinder!E425:P425,Antrag!$C$4)=0,0,(IF(AND(OR(A423=2,B423=2,C423=2,D423=2,E423=2,F423=2,G423=2),Kinder!K425=Antrag!$C$4),S424,0)+IF(AND(OR(A423=2,B423=2,C423=2,D423=2,E423=2,F423=2,G423=2,H423=2),Kinder!L425=Antrag!$C$4),T424,0)+IF(AND(OR(A423=2,B423=2,C423=2,D423=2,E423=2,F423=2,G423=2,H423=2,I423=2),Kinder!M425=Antrag!$C$4),U424,0)+IF(AND(OR(A423=2,B423=2,C423=2,D423=2,E423=2,F423=2,G423=2,H423=2,I423=2,J423=2),Kinder!N425=Antrag!$C$4),V424,0)+IF(AND(OR(A423=2,B423=2,C423=2,D423=2,E423=2,F423=2,G423=2,H423=2,I423=2,J423=2,K423=2),Kinder!O425=Antrag!$C$4),W424,0)+IF(AND(OR(A423=2,B423=2,C423=2,D423=2,E423=2,F423=2,G423=2,H423=2,I423=2,J423=2,K423=2,L423=2),Kinder!P425=Antrag!$C$4),X424,0))/12)</f>
        <v>0</v>
      </c>
    </row>
    <row r="424" spans="1:91" x14ac:dyDescent="0.2">
      <c r="A424" s="124"/>
      <c r="M424">
        <f>Kinder!E424</f>
        <v>0</v>
      </c>
      <c r="N424">
        <f>Kinder!F424</f>
        <v>0</v>
      </c>
      <c r="O424">
        <f>Kinder!G424</f>
        <v>0</v>
      </c>
      <c r="P424">
        <f>Kinder!H424</f>
        <v>0</v>
      </c>
      <c r="Q424">
        <f>Kinder!I424</f>
        <v>0</v>
      </c>
      <c r="R424">
        <f>Kinder!J424</f>
        <v>0</v>
      </c>
      <c r="S424">
        <f>Kinder!K424</f>
        <v>0</v>
      </c>
      <c r="T424">
        <f>Kinder!L424</f>
        <v>0</v>
      </c>
      <c r="U424">
        <f>Kinder!M424</f>
        <v>0</v>
      </c>
      <c r="V424">
        <f>Kinder!N424</f>
        <v>0</v>
      </c>
      <c r="W424">
        <f>Kinder!O424</f>
        <v>0</v>
      </c>
      <c r="X424">
        <f>Kinder!P424</f>
        <v>0</v>
      </c>
      <c r="AX424">
        <f>IF(Kinder!BL423&gt;=4.5,IF('Berechnung 4_5 _ x'!D$5="Nein",4.5,IF(Kinder!AJ$903&lt;3,IF(MAX(Kinder!$AJ$903:AJ$903)&lt;3,4.5,Kinder!BL423),MIN('Berechnung 4_5 _ x'!$E$31:$F$32))),Kinder!BL423)</f>
        <v>0</v>
      </c>
      <c r="AY424">
        <f>IF(Kinder!BM423&gt;=4.5,IF('Berechnung 4_5 _ x'!E$5="Nein",4.5,IF(Kinder!AK$903&lt;3,IF(MAX(Kinder!$AJ$903:AK$903)&lt;3,4.5,Kinder!BM423),MIN('Berechnung 4_5 _ x'!$E$31:$F$32))),Kinder!BM423)</f>
        <v>0</v>
      </c>
      <c r="AZ424">
        <f>IF(Kinder!BN423&gt;=4.5,IF('Berechnung 4_5 _ x'!F$5="Nein",4.5,IF(Kinder!AL$903&lt;3,IF(MAX(Kinder!$AJ$903:AL$903)&lt;3,4.5,Kinder!BN423),MIN('Berechnung 4_5 _ x'!$E$31:$F$32))),Kinder!BN423)</f>
        <v>0</v>
      </c>
      <c r="BA424">
        <f>IF(Kinder!BO423&gt;=4.5,IF('Berechnung 4_5 _ x'!G$5="Nein",4.5,IF(Kinder!AM$903&lt;3,IF(MAX(Kinder!$AJ$903:AM$903)&lt;3,4.5,Kinder!BO423),MIN('Berechnung 4_5 _ x'!$E$31:$F$32))),Kinder!BO423)</f>
        <v>0</v>
      </c>
      <c r="BB424">
        <f>IF(Kinder!BP423&gt;=4.5,IF('Berechnung 4_5 _ x'!H$5="Nein",4.5,IF(Kinder!AN$903&lt;3,IF(MAX(Kinder!$AJ$903:AN$903)&lt;3,4.5,Kinder!BP423),MIN('Berechnung 4_5 _ x'!$E$31:$F$32))),Kinder!BP423)</f>
        <v>0</v>
      </c>
      <c r="BC424">
        <f>IF(Kinder!BQ423&gt;=4.5,IF('Berechnung 4_5 _ x'!I$5="Nein",4.5,IF(Kinder!AO$903&lt;3,IF(MAX(Kinder!$AJ$903:AO$903)&lt;3,4.5,Kinder!BQ423),MIN('Berechnung 4_5 _ x'!$E$31:$F$32))),Kinder!BQ423)</f>
        <v>0</v>
      </c>
      <c r="BD424">
        <f>IF(Kinder!BR423&gt;=4.5,IF('Berechnung 4_5 _ x'!J$5="Nein",4.5,IF(Kinder!AP$903&lt;3,IF(MAX(Kinder!$AJ$903:AP$903)&lt;3,4.5,Kinder!BR423),MIN('Berechnung 4_5 _ x'!$E$31:$F$32))),Kinder!BR423)</f>
        <v>0</v>
      </c>
      <c r="BE424">
        <f>IF(Kinder!BS423&gt;=4.5,IF('Berechnung 4_5 _ x'!K$5="Nein",4.5,IF(Kinder!AQ$903&lt;3,IF(MAX(Kinder!$AJ$903:AQ$903)&lt;3,4.5,Kinder!BS423),MIN('Berechnung 4_5 _ x'!$E$31:$F$32))),Kinder!BS423)</f>
        <v>0</v>
      </c>
      <c r="BF424">
        <f>IF(Kinder!BT423&gt;=4.5,IF('Berechnung 4_5 _ x'!L$5="Nein",4.5,IF(Kinder!AR$903&lt;3,IF(MAX(Kinder!$AJ$903:AR$903)&lt;3,4.5,Kinder!BT423),MIN('Berechnung 4_5 _ x'!$E$31:$F$32))),Kinder!BT423)</f>
        <v>0</v>
      </c>
      <c r="BG424">
        <f>IF(Kinder!BU423&gt;=4.5,IF('Berechnung 4_5 _ x'!M$5="Nein",4.5,IF(Kinder!AS$903&lt;3,IF(MAX(Kinder!$AJ$903:AS$903)&lt;3,4.5,Kinder!BU423),MIN('Berechnung 4_5 _ x'!$E$31:$F$32))),Kinder!BU423)</f>
        <v>0</v>
      </c>
      <c r="BH424">
        <f>IF(Kinder!BV423&gt;=4.5,IF('Berechnung 4_5 _ x'!N$5="Nein",4.5,IF(Kinder!AT$903&lt;3,IF(MAX(Kinder!$AJ$903:AT$903)&lt;3,4.5,Kinder!BV423),MIN('Berechnung 4_5 _ x'!$E$31:$F$32))),Kinder!BV423)</f>
        <v>0</v>
      </c>
      <c r="BI424">
        <f>IF(Kinder!BW423&gt;=4.5,IF('Berechnung 4_5 _ x'!O$5="Nein",4.5,IF(Kinder!AU$903&lt;3,IF(MAX(Kinder!$AJ$903:AU$903)&lt;3,4.5,Kinder!BW423),MIN('Berechnung 4_5 _ x'!$E$31:$F$32))),Kinder!BW423)</f>
        <v>0</v>
      </c>
      <c r="BJ424">
        <f t="shared" ref="BJ424:BU424" si="701">MIN(AX423,AX424)*AX425</f>
        <v>0</v>
      </c>
      <c r="BK424">
        <f t="shared" si="701"/>
        <v>0</v>
      </c>
      <c r="BL424">
        <f t="shared" si="701"/>
        <v>0</v>
      </c>
      <c r="BM424">
        <f t="shared" si="701"/>
        <v>0</v>
      </c>
      <c r="BN424">
        <f t="shared" si="701"/>
        <v>0</v>
      </c>
      <c r="BO424">
        <f t="shared" si="701"/>
        <v>0</v>
      </c>
      <c r="BP424">
        <f t="shared" si="701"/>
        <v>0</v>
      </c>
      <c r="BQ424">
        <f t="shared" si="701"/>
        <v>0</v>
      </c>
      <c r="BR424">
        <f t="shared" si="701"/>
        <v>0</v>
      </c>
      <c r="BS424">
        <f t="shared" si="701"/>
        <v>0</v>
      </c>
      <c r="BT424">
        <f t="shared" si="701"/>
        <v>0</v>
      </c>
      <c r="BU424">
        <f t="shared" si="701"/>
        <v>0</v>
      </c>
      <c r="BV424">
        <f>SUM(BJ424:BU424)</f>
        <v>0</v>
      </c>
      <c r="CJ424" s="78"/>
      <c r="CK424" s="581"/>
      <c r="CL424" s="581"/>
      <c r="CM424" s="581"/>
    </row>
    <row r="425" spans="1:91" ht="13.5" thickBot="1" x14ac:dyDescent="0.25">
      <c r="A425" s="167"/>
      <c r="B425" s="79"/>
      <c r="C425" s="79"/>
      <c r="D425" s="79"/>
      <c r="E425" s="79"/>
      <c r="F425" s="79"/>
      <c r="G425" s="79"/>
      <c r="H425" s="79"/>
      <c r="I425" s="79"/>
      <c r="J425" s="79"/>
      <c r="K425" s="79"/>
      <c r="L425" s="79"/>
      <c r="M425" s="79"/>
      <c r="N425" s="79"/>
      <c r="O425" s="79"/>
      <c r="P425" s="79"/>
      <c r="Q425" s="79"/>
      <c r="R425" s="79"/>
      <c r="S425" s="79"/>
      <c r="T425" s="79"/>
      <c r="U425" s="79"/>
      <c r="V425" s="79"/>
      <c r="W425" s="79"/>
      <c r="X425" s="79"/>
      <c r="Y425" s="79">
        <f t="shared" ref="Y425:AJ425" si="702">A423*M424</f>
        <v>0</v>
      </c>
      <c r="Z425" s="79">
        <f t="shared" si="702"/>
        <v>0</v>
      </c>
      <c r="AA425" s="79">
        <f t="shared" si="702"/>
        <v>0</v>
      </c>
      <c r="AB425" s="79">
        <f t="shared" si="702"/>
        <v>0</v>
      </c>
      <c r="AC425" s="79">
        <f t="shared" si="702"/>
        <v>0</v>
      </c>
      <c r="AD425" s="79">
        <f t="shared" si="702"/>
        <v>0</v>
      </c>
      <c r="AE425" s="79">
        <f t="shared" si="702"/>
        <v>0</v>
      </c>
      <c r="AF425" s="79">
        <f t="shared" si="702"/>
        <v>0</v>
      </c>
      <c r="AG425" s="79">
        <f t="shared" si="702"/>
        <v>0</v>
      </c>
      <c r="AH425" s="79">
        <f t="shared" si="702"/>
        <v>0</v>
      </c>
      <c r="AI425" s="79">
        <f t="shared" si="702"/>
        <v>0</v>
      </c>
      <c r="AJ425" s="79">
        <f t="shared" si="702"/>
        <v>0</v>
      </c>
      <c r="AK425" s="79">
        <f t="shared" ref="AK425:AV425" si="703">IF(A423&gt;4.4,M424,A423*M424)</f>
        <v>0</v>
      </c>
      <c r="AL425" s="79">
        <f t="shared" si="703"/>
        <v>0</v>
      </c>
      <c r="AM425" s="79">
        <f t="shared" si="703"/>
        <v>0</v>
      </c>
      <c r="AN425" s="79">
        <f t="shared" si="703"/>
        <v>0</v>
      </c>
      <c r="AO425" s="79">
        <f t="shared" si="703"/>
        <v>0</v>
      </c>
      <c r="AP425" s="79">
        <f t="shared" si="703"/>
        <v>0</v>
      </c>
      <c r="AQ425" s="79">
        <f t="shared" si="703"/>
        <v>0</v>
      </c>
      <c r="AR425" s="79">
        <f t="shared" si="703"/>
        <v>0</v>
      </c>
      <c r="AS425" s="79">
        <f t="shared" si="703"/>
        <v>0</v>
      </c>
      <c r="AT425" s="79">
        <f t="shared" si="703"/>
        <v>0</v>
      </c>
      <c r="AU425" s="79">
        <f t="shared" si="703"/>
        <v>0</v>
      </c>
      <c r="AV425" s="79">
        <f t="shared" si="703"/>
        <v>0</v>
      </c>
      <c r="AW425" s="79">
        <f>SUM(Y425:AJ425)</f>
        <v>0</v>
      </c>
      <c r="AX425" s="168">
        <f>Kinder!BL424</f>
        <v>0</v>
      </c>
      <c r="AY425" s="168">
        <f>Kinder!BM424</f>
        <v>0</v>
      </c>
      <c r="AZ425" s="168">
        <f>Kinder!BN424</f>
        <v>0</v>
      </c>
      <c r="BA425" s="168">
        <f>Kinder!BO424</f>
        <v>0</v>
      </c>
      <c r="BB425" s="168">
        <f>Kinder!BP424</f>
        <v>0</v>
      </c>
      <c r="BC425" s="168">
        <f>Kinder!BQ424</f>
        <v>0</v>
      </c>
      <c r="BD425" s="168">
        <f>Kinder!BR424</f>
        <v>0</v>
      </c>
      <c r="BE425" s="168">
        <f>Kinder!BS424</f>
        <v>0</v>
      </c>
      <c r="BF425" s="168">
        <f>Kinder!BT424</f>
        <v>0</v>
      </c>
      <c r="BG425" s="168">
        <f>Kinder!BU424</f>
        <v>0</v>
      </c>
      <c r="BH425" s="168">
        <f>Kinder!BV424</f>
        <v>0</v>
      </c>
      <c r="BI425" s="168">
        <f>Kinder!BW424</f>
        <v>0</v>
      </c>
      <c r="BV425" s="79"/>
      <c r="BW425" s="79">
        <f t="shared" ref="BW425:CH425" si="704">IF(MIN(AX423,AX424)&gt;4.5,4.5*AX425,BJ424)</f>
        <v>0</v>
      </c>
      <c r="BX425" s="79">
        <f t="shared" si="704"/>
        <v>0</v>
      </c>
      <c r="BY425" s="79">
        <f t="shared" si="704"/>
        <v>0</v>
      </c>
      <c r="BZ425" s="79">
        <f t="shared" si="704"/>
        <v>0</v>
      </c>
      <c r="CA425" s="79">
        <f t="shared" si="704"/>
        <v>0</v>
      </c>
      <c r="CB425" s="79">
        <f t="shared" si="704"/>
        <v>0</v>
      </c>
      <c r="CC425" s="79">
        <f t="shared" si="704"/>
        <v>0</v>
      </c>
      <c r="CD425" s="79">
        <f t="shared" si="704"/>
        <v>0</v>
      </c>
      <c r="CE425" s="79">
        <f t="shared" si="704"/>
        <v>0</v>
      </c>
      <c r="CF425" s="79">
        <f t="shared" si="704"/>
        <v>0</v>
      </c>
      <c r="CG425" s="79">
        <f t="shared" si="704"/>
        <v>0</v>
      </c>
      <c r="CH425" s="79">
        <f t="shared" si="704"/>
        <v>0</v>
      </c>
      <c r="CI425" s="79">
        <f>SUM(BW425:CH425)</f>
        <v>0</v>
      </c>
      <c r="CJ425" s="80"/>
      <c r="CK425" s="581"/>
      <c r="CL425" s="581"/>
      <c r="CM425" s="581"/>
    </row>
    <row r="426" spans="1:91" x14ac:dyDescent="0.2">
      <c r="A426" s="124">
        <f>Kinder!E426</f>
        <v>0</v>
      </c>
      <c r="B426">
        <f>Kinder!F426</f>
        <v>0</v>
      </c>
      <c r="C426">
        <f>Kinder!G426</f>
        <v>0</v>
      </c>
      <c r="D426">
        <f>Kinder!H426</f>
        <v>0</v>
      </c>
      <c r="E426">
        <f>Kinder!I426</f>
        <v>0</v>
      </c>
      <c r="F426">
        <f>Kinder!J426</f>
        <v>0</v>
      </c>
      <c r="G426">
        <f>Kinder!K426</f>
        <v>0</v>
      </c>
      <c r="H426">
        <f>Kinder!L426</f>
        <v>0</v>
      </c>
      <c r="I426">
        <f>Kinder!M426</f>
        <v>0</v>
      </c>
      <c r="J426">
        <f>Kinder!N426</f>
        <v>0</v>
      </c>
      <c r="K426">
        <f>Kinder!O426</f>
        <v>0</v>
      </c>
      <c r="L426">
        <f>Kinder!P426</f>
        <v>0</v>
      </c>
      <c r="AX426" s="165">
        <f>IF(Kinder!BL426=4.5,'Berechnung 4_5 _ x'!$E$31,Kinder!BL426)</f>
        <v>0</v>
      </c>
      <c r="AY426" s="165">
        <f>IF(Kinder!F426=4.5,'Berechnung 4_5 _ x'!$E$31,Kinder!F426)</f>
        <v>0</v>
      </c>
      <c r="AZ426" s="165">
        <f>IF(Kinder!G426=4.5,'Berechnung 4_5 _ x'!$E$31,Kinder!G426)</f>
        <v>0</v>
      </c>
      <c r="BA426" s="165">
        <f>IF(Kinder!H426=4.5,'Berechnung 4_5 _ x'!$E$31,Kinder!H426)</f>
        <v>0</v>
      </c>
      <c r="BB426" s="165">
        <f>IF(Kinder!I426=4.5,'Berechnung 4_5 _ x'!$E$31,Kinder!I426)</f>
        <v>0</v>
      </c>
      <c r="BC426" s="165">
        <f>IF(Kinder!J426=4.5,'Berechnung 4_5 _ x'!$E$31,Kinder!J426)</f>
        <v>0</v>
      </c>
      <c r="BD426" s="165">
        <f>IF(Kinder!K426=4.5,'Berechnung 4_5 _ x'!$E$31,Kinder!K426)</f>
        <v>0</v>
      </c>
      <c r="BE426" s="165">
        <f>IF(Kinder!L426=4.5,'Berechnung 4_5 _ x'!$E$31,Kinder!L426)</f>
        <v>0</v>
      </c>
      <c r="BF426" s="165">
        <f>IF(Kinder!M426=4.5,'Berechnung 4_5 _ x'!$E$31,Kinder!M426)</f>
        <v>0</v>
      </c>
      <c r="BG426" s="165">
        <f>IF(Kinder!N426=4.5,'Berechnung 4_5 _ x'!$E$31,Kinder!N426)</f>
        <v>0</v>
      </c>
      <c r="BH426" s="165">
        <f>IF(Kinder!O426=4.5,'Berechnung 4_5 _ x'!$E$31,Kinder!O426)</f>
        <v>0</v>
      </c>
      <c r="BI426" s="165">
        <f>IF(Kinder!P426=4.5,'Berechnung 4_5 _ x'!$E$31,Kinder!P426)</f>
        <v>0</v>
      </c>
      <c r="BJ426" s="165"/>
      <c r="BK426" s="165"/>
      <c r="BL426" s="165"/>
      <c r="BM426" s="165"/>
      <c r="BN426" s="165"/>
      <c r="BO426" s="165"/>
      <c r="BP426" s="165"/>
      <c r="BQ426" s="165"/>
      <c r="BR426" s="165"/>
      <c r="BS426" s="165"/>
      <c r="BT426" s="165"/>
      <c r="BU426" s="165"/>
      <c r="BW426">
        <f t="shared" ref="BW426:CH426" si="705">IF(MIN(AX426,AX427)&gt;=4.5,1*AX428,BJ427)</f>
        <v>0</v>
      </c>
      <c r="BX426">
        <f t="shared" si="705"/>
        <v>0</v>
      </c>
      <c r="BY426">
        <f t="shared" si="705"/>
        <v>0</v>
      </c>
      <c r="BZ426">
        <f t="shared" si="705"/>
        <v>0</v>
      </c>
      <c r="CA426">
        <f t="shared" si="705"/>
        <v>0</v>
      </c>
      <c r="CB426">
        <f t="shared" si="705"/>
        <v>0</v>
      </c>
      <c r="CC426">
        <f t="shared" si="705"/>
        <v>0</v>
      </c>
      <c r="CD426">
        <f t="shared" si="705"/>
        <v>0</v>
      </c>
      <c r="CE426">
        <f t="shared" si="705"/>
        <v>0</v>
      </c>
      <c r="CF426">
        <f t="shared" si="705"/>
        <v>0</v>
      </c>
      <c r="CG426">
        <f t="shared" si="705"/>
        <v>0</v>
      </c>
      <c r="CH426">
        <f t="shared" si="705"/>
        <v>0</v>
      </c>
      <c r="CJ426" s="78">
        <f>SUM(BW426:CH426)</f>
        <v>0</v>
      </c>
      <c r="CK426" s="581">
        <f>CL426+CM426</f>
        <v>0</v>
      </c>
      <c r="CL426" s="581">
        <f>IF(COUNTIF(Kinder!E428:P428,Antrag!$C$4)=0,0,(IF(AND(A426=2,Kinder!E428=Antrag!$C$4),M427,0)+IF(AND(OR(A426=2,B426=2),Kinder!F428=Antrag!$C$4),N427,0)+IF(AND(OR(A426=2,B426=2,C426=2),Kinder!G428=Antrag!$C$4),O427,0)+IF(AND(OR(A426=2,B426=2,C426=2,D426=2),Kinder!H428=Antrag!$C$4),P427,0)+IF(AND(OR(A426=2,B426=2,C426=2,D426=2,E426=2),Kinder!I428=Antrag!$C$4),Q427,0)+IF(AND(OR(A426=2,B426=2,C426=2,D426=2,E426=2,F426=2),Kinder!J428=Antrag!$C$4),R427,0))/12)</f>
        <v>0</v>
      </c>
      <c r="CM426" s="581">
        <f>IF(COUNTIF(Kinder!E428:P428,Antrag!$C$4)=0,0,(IF(AND(OR(A426=2,B426=2,C426=2,D426=2,E426=2,F426=2,G426=2),Kinder!K428=Antrag!$C$4),S427,0)+IF(AND(OR(A426=2,B426=2,C426=2,D426=2,E426=2,F426=2,G426=2,H426=2),Kinder!L428=Antrag!$C$4),T427,0)+IF(AND(OR(A426=2,B426=2,C426=2,D426=2,E426=2,F426=2,G426=2,H426=2,I426=2),Kinder!M428=Antrag!$C$4),U427,0)+IF(AND(OR(A426=2,B426=2,C426=2,D426=2,E426=2,F426=2,G426=2,H426=2,I426=2,J426=2),Kinder!N428=Antrag!$C$4),V427,0)+IF(AND(OR(A426=2,B426=2,C426=2,D426=2,E426=2,F426=2,G426=2,H426=2,I426=2,J426=2,K426=2),Kinder!O428=Antrag!$C$4),W427,0)+IF(AND(OR(A426=2,B426=2,C426=2,D426=2,E426=2,F426=2,G426=2,H426=2,I426=2,J426=2,K426=2,L426=2),Kinder!P428=Antrag!$C$4),X427,0))/12)</f>
        <v>0</v>
      </c>
    </row>
    <row r="427" spans="1:91" x14ac:dyDescent="0.2">
      <c r="A427" s="124"/>
      <c r="M427">
        <f>Kinder!E427</f>
        <v>0</v>
      </c>
      <c r="N427">
        <f>Kinder!F427</f>
        <v>0</v>
      </c>
      <c r="O427">
        <f>Kinder!G427</f>
        <v>0</v>
      </c>
      <c r="P427">
        <f>Kinder!H427</f>
        <v>0</v>
      </c>
      <c r="Q427">
        <f>Kinder!I427</f>
        <v>0</v>
      </c>
      <c r="R427">
        <f>Kinder!J427</f>
        <v>0</v>
      </c>
      <c r="S427">
        <f>Kinder!K427</f>
        <v>0</v>
      </c>
      <c r="T427">
        <f>Kinder!L427</f>
        <v>0</v>
      </c>
      <c r="U427">
        <f>Kinder!M427</f>
        <v>0</v>
      </c>
      <c r="V427">
        <f>Kinder!N427</f>
        <v>0</v>
      </c>
      <c r="W427">
        <f>Kinder!O427</f>
        <v>0</v>
      </c>
      <c r="X427">
        <f>Kinder!P427</f>
        <v>0</v>
      </c>
      <c r="AX427">
        <f>IF(Kinder!BL426&gt;=4.5,IF('Berechnung 4_5 _ x'!D$5="Nein",4.5,IF(Kinder!AJ$903&lt;3,IF(MAX(Kinder!$AJ$903:AJ$903)&lt;3,4.5,Kinder!BL426),MIN('Berechnung 4_5 _ x'!$E$31:$F$32))),Kinder!BL426)</f>
        <v>0</v>
      </c>
      <c r="AY427">
        <f>IF(Kinder!BM426&gt;=4.5,IF('Berechnung 4_5 _ x'!E$5="Nein",4.5,IF(Kinder!AK$903&lt;3,IF(MAX(Kinder!$AJ$903:AK$903)&lt;3,4.5,Kinder!BM426),MIN('Berechnung 4_5 _ x'!$E$31:$F$32))),Kinder!BM426)</f>
        <v>0</v>
      </c>
      <c r="AZ427">
        <f>IF(Kinder!BN426&gt;=4.5,IF('Berechnung 4_5 _ x'!F$5="Nein",4.5,IF(Kinder!AL$903&lt;3,IF(MAX(Kinder!$AJ$903:AL$903)&lt;3,4.5,Kinder!BN426),MIN('Berechnung 4_5 _ x'!$E$31:$F$32))),Kinder!BN426)</f>
        <v>0</v>
      </c>
      <c r="BA427">
        <f>IF(Kinder!BO426&gt;=4.5,IF('Berechnung 4_5 _ x'!G$5="Nein",4.5,IF(Kinder!AM$903&lt;3,IF(MAX(Kinder!$AJ$903:AM$903)&lt;3,4.5,Kinder!BO426),MIN('Berechnung 4_5 _ x'!$E$31:$F$32))),Kinder!BO426)</f>
        <v>0</v>
      </c>
      <c r="BB427">
        <f>IF(Kinder!BP426&gt;=4.5,IF('Berechnung 4_5 _ x'!H$5="Nein",4.5,IF(Kinder!AN$903&lt;3,IF(MAX(Kinder!$AJ$903:AN$903)&lt;3,4.5,Kinder!BP426),MIN('Berechnung 4_5 _ x'!$E$31:$F$32))),Kinder!BP426)</f>
        <v>0</v>
      </c>
      <c r="BC427">
        <f>IF(Kinder!BQ426&gt;=4.5,IF('Berechnung 4_5 _ x'!I$5="Nein",4.5,IF(Kinder!AO$903&lt;3,IF(MAX(Kinder!$AJ$903:AO$903)&lt;3,4.5,Kinder!BQ426),MIN('Berechnung 4_5 _ x'!$E$31:$F$32))),Kinder!BQ426)</f>
        <v>0</v>
      </c>
      <c r="BD427">
        <f>IF(Kinder!BR426&gt;=4.5,IF('Berechnung 4_5 _ x'!J$5="Nein",4.5,IF(Kinder!AP$903&lt;3,IF(MAX(Kinder!$AJ$903:AP$903)&lt;3,4.5,Kinder!BR426),MIN('Berechnung 4_5 _ x'!$E$31:$F$32))),Kinder!BR426)</f>
        <v>0</v>
      </c>
      <c r="BE427">
        <f>IF(Kinder!BS426&gt;=4.5,IF('Berechnung 4_5 _ x'!K$5="Nein",4.5,IF(Kinder!AQ$903&lt;3,IF(MAX(Kinder!$AJ$903:AQ$903)&lt;3,4.5,Kinder!BS426),MIN('Berechnung 4_5 _ x'!$E$31:$F$32))),Kinder!BS426)</f>
        <v>0</v>
      </c>
      <c r="BF427">
        <f>IF(Kinder!BT426&gt;=4.5,IF('Berechnung 4_5 _ x'!L$5="Nein",4.5,IF(Kinder!AR$903&lt;3,IF(MAX(Kinder!$AJ$903:AR$903)&lt;3,4.5,Kinder!BT426),MIN('Berechnung 4_5 _ x'!$E$31:$F$32))),Kinder!BT426)</f>
        <v>0</v>
      </c>
      <c r="BG427">
        <f>IF(Kinder!BU426&gt;=4.5,IF('Berechnung 4_5 _ x'!M$5="Nein",4.5,IF(Kinder!AS$903&lt;3,IF(MAX(Kinder!$AJ$903:AS$903)&lt;3,4.5,Kinder!BU426),MIN('Berechnung 4_5 _ x'!$E$31:$F$32))),Kinder!BU426)</f>
        <v>0</v>
      </c>
      <c r="BH427">
        <f>IF(Kinder!BV426&gt;=4.5,IF('Berechnung 4_5 _ x'!N$5="Nein",4.5,IF(Kinder!AT$903&lt;3,IF(MAX(Kinder!$AJ$903:AT$903)&lt;3,4.5,Kinder!BV426),MIN('Berechnung 4_5 _ x'!$E$31:$F$32))),Kinder!BV426)</f>
        <v>0</v>
      </c>
      <c r="BI427">
        <f>IF(Kinder!BW426&gt;=4.5,IF('Berechnung 4_5 _ x'!O$5="Nein",4.5,IF(Kinder!AU$903&lt;3,IF(MAX(Kinder!$AJ$903:AU$903)&lt;3,4.5,Kinder!BW426),MIN('Berechnung 4_5 _ x'!$E$31:$F$32))),Kinder!BW426)</f>
        <v>0</v>
      </c>
      <c r="BJ427">
        <f t="shared" ref="BJ427:BU427" si="706">MIN(AX426,AX427)*AX428</f>
        <v>0</v>
      </c>
      <c r="BK427">
        <f t="shared" si="706"/>
        <v>0</v>
      </c>
      <c r="BL427">
        <f t="shared" si="706"/>
        <v>0</v>
      </c>
      <c r="BM427">
        <f t="shared" si="706"/>
        <v>0</v>
      </c>
      <c r="BN427">
        <f t="shared" si="706"/>
        <v>0</v>
      </c>
      <c r="BO427">
        <f t="shared" si="706"/>
        <v>0</v>
      </c>
      <c r="BP427">
        <f t="shared" si="706"/>
        <v>0</v>
      </c>
      <c r="BQ427">
        <f t="shared" si="706"/>
        <v>0</v>
      </c>
      <c r="BR427">
        <f t="shared" si="706"/>
        <v>0</v>
      </c>
      <c r="BS427">
        <f t="shared" si="706"/>
        <v>0</v>
      </c>
      <c r="BT427">
        <f t="shared" si="706"/>
        <v>0</v>
      </c>
      <c r="BU427">
        <f t="shared" si="706"/>
        <v>0</v>
      </c>
      <c r="BV427">
        <f>SUM(BJ427:BU427)</f>
        <v>0</v>
      </c>
      <c r="CJ427" s="78"/>
      <c r="CK427" s="581"/>
      <c r="CL427" s="581"/>
      <c r="CM427" s="581"/>
    </row>
    <row r="428" spans="1:91" ht="13.5" thickBot="1" x14ac:dyDescent="0.25">
      <c r="A428" s="167"/>
      <c r="B428" s="79"/>
      <c r="C428" s="79"/>
      <c r="D428" s="79"/>
      <c r="E428" s="79"/>
      <c r="F428" s="79"/>
      <c r="G428" s="79"/>
      <c r="H428" s="79"/>
      <c r="I428" s="79"/>
      <c r="J428" s="79"/>
      <c r="K428" s="79"/>
      <c r="L428" s="79"/>
      <c r="M428" s="79"/>
      <c r="N428" s="79"/>
      <c r="O428" s="79"/>
      <c r="P428" s="79"/>
      <c r="Q428" s="79"/>
      <c r="R428" s="79"/>
      <c r="S428" s="79"/>
      <c r="T428" s="79"/>
      <c r="U428" s="79"/>
      <c r="V428" s="79"/>
      <c r="W428" s="79"/>
      <c r="X428" s="79"/>
      <c r="Y428" s="79">
        <f t="shared" ref="Y428:AJ428" si="707">A426*M427</f>
        <v>0</v>
      </c>
      <c r="Z428" s="79">
        <f t="shared" si="707"/>
        <v>0</v>
      </c>
      <c r="AA428" s="79">
        <f t="shared" si="707"/>
        <v>0</v>
      </c>
      <c r="AB428" s="79">
        <f t="shared" si="707"/>
        <v>0</v>
      </c>
      <c r="AC428" s="79">
        <f t="shared" si="707"/>
        <v>0</v>
      </c>
      <c r="AD428" s="79">
        <f t="shared" si="707"/>
        <v>0</v>
      </c>
      <c r="AE428" s="79">
        <f t="shared" si="707"/>
        <v>0</v>
      </c>
      <c r="AF428" s="79">
        <f t="shared" si="707"/>
        <v>0</v>
      </c>
      <c r="AG428" s="79">
        <f t="shared" si="707"/>
        <v>0</v>
      </c>
      <c r="AH428" s="79">
        <f t="shared" si="707"/>
        <v>0</v>
      </c>
      <c r="AI428" s="79">
        <f t="shared" si="707"/>
        <v>0</v>
      </c>
      <c r="AJ428" s="79">
        <f t="shared" si="707"/>
        <v>0</v>
      </c>
      <c r="AK428" s="79">
        <f t="shared" ref="AK428:AV428" si="708">IF(A426&gt;4.4,M427,A426*M427)</f>
        <v>0</v>
      </c>
      <c r="AL428" s="79">
        <f t="shared" si="708"/>
        <v>0</v>
      </c>
      <c r="AM428" s="79">
        <f t="shared" si="708"/>
        <v>0</v>
      </c>
      <c r="AN428" s="79">
        <f t="shared" si="708"/>
        <v>0</v>
      </c>
      <c r="AO428" s="79">
        <f t="shared" si="708"/>
        <v>0</v>
      </c>
      <c r="AP428" s="79">
        <f t="shared" si="708"/>
        <v>0</v>
      </c>
      <c r="AQ428" s="79">
        <f t="shared" si="708"/>
        <v>0</v>
      </c>
      <c r="AR428" s="79">
        <f t="shared" si="708"/>
        <v>0</v>
      </c>
      <c r="AS428" s="79">
        <f t="shared" si="708"/>
        <v>0</v>
      </c>
      <c r="AT428" s="79">
        <f t="shared" si="708"/>
        <v>0</v>
      </c>
      <c r="AU428" s="79">
        <f t="shared" si="708"/>
        <v>0</v>
      </c>
      <c r="AV428" s="79">
        <f t="shared" si="708"/>
        <v>0</v>
      </c>
      <c r="AW428" s="79">
        <f>SUM(Y428:AJ428)</f>
        <v>0</v>
      </c>
      <c r="AX428" s="168">
        <f>Kinder!BL427</f>
        <v>0</v>
      </c>
      <c r="AY428" s="168">
        <f>Kinder!BM427</f>
        <v>0</v>
      </c>
      <c r="AZ428" s="168">
        <f>Kinder!BN427</f>
        <v>0</v>
      </c>
      <c r="BA428" s="168">
        <f>Kinder!BO427</f>
        <v>0</v>
      </c>
      <c r="BB428" s="168">
        <f>Kinder!BP427</f>
        <v>0</v>
      </c>
      <c r="BC428" s="168">
        <f>Kinder!BQ427</f>
        <v>0</v>
      </c>
      <c r="BD428" s="168">
        <f>Kinder!BR427</f>
        <v>0</v>
      </c>
      <c r="BE428" s="168">
        <f>Kinder!BS427</f>
        <v>0</v>
      </c>
      <c r="BF428" s="168">
        <f>Kinder!BT427</f>
        <v>0</v>
      </c>
      <c r="BG428" s="168">
        <f>Kinder!BU427</f>
        <v>0</v>
      </c>
      <c r="BH428" s="168">
        <f>Kinder!BV427</f>
        <v>0</v>
      </c>
      <c r="BI428" s="168">
        <f>Kinder!BW427</f>
        <v>0</v>
      </c>
      <c r="BV428" s="79"/>
      <c r="BW428" s="79">
        <f t="shared" ref="BW428:CH428" si="709">IF(MIN(AX426,AX427)&gt;4.5,4.5*AX428,BJ427)</f>
        <v>0</v>
      </c>
      <c r="BX428" s="79">
        <f t="shared" si="709"/>
        <v>0</v>
      </c>
      <c r="BY428" s="79">
        <f t="shared" si="709"/>
        <v>0</v>
      </c>
      <c r="BZ428" s="79">
        <f t="shared" si="709"/>
        <v>0</v>
      </c>
      <c r="CA428" s="79">
        <f t="shared" si="709"/>
        <v>0</v>
      </c>
      <c r="CB428" s="79">
        <f t="shared" si="709"/>
        <v>0</v>
      </c>
      <c r="CC428" s="79">
        <f t="shared" si="709"/>
        <v>0</v>
      </c>
      <c r="CD428" s="79">
        <f t="shared" si="709"/>
        <v>0</v>
      </c>
      <c r="CE428" s="79">
        <f t="shared" si="709"/>
        <v>0</v>
      </c>
      <c r="CF428" s="79">
        <f t="shared" si="709"/>
        <v>0</v>
      </c>
      <c r="CG428" s="79">
        <f t="shared" si="709"/>
        <v>0</v>
      </c>
      <c r="CH428" s="79">
        <f t="shared" si="709"/>
        <v>0</v>
      </c>
      <c r="CI428" s="79">
        <f>SUM(BW428:CH428)</f>
        <v>0</v>
      </c>
      <c r="CJ428" s="80"/>
      <c r="CK428" s="581"/>
      <c r="CL428" s="581"/>
      <c r="CM428" s="581"/>
    </row>
    <row r="429" spans="1:91" x14ac:dyDescent="0.2">
      <c r="A429" s="124">
        <f>Kinder!E429</f>
        <v>0</v>
      </c>
      <c r="B429">
        <f>Kinder!F429</f>
        <v>0</v>
      </c>
      <c r="C429">
        <f>Kinder!G429</f>
        <v>0</v>
      </c>
      <c r="D429">
        <f>Kinder!H429</f>
        <v>0</v>
      </c>
      <c r="E429">
        <f>Kinder!I429</f>
        <v>0</v>
      </c>
      <c r="F429">
        <f>Kinder!J429</f>
        <v>0</v>
      </c>
      <c r="G429">
        <f>Kinder!K429</f>
        <v>0</v>
      </c>
      <c r="H429">
        <f>Kinder!L429</f>
        <v>0</v>
      </c>
      <c r="I429">
        <f>Kinder!M429</f>
        <v>0</v>
      </c>
      <c r="J429">
        <f>Kinder!N429</f>
        <v>0</v>
      </c>
      <c r="K429">
        <f>Kinder!O429</f>
        <v>0</v>
      </c>
      <c r="L429">
        <f>Kinder!P429</f>
        <v>0</v>
      </c>
      <c r="AX429" s="165">
        <f>IF(Kinder!BL429=4.5,'Berechnung 4_5 _ x'!$E$31,Kinder!BL429)</f>
        <v>0</v>
      </c>
      <c r="AY429" s="165">
        <f>IF(Kinder!F429=4.5,'Berechnung 4_5 _ x'!$E$31,Kinder!F429)</f>
        <v>0</v>
      </c>
      <c r="AZ429" s="165">
        <f>IF(Kinder!G429=4.5,'Berechnung 4_5 _ x'!$E$31,Kinder!G429)</f>
        <v>0</v>
      </c>
      <c r="BA429" s="165">
        <f>IF(Kinder!H429=4.5,'Berechnung 4_5 _ x'!$E$31,Kinder!H429)</f>
        <v>0</v>
      </c>
      <c r="BB429" s="165">
        <f>IF(Kinder!I429=4.5,'Berechnung 4_5 _ x'!$E$31,Kinder!I429)</f>
        <v>0</v>
      </c>
      <c r="BC429" s="165">
        <f>IF(Kinder!J429=4.5,'Berechnung 4_5 _ x'!$E$31,Kinder!J429)</f>
        <v>0</v>
      </c>
      <c r="BD429" s="165">
        <f>IF(Kinder!K429=4.5,'Berechnung 4_5 _ x'!$E$31,Kinder!K429)</f>
        <v>0</v>
      </c>
      <c r="BE429" s="165">
        <f>IF(Kinder!L429=4.5,'Berechnung 4_5 _ x'!$E$31,Kinder!L429)</f>
        <v>0</v>
      </c>
      <c r="BF429" s="165">
        <f>IF(Kinder!M429=4.5,'Berechnung 4_5 _ x'!$E$31,Kinder!M429)</f>
        <v>0</v>
      </c>
      <c r="BG429" s="165">
        <f>IF(Kinder!N429=4.5,'Berechnung 4_5 _ x'!$E$31,Kinder!N429)</f>
        <v>0</v>
      </c>
      <c r="BH429" s="165">
        <f>IF(Kinder!O429=4.5,'Berechnung 4_5 _ x'!$E$31,Kinder!O429)</f>
        <v>0</v>
      </c>
      <c r="BI429" s="165">
        <f>IF(Kinder!P429=4.5,'Berechnung 4_5 _ x'!$E$31,Kinder!P429)</f>
        <v>0</v>
      </c>
      <c r="BJ429" s="165"/>
      <c r="BK429" s="165"/>
      <c r="BL429" s="165"/>
      <c r="BM429" s="165"/>
      <c r="BN429" s="165"/>
      <c r="BO429" s="165"/>
      <c r="BP429" s="165"/>
      <c r="BQ429" s="165"/>
      <c r="BR429" s="165"/>
      <c r="BS429" s="165"/>
      <c r="BT429" s="165"/>
      <c r="BU429" s="165"/>
      <c r="BW429">
        <f t="shared" ref="BW429:CH429" si="710">IF(MIN(AX429,AX430)&gt;=4.5,1*AX431,BJ430)</f>
        <v>0</v>
      </c>
      <c r="BX429">
        <f t="shared" si="710"/>
        <v>0</v>
      </c>
      <c r="BY429">
        <f t="shared" si="710"/>
        <v>0</v>
      </c>
      <c r="BZ429">
        <f t="shared" si="710"/>
        <v>0</v>
      </c>
      <c r="CA429">
        <f t="shared" si="710"/>
        <v>0</v>
      </c>
      <c r="CB429">
        <f t="shared" si="710"/>
        <v>0</v>
      </c>
      <c r="CC429">
        <f t="shared" si="710"/>
        <v>0</v>
      </c>
      <c r="CD429">
        <f t="shared" si="710"/>
        <v>0</v>
      </c>
      <c r="CE429">
        <f t="shared" si="710"/>
        <v>0</v>
      </c>
      <c r="CF429">
        <f t="shared" si="710"/>
        <v>0</v>
      </c>
      <c r="CG429">
        <f t="shared" si="710"/>
        <v>0</v>
      </c>
      <c r="CH429">
        <f t="shared" si="710"/>
        <v>0</v>
      </c>
      <c r="CJ429" s="78">
        <f>SUM(BW429:CH429)</f>
        <v>0</v>
      </c>
      <c r="CK429" s="581">
        <f>CL429+CM429</f>
        <v>0</v>
      </c>
      <c r="CL429" s="581">
        <f>IF(COUNTIF(Kinder!E431:P431,Antrag!$C$4)=0,0,(IF(AND(A429=2,Kinder!E431=Antrag!$C$4),M430,0)+IF(AND(OR(A429=2,B429=2),Kinder!F431=Antrag!$C$4),N430,0)+IF(AND(OR(A429=2,B429=2,C429=2),Kinder!G431=Antrag!$C$4),O430,0)+IF(AND(OR(A429=2,B429=2,C429=2,D429=2),Kinder!H431=Antrag!$C$4),P430,0)+IF(AND(OR(A429=2,B429=2,C429=2,D429=2,E429=2),Kinder!I431=Antrag!$C$4),Q430,0)+IF(AND(OR(A429=2,B429=2,C429=2,D429=2,E429=2,F429=2),Kinder!J431=Antrag!$C$4),R430,0))/12)</f>
        <v>0</v>
      </c>
      <c r="CM429" s="581">
        <f>IF(COUNTIF(Kinder!E431:P431,Antrag!$C$4)=0,0,(IF(AND(OR(A429=2,B429=2,C429=2,D429=2,E429=2,F429=2,G429=2),Kinder!K431=Antrag!$C$4),S430,0)+IF(AND(OR(A429=2,B429=2,C429=2,D429=2,E429=2,F429=2,G429=2,H429=2),Kinder!L431=Antrag!$C$4),T430,0)+IF(AND(OR(A429=2,B429=2,C429=2,D429=2,E429=2,F429=2,G429=2,H429=2,I429=2),Kinder!M431=Antrag!$C$4),U430,0)+IF(AND(OR(A429=2,B429=2,C429=2,D429=2,E429=2,F429=2,G429=2,H429=2,I429=2,J429=2),Kinder!N431=Antrag!$C$4),V430,0)+IF(AND(OR(A429=2,B429=2,C429=2,D429=2,E429=2,F429=2,G429=2,H429=2,I429=2,J429=2,K429=2),Kinder!O431=Antrag!$C$4),W430,0)+IF(AND(OR(A429=2,B429=2,C429=2,D429=2,E429=2,F429=2,G429=2,H429=2,I429=2,J429=2,K429=2,L429=2),Kinder!P431=Antrag!$C$4),X430,0))/12)</f>
        <v>0</v>
      </c>
    </row>
    <row r="430" spans="1:91" x14ac:dyDescent="0.2">
      <c r="A430" s="124"/>
      <c r="M430">
        <f>Kinder!E430</f>
        <v>0</v>
      </c>
      <c r="N430">
        <f>Kinder!F430</f>
        <v>0</v>
      </c>
      <c r="O430">
        <f>Kinder!G430</f>
        <v>0</v>
      </c>
      <c r="P430">
        <f>Kinder!H430</f>
        <v>0</v>
      </c>
      <c r="Q430">
        <f>Kinder!I430</f>
        <v>0</v>
      </c>
      <c r="R430">
        <f>Kinder!J430</f>
        <v>0</v>
      </c>
      <c r="S430">
        <f>Kinder!K430</f>
        <v>0</v>
      </c>
      <c r="T430">
        <f>Kinder!L430</f>
        <v>0</v>
      </c>
      <c r="U430">
        <f>Kinder!M430</f>
        <v>0</v>
      </c>
      <c r="V430">
        <f>Kinder!N430</f>
        <v>0</v>
      </c>
      <c r="W430">
        <f>Kinder!O430</f>
        <v>0</v>
      </c>
      <c r="X430">
        <f>Kinder!P430</f>
        <v>0</v>
      </c>
      <c r="AX430">
        <f>IF(Kinder!BL429&gt;=4.5,IF('Berechnung 4_5 _ x'!D$5="Nein",4.5,IF(Kinder!AJ$903&lt;3,IF(MAX(Kinder!$AJ$903:AJ$903)&lt;3,4.5,Kinder!BL429),MIN('Berechnung 4_5 _ x'!$E$31:$F$32))),Kinder!BL429)</f>
        <v>0</v>
      </c>
      <c r="AY430">
        <f>IF(Kinder!BM429&gt;=4.5,IF('Berechnung 4_5 _ x'!E$5="Nein",4.5,IF(Kinder!AK$903&lt;3,IF(MAX(Kinder!$AJ$903:AK$903)&lt;3,4.5,Kinder!BM429),MIN('Berechnung 4_5 _ x'!$E$31:$F$32))),Kinder!BM429)</f>
        <v>0</v>
      </c>
      <c r="AZ430">
        <f>IF(Kinder!BN429&gt;=4.5,IF('Berechnung 4_5 _ x'!F$5="Nein",4.5,IF(Kinder!AL$903&lt;3,IF(MAX(Kinder!$AJ$903:AL$903)&lt;3,4.5,Kinder!BN429),MIN('Berechnung 4_5 _ x'!$E$31:$F$32))),Kinder!BN429)</f>
        <v>0</v>
      </c>
      <c r="BA430">
        <f>IF(Kinder!BO429&gt;=4.5,IF('Berechnung 4_5 _ x'!G$5="Nein",4.5,IF(Kinder!AM$903&lt;3,IF(MAX(Kinder!$AJ$903:AM$903)&lt;3,4.5,Kinder!BO429),MIN('Berechnung 4_5 _ x'!$E$31:$F$32))),Kinder!BO429)</f>
        <v>0</v>
      </c>
      <c r="BB430">
        <f>IF(Kinder!BP429&gt;=4.5,IF('Berechnung 4_5 _ x'!H$5="Nein",4.5,IF(Kinder!AN$903&lt;3,IF(MAX(Kinder!$AJ$903:AN$903)&lt;3,4.5,Kinder!BP429),MIN('Berechnung 4_5 _ x'!$E$31:$F$32))),Kinder!BP429)</f>
        <v>0</v>
      </c>
      <c r="BC430">
        <f>IF(Kinder!BQ429&gt;=4.5,IF('Berechnung 4_5 _ x'!I$5="Nein",4.5,IF(Kinder!AO$903&lt;3,IF(MAX(Kinder!$AJ$903:AO$903)&lt;3,4.5,Kinder!BQ429),MIN('Berechnung 4_5 _ x'!$E$31:$F$32))),Kinder!BQ429)</f>
        <v>0</v>
      </c>
      <c r="BD430">
        <f>IF(Kinder!BR429&gt;=4.5,IF('Berechnung 4_5 _ x'!J$5="Nein",4.5,IF(Kinder!AP$903&lt;3,IF(MAX(Kinder!$AJ$903:AP$903)&lt;3,4.5,Kinder!BR429),MIN('Berechnung 4_5 _ x'!$E$31:$F$32))),Kinder!BR429)</f>
        <v>0</v>
      </c>
      <c r="BE430">
        <f>IF(Kinder!BS429&gt;=4.5,IF('Berechnung 4_5 _ x'!K$5="Nein",4.5,IF(Kinder!AQ$903&lt;3,IF(MAX(Kinder!$AJ$903:AQ$903)&lt;3,4.5,Kinder!BS429),MIN('Berechnung 4_5 _ x'!$E$31:$F$32))),Kinder!BS429)</f>
        <v>0</v>
      </c>
      <c r="BF430">
        <f>IF(Kinder!BT429&gt;=4.5,IF('Berechnung 4_5 _ x'!L$5="Nein",4.5,IF(Kinder!AR$903&lt;3,IF(MAX(Kinder!$AJ$903:AR$903)&lt;3,4.5,Kinder!BT429),MIN('Berechnung 4_5 _ x'!$E$31:$F$32))),Kinder!BT429)</f>
        <v>0</v>
      </c>
      <c r="BG430">
        <f>IF(Kinder!BU429&gt;=4.5,IF('Berechnung 4_5 _ x'!M$5="Nein",4.5,IF(Kinder!AS$903&lt;3,IF(MAX(Kinder!$AJ$903:AS$903)&lt;3,4.5,Kinder!BU429),MIN('Berechnung 4_5 _ x'!$E$31:$F$32))),Kinder!BU429)</f>
        <v>0</v>
      </c>
      <c r="BH430">
        <f>IF(Kinder!BV429&gt;=4.5,IF('Berechnung 4_5 _ x'!N$5="Nein",4.5,IF(Kinder!AT$903&lt;3,IF(MAX(Kinder!$AJ$903:AT$903)&lt;3,4.5,Kinder!BV429),MIN('Berechnung 4_5 _ x'!$E$31:$F$32))),Kinder!BV429)</f>
        <v>0</v>
      </c>
      <c r="BI430">
        <f>IF(Kinder!BW429&gt;=4.5,IF('Berechnung 4_5 _ x'!O$5="Nein",4.5,IF(Kinder!AU$903&lt;3,IF(MAX(Kinder!$AJ$903:AU$903)&lt;3,4.5,Kinder!BW429),MIN('Berechnung 4_5 _ x'!$E$31:$F$32))),Kinder!BW429)</f>
        <v>0</v>
      </c>
      <c r="BJ430">
        <f t="shared" ref="BJ430:BU430" si="711">MIN(AX429,AX430)*AX431</f>
        <v>0</v>
      </c>
      <c r="BK430">
        <f t="shared" si="711"/>
        <v>0</v>
      </c>
      <c r="BL430">
        <f t="shared" si="711"/>
        <v>0</v>
      </c>
      <c r="BM430">
        <f t="shared" si="711"/>
        <v>0</v>
      </c>
      <c r="BN430">
        <f t="shared" si="711"/>
        <v>0</v>
      </c>
      <c r="BO430">
        <f t="shared" si="711"/>
        <v>0</v>
      </c>
      <c r="BP430">
        <f t="shared" si="711"/>
        <v>0</v>
      </c>
      <c r="BQ430">
        <f t="shared" si="711"/>
        <v>0</v>
      </c>
      <c r="BR430">
        <f t="shared" si="711"/>
        <v>0</v>
      </c>
      <c r="BS430">
        <f t="shared" si="711"/>
        <v>0</v>
      </c>
      <c r="BT430">
        <f t="shared" si="711"/>
        <v>0</v>
      </c>
      <c r="BU430">
        <f t="shared" si="711"/>
        <v>0</v>
      </c>
      <c r="BV430">
        <f>SUM(BJ430:BU430)</f>
        <v>0</v>
      </c>
      <c r="CJ430" s="78"/>
      <c r="CK430" s="581"/>
      <c r="CL430" s="581"/>
      <c r="CM430" s="581"/>
    </row>
    <row r="431" spans="1:91" ht="13.5" thickBot="1" x14ac:dyDescent="0.25">
      <c r="A431" s="167"/>
      <c r="B431" s="79"/>
      <c r="C431" s="79"/>
      <c r="D431" s="79"/>
      <c r="E431" s="79"/>
      <c r="F431" s="79"/>
      <c r="G431" s="79"/>
      <c r="H431" s="79"/>
      <c r="I431" s="79"/>
      <c r="J431" s="79"/>
      <c r="K431" s="79"/>
      <c r="L431" s="79"/>
      <c r="M431" s="79"/>
      <c r="N431" s="79"/>
      <c r="O431" s="79"/>
      <c r="P431" s="79"/>
      <c r="Q431" s="79"/>
      <c r="R431" s="79"/>
      <c r="S431" s="79"/>
      <c r="T431" s="79"/>
      <c r="U431" s="79"/>
      <c r="V431" s="79"/>
      <c r="W431" s="79"/>
      <c r="X431" s="79"/>
      <c r="Y431" s="79">
        <f t="shared" ref="Y431:AJ431" si="712">A429*M430</f>
        <v>0</v>
      </c>
      <c r="Z431" s="79">
        <f t="shared" si="712"/>
        <v>0</v>
      </c>
      <c r="AA431" s="79">
        <f t="shared" si="712"/>
        <v>0</v>
      </c>
      <c r="AB431" s="79">
        <f t="shared" si="712"/>
        <v>0</v>
      </c>
      <c r="AC431" s="79">
        <f t="shared" si="712"/>
        <v>0</v>
      </c>
      <c r="AD431" s="79">
        <f t="shared" si="712"/>
        <v>0</v>
      </c>
      <c r="AE431" s="79">
        <f t="shared" si="712"/>
        <v>0</v>
      </c>
      <c r="AF431" s="79">
        <f t="shared" si="712"/>
        <v>0</v>
      </c>
      <c r="AG431" s="79">
        <f t="shared" si="712"/>
        <v>0</v>
      </c>
      <c r="AH431" s="79">
        <f t="shared" si="712"/>
        <v>0</v>
      </c>
      <c r="AI431" s="79">
        <f t="shared" si="712"/>
        <v>0</v>
      </c>
      <c r="AJ431" s="79">
        <f t="shared" si="712"/>
        <v>0</v>
      </c>
      <c r="AK431" s="79">
        <f t="shared" ref="AK431:AV431" si="713">IF(A429&gt;4.4,M430,A429*M430)</f>
        <v>0</v>
      </c>
      <c r="AL431" s="79">
        <f t="shared" si="713"/>
        <v>0</v>
      </c>
      <c r="AM431" s="79">
        <f t="shared" si="713"/>
        <v>0</v>
      </c>
      <c r="AN431" s="79">
        <f t="shared" si="713"/>
        <v>0</v>
      </c>
      <c r="AO431" s="79">
        <f t="shared" si="713"/>
        <v>0</v>
      </c>
      <c r="AP431" s="79">
        <f t="shared" si="713"/>
        <v>0</v>
      </c>
      <c r="AQ431" s="79">
        <f t="shared" si="713"/>
        <v>0</v>
      </c>
      <c r="AR431" s="79">
        <f t="shared" si="713"/>
        <v>0</v>
      </c>
      <c r="AS431" s="79">
        <f t="shared" si="713"/>
        <v>0</v>
      </c>
      <c r="AT431" s="79">
        <f t="shared" si="713"/>
        <v>0</v>
      </c>
      <c r="AU431" s="79">
        <f t="shared" si="713"/>
        <v>0</v>
      </c>
      <c r="AV431" s="79">
        <f t="shared" si="713"/>
        <v>0</v>
      </c>
      <c r="AW431" s="79">
        <f>SUM(Y431:AJ431)</f>
        <v>0</v>
      </c>
      <c r="AX431" s="168">
        <f>Kinder!BL430</f>
        <v>0</v>
      </c>
      <c r="AY431" s="168">
        <f>Kinder!BM430</f>
        <v>0</v>
      </c>
      <c r="AZ431" s="168">
        <f>Kinder!BN430</f>
        <v>0</v>
      </c>
      <c r="BA431" s="168">
        <f>Kinder!BO430</f>
        <v>0</v>
      </c>
      <c r="BB431" s="168">
        <f>Kinder!BP430</f>
        <v>0</v>
      </c>
      <c r="BC431" s="168">
        <f>Kinder!BQ430</f>
        <v>0</v>
      </c>
      <c r="BD431" s="168">
        <f>Kinder!BR430</f>
        <v>0</v>
      </c>
      <c r="BE431" s="168">
        <f>Kinder!BS430</f>
        <v>0</v>
      </c>
      <c r="BF431" s="168">
        <f>Kinder!BT430</f>
        <v>0</v>
      </c>
      <c r="BG431" s="168">
        <f>Kinder!BU430</f>
        <v>0</v>
      </c>
      <c r="BH431" s="168">
        <f>Kinder!BV430</f>
        <v>0</v>
      </c>
      <c r="BI431" s="168">
        <f>Kinder!BW430</f>
        <v>0</v>
      </c>
      <c r="BV431" s="79"/>
      <c r="BW431" s="79">
        <f t="shared" ref="BW431:CH431" si="714">IF(MIN(AX429,AX430)&gt;4.5,4.5*AX431,BJ430)</f>
        <v>0</v>
      </c>
      <c r="BX431" s="79">
        <f t="shared" si="714"/>
        <v>0</v>
      </c>
      <c r="BY431" s="79">
        <f t="shared" si="714"/>
        <v>0</v>
      </c>
      <c r="BZ431" s="79">
        <f t="shared" si="714"/>
        <v>0</v>
      </c>
      <c r="CA431" s="79">
        <f t="shared" si="714"/>
        <v>0</v>
      </c>
      <c r="CB431" s="79">
        <f t="shared" si="714"/>
        <v>0</v>
      </c>
      <c r="CC431" s="79">
        <f t="shared" si="714"/>
        <v>0</v>
      </c>
      <c r="CD431" s="79">
        <f t="shared" si="714"/>
        <v>0</v>
      </c>
      <c r="CE431" s="79">
        <f t="shared" si="714"/>
        <v>0</v>
      </c>
      <c r="CF431" s="79">
        <f t="shared" si="714"/>
        <v>0</v>
      </c>
      <c r="CG431" s="79">
        <f t="shared" si="714"/>
        <v>0</v>
      </c>
      <c r="CH431" s="79">
        <f t="shared" si="714"/>
        <v>0</v>
      </c>
      <c r="CI431" s="79">
        <f>SUM(BW431:CH431)</f>
        <v>0</v>
      </c>
      <c r="CJ431" s="80"/>
      <c r="CK431" s="581"/>
      <c r="CL431" s="581"/>
      <c r="CM431" s="581"/>
    </row>
    <row r="432" spans="1:91" x14ac:dyDescent="0.2">
      <c r="A432" s="124">
        <f>Kinder!E432</f>
        <v>0</v>
      </c>
      <c r="B432">
        <f>Kinder!F432</f>
        <v>0</v>
      </c>
      <c r="C432">
        <f>Kinder!G432</f>
        <v>0</v>
      </c>
      <c r="D432">
        <f>Kinder!H432</f>
        <v>0</v>
      </c>
      <c r="E432">
        <f>Kinder!I432</f>
        <v>0</v>
      </c>
      <c r="F432">
        <f>Kinder!J432</f>
        <v>0</v>
      </c>
      <c r="G432">
        <f>Kinder!K432</f>
        <v>0</v>
      </c>
      <c r="H432">
        <f>Kinder!L432</f>
        <v>0</v>
      </c>
      <c r="I432">
        <f>Kinder!M432</f>
        <v>0</v>
      </c>
      <c r="J432">
        <f>Kinder!N432</f>
        <v>0</v>
      </c>
      <c r="K432">
        <f>Kinder!O432</f>
        <v>0</v>
      </c>
      <c r="L432">
        <f>Kinder!P432</f>
        <v>0</v>
      </c>
      <c r="AX432" s="165">
        <f>IF(Kinder!BL432=4.5,'Berechnung 4_5 _ x'!$E$31,Kinder!BL432)</f>
        <v>0</v>
      </c>
      <c r="AY432" s="165">
        <f>IF(Kinder!F432=4.5,'Berechnung 4_5 _ x'!$E$31,Kinder!F432)</f>
        <v>0</v>
      </c>
      <c r="AZ432" s="165">
        <f>IF(Kinder!G432=4.5,'Berechnung 4_5 _ x'!$E$31,Kinder!G432)</f>
        <v>0</v>
      </c>
      <c r="BA432" s="165">
        <f>IF(Kinder!H432=4.5,'Berechnung 4_5 _ x'!$E$31,Kinder!H432)</f>
        <v>0</v>
      </c>
      <c r="BB432" s="165">
        <f>IF(Kinder!I432=4.5,'Berechnung 4_5 _ x'!$E$31,Kinder!I432)</f>
        <v>0</v>
      </c>
      <c r="BC432" s="165">
        <f>IF(Kinder!J432=4.5,'Berechnung 4_5 _ x'!$E$31,Kinder!J432)</f>
        <v>0</v>
      </c>
      <c r="BD432" s="165">
        <f>IF(Kinder!K432=4.5,'Berechnung 4_5 _ x'!$E$31,Kinder!K432)</f>
        <v>0</v>
      </c>
      <c r="BE432" s="165">
        <f>IF(Kinder!L432=4.5,'Berechnung 4_5 _ x'!$E$31,Kinder!L432)</f>
        <v>0</v>
      </c>
      <c r="BF432" s="165">
        <f>IF(Kinder!M432=4.5,'Berechnung 4_5 _ x'!$E$31,Kinder!M432)</f>
        <v>0</v>
      </c>
      <c r="BG432" s="165">
        <f>IF(Kinder!N432=4.5,'Berechnung 4_5 _ x'!$E$31,Kinder!N432)</f>
        <v>0</v>
      </c>
      <c r="BH432" s="165">
        <f>IF(Kinder!O432=4.5,'Berechnung 4_5 _ x'!$E$31,Kinder!O432)</f>
        <v>0</v>
      </c>
      <c r="BI432" s="165">
        <f>IF(Kinder!P432=4.5,'Berechnung 4_5 _ x'!$E$31,Kinder!P432)</f>
        <v>0</v>
      </c>
      <c r="BJ432" s="165"/>
      <c r="BK432" s="165"/>
      <c r="BL432" s="165"/>
      <c r="BM432" s="165"/>
      <c r="BN432" s="165"/>
      <c r="BO432" s="165"/>
      <c r="BP432" s="165"/>
      <c r="BQ432" s="165"/>
      <c r="BR432" s="165"/>
      <c r="BS432" s="165"/>
      <c r="BT432" s="165"/>
      <c r="BU432" s="165"/>
      <c r="BW432">
        <f t="shared" ref="BW432:CH432" si="715">IF(MIN(AX432,AX433)&gt;=4.5,1*AX434,BJ433)</f>
        <v>0</v>
      </c>
      <c r="BX432">
        <f t="shared" si="715"/>
        <v>0</v>
      </c>
      <c r="BY432">
        <f t="shared" si="715"/>
        <v>0</v>
      </c>
      <c r="BZ432">
        <f t="shared" si="715"/>
        <v>0</v>
      </c>
      <c r="CA432">
        <f t="shared" si="715"/>
        <v>0</v>
      </c>
      <c r="CB432">
        <f t="shared" si="715"/>
        <v>0</v>
      </c>
      <c r="CC432">
        <f t="shared" si="715"/>
        <v>0</v>
      </c>
      <c r="CD432">
        <f t="shared" si="715"/>
        <v>0</v>
      </c>
      <c r="CE432">
        <f t="shared" si="715"/>
        <v>0</v>
      </c>
      <c r="CF432">
        <f t="shared" si="715"/>
        <v>0</v>
      </c>
      <c r="CG432">
        <f t="shared" si="715"/>
        <v>0</v>
      </c>
      <c r="CH432">
        <f t="shared" si="715"/>
        <v>0</v>
      </c>
      <c r="CJ432" s="78">
        <f>SUM(BW432:CH432)</f>
        <v>0</v>
      </c>
      <c r="CK432" s="581">
        <f>CL432+CM432</f>
        <v>0</v>
      </c>
      <c r="CL432" s="581">
        <f>IF(COUNTIF(Kinder!E434:P434,Antrag!$C$4)=0,0,(IF(AND(A432=2,Kinder!E434=Antrag!$C$4),M433,0)+IF(AND(OR(A432=2,B432=2),Kinder!F434=Antrag!$C$4),N433,0)+IF(AND(OR(A432=2,B432=2,C432=2),Kinder!G434=Antrag!$C$4),O433,0)+IF(AND(OR(A432=2,B432=2,C432=2,D432=2),Kinder!H434=Antrag!$C$4),P433,0)+IF(AND(OR(A432=2,B432=2,C432=2,D432=2,E432=2),Kinder!I434=Antrag!$C$4),Q433,0)+IF(AND(OR(A432=2,B432=2,C432=2,D432=2,E432=2,F432=2),Kinder!J434=Antrag!$C$4),R433,0))/12)</f>
        <v>0</v>
      </c>
      <c r="CM432" s="581">
        <f>IF(COUNTIF(Kinder!E434:P434,Antrag!$C$4)=0,0,(IF(AND(OR(A432=2,B432=2,C432=2,D432=2,E432=2,F432=2,G432=2),Kinder!K434=Antrag!$C$4),S433,0)+IF(AND(OR(A432=2,B432=2,C432=2,D432=2,E432=2,F432=2,G432=2,H432=2),Kinder!L434=Antrag!$C$4),T433,0)+IF(AND(OR(A432=2,B432=2,C432=2,D432=2,E432=2,F432=2,G432=2,H432=2,I432=2),Kinder!M434=Antrag!$C$4),U433,0)+IF(AND(OR(A432=2,B432=2,C432=2,D432=2,E432=2,F432=2,G432=2,H432=2,I432=2,J432=2),Kinder!N434=Antrag!$C$4),V433,0)+IF(AND(OR(A432=2,B432=2,C432=2,D432=2,E432=2,F432=2,G432=2,H432=2,I432=2,J432=2,K432=2),Kinder!O434=Antrag!$C$4),W433,0)+IF(AND(OR(A432=2,B432=2,C432=2,D432=2,E432=2,F432=2,G432=2,H432=2,I432=2,J432=2,K432=2,L432=2),Kinder!P434=Antrag!$C$4),X433,0))/12)</f>
        <v>0</v>
      </c>
    </row>
    <row r="433" spans="1:91" x14ac:dyDescent="0.2">
      <c r="A433" s="124"/>
      <c r="M433">
        <f>Kinder!E433</f>
        <v>0</v>
      </c>
      <c r="N433">
        <f>Kinder!F433</f>
        <v>0</v>
      </c>
      <c r="O433">
        <f>Kinder!G433</f>
        <v>0</v>
      </c>
      <c r="P433">
        <f>Kinder!H433</f>
        <v>0</v>
      </c>
      <c r="Q433">
        <f>Kinder!I433</f>
        <v>0</v>
      </c>
      <c r="R433">
        <f>Kinder!J433</f>
        <v>0</v>
      </c>
      <c r="S433">
        <f>Kinder!K433</f>
        <v>0</v>
      </c>
      <c r="T433">
        <f>Kinder!L433</f>
        <v>0</v>
      </c>
      <c r="U433">
        <f>Kinder!M433</f>
        <v>0</v>
      </c>
      <c r="V433">
        <f>Kinder!N433</f>
        <v>0</v>
      </c>
      <c r="W433">
        <f>Kinder!O433</f>
        <v>0</v>
      </c>
      <c r="X433">
        <f>Kinder!P433</f>
        <v>0</v>
      </c>
      <c r="AX433">
        <f>IF(Kinder!BL432&gt;=4.5,IF('Berechnung 4_5 _ x'!D$5="Nein",4.5,IF(Kinder!AJ$903&lt;3,IF(MAX(Kinder!$AJ$903:AJ$903)&lt;3,4.5,Kinder!BL432),MIN('Berechnung 4_5 _ x'!$E$31:$F$32))),Kinder!BL432)</f>
        <v>0</v>
      </c>
      <c r="AY433">
        <f>IF(Kinder!BM432&gt;=4.5,IF('Berechnung 4_5 _ x'!E$5="Nein",4.5,IF(Kinder!AK$903&lt;3,IF(MAX(Kinder!$AJ$903:AK$903)&lt;3,4.5,Kinder!BM432),MIN('Berechnung 4_5 _ x'!$E$31:$F$32))),Kinder!BM432)</f>
        <v>0</v>
      </c>
      <c r="AZ433">
        <f>IF(Kinder!BN432&gt;=4.5,IF('Berechnung 4_5 _ x'!F$5="Nein",4.5,IF(Kinder!AL$903&lt;3,IF(MAX(Kinder!$AJ$903:AL$903)&lt;3,4.5,Kinder!BN432),MIN('Berechnung 4_5 _ x'!$E$31:$F$32))),Kinder!BN432)</f>
        <v>0</v>
      </c>
      <c r="BA433">
        <f>IF(Kinder!BO432&gt;=4.5,IF('Berechnung 4_5 _ x'!G$5="Nein",4.5,IF(Kinder!AM$903&lt;3,IF(MAX(Kinder!$AJ$903:AM$903)&lt;3,4.5,Kinder!BO432),MIN('Berechnung 4_5 _ x'!$E$31:$F$32))),Kinder!BO432)</f>
        <v>0</v>
      </c>
      <c r="BB433">
        <f>IF(Kinder!BP432&gt;=4.5,IF('Berechnung 4_5 _ x'!H$5="Nein",4.5,IF(Kinder!AN$903&lt;3,IF(MAX(Kinder!$AJ$903:AN$903)&lt;3,4.5,Kinder!BP432),MIN('Berechnung 4_5 _ x'!$E$31:$F$32))),Kinder!BP432)</f>
        <v>0</v>
      </c>
      <c r="BC433">
        <f>IF(Kinder!BQ432&gt;=4.5,IF('Berechnung 4_5 _ x'!I$5="Nein",4.5,IF(Kinder!AO$903&lt;3,IF(MAX(Kinder!$AJ$903:AO$903)&lt;3,4.5,Kinder!BQ432),MIN('Berechnung 4_5 _ x'!$E$31:$F$32))),Kinder!BQ432)</f>
        <v>0</v>
      </c>
      <c r="BD433">
        <f>IF(Kinder!BR432&gt;=4.5,IF('Berechnung 4_5 _ x'!J$5="Nein",4.5,IF(Kinder!AP$903&lt;3,IF(MAX(Kinder!$AJ$903:AP$903)&lt;3,4.5,Kinder!BR432),MIN('Berechnung 4_5 _ x'!$E$31:$F$32))),Kinder!BR432)</f>
        <v>0</v>
      </c>
      <c r="BE433">
        <f>IF(Kinder!BS432&gt;=4.5,IF('Berechnung 4_5 _ x'!K$5="Nein",4.5,IF(Kinder!AQ$903&lt;3,IF(MAX(Kinder!$AJ$903:AQ$903)&lt;3,4.5,Kinder!BS432),MIN('Berechnung 4_5 _ x'!$E$31:$F$32))),Kinder!BS432)</f>
        <v>0</v>
      </c>
      <c r="BF433">
        <f>IF(Kinder!BT432&gt;=4.5,IF('Berechnung 4_5 _ x'!L$5="Nein",4.5,IF(Kinder!AR$903&lt;3,IF(MAX(Kinder!$AJ$903:AR$903)&lt;3,4.5,Kinder!BT432),MIN('Berechnung 4_5 _ x'!$E$31:$F$32))),Kinder!BT432)</f>
        <v>0</v>
      </c>
      <c r="BG433">
        <f>IF(Kinder!BU432&gt;=4.5,IF('Berechnung 4_5 _ x'!M$5="Nein",4.5,IF(Kinder!AS$903&lt;3,IF(MAX(Kinder!$AJ$903:AS$903)&lt;3,4.5,Kinder!BU432),MIN('Berechnung 4_5 _ x'!$E$31:$F$32))),Kinder!BU432)</f>
        <v>0</v>
      </c>
      <c r="BH433">
        <f>IF(Kinder!BV432&gt;=4.5,IF('Berechnung 4_5 _ x'!N$5="Nein",4.5,IF(Kinder!AT$903&lt;3,IF(MAX(Kinder!$AJ$903:AT$903)&lt;3,4.5,Kinder!BV432),MIN('Berechnung 4_5 _ x'!$E$31:$F$32))),Kinder!BV432)</f>
        <v>0</v>
      </c>
      <c r="BI433">
        <f>IF(Kinder!BW432&gt;=4.5,IF('Berechnung 4_5 _ x'!O$5="Nein",4.5,IF(Kinder!AU$903&lt;3,IF(MAX(Kinder!$AJ$903:AU$903)&lt;3,4.5,Kinder!BW432),MIN('Berechnung 4_5 _ x'!$E$31:$F$32))),Kinder!BW432)</f>
        <v>0</v>
      </c>
      <c r="BJ433">
        <f t="shared" ref="BJ433:BU433" si="716">MIN(AX432,AX433)*AX434</f>
        <v>0</v>
      </c>
      <c r="BK433">
        <f t="shared" si="716"/>
        <v>0</v>
      </c>
      <c r="BL433">
        <f t="shared" si="716"/>
        <v>0</v>
      </c>
      <c r="BM433">
        <f t="shared" si="716"/>
        <v>0</v>
      </c>
      <c r="BN433">
        <f t="shared" si="716"/>
        <v>0</v>
      </c>
      <c r="BO433">
        <f t="shared" si="716"/>
        <v>0</v>
      </c>
      <c r="BP433">
        <f t="shared" si="716"/>
        <v>0</v>
      </c>
      <c r="BQ433">
        <f t="shared" si="716"/>
        <v>0</v>
      </c>
      <c r="BR433">
        <f t="shared" si="716"/>
        <v>0</v>
      </c>
      <c r="BS433">
        <f t="shared" si="716"/>
        <v>0</v>
      </c>
      <c r="BT433">
        <f t="shared" si="716"/>
        <v>0</v>
      </c>
      <c r="BU433">
        <f t="shared" si="716"/>
        <v>0</v>
      </c>
      <c r="BV433">
        <f>SUM(BJ433:BU433)</f>
        <v>0</v>
      </c>
      <c r="CJ433" s="78"/>
      <c r="CK433" s="581"/>
      <c r="CL433" s="581"/>
      <c r="CM433" s="581"/>
    </row>
    <row r="434" spans="1:91" ht="13.5" thickBot="1" x14ac:dyDescent="0.25">
      <c r="A434" s="167"/>
      <c r="B434" s="79"/>
      <c r="C434" s="79"/>
      <c r="D434" s="79"/>
      <c r="E434" s="79"/>
      <c r="F434" s="79"/>
      <c r="G434" s="79"/>
      <c r="H434" s="79"/>
      <c r="I434" s="79"/>
      <c r="J434" s="79"/>
      <c r="K434" s="79"/>
      <c r="L434" s="79"/>
      <c r="M434" s="79"/>
      <c r="N434" s="79"/>
      <c r="O434" s="79"/>
      <c r="P434" s="79"/>
      <c r="Q434" s="79"/>
      <c r="R434" s="79"/>
      <c r="S434" s="79"/>
      <c r="T434" s="79"/>
      <c r="U434" s="79"/>
      <c r="V434" s="79"/>
      <c r="W434" s="79"/>
      <c r="X434" s="79"/>
      <c r="Y434" s="79">
        <f t="shared" ref="Y434:AJ434" si="717">A432*M433</f>
        <v>0</v>
      </c>
      <c r="Z434" s="79">
        <f t="shared" si="717"/>
        <v>0</v>
      </c>
      <c r="AA434" s="79">
        <f t="shared" si="717"/>
        <v>0</v>
      </c>
      <c r="AB434" s="79">
        <f t="shared" si="717"/>
        <v>0</v>
      </c>
      <c r="AC434" s="79">
        <f t="shared" si="717"/>
        <v>0</v>
      </c>
      <c r="AD434" s="79">
        <f t="shared" si="717"/>
        <v>0</v>
      </c>
      <c r="AE434" s="79">
        <f t="shared" si="717"/>
        <v>0</v>
      </c>
      <c r="AF434" s="79">
        <f t="shared" si="717"/>
        <v>0</v>
      </c>
      <c r="AG434" s="79">
        <f t="shared" si="717"/>
        <v>0</v>
      </c>
      <c r="AH434" s="79">
        <f t="shared" si="717"/>
        <v>0</v>
      </c>
      <c r="AI434" s="79">
        <f t="shared" si="717"/>
        <v>0</v>
      </c>
      <c r="AJ434" s="79">
        <f t="shared" si="717"/>
        <v>0</v>
      </c>
      <c r="AK434" s="79">
        <f t="shared" ref="AK434:AV434" si="718">IF(A432&gt;4.4,M433,A432*M433)</f>
        <v>0</v>
      </c>
      <c r="AL434" s="79">
        <f t="shared" si="718"/>
        <v>0</v>
      </c>
      <c r="AM434" s="79">
        <f t="shared" si="718"/>
        <v>0</v>
      </c>
      <c r="AN434" s="79">
        <f t="shared" si="718"/>
        <v>0</v>
      </c>
      <c r="AO434" s="79">
        <f t="shared" si="718"/>
        <v>0</v>
      </c>
      <c r="AP434" s="79">
        <f t="shared" si="718"/>
        <v>0</v>
      </c>
      <c r="AQ434" s="79">
        <f t="shared" si="718"/>
        <v>0</v>
      </c>
      <c r="AR434" s="79">
        <f t="shared" si="718"/>
        <v>0</v>
      </c>
      <c r="AS434" s="79">
        <f t="shared" si="718"/>
        <v>0</v>
      </c>
      <c r="AT434" s="79">
        <f t="shared" si="718"/>
        <v>0</v>
      </c>
      <c r="AU434" s="79">
        <f t="shared" si="718"/>
        <v>0</v>
      </c>
      <c r="AV434" s="79">
        <f t="shared" si="718"/>
        <v>0</v>
      </c>
      <c r="AW434" s="79">
        <f>SUM(Y434:AJ434)</f>
        <v>0</v>
      </c>
      <c r="AX434" s="168">
        <f>Kinder!BL433</f>
        <v>0</v>
      </c>
      <c r="AY434" s="168">
        <f>Kinder!BM433</f>
        <v>0</v>
      </c>
      <c r="AZ434" s="168">
        <f>Kinder!BN433</f>
        <v>0</v>
      </c>
      <c r="BA434" s="168">
        <f>Kinder!BO433</f>
        <v>0</v>
      </c>
      <c r="BB434" s="168">
        <f>Kinder!BP433</f>
        <v>0</v>
      </c>
      <c r="BC434" s="168">
        <f>Kinder!BQ433</f>
        <v>0</v>
      </c>
      <c r="BD434" s="168">
        <f>Kinder!BR433</f>
        <v>0</v>
      </c>
      <c r="BE434" s="168">
        <f>Kinder!BS433</f>
        <v>0</v>
      </c>
      <c r="BF434" s="168">
        <f>Kinder!BT433</f>
        <v>0</v>
      </c>
      <c r="BG434" s="168">
        <f>Kinder!BU433</f>
        <v>0</v>
      </c>
      <c r="BH434" s="168">
        <f>Kinder!BV433</f>
        <v>0</v>
      </c>
      <c r="BI434" s="168">
        <f>Kinder!BW433</f>
        <v>0</v>
      </c>
      <c r="BV434" s="79"/>
      <c r="BW434" s="79">
        <f t="shared" ref="BW434:CH434" si="719">IF(MIN(AX432,AX433)&gt;4.5,4.5*AX434,BJ433)</f>
        <v>0</v>
      </c>
      <c r="BX434" s="79">
        <f t="shared" si="719"/>
        <v>0</v>
      </c>
      <c r="BY434" s="79">
        <f t="shared" si="719"/>
        <v>0</v>
      </c>
      <c r="BZ434" s="79">
        <f t="shared" si="719"/>
        <v>0</v>
      </c>
      <c r="CA434" s="79">
        <f t="shared" si="719"/>
        <v>0</v>
      </c>
      <c r="CB434" s="79">
        <f t="shared" si="719"/>
        <v>0</v>
      </c>
      <c r="CC434" s="79">
        <f t="shared" si="719"/>
        <v>0</v>
      </c>
      <c r="CD434" s="79">
        <f t="shared" si="719"/>
        <v>0</v>
      </c>
      <c r="CE434" s="79">
        <f t="shared" si="719"/>
        <v>0</v>
      </c>
      <c r="CF434" s="79">
        <f t="shared" si="719"/>
        <v>0</v>
      </c>
      <c r="CG434" s="79">
        <f t="shared" si="719"/>
        <v>0</v>
      </c>
      <c r="CH434" s="79">
        <f t="shared" si="719"/>
        <v>0</v>
      </c>
      <c r="CI434" s="79">
        <f>SUM(BW434:CH434)</f>
        <v>0</v>
      </c>
      <c r="CJ434" s="80"/>
      <c r="CK434" s="581"/>
      <c r="CL434" s="581"/>
      <c r="CM434" s="581"/>
    </row>
    <row r="435" spans="1:91" x14ac:dyDescent="0.2">
      <c r="A435" s="124">
        <f>Kinder!E435</f>
        <v>0</v>
      </c>
      <c r="B435">
        <f>Kinder!F435</f>
        <v>0</v>
      </c>
      <c r="C435">
        <f>Kinder!G435</f>
        <v>0</v>
      </c>
      <c r="D435">
        <f>Kinder!H435</f>
        <v>0</v>
      </c>
      <c r="E435">
        <f>Kinder!I435</f>
        <v>0</v>
      </c>
      <c r="F435">
        <f>Kinder!J435</f>
        <v>0</v>
      </c>
      <c r="G435">
        <f>Kinder!K435</f>
        <v>0</v>
      </c>
      <c r="H435">
        <f>Kinder!L435</f>
        <v>0</v>
      </c>
      <c r="I435">
        <f>Kinder!M435</f>
        <v>0</v>
      </c>
      <c r="J435">
        <f>Kinder!N435</f>
        <v>0</v>
      </c>
      <c r="K435">
        <f>Kinder!O435</f>
        <v>0</v>
      </c>
      <c r="L435">
        <f>Kinder!P435</f>
        <v>0</v>
      </c>
      <c r="AX435" s="165">
        <f>IF(Kinder!BL435=4.5,'Berechnung 4_5 _ x'!$E$31,Kinder!BL435)</f>
        <v>0</v>
      </c>
      <c r="AY435" s="165">
        <f>IF(Kinder!F435=4.5,'Berechnung 4_5 _ x'!$E$31,Kinder!F435)</f>
        <v>0</v>
      </c>
      <c r="AZ435" s="165">
        <f>IF(Kinder!G435=4.5,'Berechnung 4_5 _ x'!$E$31,Kinder!G435)</f>
        <v>0</v>
      </c>
      <c r="BA435" s="165">
        <f>IF(Kinder!H435=4.5,'Berechnung 4_5 _ x'!$E$31,Kinder!H435)</f>
        <v>0</v>
      </c>
      <c r="BB435" s="165">
        <f>IF(Kinder!I435=4.5,'Berechnung 4_5 _ x'!$E$31,Kinder!I435)</f>
        <v>0</v>
      </c>
      <c r="BC435" s="165">
        <f>IF(Kinder!J435=4.5,'Berechnung 4_5 _ x'!$E$31,Kinder!J435)</f>
        <v>0</v>
      </c>
      <c r="BD435" s="165">
        <f>IF(Kinder!K435=4.5,'Berechnung 4_5 _ x'!$E$31,Kinder!K435)</f>
        <v>0</v>
      </c>
      <c r="BE435" s="165">
        <f>IF(Kinder!L435=4.5,'Berechnung 4_5 _ x'!$E$31,Kinder!L435)</f>
        <v>0</v>
      </c>
      <c r="BF435" s="165">
        <f>IF(Kinder!M435=4.5,'Berechnung 4_5 _ x'!$E$31,Kinder!M435)</f>
        <v>0</v>
      </c>
      <c r="BG435" s="165">
        <f>IF(Kinder!N435=4.5,'Berechnung 4_5 _ x'!$E$31,Kinder!N435)</f>
        <v>0</v>
      </c>
      <c r="BH435" s="165">
        <f>IF(Kinder!O435=4.5,'Berechnung 4_5 _ x'!$E$31,Kinder!O435)</f>
        <v>0</v>
      </c>
      <c r="BI435" s="165">
        <f>IF(Kinder!P435=4.5,'Berechnung 4_5 _ x'!$E$31,Kinder!P435)</f>
        <v>0</v>
      </c>
      <c r="BJ435" s="165"/>
      <c r="BK435" s="165"/>
      <c r="BL435" s="165"/>
      <c r="BM435" s="165"/>
      <c r="BN435" s="165"/>
      <c r="BO435" s="165"/>
      <c r="BP435" s="165"/>
      <c r="BQ435" s="165"/>
      <c r="BR435" s="165"/>
      <c r="BS435" s="165"/>
      <c r="BT435" s="165"/>
      <c r="BU435" s="165"/>
      <c r="BW435">
        <f t="shared" ref="BW435:CH435" si="720">IF(MIN(AX435,AX436)&gt;=4.5,1*AX437,BJ436)</f>
        <v>0</v>
      </c>
      <c r="BX435">
        <f t="shared" si="720"/>
        <v>0</v>
      </c>
      <c r="BY435">
        <f t="shared" si="720"/>
        <v>0</v>
      </c>
      <c r="BZ435">
        <f t="shared" si="720"/>
        <v>0</v>
      </c>
      <c r="CA435">
        <f t="shared" si="720"/>
        <v>0</v>
      </c>
      <c r="CB435">
        <f t="shared" si="720"/>
        <v>0</v>
      </c>
      <c r="CC435">
        <f t="shared" si="720"/>
        <v>0</v>
      </c>
      <c r="CD435">
        <f t="shared" si="720"/>
        <v>0</v>
      </c>
      <c r="CE435">
        <f t="shared" si="720"/>
        <v>0</v>
      </c>
      <c r="CF435">
        <f t="shared" si="720"/>
        <v>0</v>
      </c>
      <c r="CG435">
        <f t="shared" si="720"/>
        <v>0</v>
      </c>
      <c r="CH435">
        <f t="shared" si="720"/>
        <v>0</v>
      </c>
      <c r="CJ435" s="78">
        <f>SUM(BW435:CH435)</f>
        <v>0</v>
      </c>
      <c r="CK435" s="581">
        <f>CL435+CM435</f>
        <v>0</v>
      </c>
      <c r="CL435" s="581">
        <f>IF(COUNTIF(Kinder!E437:P437,Antrag!$C$4)=0,0,(IF(AND(A435=2,Kinder!E437=Antrag!$C$4),M436,0)+IF(AND(OR(A435=2,B435=2),Kinder!F437=Antrag!$C$4),N436,0)+IF(AND(OR(A435=2,B435=2,C435=2),Kinder!G437=Antrag!$C$4),O436,0)+IF(AND(OR(A435=2,B435=2,C435=2,D435=2),Kinder!H437=Antrag!$C$4),P436,0)+IF(AND(OR(A435=2,B435=2,C435=2,D435=2,E435=2),Kinder!I437=Antrag!$C$4),Q436,0)+IF(AND(OR(A435=2,B435=2,C435=2,D435=2,E435=2,F435=2),Kinder!J437=Antrag!$C$4),R436,0))/12)</f>
        <v>0</v>
      </c>
      <c r="CM435" s="581">
        <f>IF(COUNTIF(Kinder!E437:P437,Antrag!$C$4)=0,0,(IF(AND(OR(A435=2,B435=2,C435=2,D435=2,E435=2,F435=2,G435=2),Kinder!K437=Antrag!$C$4),S436,0)+IF(AND(OR(A435=2,B435=2,C435=2,D435=2,E435=2,F435=2,G435=2,H435=2),Kinder!L437=Antrag!$C$4),T436,0)+IF(AND(OR(A435=2,B435=2,C435=2,D435=2,E435=2,F435=2,G435=2,H435=2,I435=2),Kinder!M437=Antrag!$C$4),U436,0)+IF(AND(OR(A435=2,B435=2,C435=2,D435=2,E435=2,F435=2,G435=2,H435=2,I435=2,J435=2),Kinder!N437=Antrag!$C$4),V436,0)+IF(AND(OR(A435=2,B435=2,C435=2,D435=2,E435=2,F435=2,G435=2,H435=2,I435=2,J435=2,K435=2),Kinder!O437=Antrag!$C$4),W436,0)+IF(AND(OR(A435=2,B435=2,C435=2,D435=2,E435=2,F435=2,G435=2,H435=2,I435=2,J435=2,K435=2,L435=2),Kinder!P437=Antrag!$C$4),X436,0))/12)</f>
        <v>0</v>
      </c>
    </row>
    <row r="436" spans="1:91" x14ac:dyDescent="0.2">
      <c r="A436" s="124"/>
      <c r="M436">
        <f>Kinder!E436</f>
        <v>0</v>
      </c>
      <c r="N436">
        <f>Kinder!F436</f>
        <v>0</v>
      </c>
      <c r="O436">
        <f>Kinder!G436</f>
        <v>0</v>
      </c>
      <c r="P436">
        <f>Kinder!H436</f>
        <v>0</v>
      </c>
      <c r="Q436">
        <f>Kinder!I436</f>
        <v>0</v>
      </c>
      <c r="R436">
        <f>Kinder!J436</f>
        <v>0</v>
      </c>
      <c r="S436">
        <f>Kinder!K436</f>
        <v>0</v>
      </c>
      <c r="T436">
        <f>Kinder!L436</f>
        <v>0</v>
      </c>
      <c r="U436">
        <f>Kinder!M436</f>
        <v>0</v>
      </c>
      <c r="V436">
        <f>Kinder!N436</f>
        <v>0</v>
      </c>
      <c r="W436">
        <f>Kinder!O436</f>
        <v>0</v>
      </c>
      <c r="X436">
        <f>Kinder!P436</f>
        <v>0</v>
      </c>
      <c r="AX436">
        <f>IF(Kinder!BL435&gt;=4.5,IF('Berechnung 4_5 _ x'!D$5="Nein",4.5,IF(Kinder!AJ$903&lt;3,IF(MAX(Kinder!$AJ$903:AJ$903)&lt;3,4.5,Kinder!BL435),MIN('Berechnung 4_5 _ x'!$E$31:$F$32))),Kinder!BL435)</f>
        <v>0</v>
      </c>
      <c r="AY436">
        <f>IF(Kinder!BM435&gt;=4.5,IF('Berechnung 4_5 _ x'!E$5="Nein",4.5,IF(Kinder!AK$903&lt;3,IF(MAX(Kinder!$AJ$903:AK$903)&lt;3,4.5,Kinder!BM435),MIN('Berechnung 4_5 _ x'!$E$31:$F$32))),Kinder!BM435)</f>
        <v>0</v>
      </c>
      <c r="AZ436">
        <f>IF(Kinder!BN435&gt;=4.5,IF('Berechnung 4_5 _ x'!F$5="Nein",4.5,IF(Kinder!AL$903&lt;3,IF(MAX(Kinder!$AJ$903:AL$903)&lt;3,4.5,Kinder!BN435),MIN('Berechnung 4_5 _ x'!$E$31:$F$32))),Kinder!BN435)</f>
        <v>0</v>
      </c>
      <c r="BA436">
        <f>IF(Kinder!BO435&gt;=4.5,IF('Berechnung 4_5 _ x'!G$5="Nein",4.5,IF(Kinder!AM$903&lt;3,IF(MAX(Kinder!$AJ$903:AM$903)&lt;3,4.5,Kinder!BO435),MIN('Berechnung 4_5 _ x'!$E$31:$F$32))),Kinder!BO435)</f>
        <v>0</v>
      </c>
      <c r="BB436">
        <f>IF(Kinder!BP435&gt;=4.5,IF('Berechnung 4_5 _ x'!H$5="Nein",4.5,IF(Kinder!AN$903&lt;3,IF(MAX(Kinder!$AJ$903:AN$903)&lt;3,4.5,Kinder!BP435),MIN('Berechnung 4_5 _ x'!$E$31:$F$32))),Kinder!BP435)</f>
        <v>0</v>
      </c>
      <c r="BC436">
        <f>IF(Kinder!BQ435&gt;=4.5,IF('Berechnung 4_5 _ x'!I$5="Nein",4.5,IF(Kinder!AO$903&lt;3,IF(MAX(Kinder!$AJ$903:AO$903)&lt;3,4.5,Kinder!BQ435),MIN('Berechnung 4_5 _ x'!$E$31:$F$32))),Kinder!BQ435)</f>
        <v>0</v>
      </c>
      <c r="BD436">
        <f>IF(Kinder!BR435&gt;=4.5,IF('Berechnung 4_5 _ x'!J$5="Nein",4.5,IF(Kinder!AP$903&lt;3,IF(MAX(Kinder!$AJ$903:AP$903)&lt;3,4.5,Kinder!BR435),MIN('Berechnung 4_5 _ x'!$E$31:$F$32))),Kinder!BR435)</f>
        <v>0</v>
      </c>
      <c r="BE436">
        <f>IF(Kinder!BS435&gt;=4.5,IF('Berechnung 4_5 _ x'!K$5="Nein",4.5,IF(Kinder!AQ$903&lt;3,IF(MAX(Kinder!$AJ$903:AQ$903)&lt;3,4.5,Kinder!BS435),MIN('Berechnung 4_5 _ x'!$E$31:$F$32))),Kinder!BS435)</f>
        <v>0</v>
      </c>
      <c r="BF436">
        <f>IF(Kinder!BT435&gt;=4.5,IF('Berechnung 4_5 _ x'!L$5="Nein",4.5,IF(Kinder!AR$903&lt;3,IF(MAX(Kinder!$AJ$903:AR$903)&lt;3,4.5,Kinder!BT435),MIN('Berechnung 4_5 _ x'!$E$31:$F$32))),Kinder!BT435)</f>
        <v>0</v>
      </c>
      <c r="BG436">
        <f>IF(Kinder!BU435&gt;=4.5,IF('Berechnung 4_5 _ x'!M$5="Nein",4.5,IF(Kinder!AS$903&lt;3,IF(MAX(Kinder!$AJ$903:AS$903)&lt;3,4.5,Kinder!BU435),MIN('Berechnung 4_5 _ x'!$E$31:$F$32))),Kinder!BU435)</f>
        <v>0</v>
      </c>
      <c r="BH436">
        <f>IF(Kinder!BV435&gt;=4.5,IF('Berechnung 4_5 _ x'!N$5="Nein",4.5,IF(Kinder!AT$903&lt;3,IF(MAX(Kinder!$AJ$903:AT$903)&lt;3,4.5,Kinder!BV435),MIN('Berechnung 4_5 _ x'!$E$31:$F$32))),Kinder!BV435)</f>
        <v>0</v>
      </c>
      <c r="BI436">
        <f>IF(Kinder!BW435&gt;=4.5,IF('Berechnung 4_5 _ x'!O$5="Nein",4.5,IF(Kinder!AU$903&lt;3,IF(MAX(Kinder!$AJ$903:AU$903)&lt;3,4.5,Kinder!BW435),MIN('Berechnung 4_5 _ x'!$E$31:$F$32))),Kinder!BW435)</f>
        <v>0</v>
      </c>
      <c r="BJ436">
        <f t="shared" ref="BJ436:BU436" si="721">MIN(AX435,AX436)*AX437</f>
        <v>0</v>
      </c>
      <c r="BK436">
        <f t="shared" si="721"/>
        <v>0</v>
      </c>
      <c r="BL436">
        <f t="shared" si="721"/>
        <v>0</v>
      </c>
      <c r="BM436">
        <f t="shared" si="721"/>
        <v>0</v>
      </c>
      <c r="BN436">
        <f t="shared" si="721"/>
        <v>0</v>
      </c>
      <c r="BO436">
        <f t="shared" si="721"/>
        <v>0</v>
      </c>
      <c r="BP436">
        <f t="shared" si="721"/>
        <v>0</v>
      </c>
      <c r="BQ436">
        <f t="shared" si="721"/>
        <v>0</v>
      </c>
      <c r="BR436">
        <f t="shared" si="721"/>
        <v>0</v>
      </c>
      <c r="BS436">
        <f t="shared" si="721"/>
        <v>0</v>
      </c>
      <c r="BT436">
        <f t="shared" si="721"/>
        <v>0</v>
      </c>
      <c r="BU436">
        <f t="shared" si="721"/>
        <v>0</v>
      </c>
      <c r="BV436">
        <f>SUM(BJ436:BU436)</f>
        <v>0</v>
      </c>
      <c r="CJ436" s="78"/>
      <c r="CK436" s="581"/>
      <c r="CL436" s="581"/>
      <c r="CM436" s="581"/>
    </row>
    <row r="437" spans="1:91" ht="13.5" thickBot="1" x14ac:dyDescent="0.25">
      <c r="A437" s="167"/>
      <c r="B437" s="79"/>
      <c r="C437" s="79"/>
      <c r="D437" s="79"/>
      <c r="E437" s="79"/>
      <c r="F437" s="79"/>
      <c r="G437" s="79"/>
      <c r="H437" s="79"/>
      <c r="I437" s="79"/>
      <c r="J437" s="79"/>
      <c r="K437" s="79"/>
      <c r="L437" s="79"/>
      <c r="M437" s="79"/>
      <c r="N437" s="79"/>
      <c r="O437" s="79"/>
      <c r="P437" s="79"/>
      <c r="Q437" s="79"/>
      <c r="R437" s="79"/>
      <c r="S437" s="79"/>
      <c r="T437" s="79"/>
      <c r="U437" s="79"/>
      <c r="V437" s="79"/>
      <c r="W437" s="79"/>
      <c r="X437" s="79"/>
      <c r="Y437" s="79">
        <f t="shared" ref="Y437:AJ437" si="722">A435*M436</f>
        <v>0</v>
      </c>
      <c r="Z437" s="79">
        <f t="shared" si="722"/>
        <v>0</v>
      </c>
      <c r="AA437" s="79">
        <f t="shared" si="722"/>
        <v>0</v>
      </c>
      <c r="AB437" s="79">
        <f t="shared" si="722"/>
        <v>0</v>
      </c>
      <c r="AC437" s="79">
        <f t="shared" si="722"/>
        <v>0</v>
      </c>
      <c r="AD437" s="79">
        <f t="shared" si="722"/>
        <v>0</v>
      </c>
      <c r="AE437" s="79">
        <f t="shared" si="722"/>
        <v>0</v>
      </c>
      <c r="AF437" s="79">
        <f t="shared" si="722"/>
        <v>0</v>
      </c>
      <c r="AG437" s="79">
        <f t="shared" si="722"/>
        <v>0</v>
      </c>
      <c r="AH437" s="79">
        <f t="shared" si="722"/>
        <v>0</v>
      </c>
      <c r="AI437" s="79">
        <f t="shared" si="722"/>
        <v>0</v>
      </c>
      <c r="AJ437" s="79">
        <f t="shared" si="722"/>
        <v>0</v>
      </c>
      <c r="AK437" s="79">
        <f t="shared" ref="AK437:AV437" si="723">IF(A435&gt;4.4,M436,A435*M436)</f>
        <v>0</v>
      </c>
      <c r="AL437" s="79">
        <f t="shared" si="723"/>
        <v>0</v>
      </c>
      <c r="AM437" s="79">
        <f t="shared" si="723"/>
        <v>0</v>
      </c>
      <c r="AN437" s="79">
        <f t="shared" si="723"/>
        <v>0</v>
      </c>
      <c r="AO437" s="79">
        <f t="shared" si="723"/>
        <v>0</v>
      </c>
      <c r="AP437" s="79">
        <f t="shared" si="723"/>
        <v>0</v>
      </c>
      <c r="AQ437" s="79">
        <f t="shared" si="723"/>
        <v>0</v>
      </c>
      <c r="AR437" s="79">
        <f t="shared" si="723"/>
        <v>0</v>
      </c>
      <c r="AS437" s="79">
        <f t="shared" si="723"/>
        <v>0</v>
      </c>
      <c r="AT437" s="79">
        <f t="shared" si="723"/>
        <v>0</v>
      </c>
      <c r="AU437" s="79">
        <f t="shared" si="723"/>
        <v>0</v>
      </c>
      <c r="AV437" s="79">
        <f t="shared" si="723"/>
        <v>0</v>
      </c>
      <c r="AW437" s="79">
        <f>SUM(Y437:AJ437)</f>
        <v>0</v>
      </c>
      <c r="AX437" s="168">
        <f>Kinder!BL436</f>
        <v>0</v>
      </c>
      <c r="AY437" s="168">
        <f>Kinder!BM436</f>
        <v>0</v>
      </c>
      <c r="AZ437" s="168">
        <f>Kinder!BN436</f>
        <v>0</v>
      </c>
      <c r="BA437" s="168">
        <f>Kinder!BO436</f>
        <v>0</v>
      </c>
      <c r="BB437" s="168">
        <f>Kinder!BP436</f>
        <v>0</v>
      </c>
      <c r="BC437" s="168">
        <f>Kinder!BQ436</f>
        <v>0</v>
      </c>
      <c r="BD437" s="168">
        <f>Kinder!BR436</f>
        <v>0</v>
      </c>
      <c r="BE437" s="168">
        <f>Kinder!BS436</f>
        <v>0</v>
      </c>
      <c r="BF437" s="168">
        <f>Kinder!BT436</f>
        <v>0</v>
      </c>
      <c r="BG437" s="168">
        <f>Kinder!BU436</f>
        <v>0</v>
      </c>
      <c r="BH437" s="168">
        <f>Kinder!BV436</f>
        <v>0</v>
      </c>
      <c r="BI437" s="168">
        <f>Kinder!BW436</f>
        <v>0</v>
      </c>
      <c r="BV437" s="79"/>
      <c r="BW437" s="79">
        <f t="shared" ref="BW437:CH437" si="724">IF(MIN(AX435,AX436)&gt;4.5,4.5*AX437,BJ436)</f>
        <v>0</v>
      </c>
      <c r="BX437" s="79">
        <f t="shared" si="724"/>
        <v>0</v>
      </c>
      <c r="BY437" s="79">
        <f t="shared" si="724"/>
        <v>0</v>
      </c>
      <c r="BZ437" s="79">
        <f t="shared" si="724"/>
        <v>0</v>
      </c>
      <c r="CA437" s="79">
        <f t="shared" si="724"/>
        <v>0</v>
      </c>
      <c r="CB437" s="79">
        <f t="shared" si="724"/>
        <v>0</v>
      </c>
      <c r="CC437" s="79">
        <f t="shared" si="724"/>
        <v>0</v>
      </c>
      <c r="CD437" s="79">
        <f t="shared" si="724"/>
        <v>0</v>
      </c>
      <c r="CE437" s="79">
        <f t="shared" si="724"/>
        <v>0</v>
      </c>
      <c r="CF437" s="79">
        <f t="shared" si="724"/>
        <v>0</v>
      </c>
      <c r="CG437" s="79">
        <f t="shared" si="724"/>
        <v>0</v>
      </c>
      <c r="CH437" s="79">
        <f t="shared" si="724"/>
        <v>0</v>
      </c>
      <c r="CI437" s="79">
        <f>SUM(BW437:CH437)</f>
        <v>0</v>
      </c>
      <c r="CJ437" s="80"/>
      <c r="CK437" s="581"/>
      <c r="CL437" s="581"/>
      <c r="CM437" s="581"/>
    </row>
    <row r="438" spans="1:91" x14ac:dyDescent="0.2">
      <c r="A438" s="124">
        <f>Kinder!E438</f>
        <v>0</v>
      </c>
      <c r="B438">
        <f>Kinder!F438</f>
        <v>0</v>
      </c>
      <c r="C438">
        <f>Kinder!G438</f>
        <v>0</v>
      </c>
      <c r="D438">
        <f>Kinder!H438</f>
        <v>0</v>
      </c>
      <c r="E438">
        <f>Kinder!I438</f>
        <v>0</v>
      </c>
      <c r="F438">
        <f>Kinder!J438</f>
        <v>0</v>
      </c>
      <c r="G438">
        <f>Kinder!K438</f>
        <v>0</v>
      </c>
      <c r="H438">
        <f>Kinder!L438</f>
        <v>0</v>
      </c>
      <c r="I438">
        <f>Kinder!M438</f>
        <v>0</v>
      </c>
      <c r="J438">
        <f>Kinder!N438</f>
        <v>0</v>
      </c>
      <c r="K438">
        <f>Kinder!O438</f>
        <v>0</v>
      </c>
      <c r="L438">
        <f>Kinder!P438</f>
        <v>0</v>
      </c>
      <c r="AX438" s="165">
        <f>IF(Kinder!BL438=4.5,'Berechnung 4_5 _ x'!$E$31,Kinder!BL438)</f>
        <v>0</v>
      </c>
      <c r="AY438" s="165">
        <f>IF(Kinder!F438=4.5,'Berechnung 4_5 _ x'!$E$31,Kinder!F438)</f>
        <v>0</v>
      </c>
      <c r="AZ438" s="165">
        <f>IF(Kinder!G438=4.5,'Berechnung 4_5 _ x'!$E$31,Kinder!G438)</f>
        <v>0</v>
      </c>
      <c r="BA438" s="165">
        <f>IF(Kinder!H438=4.5,'Berechnung 4_5 _ x'!$E$31,Kinder!H438)</f>
        <v>0</v>
      </c>
      <c r="BB438" s="165">
        <f>IF(Kinder!I438=4.5,'Berechnung 4_5 _ x'!$E$31,Kinder!I438)</f>
        <v>0</v>
      </c>
      <c r="BC438" s="165">
        <f>IF(Kinder!J438=4.5,'Berechnung 4_5 _ x'!$E$31,Kinder!J438)</f>
        <v>0</v>
      </c>
      <c r="BD438" s="165">
        <f>IF(Kinder!K438=4.5,'Berechnung 4_5 _ x'!$E$31,Kinder!K438)</f>
        <v>0</v>
      </c>
      <c r="BE438" s="165">
        <f>IF(Kinder!L438=4.5,'Berechnung 4_5 _ x'!$E$31,Kinder!L438)</f>
        <v>0</v>
      </c>
      <c r="BF438" s="165">
        <f>IF(Kinder!M438=4.5,'Berechnung 4_5 _ x'!$E$31,Kinder!M438)</f>
        <v>0</v>
      </c>
      <c r="BG438" s="165">
        <f>IF(Kinder!N438=4.5,'Berechnung 4_5 _ x'!$E$31,Kinder!N438)</f>
        <v>0</v>
      </c>
      <c r="BH438" s="165">
        <f>IF(Kinder!O438=4.5,'Berechnung 4_5 _ x'!$E$31,Kinder!O438)</f>
        <v>0</v>
      </c>
      <c r="BI438" s="165">
        <f>IF(Kinder!P438=4.5,'Berechnung 4_5 _ x'!$E$31,Kinder!P438)</f>
        <v>0</v>
      </c>
      <c r="BJ438" s="165"/>
      <c r="BK438" s="165"/>
      <c r="BL438" s="165"/>
      <c r="BM438" s="165"/>
      <c r="BN438" s="165"/>
      <c r="BO438" s="165"/>
      <c r="BP438" s="165"/>
      <c r="BQ438" s="165"/>
      <c r="BR438" s="165"/>
      <c r="BS438" s="165"/>
      <c r="BT438" s="165"/>
      <c r="BU438" s="165"/>
      <c r="BW438">
        <f t="shared" ref="BW438:CH438" si="725">IF(MIN(AX438,AX439)&gt;=4.5,1*AX440,BJ439)</f>
        <v>0</v>
      </c>
      <c r="BX438">
        <f t="shared" si="725"/>
        <v>0</v>
      </c>
      <c r="BY438">
        <f t="shared" si="725"/>
        <v>0</v>
      </c>
      <c r="BZ438">
        <f t="shared" si="725"/>
        <v>0</v>
      </c>
      <c r="CA438">
        <f t="shared" si="725"/>
        <v>0</v>
      </c>
      <c r="CB438">
        <f t="shared" si="725"/>
        <v>0</v>
      </c>
      <c r="CC438">
        <f t="shared" si="725"/>
        <v>0</v>
      </c>
      <c r="CD438">
        <f t="shared" si="725"/>
        <v>0</v>
      </c>
      <c r="CE438">
        <f t="shared" si="725"/>
        <v>0</v>
      </c>
      <c r="CF438">
        <f t="shared" si="725"/>
        <v>0</v>
      </c>
      <c r="CG438">
        <f t="shared" si="725"/>
        <v>0</v>
      </c>
      <c r="CH438">
        <f t="shared" si="725"/>
        <v>0</v>
      </c>
      <c r="CJ438" s="78">
        <f>SUM(BW438:CH438)</f>
        <v>0</v>
      </c>
      <c r="CK438" s="581">
        <f>CL438+CM438</f>
        <v>0</v>
      </c>
      <c r="CL438" s="581">
        <f>IF(COUNTIF(Kinder!E440:P440,Antrag!$C$4)=0,0,(IF(AND(A438=2,Kinder!E440=Antrag!$C$4),M439,0)+IF(AND(OR(A438=2,B438=2),Kinder!F440=Antrag!$C$4),N439,0)+IF(AND(OR(A438=2,B438=2,C438=2),Kinder!G440=Antrag!$C$4),O439,0)+IF(AND(OR(A438=2,B438=2,C438=2,D438=2),Kinder!H440=Antrag!$C$4),P439,0)+IF(AND(OR(A438=2,B438=2,C438=2,D438=2,E438=2),Kinder!I440=Antrag!$C$4),Q439,0)+IF(AND(OR(A438=2,B438=2,C438=2,D438=2,E438=2,F438=2),Kinder!J440=Antrag!$C$4),R439,0))/12)</f>
        <v>0</v>
      </c>
      <c r="CM438" s="581">
        <f>IF(COUNTIF(Kinder!E440:P440,Antrag!$C$4)=0,0,(IF(AND(OR(A438=2,B438=2,C438=2,D438=2,E438=2,F438=2,G438=2),Kinder!K440=Antrag!$C$4),S439,0)+IF(AND(OR(A438=2,B438=2,C438=2,D438=2,E438=2,F438=2,G438=2,H438=2),Kinder!L440=Antrag!$C$4),T439,0)+IF(AND(OR(A438=2,B438=2,C438=2,D438=2,E438=2,F438=2,G438=2,H438=2,I438=2),Kinder!M440=Antrag!$C$4),U439,0)+IF(AND(OR(A438=2,B438=2,C438=2,D438=2,E438=2,F438=2,G438=2,H438=2,I438=2,J438=2),Kinder!N440=Antrag!$C$4),V439,0)+IF(AND(OR(A438=2,B438=2,C438=2,D438=2,E438=2,F438=2,G438=2,H438=2,I438=2,J438=2,K438=2),Kinder!O440=Antrag!$C$4),W439,0)+IF(AND(OR(A438=2,B438=2,C438=2,D438=2,E438=2,F438=2,G438=2,H438=2,I438=2,J438=2,K438=2,L438=2),Kinder!P440=Antrag!$C$4),X439,0))/12)</f>
        <v>0</v>
      </c>
    </row>
    <row r="439" spans="1:91" x14ac:dyDescent="0.2">
      <c r="A439" s="124"/>
      <c r="M439">
        <f>Kinder!E439</f>
        <v>0</v>
      </c>
      <c r="N439">
        <f>Kinder!F439</f>
        <v>0</v>
      </c>
      <c r="O439">
        <f>Kinder!G439</f>
        <v>0</v>
      </c>
      <c r="P439">
        <f>Kinder!H439</f>
        <v>0</v>
      </c>
      <c r="Q439">
        <f>Kinder!I439</f>
        <v>0</v>
      </c>
      <c r="R439">
        <f>Kinder!J439</f>
        <v>0</v>
      </c>
      <c r="S439">
        <f>Kinder!K439</f>
        <v>0</v>
      </c>
      <c r="T439">
        <f>Kinder!L439</f>
        <v>0</v>
      </c>
      <c r="U439">
        <f>Kinder!M439</f>
        <v>0</v>
      </c>
      <c r="V439">
        <f>Kinder!N439</f>
        <v>0</v>
      </c>
      <c r="W439">
        <f>Kinder!O439</f>
        <v>0</v>
      </c>
      <c r="X439">
        <f>Kinder!P439</f>
        <v>0</v>
      </c>
      <c r="AX439">
        <f>IF(Kinder!BL438&gt;=4.5,IF('Berechnung 4_5 _ x'!D$5="Nein",4.5,IF(Kinder!AJ$903&lt;3,IF(MAX(Kinder!$AJ$903:AJ$903)&lt;3,4.5,Kinder!BL438),MIN('Berechnung 4_5 _ x'!$E$31:$F$32))),Kinder!BL438)</f>
        <v>0</v>
      </c>
      <c r="AY439">
        <f>IF(Kinder!BM438&gt;=4.5,IF('Berechnung 4_5 _ x'!E$5="Nein",4.5,IF(Kinder!AK$903&lt;3,IF(MAX(Kinder!$AJ$903:AK$903)&lt;3,4.5,Kinder!BM438),MIN('Berechnung 4_5 _ x'!$E$31:$F$32))),Kinder!BM438)</f>
        <v>0</v>
      </c>
      <c r="AZ439">
        <f>IF(Kinder!BN438&gt;=4.5,IF('Berechnung 4_5 _ x'!F$5="Nein",4.5,IF(Kinder!AL$903&lt;3,IF(MAX(Kinder!$AJ$903:AL$903)&lt;3,4.5,Kinder!BN438),MIN('Berechnung 4_5 _ x'!$E$31:$F$32))),Kinder!BN438)</f>
        <v>0</v>
      </c>
      <c r="BA439">
        <f>IF(Kinder!BO438&gt;=4.5,IF('Berechnung 4_5 _ x'!G$5="Nein",4.5,IF(Kinder!AM$903&lt;3,IF(MAX(Kinder!$AJ$903:AM$903)&lt;3,4.5,Kinder!BO438),MIN('Berechnung 4_5 _ x'!$E$31:$F$32))),Kinder!BO438)</f>
        <v>0</v>
      </c>
      <c r="BB439">
        <f>IF(Kinder!BP438&gt;=4.5,IF('Berechnung 4_5 _ x'!H$5="Nein",4.5,IF(Kinder!AN$903&lt;3,IF(MAX(Kinder!$AJ$903:AN$903)&lt;3,4.5,Kinder!BP438),MIN('Berechnung 4_5 _ x'!$E$31:$F$32))),Kinder!BP438)</f>
        <v>0</v>
      </c>
      <c r="BC439">
        <f>IF(Kinder!BQ438&gt;=4.5,IF('Berechnung 4_5 _ x'!I$5="Nein",4.5,IF(Kinder!AO$903&lt;3,IF(MAX(Kinder!$AJ$903:AO$903)&lt;3,4.5,Kinder!BQ438),MIN('Berechnung 4_5 _ x'!$E$31:$F$32))),Kinder!BQ438)</f>
        <v>0</v>
      </c>
      <c r="BD439">
        <f>IF(Kinder!BR438&gt;=4.5,IF('Berechnung 4_5 _ x'!J$5="Nein",4.5,IF(Kinder!AP$903&lt;3,IF(MAX(Kinder!$AJ$903:AP$903)&lt;3,4.5,Kinder!BR438),MIN('Berechnung 4_5 _ x'!$E$31:$F$32))),Kinder!BR438)</f>
        <v>0</v>
      </c>
      <c r="BE439">
        <f>IF(Kinder!BS438&gt;=4.5,IF('Berechnung 4_5 _ x'!K$5="Nein",4.5,IF(Kinder!AQ$903&lt;3,IF(MAX(Kinder!$AJ$903:AQ$903)&lt;3,4.5,Kinder!BS438),MIN('Berechnung 4_5 _ x'!$E$31:$F$32))),Kinder!BS438)</f>
        <v>0</v>
      </c>
      <c r="BF439">
        <f>IF(Kinder!BT438&gt;=4.5,IF('Berechnung 4_5 _ x'!L$5="Nein",4.5,IF(Kinder!AR$903&lt;3,IF(MAX(Kinder!$AJ$903:AR$903)&lt;3,4.5,Kinder!BT438),MIN('Berechnung 4_5 _ x'!$E$31:$F$32))),Kinder!BT438)</f>
        <v>0</v>
      </c>
      <c r="BG439">
        <f>IF(Kinder!BU438&gt;=4.5,IF('Berechnung 4_5 _ x'!M$5="Nein",4.5,IF(Kinder!AS$903&lt;3,IF(MAX(Kinder!$AJ$903:AS$903)&lt;3,4.5,Kinder!BU438),MIN('Berechnung 4_5 _ x'!$E$31:$F$32))),Kinder!BU438)</f>
        <v>0</v>
      </c>
      <c r="BH439">
        <f>IF(Kinder!BV438&gt;=4.5,IF('Berechnung 4_5 _ x'!N$5="Nein",4.5,IF(Kinder!AT$903&lt;3,IF(MAX(Kinder!$AJ$903:AT$903)&lt;3,4.5,Kinder!BV438),MIN('Berechnung 4_5 _ x'!$E$31:$F$32))),Kinder!BV438)</f>
        <v>0</v>
      </c>
      <c r="BI439">
        <f>IF(Kinder!BW438&gt;=4.5,IF('Berechnung 4_5 _ x'!O$5="Nein",4.5,IF(Kinder!AU$903&lt;3,IF(MAX(Kinder!$AJ$903:AU$903)&lt;3,4.5,Kinder!BW438),MIN('Berechnung 4_5 _ x'!$E$31:$F$32))),Kinder!BW438)</f>
        <v>0</v>
      </c>
      <c r="BJ439">
        <f t="shared" ref="BJ439:BU439" si="726">MIN(AX438,AX439)*AX440</f>
        <v>0</v>
      </c>
      <c r="BK439">
        <f t="shared" si="726"/>
        <v>0</v>
      </c>
      <c r="BL439">
        <f t="shared" si="726"/>
        <v>0</v>
      </c>
      <c r="BM439">
        <f t="shared" si="726"/>
        <v>0</v>
      </c>
      <c r="BN439">
        <f t="shared" si="726"/>
        <v>0</v>
      </c>
      <c r="BO439">
        <f t="shared" si="726"/>
        <v>0</v>
      </c>
      <c r="BP439">
        <f t="shared" si="726"/>
        <v>0</v>
      </c>
      <c r="BQ439">
        <f t="shared" si="726"/>
        <v>0</v>
      </c>
      <c r="BR439">
        <f t="shared" si="726"/>
        <v>0</v>
      </c>
      <c r="BS439">
        <f t="shared" si="726"/>
        <v>0</v>
      </c>
      <c r="BT439">
        <f t="shared" si="726"/>
        <v>0</v>
      </c>
      <c r="BU439">
        <f t="shared" si="726"/>
        <v>0</v>
      </c>
      <c r="BV439">
        <f>SUM(BJ439:BU439)</f>
        <v>0</v>
      </c>
      <c r="CJ439" s="78"/>
      <c r="CK439" s="581"/>
      <c r="CL439" s="581"/>
      <c r="CM439" s="581"/>
    </row>
    <row r="440" spans="1:91" ht="13.5" thickBot="1" x14ac:dyDescent="0.25">
      <c r="A440" s="167"/>
      <c r="B440" s="79"/>
      <c r="C440" s="79"/>
      <c r="D440" s="79"/>
      <c r="E440" s="79"/>
      <c r="F440" s="79"/>
      <c r="G440" s="79"/>
      <c r="H440" s="79"/>
      <c r="I440" s="79"/>
      <c r="J440" s="79"/>
      <c r="K440" s="79"/>
      <c r="L440" s="79"/>
      <c r="M440" s="79"/>
      <c r="N440" s="79"/>
      <c r="O440" s="79"/>
      <c r="P440" s="79"/>
      <c r="Q440" s="79"/>
      <c r="R440" s="79"/>
      <c r="S440" s="79"/>
      <c r="T440" s="79"/>
      <c r="U440" s="79"/>
      <c r="V440" s="79"/>
      <c r="W440" s="79"/>
      <c r="X440" s="79"/>
      <c r="Y440" s="79">
        <f t="shared" ref="Y440:AJ440" si="727">A438*M439</f>
        <v>0</v>
      </c>
      <c r="Z440" s="79">
        <f t="shared" si="727"/>
        <v>0</v>
      </c>
      <c r="AA440" s="79">
        <f t="shared" si="727"/>
        <v>0</v>
      </c>
      <c r="AB440" s="79">
        <f t="shared" si="727"/>
        <v>0</v>
      </c>
      <c r="AC440" s="79">
        <f t="shared" si="727"/>
        <v>0</v>
      </c>
      <c r="AD440" s="79">
        <f t="shared" si="727"/>
        <v>0</v>
      </c>
      <c r="AE440" s="79">
        <f t="shared" si="727"/>
        <v>0</v>
      </c>
      <c r="AF440" s="79">
        <f t="shared" si="727"/>
        <v>0</v>
      </c>
      <c r="AG440" s="79">
        <f t="shared" si="727"/>
        <v>0</v>
      </c>
      <c r="AH440" s="79">
        <f t="shared" si="727"/>
        <v>0</v>
      </c>
      <c r="AI440" s="79">
        <f t="shared" si="727"/>
        <v>0</v>
      </c>
      <c r="AJ440" s="79">
        <f t="shared" si="727"/>
        <v>0</v>
      </c>
      <c r="AK440" s="79">
        <f t="shared" ref="AK440:AV440" si="728">IF(A438&gt;4.4,M439,A438*M439)</f>
        <v>0</v>
      </c>
      <c r="AL440" s="79">
        <f t="shared" si="728"/>
        <v>0</v>
      </c>
      <c r="AM440" s="79">
        <f t="shared" si="728"/>
        <v>0</v>
      </c>
      <c r="AN440" s="79">
        <f t="shared" si="728"/>
        <v>0</v>
      </c>
      <c r="AO440" s="79">
        <f t="shared" si="728"/>
        <v>0</v>
      </c>
      <c r="AP440" s="79">
        <f t="shared" si="728"/>
        <v>0</v>
      </c>
      <c r="AQ440" s="79">
        <f t="shared" si="728"/>
        <v>0</v>
      </c>
      <c r="AR440" s="79">
        <f t="shared" si="728"/>
        <v>0</v>
      </c>
      <c r="AS440" s="79">
        <f t="shared" si="728"/>
        <v>0</v>
      </c>
      <c r="AT440" s="79">
        <f t="shared" si="728"/>
        <v>0</v>
      </c>
      <c r="AU440" s="79">
        <f t="shared" si="728"/>
        <v>0</v>
      </c>
      <c r="AV440" s="79">
        <f t="shared" si="728"/>
        <v>0</v>
      </c>
      <c r="AW440" s="79">
        <f>SUM(Y440:AJ440)</f>
        <v>0</v>
      </c>
      <c r="AX440" s="168">
        <f>Kinder!BL439</f>
        <v>0</v>
      </c>
      <c r="AY440" s="168">
        <f>Kinder!BM439</f>
        <v>0</v>
      </c>
      <c r="AZ440" s="168">
        <f>Kinder!BN439</f>
        <v>0</v>
      </c>
      <c r="BA440" s="168">
        <f>Kinder!BO439</f>
        <v>0</v>
      </c>
      <c r="BB440" s="168">
        <f>Kinder!BP439</f>
        <v>0</v>
      </c>
      <c r="BC440" s="168">
        <f>Kinder!BQ439</f>
        <v>0</v>
      </c>
      <c r="BD440" s="168">
        <f>Kinder!BR439</f>
        <v>0</v>
      </c>
      <c r="BE440" s="168">
        <f>Kinder!BS439</f>
        <v>0</v>
      </c>
      <c r="BF440" s="168">
        <f>Kinder!BT439</f>
        <v>0</v>
      </c>
      <c r="BG440" s="168">
        <f>Kinder!BU439</f>
        <v>0</v>
      </c>
      <c r="BH440" s="168">
        <f>Kinder!BV439</f>
        <v>0</v>
      </c>
      <c r="BI440" s="168">
        <f>Kinder!BW439</f>
        <v>0</v>
      </c>
      <c r="BV440" s="79"/>
      <c r="BW440" s="79">
        <f t="shared" ref="BW440:CH440" si="729">IF(MIN(AX438,AX439)&gt;4.5,4.5*AX440,BJ439)</f>
        <v>0</v>
      </c>
      <c r="BX440" s="79">
        <f t="shared" si="729"/>
        <v>0</v>
      </c>
      <c r="BY440" s="79">
        <f t="shared" si="729"/>
        <v>0</v>
      </c>
      <c r="BZ440" s="79">
        <f t="shared" si="729"/>
        <v>0</v>
      </c>
      <c r="CA440" s="79">
        <f t="shared" si="729"/>
        <v>0</v>
      </c>
      <c r="CB440" s="79">
        <f t="shared" si="729"/>
        <v>0</v>
      </c>
      <c r="CC440" s="79">
        <f t="shared" si="729"/>
        <v>0</v>
      </c>
      <c r="CD440" s="79">
        <f t="shared" si="729"/>
        <v>0</v>
      </c>
      <c r="CE440" s="79">
        <f t="shared" si="729"/>
        <v>0</v>
      </c>
      <c r="CF440" s="79">
        <f t="shared" si="729"/>
        <v>0</v>
      </c>
      <c r="CG440" s="79">
        <f t="shared" si="729"/>
        <v>0</v>
      </c>
      <c r="CH440" s="79">
        <f t="shared" si="729"/>
        <v>0</v>
      </c>
      <c r="CI440" s="79">
        <f>SUM(BW440:CH440)</f>
        <v>0</v>
      </c>
      <c r="CJ440" s="80"/>
      <c r="CK440" s="581"/>
      <c r="CL440" s="581"/>
      <c r="CM440" s="581"/>
    </row>
    <row r="441" spans="1:91" x14ac:dyDescent="0.2">
      <c r="A441" s="124">
        <f>Kinder!E441</f>
        <v>0</v>
      </c>
      <c r="B441">
        <f>Kinder!F441</f>
        <v>0</v>
      </c>
      <c r="C441">
        <f>Kinder!G441</f>
        <v>0</v>
      </c>
      <c r="D441">
        <f>Kinder!H441</f>
        <v>0</v>
      </c>
      <c r="E441">
        <f>Kinder!I441</f>
        <v>0</v>
      </c>
      <c r="F441">
        <f>Kinder!J441</f>
        <v>0</v>
      </c>
      <c r="G441">
        <f>Kinder!K441</f>
        <v>0</v>
      </c>
      <c r="H441">
        <f>Kinder!L441</f>
        <v>0</v>
      </c>
      <c r="I441">
        <f>Kinder!M441</f>
        <v>0</v>
      </c>
      <c r="J441">
        <f>Kinder!N441</f>
        <v>0</v>
      </c>
      <c r="K441">
        <f>Kinder!O441</f>
        <v>0</v>
      </c>
      <c r="L441">
        <f>Kinder!P441</f>
        <v>0</v>
      </c>
      <c r="AX441" s="165">
        <f>IF(Kinder!BL441=4.5,'Berechnung 4_5 _ x'!$E$31,Kinder!BL441)</f>
        <v>0</v>
      </c>
      <c r="AY441" s="165">
        <f>IF(Kinder!F441=4.5,'Berechnung 4_5 _ x'!$E$31,Kinder!F441)</f>
        <v>0</v>
      </c>
      <c r="AZ441" s="165">
        <f>IF(Kinder!G441=4.5,'Berechnung 4_5 _ x'!$E$31,Kinder!G441)</f>
        <v>0</v>
      </c>
      <c r="BA441" s="165">
        <f>IF(Kinder!H441=4.5,'Berechnung 4_5 _ x'!$E$31,Kinder!H441)</f>
        <v>0</v>
      </c>
      <c r="BB441" s="165">
        <f>IF(Kinder!I441=4.5,'Berechnung 4_5 _ x'!$E$31,Kinder!I441)</f>
        <v>0</v>
      </c>
      <c r="BC441" s="165">
        <f>IF(Kinder!J441=4.5,'Berechnung 4_5 _ x'!$E$31,Kinder!J441)</f>
        <v>0</v>
      </c>
      <c r="BD441" s="165">
        <f>IF(Kinder!K441=4.5,'Berechnung 4_5 _ x'!$E$31,Kinder!K441)</f>
        <v>0</v>
      </c>
      <c r="BE441" s="165">
        <f>IF(Kinder!L441=4.5,'Berechnung 4_5 _ x'!$E$31,Kinder!L441)</f>
        <v>0</v>
      </c>
      <c r="BF441" s="165">
        <f>IF(Kinder!M441=4.5,'Berechnung 4_5 _ x'!$E$31,Kinder!M441)</f>
        <v>0</v>
      </c>
      <c r="BG441" s="165">
        <f>IF(Kinder!N441=4.5,'Berechnung 4_5 _ x'!$E$31,Kinder!N441)</f>
        <v>0</v>
      </c>
      <c r="BH441" s="165">
        <f>IF(Kinder!O441=4.5,'Berechnung 4_5 _ x'!$E$31,Kinder!O441)</f>
        <v>0</v>
      </c>
      <c r="BI441" s="165">
        <f>IF(Kinder!P441=4.5,'Berechnung 4_5 _ x'!$E$31,Kinder!P441)</f>
        <v>0</v>
      </c>
      <c r="BJ441" s="165"/>
      <c r="BK441" s="165"/>
      <c r="BL441" s="165"/>
      <c r="BM441" s="165"/>
      <c r="BN441" s="165"/>
      <c r="BO441" s="165"/>
      <c r="BP441" s="165"/>
      <c r="BQ441" s="165"/>
      <c r="BR441" s="165"/>
      <c r="BS441" s="165"/>
      <c r="BT441" s="165"/>
      <c r="BU441" s="165"/>
      <c r="BW441">
        <f t="shared" ref="BW441:CH441" si="730">IF(MIN(AX441,AX442)&gt;=4.5,1*AX443,BJ442)</f>
        <v>0</v>
      </c>
      <c r="BX441">
        <f t="shared" si="730"/>
        <v>0</v>
      </c>
      <c r="BY441">
        <f t="shared" si="730"/>
        <v>0</v>
      </c>
      <c r="BZ441">
        <f t="shared" si="730"/>
        <v>0</v>
      </c>
      <c r="CA441">
        <f t="shared" si="730"/>
        <v>0</v>
      </c>
      <c r="CB441">
        <f t="shared" si="730"/>
        <v>0</v>
      </c>
      <c r="CC441">
        <f t="shared" si="730"/>
        <v>0</v>
      </c>
      <c r="CD441">
        <f t="shared" si="730"/>
        <v>0</v>
      </c>
      <c r="CE441">
        <f t="shared" si="730"/>
        <v>0</v>
      </c>
      <c r="CF441">
        <f t="shared" si="730"/>
        <v>0</v>
      </c>
      <c r="CG441">
        <f t="shared" si="730"/>
        <v>0</v>
      </c>
      <c r="CH441">
        <f t="shared" si="730"/>
        <v>0</v>
      </c>
      <c r="CJ441" s="78">
        <f>SUM(BW441:CH441)</f>
        <v>0</v>
      </c>
      <c r="CK441" s="581">
        <f>CL441+CM441</f>
        <v>0</v>
      </c>
      <c r="CL441" s="581">
        <f>IF(COUNTIF(Kinder!E443:P443,Antrag!$C$4)=0,0,(IF(AND(A441=2,Kinder!E443=Antrag!$C$4),M442,0)+IF(AND(OR(A441=2,B441=2),Kinder!F443=Antrag!$C$4),N442,0)+IF(AND(OR(A441=2,B441=2,C441=2),Kinder!G443=Antrag!$C$4),O442,0)+IF(AND(OR(A441=2,B441=2,C441=2,D441=2),Kinder!H443=Antrag!$C$4),P442,0)+IF(AND(OR(A441=2,B441=2,C441=2,D441=2,E441=2),Kinder!I443=Antrag!$C$4),Q442,0)+IF(AND(OR(A441=2,B441=2,C441=2,D441=2,E441=2,F441=2),Kinder!J443=Antrag!$C$4),R442,0))/12)</f>
        <v>0</v>
      </c>
      <c r="CM441" s="581">
        <f>IF(COUNTIF(Kinder!E443:P443,Antrag!$C$4)=0,0,(IF(AND(OR(A441=2,B441=2,C441=2,D441=2,E441=2,F441=2,G441=2),Kinder!K443=Antrag!$C$4),S442,0)+IF(AND(OR(A441=2,B441=2,C441=2,D441=2,E441=2,F441=2,G441=2,H441=2),Kinder!L443=Antrag!$C$4),T442,0)+IF(AND(OR(A441=2,B441=2,C441=2,D441=2,E441=2,F441=2,G441=2,H441=2,I441=2),Kinder!M443=Antrag!$C$4),U442,0)+IF(AND(OR(A441=2,B441=2,C441=2,D441=2,E441=2,F441=2,G441=2,H441=2,I441=2,J441=2),Kinder!N443=Antrag!$C$4),V442,0)+IF(AND(OR(A441=2,B441=2,C441=2,D441=2,E441=2,F441=2,G441=2,H441=2,I441=2,J441=2,K441=2),Kinder!O443=Antrag!$C$4),W442,0)+IF(AND(OR(A441=2,B441=2,C441=2,D441=2,E441=2,F441=2,G441=2,H441=2,I441=2,J441=2,K441=2,L441=2),Kinder!P443=Antrag!$C$4),X442,0))/12)</f>
        <v>0</v>
      </c>
    </row>
    <row r="442" spans="1:91" x14ac:dyDescent="0.2">
      <c r="A442" s="124"/>
      <c r="M442">
        <f>Kinder!E442</f>
        <v>0</v>
      </c>
      <c r="N442">
        <f>Kinder!F442</f>
        <v>0</v>
      </c>
      <c r="O442">
        <f>Kinder!G442</f>
        <v>0</v>
      </c>
      <c r="P442">
        <f>Kinder!H442</f>
        <v>0</v>
      </c>
      <c r="Q442">
        <f>Kinder!I442</f>
        <v>0</v>
      </c>
      <c r="R442">
        <f>Kinder!J442</f>
        <v>0</v>
      </c>
      <c r="S442">
        <f>Kinder!K442</f>
        <v>0</v>
      </c>
      <c r="T442">
        <f>Kinder!L442</f>
        <v>0</v>
      </c>
      <c r="U442">
        <f>Kinder!M442</f>
        <v>0</v>
      </c>
      <c r="V442">
        <f>Kinder!N442</f>
        <v>0</v>
      </c>
      <c r="W442">
        <f>Kinder!O442</f>
        <v>0</v>
      </c>
      <c r="X442">
        <f>Kinder!P442</f>
        <v>0</v>
      </c>
      <c r="AX442">
        <f>IF(Kinder!BL441&gt;=4.5,IF('Berechnung 4_5 _ x'!D$5="Nein",4.5,IF(Kinder!AJ$903&lt;3,IF(MAX(Kinder!$AJ$903:AJ$903)&lt;3,4.5,Kinder!BL441),MIN('Berechnung 4_5 _ x'!$E$31:$F$32))),Kinder!BL441)</f>
        <v>0</v>
      </c>
      <c r="AY442">
        <f>IF(Kinder!BM441&gt;=4.5,IF('Berechnung 4_5 _ x'!E$5="Nein",4.5,IF(Kinder!AK$903&lt;3,IF(MAX(Kinder!$AJ$903:AK$903)&lt;3,4.5,Kinder!BM441),MIN('Berechnung 4_5 _ x'!$E$31:$F$32))),Kinder!BM441)</f>
        <v>0</v>
      </c>
      <c r="AZ442">
        <f>IF(Kinder!BN441&gt;=4.5,IF('Berechnung 4_5 _ x'!F$5="Nein",4.5,IF(Kinder!AL$903&lt;3,IF(MAX(Kinder!$AJ$903:AL$903)&lt;3,4.5,Kinder!BN441),MIN('Berechnung 4_5 _ x'!$E$31:$F$32))),Kinder!BN441)</f>
        <v>0</v>
      </c>
      <c r="BA442">
        <f>IF(Kinder!BO441&gt;=4.5,IF('Berechnung 4_5 _ x'!G$5="Nein",4.5,IF(Kinder!AM$903&lt;3,IF(MAX(Kinder!$AJ$903:AM$903)&lt;3,4.5,Kinder!BO441),MIN('Berechnung 4_5 _ x'!$E$31:$F$32))),Kinder!BO441)</f>
        <v>0</v>
      </c>
      <c r="BB442">
        <f>IF(Kinder!BP441&gt;=4.5,IF('Berechnung 4_5 _ x'!H$5="Nein",4.5,IF(Kinder!AN$903&lt;3,IF(MAX(Kinder!$AJ$903:AN$903)&lt;3,4.5,Kinder!BP441),MIN('Berechnung 4_5 _ x'!$E$31:$F$32))),Kinder!BP441)</f>
        <v>0</v>
      </c>
      <c r="BC442">
        <f>IF(Kinder!BQ441&gt;=4.5,IF('Berechnung 4_5 _ x'!I$5="Nein",4.5,IF(Kinder!AO$903&lt;3,IF(MAX(Kinder!$AJ$903:AO$903)&lt;3,4.5,Kinder!BQ441),MIN('Berechnung 4_5 _ x'!$E$31:$F$32))),Kinder!BQ441)</f>
        <v>0</v>
      </c>
      <c r="BD442">
        <f>IF(Kinder!BR441&gt;=4.5,IF('Berechnung 4_5 _ x'!J$5="Nein",4.5,IF(Kinder!AP$903&lt;3,IF(MAX(Kinder!$AJ$903:AP$903)&lt;3,4.5,Kinder!BR441),MIN('Berechnung 4_5 _ x'!$E$31:$F$32))),Kinder!BR441)</f>
        <v>0</v>
      </c>
      <c r="BE442">
        <f>IF(Kinder!BS441&gt;=4.5,IF('Berechnung 4_5 _ x'!K$5="Nein",4.5,IF(Kinder!AQ$903&lt;3,IF(MAX(Kinder!$AJ$903:AQ$903)&lt;3,4.5,Kinder!BS441),MIN('Berechnung 4_5 _ x'!$E$31:$F$32))),Kinder!BS441)</f>
        <v>0</v>
      </c>
      <c r="BF442">
        <f>IF(Kinder!BT441&gt;=4.5,IF('Berechnung 4_5 _ x'!L$5="Nein",4.5,IF(Kinder!AR$903&lt;3,IF(MAX(Kinder!$AJ$903:AR$903)&lt;3,4.5,Kinder!BT441),MIN('Berechnung 4_5 _ x'!$E$31:$F$32))),Kinder!BT441)</f>
        <v>0</v>
      </c>
      <c r="BG442">
        <f>IF(Kinder!BU441&gt;=4.5,IF('Berechnung 4_5 _ x'!M$5="Nein",4.5,IF(Kinder!AS$903&lt;3,IF(MAX(Kinder!$AJ$903:AS$903)&lt;3,4.5,Kinder!BU441),MIN('Berechnung 4_5 _ x'!$E$31:$F$32))),Kinder!BU441)</f>
        <v>0</v>
      </c>
      <c r="BH442">
        <f>IF(Kinder!BV441&gt;=4.5,IF('Berechnung 4_5 _ x'!N$5="Nein",4.5,IF(Kinder!AT$903&lt;3,IF(MAX(Kinder!$AJ$903:AT$903)&lt;3,4.5,Kinder!BV441),MIN('Berechnung 4_5 _ x'!$E$31:$F$32))),Kinder!BV441)</f>
        <v>0</v>
      </c>
      <c r="BI442">
        <f>IF(Kinder!BW441&gt;=4.5,IF('Berechnung 4_5 _ x'!O$5="Nein",4.5,IF(Kinder!AU$903&lt;3,IF(MAX(Kinder!$AJ$903:AU$903)&lt;3,4.5,Kinder!BW441),MIN('Berechnung 4_5 _ x'!$E$31:$F$32))),Kinder!BW441)</f>
        <v>0</v>
      </c>
      <c r="BJ442">
        <f t="shared" ref="BJ442:BU442" si="731">MIN(AX441,AX442)*AX443</f>
        <v>0</v>
      </c>
      <c r="BK442">
        <f t="shared" si="731"/>
        <v>0</v>
      </c>
      <c r="BL442">
        <f t="shared" si="731"/>
        <v>0</v>
      </c>
      <c r="BM442">
        <f t="shared" si="731"/>
        <v>0</v>
      </c>
      <c r="BN442">
        <f t="shared" si="731"/>
        <v>0</v>
      </c>
      <c r="BO442">
        <f t="shared" si="731"/>
        <v>0</v>
      </c>
      <c r="BP442">
        <f t="shared" si="731"/>
        <v>0</v>
      </c>
      <c r="BQ442">
        <f t="shared" si="731"/>
        <v>0</v>
      </c>
      <c r="BR442">
        <f t="shared" si="731"/>
        <v>0</v>
      </c>
      <c r="BS442">
        <f t="shared" si="731"/>
        <v>0</v>
      </c>
      <c r="BT442">
        <f t="shared" si="731"/>
        <v>0</v>
      </c>
      <c r="BU442">
        <f t="shared" si="731"/>
        <v>0</v>
      </c>
      <c r="BV442">
        <f>SUM(BJ442:BU442)</f>
        <v>0</v>
      </c>
      <c r="CJ442" s="78"/>
      <c r="CK442" s="581"/>
      <c r="CL442" s="581"/>
      <c r="CM442" s="581"/>
    </row>
    <row r="443" spans="1:91" ht="13.5" thickBot="1" x14ac:dyDescent="0.25">
      <c r="A443" s="167"/>
      <c r="B443" s="79"/>
      <c r="C443" s="79"/>
      <c r="D443" s="79"/>
      <c r="E443" s="79"/>
      <c r="F443" s="79"/>
      <c r="G443" s="79"/>
      <c r="H443" s="79"/>
      <c r="I443" s="79"/>
      <c r="J443" s="79"/>
      <c r="K443" s="79"/>
      <c r="L443" s="79"/>
      <c r="M443" s="79"/>
      <c r="N443" s="79"/>
      <c r="O443" s="79"/>
      <c r="P443" s="79"/>
      <c r="Q443" s="79"/>
      <c r="R443" s="79"/>
      <c r="S443" s="79"/>
      <c r="T443" s="79"/>
      <c r="U443" s="79"/>
      <c r="V443" s="79"/>
      <c r="W443" s="79"/>
      <c r="X443" s="79"/>
      <c r="Y443" s="79">
        <f t="shared" ref="Y443:AJ443" si="732">A441*M442</f>
        <v>0</v>
      </c>
      <c r="Z443" s="79">
        <f t="shared" si="732"/>
        <v>0</v>
      </c>
      <c r="AA443" s="79">
        <f t="shared" si="732"/>
        <v>0</v>
      </c>
      <c r="AB443" s="79">
        <f t="shared" si="732"/>
        <v>0</v>
      </c>
      <c r="AC443" s="79">
        <f t="shared" si="732"/>
        <v>0</v>
      </c>
      <c r="AD443" s="79">
        <f t="shared" si="732"/>
        <v>0</v>
      </c>
      <c r="AE443" s="79">
        <f t="shared" si="732"/>
        <v>0</v>
      </c>
      <c r="AF443" s="79">
        <f t="shared" si="732"/>
        <v>0</v>
      </c>
      <c r="AG443" s="79">
        <f t="shared" si="732"/>
        <v>0</v>
      </c>
      <c r="AH443" s="79">
        <f t="shared" si="732"/>
        <v>0</v>
      </c>
      <c r="AI443" s="79">
        <f t="shared" si="732"/>
        <v>0</v>
      </c>
      <c r="AJ443" s="79">
        <f t="shared" si="732"/>
        <v>0</v>
      </c>
      <c r="AK443" s="79">
        <f t="shared" ref="AK443:AV443" si="733">IF(A441&gt;4.4,M442,A441*M442)</f>
        <v>0</v>
      </c>
      <c r="AL443" s="79">
        <f t="shared" si="733"/>
        <v>0</v>
      </c>
      <c r="AM443" s="79">
        <f t="shared" si="733"/>
        <v>0</v>
      </c>
      <c r="AN443" s="79">
        <f t="shared" si="733"/>
        <v>0</v>
      </c>
      <c r="AO443" s="79">
        <f t="shared" si="733"/>
        <v>0</v>
      </c>
      <c r="AP443" s="79">
        <f t="shared" si="733"/>
        <v>0</v>
      </c>
      <c r="AQ443" s="79">
        <f t="shared" si="733"/>
        <v>0</v>
      </c>
      <c r="AR443" s="79">
        <f t="shared" si="733"/>
        <v>0</v>
      </c>
      <c r="AS443" s="79">
        <f t="shared" si="733"/>
        <v>0</v>
      </c>
      <c r="AT443" s="79">
        <f t="shared" si="733"/>
        <v>0</v>
      </c>
      <c r="AU443" s="79">
        <f t="shared" si="733"/>
        <v>0</v>
      </c>
      <c r="AV443" s="79">
        <f t="shared" si="733"/>
        <v>0</v>
      </c>
      <c r="AW443" s="79">
        <f>SUM(Y443:AJ443)</f>
        <v>0</v>
      </c>
      <c r="AX443" s="168">
        <f>Kinder!BL442</f>
        <v>0</v>
      </c>
      <c r="AY443" s="168">
        <f>Kinder!BM442</f>
        <v>0</v>
      </c>
      <c r="AZ443" s="168">
        <f>Kinder!BN442</f>
        <v>0</v>
      </c>
      <c r="BA443" s="168">
        <f>Kinder!BO442</f>
        <v>0</v>
      </c>
      <c r="BB443" s="168">
        <f>Kinder!BP442</f>
        <v>0</v>
      </c>
      <c r="BC443" s="168">
        <f>Kinder!BQ442</f>
        <v>0</v>
      </c>
      <c r="BD443" s="168">
        <f>Kinder!BR442</f>
        <v>0</v>
      </c>
      <c r="BE443" s="168">
        <f>Kinder!BS442</f>
        <v>0</v>
      </c>
      <c r="BF443" s="168">
        <f>Kinder!BT442</f>
        <v>0</v>
      </c>
      <c r="BG443" s="168">
        <f>Kinder!BU442</f>
        <v>0</v>
      </c>
      <c r="BH443" s="168">
        <f>Kinder!BV442</f>
        <v>0</v>
      </c>
      <c r="BI443" s="168">
        <f>Kinder!BW442</f>
        <v>0</v>
      </c>
      <c r="BV443" s="79"/>
      <c r="BW443" s="79">
        <f t="shared" ref="BW443:CH443" si="734">IF(MIN(AX441,AX442)&gt;4.5,4.5*AX443,BJ442)</f>
        <v>0</v>
      </c>
      <c r="BX443" s="79">
        <f t="shared" si="734"/>
        <v>0</v>
      </c>
      <c r="BY443" s="79">
        <f t="shared" si="734"/>
        <v>0</v>
      </c>
      <c r="BZ443" s="79">
        <f t="shared" si="734"/>
        <v>0</v>
      </c>
      <c r="CA443" s="79">
        <f t="shared" si="734"/>
        <v>0</v>
      </c>
      <c r="CB443" s="79">
        <f t="shared" si="734"/>
        <v>0</v>
      </c>
      <c r="CC443" s="79">
        <f t="shared" si="734"/>
        <v>0</v>
      </c>
      <c r="CD443" s="79">
        <f t="shared" si="734"/>
        <v>0</v>
      </c>
      <c r="CE443" s="79">
        <f t="shared" si="734"/>
        <v>0</v>
      </c>
      <c r="CF443" s="79">
        <f t="shared" si="734"/>
        <v>0</v>
      </c>
      <c r="CG443" s="79">
        <f t="shared" si="734"/>
        <v>0</v>
      </c>
      <c r="CH443" s="79">
        <f t="shared" si="734"/>
        <v>0</v>
      </c>
      <c r="CI443" s="79">
        <f>SUM(BW443:CH443)</f>
        <v>0</v>
      </c>
      <c r="CJ443" s="80"/>
      <c r="CK443" s="581"/>
      <c r="CL443" s="581"/>
      <c r="CM443" s="581"/>
    </row>
    <row r="444" spans="1:91" x14ac:dyDescent="0.2">
      <c r="A444" s="124">
        <f>Kinder!E444</f>
        <v>0</v>
      </c>
      <c r="B444">
        <f>Kinder!F444</f>
        <v>0</v>
      </c>
      <c r="C444">
        <f>Kinder!G444</f>
        <v>0</v>
      </c>
      <c r="D444">
        <f>Kinder!H444</f>
        <v>0</v>
      </c>
      <c r="E444">
        <f>Kinder!I444</f>
        <v>0</v>
      </c>
      <c r="F444">
        <f>Kinder!J444</f>
        <v>0</v>
      </c>
      <c r="G444">
        <f>Kinder!K444</f>
        <v>0</v>
      </c>
      <c r="H444">
        <f>Kinder!L444</f>
        <v>0</v>
      </c>
      <c r="I444">
        <f>Kinder!M444</f>
        <v>0</v>
      </c>
      <c r="J444">
        <f>Kinder!N444</f>
        <v>0</v>
      </c>
      <c r="K444">
        <f>Kinder!O444</f>
        <v>0</v>
      </c>
      <c r="L444">
        <f>Kinder!P444</f>
        <v>0</v>
      </c>
      <c r="AX444" s="165">
        <f>IF(Kinder!BL444=4.5,'Berechnung 4_5 _ x'!$E$31,Kinder!BL444)</f>
        <v>0</v>
      </c>
      <c r="AY444" s="165">
        <f>IF(Kinder!F444=4.5,'Berechnung 4_5 _ x'!$E$31,Kinder!F444)</f>
        <v>0</v>
      </c>
      <c r="AZ444" s="165">
        <f>IF(Kinder!G444=4.5,'Berechnung 4_5 _ x'!$E$31,Kinder!G444)</f>
        <v>0</v>
      </c>
      <c r="BA444" s="165">
        <f>IF(Kinder!H444=4.5,'Berechnung 4_5 _ x'!$E$31,Kinder!H444)</f>
        <v>0</v>
      </c>
      <c r="BB444" s="165">
        <f>IF(Kinder!I444=4.5,'Berechnung 4_5 _ x'!$E$31,Kinder!I444)</f>
        <v>0</v>
      </c>
      <c r="BC444" s="165">
        <f>IF(Kinder!J444=4.5,'Berechnung 4_5 _ x'!$E$31,Kinder!J444)</f>
        <v>0</v>
      </c>
      <c r="BD444" s="165">
        <f>IF(Kinder!K444=4.5,'Berechnung 4_5 _ x'!$E$31,Kinder!K444)</f>
        <v>0</v>
      </c>
      <c r="BE444" s="165">
        <f>IF(Kinder!L444=4.5,'Berechnung 4_5 _ x'!$E$31,Kinder!L444)</f>
        <v>0</v>
      </c>
      <c r="BF444" s="165">
        <f>IF(Kinder!M444=4.5,'Berechnung 4_5 _ x'!$E$31,Kinder!M444)</f>
        <v>0</v>
      </c>
      <c r="BG444" s="165">
        <f>IF(Kinder!N444=4.5,'Berechnung 4_5 _ x'!$E$31,Kinder!N444)</f>
        <v>0</v>
      </c>
      <c r="BH444" s="165">
        <f>IF(Kinder!O444=4.5,'Berechnung 4_5 _ x'!$E$31,Kinder!O444)</f>
        <v>0</v>
      </c>
      <c r="BI444" s="165">
        <f>IF(Kinder!P444=4.5,'Berechnung 4_5 _ x'!$E$31,Kinder!P444)</f>
        <v>0</v>
      </c>
      <c r="BJ444" s="165"/>
      <c r="BK444" s="165"/>
      <c r="BL444" s="165"/>
      <c r="BM444" s="165"/>
      <c r="BN444" s="165"/>
      <c r="BO444" s="165"/>
      <c r="BP444" s="165"/>
      <c r="BQ444" s="165"/>
      <c r="BR444" s="165"/>
      <c r="BS444" s="165"/>
      <c r="BT444" s="165"/>
      <c r="BU444" s="165"/>
      <c r="BW444">
        <f t="shared" ref="BW444:CH444" si="735">IF(MIN(AX444,AX445)&gt;=4.5,1*AX446,BJ445)</f>
        <v>0</v>
      </c>
      <c r="BX444">
        <f t="shared" si="735"/>
        <v>0</v>
      </c>
      <c r="BY444">
        <f t="shared" si="735"/>
        <v>0</v>
      </c>
      <c r="BZ444">
        <f t="shared" si="735"/>
        <v>0</v>
      </c>
      <c r="CA444">
        <f t="shared" si="735"/>
        <v>0</v>
      </c>
      <c r="CB444">
        <f t="shared" si="735"/>
        <v>0</v>
      </c>
      <c r="CC444">
        <f t="shared" si="735"/>
        <v>0</v>
      </c>
      <c r="CD444">
        <f t="shared" si="735"/>
        <v>0</v>
      </c>
      <c r="CE444">
        <f t="shared" si="735"/>
        <v>0</v>
      </c>
      <c r="CF444">
        <f t="shared" si="735"/>
        <v>0</v>
      </c>
      <c r="CG444">
        <f t="shared" si="735"/>
        <v>0</v>
      </c>
      <c r="CH444">
        <f t="shared" si="735"/>
        <v>0</v>
      </c>
      <c r="CJ444" s="78">
        <f>SUM(BW444:CH444)</f>
        <v>0</v>
      </c>
      <c r="CK444" s="581">
        <f>CL444+CM444</f>
        <v>0</v>
      </c>
      <c r="CL444" s="581">
        <f>IF(COUNTIF(Kinder!E446:P446,Antrag!$C$4)=0,0,(IF(AND(A444=2,Kinder!E446=Antrag!$C$4),M445,0)+IF(AND(OR(A444=2,B444=2),Kinder!F446=Antrag!$C$4),N445,0)+IF(AND(OR(A444=2,B444=2,C444=2),Kinder!G446=Antrag!$C$4),O445,0)+IF(AND(OR(A444=2,B444=2,C444=2,D444=2),Kinder!H446=Antrag!$C$4),P445,0)+IF(AND(OR(A444=2,B444=2,C444=2,D444=2,E444=2),Kinder!I446=Antrag!$C$4),Q445,0)+IF(AND(OR(A444=2,B444=2,C444=2,D444=2,E444=2,F444=2),Kinder!J446=Antrag!$C$4),R445,0))/12)</f>
        <v>0</v>
      </c>
      <c r="CM444" s="581">
        <f>IF(COUNTIF(Kinder!E446:P446,Antrag!$C$4)=0,0,(IF(AND(OR(A444=2,B444=2,C444=2,D444=2,E444=2,F444=2,G444=2),Kinder!K446=Antrag!$C$4),S445,0)+IF(AND(OR(A444=2,B444=2,C444=2,D444=2,E444=2,F444=2,G444=2,H444=2),Kinder!L446=Antrag!$C$4),T445,0)+IF(AND(OR(A444=2,B444=2,C444=2,D444=2,E444=2,F444=2,G444=2,H444=2,I444=2),Kinder!M446=Antrag!$C$4),U445,0)+IF(AND(OR(A444=2,B444=2,C444=2,D444=2,E444=2,F444=2,G444=2,H444=2,I444=2,J444=2),Kinder!N446=Antrag!$C$4),V445,0)+IF(AND(OR(A444=2,B444=2,C444=2,D444=2,E444=2,F444=2,G444=2,H444=2,I444=2,J444=2,K444=2),Kinder!O446=Antrag!$C$4),W445,0)+IF(AND(OR(A444=2,B444=2,C444=2,D444=2,E444=2,F444=2,G444=2,H444=2,I444=2,J444=2,K444=2,L444=2),Kinder!P446=Antrag!$C$4),X445,0))/12)</f>
        <v>0</v>
      </c>
    </row>
    <row r="445" spans="1:91" x14ac:dyDescent="0.2">
      <c r="A445" s="124"/>
      <c r="M445">
        <f>Kinder!E445</f>
        <v>0</v>
      </c>
      <c r="N445">
        <f>Kinder!F445</f>
        <v>0</v>
      </c>
      <c r="O445">
        <f>Kinder!G445</f>
        <v>0</v>
      </c>
      <c r="P445">
        <f>Kinder!H445</f>
        <v>0</v>
      </c>
      <c r="Q445">
        <f>Kinder!I445</f>
        <v>0</v>
      </c>
      <c r="R445">
        <f>Kinder!J445</f>
        <v>0</v>
      </c>
      <c r="S445">
        <f>Kinder!K445</f>
        <v>0</v>
      </c>
      <c r="T445">
        <f>Kinder!L445</f>
        <v>0</v>
      </c>
      <c r="U445">
        <f>Kinder!M445</f>
        <v>0</v>
      </c>
      <c r="V445">
        <f>Kinder!N445</f>
        <v>0</v>
      </c>
      <c r="W445">
        <f>Kinder!O445</f>
        <v>0</v>
      </c>
      <c r="X445">
        <f>Kinder!P445</f>
        <v>0</v>
      </c>
      <c r="AX445">
        <f>IF(Kinder!BL444&gt;=4.5,IF('Berechnung 4_5 _ x'!D$5="Nein",4.5,IF(Kinder!AJ$903&lt;3,IF(MAX(Kinder!$AJ$903:AJ$903)&lt;3,4.5,Kinder!BL444),MIN('Berechnung 4_5 _ x'!$E$31:$F$32))),Kinder!BL444)</f>
        <v>0</v>
      </c>
      <c r="AY445">
        <f>IF(Kinder!BM444&gt;=4.5,IF('Berechnung 4_5 _ x'!E$5="Nein",4.5,IF(Kinder!AK$903&lt;3,IF(MAX(Kinder!$AJ$903:AK$903)&lt;3,4.5,Kinder!BM444),MIN('Berechnung 4_5 _ x'!$E$31:$F$32))),Kinder!BM444)</f>
        <v>0</v>
      </c>
      <c r="AZ445">
        <f>IF(Kinder!BN444&gt;=4.5,IF('Berechnung 4_5 _ x'!F$5="Nein",4.5,IF(Kinder!AL$903&lt;3,IF(MAX(Kinder!$AJ$903:AL$903)&lt;3,4.5,Kinder!BN444),MIN('Berechnung 4_5 _ x'!$E$31:$F$32))),Kinder!BN444)</f>
        <v>0</v>
      </c>
      <c r="BA445">
        <f>IF(Kinder!BO444&gt;=4.5,IF('Berechnung 4_5 _ x'!G$5="Nein",4.5,IF(Kinder!AM$903&lt;3,IF(MAX(Kinder!$AJ$903:AM$903)&lt;3,4.5,Kinder!BO444),MIN('Berechnung 4_5 _ x'!$E$31:$F$32))),Kinder!BO444)</f>
        <v>0</v>
      </c>
      <c r="BB445">
        <f>IF(Kinder!BP444&gt;=4.5,IF('Berechnung 4_5 _ x'!H$5="Nein",4.5,IF(Kinder!AN$903&lt;3,IF(MAX(Kinder!$AJ$903:AN$903)&lt;3,4.5,Kinder!BP444),MIN('Berechnung 4_5 _ x'!$E$31:$F$32))),Kinder!BP444)</f>
        <v>0</v>
      </c>
      <c r="BC445">
        <f>IF(Kinder!BQ444&gt;=4.5,IF('Berechnung 4_5 _ x'!I$5="Nein",4.5,IF(Kinder!AO$903&lt;3,IF(MAX(Kinder!$AJ$903:AO$903)&lt;3,4.5,Kinder!BQ444),MIN('Berechnung 4_5 _ x'!$E$31:$F$32))),Kinder!BQ444)</f>
        <v>0</v>
      </c>
      <c r="BD445">
        <f>IF(Kinder!BR444&gt;=4.5,IF('Berechnung 4_5 _ x'!J$5="Nein",4.5,IF(Kinder!AP$903&lt;3,IF(MAX(Kinder!$AJ$903:AP$903)&lt;3,4.5,Kinder!BR444),MIN('Berechnung 4_5 _ x'!$E$31:$F$32))),Kinder!BR444)</f>
        <v>0</v>
      </c>
      <c r="BE445">
        <f>IF(Kinder!BS444&gt;=4.5,IF('Berechnung 4_5 _ x'!K$5="Nein",4.5,IF(Kinder!AQ$903&lt;3,IF(MAX(Kinder!$AJ$903:AQ$903)&lt;3,4.5,Kinder!BS444),MIN('Berechnung 4_5 _ x'!$E$31:$F$32))),Kinder!BS444)</f>
        <v>0</v>
      </c>
      <c r="BF445">
        <f>IF(Kinder!BT444&gt;=4.5,IF('Berechnung 4_5 _ x'!L$5="Nein",4.5,IF(Kinder!AR$903&lt;3,IF(MAX(Kinder!$AJ$903:AR$903)&lt;3,4.5,Kinder!BT444),MIN('Berechnung 4_5 _ x'!$E$31:$F$32))),Kinder!BT444)</f>
        <v>0</v>
      </c>
      <c r="BG445">
        <f>IF(Kinder!BU444&gt;=4.5,IF('Berechnung 4_5 _ x'!M$5="Nein",4.5,IF(Kinder!AS$903&lt;3,IF(MAX(Kinder!$AJ$903:AS$903)&lt;3,4.5,Kinder!BU444),MIN('Berechnung 4_5 _ x'!$E$31:$F$32))),Kinder!BU444)</f>
        <v>0</v>
      </c>
      <c r="BH445">
        <f>IF(Kinder!BV444&gt;=4.5,IF('Berechnung 4_5 _ x'!N$5="Nein",4.5,IF(Kinder!AT$903&lt;3,IF(MAX(Kinder!$AJ$903:AT$903)&lt;3,4.5,Kinder!BV444),MIN('Berechnung 4_5 _ x'!$E$31:$F$32))),Kinder!BV444)</f>
        <v>0</v>
      </c>
      <c r="BI445">
        <f>IF(Kinder!BW444&gt;=4.5,IF('Berechnung 4_5 _ x'!O$5="Nein",4.5,IF(Kinder!AU$903&lt;3,IF(MAX(Kinder!$AJ$903:AU$903)&lt;3,4.5,Kinder!BW444),MIN('Berechnung 4_5 _ x'!$E$31:$F$32))),Kinder!BW444)</f>
        <v>0</v>
      </c>
      <c r="BJ445">
        <f t="shared" ref="BJ445:BU445" si="736">MIN(AX444,AX445)*AX446</f>
        <v>0</v>
      </c>
      <c r="BK445">
        <f t="shared" si="736"/>
        <v>0</v>
      </c>
      <c r="BL445">
        <f t="shared" si="736"/>
        <v>0</v>
      </c>
      <c r="BM445">
        <f t="shared" si="736"/>
        <v>0</v>
      </c>
      <c r="BN445">
        <f t="shared" si="736"/>
        <v>0</v>
      </c>
      <c r="BO445">
        <f t="shared" si="736"/>
        <v>0</v>
      </c>
      <c r="BP445">
        <f t="shared" si="736"/>
        <v>0</v>
      </c>
      <c r="BQ445">
        <f t="shared" si="736"/>
        <v>0</v>
      </c>
      <c r="BR445">
        <f t="shared" si="736"/>
        <v>0</v>
      </c>
      <c r="BS445">
        <f t="shared" si="736"/>
        <v>0</v>
      </c>
      <c r="BT445">
        <f t="shared" si="736"/>
        <v>0</v>
      </c>
      <c r="BU445">
        <f t="shared" si="736"/>
        <v>0</v>
      </c>
      <c r="BV445">
        <f>SUM(BJ445:BU445)</f>
        <v>0</v>
      </c>
      <c r="CJ445" s="78"/>
      <c r="CK445" s="581"/>
      <c r="CL445" s="581"/>
      <c r="CM445" s="581"/>
    </row>
    <row r="446" spans="1:91" ht="13.5" thickBot="1" x14ac:dyDescent="0.25">
      <c r="A446" s="167"/>
      <c r="B446" s="79"/>
      <c r="C446" s="79"/>
      <c r="D446" s="79"/>
      <c r="E446" s="79"/>
      <c r="F446" s="79"/>
      <c r="G446" s="79"/>
      <c r="H446" s="79"/>
      <c r="I446" s="79"/>
      <c r="J446" s="79"/>
      <c r="K446" s="79"/>
      <c r="L446" s="79"/>
      <c r="M446" s="79"/>
      <c r="N446" s="79"/>
      <c r="O446" s="79"/>
      <c r="P446" s="79"/>
      <c r="Q446" s="79"/>
      <c r="R446" s="79"/>
      <c r="S446" s="79"/>
      <c r="T446" s="79"/>
      <c r="U446" s="79"/>
      <c r="V446" s="79"/>
      <c r="W446" s="79"/>
      <c r="X446" s="79"/>
      <c r="Y446" s="79">
        <f t="shared" ref="Y446:AJ446" si="737">A444*M445</f>
        <v>0</v>
      </c>
      <c r="Z446" s="79">
        <f t="shared" si="737"/>
        <v>0</v>
      </c>
      <c r="AA446" s="79">
        <f t="shared" si="737"/>
        <v>0</v>
      </c>
      <c r="AB446" s="79">
        <f t="shared" si="737"/>
        <v>0</v>
      </c>
      <c r="AC446" s="79">
        <f t="shared" si="737"/>
        <v>0</v>
      </c>
      <c r="AD446" s="79">
        <f t="shared" si="737"/>
        <v>0</v>
      </c>
      <c r="AE446" s="79">
        <f t="shared" si="737"/>
        <v>0</v>
      </c>
      <c r="AF446" s="79">
        <f t="shared" si="737"/>
        <v>0</v>
      </c>
      <c r="AG446" s="79">
        <f t="shared" si="737"/>
        <v>0</v>
      </c>
      <c r="AH446" s="79">
        <f t="shared" si="737"/>
        <v>0</v>
      </c>
      <c r="AI446" s="79">
        <f t="shared" si="737"/>
        <v>0</v>
      </c>
      <c r="AJ446" s="79">
        <f t="shared" si="737"/>
        <v>0</v>
      </c>
      <c r="AK446" s="79">
        <f t="shared" ref="AK446:AV446" si="738">IF(A444&gt;4.4,M445,A444*M445)</f>
        <v>0</v>
      </c>
      <c r="AL446" s="79">
        <f t="shared" si="738"/>
        <v>0</v>
      </c>
      <c r="AM446" s="79">
        <f t="shared" si="738"/>
        <v>0</v>
      </c>
      <c r="AN446" s="79">
        <f t="shared" si="738"/>
        <v>0</v>
      </c>
      <c r="AO446" s="79">
        <f t="shared" si="738"/>
        <v>0</v>
      </c>
      <c r="AP446" s="79">
        <f t="shared" si="738"/>
        <v>0</v>
      </c>
      <c r="AQ446" s="79">
        <f t="shared" si="738"/>
        <v>0</v>
      </c>
      <c r="AR446" s="79">
        <f t="shared" si="738"/>
        <v>0</v>
      </c>
      <c r="AS446" s="79">
        <f t="shared" si="738"/>
        <v>0</v>
      </c>
      <c r="AT446" s="79">
        <f t="shared" si="738"/>
        <v>0</v>
      </c>
      <c r="AU446" s="79">
        <f t="shared" si="738"/>
        <v>0</v>
      </c>
      <c r="AV446" s="79">
        <f t="shared" si="738"/>
        <v>0</v>
      </c>
      <c r="AW446" s="79">
        <f>SUM(Y446:AJ446)</f>
        <v>0</v>
      </c>
      <c r="AX446" s="168">
        <f>Kinder!BL445</f>
        <v>0</v>
      </c>
      <c r="AY446" s="168">
        <f>Kinder!BM445</f>
        <v>0</v>
      </c>
      <c r="AZ446" s="168">
        <f>Kinder!BN445</f>
        <v>0</v>
      </c>
      <c r="BA446" s="168">
        <f>Kinder!BO445</f>
        <v>0</v>
      </c>
      <c r="BB446" s="168">
        <f>Kinder!BP445</f>
        <v>0</v>
      </c>
      <c r="BC446" s="168">
        <f>Kinder!BQ445</f>
        <v>0</v>
      </c>
      <c r="BD446" s="168">
        <f>Kinder!BR445</f>
        <v>0</v>
      </c>
      <c r="BE446" s="168">
        <f>Kinder!BS445</f>
        <v>0</v>
      </c>
      <c r="BF446" s="168">
        <f>Kinder!BT445</f>
        <v>0</v>
      </c>
      <c r="BG446" s="168">
        <f>Kinder!BU445</f>
        <v>0</v>
      </c>
      <c r="BH446" s="168">
        <f>Kinder!BV445</f>
        <v>0</v>
      </c>
      <c r="BI446" s="168">
        <f>Kinder!BW445</f>
        <v>0</v>
      </c>
      <c r="BV446" s="79"/>
      <c r="BW446" s="79">
        <f t="shared" ref="BW446:CH446" si="739">IF(MIN(AX444,AX445)&gt;4.5,4.5*AX446,BJ445)</f>
        <v>0</v>
      </c>
      <c r="BX446" s="79">
        <f t="shared" si="739"/>
        <v>0</v>
      </c>
      <c r="BY446" s="79">
        <f t="shared" si="739"/>
        <v>0</v>
      </c>
      <c r="BZ446" s="79">
        <f t="shared" si="739"/>
        <v>0</v>
      </c>
      <c r="CA446" s="79">
        <f t="shared" si="739"/>
        <v>0</v>
      </c>
      <c r="CB446" s="79">
        <f t="shared" si="739"/>
        <v>0</v>
      </c>
      <c r="CC446" s="79">
        <f t="shared" si="739"/>
        <v>0</v>
      </c>
      <c r="CD446" s="79">
        <f t="shared" si="739"/>
        <v>0</v>
      </c>
      <c r="CE446" s="79">
        <f t="shared" si="739"/>
        <v>0</v>
      </c>
      <c r="CF446" s="79">
        <f t="shared" si="739"/>
        <v>0</v>
      </c>
      <c r="CG446" s="79">
        <f t="shared" si="739"/>
        <v>0</v>
      </c>
      <c r="CH446" s="79">
        <f t="shared" si="739"/>
        <v>0</v>
      </c>
      <c r="CI446" s="79">
        <f>SUM(BW446:CH446)</f>
        <v>0</v>
      </c>
      <c r="CJ446" s="80"/>
      <c r="CK446" s="581"/>
      <c r="CL446" s="581"/>
      <c r="CM446" s="581"/>
    </row>
    <row r="447" spans="1:91" x14ac:dyDescent="0.2">
      <c r="A447" s="124">
        <f>Kinder!E447</f>
        <v>0</v>
      </c>
      <c r="B447">
        <f>Kinder!F447</f>
        <v>0</v>
      </c>
      <c r="C447">
        <f>Kinder!G447</f>
        <v>0</v>
      </c>
      <c r="D447">
        <f>Kinder!H447</f>
        <v>0</v>
      </c>
      <c r="E447">
        <f>Kinder!I447</f>
        <v>0</v>
      </c>
      <c r="F447">
        <f>Kinder!J447</f>
        <v>0</v>
      </c>
      <c r="G447">
        <f>Kinder!K447</f>
        <v>0</v>
      </c>
      <c r="H447">
        <f>Kinder!L447</f>
        <v>0</v>
      </c>
      <c r="I447">
        <f>Kinder!M447</f>
        <v>0</v>
      </c>
      <c r="J447">
        <f>Kinder!N447</f>
        <v>0</v>
      </c>
      <c r="K447">
        <f>Kinder!O447</f>
        <v>0</v>
      </c>
      <c r="L447">
        <f>Kinder!P447</f>
        <v>0</v>
      </c>
      <c r="AX447" s="165">
        <f>IF(Kinder!BL447=4.5,'Berechnung 4_5 _ x'!$E$31,Kinder!BL447)</f>
        <v>0</v>
      </c>
      <c r="AY447" s="165">
        <f>IF(Kinder!F447=4.5,'Berechnung 4_5 _ x'!$E$31,Kinder!F447)</f>
        <v>0</v>
      </c>
      <c r="AZ447" s="165">
        <f>IF(Kinder!G447=4.5,'Berechnung 4_5 _ x'!$E$31,Kinder!G447)</f>
        <v>0</v>
      </c>
      <c r="BA447" s="165">
        <f>IF(Kinder!H447=4.5,'Berechnung 4_5 _ x'!$E$31,Kinder!H447)</f>
        <v>0</v>
      </c>
      <c r="BB447" s="165">
        <f>IF(Kinder!I447=4.5,'Berechnung 4_5 _ x'!$E$31,Kinder!I447)</f>
        <v>0</v>
      </c>
      <c r="BC447" s="165">
        <f>IF(Kinder!J447=4.5,'Berechnung 4_5 _ x'!$E$31,Kinder!J447)</f>
        <v>0</v>
      </c>
      <c r="BD447" s="165">
        <f>IF(Kinder!K447=4.5,'Berechnung 4_5 _ x'!$E$31,Kinder!K447)</f>
        <v>0</v>
      </c>
      <c r="BE447" s="165">
        <f>IF(Kinder!L447=4.5,'Berechnung 4_5 _ x'!$E$31,Kinder!L447)</f>
        <v>0</v>
      </c>
      <c r="BF447" s="165">
        <f>IF(Kinder!M447=4.5,'Berechnung 4_5 _ x'!$E$31,Kinder!M447)</f>
        <v>0</v>
      </c>
      <c r="BG447" s="165">
        <f>IF(Kinder!N447=4.5,'Berechnung 4_5 _ x'!$E$31,Kinder!N447)</f>
        <v>0</v>
      </c>
      <c r="BH447" s="165">
        <f>IF(Kinder!O447=4.5,'Berechnung 4_5 _ x'!$E$31,Kinder!O447)</f>
        <v>0</v>
      </c>
      <c r="BI447" s="165">
        <f>IF(Kinder!P447=4.5,'Berechnung 4_5 _ x'!$E$31,Kinder!P447)</f>
        <v>0</v>
      </c>
      <c r="BJ447" s="165"/>
      <c r="BK447" s="165"/>
      <c r="BL447" s="165"/>
      <c r="BM447" s="165"/>
      <c r="BN447" s="165"/>
      <c r="BO447" s="165"/>
      <c r="BP447" s="165"/>
      <c r="BQ447" s="165"/>
      <c r="BR447" s="165"/>
      <c r="BS447" s="165"/>
      <c r="BT447" s="165"/>
      <c r="BU447" s="165"/>
      <c r="BW447">
        <f t="shared" ref="BW447:CH447" si="740">IF(MIN(AX447,AX448)&gt;=4.5,1*AX449,BJ448)</f>
        <v>0</v>
      </c>
      <c r="BX447">
        <f t="shared" si="740"/>
        <v>0</v>
      </c>
      <c r="BY447">
        <f t="shared" si="740"/>
        <v>0</v>
      </c>
      <c r="BZ447">
        <f t="shared" si="740"/>
        <v>0</v>
      </c>
      <c r="CA447">
        <f t="shared" si="740"/>
        <v>0</v>
      </c>
      <c r="CB447">
        <f t="shared" si="740"/>
        <v>0</v>
      </c>
      <c r="CC447">
        <f t="shared" si="740"/>
        <v>0</v>
      </c>
      <c r="CD447">
        <f t="shared" si="740"/>
        <v>0</v>
      </c>
      <c r="CE447">
        <f t="shared" si="740"/>
        <v>0</v>
      </c>
      <c r="CF447">
        <f t="shared" si="740"/>
        <v>0</v>
      </c>
      <c r="CG447">
        <f t="shared" si="740"/>
        <v>0</v>
      </c>
      <c r="CH447">
        <f t="shared" si="740"/>
        <v>0</v>
      </c>
      <c r="CJ447" s="78">
        <f>SUM(BW447:CH447)</f>
        <v>0</v>
      </c>
      <c r="CK447" s="581">
        <f>CL447+CM447</f>
        <v>0</v>
      </c>
      <c r="CL447" s="581">
        <f>IF(COUNTIF(Kinder!E449:P449,Antrag!$C$4)=0,0,(IF(AND(A447=2,Kinder!E449=Antrag!$C$4),M448,0)+IF(AND(OR(A447=2,B447=2),Kinder!F449=Antrag!$C$4),N448,0)+IF(AND(OR(A447=2,B447=2,C447=2),Kinder!G449=Antrag!$C$4),O448,0)+IF(AND(OR(A447=2,B447=2,C447=2,D447=2),Kinder!H449=Antrag!$C$4),P448,0)+IF(AND(OR(A447=2,B447=2,C447=2,D447=2,E447=2),Kinder!I449=Antrag!$C$4),Q448,0)+IF(AND(OR(A447=2,B447=2,C447=2,D447=2,E447=2,F447=2),Kinder!J449=Antrag!$C$4),R448,0))/12)</f>
        <v>0</v>
      </c>
      <c r="CM447" s="581">
        <f>IF(COUNTIF(Kinder!E449:P449,Antrag!$C$4)=0,0,(IF(AND(OR(A447=2,B447=2,C447=2,D447=2,E447=2,F447=2,G447=2),Kinder!K449=Antrag!$C$4),S448,0)+IF(AND(OR(A447=2,B447=2,C447=2,D447=2,E447=2,F447=2,G447=2,H447=2),Kinder!L449=Antrag!$C$4),T448,0)+IF(AND(OR(A447=2,B447=2,C447=2,D447=2,E447=2,F447=2,G447=2,H447=2,I447=2),Kinder!M449=Antrag!$C$4),U448,0)+IF(AND(OR(A447=2,B447=2,C447=2,D447=2,E447=2,F447=2,G447=2,H447=2,I447=2,J447=2),Kinder!N449=Antrag!$C$4),V448,0)+IF(AND(OR(A447=2,B447=2,C447=2,D447=2,E447=2,F447=2,G447=2,H447=2,I447=2,J447=2,K447=2),Kinder!O449=Antrag!$C$4),W448,0)+IF(AND(OR(A447=2,B447=2,C447=2,D447=2,E447=2,F447=2,G447=2,H447=2,I447=2,J447=2,K447=2,L447=2),Kinder!P449=Antrag!$C$4),X448,0))/12)</f>
        <v>0</v>
      </c>
    </row>
    <row r="448" spans="1:91" x14ac:dyDescent="0.2">
      <c r="A448" s="124"/>
      <c r="M448">
        <f>Kinder!E448</f>
        <v>0</v>
      </c>
      <c r="N448">
        <f>Kinder!F448</f>
        <v>0</v>
      </c>
      <c r="O448">
        <f>Kinder!G448</f>
        <v>0</v>
      </c>
      <c r="P448">
        <f>Kinder!H448</f>
        <v>0</v>
      </c>
      <c r="Q448">
        <f>Kinder!I448</f>
        <v>0</v>
      </c>
      <c r="R448">
        <f>Kinder!J448</f>
        <v>0</v>
      </c>
      <c r="S448">
        <f>Kinder!K448</f>
        <v>0</v>
      </c>
      <c r="T448">
        <f>Kinder!L448</f>
        <v>0</v>
      </c>
      <c r="U448">
        <f>Kinder!M448</f>
        <v>0</v>
      </c>
      <c r="V448">
        <f>Kinder!N448</f>
        <v>0</v>
      </c>
      <c r="W448">
        <f>Kinder!O448</f>
        <v>0</v>
      </c>
      <c r="X448">
        <f>Kinder!P448</f>
        <v>0</v>
      </c>
      <c r="AX448">
        <f>IF(Kinder!BL447&gt;=4.5,IF('Berechnung 4_5 _ x'!D$5="Nein",4.5,IF(Kinder!AJ$903&lt;3,IF(MAX(Kinder!$AJ$903:AJ$903)&lt;3,4.5,Kinder!BL447),MIN('Berechnung 4_5 _ x'!$E$31:$F$32))),Kinder!BL447)</f>
        <v>0</v>
      </c>
      <c r="AY448">
        <f>IF(Kinder!BM447&gt;=4.5,IF('Berechnung 4_5 _ x'!E$5="Nein",4.5,IF(Kinder!AK$903&lt;3,IF(MAX(Kinder!$AJ$903:AK$903)&lt;3,4.5,Kinder!BM447),MIN('Berechnung 4_5 _ x'!$E$31:$F$32))),Kinder!BM447)</f>
        <v>0</v>
      </c>
      <c r="AZ448">
        <f>IF(Kinder!BN447&gt;=4.5,IF('Berechnung 4_5 _ x'!F$5="Nein",4.5,IF(Kinder!AL$903&lt;3,IF(MAX(Kinder!$AJ$903:AL$903)&lt;3,4.5,Kinder!BN447),MIN('Berechnung 4_5 _ x'!$E$31:$F$32))),Kinder!BN447)</f>
        <v>0</v>
      </c>
      <c r="BA448">
        <f>IF(Kinder!BO447&gt;=4.5,IF('Berechnung 4_5 _ x'!G$5="Nein",4.5,IF(Kinder!AM$903&lt;3,IF(MAX(Kinder!$AJ$903:AM$903)&lt;3,4.5,Kinder!BO447),MIN('Berechnung 4_5 _ x'!$E$31:$F$32))),Kinder!BO447)</f>
        <v>0</v>
      </c>
      <c r="BB448">
        <f>IF(Kinder!BP447&gt;=4.5,IF('Berechnung 4_5 _ x'!H$5="Nein",4.5,IF(Kinder!AN$903&lt;3,IF(MAX(Kinder!$AJ$903:AN$903)&lt;3,4.5,Kinder!BP447),MIN('Berechnung 4_5 _ x'!$E$31:$F$32))),Kinder!BP447)</f>
        <v>0</v>
      </c>
      <c r="BC448">
        <f>IF(Kinder!BQ447&gt;=4.5,IF('Berechnung 4_5 _ x'!I$5="Nein",4.5,IF(Kinder!AO$903&lt;3,IF(MAX(Kinder!$AJ$903:AO$903)&lt;3,4.5,Kinder!BQ447),MIN('Berechnung 4_5 _ x'!$E$31:$F$32))),Kinder!BQ447)</f>
        <v>0</v>
      </c>
      <c r="BD448">
        <f>IF(Kinder!BR447&gt;=4.5,IF('Berechnung 4_5 _ x'!J$5="Nein",4.5,IF(Kinder!AP$903&lt;3,IF(MAX(Kinder!$AJ$903:AP$903)&lt;3,4.5,Kinder!BR447),MIN('Berechnung 4_5 _ x'!$E$31:$F$32))),Kinder!BR447)</f>
        <v>0</v>
      </c>
      <c r="BE448">
        <f>IF(Kinder!BS447&gt;=4.5,IF('Berechnung 4_5 _ x'!K$5="Nein",4.5,IF(Kinder!AQ$903&lt;3,IF(MAX(Kinder!$AJ$903:AQ$903)&lt;3,4.5,Kinder!BS447),MIN('Berechnung 4_5 _ x'!$E$31:$F$32))),Kinder!BS447)</f>
        <v>0</v>
      </c>
      <c r="BF448">
        <f>IF(Kinder!BT447&gt;=4.5,IF('Berechnung 4_5 _ x'!L$5="Nein",4.5,IF(Kinder!AR$903&lt;3,IF(MAX(Kinder!$AJ$903:AR$903)&lt;3,4.5,Kinder!BT447),MIN('Berechnung 4_5 _ x'!$E$31:$F$32))),Kinder!BT447)</f>
        <v>0</v>
      </c>
      <c r="BG448">
        <f>IF(Kinder!BU447&gt;=4.5,IF('Berechnung 4_5 _ x'!M$5="Nein",4.5,IF(Kinder!AS$903&lt;3,IF(MAX(Kinder!$AJ$903:AS$903)&lt;3,4.5,Kinder!BU447),MIN('Berechnung 4_5 _ x'!$E$31:$F$32))),Kinder!BU447)</f>
        <v>0</v>
      </c>
      <c r="BH448">
        <f>IF(Kinder!BV447&gt;=4.5,IF('Berechnung 4_5 _ x'!N$5="Nein",4.5,IF(Kinder!AT$903&lt;3,IF(MAX(Kinder!$AJ$903:AT$903)&lt;3,4.5,Kinder!BV447),MIN('Berechnung 4_5 _ x'!$E$31:$F$32))),Kinder!BV447)</f>
        <v>0</v>
      </c>
      <c r="BI448">
        <f>IF(Kinder!BW447&gt;=4.5,IF('Berechnung 4_5 _ x'!O$5="Nein",4.5,IF(Kinder!AU$903&lt;3,IF(MAX(Kinder!$AJ$903:AU$903)&lt;3,4.5,Kinder!BW447),MIN('Berechnung 4_5 _ x'!$E$31:$F$32))),Kinder!BW447)</f>
        <v>0</v>
      </c>
      <c r="BJ448">
        <f t="shared" ref="BJ448:BU448" si="741">MIN(AX447,AX448)*AX449</f>
        <v>0</v>
      </c>
      <c r="BK448">
        <f t="shared" si="741"/>
        <v>0</v>
      </c>
      <c r="BL448">
        <f t="shared" si="741"/>
        <v>0</v>
      </c>
      <c r="BM448">
        <f t="shared" si="741"/>
        <v>0</v>
      </c>
      <c r="BN448">
        <f t="shared" si="741"/>
        <v>0</v>
      </c>
      <c r="BO448">
        <f t="shared" si="741"/>
        <v>0</v>
      </c>
      <c r="BP448">
        <f t="shared" si="741"/>
        <v>0</v>
      </c>
      <c r="BQ448">
        <f t="shared" si="741"/>
        <v>0</v>
      </c>
      <c r="BR448">
        <f t="shared" si="741"/>
        <v>0</v>
      </c>
      <c r="BS448">
        <f t="shared" si="741"/>
        <v>0</v>
      </c>
      <c r="BT448">
        <f t="shared" si="741"/>
        <v>0</v>
      </c>
      <c r="BU448">
        <f t="shared" si="741"/>
        <v>0</v>
      </c>
      <c r="BV448">
        <f>SUM(BJ448:BU448)</f>
        <v>0</v>
      </c>
      <c r="CJ448" s="78"/>
      <c r="CK448" s="581"/>
      <c r="CL448" s="581"/>
      <c r="CM448" s="581"/>
    </row>
    <row r="449" spans="1:91" ht="13.5" thickBot="1" x14ac:dyDescent="0.25">
      <c r="A449" s="167"/>
      <c r="B449" s="79"/>
      <c r="C449" s="79"/>
      <c r="D449" s="79"/>
      <c r="E449" s="79"/>
      <c r="F449" s="79"/>
      <c r="G449" s="79"/>
      <c r="H449" s="79"/>
      <c r="I449" s="79"/>
      <c r="J449" s="79"/>
      <c r="K449" s="79"/>
      <c r="L449" s="79"/>
      <c r="M449" s="79"/>
      <c r="N449" s="79"/>
      <c r="O449" s="79"/>
      <c r="P449" s="79"/>
      <c r="Q449" s="79"/>
      <c r="R449" s="79"/>
      <c r="S449" s="79"/>
      <c r="T449" s="79"/>
      <c r="U449" s="79"/>
      <c r="V449" s="79"/>
      <c r="W449" s="79"/>
      <c r="X449" s="79"/>
      <c r="Y449" s="79">
        <f t="shared" ref="Y449:AJ449" si="742">A447*M448</f>
        <v>0</v>
      </c>
      <c r="Z449" s="79">
        <f t="shared" si="742"/>
        <v>0</v>
      </c>
      <c r="AA449" s="79">
        <f t="shared" si="742"/>
        <v>0</v>
      </c>
      <c r="AB449" s="79">
        <f t="shared" si="742"/>
        <v>0</v>
      </c>
      <c r="AC449" s="79">
        <f t="shared" si="742"/>
        <v>0</v>
      </c>
      <c r="AD449" s="79">
        <f t="shared" si="742"/>
        <v>0</v>
      </c>
      <c r="AE449" s="79">
        <f t="shared" si="742"/>
        <v>0</v>
      </c>
      <c r="AF449" s="79">
        <f t="shared" si="742"/>
        <v>0</v>
      </c>
      <c r="AG449" s="79">
        <f t="shared" si="742"/>
        <v>0</v>
      </c>
      <c r="AH449" s="79">
        <f t="shared" si="742"/>
        <v>0</v>
      </c>
      <c r="AI449" s="79">
        <f t="shared" si="742"/>
        <v>0</v>
      </c>
      <c r="AJ449" s="79">
        <f t="shared" si="742"/>
        <v>0</v>
      </c>
      <c r="AK449" s="79">
        <f t="shared" ref="AK449:AV449" si="743">IF(A447&gt;4.4,M448,A447*M448)</f>
        <v>0</v>
      </c>
      <c r="AL449" s="79">
        <f t="shared" si="743"/>
        <v>0</v>
      </c>
      <c r="AM449" s="79">
        <f t="shared" si="743"/>
        <v>0</v>
      </c>
      <c r="AN449" s="79">
        <f t="shared" si="743"/>
        <v>0</v>
      </c>
      <c r="AO449" s="79">
        <f t="shared" si="743"/>
        <v>0</v>
      </c>
      <c r="AP449" s="79">
        <f t="shared" si="743"/>
        <v>0</v>
      </c>
      <c r="AQ449" s="79">
        <f t="shared" si="743"/>
        <v>0</v>
      </c>
      <c r="AR449" s="79">
        <f t="shared" si="743"/>
        <v>0</v>
      </c>
      <c r="AS449" s="79">
        <f t="shared" si="743"/>
        <v>0</v>
      </c>
      <c r="AT449" s="79">
        <f t="shared" si="743"/>
        <v>0</v>
      </c>
      <c r="AU449" s="79">
        <f t="shared" si="743"/>
        <v>0</v>
      </c>
      <c r="AV449" s="79">
        <f t="shared" si="743"/>
        <v>0</v>
      </c>
      <c r="AW449" s="79">
        <f>SUM(Y449:AJ449)</f>
        <v>0</v>
      </c>
      <c r="AX449" s="168">
        <f>Kinder!BL448</f>
        <v>0</v>
      </c>
      <c r="AY449" s="168">
        <f>Kinder!BM448</f>
        <v>0</v>
      </c>
      <c r="AZ449" s="168">
        <f>Kinder!BN448</f>
        <v>0</v>
      </c>
      <c r="BA449" s="168">
        <f>Kinder!BO448</f>
        <v>0</v>
      </c>
      <c r="BB449" s="168">
        <f>Kinder!BP448</f>
        <v>0</v>
      </c>
      <c r="BC449" s="168">
        <f>Kinder!BQ448</f>
        <v>0</v>
      </c>
      <c r="BD449" s="168">
        <f>Kinder!BR448</f>
        <v>0</v>
      </c>
      <c r="BE449" s="168">
        <f>Kinder!BS448</f>
        <v>0</v>
      </c>
      <c r="BF449" s="168">
        <f>Kinder!BT448</f>
        <v>0</v>
      </c>
      <c r="BG449" s="168">
        <f>Kinder!BU448</f>
        <v>0</v>
      </c>
      <c r="BH449" s="168">
        <f>Kinder!BV448</f>
        <v>0</v>
      </c>
      <c r="BI449" s="168">
        <f>Kinder!BW448</f>
        <v>0</v>
      </c>
      <c r="BV449" s="79"/>
      <c r="BW449" s="79">
        <f t="shared" ref="BW449:CH449" si="744">IF(MIN(AX447,AX448)&gt;4.5,4.5*AX449,BJ448)</f>
        <v>0</v>
      </c>
      <c r="BX449" s="79">
        <f t="shared" si="744"/>
        <v>0</v>
      </c>
      <c r="BY449" s="79">
        <f t="shared" si="744"/>
        <v>0</v>
      </c>
      <c r="BZ449" s="79">
        <f t="shared" si="744"/>
        <v>0</v>
      </c>
      <c r="CA449" s="79">
        <f t="shared" si="744"/>
        <v>0</v>
      </c>
      <c r="CB449" s="79">
        <f t="shared" si="744"/>
        <v>0</v>
      </c>
      <c r="CC449" s="79">
        <f t="shared" si="744"/>
        <v>0</v>
      </c>
      <c r="CD449" s="79">
        <f t="shared" si="744"/>
        <v>0</v>
      </c>
      <c r="CE449" s="79">
        <f t="shared" si="744"/>
        <v>0</v>
      </c>
      <c r="CF449" s="79">
        <f t="shared" si="744"/>
        <v>0</v>
      </c>
      <c r="CG449" s="79">
        <f t="shared" si="744"/>
        <v>0</v>
      </c>
      <c r="CH449" s="79">
        <f t="shared" si="744"/>
        <v>0</v>
      </c>
      <c r="CI449" s="79">
        <f>SUM(BW449:CH449)</f>
        <v>0</v>
      </c>
      <c r="CJ449" s="80"/>
      <c r="CK449" s="581"/>
      <c r="CL449" s="581"/>
      <c r="CM449" s="581"/>
    </row>
    <row r="450" spans="1:91" x14ac:dyDescent="0.2">
      <c r="A450" s="124">
        <f>Kinder!E450</f>
        <v>0</v>
      </c>
      <c r="B450">
        <f>Kinder!F450</f>
        <v>0</v>
      </c>
      <c r="C450">
        <f>Kinder!G450</f>
        <v>0</v>
      </c>
      <c r="D450">
        <f>Kinder!H450</f>
        <v>0</v>
      </c>
      <c r="E450">
        <f>Kinder!I450</f>
        <v>0</v>
      </c>
      <c r="F450">
        <f>Kinder!J450</f>
        <v>0</v>
      </c>
      <c r="G450">
        <f>Kinder!K450</f>
        <v>0</v>
      </c>
      <c r="H450">
        <f>Kinder!L450</f>
        <v>0</v>
      </c>
      <c r="I450">
        <f>Kinder!M450</f>
        <v>0</v>
      </c>
      <c r="J450">
        <f>Kinder!N450</f>
        <v>0</v>
      </c>
      <c r="K450">
        <f>Kinder!O450</f>
        <v>0</v>
      </c>
      <c r="L450">
        <f>Kinder!P450</f>
        <v>0</v>
      </c>
      <c r="AX450" s="165">
        <f>IF(Kinder!BL450=4.5,'Berechnung 4_5 _ x'!$E$31,Kinder!BL450)</f>
        <v>0</v>
      </c>
      <c r="AY450" s="165">
        <f>IF(Kinder!F450=4.5,'Berechnung 4_5 _ x'!$E$31,Kinder!F450)</f>
        <v>0</v>
      </c>
      <c r="AZ450" s="165">
        <f>IF(Kinder!G450=4.5,'Berechnung 4_5 _ x'!$E$31,Kinder!G450)</f>
        <v>0</v>
      </c>
      <c r="BA450" s="165">
        <f>IF(Kinder!H450=4.5,'Berechnung 4_5 _ x'!$E$31,Kinder!H450)</f>
        <v>0</v>
      </c>
      <c r="BB450" s="165">
        <f>IF(Kinder!I450=4.5,'Berechnung 4_5 _ x'!$E$31,Kinder!I450)</f>
        <v>0</v>
      </c>
      <c r="BC450" s="165">
        <f>IF(Kinder!J450=4.5,'Berechnung 4_5 _ x'!$E$31,Kinder!J450)</f>
        <v>0</v>
      </c>
      <c r="BD450" s="165">
        <f>IF(Kinder!K450=4.5,'Berechnung 4_5 _ x'!$E$31,Kinder!K450)</f>
        <v>0</v>
      </c>
      <c r="BE450" s="165">
        <f>IF(Kinder!L450=4.5,'Berechnung 4_5 _ x'!$E$31,Kinder!L450)</f>
        <v>0</v>
      </c>
      <c r="BF450" s="165">
        <f>IF(Kinder!M450=4.5,'Berechnung 4_5 _ x'!$E$31,Kinder!M450)</f>
        <v>0</v>
      </c>
      <c r="BG450" s="165">
        <f>IF(Kinder!N450=4.5,'Berechnung 4_5 _ x'!$E$31,Kinder!N450)</f>
        <v>0</v>
      </c>
      <c r="BH450" s="165">
        <f>IF(Kinder!O450=4.5,'Berechnung 4_5 _ x'!$E$31,Kinder!O450)</f>
        <v>0</v>
      </c>
      <c r="BI450" s="165">
        <f>IF(Kinder!P450=4.5,'Berechnung 4_5 _ x'!$E$31,Kinder!P450)</f>
        <v>0</v>
      </c>
      <c r="BJ450" s="165"/>
      <c r="BK450" s="165"/>
      <c r="BL450" s="165"/>
      <c r="BM450" s="165"/>
      <c r="BN450" s="165"/>
      <c r="BO450" s="165"/>
      <c r="BP450" s="165"/>
      <c r="BQ450" s="165"/>
      <c r="BR450" s="165"/>
      <c r="BS450" s="165"/>
      <c r="BT450" s="165"/>
      <c r="BU450" s="165"/>
      <c r="BW450">
        <f t="shared" ref="BW450:CH450" si="745">IF(MIN(AX450,AX451)&gt;=4.5,1*AX452,BJ451)</f>
        <v>0</v>
      </c>
      <c r="BX450">
        <f t="shared" si="745"/>
        <v>0</v>
      </c>
      <c r="BY450">
        <f t="shared" si="745"/>
        <v>0</v>
      </c>
      <c r="BZ450">
        <f t="shared" si="745"/>
        <v>0</v>
      </c>
      <c r="CA450">
        <f t="shared" si="745"/>
        <v>0</v>
      </c>
      <c r="CB450">
        <f t="shared" si="745"/>
        <v>0</v>
      </c>
      <c r="CC450">
        <f t="shared" si="745"/>
        <v>0</v>
      </c>
      <c r="CD450">
        <f t="shared" si="745"/>
        <v>0</v>
      </c>
      <c r="CE450">
        <f t="shared" si="745"/>
        <v>0</v>
      </c>
      <c r="CF450">
        <f t="shared" si="745"/>
        <v>0</v>
      </c>
      <c r="CG450">
        <f t="shared" si="745"/>
        <v>0</v>
      </c>
      <c r="CH450">
        <f t="shared" si="745"/>
        <v>0</v>
      </c>
      <c r="CJ450" s="78">
        <f>SUM(BW450:CH450)</f>
        <v>0</v>
      </c>
      <c r="CK450" s="581">
        <f>CL450+CM450</f>
        <v>0</v>
      </c>
      <c r="CL450" s="581">
        <f>IF(COUNTIF(Kinder!E452:P452,Antrag!$C$4)=0,0,(IF(AND(A450=2,Kinder!E452=Antrag!$C$4),M451,0)+IF(AND(OR(A450=2,B450=2),Kinder!F452=Antrag!$C$4),N451,0)+IF(AND(OR(A450=2,B450=2,C450=2),Kinder!G452=Antrag!$C$4),O451,0)+IF(AND(OR(A450=2,B450=2,C450=2,D450=2),Kinder!H452=Antrag!$C$4),P451,0)+IF(AND(OR(A450=2,B450=2,C450=2,D450=2,E450=2),Kinder!I452=Antrag!$C$4),Q451,0)+IF(AND(OR(A450=2,B450=2,C450=2,D450=2,E450=2,F450=2),Kinder!J452=Antrag!$C$4),R451,0))/12)</f>
        <v>0</v>
      </c>
      <c r="CM450" s="581">
        <f>IF(COUNTIF(Kinder!E452:P452,Antrag!$C$4)=0,0,(IF(AND(OR(A450=2,B450=2,C450=2,D450=2,E450=2,F450=2,G450=2),Kinder!K452=Antrag!$C$4),S451,0)+IF(AND(OR(A450=2,B450=2,C450=2,D450=2,E450=2,F450=2,G450=2,H450=2),Kinder!L452=Antrag!$C$4),T451,0)+IF(AND(OR(A450=2,B450=2,C450=2,D450=2,E450=2,F450=2,G450=2,H450=2,I450=2),Kinder!M452=Antrag!$C$4),U451,0)+IF(AND(OR(A450=2,B450=2,C450=2,D450=2,E450=2,F450=2,G450=2,H450=2,I450=2,J450=2),Kinder!N452=Antrag!$C$4),V451,0)+IF(AND(OR(A450=2,B450=2,C450=2,D450=2,E450=2,F450=2,G450=2,H450=2,I450=2,J450=2,K450=2),Kinder!O452=Antrag!$C$4),W451,0)+IF(AND(OR(A450=2,B450=2,C450=2,D450=2,E450=2,F450=2,G450=2,H450=2,I450=2,J450=2,K450=2,L450=2),Kinder!P452=Antrag!$C$4),X451,0))/12)</f>
        <v>0</v>
      </c>
    </row>
    <row r="451" spans="1:91" x14ac:dyDescent="0.2">
      <c r="A451" s="124"/>
      <c r="M451">
        <f>Kinder!E451</f>
        <v>0</v>
      </c>
      <c r="N451">
        <f>Kinder!F451</f>
        <v>0</v>
      </c>
      <c r="O451">
        <f>Kinder!G451</f>
        <v>0</v>
      </c>
      <c r="P451">
        <f>Kinder!H451</f>
        <v>0</v>
      </c>
      <c r="Q451">
        <f>Kinder!I451</f>
        <v>0</v>
      </c>
      <c r="R451">
        <f>Kinder!J451</f>
        <v>0</v>
      </c>
      <c r="S451">
        <f>Kinder!K451</f>
        <v>0</v>
      </c>
      <c r="T451">
        <f>Kinder!L451</f>
        <v>0</v>
      </c>
      <c r="U451">
        <f>Kinder!M451</f>
        <v>0</v>
      </c>
      <c r="V451">
        <f>Kinder!N451</f>
        <v>0</v>
      </c>
      <c r="W451">
        <f>Kinder!O451</f>
        <v>0</v>
      </c>
      <c r="X451">
        <f>Kinder!P451</f>
        <v>0</v>
      </c>
      <c r="AX451">
        <f>IF(Kinder!BL450&gt;=4.5,IF('Berechnung 4_5 _ x'!D$5="Nein",4.5,IF(Kinder!AJ$903&lt;3,IF(MAX(Kinder!$AJ$903:AJ$903)&lt;3,4.5,Kinder!BL450),MIN('Berechnung 4_5 _ x'!$E$31:$F$32))),Kinder!BL450)</f>
        <v>0</v>
      </c>
      <c r="AY451">
        <f>IF(Kinder!BM450&gt;=4.5,IF('Berechnung 4_5 _ x'!E$5="Nein",4.5,IF(Kinder!AK$903&lt;3,IF(MAX(Kinder!$AJ$903:AK$903)&lt;3,4.5,Kinder!BM450),MIN('Berechnung 4_5 _ x'!$E$31:$F$32))),Kinder!BM450)</f>
        <v>0</v>
      </c>
      <c r="AZ451">
        <f>IF(Kinder!BN450&gt;=4.5,IF('Berechnung 4_5 _ x'!F$5="Nein",4.5,IF(Kinder!AL$903&lt;3,IF(MAX(Kinder!$AJ$903:AL$903)&lt;3,4.5,Kinder!BN450),MIN('Berechnung 4_5 _ x'!$E$31:$F$32))),Kinder!BN450)</f>
        <v>0</v>
      </c>
      <c r="BA451">
        <f>IF(Kinder!BO450&gt;=4.5,IF('Berechnung 4_5 _ x'!G$5="Nein",4.5,IF(Kinder!AM$903&lt;3,IF(MAX(Kinder!$AJ$903:AM$903)&lt;3,4.5,Kinder!BO450),MIN('Berechnung 4_5 _ x'!$E$31:$F$32))),Kinder!BO450)</f>
        <v>0</v>
      </c>
      <c r="BB451">
        <f>IF(Kinder!BP450&gt;=4.5,IF('Berechnung 4_5 _ x'!H$5="Nein",4.5,IF(Kinder!AN$903&lt;3,IF(MAX(Kinder!$AJ$903:AN$903)&lt;3,4.5,Kinder!BP450),MIN('Berechnung 4_5 _ x'!$E$31:$F$32))),Kinder!BP450)</f>
        <v>0</v>
      </c>
      <c r="BC451">
        <f>IF(Kinder!BQ450&gt;=4.5,IF('Berechnung 4_5 _ x'!I$5="Nein",4.5,IF(Kinder!AO$903&lt;3,IF(MAX(Kinder!$AJ$903:AO$903)&lt;3,4.5,Kinder!BQ450),MIN('Berechnung 4_5 _ x'!$E$31:$F$32))),Kinder!BQ450)</f>
        <v>0</v>
      </c>
      <c r="BD451">
        <f>IF(Kinder!BR450&gt;=4.5,IF('Berechnung 4_5 _ x'!J$5="Nein",4.5,IF(Kinder!AP$903&lt;3,IF(MAX(Kinder!$AJ$903:AP$903)&lt;3,4.5,Kinder!BR450),MIN('Berechnung 4_5 _ x'!$E$31:$F$32))),Kinder!BR450)</f>
        <v>0</v>
      </c>
      <c r="BE451">
        <f>IF(Kinder!BS450&gt;=4.5,IF('Berechnung 4_5 _ x'!K$5="Nein",4.5,IF(Kinder!AQ$903&lt;3,IF(MAX(Kinder!$AJ$903:AQ$903)&lt;3,4.5,Kinder!BS450),MIN('Berechnung 4_5 _ x'!$E$31:$F$32))),Kinder!BS450)</f>
        <v>0</v>
      </c>
      <c r="BF451">
        <f>IF(Kinder!BT450&gt;=4.5,IF('Berechnung 4_5 _ x'!L$5="Nein",4.5,IF(Kinder!AR$903&lt;3,IF(MAX(Kinder!$AJ$903:AR$903)&lt;3,4.5,Kinder!BT450),MIN('Berechnung 4_5 _ x'!$E$31:$F$32))),Kinder!BT450)</f>
        <v>0</v>
      </c>
      <c r="BG451">
        <f>IF(Kinder!BU450&gt;=4.5,IF('Berechnung 4_5 _ x'!M$5="Nein",4.5,IF(Kinder!AS$903&lt;3,IF(MAX(Kinder!$AJ$903:AS$903)&lt;3,4.5,Kinder!BU450),MIN('Berechnung 4_5 _ x'!$E$31:$F$32))),Kinder!BU450)</f>
        <v>0</v>
      </c>
      <c r="BH451">
        <f>IF(Kinder!BV450&gt;=4.5,IF('Berechnung 4_5 _ x'!N$5="Nein",4.5,IF(Kinder!AT$903&lt;3,IF(MAX(Kinder!$AJ$903:AT$903)&lt;3,4.5,Kinder!BV450),MIN('Berechnung 4_5 _ x'!$E$31:$F$32))),Kinder!BV450)</f>
        <v>0</v>
      </c>
      <c r="BI451">
        <f>IF(Kinder!BW450&gt;=4.5,IF('Berechnung 4_5 _ x'!O$5="Nein",4.5,IF(Kinder!AU$903&lt;3,IF(MAX(Kinder!$AJ$903:AU$903)&lt;3,4.5,Kinder!BW450),MIN('Berechnung 4_5 _ x'!$E$31:$F$32))),Kinder!BW450)</f>
        <v>0</v>
      </c>
      <c r="BJ451">
        <f t="shared" ref="BJ451:BU451" si="746">MIN(AX450,AX451)*AX452</f>
        <v>0</v>
      </c>
      <c r="BK451">
        <f t="shared" si="746"/>
        <v>0</v>
      </c>
      <c r="BL451">
        <f t="shared" si="746"/>
        <v>0</v>
      </c>
      <c r="BM451">
        <f t="shared" si="746"/>
        <v>0</v>
      </c>
      <c r="BN451">
        <f t="shared" si="746"/>
        <v>0</v>
      </c>
      <c r="BO451">
        <f t="shared" si="746"/>
        <v>0</v>
      </c>
      <c r="BP451">
        <f t="shared" si="746"/>
        <v>0</v>
      </c>
      <c r="BQ451">
        <f t="shared" si="746"/>
        <v>0</v>
      </c>
      <c r="BR451">
        <f t="shared" si="746"/>
        <v>0</v>
      </c>
      <c r="BS451">
        <f t="shared" si="746"/>
        <v>0</v>
      </c>
      <c r="BT451">
        <f t="shared" si="746"/>
        <v>0</v>
      </c>
      <c r="BU451">
        <f t="shared" si="746"/>
        <v>0</v>
      </c>
      <c r="BV451">
        <f>SUM(BJ451:BU451)</f>
        <v>0</v>
      </c>
      <c r="CJ451" s="78"/>
      <c r="CK451" s="581"/>
      <c r="CL451" s="581"/>
      <c r="CM451" s="581"/>
    </row>
    <row r="452" spans="1:91" ht="13.5" thickBot="1" x14ac:dyDescent="0.25">
      <c r="A452" s="167"/>
      <c r="B452" s="79"/>
      <c r="C452" s="79"/>
      <c r="D452" s="79"/>
      <c r="E452" s="79"/>
      <c r="F452" s="79"/>
      <c r="G452" s="79"/>
      <c r="H452" s="79"/>
      <c r="I452" s="79"/>
      <c r="J452" s="79"/>
      <c r="K452" s="79"/>
      <c r="L452" s="79"/>
      <c r="M452" s="79"/>
      <c r="N452" s="79"/>
      <c r="O452" s="79"/>
      <c r="P452" s="79"/>
      <c r="Q452" s="79"/>
      <c r="R452" s="79"/>
      <c r="S452" s="79"/>
      <c r="T452" s="79"/>
      <c r="U452" s="79"/>
      <c r="V452" s="79"/>
      <c r="W452" s="79"/>
      <c r="X452" s="79"/>
      <c r="Y452" s="79">
        <f t="shared" ref="Y452:AJ452" si="747">A450*M451</f>
        <v>0</v>
      </c>
      <c r="Z452" s="79">
        <f t="shared" si="747"/>
        <v>0</v>
      </c>
      <c r="AA452" s="79">
        <f t="shared" si="747"/>
        <v>0</v>
      </c>
      <c r="AB452" s="79">
        <f t="shared" si="747"/>
        <v>0</v>
      </c>
      <c r="AC452" s="79">
        <f t="shared" si="747"/>
        <v>0</v>
      </c>
      <c r="AD452" s="79">
        <f t="shared" si="747"/>
        <v>0</v>
      </c>
      <c r="AE452" s="79">
        <f t="shared" si="747"/>
        <v>0</v>
      </c>
      <c r="AF452" s="79">
        <f t="shared" si="747"/>
        <v>0</v>
      </c>
      <c r="AG452" s="79">
        <f t="shared" si="747"/>
        <v>0</v>
      </c>
      <c r="AH452" s="79">
        <f t="shared" si="747"/>
        <v>0</v>
      </c>
      <c r="AI452" s="79">
        <f t="shared" si="747"/>
        <v>0</v>
      </c>
      <c r="AJ452" s="79">
        <f t="shared" si="747"/>
        <v>0</v>
      </c>
      <c r="AK452" s="79">
        <f t="shared" ref="AK452:AV452" si="748">IF(A450&gt;4.4,M451,A450*M451)</f>
        <v>0</v>
      </c>
      <c r="AL452" s="79">
        <f t="shared" si="748"/>
        <v>0</v>
      </c>
      <c r="AM452" s="79">
        <f t="shared" si="748"/>
        <v>0</v>
      </c>
      <c r="AN452" s="79">
        <f t="shared" si="748"/>
        <v>0</v>
      </c>
      <c r="AO452" s="79">
        <f t="shared" si="748"/>
        <v>0</v>
      </c>
      <c r="AP452" s="79">
        <f t="shared" si="748"/>
        <v>0</v>
      </c>
      <c r="AQ452" s="79">
        <f t="shared" si="748"/>
        <v>0</v>
      </c>
      <c r="AR452" s="79">
        <f t="shared" si="748"/>
        <v>0</v>
      </c>
      <c r="AS452" s="79">
        <f t="shared" si="748"/>
        <v>0</v>
      </c>
      <c r="AT452" s="79">
        <f t="shared" si="748"/>
        <v>0</v>
      </c>
      <c r="AU452" s="79">
        <f t="shared" si="748"/>
        <v>0</v>
      </c>
      <c r="AV452" s="79">
        <f t="shared" si="748"/>
        <v>0</v>
      </c>
      <c r="AW452" s="79">
        <f>SUM(Y452:AJ452)</f>
        <v>0</v>
      </c>
      <c r="AX452" s="168">
        <f>Kinder!BL451</f>
        <v>0</v>
      </c>
      <c r="AY452" s="168">
        <f>Kinder!BM451</f>
        <v>0</v>
      </c>
      <c r="AZ452" s="168">
        <f>Kinder!BN451</f>
        <v>0</v>
      </c>
      <c r="BA452" s="168">
        <f>Kinder!BO451</f>
        <v>0</v>
      </c>
      <c r="BB452" s="168">
        <f>Kinder!BP451</f>
        <v>0</v>
      </c>
      <c r="BC452" s="168">
        <f>Kinder!BQ451</f>
        <v>0</v>
      </c>
      <c r="BD452" s="168">
        <f>Kinder!BR451</f>
        <v>0</v>
      </c>
      <c r="BE452" s="168">
        <f>Kinder!BS451</f>
        <v>0</v>
      </c>
      <c r="BF452" s="168">
        <f>Kinder!BT451</f>
        <v>0</v>
      </c>
      <c r="BG452" s="168">
        <f>Kinder!BU451</f>
        <v>0</v>
      </c>
      <c r="BH452" s="168">
        <f>Kinder!BV451</f>
        <v>0</v>
      </c>
      <c r="BI452" s="168">
        <f>Kinder!BW451</f>
        <v>0</v>
      </c>
      <c r="BV452" s="79"/>
      <c r="BW452" s="79">
        <f t="shared" ref="BW452:CH452" si="749">IF(MIN(AX450,AX451)&gt;4.5,4.5*AX452,BJ451)</f>
        <v>0</v>
      </c>
      <c r="BX452" s="79">
        <f t="shared" si="749"/>
        <v>0</v>
      </c>
      <c r="BY452" s="79">
        <f t="shared" si="749"/>
        <v>0</v>
      </c>
      <c r="BZ452" s="79">
        <f t="shared" si="749"/>
        <v>0</v>
      </c>
      <c r="CA452" s="79">
        <f t="shared" si="749"/>
        <v>0</v>
      </c>
      <c r="CB452" s="79">
        <f t="shared" si="749"/>
        <v>0</v>
      </c>
      <c r="CC452" s="79">
        <f t="shared" si="749"/>
        <v>0</v>
      </c>
      <c r="CD452" s="79">
        <f t="shared" si="749"/>
        <v>0</v>
      </c>
      <c r="CE452" s="79">
        <f t="shared" si="749"/>
        <v>0</v>
      </c>
      <c r="CF452" s="79">
        <f t="shared" si="749"/>
        <v>0</v>
      </c>
      <c r="CG452" s="79">
        <f t="shared" si="749"/>
        <v>0</v>
      </c>
      <c r="CH452" s="79">
        <f t="shared" si="749"/>
        <v>0</v>
      </c>
      <c r="CI452" s="79">
        <f>SUM(BW452:CH452)</f>
        <v>0</v>
      </c>
      <c r="CJ452" s="80"/>
      <c r="CK452" s="581"/>
      <c r="CL452" s="581"/>
      <c r="CM452" s="581"/>
    </row>
    <row r="453" spans="1:91" x14ac:dyDescent="0.2">
      <c r="A453" s="124">
        <f>Kinder!E453</f>
        <v>0</v>
      </c>
      <c r="B453">
        <f>Kinder!F453</f>
        <v>0</v>
      </c>
      <c r="C453">
        <f>Kinder!G453</f>
        <v>0</v>
      </c>
      <c r="D453">
        <f>Kinder!H453</f>
        <v>0</v>
      </c>
      <c r="E453">
        <f>Kinder!I453</f>
        <v>0</v>
      </c>
      <c r="F453">
        <f>Kinder!J453</f>
        <v>0</v>
      </c>
      <c r="G453">
        <f>Kinder!K453</f>
        <v>0</v>
      </c>
      <c r="H453">
        <f>Kinder!L453</f>
        <v>0</v>
      </c>
      <c r="I453">
        <f>Kinder!M453</f>
        <v>0</v>
      </c>
      <c r="J453">
        <f>Kinder!N453</f>
        <v>0</v>
      </c>
      <c r="K453">
        <f>Kinder!O453</f>
        <v>0</v>
      </c>
      <c r="L453">
        <f>Kinder!P453</f>
        <v>0</v>
      </c>
      <c r="AX453" s="165">
        <f>IF(Kinder!BL453=4.5,'Berechnung 4_5 _ x'!$E$31,Kinder!BL453)</f>
        <v>0</v>
      </c>
      <c r="AY453" s="165">
        <f>IF(Kinder!F453=4.5,'Berechnung 4_5 _ x'!$E$31,Kinder!F453)</f>
        <v>0</v>
      </c>
      <c r="AZ453" s="165">
        <f>IF(Kinder!G453=4.5,'Berechnung 4_5 _ x'!$E$31,Kinder!G453)</f>
        <v>0</v>
      </c>
      <c r="BA453" s="165">
        <f>IF(Kinder!H453=4.5,'Berechnung 4_5 _ x'!$E$31,Kinder!H453)</f>
        <v>0</v>
      </c>
      <c r="BB453" s="165">
        <f>IF(Kinder!I453=4.5,'Berechnung 4_5 _ x'!$E$31,Kinder!I453)</f>
        <v>0</v>
      </c>
      <c r="BC453" s="165">
        <f>IF(Kinder!J453=4.5,'Berechnung 4_5 _ x'!$E$31,Kinder!J453)</f>
        <v>0</v>
      </c>
      <c r="BD453" s="165">
        <f>IF(Kinder!K453=4.5,'Berechnung 4_5 _ x'!$E$31,Kinder!K453)</f>
        <v>0</v>
      </c>
      <c r="BE453" s="165">
        <f>IF(Kinder!L453=4.5,'Berechnung 4_5 _ x'!$E$31,Kinder!L453)</f>
        <v>0</v>
      </c>
      <c r="BF453" s="165">
        <f>IF(Kinder!M453=4.5,'Berechnung 4_5 _ x'!$E$31,Kinder!M453)</f>
        <v>0</v>
      </c>
      <c r="BG453" s="165">
        <f>IF(Kinder!N453=4.5,'Berechnung 4_5 _ x'!$E$31,Kinder!N453)</f>
        <v>0</v>
      </c>
      <c r="BH453" s="165">
        <f>IF(Kinder!O453=4.5,'Berechnung 4_5 _ x'!$E$31,Kinder!O453)</f>
        <v>0</v>
      </c>
      <c r="BI453" s="165">
        <f>IF(Kinder!P453=4.5,'Berechnung 4_5 _ x'!$E$31,Kinder!P453)</f>
        <v>0</v>
      </c>
      <c r="BJ453" s="165"/>
      <c r="BK453" s="165"/>
      <c r="BL453" s="165"/>
      <c r="BM453" s="165"/>
      <c r="BN453" s="165"/>
      <c r="BO453" s="165"/>
      <c r="BP453" s="165"/>
      <c r="BQ453" s="165"/>
      <c r="BR453" s="165"/>
      <c r="BS453" s="165"/>
      <c r="BT453" s="165"/>
      <c r="BU453" s="165"/>
      <c r="BW453">
        <f t="shared" ref="BW453:CH453" si="750">IF(MIN(AX453,AX454)&gt;=4.5,1*AX455,BJ454)</f>
        <v>0</v>
      </c>
      <c r="BX453">
        <f t="shared" si="750"/>
        <v>0</v>
      </c>
      <c r="BY453">
        <f t="shared" si="750"/>
        <v>0</v>
      </c>
      <c r="BZ453">
        <f t="shared" si="750"/>
        <v>0</v>
      </c>
      <c r="CA453">
        <f t="shared" si="750"/>
        <v>0</v>
      </c>
      <c r="CB453">
        <f t="shared" si="750"/>
        <v>0</v>
      </c>
      <c r="CC453">
        <f t="shared" si="750"/>
        <v>0</v>
      </c>
      <c r="CD453">
        <f t="shared" si="750"/>
        <v>0</v>
      </c>
      <c r="CE453">
        <f t="shared" si="750"/>
        <v>0</v>
      </c>
      <c r="CF453">
        <f t="shared" si="750"/>
        <v>0</v>
      </c>
      <c r="CG453">
        <f t="shared" si="750"/>
        <v>0</v>
      </c>
      <c r="CH453">
        <f t="shared" si="750"/>
        <v>0</v>
      </c>
      <c r="CJ453" s="78">
        <f>SUM(BW453:CH453)</f>
        <v>0</v>
      </c>
      <c r="CK453" s="581">
        <f>CL453+CM453</f>
        <v>0</v>
      </c>
      <c r="CL453" s="581">
        <f>IF(COUNTIF(Kinder!E455:P455,Antrag!$C$4)=0,0,(IF(AND(A453=2,Kinder!E455=Antrag!$C$4),M454,0)+IF(AND(OR(A453=2,B453=2),Kinder!F455=Antrag!$C$4),N454,0)+IF(AND(OR(A453=2,B453=2,C453=2),Kinder!G455=Antrag!$C$4),O454,0)+IF(AND(OR(A453=2,B453=2,C453=2,D453=2),Kinder!H455=Antrag!$C$4),P454,0)+IF(AND(OR(A453=2,B453=2,C453=2,D453=2,E453=2),Kinder!I455=Antrag!$C$4),Q454,0)+IF(AND(OR(A453=2,B453=2,C453=2,D453=2,E453=2,F453=2),Kinder!J455=Antrag!$C$4),R454,0))/12)</f>
        <v>0</v>
      </c>
      <c r="CM453" s="581">
        <f>IF(COUNTIF(Kinder!E455:P455,Antrag!$C$4)=0,0,(IF(AND(OR(A453=2,B453=2,C453=2,D453=2,E453=2,F453=2,G453=2),Kinder!K455=Antrag!$C$4),S454,0)+IF(AND(OR(A453=2,B453=2,C453=2,D453=2,E453=2,F453=2,G453=2,H453=2),Kinder!L455=Antrag!$C$4),T454,0)+IF(AND(OR(A453=2,B453=2,C453=2,D453=2,E453=2,F453=2,G453=2,H453=2,I453=2),Kinder!M455=Antrag!$C$4),U454,0)+IF(AND(OR(A453=2,B453=2,C453=2,D453=2,E453=2,F453=2,G453=2,H453=2,I453=2,J453=2),Kinder!N455=Antrag!$C$4),V454,0)+IF(AND(OR(A453=2,B453=2,C453=2,D453=2,E453=2,F453=2,G453=2,H453=2,I453=2,J453=2,K453=2),Kinder!O455=Antrag!$C$4),W454,0)+IF(AND(OR(A453=2,B453=2,C453=2,D453=2,E453=2,F453=2,G453=2,H453=2,I453=2,J453=2,K453=2,L453=2),Kinder!P455=Antrag!$C$4),X454,0))/12)</f>
        <v>0</v>
      </c>
    </row>
    <row r="454" spans="1:91" x14ac:dyDescent="0.2">
      <c r="A454" s="124"/>
      <c r="M454">
        <f>Kinder!E454</f>
        <v>0</v>
      </c>
      <c r="N454">
        <f>Kinder!F454</f>
        <v>0</v>
      </c>
      <c r="O454">
        <f>Kinder!G454</f>
        <v>0</v>
      </c>
      <c r="P454">
        <f>Kinder!H454</f>
        <v>0</v>
      </c>
      <c r="Q454">
        <f>Kinder!I454</f>
        <v>0</v>
      </c>
      <c r="R454">
        <f>Kinder!J454</f>
        <v>0</v>
      </c>
      <c r="S454">
        <f>Kinder!K454</f>
        <v>0</v>
      </c>
      <c r="T454">
        <f>Kinder!L454</f>
        <v>0</v>
      </c>
      <c r="U454">
        <f>Kinder!M454</f>
        <v>0</v>
      </c>
      <c r="V454">
        <f>Kinder!N454</f>
        <v>0</v>
      </c>
      <c r="W454">
        <f>Kinder!O454</f>
        <v>0</v>
      </c>
      <c r="X454">
        <f>Kinder!P454</f>
        <v>0</v>
      </c>
      <c r="AX454">
        <f>IF(Kinder!BL453&gt;=4.5,IF('Berechnung 4_5 _ x'!D$5="Nein",4.5,IF(Kinder!AJ$903&lt;3,IF(MAX(Kinder!$AJ$903:AJ$903)&lt;3,4.5,Kinder!BL453),MIN('Berechnung 4_5 _ x'!$E$31:$F$32))),Kinder!BL453)</f>
        <v>0</v>
      </c>
      <c r="AY454">
        <f>IF(Kinder!BM453&gt;=4.5,IF('Berechnung 4_5 _ x'!E$5="Nein",4.5,IF(Kinder!AK$903&lt;3,IF(MAX(Kinder!$AJ$903:AK$903)&lt;3,4.5,Kinder!BM453),MIN('Berechnung 4_5 _ x'!$E$31:$F$32))),Kinder!BM453)</f>
        <v>0</v>
      </c>
      <c r="AZ454">
        <f>IF(Kinder!BN453&gt;=4.5,IF('Berechnung 4_5 _ x'!F$5="Nein",4.5,IF(Kinder!AL$903&lt;3,IF(MAX(Kinder!$AJ$903:AL$903)&lt;3,4.5,Kinder!BN453),MIN('Berechnung 4_5 _ x'!$E$31:$F$32))),Kinder!BN453)</f>
        <v>0</v>
      </c>
      <c r="BA454">
        <f>IF(Kinder!BO453&gt;=4.5,IF('Berechnung 4_5 _ x'!G$5="Nein",4.5,IF(Kinder!AM$903&lt;3,IF(MAX(Kinder!$AJ$903:AM$903)&lt;3,4.5,Kinder!BO453),MIN('Berechnung 4_5 _ x'!$E$31:$F$32))),Kinder!BO453)</f>
        <v>0</v>
      </c>
      <c r="BB454">
        <f>IF(Kinder!BP453&gt;=4.5,IF('Berechnung 4_5 _ x'!H$5="Nein",4.5,IF(Kinder!AN$903&lt;3,IF(MAX(Kinder!$AJ$903:AN$903)&lt;3,4.5,Kinder!BP453),MIN('Berechnung 4_5 _ x'!$E$31:$F$32))),Kinder!BP453)</f>
        <v>0</v>
      </c>
      <c r="BC454">
        <f>IF(Kinder!BQ453&gt;=4.5,IF('Berechnung 4_5 _ x'!I$5="Nein",4.5,IF(Kinder!AO$903&lt;3,IF(MAX(Kinder!$AJ$903:AO$903)&lt;3,4.5,Kinder!BQ453),MIN('Berechnung 4_5 _ x'!$E$31:$F$32))),Kinder!BQ453)</f>
        <v>0</v>
      </c>
      <c r="BD454">
        <f>IF(Kinder!BR453&gt;=4.5,IF('Berechnung 4_5 _ x'!J$5="Nein",4.5,IF(Kinder!AP$903&lt;3,IF(MAX(Kinder!$AJ$903:AP$903)&lt;3,4.5,Kinder!BR453),MIN('Berechnung 4_5 _ x'!$E$31:$F$32))),Kinder!BR453)</f>
        <v>0</v>
      </c>
      <c r="BE454">
        <f>IF(Kinder!BS453&gt;=4.5,IF('Berechnung 4_5 _ x'!K$5="Nein",4.5,IF(Kinder!AQ$903&lt;3,IF(MAX(Kinder!$AJ$903:AQ$903)&lt;3,4.5,Kinder!BS453),MIN('Berechnung 4_5 _ x'!$E$31:$F$32))),Kinder!BS453)</f>
        <v>0</v>
      </c>
      <c r="BF454">
        <f>IF(Kinder!BT453&gt;=4.5,IF('Berechnung 4_5 _ x'!L$5="Nein",4.5,IF(Kinder!AR$903&lt;3,IF(MAX(Kinder!$AJ$903:AR$903)&lt;3,4.5,Kinder!BT453),MIN('Berechnung 4_5 _ x'!$E$31:$F$32))),Kinder!BT453)</f>
        <v>0</v>
      </c>
      <c r="BG454">
        <f>IF(Kinder!BU453&gt;=4.5,IF('Berechnung 4_5 _ x'!M$5="Nein",4.5,IF(Kinder!AS$903&lt;3,IF(MAX(Kinder!$AJ$903:AS$903)&lt;3,4.5,Kinder!BU453),MIN('Berechnung 4_5 _ x'!$E$31:$F$32))),Kinder!BU453)</f>
        <v>0</v>
      </c>
      <c r="BH454">
        <f>IF(Kinder!BV453&gt;=4.5,IF('Berechnung 4_5 _ x'!N$5="Nein",4.5,IF(Kinder!AT$903&lt;3,IF(MAX(Kinder!$AJ$903:AT$903)&lt;3,4.5,Kinder!BV453),MIN('Berechnung 4_5 _ x'!$E$31:$F$32))),Kinder!BV453)</f>
        <v>0</v>
      </c>
      <c r="BI454">
        <f>IF(Kinder!BW453&gt;=4.5,IF('Berechnung 4_5 _ x'!O$5="Nein",4.5,IF(Kinder!AU$903&lt;3,IF(MAX(Kinder!$AJ$903:AU$903)&lt;3,4.5,Kinder!BW453),MIN('Berechnung 4_5 _ x'!$E$31:$F$32))),Kinder!BW453)</f>
        <v>0</v>
      </c>
      <c r="BJ454">
        <f t="shared" ref="BJ454:BU454" si="751">MIN(AX453,AX454)*AX455</f>
        <v>0</v>
      </c>
      <c r="BK454">
        <f t="shared" si="751"/>
        <v>0</v>
      </c>
      <c r="BL454">
        <f t="shared" si="751"/>
        <v>0</v>
      </c>
      <c r="BM454">
        <f t="shared" si="751"/>
        <v>0</v>
      </c>
      <c r="BN454">
        <f t="shared" si="751"/>
        <v>0</v>
      </c>
      <c r="BO454">
        <f t="shared" si="751"/>
        <v>0</v>
      </c>
      <c r="BP454">
        <f t="shared" si="751"/>
        <v>0</v>
      </c>
      <c r="BQ454">
        <f t="shared" si="751"/>
        <v>0</v>
      </c>
      <c r="BR454">
        <f t="shared" si="751"/>
        <v>0</v>
      </c>
      <c r="BS454">
        <f t="shared" si="751"/>
        <v>0</v>
      </c>
      <c r="BT454">
        <f t="shared" si="751"/>
        <v>0</v>
      </c>
      <c r="BU454">
        <f t="shared" si="751"/>
        <v>0</v>
      </c>
      <c r="BV454">
        <f>SUM(BJ454:BU454)</f>
        <v>0</v>
      </c>
      <c r="CJ454" s="78"/>
      <c r="CK454" s="581"/>
      <c r="CL454" s="581"/>
      <c r="CM454" s="581"/>
    </row>
    <row r="455" spans="1:91" ht="13.5" thickBot="1" x14ac:dyDescent="0.25">
      <c r="A455" s="167"/>
      <c r="B455" s="79"/>
      <c r="C455" s="79"/>
      <c r="D455" s="79"/>
      <c r="E455" s="79"/>
      <c r="F455" s="79"/>
      <c r="G455" s="79"/>
      <c r="H455" s="79"/>
      <c r="I455" s="79"/>
      <c r="J455" s="79"/>
      <c r="K455" s="79"/>
      <c r="L455" s="79"/>
      <c r="M455" s="79"/>
      <c r="N455" s="79"/>
      <c r="O455" s="79"/>
      <c r="P455" s="79"/>
      <c r="Q455" s="79"/>
      <c r="R455" s="79"/>
      <c r="S455" s="79"/>
      <c r="T455" s="79"/>
      <c r="U455" s="79"/>
      <c r="V455" s="79"/>
      <c r="W455" s="79"/>
      <c r="X455" s="79"/>
      <c r="Y455" s="79">
        <f t="shared" ref="Y455:AJ455" si="752">A453*M454</f>
        <v>0</v>
      </c>
      <c r="Z455" s="79">
        <f t="shared" si="752"/>
        <v>0</v>
      </c>
      <c r="AA455" s="79">
        <f t="shared" si="752"/>
        <v>0</v>
      </c>
      <c r="AB455" s="79">
        <f t="shared" si="752"/>
        <v>0</v>
      </c>
      <c r="AC455" s="79">
        <f t="shared" si="752"/>
        <v>0</v>
      </c>
      <c r="AD455" s="79">
        <f t="shared" si="752"/>
        <v>0</v>
      </c>
      <c r="AE455" s="79">
        <f t="shared" si="752"/>
        <v>0</v>
      </c>
      <c r="AF455" s="79">
        <f t="shared" si="752"/>
        <v>0</v>
      </c>
      <c r="AG455" s="79">
        <f t="shared" si="752"/>
        <v>0</v>
      </c>
      <c r="AH455" s="79">
        <f t="shared" si="752"/>
        <v>0</v>
      </c>
      <c r="AI455" s="79">
        <f t="shared" si="752"/>
        <v>0</v>
      </c>
      <c r="AJ455" s="79">
        <f t="shared" si="752"/>
        <v>0</v>
      </c>
      <c r="AK455" s="79">
        <f t="shared" ref="AK455:AV455" si="753">IF(A453&gt;4.4,M454,A453*M454)</f>
        <v>0</v>
      </c>
      <c r="AL455" s="79">
        <f t="shared" si="753"/>
        <v>0</v>
      </c>
      <c r="AM455" s="79">
        <f t="shared" si="753"/>
        <v>0</v>
      </c>
      <c r="AN455" s="79">
        <f t="shared" si="753"/>
        <v>0</v>
      </c>
      <c r="AO455" s="79">
        <f t="shared" si="753"/>
        <v>0</v>
      </c>
      <c r="AP455" s="79">
        <f t="shared" si="753"/>
        <v>0</v>
      </c>
      <c r="AQ455" s="79">
        <f t="shared" si="753"/>
        <v>0</v>
      </c>
      <c r="AR455" s="79">
        <f t="shared" si="753"/>
        <v>0</v>
      </c>
      <c r="AS455" s="79">
        <f t="shared" si="753"/>
        <v>0</v>
      </c>
      <c r="AT455" s="79">
        <f t="shared" si="753"/>
        <v>0</v>
      </c>
      <c r="AU455" s="79">
        <f t="shared" si="753"/>
        <v>0</v>
      </c>
      <c r="AV455" s="79">
        <f t="shared" si="753"/>
        <v>0</v>
      </c>
      <c r="AW455" s="79">
        <f>SUM(Y455:AJ455)</f>
        <v>0</v>
      </c>
      <c r="AX455" s="168">
        <f>Kinder!BL454</f>
        <v>0</v>
      </c>
      <c r="AY455" s="168">
        <f>Kinder!BM454</f>
        <v>0</v>
      </c>
      <c r="AZ455" s="168">
        <f>Kinder!BN454</f>
        <v>0</v>
      </c>
      <c r="BA455" s="168">
        <f>Kinder!BO454</f>
        <v>0</v>
      </c>
      <c r="BB455" s="168">
        <f>Kinder!BP454</f>
        <v>0</v>
      </c>
      <c r="BC455" s="168">
        <f>Kinder!BQ454</f>
        <v>0</v>
      </c>
      <c r="BD455" s="168">
        <f>Kinder!BR454</f>
        <v>0</v>
      </c>
      <c r="BE455" s="168">
        <f>Kinder!BS454</f>
        <v>0</v>
      </c>
      <c r="BF455" s="168">
        <f>Kinder!BT454</f>
        <v>0</v>
      </c>
      <c r="BG455" s="168">
        <f>Kinder!BU454</f>
        <v>0</v>
      </c>
      <c r="BH455" s="168">
        <f>Kinder!BV454</f>
        <v>0</v>
      </c>
      <c r="BI455" s="168">
        <f>Kinder!BW454</f>
        <v>0</v>
      </c>
      <c r="BV455" s="79"/>
      <c r="BW455" s="79">
        <f t="shared" ref="BW455:CH455" si="754">IF(MIN(AX453,AX454)&gt;4.5,4.5*AX455,BJ454)</f>
        <v>0</v>
      </c>
      <c r="BX455" s="79">
        <f t="shared" si="754"/>
        <v>0</v>
      </c>
      <c r="BY455" s="79">
        <f t="shared" si="754"/>
        <v>0</v>
      </c>
      <c r="BZ455" s="79">
        <f t="shared" si="754"/>
        <v>0</v>
      </c>
      <c r="CA455" s="79">
        <f t="shared" si="754"/>
        <v>0</v>
      </c>
      <c r="CB455" s="79">
        <f t="shared" si="754"/>
        <v>0</v>
      </c>
      <c r="CC455" s="79">
        <f t="shared" si="754"/>
        <v>0</v>
      </c>
      <c r="CD455" s="79">
        <f t="shared" si="754"/>
        <v>0</v>
      </c>
      <c r="CE455" s="79">
        <f t="shared" si="754"/>
        <v>0</v>
      </c>
      <c r="CF455" s="79">
        <f t="shared" si="754"/>
        <v>0</v>
      </c>
      <c r="CG455" s="79">
        <f t="shared" si="754"/>
        <v>0</v>
      </c>
      <c r="CH455" s="79">
        <f t="shared" si="754"/>
        <v>0</v>
      </c>
      <c r="CI455" s="79">
        <f>SUM(BW455:CH455)</f>
        <v>0</v>
      </c>
      <c r="CJ455" s="80"/>
      <c r="CK455" s="581"/>
      <c r="CL455" s="581"/>
      <c r="CM455" s="581"/>
    </row>
    <row r="456" spans="1:91" x14ac:dyDescent="0.2">
      <c r="A456" s="124">
        <f>Kinder!E456</f>
        <v>0</v>
      </c>
      <c r="B456">
        <f>Kinder!F456</f>
        <v>0</v>
      </c>
      <c r="C456">
        <f>Kinder!G456</f>
        <v>0</v>
      </c>
      <c r="D456">
        <f>Kinder!H456</f>
        <v>0</v>
      </c>
      <c r="E456">
        <f>Kinder!I456</f>
        <v>0</v>
      </c>
      <c r="F456">
        <f>Kinder!J456</f>
        <v>0</v>
      </c>
      <c r="G456">
        <f>Kinder!K456</f>
        <v>0</v>
      </c>
      <c r="H456">
        <f>Kinder!L456</f>
        <v>0</v>
      </c>
      <c r="I456">
        <f>Kinder!M456</f>
        <v>0</v>
      </c>
      <c r="J456">
        <f>Kinder!N456</f>
        <v>0</v>
      </c>
      <c r="K456">
        <f>Kinder!O456</f>
        <v>0</v>
      </c>
      <c r="L456">
        <f>Kinder!P456</f>
        <v>0</v>
      </c>
      <c r="AX456" s="165">
        <f>IF(Kinder!BL456=4.5,'Berechnung 4_5 _ x'!$E$31,Kinder!BL456)</f>
        <v>0</v>
      </c>
      <c r="AY456" s="165">
        <f>IF(Kinder!F456=4.5,'Berechnung 4_5 _ x'!$E$31,Kinder!F456)</f>
        <v>0</v>
      </c>
      <c r="AZ456" s="165">
        <f>IF(Kinder!G456=4.5,'Berechnung 4_5 _ x'!$E$31,Kinder!G456)</f>
        <v>0</v>
      </c>
      <c r="BA456" s="165">
        <f>IF(Kinder!H456=4.5,'Berechnung 4_5 _ x'!$E$31,Kinder!H456)</f>
        <v>0</v>
      </c>
      <c r="BB456" s="165">
        <f>IF(Kinder!I456=4.5,'Berechnung 4_5 _ x'!$E$31,Kinder!I456)</f>
        <v>0</v>
      </c>
      <c r="BC456" s="165">
        <f>IF(Kinder!J456=4.5,'Berechnung 4_5 _ x'!$E$31,Kinder!J456)</f>
        <v>0</v>
      </c>
      <c r="BD456" s="165">
        <f>IF(Kinder!K456=4.5,'Berechnung 4_5 _ x'!$E$31,Kinder!K456)</f>
        <v>0</v>
      </c>
      <c r="BE456" s="165">
        <f>IF(Kinder!L456=4.5,'Berechnung 4_5 _ x'!$E$31,Kinder!L456)</f>
        <v>0</v>
      </c>
      <c r="BF456" s="165">
        <f>IF(Kinder!M456=4.5,'Berechnung 4_5 _ x'!$E$31,Kinder!M456)</f>
        <v>0</v>
      </c>
      <c r="BG456" s="165">
        <f>IF(Kinder!N456=4.5,'Berechnung 4_5 _ x'!$E$31,Kinder!N456)</f>
        <v>0</v>
      </c>
      <c r="BH456" s="165">
        <f>IF(Kinder!O456=4.5,'Berechnung 4_5 _ x'!$E$31,Kinder!O456)</f>
        <v>0</v>
      </c>
      <c r="BI456" s="165">
        <f>IF(Kinder!P456=4.5,'Berechnung 4_5 _ x'!$E$31,Kinder!P456)</f>
        <v>0</v>
      </c>
      <c r="BJ456" s="165"/>
      <c r="BK456" s="165"/>
      <c r="BL456" s="165"/>
      <c r="BM456" s="165"/>
      <c r="BN456" s="165"/>
      <c r="BO456" s="165"/>
      <c r="BP456" s="165"/>
      <c r="BQ456" s="165"/>
      <c r="BR456" s="165"/>
      <c r="BS456" s="165"/>
      <c r="BT456" s="165"/>
      <c r="BU456" s="165"/>
      <c r="BW456">
        <f t="shared" ref="BW456:CH456" si="755">IF(MIN(AX456,AX457)&gt;=4.5,1*AX458,BJ457)</f>
        <v>0</v>
      </c>
      <c r="BX456">
        <f t="shared" si="755"/>
        <v>0</v>
      </c>
      <c r="BY456">
        <f t="shared" si="755"/>
        <v>0</v>
      </c>
      <c r="BZ456">
        <f t="shared" si="755"/>
        <v>0</v>
      </c>
      <c r="CA456">
        <f t="shared" si="755"/>
        <v>0</v>
      </c>
      <c r="CB456">
        <f t="shared" si="755"/>
        <v>0</v>
      </c>
      <c r="CC456">
        <f t="shared" si="755"/>
        <v>0</v>
      </c>
      <c r="CD456">
        <f t="shared" si="755"/>
        <v>0</v>
      </c>
      <c r="CE456">
        <f t="shared" si="755"/>
        <v>0</v>
      </c>
      <c r="CF456">
        <f t="shared" si="755"/>
        <v>0</v>
      </c>
      <c r="CG456">
        <f t="shared" si="755"/>
        <v>0</v>
      </c>
      <c r="CH456">
        <f t="shared" si="755"/>
        <v>0</v>
      </c>
      <c r="CJ456" s="78">
        <f>SUM(BW456:CH456)</f>
        <v>0</v>
      </c>
      <c r="CK456" s="581">
        <f>CL456+CM456</f>
        <v>0</v>
      </c>
      <c r="CL456" s="581">
        <f>IF(COUNTIF(Kinder!E458:P458,Antrag!$C$4)=0,0,(IF(AND(A456=2,Kinder!E458=Antrag!$C$4),M457,0)+IF(AND(OR(A456=2,B456=2),Kinder!F458=Antrag!$C$4),N457,0)+IF(AND(OR(A456=2,B456=2,C456=2),Kinder!G458=Antrag!$C$4),O457,0)+IF(AND(OR(A456=2,B456=2,C456=2,D456=2),Kinder!H458=Antrag!$C$4),P457,0)+IF(AND(OR(A456=2,B456=2,C456=2,D456=2,E456=2),Kinder!I458=Antrag!$C$4),Q457,0)+IF(AND(OR(A456=2,B456=2,C456=2,D456=2,E456=2,F456=2),Kinder!J458=Antrag!$C$4),R457,0))/12)</f>
        <v>0</v>
      </c>
      <c r="CM456" s="581">
        <f>IF(COUNTIF(Kinder!E458:P458,Antrag!$C$4)=0,0,(IF(AND(OR(A456=2,B456=2,C456=2,D456=2,E456=2,F456=2,G456=2),Kinder!K458=Antrag!$C$4),S457,0)+IF(AND(OR(A456=2,B456=2,C456=2,D456=2,E456=2,F456=2,G456=2,H456=2),Kinder!L458=Antrag!$C$4),T457,0)+IF(AND(OR(A456=2,B456=2,C456=2,D456=2,E456=2,F456=2,G456=2,H456=2,I456=2),Kinder!M458=Antrag!$C$4),U457,0)+IF(AND(OR(A456=2,B456=2,C456=2,D456=2,E456=2,F456=2,G456=2,H456=2,I456=2,J456=2),Kinder!N458=Antrag!$C$4),V457,0)+IF(AND(OR(A456=2,B456=2,C456=2,D456=2,E456=2,F456=2,G456=2,H456=2,I456=2,J456=2,K456=2),Kinder!O458=Antrag!$C$4),W457,0)+IF(AND(OR(A456=2,B456=2,C456=2,D456=2,E456=2,F456=2,G456=2,H456=2,I456=2,J456=2,K456=2,L456=2),Kinder!P458=Antrag!$C$4),X457,0))/12)</f>
        <v>0</v>
      </c>
    </row>
    <row r="457" spans="1:91" x14ac:dyDescent="0.2">
      <c r="A457" s="124"/>
      <c r="M457">
        <f>Kinder!E457</f>
        <v>0</v>
      </c>
      <c r="N457">
        <f>Kinder!F457</f>
        <v>0</v>
      </c>
      <c r="O457">
        <f>Kinder!G457</f>
        <v>0</v>
      </c>
      <c r="P457">
        <f>Kinder!H457</f>
        <v>0</v>
      </c>
      <c r="Q457">
        <f>Kinder!I457</f>
        <v>0</v>
      </c>
      <c r="R457">
        <f>Kinder!J457</f>
        <v>0</v>
      </c>
      <c r="S457">
        <f>Kinder!K457</f>
        <v>0</v>
      </c>
      <c r="T457">
        <f>Kinder!L457</f>
        <v>0</v>
      </c>
      <c r="U457">
        <f>Kinder!M457</f>
        <v>0</v>
      </c>
      <c r="V457">
        <f>Kinder!N457</f>
        <v>0</v>
      </c>
      <c r="W457">
        <f>Kinder!O457</f>
        <v>0</v>
      </c>
      <c r="X457">
        <f>Kinder!P457</f>
        <v>0</v>
      </c>
      <c r="AX457">
        <f>IF(Kinder!BL456&gt;=4.5,IF('Berechnung 4_5 _ x'!D$5="Nein",4.5,IF(Kinder!AJ$903&lt;3,IF(MAX(Kinder!$AJ$903:AJ$903)&lt;3,4.5,Kinder!BL456),MIN('Berechnung 4_5 _ x'!$E$31:$F$32))),Kinder!BL456)</f>
        <v>0</v>
      </c>
      <c r="AY457">
        <f>IF(Kinder!BM456&gt;=4.5,IF('Berechnung 4_5 _ x'!E$5="Nein",4.5,IF(Kinder!AK$903&lt;3,IF(MAX(Kinder!$AJ$903:AK$903)&lt;3,4.5,Kinder!BM456),MIN('Berechnung 4_5 _ x'!$E$31:$F$32))),Kinder!BM456)</f>
        <v>0</v>
      </c>
      <c r="AZ457">
        <f>IF(Kinder!BN456&gt;=4.5,IF('Berechnung 4_5 _ x'!F$5="Nein",4.5,IF(Kinder!AL$903&lt;3,IF(MAX(Kinder!$AJ$903:AL$903)&lt;3,4.5,Kinder!BN456),MIN('Berechnung 4_5 _ x'!$E$31:$F$32))),Kinder!BN456)</f>
        <v>0</v>
      </c>
      <c r="BA457">
        <f>IF(Kinder!BO456&gt;=4.5,IF('Berechnung 4_5 _ x'!G$5="Nein",4.5,IF(Kinder!AM$903&lt;3,IF(MAX(Kinder!$AJ$903:AM$903)&lt;3,4.5,Kinder!BO456),MIN('Berechnung 4_5 _ x'!$E$31:$F$32))),Kinder!BO456)</f>
        <v>0</v>
      </c>
      <c r="BB457">
        <f>IF(Kinder!BP456&gt;=4.5,IF('Berechnung 4_5 _ x'!H$5="Nein",4.5,IF(Kinder!AN$903&lt;3,IF(MAX(Kinder!$AJ$903:AN$903)&lt;3,4.5,Kinder!BP456),MIN('Berechnung 4_5 _ x'!$E$31:$F$32))),Kinder!BP456)</f>
        <v>0</v>
      </c>
      <c r="BC457">
        <f>IF(Kinder!BQ456&gt;=4.5,IF('Berechnung 4_5 _ x'!I$5="Nein",4.5,IF(Kinder!AO$903&lt;3,IF(MAX(Kinder!$AJ$903:AO$903)&lt;3,4.5,Kinder!BQ456),MIN('Berechnung 4_5 _ x'!$E$31:$F$32))),Kinder!BQ456)</f>
        <v>0</v>
      </c>
      <c r="BD457">
        <f>IF(Kinder!BR456&gt;=4.5,IF('Berechnung 4_5 _ x'!J$5="Nein",4.5,IF(Kinder!AP$903&lt;3,IF(MAX(Kinder!$AJ$903:AP$903)&lt;3,4.5,Kinder!BR456),MIN('Berechnung 4_5 _ x'!$E$31:$F$32))),Kinder!BR456)</f>
        <v>0</v>
      </c>
      <c r="BE457">
        <f>IF(Kinder!BS456&gt;=4.5,IF('Berechnung 4_5 _ x'!K$5="Nein",4.5,IF(Kinder!AQ$903&lt;3,IF(MAX(Kinder!$AJ$903:AQ$903)&lt;3,4.5,Kinder!BS456),MIN('Berechnung 4_5 _ x'!$E$31:$F$32))),Kinder!BS456)</f>
        <v>0</v>
      </c>
      <c r="BF457">
        <f>IF(Kinder!BT456&gt;=4.5,IF('Berechnung 4_5 _ x'!L$5="Nein",4.5,IF(Kinder!AR$903&lt;3,IF(MAX(Kinder!$AJ$903:AR$903)&lt;3,4.5,Kinder!BT456),MIN('Berechnung 4_5 _ x'!$E$31:$F$32))),Kinder!BT456)</f>
        <v>0</v>
      </c>
      <c r="BG457">
        <f>IF(Kinder!BU456&gt;=4.5,IF('Berechnung 4_5 _ x'!M$5="Nein",4.5,IF(Kinder!AS$903&lt;3,IF(MAX(Kinder!$AJ$903:AS$903)&lt;3,4.5,Kinder!BU456),MIN('Berechnung 4_5 _ x'!$E$31:$F$32))),Kinder!BU456)</f>
        <v>0</v>
      </c>
      <c r="BH457">
        <f>IF(Kinder!BV456&gt;=4.5,IF('Berechnung 4_5 _ x'!N$5="Nein",4.5,IF(Kinder!AT$903&lt;3,IF(MAX(Kinder!$AJ$903:AT$903)&lt;3,4.5,Kinder!BV456),MIN('Berechnung 4_5 _ x'!$E$31:$F$32))),Kinder!BV456)</f>
        <v>0</v>
      </c>
      <c r="BI457">
        <f>IF(Kinder!BW456&gt;=4.5,IF('Berechnung 4_5 _ x'!O$5="Nein",4.5,IF(Kinder!AU$903&lt;3,IF(MAX(Kinder!$AJ$903:AU$903)&lt;3,4.5,Kinder!BW456),MIN('Berechnung 4_5 _ x'!$E$31:$F$32))),Kinder!BW456)</f>
        <v>0</v>
      </c>
      <c r="BJ457">
        <f t="shared" ref="BJ457:BU457" si="756">MIN(AX456,AX457)*AX458</f>
        <v>0</v>
      </c>
      <c r="BK457">
        <f t="shared" si="756"/>
        <v>0</v>
      </c>
      <c r="BL457">
        <f t="shared" si="756"/>
        <v>0</v>
      </c>
      <c r="BM457">
        <f t="shared" si="756"/>
        <v>0</v>
      </c>
      <c r="BN457">
        <f t="shared" si="756"/>
        <v>0</v>
      </c>
      <c r="BO457">
        <f t="shared" si="756"/>
        <v>0</v>
      </c>
      <c r="BP457">
        <f t="shared" si="756"/>
        <v>0</v>
      </c>
      <c r="BQ457">
        <f t="shared" si="756"/>
        <v>0</v>
      </c>
      <c r="BR457">
        <f t="shared" si="756"/>
        <v>0</v>
      </c>
      <c r="BS457">
        <f t="shared" si="756"/>
        <v>0</v>
      </c>
      <c r="BT457">
        <f t="shared" si="756"/>
        <v>0</v>
      </c>
      <c r="BU457">
        <f t="shared" si="756"/>
        <v>0</v>
      </c>
      <c r="BV457">
        <f>SUM(BJ457:BU457)</f>
        <v>0</v>
      </c>
      <c r="CJ457" s="78"/>
      <c r="CK457" s="581"/>
      <c r="CL457" s="581"/>
      <c r="CM457" s="581"/>
    </row>
    <row r="458" spans="1:91" ht="13.5" thickBot="1" x14ac:dyDescent="0.25">
      <c r="A458" s="167"/>
      <c r="B458" s="79"/>
      <c r="C458" s="79"/>
      <c r="D458" s="79"/>
      <c r="E458" s="79"/>
      <c r="F458" s="79"/>
      <c r="G458" s="79"/>
      <c r="H458" s="79"/>
      <c r="I458" s="79"/>
      <c r="J458" s="79"/>
      <c r="K458" s="79"/>
      <c r="L458" s="79"/>
      <c r="M458" s="79"/>
      <c r="N458" s="79"/>
      <c r="O458" s="79"/>
      <c r="P458" s="79"/>
      <c r="Q458" s="79"/>
      <c r="R458" s="79"/>
      <c r="S458" s="79"/>
      <c r="T458" s="79"/>
      <c r="U458" s="79"/>
      <c r="V458" s="79"/>
      <c r="W458" s="79"/>
      <c r="X458" s="79"/>
      <c r="Y458" s="79">
        <f t="shared" ref="Y458:AJ458" si="757">A456*M457</f>
        <v>0</v>
      </c>
      <c r="Z458" s="79">
        <f t="shared" si="757"/>
        <v>0</v>
      </c>
      <c r="AA458" s="79">
        <f t="shared" si="757"/>
        <v>0</v>
      </c>
      <c r="AB458" s="79">
        <f t="shared" si="757"/>
        <v>0</v>
      </c>
      <c r="AC458" s="79">
        <f t="shared" si="757"/>
        <v>0</v>
      </c>
      <c r="AD458" s="79">
        <f t="shared" si="757"/>
        <v>0</v>
      </c>
      <c r="AE458" s="79">
        <f t="shared" si="757"/>
        <v>0</v>
      </c>
      <c r="AF458" s="79">
        <f t="shared" si="757"/>
        <v>0</v>
      </c>
      <c r="AG458" s="79">
        <f t="shared" si="757"/>
        <v>0</v>
      </c>
      <c r="AH458" s="79">
        <f t="shared" si="757"/>
        <v>0</v>
      </c>
      <c r="AI458" s="79">
        <f t="shared" si="757"/>
        <v>0</v>
      </c>
      <c r="AJ458" s="79">
        <f t="shared" si="757"/>
        <v>0</v>
      </c>
      <c r="AK458" s="79">
        <f t="shared" ref="AK458:AV458" si="758">IF(A456&gt;4.4,M457,A456*M457)</f>
        <v>0</v>
      </c>
      <c r="AL458" s="79">
        <f t="shared" si="758"/>
        <v>0</v>
      </c>
      <c r="AM458" s="79">
        <f t="shared" si="758"/>
        <v>0</v>
      </c>
      <c r="AN458" s="79">
        <f t="shared" si="758"/>
        <v>0</v>
      </c>
      <c r="AO458" s="79">
        <f t="shared" si="758"/>
        <v>0</v>
      </c>
      <c r="AP458" s="79">
        <f t="shared" si="758"/>
        <v>0</v>
      </c>
      <c r="AQ458" s="79">
        <f t="shared" si="758"/>
        <v>0</v>
      </c>
      <c r="AR458" s="79">
        <f t="shared" si="758"/>
        <v>0</v>
      </c>
      <c r="AS458" s="79">
        <f t="shared" si="758"/>
        <v>0</v>
      </c>
      <c r="AT458" s="79">
        <f t="shared" si="758"/>
        <v>0</v>
      </c>
      <c r="AU458" s="79">
        <f t="shared" si="758"/>
        <v>0</v>
      </c>
      <c r="AV458" s="79">
        <f t="shared" si="758"/>
        <v>0</v>
      </c>
      <c r="AW458" s="79">
        <f>SUM(Y458:AJ458)</f>
        <v>0</v>
      </c>
      <c r="AX458" s="168">
        <f>Kinder!BL457</f>
        <v>0</v>
      </c>
      <c r="AY458" s="168">
        <f>Kinder!BM457</f>
        <v>0</v>
      </c>
      <c r="AZ458" s="168">
        <f>Kinder!BN457</f>
        <v>0</v>
      </c>
      <c r="BA458" s="168">
        <f>Kinder!BO457</f>
        <v>0</v>
      </c>
      <c r="BB458" s="168">
        <f>Kinder!BP457</f>
        <v>0</v>
      </c>
      <c r="BC458" s="168">
        <f>Kinder!BQ457</f>
        <v>0</v>
      </c>
      <c r="BD458" s="168">
        <f>Kinder!BR457</f>
        <v>0</v>
      </c>
      <c r="BE458" s="168">
        <f>Kinder!BS457</f>
        <v>0</v>
      </c>
      <c r="BF458" s="168">
        <f>Kinder!BT457</f>
        <v>0</v>
      </c>
      <c r="BG458" s="168">
        <f>Kinder!BU457</f>
        <v>0</v>
      </c>
      <c r="BH458" s="168">
        <f>Kinder!BV457</f>
        <v>0</v>
      </c>
      <c r="BI458" s="168">
        <f>Kinder!BW457</f>
        <v>0</v>
      </c>
      <c r="BV458" s="79"/>
      <c r="BW458" s="79">
        <f t="shared" ref="BW458:CH458" si="759">IF(MIN(AX456,AX457)&gt;4.5,4.5*AX458,BJ457)</f>
        <v>0</v>
      </c>
      <c r="BX458" s="79">
        <f t="shared" si="759"/>
        <v>0</v>
      </c>
      <c r="BY458" s="79">
        <f t="shared" si="759"/>
        <v>0</v>
      </c>
      <c r="BZ458" s="79">
        <f t="shared" si="759"/>
        <v>0</v>
      </c>
      <c r="CA458" s="79">
        <f t="shared" si="759"/>
        <v>0</v>
      </c>
      <c r="CB458" s="79">
        <f t="shared" si="759"/>
        <v>0</v>
      </c>
      <c r="CC458" s="79">
        <f t="shared" si="759"/>
        <v>0</v>
      </c>
      <c r="CD458" s="79">
        <f t="shared" si="759"/>
        <v>0</v>
      </c>
      <c r="CE458" s="79">
        <f t="shared" si="759"/>
        <v>0</v>
      </c>
      <c r="CF458" s="79">
        <f t="shared" si="759"/>
        <v>0</v>
      </c>
      <c r="CG458" s="79">
        <f t="shared" si="759"/>
        <v>0</v>
      </c>
      <c r="CH458" s="79">
        <f t="shared" si="759"/>
        <v>0</v>
      </c>
      <c r="CI458" s="79">
        <f>SUM(BW458:CH458)</f>
        <v>0</v>
      </c>
      <c r="CJ458" s="80"/>
      <c r="CK458" s="581"/>
      <c r="CL458" s="581"/>
      <c r="CM458" s="581"/>
    </row>
    <row r="459" spans="1:91" x14ac:dyDescent="0.2">
      <c r="A459" s="124">
        <f>Kinder!E459</f>
        <v>0</v>
      </c>
      <c r="B459">
        <f>Kinder!F459</f>
        <v>0</v>
      </c>
      <c r="C459">
        <f>Kinder!G459</f>
        <v>0</v>
      </c>
      <c r="D459">
        <f>Kinder!H459</f>
        <v>0</v>
      </c>
      <c r="E459">
        <f>Kinder!I459</f>
        <v>0</v>
      </c>
      <c r="F459">
        <f>Kinder!J459</f>
        <v>0</v>
      </c>
      <c r="G459">
        <f>Kinder!K459</f>
        <v>0</v>
      </c>
      <c r="H459">
        <f>Kinder!L459</f>
        <v>0</v>
      </c>
      <c r="I459">
        <f>Kinder!M459</f>
        <v>0</v>
      </c>
      <c r="J459">
        <f>Kinder!N459</f>
        <v>0</v>
      </c>
      <c r="K459">
        <f>Kinder!O459</f>
        <v>0</v>
      </c>
      <c r="L459">
        <f>Kinder!P459</f>
        <v>0</v>
      </c>
      <c r="AX459" s="165">
        <f>IF(Kinder!BL459=4.5,'Berechnung 4_5 _ x'!$E$31,Kinder!BL459)</f>
        <v>0</v>
      </c>
      <c r="AY459" s="165">
        <f>IF(Kinder!F459=4.5,'Berechnung 4_5 _ x'!$E$31,Kinder!F459)</f>
        <v>0</v>
      </c>
      <c r="AZ459" s="165">
        <f>IF(Kinder!G459=4.5,'Berechnung 4_5 _ x'!$E$31,Kinder!G459)</f>
        <v>0</v>
      </c>
      <c r="BA459" s="165">
        <f>IF(Kinder!H459=4.5,'Berechnung 4_5 _ x'!$E$31,Kinder!H459)</f>
        <v>0</v>
      </c>
      <c r="BB459" s="165">
        <f>IF(Kinder!I459=4.5,'Berechnung 4_5 _ x'!$E$31,Kinder!I459)</f>
        <v>0</v>
      </c>
      <c r="BC459" s="165">
        <f>IF(Kinder!J459=4.5,'Berechnung 4_5 _ x'!$E$31,Kinder!J459)</f>
        <v>0</v>
      </c>
      <c r="BD459" s="165">
        <f>IF(Kinder!K459=4.5,'Berechnung 4_5 _ x'!$E$31,Kinder!K459)</f>
        <v>0</v>
      </c>
      <c r="BE459" s="165">
        <f>IF(Kinder!L459=4.5,'Berechnung 4_5 _ x'!$E$31,Kinder!L459)</f>
        <v>0</v>
      </c>
      <c r="BF459" s="165">
        <f>IF(Kinder!M459=4.5,'Berechnung 4_5 _ x'!$E$31,Kinder!M459)</f>
        <v>0</v>
      </c>
      <c r="BG459" s="165">
        <f>IF(Kinder!N459=4.5,'Berechnung 4_5 _ x'!$E$31,Kinder!N459)</f>
        <v>0</v>
      </c>
      <c r="BH459" s="165">
        <f>IF(Kinder!O459=4.5,'Berechnung 4_5 _ x'!$E$31,Kinder!O459)</f>
        <v>0</v>
      </c>
      <c r="BI459" s="165">
        <f>IF(Kinder!P459=4.5,'Berechnung 4_5 _ x'!$E$31,Kinder!P459)</f>
        <v>0</v>
      </c>
      <c r="BJ459" s="165"/>
      <c r="BK459" s="165"/>
      <c r="BL459" s="165"/>
      <c r="BM459" s="165"/>
      <c r="BN459" s="165"/>
      <c r="BO459" s="165"/>
      <c r="BP459" s="165"/>
      <c r="BQ459" s="165"/>
      <c r="BR459" s="165"/>
      <c r="BS459" s="165"/>
      <c r="BT459" s="165"/>
      <c r="BU459" s="165"/>
      <c r="BW459">
        <f t="shared" ref="BW459:CH459" si="760">IF(MIN(AX459,AX460)&gt;=4.5,1*AX461,BJ460)</f>
        <v>0</v>
      </c>
      <c r="BX459">
        <f t="shared" si="760"/>
        <v>0</v>
      </c>
      <c r="BY459">
        <f t="shared" si="760"/>
        <v>0</v>
      </c>
      <c r="BZ459">
        <f t="shared" si="760"/>
        <v>0</v>
      </c>
      <c r="CA459">
        <f t="shared" si="760"/>
        <v>0</v>
      </c>
      <c r="CB459">
        <f t="shared" si="760"/>
        <v>0</v>
      </c>
      <c r="CC459">
        <f t="shared" si="760"/>
        <v>0</v>
      </c>
      <c r="CD459">
        <f t="shared" si="760"/>
        <v>0</v>
      </c>
      <c r="CE459">
        <f t="shared" si="760"/>
        <v>0</v>
      </c>
      <c r="CF459">
        <f t="shared" si="760"/>
        <v>0</v>
      </c>
      <c r="CG459">
        <f t="shared" si="760"/>
        <v>0</v>
      </c>
      <c r="CH459">
        <f t="shared" si="760"/>
        <v>0</v>
      </c>
      <c r="CJ459" s="78">
        <f>SUM(BW459:CH459)</f>
        <v>0</v>
      </c>
      <c r="CK459" s="581">
        <f>CL459+CM459</f>
        <v>0</v>
      </c>
      <c r="CL459" s="581">
        <f>IF(COUNTIF(Kinder!E461:P461,Antrag!$C$4)=0,0,(IF(AND(A459=2,Kinder!E461=Antrag!$C$4),M460,0)+IF(AND(OR(A459=2,B459=2),Kinder!F461=Antrag!$C$4),N460,0)+IF(AND(OR(A459=2,B459=2,C459=2),Kinder!G461=Antrag!$C$4),O460,0)+IF(AND(OR(A459=2,B459=2,C459=2,D459=2),Kinder!H461=Antrag!$C$4),P460,0)+IF(AND(OR(A459=2,B459=2,C459=2,D459=2,E459=2),Kinder!I461=Antrag!$C$4),Q460,0)+IF(AND(OR(A459=2,B459=2,C459=2,D459=2,E459=2,F459=2),Kinder!J461=Antrag!$C$4),R460,0))/12)</f>
        <v>0</v>
      </c>
      <c r="CM459" s="581">
        <f>IF(COUNTIF(Kinder!E461:P461,Antrag!$C$4)=0,0,(IF(AND(OR(A459=2,B459=2,C459=2,D459=2,E459=2,F459=2,G459=2),Kinder!K461=Antrag!$C$4),S460,0)+IF(AND(OR(A459=2,B459=2,C459=2,D459=2,E459=2,F459=2,G459=2,H459=2),Kinder!L461=Antrag!$C$4),T460,0)+IF(AND(OR(A459=2,B459=2,C459=2,D459=2,E459=2,F459=2,G459=2,H459=2,I459=2),Kinder!M461=Antrag!$C$4),U460,0)+IF(AND(OR(A459=2,B459=2,C459=2,D459=2,E459=2,F459=2,G459=2,H459=2,I459=2,J459=2),Kinder!N461=Antrag!$C$4),V460,0)+IF(AND(OR(A459=2,B459=2,C459=2,D459=2,E459=2,F459=2,G459=2,H459=2,I459=2,J459=2,K459=2),Kinder!O461=Antrag!$C$4),W460,0)+IF(AND(OR(A459=2,B459=2,C459=2,D459=2,E459=2,F459=2,G459=2,H459=2,I459=2,J459=2,K459=2,L459=2),Kinder!P461=Antrag!$C$4),X460,0))/12)</f>
        <v>0</v>
      </c>
    </row>
    <row r="460" spans="1:91" x14ac:dyDescent="0.2">
      <c r="A460" s="124"/>
      <c r="M460">
        <f>Kinder!E460</f>
        <v>0</v>
      </c>
      <c r="N460">
        <f>Kinder!F460</f>
        <v>0</v>
      </c>
      <c r="O460">
        <f>Kinder!G460</f>
        <v>0</v>
      </c>
      <c r="P460">
        <f>Kinder!H460</f>
        <v>0</v>
      </c>
      <c r="Q460">
        <f>Kinder!I460</f>
        <v>0</v>
      </c>
      <c r="R460">
        <f>Kinder!J460</f>
        <v>0</v>
      </c>
      <c r="S460">
        <f>Kinder!K460</f>
        <v>0</v>
      </c>
      <c r="T460">
        <f>Kinder!L460</f>
        <v>0</v>
      </c>
      <c r="U460">
        <f>Kinder!M460</f>
        <v>0</v>
      </c>
      <c r="V460">
        <f>Kinder!N460</f>
        <v>0</v>
      </c>
      <c r="W460">
        <f>Kinder!O460</f>
        <v>0</v>
      </c>
      <c r="X460">
        <f>Kinder!P460</f>
        <v>0</v>
      </c>
      <c r="AX460">
        <f>IF(Kinder!BL459&gt;=4.5,IF('Berechnung 4_5 _ x'!D$5="Nein",4.5,IF(Kinder!AJ$903&lt;3,IF(MAX(Kinder!$AJ$903:AJ$903)&lt;3,4.5,Kinder!BL459),MIN('Berechnung 4_5 _ x'!$E$31:$F$32))),Kinder!BL459)</f>
        <v>0</v>
      </c>
      <c r="AY460">
        <f>IF(Kinder!BM459&gt;=4.5,IF('Berechnung 4_5 _ x'!E$5="Nein",4.5,IF(Kinder!AK$903&lt;3,IF(MAX(Kinder!$AJ$903:AK$903)&lt;3,4.5,Kinder!BM459),MIN('Berechnung 4_5 _ x'!$E$31:$F$32))),Kinder!BM459)</f>
        <v>0</v>
      </c>
      <c r="AZ460">
        <f>IF(Kinder!BN459&gt;=4.5,IF('Berechnung 4_5 _ x'!F$5="Nein",4.5,IF(Kinder!AL$903&lt;3,IF(MAX(Kinder!$AJ$903:AL$903)&lt;3,4.5,Kinder!BN459),MIN('Berechnung 4_5 _ x'!$E$31:$F$32))),Kinder!BN459)</f>
        <v>0</v>
      </c>
      <c r="BA460">
        <f>IF(Kinder!BO459&gt;=4.5,IF('Berechnung 4_5 _ x'!G$5="Nein",4.5,IF(Kinder!AM$903&lt;3,IF(MAX(Kinder!$AJ$903:AM$903)&lt;3,4.5,Kinder!BO459),MIN('Berechnung 4_5 _ x'!$E$31:$F$32))),Kinder!BO459)</f>
        <v>0</v>
      </c>
      <c r="BB460">
        <f>IF(Kinder!BP459&gt;=4.5,IF('Berechnung 4_5 _ x'!H$5="Nein",4.5,IF(Kinder!AN$903&lt;3,IF(MAX(Kinder!$AJ$903:AN$903)&lt;3,4.5,Kinder!BP459),MIN('Berechnung 4_5 _ x'!$E$31:$F$32))),Kinder!BP459)</f>
        <v>0</v>
      </c>
      <c r="BC460">
        <f>IF(Kinder!BQ459&gt;=4.5,IF('Berechnung 4_5 _ x'!I$5="Nein",4.5,IF(Kinder!AO$903&lt;3,IF(MAX(Kinder!$AJ$903:AO$903)&lt;3,4.5,Kinder!BQ459),MIN('Berechnung 4_5 _ x'!$E$31:$F$32))),Kinder!BQ459)</f>
        <v>0</v>
      </c>
      <c r="BD460">
        <f>IF(Kinder!BR459&gt;=4.5,IF('Berechnung 4_5 _ x'!J$5="Nein",4.5,IF(Kinder!AP$903&lt;3,IF(MAX(Kinder!$AJ$903:AP$903)&lt;3,4.5,Kinder!BR459),MIN('Berechnung 4_5 _ x'!$E$31:$F$32))),Kinder!BR459)</f>
        <v>0</v>
      </c>
      <c r="BE460">
        <f>IF(Kinder!BS459&gt;=4.5,IF('Berechnung 4_5 _ x'!K$5="Nein",4.5,IF(Kinder!AQ$903&lt;3,IF(MAX(Kinder!$AJ$903:AQ$903)&lt;3,4.5,Kinder!BS459),MIN('Berechnung 4_5 _ x'!$E$31:$F$32))),Kinder!BS459)</f>
        <v>0</v>
      </c>
      <c r="BF460">
        <f>IF(Kinder!BT459&gt;=4.5,IF('Berechnung 4_5 _ x'!L$5="Nein",4.5,IF(Kinder!AR$903&lt;3,IF(MAX(Kinder!$AJ$903:AR$903)&lt;3,4.5,Kinder!BT459),MIN('Berechnung 4_5 _ x'!$E$31:$F$32))),Kinder!BT459)</f>
        <v>0</v>
      </c>
      <c r="BG460">
        <f>IF(Kinder!BU459&gt;=4.5,IF('Berechnung 4_5 _ x'!M$5="Nein",4.5,IF(Kinder!AS$903&lt;3,IF(MAX(Kinder!$AJ$903:AS$903)&lt;3,4.5,Kinder!BU459),MIN('Berechnung 4_5 _ x'!$E$31:$F$32))),Kinder!BU459)</f>
        <v>0</v>
      </c>
      <c r="BH460">
        <f>IF(Kinder!BV459&gt;=4.5,IF('Berechnung 4_5 _ x'!N$5="Nein",4.5,IF(Kinder!AT$903&lt;3,IF(MAX(Kinder!$AJ$903:AT$903)&lt;3,4.5,Kinder!BV459),MIN('Berechnung 4_5 _ x'!$E$31:$F$32))),Kinder!BV459)</f>
        <v>0</v>
      </c>
      <c r="BI460">
        <f>IF(Kinder!BW459&gt;=4.5,IF('Berechnung 4_5 _ x'!O$5="Nein",4.5,IF(Kinder!AU$903&lt;3,IF(MAX(Kinder!$AJ$903:AU$903)&lt;3,4.5,Kinder!BW459),MIN('Berechnung 4_5 _ x'!$E$31:$F$32))),Kinder!BW459)</f>
        <v>0</v>
      </c>
      <c r="BJ460">
        <f t="shared" ref="BJ460:BU460" si="761">MIN(AX459,AX460)*AX461</f>
        <v>0</v>
      </c>
      <c r="BK460">
        <f t="shared" si="761"/>
        <v>0</v>
      </c>
      <c r="BL460">
        <f t="shared" si="761"/>
        <v>0</v>
      </c>
      <c r="BM460">
        <f t="shared" si="761"/>
        <v>0</v>
      </c>
      <c r="BN460">
        <f t="shared" si="761"/>
        <v>0</v>
      </c>
      <c r="BO460">
        <f t="shared" si="761"/>
        <v>0</v>
      </c>
      <c r="BP460">
        <f t="shared" si="761"/>
        <v>0</v>
      </c>
      <c r="BQ460">
        <f t="shared" si="761"/>
        <v>0</v>
      </c>
      <c r="BR460">
        <f t="shared" si="761"/>
        <v>0</v>
      </c>
      <c r="BS460">
        <f t="shared" si="761"/>
        <v>0</v>
      </c>
      <c r="BT460">
        <f t="shared" si="761"/>
        <v>0</v>
      </c>
      <c r="BU460">
        <f t="shared" si="761"/>
        <v>0</v>
      </c>
      <c r="BV460">
        <f>SUM(BJ460:BU460)</f>
        <v>0</v>
      </c>
      <c r="CJ460" s="78"/>
      <c r="CK460" s="581"/>
      <c r="CL460" s="581"/>
      <c r="CM460" s="581"/>
    </row>
    <row r="461" spans="1:91" ht="13.5" thickBot="1" x14ac:dyDescent="0.25">
      <c r="A461" s="167"/>
      <c r="B461" s="79"/>
      <c r="C461" s="79"/>
      <c r="D461" s="79"/>
      <c r="E461" s="79"/>
      <c r="F461" s="79"/>
      <c r="G461" s="79"/>
      <c r="H461" s="79"/>
      <c r="I461" s="79"/>
      <c r="J461" s="79"/>
      <c r="K461" s="79"/>
      <c r="L461" s="79"/>
      <c r="M461" s="79"/>
      <c r="N461" s="79"/>
      <c r="O461" s="79"/>
      <c r="P461" s="79"/>
      <c r="Q461" s="79"/>
      <c r="R461" s="79"/>
      <c r="S461" s="79"/>
      <c r="T461" s="79"/>
      <c r="U461" s="79"/>
      <c r="V461" s="79"/>
      <c r="W461" s="79"/>
      <c r="X461" s="79"/>
      <c r="Y461" s="79">
        <f t="shared" ref="Y461:AJ461" si="762">A459*M460</f>
        <v>0</v>
      </c>
      <c r="Z461" s="79">
        <f t="shared" si="762"/>
        <v>0</v>
      </c>
      <c r="AA461" s="79">
        <f t="shared" si="762"/>
        <v>0</v>
      </c>
      <c r="AB461" s="79">
        <f t="shared" si="762"/>
        <v>0</v>
      </c>
      <c r="AC461" s="79">
        <f t="shared" si="762"/>
        <v>0</v>
      </c>
      <c r="AD461" s="79">
        <f t="shared" si="762"/>
        <v>0</v>
      </c>
      <c r="AE461" s="79">
        <f t="shared" si="762"/>
        <v>0</v>
      </c>
      <c r="AF461" s="79">
        <f t="shared" si="762"/>
        <v>0</v>
      </c>
      <c r="AG461" s="79">
        <f t="shared" si="762"/>
        <v>0</v>
      </c>
      <c r="AH461" s="79">
        <f t="shared" si="762"/>
        <v>0</v>
      </c>
      <c r="AI461" s="79">
        <f t="shared" si="762"/>
        <v>0</v>
      </c>
      <c r="AJ461" s="79">
        <f t="shared" si="762"/>
        <v>0</v>
      </c>
      <c r="AK461" s="79">
        <f t="shared" ref="AK461:AV461" si="763">IF(A459&gt;4.4,M460,A459*M460)</f>
        <v>0</v>
      </c>
      <c r="AL461" s="79">
        <f t="shared" si="763"/>
        <v>0</v>
      </c>
      <c r="AM461" s="79">
        <f t="shared" si="763"/>
        <v>0</v>
      </c>
      <c r="AN461" s="79">
        <f t="shared" si="763"/>
        <v>0</v>
      </c>
      <c r="AO461" s="79">
        <f t="shared" si="763"/>
        <v>0</v>
      </c>
      <c r="AP461" s="79">
        <f t="shared" si="763"/>
        <v>0</v>
      </c>
      <c r="AQ461" s="79">
        <f t="shared" si="763"/>
        <v>0</v>
      </c>
      <c r="AR461" s="79">
        <f t="shared" si="763"/>
        <v>0</v>
      </c>
      <c r="AS461" s="79">
        <f t="shared" si="763"/>
        <v>0</v>
      </c>
      <c r="AT461" s="79">
        <f t="shared" si="763"/>
        <v>0</v>
      </c>
      <c r="AU461" s="79">
        <f t="shared" si="763"/>
        <v>0</v>
      </c>
      <c r="AV461" s="79">
        <f t="shared" si="763"/>
        <v>0</v>
      </c>
      <c r="AW461" s="79">
        <f>SUM(Y461:AJ461)</f>
        <v>0</v>
      </c>
      <c r="AX461" s="168">
        <f>Kinder!BL460</f>
        <v>0</v>
      </c>
      <c r="AY461" s="168">
        <f>Kinder!BM460</f>
        <v>0</v>
      </c>
      <c r="AZ461" s="168">
        <f>Kinder!BN460</f>
        <v>0</v>
      </c>
      <c r="BA461" s="168">
        <f>Kinder!BO460</f>
        <v>0</v>
      </c>
      <c r="BB461" s="168">
        <f>Kinder!BP460</f>
        <v>0</v>
      </c>
      <c r="BC461" s="168">
        <f>Kinder!BQ460</f>
        <v>0</v>
      </c>
      <c r="BD461" s="168">
        <f>Kinder!BR460</f>
        <v>0</v>
      </c>
      <c r="BE461" s="168">
        <f>Kinder!BS460</f>
        <v>0</v>
      </c>
      <c r="BF461" s="168">
        <f>Kinder!BT460</f>
        <v>0</v>
      </c>
      <c r="BG461" s="168">
        <f>Kinder!BU460</f>
        <v>0</v>
      </c>
      <c r="BH461" s="168">
        <f>Kinder!BV460</f>
        <v>0</v>
      </c>
      <c r="BI461" s="168">
        <f>Kinder!BW460</f>
        <v>0</v>
      </c>
      <c r="BV461" s="79"/>
      <c r="BW461" s="79">
        <f t="shared" ref="BW461:CH461" si="764">IF(MIN(AX459,AX460)&gt;4.5,4.5*AX461,BJ460)</f>
        <v>0</v>
      </c>
      <c r="BX461" s="79">
        <f t="shared" si="764"/>
        <v>0</v>
      </c>
      <c r="BY461" s="79">
        <f t="shared" si="764"/>
        <v>0</v>
      </c>
      <c r="BZ461" s="79">
        <f t="shared" si="764"/>
        <v>0</v>
      </c>
      <c r="CA461" s="79">
        <f t="shared" si="764"/>
        <v>0</v>
      </c>
      <c r="CB461" s="79">
        <f t="shared" si="764"/>
        <v>0</v>
      </c>
      <c r="CC461" s="79">
        <f t="shared" si="764"/>
        <v>0</v>
      </c>
      <c r="CD461" s="79">
        <f t="shared" si="764"/>
        <v>0</v>
      </c>
      <c r="CE461" s="79">
        <f t="shared" si="764"/>
        <v>0</v>
      </c>
      <c r="CF461" s="79">
        <f t="shared" si="764"/>
        <v>0</v>
      </c>
      <c r="CG461" s="79">
        <f t="shared" si="764"/>
        <v>0</v>
      </c>
      <c r="CH461" s="79">
        <f t="shared" si="764"/>
        <v>0</v>
      </c>
      <c r="CI461" s="79">
        <f>SUM(BW461:CH461)</f>
        <v>0</v>
      </c>
      <c r="CJ461" s="80"/>
      <c r="CK461" s="581"/>
      <c r="CL461" s="581"/>
      <c r="CM461" s="581"/>
    </row>
    <row r="462" spans="1:91" x14ac:dyDescent="0.2">
      <c r="A462" s="124">
        <f>Kinder!E462</f>
        <v>0</v>
      </c>
      <c r="B462">
        <f>Kinder!F462</f>
        <v>0</v>
      </c>
      <c r="C462">
        <f>Kinder!G462</f>
        <v>0</v>
      </c>
      <c r="D462">
        <f>Kinder!H462</f>
        <v>0</v>
      </c>
      <c r="E462">
        <f>Kinder!I462</f>
        <v>0</v>
      </c>
      <c r="F462">
        <f>Kinder!J462</f>
        <v>0</v>
      </c>
      <c r="G462">
        <f>Kinder!K462</f>
        <v>0</v>
      </c>
      <c r="H462">
        <f>Kinder!L462</f>
        <v>0</v>
      </c>
      <c r="I462">
        <f>Kinder!M462</f>
        <v>0</v>
      </c>
      <c r="J462">
        <f>Kinder!N462</f>
        <v>0</v>
      </c>
      <c r="K462">
        <f>Kinder!O462</f>
        <v>0</v>
      </c>
      <c r="L462">
        <f>Kinder!P462</f>
        <v>0</v>
      </c>
      <c r="AX462" s="165">
        <f>IF(Kinder!BL462=4.5,'Berechnung 4_5 _ x'!$E$31,Kinder!BL462)</f>
        <v>0</v>
      </c>
      <c r="AY462" s="165">
        <f>IF(Kinder!F462=4.5,'Berechnung 4_5 _ x'!$E$31,Kinder!F462)</f>
        <v>0</v>
      </c>
      <c r="AZ462" s="165">
        <f>IF(Kinder!G462=4.5,'Berechnung 4_5 _ x'!$E$31,Kinder!G462)</f>
        <v>0</v>
      </c>
      <c r="BA462" s="165">
        <f>IF(Kinder!H462=4.5,'Berechnung 4_5 _ x'!$E$31,Kinder!H462)</f>
        <v>0</v>
      </c>
      <c r="BB462" s="165">
        <f>IF(Kinder!I462=4.5,'Berechnung 4_5 _ x'!$E$31,Kinder!I462)</f>
        <v>0</v>
      </c>
      <c r="BC462" s="165">
        <f>IF(Kinder!J462=4.5,'Berechnung 4_5 _ x'!$E$31,Kinder!J462)</f>
        <v>0</v>
      </c>
      <c r="BD462" s="165">
        <f>IF(Kinder!K462=4.5,'Berechnung 4_5 _ x'!$E$31,Kinder!K462)</f>
        <v>0</v>
      </c>
      <c r="BE462" s="165">
        <f>IF(Kinder!L462=4.5,'Berechnung 4_5 _ x'!$E$31,Kinder!L462)</f>
        <v>0</v>
      </c>
      <c r="BF462" s="165">
        <f>IF(Kinder!M462=4.5,'Berechnung 4_5 _ x'!$E$31,Kinder!M462)</f>
        <v>0</v>
      </c>
      <c r="BG462" s="165">
        <f>IF(Kinder!N462=4.5,'Berechnung 4_5 _ x'!$E$31,Kinder!N462)</f>
        <v>0</v>
      </c>
      <c r="BH462" s="165">
        <f>IF(Kinder!O462=4.5,'Berechnung 4_5 _ x'!$E$31,Kinder!O462)</f>
        <v>0</v>
      </c>
      <c r="BI462" s="165">
        <f>IF(Kinder!P462=4.5,'Berechnung 4_5 _ x'!$E$31,Kinder!P462)</f>
        <v>0</v>
      </c>
      <c r="BJ462" s="165"/>
      <c r="BK462" s="165"/>
      <c r="BL462" s="165"/>
      <c r="BM462" s="165"/>
      <c r="BN462" s="165"/>
      <c r="BO462" s="165"/>
      <c r="BP462" s="165"/>
      <c r="BQ462" s="165"/>
      <c r="BR462" s="165"/>
      <c r="BS462" s="165"/>
      <c r="BT462" s="165"/>
      <c r="BU462" s="165"/>
      <c r="BW462">
        <f t="shared" ref="BW462:CH462" si="765">IF(MIN(AX462,AX463)&gt;=4.5,1*AX464,BJ463)</f>
        <v>0</v>
      </c>
      <c r="BX462">
        <f t="shared" si="765"/>
        <v>0</v>
      </c>
      <c r="BY462">
        <f t="shared" si="765"/>
        <v>0</v>
      </c>
      <c r="BZ462">
        <f t="shared" si="765"/>
        <v>0</v>
      </c>
      <c r="CA462">
        <f t="shared" si="765"/>
        <v>0</v>
      </c>
      <c r="CB462">
        <f t="shared" si="765"/>
        <v>0</v>
      </c>
      <c r="CC462">
        <f t="shared" si="765"/>
        <v>0</v>
      </c>
      <c r="CD462">
        <f t="shared" si="765"/>
        <v>0</v>
      </c>
      <c r="CE462">
        <f t="shared" si="765"/>
        <v>0</v>
      </c>
      <c r="CF462">
        <f t="shared" si="765"/>
        <v>0</v>
      </c>
      <c r="CG462">
        <f t="shared" si="765"/>
        <v>0</v>
      </c>
      <c r="CH462">
        <f t="shared" si="765"/>
        <v>0</v>
      </c>
      <c r="CJ462" s="78">
        <f>SUM(BW462:CH462)</f>
        <v>0</v>
      </c>
      <c r="CK462" s="581">
        <f>CL462+CM462</f>
        <v>0</v>
      </c>
      <c r="CL462" s="581">
        <f>IF(COUNTIF(Kinder!E464:P464,Antrag!$C$4)=0,0,(IF(AND(A462=2,Kinder!E464=Antrag!$C$4),M463,0)+IF(AND(OR(A462=2,B462=2),Kinder!F464=Antrag!$C$4),N463,0)+IF(AND(OR(A462=2,B462=2,C462=2),Kinder!G464=Antrag!$C$4),O463,0)+IF(AND(OR(A462=2,B462=2,C462=2,D462=2),Kinder!H464=Antrag!$C$4),P463,0)+IF(AND(OR(A462=2,B462=2,C462=2,D462=2,E462=2),Kinder!I464=Antrag!$C$4),Q463,0)+IF(AND(OR(A462=2,B462=2,C462=2,D462=2,E462=2,F462=2),Kinder!J464=Antrag!$C$4),R463,0))/12)</f>
        <v>0</v>
      </c>
      <c r="CM462" s="581">
        <f>IF(COUNTIF(Kinder!E464:P464,Antrag!$C$4)=0,0,(IF(AND(OR(A462=2,B462=2,C462=2,D462=2,E462=2,F462=2,G462=2),Kinder!K464=Antrag!$C$4),S463,0)+IF(AND(OR(A462=2,B462=2,C462=2,D462=2,E462=2,F462=2,G462=2,H462=2),Kinder!L464=Antrag!$C$4),T463,0)+IF(AND(OR(A462=2,B462=2,C462=2,D462=2,E462=2,F462=2,G462=2,H462=2,I462=2),Kinder!M464=Antrag!$C$4),U463,0)+IF(AND(OR(A462=2,B462=2,C462=2,D462=2,E462=2,F462=2,G462=2,H462=2,I462=2,J462=2),Kinder!N464=Antrag!$C$4),V463,0)+IF(AND(OR(A462=2,B462=2,C462=2,D462=2,E462=2,F462=2,G462=2,H462=2,I462=2,J462=2,K462=2),Kinder!O464=Antrag!$C$4),W463,0)+IF(AND(OR(A462=2,B462=2,C462=2,D462=2,E462=2,F462=2,G462=2,H462=2,I462=2,J462=2,K462=2,L462=2),Kinder!P464=Antrag!$C$4),X463,0))/12)</f>
        <v>0</v>
      </c>
    </row>
    <row r="463" spans="1:91" x14ac:dyDescent="0.2">
      <c r="A463" s="124"/>
      <c r="M463">
        <f>Kinder!E463</f>
        <v>0</v>
      </c>
      <c r="N463">
        <f>Kinder!F463</f>
        <v>0</v>
      </c>
      <c r="O463">
        <f>Kinder!G463</f>
        <v>0</v>
      </c>
      <c r="P463">
        <f>Kinder!H463</f>
        <v>0</v>
      </c>
      <c r="Q463">
        <f>Kinder!I463</f>
        <v>0</v>
      </c>
      <c r="R463">
        <f>Kinder!J463</f>
        <v>0</v>
      </c>
      <c r="S463">
        <f>Kinder!K463</f>
        <v>0</v>
      </c>
      <c r="T463">
        <f>Kinder!L463</f>
        <v>0</v>
      </c>
      <c r="U463">
        <f>Kinder!M463</f>
        <v>0</v>
      </c>
      <c r="V463">
        <f>Kinder!N463</f>
        <v>0</v>
      </c>
      <c r="W463">
        <f>Kinder!O463</f>
        <v>0</v>
      </c>
      <c r="X463">
        <f>Kinder!P463</f>
        <v>0</v>
      </c>
      <c r="AX463">
        <f>IF(Kinder!BL462&gt;=4.5,IF('Berechnung 4_5 _ x'!D$5="Nein",4.5,IF(Kinder!AJ$903&lt;3,IF(MAX(Kinder!$AJ$903:AJ$903)&lt;3,4.5,Kinder!BL462),MIN('Berechnung 4_5 _ x'!$E$31:$F$32))),Kinder!BL462)</f>
        <v>0</v>
      </c>
      <c r="AY463">
        <f>IF(Kinder!BM462&gt;=4.5,IF('Berechnung 4_5 _ x'!E$5="Nein",4.5,IF(Kinder!AK$903&lt;3,IF(MAX(Kinder!$AJ$903:AK$903)&lt;3,4.5,Kinder!BM462),MIN('Berechnung 4_5 _ x'!$E$31:$F$32))),Kinder!BM462)</f>
        <v>0</v>
      </c>
      <c r="AZ463">
        <f>IF(Kinder!BN462&gt;=4.5,IF('Berechnung 4_5 _ x'!F$5="Nein",4.5,IF(Kinder!AL$903&lt;3,IF(MAX(Kinder!$AJ$903:AL$903)&lt;3,4.5,Kinder!BN462),MIN('Berechnung 4_5 _ x'!$E$31:$F$32))),Kinder!BN462)</f>
        <v>0</v>
      </c>
      <c r="BA463">
        <f>IF(Kinder!BO462&gt;=4.5,IF('Berechnung 4_5 _ x'!G$5="Nein",4.5,IF(Kinder!AM$903&lt;3,IF(MAX(Kinder!$AJ$903:AM$903)&lt;3,4.5,Kinder!BO462),MIN('Berechnung 4_5 _ x'!$E$31:$F$32))),Kinder!BO462)</f>
        <v>0</v>
      </c>
      <c r="BB463">
        <f>IF(Kinder!BP462&gt;=4.5,IF('Berechnung 4_5 _ x'!H$5="Nein",4.5,IF(Kinder!AN$903&lt;3,IF(MAX(Kinder!$AJ$903:AN$903)&lt;3,4.5,Kinder!BP462),MIN('Berechnung 4_5 _ x'!$E$31:$F$32))),Kinder!BP462)</f>
        <v>0</v>
      </c>
      <c r="BC463">
        <f>IF(Kinder!BQ462&gt;=4.5,IF('Berechnung 4_5 _ x'!I$5="Nein",4.5,IF(Kinder!AO$903&lt;3,IF(MAX(Kinder!$AJ$903:AO$903)&lt;3,4.5,Kinder!BQ462),MIN('Berechnung 4_5 _ x'!$E$31:$F$32))),Kinder!BQ462)</f>
        <v>0</v>
      </c>
      <c r="BD463">
        <f>IF(Kinder!BR462&gt;=4.5,IF('Berechnung 4_5 _ x'!J$5="Nein",4.5,IF(Kinder!AP$903&lt;3,IF(MAX(Kinder!$AJ$903:AP$903)&lt;3,4.5,Kinder!BR462),MIN('Berechnung 4_5 _ x'!$E$31:$F$32))),Kinder!BR462)</f>
        <v>0</v>
      </c>
      <c r="BE463">
        <f>IF(Kinder!BS462&gt;=4.5,IF('Berechnung 4_5 _ x'!K$5="Nein",4.5,IF(Kinder!AQ$903&lt;3,IF(MAX(Kinder!$AJ$903:AQ$903)&lt;3,4.5,Kinder!BS462),MIN('Berechnung 4_5 _ x'!$E$31:$F$32))),Kinder!BS462)</f>
        <v>0</v>
      </c>
      <c r="BF463">
        <f>IF(Kinder!BT462&gt;=4.5,IF('Berechnung 4_5 _ x'!L$5="Nein",4.5,IF(Kinder!AR$903&lt;3,IF(MAX(Kinder!$AJ$903:AR$903)&lt;3,4.5,Kinder!BT462),MIN('Berechnung 4_5 _ x'!$E$31:$F$32))),Kinder!BT462)</f>
        <v>0</v>
      </c>
      <c r="BG463">
        <f>IF(Kinder!BU462&gt;=4.5,IF('Berechnung 4_5 _ x'!M$5="Nein",4.5,IF(Kinder!AS$903&lt;3,IF(MAX(Kinder!$AJ$903:AS$903)&lt;3,4.5,Kinder!BU462),MIN('Berechnung 4_5 _ x'!$E$31:$F$32))),Kinder!BU462)</f>
        <v>0</v>
      </c>
      <c r="BH463">
        <f>IF(Kinder!BV462&gt;=4.5,IF('Berechnung 4_5 _ x'!N$5="Nein",4.5,IF(Kinder!AT$903&lt;3,IF(MAX(Kinder!$AJ$903:AT$903)&lt;3,4.5,Kinder!BV462),MIN('Berechnung 4_5 _ x'!$E$31:$F$32))),Kinder!BV462)</f>
        <v>0</v>
      </c>
      <c r="BI463">
        <f>IF(Kinder!BW462&gt;=4.5,IF('Berechnung 4_5 _ x'!O$5="Nein",4.5,IF(Kinder!AU$903&lt;3,IF(MAX(Kinder!$AJ$903:AU$903)&lt;3,4.5,Kinder!BW462),MIN('Berechnung 4_5 _ x'!$E$31:$F$32))),Kinder!BW462)</f>
        <v>0</v>
      </c>
      <c r="BJ463">
        <f t="shared" ref="BJ463:BU463" si="766">MIN(AX462,AX463)*AX464</f>
        <v>0</v>
      </c>
      <c r="BK463">
        <f t="shared" si="766"/>
        <v>0</v>
      </c>
      <c r="BL463">
        <f t="shared" si="766"/>
        <v>0</v>
      </c>
      <c r="BM463">
        <f t="shared" si="766"/>
        <v>0</v>
      </c>
      <c r="BN463">
        <f t="shared" si="766"/>
        <v>0</v>
      </c>
      <c r="BO463">
        <f t="shared" si="766"/>
        <v>0</v>
      </c>
      <c r="BP463">
        <f t="shared" si="766"/>
        <v>0</v>
      </c>
      <c r="BQ463">
        <f t="shared" si="766"/>
        <v>0</v>
      </c>
      <c r="BR463">
        <f t="shared" si="766"/>
        <v>0</v>
      </c>
      <c r="BS463">
        <f t="shared" si="766"/>
        <v>0</v>
      </c>
      <c r="BT463">
        <f t="shared" si="766"/>
        <v>0</v>
      </c>
      <c r="BU463">
        <f t="shared" si="766"/>
        <v>0</v>
      </c>
      <c r="BV463">
        <f>SUM(BJ463:BU463)</f>
        <v>0</v>
      </c>
      <c r="CJ463" s="78"/>
      <c r="CK463" s="581"/>
      <c r="CL463" s="581"/>
      <c r="CM463" s="581"/>
    </row>
    <row r="464" spans="1:91" ht="13.5" thickBot="1" x14ac:dyDescent="0.25">
      <c r="A464" s="167"/>
      <c r="B464" s="79"/>
      <c r="C464" s="79"/>
      <c r="D464" s="79"/>
      <c r="E464" s="79"/>
      <c r="F464" s="79"/>
      <c r="G464" s="79"/>
      <c r="H464" s="79"/>
      <c r="I464" s="79"/>
      <c r="J464" s="79"/>
      <c r="K464" s="79"/>
      <c r="L464" s="79"/>
      <c r="M464" s="79"/>
      <c r="N464" s="79"/>
      <c r="O464" s="79"/>
      <c r="P464" s="79"/>
      <c r="Q464" s="79"/>
      <c r="R464" s="79"/>
      <c r="S464" s="79"/>
      <c r="T464" s="79"/>
      <c r="U464" s="79"/>
      <c r="V464" s="79"/>
      <c r="W464" s="79"/>
      <c r="X464" s="79"/>
      <c r="Y464" s="79">
        <f t="shared" ref="Y464:AJ464" si="767">A462*M463</f>
        <v>0</v>
      </c>
      <c r="Z464" s="79">
        <f t="shared" si="767"/>
        <v>0</v>
      </c>
      <c r="AA464" s="79">
        <f t="shared" si="767"/>
        <v>0</v>
      </c>
      <c r="AB464" s="79">
        <f t="shared" si="767"/>
        <v>0</v>
      </c>
      <c r="AC464" s="79">
        <f t="shared" si="767"/>
        <v>0</v>
      </c>
      <c r="AD464" s="79">
        <f t="shared" si="767"/>
        <v>0</v>
      </c>
      <c r="AE464" s="79">
        <f t="shared" si="767"/>
        <v>0</v>
      </c>
      <c r="AF464" s="79">
        <f t="shared" si="767"/>
        <v>0</v>
      </c>
      <c r="AG464" s="79">
        <f t="shared" si="767"/>
        <v>0</v>
      </c>
      <c r="AH464" s="79">
        <f t="shared" si="767"/>
        <v>0</v>
      </c>
      <c r="AI464" s="79">
        <f t="shared" si="767"/>
        <v>0</v>
      </c>
      <c r="AJ464" s="79">
        <f t="shared" si="767"/>
        <v>0</v>
      </c>
      <c r="AK464" s="79">
        <f t="shared" ref="AK464:AV464" si="768">IF(A462&gt;4.4,M463,A462*M463)</f>
        <v>0</v>
      </c>
      <c r="AL464" s="79">
        <f t="shared" si="768"/>
        <v>0</v>
      </c>
      <c r="AM464" s="79">
        <f t="shared" si="768"/>
        <v>0</v>
      </c>
      <c r="AN464" s="79">
        <f t="shared" si="768"/>
        <v>0</v>
      </c>
      <c r="AO464" s="79">
        <f t="shared" si="768"/>
        <v>0</v>
      </c>
      <c r="AP464" s="79">
        <f t="shared" si="768"/>
        <v>0</v>
      </c>
      <c r="AQ464" s="79">
        <f t="shared" si="768"/>
        <v>0</v>
      </c>
      <c r="AR464" s="79">
        <f t="shared" si="768"/>
        <v>0</v>
      </c>
      <c r="AS464" s="79">
        <f t="shared" si="768"/>
        <v>0</v>
      </c>
      <c r="AT464" s="79">
        <f t="shared" si="768"/>
        <v>0</v>
      </c>
      <c r="AU464" s="79">
        <f t="shared" si="768"/>
        <v>0</v>
      </c>
      <c r="AV464" s="79">
        <f t="shared" si="768"/>
        <v>0</v>
      </c>
      <c r="AW464" s="79">
        <f>SUM(Y464:AJ464)</f>
        <v>0</v>
      </c>
      <c r="AX464" s="168">
        <f>Kinder!BL463</f>
        <v>0</v>
      </c>
      <c r="AY464" s="168">
        <f>Kinder!BM463</f>
        <v>0</v>
      </c>
      <c r="AZ464" s="168">
        <f>Kinder!BN463</f>
        <v>0</v>
      </c>
      <c r="BA464" s="168">
        <f>Kinder!BO463</f>
        <v>0</v>
      </c>
      <c r="BB464" s="168">
        <f>Kinder!BP463</f>
        <v>0</v>
      </c>
      <c r="BC464" s="168">
        <f>Kinder!BQ463</f>
        <v>0</v>
      </c>
      <c r="BD464" s="168">
        <f>Kinder!BR463</f>
        <v>0</v>
      </c>
      <c r="BE464" s="168">
        <f>Kinder!BS463</f>
        <v>0</v>
      </c>
      <c r="BF464" s="168">
        <f>Kinder!BT463</f>
        <v>0</v>
      </c>
      <c r="BG464" s="168">
        <f>Kinder!BU463</f>
        <v>0</v>
      </c>
      <c r="BH464" s="168">
        <f>Kinder!BV463</f>
        <v>0</v>
      </c>
      <c r="BI464" s="168">
        <f>Kinder!BW463</f>
        <v>0</v>
      </c>
      <c r="BV464" s="79"/>
      <c r="BW464" s="79">
        <f t="shared" ref="BW464:CH464" si="769">IF(MIN(AX462,AX463)&gt;4.5,4.5*AX464,BJ463)</f>
        <v>0</v>
      </c>
      <c r="BX464" s="79">
        <f t="shared" si="769"/>
        <v>0</v>
      </c>
      <c r="BY464" s="79">
        <f t="shared" si="769"/>
        <v>0</v>
      </c>
      <c r="BZ464" s="79">
        <f t="shared" si="769"/>
        <v>0</v>
      </c>
      <c r="CA464" s="79">
        <f t="shared" si="769"/>
        <v>0</v>
      </c>
      <c r="CB464" s="79">
        <f t="shared" si="769"/>
        <v>0</v>
      </c>
      <c r="CC464" s="79">
        <f t="shared" si="769"/>
        <v>0</v>
      </c>
      <c r="CD464" s="79">
        <f t="shared" si="769"/>
        <v>0</v>
      </c>
      <c r="CE464" s="79">
        <f t="shared" si="769"/>
        <v>0</v>
      </c>
      <c r="CF464" s="79">
        <f t="shared" si="769"/>
        <v>0</v>
      </c>
      <c r="CG464" s="79">
        <f t="shared" si="769"/>
        <v>0</v>
      </c>
      <c r="CH464" s="79">
        <f t="shared" si="769"/>
        <v>0</v>
      </c>
      <c r="CI464" s="79">
        <f>SUM(BW464:CH464)</f>
        <v>0</v>
      </c>
      <c r="CJ464" s="80"/>
      <c r="CK464" s="581"/>
      <c r="CL464" s="581"/>
      <c r="CM464" s="581"/>
    </row>
    <row r="465" spans="1:91" x14ac:dyDescent="0.2">
      <c r="A465" s="124">
        <f>Kinder!E465</f>
        <v>0</v>
      </c>
      <c r="B465">
        <f>Kinder!F465</f>
        <v>0</v>
      </c>
      <c r="C465">
        <f>Kinder!G465</f>
        <v>0</v>
      </c>
      <c r="D465">
        <f>Kinder!H465</f>
        <v>0</v>
      </c>
      <c r="E465">
        <f>Kinder!I465</f>
        <v>0</v>
      </c>
      <c r="F465">
        <f>Kinder!J465</f>
        <v>0</v>
      </c>
      <c r="G465">
        <f>Kinder!K465</f>
        <v>0</v>
      </c>
      <c r="H465">
        <f>Kinder!L465</f>
        <v>0</v>
      </c>
      <c r="I465">
        <f>Kinder!M465</f>
        <v>0</v>
      </c>
      <c r="J465">
        <f>Kinder!N465</f>
        <v>0</v>
      </c>
      <c r="K465">
        <f>Kinder!O465</f>
        <v>0</v>
      </c>
      <c r="L465">
        <f>Kinder!P465</f>
        <v>0</v>
      </c>
      <c r="AX465" s="165">
        <f>IF(Kinder!BL465=4.5,'Berechnung 4_5 _ x'!$E$31,Kinder!BL465)</f>
        <v>0</v>
      </c>
      <c r="AY465" s="165">
        <f>IF(Kinder!F465=4.5,'Berechnung 4_5 _ x'!$E$31,Kinder!F465)</f>
        <v>0</v>
      </c>
      <c r="AZ465" s="165">
        <f>IF(Kinder!G465=4.5,'Berechnung 4_5 _ x'!$E$31,Kinder!G465)</f>
        <v>0</v>
      </c>
      <c r="BA465" s="165">
        <f>IF(Kinder!H465=4.5,'Berechnung 4_5 _ x'!$E$31,Kinder!H465)</f>
        <v>0</v>
      </c>
      <c r="BB465" s="165">
        <f>IF(Kinder!I465=4.5,'Berechnung 4_5 _ x'!$E$31,Kinder!I465)</f>
        <v>0</v>
      </c>
      <c r="BC465" s="165">
        <f>IF(Kinder!J465=4.5,'Berechnung 4_5 _ x'!$E$31,Kinder!J465)</f>
        <v>0</v>
      </c>
      <c r="BD465" s="165">
        <f>IF(Kinder!K465=4.5,'Berechnung 4_5 _ x'!$E$31,Kinder!K465)</f>
        <v>0</v>
      </c>
      <c r="BE465" s="165">
        <f>IF(Kinder!L465=4.5,'Berechnung 4_5 _ x'!$E$31,Kinder!L465)</f>
        <v>0</v>
      </c>
      <c r="BF465" s="165">
        <f>IF(Kinder!M465=4.5,'Berechnung 4_5 _ x'!$E$31,Kinder!M465)</f>
        <v>0</v>
      </c>
      <c r="BG465" s="165">
        <f>IF(Kinder!N465=4.5,'Berechnung 4_5 _ x'!$E$31,Kinder!N465)</f>
        <v>0</v>
      </c>
      <c r="BH465" s="165">
        <f>IF(Kinder!O465=4.5,'Berechnung 4_5 _ x'!$E$31,Kinder!O465)</f>
        <v>0</v>
      </c>
      <c r="BI465" s="165">
        <f>IF(Kinder!P465=4.5,'Berechnung 4_5 _ x'!$E$31,Kinder!P465)</f>
        <v>0</v>
      </c>
      <c r="BJ465" s="165"/>
      <c r="BK465" s="165"/>
      <c r="BL465" s="165"/>
      <c r="BM465" s="165"/>
      <c r="BN465" s="165"/>
      <c r="BO465" s="165"/>
      <c r="BP465" s="165"/>
      <c r="BQ465" s="165"/>
      <c r="BR465" s="165"/>
      <c r="BS465" s="165"/>
      <c r="BT465" s="165"/>
      <c r="BU465" s="165"/>
      <c r="BW465">
        <f t="shared" ref="BW465:CH465" si="770">IF(MIN(AX465,AX466)&gt;=4.5,1*AX467,BJ466)</f>
        <v>0</v>
      </c>
      <c r="BX465">
        <f t="shared" si="770"/>
        <v>0</v>
      </c>
      <c r="BY465">
        <f t="shared" si="770"/>
        <v>0</v>
      </c>
      <c r="BZ465">
        <f t="shared" si="770"/>
        <v>0</v>
      </c>
      <c r="CA465">
        <f t="shared" si="770"/>
        <v>0</v>
      </c>
      <c r="CB465">
        <f t="shared" si="770"/>
        <v>0</v>
      </c>
      <c r="CC465">
        <f t="shared" si="770"/>
        <v>0</v>
      </c>
      <c r="CD465">
        <f t="shared" si="770"/>
        <v>0</v>
      </c>
      <c r="CE465">
        <f t="shared" si="770"/>
        <v>0</v>
      </c>
      <c r="CF465">
        <f t="shared" si="770"/>
        <v>0</v>
      </c>
      <c r="CG465">
        <f t="shared" si="770"/>
        <v>0</v>
      </c>
      <c r="CH465">
        <f t="shared" si="770"/>
        <v>0</v>
      </c>
      <c r="CJ465" s="78">
        <f>SUM(BW465:CH465)</f>
        <v>0</v>
      </c>
      <c r="CK465" s="581">
        <f>CL465+CM465</f>
        <v>0</v>
      </c>
      <c r="CL465" s="581">
        <f>IF(COUNTIF(Kinder!E467:P467,Antrag!$C$4)=0,0,(IF(AND(A465=2,Kinder!E467=Antrag!$C$4),M466,0)+IF(AND(OR(A465=2,B465=2),Kinder!F467=Antrag!$C$4),N466,0)+IF(AND(OR(A465=2,B465=2,C465=2),Kinder!G467=Antrag!$C$4),O466,0)+IF(AND(OR(A465=2,B465=2,C465=2,D465=2),Kinder!H467=Antrag!$C$4),P466,0)+IF(AND(OR(A465=2,B465=2,C465=2,D465=2,E465=2),Kinder!I467=Antrag!$C$4),Q466,0)+IF(AND(OR(A465=2,B465=2,C465=2,D465=2,E465=2,F465=2),Kinder!J467=Antrag!$C$4),R466,0))/12)</f>
        <v>0</v>
      </c>
      <c r="CM465" s="581">
        <f>IF(COUNTIF(Kinder!E467:P467,Antrag!$C$4)=0,0,(IF(AND(OR(A465=2,B465=2,C465=2,D465=2,E465=2,F465=2,G465=2),Kinder!K467=Antrag!$C$4),S466,0)+IF(AND(OR(A465=2,B465=2,C465=2,D465=2,E465=2,F465=2,G465=2,H465=2),Kinder!L467=Antrag!$C$4),T466,0)+IF(AND(OR(A465=2,B465=2,C465=2,D465=2,E465=2,F465=2,G465=2,H465=2,I465=2),Kinder!M467=Antrag!$C$4),U466,0)+IF(AND(OR(A465=2,B465=2,C465=2,D465=2,E465=2,F465=2,G465=2,H465=2,I465=2,J465=2),Kinder!N467=Antrag!$C$4),V466,0)+IF(AND(OR(A465=2,B465=2,C465=2,D465=2,E465=2,F465=2,G465=2,H465=2,I465=2,J465=2,K465=2),Kinder!O467=Antrag!$C$4),W466,0)+IF(AND(OR(A465=2,B465=2,C465=2,D465=2,E465=2,F465=2,G465=2,H465=2,I465=2,J465=2,K465=2,L465=2),Kinder!P467=Antrag!$C$4),X466,0))/12)</f>
        <v>0</v>
      </c>
    </row>
    <row r="466" spans="1:91" x14ac:dyDescent="0.2">
      <c r="A466" s="124"/>
      <c r="M466">
        <f>Kinder!E466</f>
        <v>0</v>
      </c>
      <c r="N466">
        <f>Kinder!F466</f>
        <v>0</v>
      </c>
      <c r="O466">
        <f>Kinder!G466</f>
        <v>0</v>
      </c>
      <c r="P466">
        <f>Kinder!H466</f>
        <v>0</v>
      </c>
      <c r="Q466">
        <f>Kinder!I466</f>
        <v>0</v>
      </c>
      <c r="R466">
        <f>Kinder!J466</f>
        <v>0</v>
      </c>
      <c r="S466">
        <f>Kinder!K466</f>
        <v>0</v>
      </c>
      <c r="T466">
        <f>Kinder!L466</f>
        <v>0</v>
      </c>
      <c r="U466">
        <f>Kinder!M466</f>
        <v>0</v>
      </c>
      <c r="V466">
        <f>Kinder!N466</f>
        <v>0</v>
      </c>
      <c r="W466">
        <f>Kinder!O466</f>
        <v>0</v>
      </c>
      <c r="X466">
        <f>Kinder!P466</f>
        <v>0</v>
      </c>
      <c r="AX466">
        <f>IF(Kinder!BL465&gt;=4.5,IF('Berechnung 4_5 _ x'!D$5="Nein",4.5,IF(Kinder!AJ$903&lt;3,IF(MAX(Kinder!$AJ$903:AJ$903)&lt;3,4.5,Kinder!BL465),MIN('Berechnung 4_5 _ x'!$E$31:$F$32))),Kinder!BL465)</f>
        <v>0</v>
      </c>
      <c r="AY466">
        <f>IF(Kinder!BM465&gt;=4.5,IF('Berechnung 4_5 _ x'!E$5="Nein",4.5,IF(Kinder!AK$903&lt;3,IF(MAX(Kinder!$AJ$903:AK$903)&lt;3,4.5,Kinder!BM465),MIN('Berechnung 4_5 _ x'!$E$31:$F$32))),Kinder!BM465)</f>
        <v>0</v>
      </c>
      <c r="AZ466">
        <f>IF(Kinder!BN465&gt;=4.5,IF('Berechnung 4_5 _ x'!F$5="Nein",4.5,IF(Kinder!AL$903&lt;3,IF(MAX(Kinder!$AJ$903:AL$903)&lt;3,4.5,Kinder!BN465),MIN('Berechnung 4_5 _ x'!$E$31:$F$32))),Kinder!BN465)</f>
        <v>0</v>
      </c>
      <c r="BA466">
        <f>IF(Kinder!BO465&gt;=4.5,IF('Berechnung 4_5 _ x'!G$5="Nein",4.5,IF(Kinder!AM$903&lt;3,IF(MAX(Kinder!$AJ$903:AM$903)&lt;3,4.5,Kinder!BO465),MIN('Berechnung 4_5 _ x'!$E$31:$F$32))),Kinder!BO465)</f>
        <v>0</v>
      </c>
      <c r="BB466">
        <f>IF(Kinder!BP465&gt;=4.5,IF('Berechnung 4_5 _ x'!H$5="Nein",4.5,IF(Kinder!AN$903&lt;3,IF(MAX(Kinder!$AJ$903:AN$903)&lt;3,4.5,Kinder!BP465),MIN('Berechnung 4_5 _ x'!$E$31:$F$32))),Kinder!BP465)</f>
        <v>0</v>
      </c>
      <c r="BC466">
        <f>IF(Kinder!BQ465&gt;=4.5,IF('Berechnung 4_5 _ x'!I$5="Nein",4.5,IF(Kinder!AO$903&lt;3,IF(MAX(Kinder!$AJ$903:AO$903)&lt;3,4.5,Kinder!BQ465),MIN('Berechnung 4_5 _ x'!$E$31:$F$32))),Kinder!BQ465)</f>
        <v>0</v>
      </c>
      <c r="BD466">
        <f>IF(Kinder!BR465&gt;=4.5,IF('Berechnung 4_5 _ x'!J$5="Nein",4.5,IF(Kinder!AP$903&lt;3,IF(MAX(Kinder!$AJ$903:AP$903)&lt;3,4.5,Kinder!BR465),MIN('Berechnung 4_5 _ x'!$E$31:$F$32))),Kinder!BR465)</f>
        <v>0</v>
      </c>
      <c r="BE466">
        <f>IF(Kinder!BS465&gt;=4.5,IF('Berechnung 4_5 _ x'!K$5="Nein",4.5,IF(Kinder!AQ$903&lt;3,IF(MAX(Kinder!$AJ$903:AQ$903)&lt;3,4.5,Kinder!BS465),MIN('Berechnung 4_5 _ x'!$E$31:$F$32))),Kinder!BS465)</f>
        <v>0</v>
      </c>
      <c r="BF466">
        <f>IF(Kinder!BT465&gt;=4.5,IF('Berechnung 4_5 _ x'!L$5="Nein",4.5,IF(Kinder!AR$903&lt;3,IF(MAX(Kinder!$AJ$903:AR$903)&lt;3,4.5,Kinder!BT465),MIN('Berechnung 4_5 _ x'!$E$31:$F$32))),Kinder!BT465)</f>
        <v>0</v>
      </c>
      <c r="BG466">
        <f>IF(Kinder!BU465&gt;=4.5,IF('Berechnung 4_5 _ x'!M$5="Nein",4.5,IF(Kinder!AS$903&lt;3,IF(MAX(Kinder!$AJ$903:AS$903)&lt;3,4.5,Kinder!BU465),MIN('Berechnung 4_5 _ x'!$E$31:$F$32))),Kinder!BU465)</f>
        <v>0</v>
      </c>
      <c r="BH466">
        <f>IF(Kinder!BV465&gt;=4.5,IF('Berechnung 4_5 _ x'!N$5="Nein",4.5,IF(Kinder!AT$903&lt;3,IF(MAX(Kinder!$AJ$903:AT$903)&lt;3,4.5,Kinder!BV465),MIN('Berechnung 4_5 _ x'!$E$31:$F$32))),Kinder!BV465)</f>
        <v>0</v>
      </c>
      <c r="BI466">
        <f>IF(Kinder!BW465&gt;=4.5,IF('Berechnung 4_5 _ x'!O$5="Nein",4.5,IF(Kinder!AU$903&lt;3,IF(MAX(Kinder!$AJ$903:AU$903)&lt;3,4.5,Kinder!BW465),MIN('Berechnung 4_5 _ x'!$E$31:$F$32))),Kinder!BW465)</f>
        <v>0</v>
      </c>
      <c r="BJ466">
        <f t="shared" ref="BJ466:BU466" si="771">MIN(AX465,AX466)*AX467</f>
        <v>0</v>
      </c>
      <c r="BK466">
        <f t="shared" si="771"/>
        <v>0</v>
      </c>
      <c r="BL466">
        <f t="shared" si="771"/>
        <v>0</v>
      </c>
      <c r="BM466">
        <f t="shared" si="771"/>
        <v>0</v>
      </c>
      <c r="BN466">
        <f t="shared" si="771"/>
        <v>0</v>
      </c>
      <c r="BO466">
        <f t="shared" si="771"/>
        <v>0</v>
      </c>
      <c r="BP466">
        <f t="shared" si="771"/>
        <v>0</v>
      </c>
      <c r="BQ466">
        <f t="shared" si="771"/>
        <v>0</v>
      </c>
      <c r="BR466">
        <f t="shared" si="771"/>
        <v>0</v>
      </c>
      <c r="BS466">
        <f t="shared" si="771"/>
        <v>0</v>
      </c>
      <c r="BT466">
        <f t="shared" si="771"/>
        <v>0</v>
      </c>
      <c r="BU466">
        <f t="shared" si="771"/>
        <v>0</v>
      </c>
      <c r="BV466">
        <f>SUM(BJ466:BU466)</f>
        <v>0</v>
      </c>
      <c r="CJ466" s="78"/>
      <c r="CK466" s="581"/>
      <c r="CL466" s="581"/>
      <c r="CM466" s="581"/>
    </row>
    <row r="467" spans="1:91" ht="13.5" thickBot="1" x14ac:dyDescent="0.25">
      <c r="A467" s="167"/>
      <c r="B467" s="79"/>
      <c r="C467" s="79"/>
      <c r="D467" s="79"/>
      <c r="E467" s="79"/>
      <c r="F467" s="79"/>
      <c r="G467" s="79"/>
      <c r="H467" s="79"/>
      <c r="I467" s="79"/>
      <c r="J467" s="79"/>
      <c r="K467" s="79"/>
      <c r="L467" s="79"/>
      <c r="M467" s="79"/>
      <c r="N467" s="79"/>
      <c r="O467" s="79"/>
      <c r="P467" s="79"/>
      <c r="Q467" s="79"/>
      <c r="R467" s="79"/>
      <c r="S467" s="79"/>
      <c r="T467" s="79"/>
      <c r="U467" s="79"/>
      <c r="V467" s="79"/>
      <c r="W467" s="79"/>
      <c r="X467" s="79"/>
      <c r="Y467" s="79">
        <f t="shared" ref="Y467:AJ467" si="772">A465*M466</f>
        <v>0</v>
      </c>
      <c r="Z467" s="79">
        <f t="shared" si="772"/>
        <v>0</v>
      </c>
      <c r="AA467" s="79">
        <f t="shared" si="772"/>
        <v>0</v>
      </c>
      <c r="AB467" s="79">
        <f t="shared" si="772"/>
        <v>0</v>
      </c>
      <c r="AC467" s="79">
        <f t="shared" si="772"/>
        <v>0</v>
      </c>
      <c r="AD467" s="79">
        <f t="shared" si="772"/>
        <v>0</v>
      </c>
      <c r="AE467" s="79">
        <f t="shared" si="772"/>
        <v>0</v>
      </c>
      <c r="AF467" s="79">
        <f t="shared" si="772"/>
        <v>0</v>
      </c>
      <c r="AG467" s="79">
        <f t="shared" si="772"/>
        <v>0</v>
      </c>
      <c r="AH467" s="79">
        <f t="shared" si="772"/>
        <v>0</v>
      </c>
      <c r="AI467" s="79">
        <f t="shared" si="772"/>
        <v>0</v>
      </c>
      <c r="AJ467" s="79">
        <f t="shared" si="772"/>
        <v>0</v>
      </c>
      <c r="AK467" s="79">
        <f t="shared" ref="AK467:AV467" si="773">IF(A465&gt;4.4,M466,A465*M466)</f>
        <v>0</v>
      </c>
      <c r="AL467" s="79">
        <f t="shared" si="773"/>
        <v>0</v>
      </c>
      <c r="AM467" s="79">
        <f t="shared" si="773"/>
        <v>0</v>
      </c>
      <c r="AN467" s="79">
        <f t="shared" si="773"/>
        <v>0</v>
      </c>
      <c r="AO467" s="79">
        <f t="shared" si="773"/>
        <v>0</v>
      </c>
      <c r="AP467" s="79">
        <f t="shared" si="773"/>
        <v>0</v>
      </c>
      <c r="AQ467" s="79">
        <f t="shared" si="773"/>
        <v>0</v>
      </c>
      <c r="AR467" s="79">
        <f t="shared" si="773"/>
        <v>0</v>
      </c>
      <c r="AS467" s="79">
        <f t="shared" si="773"/>
        <v>0</v>
      </c>
      <c r="AT467" s="79">
        <f t="shared" si="773"/>
        <v>0</v>
      </c>
      <c r="AU467" s="79">
        <f t="shared" si="773"/>
        <v>0</v>
      </c>
      <c r="AV467" s="79">
        <f t="shared" si="773"/>
        <v>0</v>
      </c>
      <c r="AW467" s="79">
        <f>SUM(Y467:AJ467)</f>
        <v>0</v>
      </c>
      <c r="AX467" s="168">
        <f>Kinder!BL466</f>
        <v>0</v>
      </c>
      <c r="AY467" s="168">
        <f>Kinder!BM466</f>
        <v>0</v>
      </c>
      <c r="AZ467" s="168">
        <f>Kinder!BN466</f>
        <v>0</v>
      </c>
      <c r="BA467" s="168">
        <f>Kinder!BO466</f>
        <v>0</v>
      </c>
      <c r="BB467" s="168">
        <f>Kinder!BP466</f>
        <v>0</v>
      </c>
      <c r="BC467" s="168">
        <f>Kinder!BQ466</f>
        <v>0</v>
      </c>
      <c r="BD467" s="168">
        <f>Kinder!BR466</f>
        <v>0</v>
      </c>
      <c r="BE467" s="168">
        <f>Kinder!BS466</f>
        <v>0</v>
      </c>
      <c r="BF467" s="168">
        <f>Kinder!BT466</f>
        <v>0</v>
      </c>
      <c r="BG467" s="168">
        <f>Kinder!BU466</f>
        <v>0</v>
      </c>
      <c r="BH467" s="168">
        <f>Kinder!BV466</f>
        <v>0</v>
      </c>
      <c r="BI467" s="168">
        <f>Kinder!BW466</f>
        <v>0</v>
      </c>
      <c r="BV467" s="79"/>
      <c r="BW467" s="79">
        <f t="shared" ref="BW467:CH467" si="774">IF(MIN(AX465,AX466)&gt;4.5,4.5*AX467,BJ466)</f>
        <v>0</v>
      </c>
      <c r="BX467" s="79">
        <f t="shared" si="774"/>
        <v>0</v>
      </c>
      <c r="BY467" s="79">
        <f t="shared" si="774"/>
        <v>0</v>
      </c>
      <c r="BZ467" s="79">
        <f t="shared" si="774"/>
        <v>0</v>
      </c>
      <c r="CA467" s="79">
        <f t="shared" si="774"/>
        <v>0</v>
      </c>
      <c r="CB467" s="79">
        <f t="shared" si="774"/>
        <v>0</v>
      </c>
      <c r="CC467" s="79">
        <f t="shared" si="774"/>
        <v>0</v>
      </c>
      <c r="CD467" s="79">
        <f t="shared" si="774"/>
        <v>0</v>
      </c>
      <c r="CE467" s="79">
        <f t="shared" si="774"/>
        <v>0</v>
      </c>
      <c r="CF467" s="79">
        <f t="shared" si="774"/>
        <v>0</v>
      </c>
      <c r="CG467" s="79">
        <f t="shared" si="774"/>
        <v>0</v>
      </c>
      <c r="CH467" s="79">
        <f t="shared" si="774"/>
        <v>0</v>
      </c>
      <c r="CI467" s="79">
        <f>SUM(BW467:CH467)</f>
        <v>0</v>
      </c>
      <c r="CJ467" s="80"/>
      <c r="CK467" s="581"/>
      <c r="CL467" s="581"/>
      <c r="CM467" s="581"/>
    </row>
    <row r="468" spans="1:91" x14ac:dyDescent="0.2">
      <c r="A468" s="124">
        <f>Kinder!E468</f>
        <v>0</v>
      </c>
      <c r="B468">
        <f>Kinder!F468</f>
        <v>0</v>
      </c>
      <c r="C468">
        <f>Kinder!G468</f>
        <v>0</v>
      </c>
      <c r="D468">
        <f>Kinder!H468</f>
        <v>0</v>
      </c>
      <c r="E468">
        <f>Kinder!I468</f>
        <v>0</v>
      </c>
      <c r="F468">
        <f>Kinder!J468</f>
        <v>0</v>
      </c>
      <c r="G468">
        <f>Kinder!K468</f>
        <v>0</v>
      </c>
      <c r="H468">
        <f>Kinder!L468</f>
        <v>0</v>
      </c>
      <c r="I468">
        <f>Kinder!M468</f>
        <v>0</v>
      </c>
      <c r="J468">
        <f>Kinder!N468</f>
        <v>0</v>
      </c>
      <c r="K468">
        <f>Kinder!O468</f>
        <v>0</v>
      </c>
      <c r="L468">
        <f>Kinder!P468</f>
        <v>0</v>
      </c>
      <c r="AX468" s="165">
        <f>IF(Kinder!BL468=4.5,'Berechnung 4_5 _ x'!$E$31,Kinder!BL468)</f>
        <v>0</v>
      </c>
      <c r="AY468" s="165">
        <f>IF(Kinder!F468=4.5,'Berechnung 4_5 _ x'!$E$31,Kinder!F468)</f>
        <v>0</v>
      </c>
      <c r="AZ468" s="165">
        <f>IF(Kinder!G468=4.5,'Berechnung 4_5 _ x'!$E$31,Kinder!G468)</f>
        <v>0</v>
      </c>
      <c r="BA468" s="165">
        <f>IF(Kinder!H468=4.5,'Berechnung 4_5 _ x'!$E$31,Kinder!H468)</f>
        <v>0</v>
      </c>
      <c r="BB468" s="165">
        <f>IF(Kinder!I468=4.5,'Berechnung 4_5 _ x'!$E$31,Kinder!I468)</f>
        <v>0</v>
      </c>
      <c r="BC468" s="165">
        <f>IF(Kinder!J468=4.5,'Berechnung 4_5 _ x'!$E$31,Kinder!J468)</f>
        <v>0</v>
      </c>
      <c r="BD468" s="165">
        <f>IF(Kinder!K468=4.5,'Berechnung 4_5 _ x'!$E$31,Kinder!K468)</f>
        <v>0</v>
      </c>
      <c r="BE468" s="165">
        <f>IF(Kinder!L468=4.5,'Berechnung 4_5 _ x'!$E$31,Kinder!L468)</f>
        <v>0</v>
      </c>
      <c r="BF468" s="165">
        <f>IF(Kinder!M468=4.5,'Berechnung 4_5 _ x'!$E$31,Kinder!M468)</f>
        <v>0</v>
      </c>
      <c r="BG468" s="165">
        <f>IF(Kinder!N468=4.5,'Berechnung 4_5 _ x'!$E$31,Kinder!N468)</f>
        <v>0</v>
      </c>
      <c r="BH468" s="165">
        <f>IF(Kinder!O468=4.5,'Berechnung 4_5 _ x'!$E$31,Kinder!O468)</f>
        <v>0</v>
      </c>
      <c r="BI468" s="165">
        <f>IF(Kinder!P468=4.5,'Berechnung 4_5 _ x'!$E$31,Kinder!P468)</f>
        <v>0</v>
      </c>
      <c r="BJ468" s="165"/>
      <c r="BK468" s="165"/>
      <c r="BL468" s="165"/>
      <c r="BM468" s="165"/>
      <c r="BN468" s="165"/>
      <c r="BO468" s="165"/>
      <c r="BP468" s="165"/>
      <c r="BQ468" s="165"/>
      <c r="BR468" s="165"/>
      <c r="BS468" s="165"/>
      <c r="BT468" s="165"/>
      <c r="BU468" s="165"/>
      <c r="BW468">
        <f t="shared" ref="BW468:CH468" si="775">IF(MIN(AX468,AX469)&gt;=4.5,1*AX470,BJ469)</f>
        <v>0</v>
      </c>
      <c r="BX468">
        <f t="shared" si="775"/>
        <v>0</v>
      </c>
      <c r="BY468">
        <f t="shared" si="775"/>
        <v>0</v>
      </c>
      <c r="BZ468">
        <f t="shared" si="775"/>
        <v>0</v>
      </c>
      <c r="CA468">
        <f t="shared" si="775"/>
        <v>0</v>
      </c>
      <c r="CB468">
        <f t="shared" si="775"/>
        <v>0</v>
      </c>
      <c r="CC468">
        <f t="shared" si="775"/>
        <v>0</v>
      </c>
      <c r="CD468">
        <f t="shared" si="775"/>
        <v>0</v>
      </c>
      <c r="CE468">
        <f t="shared" si="775"/>
        <v>0</v>
      </c>
      <c r="CF468">
        <f t="shared" si="775"/>
        <v>0</v>
      </c>
      <c r="CG468">
        <f t="shared" si="775"/>
        <v>0</v>
      </c>
      <c r="CH468">
        <f t="shared" si="775"/>
        <v>0</v>
      </c>
      <c r="CJ468" s="78">
        <f>SUM(BW468:CH468)</f>
        <v>0</v>
      </c>
      <c r="CK468" s="581">
        <f>CL468+CM468</f>
        <v>0</v>
      </c>
      <c r="CL468" s="581">
        <f>IF(COUNTIF(Kinder!E470:P470,Antrag!$C$4)=0,0,(IF(AND(A468=2,Kinder!E470=Antrag!$C$4),M469,0)+IF(AND(OR(A468=2,B468=2),Kinder!F470=Antrag!$C$4),N469,0)+IF(AND(OR(A468=2,B468=2,C468=2),Kinder!G470=Antrag!$C$4),O469,0)+IF(AND(OR(A468=2,B468=2,C468=2,D468=2),Kinder!H470=Antrag!$C$4),P469,0)+IF(AND(OR(A468=2,B468=2,C468=2,D468=2,E468=2),Kinder!I470=Antrag!$C$4),Q469,0)+IF(AND(OR(A468=2,B468=2,C468=2,D468=2,E468=2,F468=2),Kinder!J470=Antrag!$C$4),R469,0))/12)</f>
        <v>0</v>
      </c>
      <c r="CM468" s="581">
        <f>IF(COUNTIF(Kinder!E470:P470,Antrag!$C$4)=0,0,(IF(AND(OR(A468=2,B468=2,C468=2,D468=2,E468=2,F468=2,G468=2),Kinder!K470=Antrag!$C$4),S469,0)+IF(AND(OR(A468=2,B468=2,C468=2,D468=2,E468=2,F468=2,G468=2,H468=2),Kinder!L470=Antrag!$C$4),T469,0)+IF(AND(OR(A468=2,B468=2,C468=2,D468=2,E468=2,F468=2,G468=2,H468=2,I468=2),Kinder!M470=Antrag!$C$4),U469,0)+IF(AND(OR(A468=2,B468=2,C468=2,D468=2,E468=2,F468=2,G468=2,H468=2,I468=2,J468=2),Kinder!N470=Antrag!$C$4),V469,0)+IF(AND(OR(A468=2,B468=2,C468=2,D468=2,E468=2,F468=2,G468=2,H468=2,I468=2,J468=2,K468=2),Kinder!O470=Antrag!$C$4),W469,0)+IF(AND(OR(A468=2,B468=2,C468=2,D468=2,E468=2,F468=2,G468=2,H468=2,I468=2,J468=2,K468=2,L468=2),Kinder!P470=Antrag!$C$4),X469,0))/12)</f>
        <v>0</v>
      </c>
    </row>
    <row r="469" spans="1:91" x14ac:dyDescent="0.2">
      <c r="A469" s="124"/>
      <c r="M469">
        <f>Kinder!E469</f>
        <v>0</v>
      </c>
      <c r="N469">
        <f>Kinder!F469</f>
        <v>0</v>
      </c>
      <c r="O469">
        <f>Kinder!G469</f>
        <v>0</v>
      </c>
      <c r="P469">
        <f>Kinder!H469</f>
        <v>0</v>
      </c>
      <c r="Q469">
        <f>Kinder!I469</f>
        <v>0</v>
      </c>
      <c r="R469">
        <f>Kinder!J469</f>
        <v>0</v>
      </c>
      <c r="S469">
        <f>Kinder!K469</f>
        <v>0</v>
      </c>
      <c r="T469">
        <f>Kinder!L469</f>
        <v>0</v>
      </c>
      <c r="U469">
        <f>Kinder!M469</f>
        <v>0</v>
      </c>
      <c r="V469">
        <f>Kinder!N469</f>
        <v>0</v>
      </c>
      <c r="W469">
        <f>Kinder!O469</f>
        <v>0</v>
      </c>
      <c r="X469">
        <f>Kinder!P469</f>
        <v>0</v>
      </c>
      <c r="AX469">
        <f>IF(Kinder!BL468&gt;=4.5,IF('Berechnung 4_5 _ x'!D$5="Nein",4.5,IF(Kinder!AJ$903&lt;3,IF(MAX(Kinder!$AJ$903:AJ$903)&lt;3,4.5,Kinder!BL468),MIN('Berechnung 4_5 _ x'!$E$31:$F$32))),Kinder!BL468)</f>
        <v>0</v>
      </c>
      <c r="AY469">
        <f>IF(Kinder!BM468&gt;=4.5,IF('Berechnung 4_5 _ x'!E$5="Nein",4.5,IF(Kinder!AK$903&lt;3,IF(MAX(Kinder!$AJ$903:AK$903)&lt;3,4.5,Kinder!BM468),MIN('Berechnung 4_5 _ x'!$E$31:$F$32))),Kinder!BM468)</f>
        <v>0</v>
      </c>
      <c r="AZ469">
        <f>IF(Kinder!BN468&gt;=4.5,IF('Berechnung 4_5 _ x'!F$5="Nein",4.5,IF(Kinder!AL$903&lt;3,IF(MAX(Kinder!$AJ$903:AL$903)&lt;3,4.5,Kinder!BN468),MIN('Berechnung 4_5 _ x'!$E$31:$F$32))),Kinder!BN468)</f>
        <v>0</v>
      </c>
      <c r="BA469">
        <f>IF(Kinder!BO468&gt;=4.5,IF('Berechnung 4_5 _ x'!G$5="Nein",4.5,IF(Kinder!AM$903&lt;3,IF(MAX(Kinder!$AJ$903:AM$903)&lt;3,4.5,Kinder!BO468),MIN('Berechnung 4_5 _ x'!$E$31:$F$32))),Kinder!BO468)</f>
        <v>0</v>
      </c>
      <c r="BB469">
        <f>IF(Kinder!BP468&gt;=4.5,IF('Berechnung 4_5 _ x'!H$5="Nein",4.5,IF(Kinder!AN$903&lt;3,IF(MAX(Kinder!$AJ$903:AN$903)&lt;3,4.5,Kinder!BP468),MIN('Berechnung 4_5 _ x'!$E$31:$F$32))),Kinder!BP468)</f>
        <v>0</v>
      </c>
      <c r="BC469">
        <f>IF(Kinder!BQ468&gt;=4.5,IF('Berechnung 4_5 _ x'!I$5="Nein",4.5,IF(Kinder!AO$903&lt;3,IF(MAX(Kinder!$AJ$903:AO$903)&lt;3,4.5,Kinder!BQ468),MIN('Berechnung 4_5 _ x'!$E$31:$F$32))),Kinder!BQ468)</f>
        <v>0</v>
      </c>
      <c r="BD469">
        <f>IF(Kinder!BR468&gt;=4.5,IF('Berechnung 4_5 _ x'!J$5="Nein",4.5,IF(Kinder!AP$903&lt;3,IF(MAX(Kinder!$AJ$903:AP$903)&lt;3,4.5,Kinder!BR468),MIN('Berechnung 4_5 _ x'!$E$31:$F$32))),Kinder!BR468)</f>
        <v>0</v>
      </c>
      <c r="BE469">
        <f>IF(Kinder!BS468&gt;=4.5,IF('Berechnung 4_5 _ x'!K$5="Nein",4.5,IF(Kinder!AQ$903&lt;3,IF(MAX(Kinder!$AJ$903:AQ$903)&lt;3,4.5,Kinder!BS468),MIN('Berechnung 4_5 _ x'!$E$31:$F$32))),Kinder!BS468)</f>
        <v>0</v>
      </c>
      <c r="BF469">
        <f>IF(Kinder!BT468&gt;=4.5,IF('Berechnung 4_5 _ x'!L$5="Nein",4.5,IF(Kinder!AR$903&lt;3,IF(MAX(Kinder!$AJ$903:AR$903)&lt;3,4.5,Kinder!BT468),MIN('Berechnung 4_5 _ x'!$E$31:$F$32))),Kinder!BT468)</f>
        <v>0</v>
      </c>
      <c r="BG469">
        <f>IF(Kinder!BU468&gt;=4.5,IF('Berechnung 4_5 _ x'!M$5="Nein",4.5,IF(Kinder!AS$903&lt;3,IF(MAX(Kinder!$AJ$903:AS$903)&lt;3,4.5,Kinder!BU468),MIN('Berechnung 4_5 _ x'!$E$31:$F$32))),Kinder!BU468)</f>
        <v>0</v>
      </c>
      <c r="BH469">
        <f>IF(Kinder!BV468&gt;=4.5,IF('Berechnung 4_5 _ x'!N$5="Nein",4.5,IF(Kinder!AT$903&lt;3,IF(MAX(Kinder!$AJ$903:AT$903)&lt;3,4.5,Kinder!BV468),MIN('Berechnung 4_5 _ x'!$E$31:$F$32))),Kinder!BV468)</f>
        <v>0</v>
      </c>
      <c r="BI469">
        <f>IF(Kinder!BW468&gt;=4.5,IF('Berechnung 4_5 _ x'!O$5="Nein",4.5,IF(Kinder!AU$903&lt;3,IF(MAX(Kinder!$AJ$903:AU$903)&lt;3,4.5,Kinder!BW468),MIN('Berechnung 4_5 _ x'!$E$31:$F$32))),Kinder!BW468)</f>
        <v>0</v>
      </c>
      <c r="BJ469">
        <f t="shared" ref="BJ469:BU469" si="776">MIN(AX468,AX469)*AX470</f>
        <v>0</v>
      </c>
      <c r="BK469">
        <f t="shared" si="776"/>
        <v>0</v>
      </c>
      <c r="BL469">
        <f t="shared" si="776"/>
        <v>0</v>
      </c>
      <c r="BM469">
        <f t="shared" si="776"/>
        <v>0</v>
      </c>
      <c r="BN469">
        <f t="shared" si="776"/>
        <v>0</v>
      </c>
      <c r="BO469">
        <f t="shared" si="776"/>
        <v>0</v>
      </c>
      <c r="BP469">
        <f t="shared" si="776"/>
        <v>0</v>
      </c>
      <c r="BQ469">
        <f t="shared" si="776"/>
        <v>0</v>
      </c>
      <c r="BR469">
        <f t="shared" si="776"/>
        <v>0</v>
      </c>
      <c r="BS469">
        <f t="shared" si="776"/>
        <v>0</v>
      </c>
      <c r="BT469">
        <f t="shared" si="776"/>
        <v>0</v>
      </c>
      <c r="BU469">
        <f t="shared" si="776"/>
        <v>0</v>
      </c>
      <c r="BV469">
        <f>SUM(BJ469:BU469)</f>
        <v>0</v>
      </c>
      <c r="CJ469" s="78"/>
      <c r="CK469" s="581"/>
      <c r="CL469" s="581"/>
      <c r="CM469" s="581"/>
    </row>
    <row r="470" spans="1:91" ht="13.5" thickBot="1" x14ac:dyDescent="0.25">
      <c r="A470" s="167"/>
      <c r="B470" s="79"/>
      <c r="C470" s="79"/>
      <c r="D470" s="79"/>
      <c r="E470" s="79"/>
      <c r="F470" s="79"/>
      <c r="G470" s="79"/>
      <c r="H470" s="79"/>
      <c r="I470" s="79"/>
      <c r="J470" s="79"/>
      <c r="K470" s="79"/>
      <c r="L470" s="79"/>
      <c r="M470" s="79"/>
      <c r="N470" s="79"/>
      <c r="O470" s="79"/>
      <c r="P470" s="79"/>
      <c r="Q470" s="79"/>
      <c r="R470" s="79"/>
      <c r="S470" s="79"/>
      <c r="T470" s="79"/>
      <c r="U470" s="79"/>
      <c r="V470" s="79"/>
      <c r="W470" s="79"/>
      <c r="X470" s="79"/>
      <c r="Y470" s="79">
        <f t="shared" ref="Y470:AJ470" si="777">A468*M469</f>
        <v>0</v>
      </c>
      <c r="Z470" s="79">
        <f t="shared" si="777"/>
        <v>0</v>
      </c>
      <c r="AA470" s="79">
        <f t="shared" si="777"/>
        <v>0</v>
      </c>
      <c r="AB470" s="79">
        <f t="shared" si="777"/>
        <v>0</v>
      </c>
      <c r="AC470" s="79">
        <f t="shared" si="777"/>
        <v>0</v>
      </c>
      <c r="AD470" s="79">
        <f t="shared" si="777"/>
        <v>0</v>
      </c>
      <c r="AE470" s="79">
        <f t="shared" si="777"/>
        <v>0</v>
      </c>
      <c r="AF470" s="79">
        <f t="shared" si="777"/>
        <v>0</v>
      </c>
      <c r="AG470" s="79">
        <f t="shared" si="777"/>
        <v>0</v>
      </c>
      <c r="AH470" s="79">
        <f t="shared" si="777"/>
        <v>0</v>
      </c>
      <c r="AI470" s="79">
        <f t="shared" si="777"/>
        <v>0</v>
      </c>
      <c r="AJ470" s="79">
        <f t="shared" si="777"/>
        <v>0</v>
      </c>
      <c r="AK470" s="79">
        <f t="shared" ref="AK470:AV470" si="778">IF(A468&gt;4.4,M469,A468*M469)</f>
        <v>0</v>
      </c>
      <c r="AL470" s="79">
        <f t="shared" si="778"/>
        <v>0</v>
      </c>
      <c r="AM470" s="79">
        <f t="shared" si="778"/>
        <v>0</v>
      </c>
      <c r="AN470" s="79">
        <f t="shared" si="778"/>
        <v>0</v>
      </c>
      <c r="AO470" s="79">
        <f t="shared" si="778"/>
        <v>0</v>
      </c>
      <c r="AP470" s="79">
        <f t="shared" si="778"/>
        <v>0</v>
      </c>
      <c r="AQ470" s="79">
        <f t="shared" si="778"/>
        <v>0</v>
      </c>
      <c r="AR470" s="79">
        <f t="shared" si="778"/>
        <v>0</v>
      </c>
      <c r="AS470" s="79">
        <f t="shared" si="778"/>
        <v>0</v>
      </c>
      <c r="AT470" s="79">
        <f t="shared" si="778"/>
        <v>0</v>
      </c>
      <c r="AU470" s="79">
        <f t="shared" si="778"/>
        <v>0</v>
      </c>
      <c r="AV470" s="79">
        <f t="shared" si="778"/>
        <v>0</v>
      </c>
      <c r="AW470" s="79">
        <f>SUM(Y470:AJ470)</f>
        <v>0</v>
      </c>
      <c r="AX470" s="168">
        <f>Kinder!BL469</f>
        <v>0</v>
      </c>
      <c r="AY470" s="168">
        <f>Kinder!BM469</f>
        <v>0</v>
      </c>
      <c r="AZ470" s="168">
        <f>Kinder!BN469</f>
        <v>0</v>
      </c>
      <c r="BA470" s="168">
        <f>Kinder!BO469</f>
        <v>0</v>
      </c>
      <c r="BB470" s="168">
        <f>Kinder!BP469</f>
        <v>0</v>
      </c>
      <c r="BC470" s="168">
        <f>Kinder!BQ469</f>
        <v>0</v>
      </c>
      <c r="BD470" s="168">
        <f>Kinder!BR469</f>
        <v>0</v>
      </c>
      <c r="BE470" s="168">
        <f>Kinder!BS469</f>
        <v>0</v>
      </c>
      <c r="BF470" s="168">
        <f>Kinder!BT469</f>
        <v>0</v>
      </c>
      <c r="BG470" s="168">
        <f>Kinder!BU469</f>
        <v>0</v>
      </c>
      <c r="BH470" s="168">
        <f>Kinder!BV469</f>
        <v>0</v>
      </c>
      <c r="BI470" s="168">
        <f>Kinder!BW469</f>
        <v>0</v>
      </c>
      <c r="BV470" s="79"/>
      <c r="BW470" s="79">
        <f t="shared" ref="BW470:CH470" si="779">IF(MIN(AX468,AX469)&gt;4.5,4.5*AX470,BJ469)</f>
        <v>0</v>
      </c>
      <c r="BX470" s="79">
        <f t="shared" si="779"/>
        <v>0</v>
      </c>
      <c r="BY470" s="79">
        <f t="shared" si="779"/>
        <v>0</v>
      </c>
      <c r="BZ470" s="79">
        <f t="shared" si="779"/>
        <v>0</v>
      </c>
      <c r="CA470" s="79">
        <f t="shared" si="779"/>
        <v>0</v>
      </c>
      <c r="CB470" s="79">
        <f t="shared" si="779"/>
        <v>0</v>
      </c>
      <c r="CC470" s="79">
        <f t="shared" si="779"/>
        <v>0</v>
      </c>
      <c r="CD470" s="79">
        <f t="shared" si="779"/>
        <v>0</v>
      </c>
      <c r="CE470" s="79">
        <f t="shared" si="779"/>
        <v>0</v>
      </c>
      <c r="CF470" s="79">
        <f t="shared" si="779"/>
        <v>0</v>
      </c>
      <c r="CG470" s="79">
        <f t="shared" si="779"/>
        <v>0</v>
      </c>
      <c r="CH470" s="79">
        <f t="shared" si="779"/>
        <v>0</v>
      </c>
      <c r="CI470" s="79">
        <f>SUM(BW470:CH470)</f>
        <v>0</v>
      </c>
      <c r="CJ470" s="80"/>
      <c r="CK470" s="581"/>
      <c r="CL470" s="581"/>
      <c r="CM470" s="581"/>
    </row>
    <row r="471" spans="1:91" x14ac:dyDescent="0.2">
      <c r="A471" s="124">
        <f>Kinder!E471</f>
        <v>0</v>
      </c>
      <c r="B471">
        <f>Kinder!F471</f>
        <v>0</v>
      </c>
      <c r="C471">
        <f>Kinder!G471</f>
        <v>0</v>
      </c>
      <c r="D471">
        <f>Kinder!H471</f>
        <v>0</v>
      </c>
      <c r="E471">
        <f>Kinder!I471</f>
        <v>0</v>
      </c>
      <c r="F471">
        <f>Kinder!J471</f>
        <v>0</v>
      </c>
      <c r="G471">
        <f>Kinder!K471</f>
        <v>0</v>
      </c>
      <c r="H471">
        <f>Kinder!L471</f>
        <v>0</v>
      </c>
      <c r="I471">
        <f>Kinder!M471</f>
        <v>0</v>
      </c>
      <c r="J471">
        <f>Kinder!N471</f>
        <v>0</v>
      </c>
      <c r="K471">
        <f>Kinder!O471</f>
        <v>0</v>
      </c>
      <c r="L471">
        <f>Kinder!P471</f>
        <v>0</v>
      </c>
      <c r="AX471" s="165">
        <f>IF(Kinder!BL471=4.5,'Berechnung 4_5 _ x'!$E$31,Kinder!BL471)</f>
        <v>0</v>
      </c>
      <c r="AY471" s="165">
        <f>IF(Kinder!F471=4.5,'Berechnung 4_5 _ x'!$E$31,Kinder!F471)</f>
        <v>0</v>
      </c>
      <c r="AZ471" s="165">
        <f>IF(Kinder!G471=4.5,'Berechnung 4_5 _ x'!$E$31,Kinder!G471)</f>
        <v>0</v>
      </c>
      <c r="BA471" s="165">
        <f>IF(Kinder!H471=4.5,'Berechnung 4_5 _ x'!$E$31,Kinder!H471)</f>
        <v>0</v>
      </c>
      <c r="BB471" s="165">
        <f>IF(Kinder!I471=4.5,'Berechnung 4_5 _ x'!$E$31,Kinder!I471)</f>
        <v>0</v>
      </c>
      <c r="BC471" s="165">
        <f>IF(Kinder!J471=4.5,'Berechnung 4_5 _ x'!$E$31,Kinder!J471)</f>
        <v>0</v>
      </c>
      <c r="BD471" s="165">
        <f>IF(Kinder!K471=4.5,'Berechnung 4_5 _ x'!$E$31,Kinder!K471)</f>
        <v>0</v>
      </c>
      <c r="BE471" s="165">
        <f>IF(Kinder!L471=4.5,'Berechnung 4_5 _ x'!$E$31,Kinder!L471)</f>
        <v>0</v>
      </c>
      <c r="BF471" s="165">
        <f>IF(Kinder!M471=4.5,'Berechnung 4_5 _ x'!$E$31,Kinder!M471)</f>
        <v>0</v>
      </c>
      <c r="BG471" s="165">
        <f>IF(Kinder!N471=4.5,'Berechnung 4_5 _ x'!$E$31,Kinder!N471)</f>
        <v>0</v>
      </c>
      <c r="BH471" s="165">
        <f>IF(Kinder!O471=4.5,'Berechnung 4_5 _ x'!$E$31,Kinder!O471)</f>
        <v>0</v>
      </c>
      <c r="BI471" s="165">
        <f>IF(Kinder!P471=4.5,'Berechnung 4_5 _ x'!$E$31,Kinder!P471)</f>
        <v>0</v>
      </c>
      <c r="BJ471" s="165"/>
      <c r="BK471" s="165"/>
      <c r="BL471" s="165"/>
      <c r="BM471" s="165"/>
      <c r="BN471" s="165"/>
      <c r="BO471" s="165"/>
      <c r="BP471" s="165"/>
      <c r="BQ471" s="165"/>
      <c r="BR471" s="165"/>
      <c r="BS471" s="165"/>
      <c r="BT471" s="165"/>
      <c r="BU471" s="165"/>
      <c r="BW471">
        <f t="shared" ref="BW471:CH471" si="780">IF(MIN(AX471,AX472)&gt;=4.5,1*AX473,BJ472)</f>
        <v>0</v>
      </c>
      <c r="BX471">
        <f t="shared" si="780"/>
        <v>0</v>
      </c>
      <c r="BY471">
        <f t="shared" si="780"/>
        <v>0</v>
      </c>
      <c r="BZ471">
        <f t="shared" si="780"/>
        <v>0</v>
      </c>
      <c r="CA471">
        <f t="shared" si="780"/>
        <v>0</v>
      </c>
      <c r="CB471">
        <f t="shared" si="780"/>
        <v>0</v>
      </c>
      <c r="CC471">
        <f t="shared" si="780"/>
        <v>0</v>
      </c>
      <c r="CD471">
        <f t="shared" si="780"/>
        <v>0</v>
      </c>
      <c r="CE471">
        <f t="shared" si="780"/>
        <v>0</v>
      </c>
      <c r="CF471">
        <f t="shared" si="780"/>
        <v>0</v>
      </c>
      <c r="CG471">
        <f t="shared" si="780"/>
        <v>0</v>
      </c>
      <c r="CH471">
        <f t="shared" si="780"/>
        <v>0</v>
      </c>
      <c r="CJ471" s="78">
        <f>SUM(BW471:CH471)</f>
        <v>0</v>
      </c>
      <c r="CK471" s="581">
        <f>CL471+CM471</f>
        <v>0</v>
      </c>
      <c r="CL471" s="581">
        <f>IF(COUNTIF(Kinder!E473:P473,Antrag!$C$4)=0,0,(IF(AND(A471=2,Kinder!E473=Antrag!$C$4),M472,0)+IF(AND(OR(A471=2,B471=2),Kinder!F473=Antrag!$C$4),N472,0)+IF(AND(OR(A471=2,B471=2,C471=2),Kinder!G473=Antrag!$C$4),O472,0)+IF(AND(OR(A471=2,B471=2,C471=2,D471=2),Kinder!H473=Antrag!$C$4),P472,0)+IF(AND(OR(A471=2,B471=2,C471=2,D471=2,E471=2),Kinder!I473=Antrag!$C$4),Q472,0)+IF(AND(OR(A471=2,B471=2,C471=2,D471=2,E471=2,F471=2),Kinder!J473=Antrag!$C$4),R472,0))/12)</f>
        <v>0</v>
      </c>
      <c r="CM471" s="581">
        <f>IF(COUNTIF(Kinder!E473:P473,Antrag!$C$4)=0,0,(IF(AND(OR(A471=2,B471=2,C471=2,D471=2,E471=2,F471=2,G471=2),Kinder!K473=Antrag!$C$4),S472,0)+IF(AND(OR(A471=2,B471=2,C471=2,D471=2,E471=2,F471=2,G471=2,H471=2),Kinder!L473=Antrag!$C$4),T472,0)+IF(AND(OR(A471=2,B471=2,C471=2,D471=2,E471=2,F471=2,G471=2,H471=2,I471=2),Kinder!M473=Antrag!$C$4),U472,0)+IF(AND(OR(A471=2,B471=2,C471=2,D471=2,E471=2,F471=2,G471=2,H471=2,I471=2,J471=2),Kinder!N473=Antrag!$C$4),V472,0)+IF(AND(OR(A471=2,B471=2,C471=2,D471=2,E471=2,F471=2,G471=2,H471=2,I471=2,J471=2,K471=2),Kinder!O473=Antrag!$C$4),W472,0)+IF(AND(OR(A471=2,B471=2,C471=2,D471=2,E471=2,F471=2,G471=2,H471=2,I471=2,J471=2,K471=2,L471=2),Kinder!P473=Antrag!$C$4),X472,0))/12)</f>
        <v>0</v>
      </c>
    </row>
    <row r="472" spans="1:91" x14ac:dyDescent="0.2">
      <c r="A472" s="124"/>
      <c r="M472">
        <f>Kinder!E472</f>
        <v>0</v>
      </c>
      <c r="N472">
        <f>Kinder!F472</f>
        <v>0</v>
      </c>
      <c r="O472">
        <f>Kinder!G472</f>
        <v>0</v>
      </c>
      <c r="P472">
        <f>Kinder!H472</f>
        <v>0</v>
      </c>
      <c r="Q472">
        <f>Kinder!I472</f>
        <v>0</v>
      </c>
      <c r="R472">
        <f>Kinder!J472</f>
        <v>0</v>
      </c>
      <c r="S472">
        <f>Kinder!K472</f>
        <v>0</v>
      </c>
      <c r="T472">
        <f>Kinder!L472</f>
        <v>0</v>
      </c>
      <c r="U472">
        <f>Kinder!M472</f>
        <v>0</v>
      </c>
      <c r="V472">
        <f>Kinder!N472</f>
        <v>0</v>
      </c>
      <c r="W472">
        <f>Kinder!O472</f>
        <v>0</v>
      </c>
      <c r="X472">
        <f>Kinder!P472</f>
        <v>0</v>
      </c>
      <c r="AX472">
        <f>IF(Kinder!BL471&gt;=4.5,IF('Berechnung 4_5 _ x'!D$5="Nein",4.5,IF(Kinder!AJ$903&lt;3,IF(MAX(Kinder!$AJ$903:AJ$903)&lt;3,4.5,Kinder!BL471),MIN('Berechnung 4_5 _ x'!$E$31:$F$32))),Kinder!BL471)</f>
        <v>0</v>
      </c>
      <c r="AY472">
        <f>IF(Kinder!BM471&gt;=4.5,IF('Berechnung 4_5 _ x'!E$5="Nein",4.5,IF(Kinder!AK$903&lt;3,IF(MAX(Kinder!$AJ$903:AK$903)&lt;3,4.5,Kinder!BM471),MIN('Berechnung 4_5 _ x'!$E$31:$F$32))),Kinder!BM471)</f>
        <v>0</v>
      </c>
      <c r="AZ472">
        <f>IF(Kinder!BN471&gt;=4.5,IF('Berechnung 4_5 _ x'!F$5="Nein",4.5,IF(Kinder!AL$903&lt;3,IF(MAX(Kinder!$AJ$903:AL$903)&lt;3,4.5,Kinder!BN471),MIN('Berechnung 4_5 _ x'!$E$31:$F$32))),Kinder!BN471)</f>
        <v>0</v>
      </c>
      <c r="BA472">
        <f>IF(Kinder!BO471&gt;=4.5,IF('Berechnung 4_5 _ x'!G$5="Nein",4.5,IF(Kinder!AM$903&lt;3,IF(MAX(Kinder!$AJ$903:AM$903)&lt;3,4.5,Kinder!BO471),MIN('Berechnung 4_5 _ x'!$E$31:$F$32))),Kinder!BO471)</f>
        <v>0</v>
      </c>
      <c r="BB472">
        <f>IF(Kinder!BP471&gt;=4.5,IF('Berechnung 4_5 _ x'!H$5="Nein",4.5,IF(Kinder!AN$903&lt;3,IF(MAX(Kinder!$AJ$903:AN$903)&lt;3,4.5,Kinder!BP471),MIN('Berechnung 4_5 _ x'!$E$31:$F$32))),Kinder!BP471)</f>
        <v>0</v>
      </c>
      <c r="BC472">
        <f>IF(Kinder!BQ471&gt;=4.5,IF('Berechnung 4_5 _ x'!I$5="Nein",4.5,IF(Kinder!AO$903&lt;3,IF(MAX(Kinder!$AJ$903:AO$903)&lt;3,4.5,Kinder!BQ471),MIN('Berechnung 4_5 _ x'!$E$31:$F$32))),Kinder!BQ471)</f>
        <v>0</v>
      </c>
      <c r="BD472">
        <f>IF(Kinder!BR471&gt;=4.5,IF('Berechnung 4_5 _ x'!J$5="Nein",4.5,IF(Kinder!AP$903&lt;3,IF(MAX(Kinder!$AJ$903:AP$903)&lt;3,4.5,Kinder!BR471),MIN('Berechnung 4_5 _ x'!$E$31:$F$32))),Kinder!BR471)</f>
        <v>0</v>
      </c>
      <c r="BE472">
        <f>IF(Kinder!BS471&gt;=4.5,IF('Berechnung 4_5 _ x'!K$5="Nein",4.5,IF(Kinder!AQ$903&lt;3,IF(MAX(Kinder!$AJ$903:AQ$903)&lt;3,4.5,Kinder!BS471),MIN('Berechnung 4_5 _ x'!$E$31:$F$32))),Kinder!BS471)</f>
        <v>0</v>
      </c>
      <c r="BF472">
        <f>IF(Kinder!BT471&gt;=4.5,IF('Berechnung 4_5 _ x'!L$5="Nein",4.5,IF(Kinder!AR$903&lt;3,IF(MAX(Kinder!$AJ$903:AR$903)&lt;3,4.5,Kinder!BT471),MIN('Berechnung 4_5 _ x'!$E$31:$F$32))),Kinder!BT471)</f>
        <v>0</v>
      </c>
      <c r="BG472">
        <f>IF(Kinder!BU471&gt;=4.5,IF('Berechnung 4_5 _ x'!M$5="Nein",4.5,IF(Kinder!AS$903&lt;3,IF(MAX(Kinder!$AJ$903:AS$903)&lt;3,4.5,Kinder!BU471),MIN('Berechnung 4_5 _ x'!$E$31:$F$32))),Kinder!BU471)</f>
        <v>0</v>
      </c>
      <c r="BH472">
        <f>IF(Kinder!BV471&gt;=4.5,IF('Berechnung 4_5 _ x'!N$5="Nein",4.5,IF(Kinder!AT$903&lt;3,IF(MAX(Kinder!$AJ$903:AT$903)&lt;3,4.5,Kinder!BV471),MIN('Berechnung 4_5 _ x'!$E$31:$F$32))),Kinder!BV471)</f>
        <v>0</v>
      </c>
      <c r="BI472">
        <f>IF(Kinder!BW471&gt;=4.5,IF('Berechnung 4_5 _ x'!O$5="Nein",4.5,IF(Kinder!AU$903&lt;3,IF(MAX(Kinder!$AJ$903:AU$903)&lt;3,4.5,Kinder!BW471),MIN('Berechnung 4_5 _ x'!$E$31:$F$32))),Kinder!BW471)</f>
        <v>0</v>
      </c>
      <c r="BJ472">
        <f t="shared" ref="BJ472:BU472" si="781">MIN(AX471,AX472)*AX473</f>
        <v>0</v>
      </c>
      <c r="BK472">
        <f t="shared" si="781"/>
        <v>0</v>
      </c>
      <c r="BL472">
        <f t="shared" si="781"/>
        <v>0</v>
      </c>
      <c r="BM472">
        <f t="shared" si="781"/>
        <v>0</v>
      </c>
      <c r="BN472">
        <f t="shared" si="781"/>
        <v>0</v>
      </c>
      <c r="BO472">
        <f t="shared" si="781"/>
        <v>0</v>
      </c>
      <c r="BP472">
        <f t="shared" si="781"/>
        <v>0</v>
      </c>
      <c r="BQ472">
        <f t="shared" si="781"/>
        <v>0</v>
      </c>
      <c r="BR472">
        <f t="shared" si="781"/>
        <v>0</v>
      </c>
      <c r="BS472">
        <f t="shared" si="781"/>
        <v>0</v>
      </c>
      <c r="BT472">
        <f t="shared" si="781"/>
        <v>0</v>
      </c>
      <c r="BU472">
        <f t="shared" si="781"/>
        <v>0</v>
      </c>
      <c r="BV472">
        <f>SUM(BJ472:BU472)</f>
        <v>0</v>
      </c>
      <c r="CJ472" s="78"/>
      <c r="CK472" s="581"/>
      <c r="CL472" s="581"/>
      <c r="CM472" s="581"/>
    </row>
    <row r="473" spans="1:91" ht="13.5" thickBot="1" x14ac:dyDescent="0.25">
      <c r="A473" s="167"/>
      <c r="B473" s="79"/>
      <c r="C473" s="79"/>
      <c r="D473" s="79"/>
      <c r="E473" s="79"/>
      <c r="F473" s="79"/>
      <c r="G473" s="79"/>
      <c r="H473" s="79"/>
      <c r="I473" s="79"/>
      <c r="J473" s="79"/>
      <c r="K473" s="79"/>
      <c r="L473" s="79"/>
      <c r="M473" s="79"/>
      <c r="N473" s="79"/>
      <c r="O473" s="79"/>
      <c r="P473" s="79"/>
      <c r="Q473" s="79"/>
      <c r="R473" s="79"/>
      <c r="S473" s="79"/>
      <c r="T473" s="79"/>
      <c r="U473" s="79"/>
      <c r="V473" s="79"/>
      <c r="W473" s="79"/>
      <c r="X473" s="79"/>
      <c r="Y473" s="79">
        <f t="shared" ref="Y473:AJ473" si="782">A471*M472</f>
        <v>0</v>
      </c>
      <c r="Z473" s="79">
        <f t="shared" si="782"/>
        <v>0</v>
      </c>
      <c r="AA473" s="79">
        <f t="shared" si="782"/>
        <v>0</v>
      </c>
      <c r="AB473" s="79">
        <f t="shared" si="782"/>
        <v>0</v>
      </c>
      <c r="AC473" s="79">
        <f t="shared" si="782"/>
        <v>0</v>
      </c>
      <c r="AD473" s="79">
        <f t="shared" si="782"/>
        <v>0</v>
      </c>
      <c r="AE473" s="79">
        <f t="shared" si="782"/>
        <v>0</v>
      </c>
      <c r="AF473" s="79">
        <f t="shared" si="782"/>
        <v>0</v>
      </c>
      <c r="AG473" s="79">
        <f t="shared" si="782"/>
        <v>0</v>
      </c>
      <c r="AH473" s="79">
        <f t="shared" si="782"/>
        <v>0</v>
      </c>
      <c r="AI473" s="79">
        <f t="shared" si="782"/>
        <v>0</v>
      </c>
      <c r="AJ473" s="79">
        <f t="shared" si="782"/>
        <v>0</v>
      </c>
      <c r="AK473" s="79">
        <f t="shared" ref="AK473:AV473" si="783">IF(A471&gt;4.4,M472,A471*M472)</f>
        <v>0</v>
      </c>
      <c r="AL473" s="79">
        <f t="shared" si="783"/>
        <v>0</v>
      </c>
      <c r="AM473" s="79">
        <f t="shared" si="783"/>
        <v>0</v>
      </c>
      <c r="AN473" s="79">
        <f t="shared" si="783"/>
        <v>0</v>
      </c>
      <c r="AO473" s="79">
        <f t="shared" si="783"/>
        <v>0</v>
      </c>
      <c r="AP473" s="79">
        <f t="shared" si="783"/>
        <v>0</v>
      </c>
      <c r="AQ473" s="79">
        <f t="shared" si="783"/>
        <v>0</v>
      </c>
      <c r="AR473" s="79">
        <f t="shared" si="783"/>
        <v>0</v>
      </c>
      <c r="AS473" s="79">
        <f t="shared" si="783"/>
        <v>0</v>
      </c>
      <c r="AT473" s="79">
        <f t="shared" si="783"/>
        <v>0</v>
      </c>
      <c r="AU473" s="79">
        <f t="shared" si="783"/>
        <v>0</v>
      </c>
      <c r="AV473" s="79">
        <f t="shared" si="783"/>
        <v>0</v>
      </c>
      <c r="AW473" s="79">
        <f>SUM(Y473:AJ473)</f>
        <v>0</v>
      </c>
      <c r="AX473" s="168">
        <f>Kinder!BL472</f>
        <v>0</v>
      </c>
      <c r="AY473" s="168">
        <f>Kinder!BM472</f>
        <v>0</v>
      </c>
      <c r="AZ473" s="168">
        <f>Kinder!BN472</f>
        <v>0</v>
      </c>
      <c r="BA473" s="168">
        <f>Kinder!BO472</f>
        <v>0</v>
      </c>
      <c r="BB473" s="168">
        <f>Kinder!BP472</f>
        <v>0</v>
      </c>
      <c r="BC473" s="168">
        <f>Kinder!BQ472</f>
        <v>0</v>
      </c>
      <c r="BD473" s="168">
        <f>Kinder!BR472</f>
        <v>0</v>
      </c>
      <c r="BE473" s="168">
        <f>Kinder!BS472</f>
        <v>0</v>
      </c>
      <c r="BF473" s="168">
        <f>Kinder!BT472</f>
        <v>0</v>
      </c>
      <c r="BG473" s="168">
        <f>Kinder!BU472</f>
        <v>0</v>
      </c>
      <c r="BH473" s="168">
        <f>Kinder!BV472</f>
        <v>0</v>
      </c>
      <c r="BI473" s="168">
        <f>Kinder!BW472</f>
        <v>0</v>
      </c>
      <c r="BV473" s="79"/>
      <c r="BW473" s="79">
        <f t="shared" ref="BW473:CH473" si="784">IF(MIN(AX471,AX472)&gt;4.5,4.5*AX473,BJ472)</f>
        <v>0</v>
      </c>
      <c r="BX473" s="79">
        <f t="shared" si="784"/>
        <v>0</v>
      </c>
      <c r="BY473" s="79">
        <f t="shared" si="784"/>
        <v>0</v>
      </c>
      <c r="BZ473" s="79">
        <f t="shared" si="784"/>
        <v>0</v>
      </c>
      <c r="CA473" s="79">
        <f t="shared" si="784"/>
        <v>0</v>
      </c>
      <c r="CB473" s="79">
        <f t="shared" si="784"/>
        <v>0</v>
      </c>
      <c r="CC473" s="79">
        <f t="shared" si="784"/>
        <v>0</v>
      </c>
      <c r="CD473" s="79">
        <f t="shared" si="784"/>
        <v>0</v>
      </c>
      <c r="CE473" s="79">
        <f t="shared" si="784"/>
        <v>0</v>
      </c>
      <c r="CF473" s="79">
        <f t="shared" si="784"/>
        <v>0</v>
      </c>
      <c r="CG473" s="79">
        <f t="shared" si="784"/>
        <v>0</v>
      </c>
      <c r="CH473" s="79">
        <f t="shared" si="784"/>
        <v>0</v>
      </c>
      <c r="CI473" s="79">
        <f>SUM(BW473:CH473)</f>
        <v>0</v>
      </c>
      <c r="CJ473" s="80"/>
      <c r="CK473" s="581"/>
      <c r="CL473" s="581"/>
      <c r="CM473" s="581"/>
    </row>
    <row r="474" spans="1:91" x14ac:dyDescent="0.2">
      <c r="A474" s="124">
        <f>Kinder!E474</f>
        <v>0</v>
      </c>
      <c r="B474">
        <f>Kinder!F474</f>
        <v>0</v>
      </c>
      <c r="C474">
        <f>Kinder!G474</f>
        <v>0</v>
      </c>
      <c r="D474">
        <f>Kinder!H474</f>
        <v>0</v>
      </c>
      <c r="E474">
        <f>Kinder!I474</f>
        <v>0</v>
      </c>
      <c r="F474">
        <f>Kinder!J474</f>
        <v>0</v>
      </c>
      <c r="G474">
        <f>Kinder!K474</f>
        <v>0</v>
      </c>
      <c r="H474">
        <f>Kinder!L474</f>
        <v>0</v>
      </c>
      <c r="I474">
        <f>Kinder!M474</f>
        <v>0</v>
      </c>
      <c r="J474">
        <f>Kinder!N474</f>
        <v>0</v>
      </c>
      <c r="K474">
        <f>Kinder!O474</f>
        <v>0</v>
      </c>
      <c r="L474">
        <f>Kinder!P474</f>
        <v>0</v>
      </c>
      <c r="AX474" s="165">
        <f>IF(Kinder!BL474=4.5,'Berechnung 4_5 _ x'!$E$31,Kinder!BL474)</f>
        <v>0</v>
      </c>
      <c r="AY474" s="165">
        <f>IF(Kinder!F474=4.5,'Berechnung 4_5 _ x'!$E$31,Kinder!F474)</f>
        <v>0</v>
      </c>
      <c r="AZ474" s="165">
        <f>IF(Kinder!G474=4.5,'Berechnung 4_5 _ x'!$E$31,Kinder!G474)</f>
        <v>0</v>
      </c>
      <c r="BA474" s="165">
        <f>IF(Kinder!H474=4.5,'Berechnung 4_5 _ x'!$E$31,Kinder!H474)</f>
        <v>0</v>
      </c>
      <c r="BB474" s="165">
        <f>IF(Kinder!I474=4.5,'Berechnung 4_5 _ x'!$E$31,Kinder!I474)</f>
        <v>0</v>
      </c>
      <c r="BC474" s="165">
        <f>IF(Kinder!J474=4.5,'Berechnung 4_5 _ x'!$E$31,Kinder!J474)</f>
        <v>0</v>
      </c>
      <c r="BD474" s="165">
        <f>IF(Kinder!K474=4.5,'Berechnung 4_5 _ x'!$E$31,Kinder!K474)</f>
        <v>0</v>
      </c>
      <c r="BE474" s="165">
        <f>IF(Kinder!L474=4.5,'Berechnung 4_5 _ x'!$E$31,Kinder!L474)</f>
        <v>0</v>
      </c>
      <c r="BF474" s="165">
        <f>IF(Kinder!M474=4.5,'Berechnung 4_5 _ x'!$E$31,Kinder!M474)</f>
        <v>0</v>
      </c>
      <c r="BG474" s="165">
        <f>IF(Kinder!N474=4.5,'Berechnung 4_5 _ x'!$E$31,Kinder!N474)</f>
        <v>0</v>
      </c>
      <c r="BH474" s="165">
        <f>IF(Kinder!O474=4.5,'Berechnung 4_5 _ x'!$E$31,Kinder!O474)</f>
        <v>0</v>
      </c>
      <c r="BI474" s="165">
        <f>IF(Kinder!P474=4.5,'Berechnung 4_5 _ x'!$E$31,Kinder!P474)</f>
        <v>0</v>
      </c>
      <c r="BJ474" s="165"/>
      <c r="BK474" s="165"/>
      <c r="BL474" s="165"/>
      <c r="BM474" s="165"/>
      <c r="BN474" s="165"/>
      <c r="BO474" s="165"/>
      <c r="BP474" s="165"/>
      <c r="BQ474" s="165"/>
      <c r="BR474" s="165"/>
      <c r="BS474" s="165"/>
      <c r="BT474" s="165"/>
      <c r="BU474" s="165"/>
      <c r="BW474">
        <f t="shared" ref="BW474:CH474" si="785">IF(MIN(AX474,AX475)&gt;=4.5,1*AX476,BJ475)</f>
        <v>0</v>
      </c>
      <c r="BX474">
        <f t="shared" si="785"/>
        <v>0</v>
      </c>
      <c r="BY474">
        <f t="shared" si="785"/>
        <v>0</v>
      </c>
      <c r="BZ474">
        <f t="shared" si="785"/>
        <v>0</v>
      </c>
      <c r="CA474">
        <f t="shared" si="785"/>
        <v>0</v>
      </c>
      <c r="CB474">
        <f t="shared" si="785"/>
        <v>0</v>
      </c>
      <c r="CC474">
        <f t="shared" si="785"/>
        <v>0</v>
      </c>
      <c r="CD474">
        <f t="shared" si="785"/>
        <v>0</v>
      </c>
      <c r="CE474">
        <f t="shared" si="785"/>
        <v>0</v>
      </c>
      <c r="CF474">
        <f t="shared" si="785"/>
        <v>0</v>
      </c>
      <c r="CG474">
        <f t="shared" si="785"/>
        <v>0</v>
      </c>
      <c r="CH474">
        <f t="shared" si="785"/>
        <v>0</v>
      </c>
      <c r="CJ474" s="78">
        <f>SUM(BW474:CH474)</f>
        <v>0</v>
      </c>
      <c r="CK474" s="581">
        <f>CL474+CM474</f>
        <v>0</v>
      </c>
      <c r="CL474" s="581">
        <f>IF(COUNTIF(Kinder!E476:P476,Antrag!$C$4)=0,0,(IF(AND(A474=2,Kinder!E476=Antrag!$C$4),M475,0)+IF(AND(OR(A474=2,B474=2),Kinder!F476=Antrag!$C$4),N475,0)+IF(AND(OR(A474=2,B474=2,C474=2),Kinder!G476=Antrag!$C$4),O475,0)+IF(AND(OR(A474=2,B474=2,C474=2,D474=2),Kinder!H476=Antrag!$C$4),P475,0)+IF(AND(OR(A474=2,B474=2,C474=2,D474=2,E474=2),Kinder!I476=Antrag!$C$4),Q475,0)+IF(AND(OR(A474=2,B474=2,C474=2,D474=2,E474=2,F474=2),Kinder!J476=Antrag!$C$4),R475,0))/12)</f>
        <v>0</v>
      </c>
      <c r="CM474" s="581">
        <f>IF(COUNTIF(Kinder!E476:P476,Antrag!$C$4)=0,0,(IF(AND(OR(A474=2,B474=2,C474=2,D474=2,E474=2,F474=2,G474=2),Kinder!K476=Antrag!$C$4),S475,0)+IF(AND(OR(A474=2,B474=2,C474=2,D474=2,E474=2,F474=2,G474=2,H474=2),Kinder!L476=Antrag!$C$4),T475,0)+IF(AND(OR(A474=2,B474=2,C474=2,D474=2,E474=2,F474=2,G474=2,H474=2,I474=2),Kinder!M476=Antrag!$C$4),U475,0)+IF(AND(OR(A474=2,B474=2,C474=2,D474=2,E474=2,F474=2,G474=2,H474=2,I474=2,J474=2),Kinder!N476=Antrag!$C$4),V475,0)+IF(AND(OR(A474=2,B474=2,C474=2,D474=2,E474=2,F474=2,G474=2,H474=2,I474=2,J474=2,K474=2),Kinder!O476=Antrag!$C$4),W475,0)+IF(AND(OR(A474=2,B474=2,C474=2,D474=2,E474=2,F474=2,G474=2,H474=2,I474=2,J474=2,K474=2,L474=2),Kinder!P476=Antrag!$C$4),X475,0))/12)</f>
        <v>0</v>
      </c>
    </row>
    <row r="475" spans="1:91" x14ac:dyDescent="0.2">
      <c r="A475" s="124"/>
      <c r="M475">
        <f>Kinder!E475</f>
        <v>0</v>
      </c>
      <c r="N475">
        <f>Kinder!F475</f>
        <v>0</v>
      </c>
      <c r="O475">
        <f>Kinder!G475</f>
        <v>0</v>
      </c>
      <c r="P475">
        <f>Kinder!H475</f>
        <v>0</v>
      </c>
      <c r="Q475">
        <f>Kinder!I475</f>
        <v>0</v>
      </c>
      <c r="R475">
        <f>Kinder!J475</f>
        <v>0</v>
      </c>
      <c r="S475">
        <f>Kinder!K475</f>
        <v>0</v>
      </c>
      <c r="T475">
        <f>Kinder!L475</f>
        <v>0</v>
      </c>
      <c r="U475">
        <f>Kinder!M475</f>
        <v>0</v>
      </c>
      <c r="V475">
        <f>Kinder!N475</f>
        <v>0</v>
      </c>
      <c r="W475">
        <f>Kinder!O475</f>
        <v>0</v>
      </c>
      <c r="X475">
        <f>Kinder!P475</f>
        <v>0</v>
      </c>
      <c r="AX475">
        <f>IF(Kinder!BL474&gt;=4.5,IF('Berechnung 4_5 _ x'!D$5="Nein",4.5,IF(Kinder!AJ$903&lt;3,IF(MAX(Kinder!$AJ$903:AJ$903)&lt;3,4.5,Kinder!BL474),MIN('Berechnung 4_5 _ x'!$E$31:$F$32))),Kinder!BL474)</f>
        <v>0</v>
      </c>
      <c r="AY475">
        <f>IF(Kinder!BM474&gt;=4.5,IF('Berechnung 4_5 _ x'!E$5="Nein",4.5,IF(Kinder!AK$903&lt;3,IF(MAX(Kinder!$AJ$903:AK$903)&lt;3,4.5,Kinder!BM474),MIN('Berechnung 4_5 _ x'!$E$31:$F$32))),Kinder!BM474)</f>
        <v>0</v>
      </c>
      <c r="AZ475">
        <f>IF(Kinder!BN474&gt;=4.5,IF('Berechnung 4_5 _ x'!F$5="Nein",4.5,IF(Kinder!AL$903&lt;3,IF(MAX(Kinder!$AJ$903:AL$903)&lt;3,4.5,Kinder!BN474),MIN('Berechnung 4_5 _ x'!$E$31:$F$32))),Kinder!BN474)</f>
        <v>0</v>
      </c>
      <c r="BA475">
        <f>IF(Kinder!BO474&gt;=4.5,IF('Berechnung 4_5 _ x'!G$5="Nein",4.5,IF(Kinder!AM$903&lt;3,IF(MAX(Kinder!$AJ$903:AM$903)&lt;3,4.5,Kinder!BO474),MIN('Berechnung 4_5 _ x'!$E$31:$F$32))),Kinder!BO474)</f>
        <v>0</v>
      </c>
      <c r="BB475">
        <f>IF(Kinder!BP474&gt;=4.5,IF('Berechnung 4_5 _ x'!H$5="Nein",4.5,IF(Kinder!AN$903&lt;3,IF(MAX(Kinder!$AJ$903:AN$903)&lt;3,4.5,Kinder!BP474),MIN('Berechnung 4_5 _ x'!$E$31:$F$32))),Kinder!BP474)</f>
        <v>0</v>
      </c>
      <c r="BC475">
        <f>IF(Kinder!BQ474&gt;=4.5,IF('Berechnung 4_5 _ x'!I$5="Nein",4.5,IF(Kinder!AO$903&lt;3,IF(MAX(Kinder!$AJ$903:AO$903)&lt;3,4.5,Kinder!BQ474),MIN('Berechnung 4_5 _ x'!$E$31:$F$32))),Kinder!BQ474)</f>
        <v>0</v>
      </c>
      <c r="BD475">
        <f>IF(Kinder!BR474&gt;=4.5,IF('Berechnung 4_5 _ x'!J$5="Nein",4.5,IF(Kinder!AP$903&lt;3,IF(MAX(Kinder!$AJ$903:AP$903)&lt;3,4.5,Kinder!BR474),MIN('Berechnung 4_5 _ x'!$E$31:$F$32))),Kinder!BR474)</f>
        <v>0</v>
      </c>
      <c r="BE475">
        <f>IF(Kinder!BS474&gt;=4.5,IF('Berechnung 4_5 _ x'!K$5="Nein",4.5,IF(Kinder!AQ$903&lt;3,IF(MAX(Kinder!$AJ$903:AQ$903)&lt;3,4.5,Kinder!BS474),MIN('Berechnung 4_5 _ x'!$E$31:$F$32))),Kinder!BS474)</f>
        <v>0</v>
      </c>
      <c r="BF475">
        <f>IF(Kinder!BT474&gt;=4.5,IF('Berechnung 4_5 _ x'!L$5="Nein",4.5,IF(Kinder!AR$903&lt;3,IF(MAX(Kinder!$AJ$903:AR$903)&lt;3,4.5,Kinder!BT474),MIN('Berechnung 4_5 _ x'!$E$31:$F$32))),Kinder!BT474)</f>
        <v>0</v>
      </c>
      <c r="BG475">
        <f>IF(Kinder!BU474&gt;=4.5,IF('Berechnung 4_5 _ x'!M$5="Nein",4.5,IF(Kinder!AS$903&lt;3,IF(MAX(Kinder!$AJ$903:AS$903)&lt;3,4.5,Kinder!BU474),MIN('Berechnung 4_5 _ x'!$E$31:$F$32))),Kinder!BU474)</f>
        <v>0</v>
      </c>
      <c r="BH475">
        <f>IF(Kinder!BV474&gt;=4.5,IF('Berechnung 4_5 _ x'!N$5="Nein",4.5,IF(Kinder!AT$903&lt;3,IF(MAX(Kinder!$AJ$903:AT$903)&lt;3,4.5,Kinder!BV474),MIN('Berechnung 4_5 _ x'!$E$31:$F$32))),Kinder!BV474)</f>
        <v>0</v>
      </c>
      <c r="BI475">
        <f>IF(Kinder!BW474&gt;=4.5,IF('Berechnung 4_5 _ x'!O$5="Nein",4.5,IF(Kinder!AU$903&lt;3,IF(MAX(Kinder!$AJ$903:AU$903)&lt;3,4.5,Kinder!BW474),MIN('Berechnung 4_5 _ x'!$E$31:$F$32))),Kinder!BW474)</f>
        <v>0</v>
      </c>
      <c r="BJ475">
        <f t="shared" ref="BJ475:BU475" si="786">MIN(AX474,AX475)*AX476</f>
        <v>0</v>
      </c>
      <c r="BK475">
        <f t="shared" si="786"/>
        <v>0</v>
      </c>
      <c r="BL475">
        <f t="shared" si="786"/>
        <v>0</v>
      </c>
      <c r="BM475">
        <f t="shared" si="786"/>
        <v>0</v>
      </c>
      <c r="BN475">
        <f t="shared" si="786"/>
        <v>0</v>
      </c>
      <c r="BO475">
        <f t="shared" si="786"/>
        <v>0</v>
      </c>
      <c r="BP475">
        <f t="shared" si="786"/>
        <v>0</v>
      </c>
      <c r="BQ475">
        <f t="shared" si="786"/>
        <v>0</v>
      </c>
      <c r="BR475">
        <f t="shared" si="786"/>
        <v>0</v>
      </c>
      <c r="BS475">
        <f t="shared" si="786"/>
        <v>0</v>
      </c>
      <c r="BT475">
        <f t="shared" si="786"/>
        <v>0</v>
      </c>
      <c r="BU475">
        <f t="shared" si="786"/>
        <v>0</v>
      </c>
      <c r="BV475">
        <f>SUM(BJ475:BU475)</f>
        <v>0</v>
      </c>
      <c r="CJ475" s="78"/>
      <c r="CK475" s="581"/>
      <c r="CL475" s="581"/>
      <c r="CM475" s="581"/>
    </row>
    <row r="476" spans="1:91" ht="13.5" thickBot="1" x14ac:dyDescent="0.25">
      <c r="A476" s="167"/>
      <c r="B476" s="79"/>
      <c r="C476" s="79"/>
      <c r="D476" s="79"/>
      <c r="E476" s="79"/>
      <c r="F476" s="79"/>
      <c r="G476" s="79"/>
      <c r="H476" s="79"/>
      <c r="I476" s="79"/>
      <c r="J476" s="79"/>
      <c r="K476" s="79"/>
      <c r="L476" s="79"/>
      <c r="M476" s="79"/>
      <c r="N476" s="79"/>
      <c r="O476" s="79"/>
      <c r="P476" s="79"/>
      <c r="Q476" s="79"/>
      <c r="R476" s="79"/>
      <c r="S476" s="79"/>
      <c r="T476" s="79"/>
      <c r="U476" s="79"/>
      <c r="V476" s="79"/>
      <c r="W476" s="79"/>
      <c r="X476" s="79"/>
      <c r="Y476" s="79">
        <f t="shared" ref="Y476:AJ476" si="787">A474*M475</f>
        <v>0</v>
      </c>
      <c r="Z476" s="79">
        <f t="shared" si="787"/>
        <v>0</v>
      </c>
      <c r="AA476" s="79">
        <f t="shared" si="787"/>
        <v>0</v>
      </c>
      <c r="AB476" s="79">
        <f t="shared" si="787"/>
        <v>0</v>
      </c>
      <c r="AC476" s="79">
        <f t="shared" si="787"/>
        <v>0</v>
      </c>
      <c r="AD476" s="79">
        <f t="shared" si="787"/>
        <v>0</v>
      </c>
      <c r="AE476" s="79">
        <f t="shared" si="787"/>
        <v>0</v>
      </c>
      <c r="AF476" s="79">
        <f t="shared" si="787"/>
        <v>0</v>
      </c>
      <c r="AG476" s="79">
        <f t="shared" si="787"/>
        <v>0</v>
      </c>
      <c r="AH476" s="79">
        <f t="shared" si="787"/>
        <v>0</v>
      </c>
      <c r="AI476" s="79">
        <f t="shared" si="787"/>
        <v>0</v>
      </c>
      <c r="AJ476" s="79">
        <f t="shared" si="787"/>
        <v>0</v>
      </c>
      <c r="AK476" s="79">
        <f t="shared" ref="AK476:AV476" si="788">IF(A474&gt;4.4,M475,A474*M475)</f>
        <v>0</v>
      </c>
      <c r="AL476" s="79">
        <f t="shared" si="788"/>
        <v>0</v>
      </c>
      <c r="AM476" s="79">
        <f t="shared" si="788"/>
        <v>0</v>
      </c>
      <c r="AN476" s="79">
        <f t="shared" si="788"/>
        <v>0</v>
      </c>
      <c r="AO476" s="79">
        <f t="shared" si="788"/>
        <v>0</v>
      </c>
      <c r="AP476" s="79">
        <f t="shared" si="788"/>
        <v>0</v>
      </c>
      <c r="AQ476" s="79">
        <f t="shared" si="788"/>
        <v>0</v>
      </c>
      <c r="AR476" s="79">
        <f t="shared" si="788"/>
        <v>0</v>
      </c>
      <c r="AS476" s="79">
        <f t="shared" si="788"/>
        <v>0</v>
      </c>
      <c r="AT476" s="79">
        <f t="shared" si="788"/>
        <v>0</v>
      </c>
      <c r="AU476" s="79">
        <f t="shared" si="788"/>
        <v>0</v>
      </c>
      <c r="AV476" s="79">
        <f t="shared" si="788"/>
        <v>0</v>
      </c>
      <c r="AW476" s="79">
        <f>SUM(Y476:AJ476)</f>
        <v>0</v>
      </c>
      <c r="AX476" s="168">
        <f>Kinder!BL475</f>
        <v>0</v>
      </c>
      <c r="AY476" s="168">
        <f>Kinder!BM475</f>
        <v>0</v>
      </c>
      <c r="AZ476" s="168">
        <f>Kinder!BN475</f>
        <v>0</v>
      </c>
      <c r="BA476" s="168">
        <f>Kinder!BO475</f>
        <v>0</v>
      </c>
      <c r="BB476" s="168">
        <f>Kinder!BP475</f>
        <v>0</v>
      </c>
      <c r="BC476" s="168">
        <f>Kinder!BQ475</f>
        <v>0</v>
      </c>
      <c r="BD476" s="168">
        <f>Kinder!BR475</f>
        <v>0</v>
      </c>
      <c r="BE476" s="168">
        <f>Kinder!BS475</f>
        <v>0</v>
      </c>
      <c r="BF476" s="168">
        <f>Kinder!BT475</f>
        <v>0</v>
      </c>
      <c r="BG476" s="168">
        <f>Kinder!BU475</f>
        <v>0</v>
      </c>
      <c r="BH476" s="168">
        <f>Kinder!BV475</f>
        <v>0</v>
      </c>
      <c r="BI476" s="168">
        <f>Kinder!BW475</f>
        <v>0</v>
      </c>
      <c r="BV476" s="79"/>
      <c r="BW476" s="79">
        <f t="shared" ref="BW476:CH476" si="789">IF(MIN(AX474,AX475)&gt;4.5,4.5*AX476,BJ475)</f>
        <v>0</v>
      </c>
      <c r="BX476" s="79">
        <f t="shared" si="789"/>
        <v>0</v>
      </c>
      <c r="BY476" s="79">
        <f t="shared" si="789"/>
        <v>0</v>
      </c>
      <c r="BZ476" s="79">
        <f t="shared" si="789"/>
        <v>0</v>
      </c>
      <c r="CA476" s="79">
        <f t="shared" si="789"/>
        <v>0</v>
      </c>
      <c r="CB476" s="79">
        <f t="shared" si="789"/>
        <v>0</v>
      </c>
      <c r="CC476" s="79">
        <f t="shared" si="789"/>
        <v>0</v>
      </c>
      <c r="CD476" s="79">
        <f t="shared" si="789"/>
        <v>0</v>
      </c>
      <c r="CE476" s="79">
        <f t="shared" si="789"/>
        <v>0</v>
      </c>
      <c r="CF476" s="79">
        <f t="shared" si="789"/>
        <v>0</v>
      </c>
      <c r="CG476" s="79">
        <f t="shared" si="789"/>
        <v>0</v>
      </c>
      <c r="CH476" s="79">
        <f t="shared" si="789"/>
        <v>0</v>
      </c>
      <c r="CI476" s="79">
        <f>SUM(BW476:CH476)</f>
        <v>0</v>
      </c>
      <c r="CJ476" s="80"/>
      <c r="CK476" s="581"/>
      <c r="CL476" s="581"/>
      <c r="CM476" s="581"/>
    </row>
    <row r="477" spans="1:91" x14ac:dyDescent="0.2">
      <c r="A477" s="124">
        <f>Kinder!E477</f>
        <v>0</v>
      </c>
      <c r="B477">
        <f>Kinder!F477</f>
        <v>0</v>
      </c>
      <c r="C477">
        <f>Kinder!G477</f>
        <v>0</v>
      </c>
      <c r="D477">
        <f>Kinder!H477</f>
        <v>0</v>
      </c>
      <c r="E477">
        <f>Kinder!I477</f>
        <v>0</v>
      </c>
      <c r="F477">
        <f>Kinder!J477</f>
        <v>0</v>
      </c>
      <c r="G477">
        <f>Kinder!K477</f>
        <v>0</v>
      </c>
      <c r="H477">
        <f>Kinder!L477</f>
        <v>0</v>
      </c>
      <c r="I477">
        <f>Kinder!M477</f>
        <v>0</v>
      </c>
      <c r="J477">
        <f>Kinder!N477</f>
        <v>0</v>
      </c>
      <c r="K477">
        <f>Kinder!O477</f>
        <v>0</v>
      </c>
      <c r="L477">
        <f>Kinder!P477</f>
        <v>0</v>
      </c>
      <c r="AX477" s="165">
        <f>IF(Kinder!BL477=4.5,'Berechnung 4_5 _ x'!$E$31,Kinder!BL477)</f>
        <v>0</v>
      </c>
      <c r="AY477" s="165">
        <f>IF(Kinder!F477=4.5,'Berechnung 4_5 _ x'!$E$31,Kinder!F477)</f>
        <v>0</v>
      </c>
      <c r="AZ477" s="165">
        <f>IF(Kinder!G477=4.5,'Berechnung 4_5 _ x'!$E$31,Kinder!G477)</f>
        <v>0</v>
      </c>
      <c r="BA477" s="165">
        <f>IF(Kinder!H477=4.5,'Berechnung 4_5 _ x'!$E$31,Kinder!H477)</f>
        <v>0</v>
      </c>
      <c r="BB477" s="165">
        <f>IF(Kinder!I477=4.5,'Berechnung 4_5 _ x'!$E$31,Kinder!I477)</f>
        <v>0</v>
      </c>
      <c r="BC477" s="165">
        <f>IF(Kinder!J477=4.5,'Berechnung 4_5 _ x'!$E$31,Kinder!J477)</f>
        <v>0</v>
      </c>
      <c r="BD477" s="165">
        <f>IF(Kinder!K477=4.5,'Berechnung 4_5 _ x'!$E$31,Kinder!K477)</f>
        <v>0</v>
      </c>
      <c r="BE477" s="165">
        <f>IF(Kinder!L477=4.5,'Berechnung 4_5 _ x'!$E$31,Kinder!L477)</f>
        <v>0</v>
      </c>
      <c r="BF477" s="165">
        <f>IF(Kinder!M477=4.5,'Berechnung 4_5 _ x'!$E$31,Kinder!M477)</f>
        <v>0</v>
      </c>
      <c r="BG477" s="165">
        <f>IF(Kinder!N477=4.5,'Berechnung 4_5 _ x'!$E$31,Kinder!N477)</f>
        <v>0</v>
      </c>
      <c r="BH477" s="165">
        <f>IF(Kinder!O477=4.5,'Berechnung 4_5 _ x'!$E$31,Kinder!O477)</f>
        <v>0</v>
      </c>
      <c r="BI477" s="165">
        <f>IF(Kinder!P477=4.5,'Berechnung 4_5 _ x'!$E$31,Kinder!P477)</f>
        <v>0</v>
      </c>
      <c r="BJ477" s="165"/>
      <c r="BK477" s="165"/>
      <c r="BL477" s="165"/>
      <c r="BM477" s="165"/>
      <c r="BN477" s="165"/>
      <c r="BO477" s="165"/>
      <c r="BP477" s="165"/>
      <c r="BQ477" s="165"/>
      <c r="BR477" s="165"/>
      <c r="BS477" s="165"/>
      <c r="BT477" s="165"/>
      <c r="BU477" s="165"/>
      <c r="BW477">
        <f t="shared" ref="BW477:CH477" si="790">IF(MIN(AX477,AX478)&gt;=4.5,1*AX479,BJ478)</f>
        <v>0</v>
      </c>
      <c r="BX477">
        <f t="shared" si="790"/>
        <v>0</v>
      </c>
      <c r="BY477">
        <f t="shared" si="790"/>
        <v>0</v>
      </c>
      <c r="BZ477">
        <f t="shared" si="790"/>
        <v>0</v>
      </c>
      <c r="CA477">
        <f t="shared" si="790"/>
        <v>0</v>
      </c>
      <c r="CB477">
        <f t="shared" si="790"/>
        <v>0</v>
      </c>
      <c r="CC477">
        <f t="shared" si="790"/>
        <v>0</v>
      </c>
      <c r="CD477">
        <f t="shared" si="790"/>
        <v>0</v>
      </c>
      <c r="CE477">
        <f t="shared" si="790"/>
        <v>0</v>
      </c>
      <c r="CF477">
        <f t="shared" si="790"/>
        <v>0</v>
      </c>
      <c r="CG477">
        <f t="shared" si="790"/>
        <v>0</v>
      </c>
      <c r="CH477">
        <f t="shared" si="790"/>
        <v>0</v>
      </c>
      <c r="CJ477" s="78">
        <f>SUM(BW477:CH477)</f>
        <v>0</v>
      </c>
      <c r="CK477" s="581">
        <f>CL477+CM477</f>
        <v>0</v>
      </c>
      <c r="CL477" s="581">
        <f>IF(COUNTIF(Kinder!E479:P479,Antrag!$C$4)=0,0,(IF(AND(A477=2,Kinder!E479=Antrag!$C$4),M478,0)+IF(AND(OR(A477=2,B477=2),Kinder!F479=Antrag!$C$4),N478,0)+IF(AND(OR(A477=2,B477=2,C477=2),Kinder!G479=Antrag!$C$4),O478,0)+IF(AND(OR(A477=2,B477=2,C477=2,D477=2),Kinder!H479=Antrag!$C$4),P478,0)+IF(AND(OR(A477=2,B477=2,C477=2,D477=2,E477=2),Kinder!I479=Antrag!$C$4),Q478,0)+IF(AND(OR(A477=2,B477=2,C477=2,D477=2,E477=2,F477=2),Kinder!J479=Antrag!$C$4),R478,0))/12)</f>
        <v>0</v>
      </c>
      <c r="CM477" s="581">
        <f>IF(COUNTIF(Kinder!E479:P479,Antrag!$C$4)=0,0,(IF(AND(OR(A477=2,B477=2,C477=2,D477=2,E477=2,F477=2,G477=2),Kinder!K479=Antrag!$C$4),S478,0)+IF(AND(OR(A477=2,B477=2,C477=2,D477=2,E477=2,F477=2,G477=2,H477=2),Kinder!L479=Antrag!$C$4),T478,0)+IF(AND(OR(A477=2,B477=2,C477=2,D477=2,E477=2,F477=2,G477=2,H477=2,I477=2),Kinder!M479=Antrag!$C$4),U478,0)+IF(AND(OR(A477=2,B477=2,C477=2,D477=2,E477=2,F477=2,G477=2,H477=2,I477=2,J477=2),Kinder!N479=Antrag!$C$4),V478,0)+IF(AND(OR(A477=2,B477=2,C477=2,D477=2,E477=2,F477=2,G477=2,H477=2,I477=2,J477=2,K477=2),Kinder!O479=Antrag!$C$4),W478,0)+IF(AND(OR(A477=2,B477=2,C477=2,D477=2,E477=2,F477=2,G477=2,H477=2,I477=2,J477=2,K477=2,L477=2),Kinder!P479=Antrag!$C$4),X478,0))/12)</f>
        <v>0</v>
      </c>
    </row>
    <row r="478" spans="1:91" x14ac:dyDescent="0.2">
      <c r="A478" s="124"/>
      <c r="M478">
        <f>Kinder!E478</f>
        <v>0</v>
      </c>
      <c r="N478">
        <f>Kinder!F478</f>
        <v>0</v>
      </c>
      <c r="O478">
        <f>Kinder!G478</f>
        <v>0</v>
      </c>
      <c r="P478">
        <f>Kinder!H478</f>
        <v>0</v>
      </c>
      <c r="Q478">
        <f>Kinder!I478</f>
        <v>0</v>
      </c>
      <c r="R478">
        <f>Kinder!J478</f>
        <v>0</v>
      </c>
      <c r="S478">
        <f>Kinder!K478</f>
        <v>0</v>
      </c>
      <c r="T478">
        <f>Kinder!L478</f>
        <v>0</v>
      </c>
      <c r="U478">
        <f>Kinder!M478</f>
        <v>0</v>
      </c>
      <c r="V478">
        <f>Kinder!N478</f>
        <v>0</v>
      </c>
      <c r="W478">
        <f>Kinder!O478</f>
        <v>0</v>
      </c>
      <c r="X478">
        <f>Kinder!P478</f>
        <v>0</v>
      </c>
      <c r="AX478">
        <f>IF(Kinder!BL477&gt;=4.5,IF('Berechnung 4_5 _ x'!D$5="Nein",4.5,IF(Kinder!AJ$903&lt;3,IF(MAX(Kinder!$AJ$903:AJ$903)&lt;3,4.5,Kinder!BL477),MIN('Berechnung 4_5 _ x'!$E$31:$F$32))),Kinder!BL477)</f>
        <v>0</v>
      </c>
      <c r="AY478">
        <f>IF(Kinder!BM477&gt;=4.5,IF('Berechnung 4_5 _ x'!E$5="Nein",4.5,IF(Kinder!AK$903&lt;3,IF(MAX(Kinder!$AJ$903:AK$903)&lt;3,4.5,Kinder!BM477),MIN('Berechnung 4_5 _ x'!$E$31:$F$32))),Kinder!BM477)</f>
        <v>0</v>
      </c>
      <c r="AZ478">
        <f>IF(Kinder!BN477&gt;=4.5,IF('Berechnung 4_5 _ x'!F$5="Nein",4.5,IF(Kinder!AL$903&lt;3,IF(MAX(Kinder!$AJ$903:AL$903)&lt;3,4.5,Kinder!BN477),MIN('Berechnung 4_5 _ x'!$E$31:$F$32))),Kinder!BN477)</f>
        <v>0</v>
      </c>
      <c r="BA478">
        <f>IF(Kinder!BO477&gt;=4.5,IF('Berechnung 4_5 _ x'!G$5="Nein",4.5,IF(Kinder!AM$903&lt;3,IF(MAX(Kinder!$AJ$903:AM$903)&lt;3,4.5,Kinder!BO477),MIN('Berechnung 4_5 _ x'!$E$31:$F$32))),Kinder!BO477)</f>
        <v>0</v>
      </c>
      <c r="BB478">
        <f>IF(Kinder!BP477&gt;=4.5,IF('Berechnung 4_5 _ x'!H$5="Nein",4.5,IF(Kinder!AN$903&lt;3,IF(MAX(Kinder!$AJ$903:AN$903)&lt;3,4.5,Kinder!BP477),MIN('Berechnung 4_5 _ x'!$E$31:$F$32))),Kinder!BP477)</f>
        <v>0</v>
      </c>
      <c r="BC478">
        <f>IF(Kinder!BQ477&gt;=4.5,IF('Berechnung 4_5 _ x'!I$5="Nein",4.5,IF(Kinder!AO$903&lt;3,IF(MAX(Kinder!$AJ$903:AO$903)&lt;3,4.5,Kinder!BQ477),MIN('Berechnung 4_5 _ x'!$E$31:$F$32))),Kinder!BQ477)</f>
        <v>0</v>
      </c>
      <c r="BD478">
        <f>IF(Kinder!BR477&gt;=4.5,IF('Berechnung 4_5 _ x'!J$5="Nein",4.5,IF(Kinder!AP$903&lt;3,IF(MAX(Kinder!$AJ$903:AP$903)&lt;3,4.5,Kinder!BR477),MIN('Berechnung 4_5 _ x'!$E$31:$F$32))),Kinder!BR477)</f>
        <v>0</v>
      </c>
      <c r="BE478">
        <f>IF(Kinder!BS477&gt;=4.5,IF('Berechnung 4_5 _ x'!K$5="Nein",4.5,IF(Kinder!AQ$903&lt;3,IF(MAX(Kinder!$AJ$903:AQ$903)&lt;3,4.5,Kinder!BS477),MIN('Berechnung 4_5 _ x'!$E$31:$F$32))),Kinder!BS477)</f>
        <v>0</v>
      </c>
      <c r="BF478">
        <f>IF(Kinder!BT477&gt;=4.5,IF('Berechnung 4_5 _ x'!L$5="Nein",4.5,IF(Kinder!AR$903&lt;3,IF(MAX(Kinder!$AJ$903:AR$903)&lt;3,4.5,Kinder!BT477),MIN('Berechnung 4_5 _ x'!$E$31:$F$32))),Kinder!BT477)</f>
        <v>0</v>
      </c>
      <c r="BG478">
        <f>IF(Kinder!BU477&gt;=4.5,IF('Berechnung 4_5 _ x'!M$5="Nein",4.5,IF(Kinder!AS$903&lt;3,IF(MAX(Kinder!$AJ$903:AS$903)&lt;3,4.5,Kinder!BU477),MIN('Berechnung 4_5 _ x'!$E$31:$F$32))),Kinder!BU477)</f>
        <v>0</v>
      </c>
      <c r="BH478">
        <f>IF(Kinder!BV477&gt;=4.5,IF('Berechnung 4_5 _ x'!N$5="Nein",4.5,IF(Kinder!AT$903&lt;3,IF(MAX(Kinder!$AJ$903:AT$903)&lt;3,4.5,Kinder!BV477),MIN('Berechnung 4_5 _ x'!$E$31:$F$32))),Kinder!BV477)</f>
        <v>0</v>
      </c>
      <c r="BI478">
        <f>IF(Kinder!BW477&gt;=4.5,IF('Berechnung 4_5 _ x'!O$5="Nein",4.5,IF(Kinder!AU$903&lt;3,IF(MAX(Kinder!$AJ$903:AU$903)&lt;3,4.5,Kinder!BW477),MIN('Berechnung 4_5 _ x'!$E$31:$F$32))),Kinder!BW477)</f>
        <v>0</v>
      </c>
      <c r="BJ478">
        <f t="shared" ref="BJ478:BU478" si="791">MIN(AX477,AX478)*AX479</f>
        <v>0</v>
      </c>
      <c r="BK478">
        <f t="shared" si="791"/>
        <v>0</v>
      </c>
      <c r="BL478">
        <f t="shared" si="791"/>
        <v>0</v>
      </c>
      <c r="BM478">
        <f t="shared" si="791"/>
        <v>0</v>
      </c>
      <c r="BN478">
        <f t="shared" si="791"/>
        <v>0</v>
      </c>
      <c r="BO478">
        <f t="shared" si="791"/>
        <v>0</v>
      </c>
      <c r="BP478">
        <f t="shared" si="791"/>
        <v>0</v>
      </c>
      <c r="BQ478">
        <f t="shared" si="791"/>
        <v>0</v>
      </c>
      <c r="BR478">
        <f t="shared" si="791"/>
        <v>0</v>
      </c>
      <c r="BS478">
        <f t="shared" si="791"/>
        <v>0</v>
      </c>
      <c r="BT478">
        <f t="shared" si="791"/>
        <v>0</v>
      </c>
      <c r="BU478">
        <f t="shared" si="791"/>
        <v>0</v>
      </c>
      <c r="BV478">
        <f>SUM(BJ478:BU478)</f>
        <v>0</v>
      </c>
      <c r="CJ478" s="78"/>
      <c r="CK478" s="581"/>
      <c r="CL478" s="581"/>
      <c r="CM478" s="581"/>
    </row>
    <row r="479" spans="1:91" ht="13.5" thickBot="1" x14ac:dyDescent="0.25">
      <c r="A479" s="167"/>
      <c r="B479" s="79"/>
      <c r="C479" s="79"/>
      <c r="D479" s="79"/>
      <c r="E479" s="79"/>
      <c r="F479" s="79"/>
      <c r="G479" s="79"/>
      <c r="H479" s="79"/>
      <c r="I479" s="79"/>
      <c r="J479" s="79"/>
      <c r="K479" s="79"/>
      <c r="L479" s="79"/>
      <c r="M479" s="79"/>
      <c r="N479" s="79"/>
      <c r="O479" s="79"/>
      <c r="P479" s="79"/>
      <c r="Q479" s="79"/>
      <c r="R479" s="79"/>
      <c r="S479" s="79"/>
      <c r="T479" s="79"/>
      <c r="U479" s="79"/>
      <c r="V479" s="79"/>
      <c r="W479" s="79"/>
      <c r="X479" s="79"/>
      <c r="Y479" s="79">
        <f t="shared" ref="Y479:AJ479" si="792">A477*M478</f>
        <v>0</v>
      </c>
      <c r="Z479" s="79">
        <f t="shared" si="792"/>
        <v>0</v>
      </c>
      <c r="AA479" s="79">
        <f t="shared" si="792"/>
        <v>0</v>
      </c>
      <c r="AB479" s="79">
        <f t="shared" si="792"/>
        <v>0</v>
      </c>
      <c r="AC479" s="79">
        <f t="shared" si="792"/>
        <v>0</v>
      </c>
      <c r="AD479" s="79">
        <f t="shared" si="792"/>
        <v>0</v>
      </c>
      <c r="AE479" s="79">
        <f t="shared" si="792"/>
        <v>0</v>
      </c>
      <c r="AF479" s="79">
        <f t="shared" si="792"/>
        <v>0</v>
      </c>
      <c r="AG479" s="79">
        <f t="shared" si="792"/>
        <v>0</v>
      </c>
      <c r="AH479" s="79">
        <f t="shared" si="792"/>
        <v>0</v>
      </c>
      <c r="AI479" s="79">
        <f t="shared" si="792"/>
        <v>0</v>
      </c>
      <c r="AJ479" s="79">
        <f t="shared" si="792"/>
        <v>0</v>
      </c>
      <c r="AK479" s="79">
        <f t="shared" ref="AK479:AV479" si="793">IF(A477&gt;4.4,M478,A477*M478)</f>
        <v>0</v>
      </c>
      <c r="AL479" s="79">
        <f t="shared" si="793"/>
        <v>0</v>
      </c>
      <c r="AM479" s="79">
        <f t="shared" si="793"/>
        <v>0</v>
      </c>
      <c r="AN479" s="79">
        <f t="shared" si="793"/>
        <v>0</v>
      </c>
      <c r="AO479" s="79">
        <f t="shared" si="793"/>
        <v>0</v>
      </c>
      <c r="AP479" s="79">
        <f t="shared" si="793"/>
        <v>0</v>
      </c>
      <c r="AQ479" s="79">
        <f t="shared" si="793"/>
        <v>0</v>
      </c>
      <c r="AR479" s="79">
        <f t="shared" si="793"/>
        <v>0</v>
      </c>
      <c r="AS479" s="79">
        <f t="shared" si="793"/>
        <v>0</v>
      </c>
      <c r="AT479" s="79">
        <f t="shared" si="793"/>
        <v>0</v>
      </c>
      <c r="AU479" s="79">
        <f t="shared" si="793"/>
        <v>0</v>
      </c>
      <c r="AV479" s="79">
        <f t="shared" si="793"/>
        <v>0</v>
      </c>
      <c r="AW479" s="79">
        <f>SUM(Y479:AJ479)</f>
        <v>0</v>
      </c>
      <c r="AX479" s="168">
        <f>Kinder!BL478</f>
        <v>0</v>
      </c>
      <c r="AY479" s="168">
        <f>Kinder!BM478</f>
        <v>0</v>
      </c>
      <c r="AZ479" s="168">
        <f>Kinder!BN478</f>
        <v>0</v>
      </c>
      <c r="BA479" s="168">
        <f>Kinder!BO478</f>
        <v>0</v>
      </c>
      <c r="BB479" s="168">
        <f>Kinder!BP478</f>
        <v>0</v>
      </c>
      <c r="BC479" s="168">
        <f>Kinder!BQ478</f>
        <v>0</v>
      </c>
      <c r="BD479" s="168">
        <f>Kinder!BR478</f>
        <v>0</v>
      </c>
      <c r="BE479" s="168">
        <f>Kinder!BS478</f>
        <v>0</v>
      </c>
      <c r="BF479" s="168">
        <f>Kinder!BT478</f>
        <v>0</v>
      </c>
      <c r="BG479" s="168">
        <f>Kinder!BU478</f>
        <v>0</v>
      </c>
      <c r="BH479" s="168">
        <f>Kinder!BV478</f>
        <v>0</v>
      </c>
      <c r="BI479" s="168">
        <f>Kinder!BW478</f>
        <v>0</v>
      </c>
      <c r="BV479" s="79"/>
      <c r="BW479" s="79">
        <f t="shared" ref="BW479:CH479" si="794">IF(MIN(AX477,AX478)&gt;4.5,4.5*AX479,BJ478)</f>
        <v>0</v>
      </c>
      <c r="BX479" s="79">
        <f t="shared" si="794"/>
        <v>0</v>
      </c>
      <c r="BY479" s="79">
        <f t="shared" si="794"/>
        <v>0</v>
      </c>
      <c r="BZ479" s="79">
        <f t="shared" si="794"/>
        <v>0</v>
      </c>
      <c r="CA479" s="79">
        <f t="shared" si="794"/>
        <v>0</v>
      </c>
      <c r="CB479" s="79">
        <f t="shared" si="794"/>
        <v>0</v>
      </c>
      <c r="CC479" s="79">
        <f t="shared" si="794"/>
        <v>0</v>
      </c>
      <c r="CD479" s="79">
        <f t="shared" si="794"/>
        <v>0</v>
      </c>
      <c r="CE479" s="79">
        <f t="shared" si="794"/>
        <v>0</v>
      </c>
      <c r="CF479" s="79">
        <f t="shared" si="794"/>
        <v>0</v>
      </c>
      <c r="CG479" s="79">
        <f t="shared" si="794"/>
        <v>0</v>
      </c>
      <c r="CH479" s="79">
        <f t="shared" si="794"/>
        <v>0</v>
      </c>
      <c r="CI479" s="79">
        <f>SUM(BW479:CH479)</f>
        <v>0</v>
      </c>
      <c r="CJ479" s="80"/>
      <c r="CK479" s="581"/>
      <c r="CL479" s="581"/>
      <c r="CM479" s="581"/>
    </row>
    <row r="480" spans="1:91" x14ac:dyDescent="0.2">
      <c r="A480" s="124">
        <f>Kinder!E480</f>
        <v>0</v>
      </c>
      <c r="B480">
        <f>Kinder!F480</f>
        <v>0</v>
      </c>
      <c r="C480">
        <f>Kinder!G480</f>
        <v>0</v>
      </c>
      <c r="D480">
        <f>Kinder!H480</f>
        <v>0</v>
      </c>
      <c r="E480">
        <f>Kinder!I480</f>
        <v>0</v>
      </c>
      <c r="F480">
        <f>Kinder!J480</f>
        <v>0</v>
      </c>
      <c r="G480">
        <f>Kinder!K480</f>
        <v>0</v>
      </c>
      <c r="H480">
        <f>Kinder!L480</f>
        <v>0</v>
      </c>
      <c r="I480">
        <f>Kinder!M480</f>
        <v>0</v>
      </c>
      <c r="J480">
        <f>Kinder!N480</f>
        <v>0</v>
      </c>
      <c r="K480">
        <f>Kinder!O480</f>
        <v>0</v>
      </c>
      <c r="L480">
        <f>Kinder!P480</f>
        <v>0</v>
      </c>
      <c r="AX480" s="165">
        <f>IF(Kinder!BL480=4.5,'Berechnung 4_5 _ x'!$E$31,Kinder!BL480)</f>
        <v>0</v>
      </c>
      <c r="AY480" s="165">
        <f>IF(Kinder!F480=4.5,'Berechnung 4_5 _ x'!$E$31,Kinder!F480)</f>
        <v>0</v>
      </c>
      <c r="AZ480" s="165">
        <f>IF(Kinder!G480=4.5,'Berechnung 4_5 _ x'!$E$31,Kinder!G480)</f>
        <v>0</v>
      </c>
      <c r="BA480" s="165">
        <f>IF(Kinder!H480=4.5,'Berechnung 4_5 _ x'!$E$31,Kinder!H480)</f>
        <v>0</v>
      </c>
      <c r="BB480" s="165">
        <f>IF(Kinder!I480=4.5,'Berechnung 4_5 _ x'!$E$31,Kinder!I480)</f>
        <v>0</v>
      </c>
      <c r="BC480" s="165">
        <f>IF(Kinder!J480=4.5,'Berechnung 4_5 _ x'!$E$31,Kinder!J480)</f>
        <v>0</v>
      </c>
      <c r="BD480" s="165">
        <f>IF(Kinder!K480=4.5,'Berechnung 4_5 _ x'!$E$31,Kinder!K480)</f>
        <v>0</v>
      </c>
      <c r="BE480" s="165">
        <f>IF(Kinder!L480=4.5,'Berechnung 4_5 _ x'!$E$31,Kinder!L480)</f>
        <v>0</v>
      </c>
      <c r="BF480" s="165">
        <f>IF(Kinder!M480=4.5,'Berechnung 4_5 _ x'!$E$31,Kinder!M480)</f>
        <v>0</v>
      </c>
      <c r="BG480" s="165">
        <f>IF(Kinder!N480=4.5,'Berechnung 4_5 _ x'!$E$31,Kinder!N480)</f>
        <v>0</v>
      </c>
      <c r="BH480" s="165">
        <f>IF(Kinder!O480=4.5,'Berechnung 4_5 _ x'!$E$31,Kinder!O480)</f>
        <v>0</v>
      </c>
      <c r="BI480" s="165">
        <f>IF(Kinder!P480=4.5,'Berechnung 4_5 _ x'!$E$31,Kinder!P480)</f>
        <v>0</v>
      </c>
      <c r="BJ480" s="165"/>
      <c r="BK480" s="165"/>
      <c r="BL480" s="165"/>
      <c r="BM480" s="165"/>
      <c r="BN480" s="165"/>
      <c r="BO480" s="165"/>
      <c r="BP480" s="165"/>
      <c r="BQ480" s="165"/>
      <c r="BR480" s="165"/>
      <c r="BS480" s="165"/>
      <c r="BT480" s="165"/>
      <c r="BU480" s="165"/>
      <c r="BW480">
        <f t="shared" ref="BW480:CH480" si="795">IF(MIN(AX480,AX481)&gt;=4.5,1*AX482,BJ481)</f>
        <v>0</v>
      </c>
      <c r="BX480">
        <f t="shared" si="795"/>
        <v>0</v>
      </c>
      <c r="BY480">
        <f t="shared" si="795"/>
        <v>0</v>
      </c>
      <c r="BZ480">
        <f t="shared" si="795"/>
        <v>0</v>
      </c>
      <c r="CA480">
        <f t="shared" si="795"/>
        <v>0</v>
      </c>
      <c r="CB480">
        <f t="shared" si="795"/>
        <v>0</v>
      </c>
      <c r="CC480">
        <f t="shared" si="795"/>
        <v>0</v>
      </c>
      <c r="CD480">
        <f t="shared" si="795"/>
        <v>0</v>
      </c>
      <c r="CE480">
        <f t="shared" si="795"/>
        <v>0</v>
      </c>
      <c r="CF480">
        <f t="shared" si="795"/>
        <v>0</v>
      </c>
      <c r="CG480">
        <f t="shared" si="795"/>
        <v>0</v>
      </c>
      <c r="CH480">
        <f t="shared" si="795"/>
        <v>0</v>
      </c>
      <c r="CJ480" s="78">
        <f>SUM(BW480:CH480)</f>
        <v>0</v>
      </c>
      <c r="CK480" s="581">
        <f>CL480+CM480</f>
        <v>0</v>
      </c>
      <c r="CL480" s="581">
        <f>IF(COUNTIF(Kinder!E482:P482,Antrag!$C$4)=0,0,(IF(AND(A480=2,Kinder!E482=Antrag!$C$4),M481,0)+IF(AND(OR(A480=2,B480=2),Kinder!F482=Antrag!$C$4),N481,0)+IF(AND(OR(A480=2,B480=2,C480=2),Kinder!G482=Antrag!$C$4),O481,0)+IF(AND(OR(A480=2,B480=2,C480=2,D480=2),Kinder!H482=Antrag!$C$4),P481,0)+IF(AND(OR(A480=2,B480=2,C480=2,D480=2,E480=2),Kinder!I482=Antrag!$C$4),Q481,0)+IF(AND(OR(A480=2,B480=2,C480=2,D480=2,E480=2,F480=2),Kinder!J482=Antrag!$C$4),R481,0))/12)</f>
        <v>0</v>
      </c>
      <c r="CM480" s="581">
        <f>IF(COUNTIF(Kinder!E482:P482,Antrag!$C$4)=0,0,(IF(AND(OR(A480=2,B480=2,C480=2,D480=2,E480=2,F480=2,G480=2),Kinder!K482=Antrag!$C$4),S481,0)+IF(AND(OR(A480=2,B480=2,C480=2,D480=2,E480=2,F480=2,G480=2,H480=2),Kinder!L482=Antrag!$C$4),T481,0)+IF(AND(OR(A480=2,B480=2,C480=2,D480=2,E480=2,F480=2,G480=2,H480=2,I480=2),Kinder!M482=Antrag!$C$4),U481,0)+IF(AND(OR(A480=2,B480=2,C480=2,D480=2,E480=2,F480=2,G480=2,H480=2,I480=2,J480=2),Kinder!N482=Antrag!$C$4),V481,0)+IF(AND(OR(A480=2,B480=2,C480=2,D480=2,E480=2,F480=2,G480=2,H480=2,I480=2,J480=2,K480=2),Kinder!O482=Antrag!$C$4),W481,0)+IF(AND(OR(A480=2,B480=2,C480=2,D480=2,E480=2,F480=2,G480=2,H480=2,I480=2,J480=2,K480=2,L480=2),Kinder!P482=Antrag!$C$4),X481,0))/12)</f>
        <v>0</v>
      </c>
    </row>
    <row r="481" spans="1:91" x14ac:dyDescent="0.2">
      <c r="A481" s="124"/>
      <c r="M481">
        <f>Kinder!E481</f>
        <v>0</v>
      </c>
      <c r="N481">
        <f>Kinder!F481</f>
        <v>0</v>
      </c>
      <c r="O481">
        <f>Kinder!G481</f>
        <v>0</v>
      </c>
      <c r="P481">
        <f>Kinder!H481</f>
        <v>0</v>
      </c>
      <c r="Q481">
        <f>Kinder!I481</f>
        <v>0</v>
      </c>
      <c r="R481">
        <f>Kinder!J481</f>
        <v>0</v>
      </c>
      <c r="S481">
        <f>Kinder!K481</f>
        <v>0</v>
      </c>
      <c r="T481">
        <f>Kinder!L481</f>
        <v>0</v>
      </c>
      <c r="U481">
        <f>Kinder!M481</f>
        <v>0</v>
      </c>
      <c r="V481">
        <f>Kinder!N481</f>
        <v>0</v>
      </c>
      <c r="W481">
        <f>Kinder!O481</f>
        <v>0</v>
      </c>
      <c r="X481">
        <f>Kinder!P481</f>
        <v>0</v>
      </c>
      <c r="AX481">
        <f>IF(Kinder!BL480&gt;=4.5,IF('Berechnung 4_5 _ x'!D$5="Nein",4.5,IF(Kinder!AJ$903&lt;3,IF(MAX(Kinder!$AJ$903:AJ$903)&lt;3,4.5,Kinder!BL480),MIN('Berechnung 4_5 _ x'!$E$31:$F$32))),Kinder!BL480)</f>
        <v>0</v>
      </c>
      <c r="AY481">
        <f>IF(Kinder!BM480&gt;=4.5,IF('Berechnung 4_5 _ x'!E$5="Nein",4.5,IF(Kinder!AK$903&lt;3,IF(MAX(Kinder!$AJ$903:AK$903)&lt;3,4.5,Kinder!BM480),MIN('Berechnung 4_5 _ x'!$E$31:$F$32))),Kinder!BM480)</f>
        <v>0</v>
      </c>
      <c r="AZ481">
        <f>IF(Kinder!BN480&gt;=4.5,IF('Berechnung 4_5 _ x'!F$5="Nein",4.5,IF(Kinder!AL$903&lt;3,IF(MAX(Kinder!$AJ$903:AL$903)&lt;3,4.5,Kinder!BN480),MIN('Berechnung 4_5 _ x'!$E$31:$F$32))),Kinder!BN480)</f>
        <v>0</v>
      </c>
      <c r="BA481">
        <f>IF(Kinder!BO480&gt;=4.5,IF('Berechnung 4_5 _ x'!G$5="Nein",4.5,IF(Kinder!AM$903&lt;3,IF(MAX(Kinder!$AJ$903:AM$903)&lt;3,4.5,Kinder!BO480),MIN('Berechnung 4_5 _ x'!$E$31:$F$32))),Kinder!BO480)</f>
        <v>0</v>
      </c>
      <c r="BB481">
        <f>IF(Kinder!BP480&gt;=4.5,IF('Berechnung 4_5 _ x'!H$5="Nein",4.5,IF(Kinder!AN$903&lt;3,IF(MAX(Kinder!$AJ$903:AN$903)&lt;3,4.5,Kinder!BP480),MIN('Berechnung 4_5 _ x'!$E$31:$F$32))),Kinder!BP480)</f>
        <v>0</v>
      </c>
      <c r="BC481">
        <f>IF(Kinder!BQ480&gt;=4.5,IF('Berechnung 4_5 _ x'!I$5="Nein",4.5,IF(Kinder!AO$903&lt;3,IF(MAX(Kinder!$AJ$903:AO$903)&lt;3,4.5,Kinder!BQ480),MIN('Berechnung 4_5 _ x'!$E$31:$F$32))),Kinder!BQ480)</f>
        <v>0</v>
      </c>
      <c r="BD481">
        <f>IF(Kinder!BR480&gt;=4.5,IF('Berechnung 4_5 _ x'!J$5="Nein",4.5,IF(Kinder!AP$903&lt;3,IF(MAX(Kinder!$AJ$903:AP$903)&lt;3,4.5,Kinder!BR480),MIN('Berechnung 4_5 _ x'!$E$31:$F$32))),Kinder!BR480)</f>
        <v>0</v>
      </c>
      <c r="BE481">
        <f>IF(Kinder!BS480&gt;=4.5,IF('Berechnung 4_5 _ x'!K$5="Nein",4.5,IF(Kinder!AQ$903&lt;3,IF(MAX(Kinder!$AJ$903:AQ$903)&lt;3,4.5,Kinder!BS480),MIN('Berechnung 4_5 _ x'!$E$31:$F$32))),Kinder!BS480)</f>
        <v>0</v>
      </c>
      <c r="BF481">
        <f>IF(Kinder!BT480&gt;=4.5,IF('Berechnung 4_5 _ x'!L$5="Nein",4.5,IF(Kinder!AR$903&lt;3,IF(MAX(Kinder!$AJ$903:AR$903)&lt;3,4.5,Kinder!BT480),MIN('Berechnung 4_5 _ x'!$E$31:$F$32))),Kinder!BT480)</f>
        <v>0</v>
      </c>
      <c r="BG481">
        <f>IF(Kinder!BU480&gt;=4.5,IF('Berechnung 4_5 _ x'!M$5="Nein",4.5,IF(Kinder!AS$903&lt;3,IF(MAX(Kinder!$AJ$903:AS$903)&lt;3,4.5,Kinder!BU480),MIN('Berechnung 4_5 _ x'!$E$31:$F$32))),Kinder!BU480)</f>
        <v>0</v>
      </c>
      <c r="BH481">
        <f>IF(Kinder!BV480&gt;=4.5,IF('Berechnung 4_5 _ x'!N$5="Nein",4.5,IF(Kinder!AT$903&lt;3,IF(MAX(Kinder!$AJ$903:AT$903)&lt;3,4.5,Kinder!BV480),MIN('Berechnung 4_5 _ x'!$E$31:$F$32))),Kinder!BV480)</f>
        <v>0</v>
      </c>
      <c r="BI481">
        <f>IF(Kinder!BW480&gt;=4.5,IF('Berechnung 4_5 _ x'!O$5="Nein",4.5,IF(Kinder!AU$903&lt;3,IF(MAX(Kinder!$AJ$903:AU$903)&lt;3,4.5,Kinder!BW480),MIN('Berechnung 4_5 _ x'!$E$31:$F$32))),Kinder!BW480)</f>
        <v>0</v>
      </c>
      <c r="BJ481">
        <f t="shared" ref="BJ481:BU481" si="796">MIN(AX480,AX481)*AX482</f>
        <v>0</v>
      </c>
      <c r="BK481">
        <f t="shared" si="796"/>
        <v>0</v>
      </c>
      <c r="BL481">
        <f t="shared" si="796"/>
        <v>0</v>
      </c>
      <c r="BM481">
        <f t="shared" si="796"/>
        <v>0</v>
      </c>
      <c r="BN481">
        <f t="shared" si="796"/>
        <v>0</v>
      </c>
      <c r="BO481">
        <f t="shared" si="796"/>
        <v>0</v>
      </c>
      <c r="BP481">
        <f t="shared" si="796"/>
        <v>0</v>
      </c>
      <c r="BQ481">
        <f t="shared" si="796"/>
        <v>0</v>
      </c>
      <c r="BR481">
        <f t="shared" si="796"/>
        <v>0</v>
      </c>
      <c r="BS481">
        <f t="shared" si="796"/>
        <v>0</v>
      </c>
      <c r="BT481">
        <f t="shared" si="796"/>
        <v>0</v>
      </c>
      <c r="BU481">
        <f t="shared" si="796"/>
        <v>0</v>
      </c>
      <c r="BV481">
        <f>SUM(BJ481:BU481)</f>
        <v>0</v>
      </c>
      <c r="CJ481" s="78"/>
      <c r="CK481" s="581"/>
      <c r="CL481" s="581"/>
      <c r="CM481" s="581"/>
    </row>
    <row r="482" spans="1:91" ht="13.5" thickBot="1" x14ac:dyDescent="0.25">
      <c r="A482" s="167"/>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f t="shared" ref="Y482:AJ482" si="797">A480*M481</f>
        <v>0</v>
      </c>
      <c r="Z482" s="79">
        <f t="shared" si="797"/>
        <v>0</v>
      </c>
      <c r="AA482" s="79">
        <f t="shared" si="797"/>
        <v>0</v>
      </c>
      <c r="AB482" s="79">
        <f t="shared" si="797"/>
        <v>0</v>
      </c>
      <c r="AC482" s="79">
        <f t="shared" si="797"/>
        <v>0</v>
      </c>
      <c r="AD482" s="79">
        <f t="shared" si="797"/>
        <v>0</v>
      </c>
      <c r="AE482" s="79">
        <f t="shared" si="797"/>
        <v>0</v>
      </c>
      <c r="AF482" s="79">
        <f t="shared" si="797"/>
        <v>0</v>
      </c>
      <c r="AG482" s="79">
        <f t="shared" si="797"/>
        <v>0</v>
      </c>
      <c r="AH482" s="79">
        <f t="shared" si="797"/>
        <v>0</v>
      </c>
      <c r="AI482" s="79">
        <f t="shared" si="797"/>
        <v>0</v>
      </c>
      <c r="AJ482" s="79">
        <f t="shared" si="797"/>
        <v>0</v>
      </c>
      <c r="AK482" s="79">
        <f t="shared" ref="AK482:AV482" si="798">IF(A480&gt;4.4,M481,A480*M481)</f>
        <v>0</v>
      </c>
      <c r="AL482" s="79">
        <f t="shared" si="798"/>
        <v>0</v>
      </c>
      <c r="AM482" s="79">
        <f t="shared" si="798"/>
        <v>0</v>
      </c>
      <c r="AN482" s="79">
        <f t="shared" si="798"/>
        <v>0</v>
      </c>
      <c r="AO482" s="79">
        <f t="shared" si="798"/>
        <v>0</v>
      </c>
      <c r="AP482" s="79">
        <f t="shared" si="798"/>
        <v>0</v>
      </c>
      <c r="AQ482" s="79">
        <f t="shared" si="798"/>
        <v>0</v>
      </c>
      <c r="AR482" s="79">
        <f t="shared" si="798"/>
        <v>0</v>
      </c>
      <c r="AS482" s="79">
        <f t="shared" si="798"/>
        <v>0</v>
      </c>
      <c r="AT482" s="79">
        <f t="shared" si="798"/>
        <v>0</v>
      </c>
      <c r="AU482" s="79">
        <f t="shared" si="798"/>
        <v>0</v>
      </c>
      <c r="AV482" s="79">
        <f t="shared" si="798"/>
        <v>0</v>
      </c>
      <c r="AW482" s="79">
        <f>SUM(Y482:AJ482)</f>
        <v>0</v>
      </c>
      <c r="AX482" s="168">
        <f>Kinder!BL481</f>
        <v>0</v>
      </c>
      <c r="AY482" s="168">
        <f>Kinder!BM481</f>
        <v>0</v>
      </c>
      <c r="AZ482" s="168">
        <f>Kinder!BN481</f>
        <v>0</v>
      </c>
      <c r="BA482" s="168">
        <f>Kinder!BO481</f>
        <v>0</v>
      </c>
      <c r="BB482" s="168">
        <f>Kinder!BP481</f>
        <v>0</v>
      </c>
      <c r="BC482" s="168">
        <f>Kinder!BQ481</f>
        <v>0</v>
      </c>
      <c r="BD482" s="168">
        <f>Kinder!BR481</f>
        <v>0</v>
      </c>
      <c r="BE482" s="168">
        <f>Kinder!BS481</f>
        <v>0</v>
      </c>
      <c r="BF482" s="168">
        <f>Kinder!BT481</f>
        <v>0</v>
      </c>
      <c r="BG482" s="168">
        <f>Kinder!BU481</f>
        <v>0</v>
      </c>
      <c r="BH482" s="168">
        <f>Kinder!BV481</f>
        <v>0</v>
      </c>
      <c r="BI482" s="168">
        <f>Kinder!BW481</f>
        <v>0</v>
      </c>
      <c r="BV482" s="79"/>
      <c r="BW482" s="79">
        <f t="shared" ref="BW482:CH482" si="799">IF(MIN(AX480,AX481)&gt;4.5,4.5*AX482,BJ481)</f>
        <v>0</v>
      </c>
      <c r="BX482" s="79">
        <f t="shared" si="799"/>
        <v>0</v>
      </c>
      <c r="BY482" s="79">
        <f t="shared" si="799"/>
        <v>0</v>
      </c>
      <c r="BZ482" s="79">
        <f t="shared" si="799"/>
        <v>0</v>
      </c>
      <c r="CA482" s="79">
        <f t="shared" si="799"/>
        <v>0</v>
      </c>
      <c r="CB482" s="79">
        <f t="shared" si="799"/>
        <v>0</v>
      </c>
      <c r="CC482" s="79">
        <f t="shared" si="799"/>
        <v>0</v>
      </c>
      <c r="CD482" s="79">
        <f t="shared" si="799"/>
        <v>0</v>
      </c>
      <c r="CE482" s="79">
        <f t="shared" si="799"/>
        <v>0</v>
      </c>
      <c r="CF482" s="79">
        <f t="shared" si="799"/>
        <v>0</v>
      </c>
      <c r="CG482" s="79">
        <f t="shared" si="799"/>
        <v>0</v>
      </c>
      <c r="CH482" s="79">
        <f t="shared" si="799"/>
        <v>0</v>
      </c>
      <c r="CI482" s="79">
        <f>SUM(BW482:CH482)</f>
        <v>0</v>
      </c>
      <c r="CJ482" s="80"/>
      <c r="CK482" s="581"/>
      <c r="CL482" s="581"/>
      <c r="CM482" s="581"/>
    </row>
    <row r="483" spans="1:91" x14ac:dyDescent="0.2">
      <c r="A483" s="124">
        <f>Kinder!E483</f>
        <v>0</v>
      </c>
      <c r="B483">
        <f>Kinder!F483</f>
        <v>0</v>
      </c>
      <c r="C483">
        <f>Kinder!G483</f>
        <v>0</v>
      </c>
      <c r="D483">
        <f>Kinder!H483</f>
        <v>0</v>
      </c>
      <c r="E483">
        <f>Kinder!I483</f>
        <v>0</v>
      </c>
      <c r="F483">
        <f>Kinder!J483</f>
        <v>0</v>
      </c>
      <c r="G483">
        <f>Kinder!K483</f>
        <v>0</v>
      </c>
      <c r="H483">
        <f>Kinder!L483</f>
        <v>0</v>
      </c>
      <c r="I483">
        <f>Kinder!M483</f>
        <v>0</v>
      </c>
      <c r="J483">
        <f>Kinder!N483</f>
        <v>0</v>
      </c>
      <c r="K483">
        <f>Kinder!O483</f>
        <v>0</v>
      </c>
      <c r="L483">
        <f>Kinder!P483</f>
        <v>0</v>
      </c>
      <c r="AX483" s="165">
        <f>IF(Kinder!BL483=4.5,'Berechnung 4_5 _ x'!$E$31,Kinder!BL483)</f>
        <v>0</v>
      </c>
      <c r="AY483" s="165">
        <f>IF(Kinder!F483=4.5,'Berechnung 4_5 _ x'!$E$31,Kinder!F483)</f>
        <v>0</v>
      </c>
      <c r="AZ483" s="165">
        <f>IF(Kinder!G483=4.5,'Berechnung 4_5 _ x'!$E$31,Kinder!G483)</f>
        <v>0</v>
      </c>
      <c r="BA483" s="165">
        <f>IF(Kinder!H483=4.5,'Berechnung 4_5 _ x'!$E$31,Kinder!H483)</f>
        <v>0</v>
      </c>
      <c r="BB483" s="165">
        <f>IF(Kinder!I483=4.5,'Berechnung 4_5 _ x'!$E$31,Kinder!I483)</f>
        <v>0</v>
      </c>
      <c r="BC483" s="165">
        <f>IF(Kinder!J483=4.5,'Berechnung 4_5 _ x'!$E$31,Kinder!J483)</f>
        <v>0</v>
      </c>
      <c r="BD483" s="165">
        <f>IF(Kinder!K483=4.5,'Berechnung 4_5 _ x'!$E$31,Kinder!K483)</f>
        <v>0</v>
      </c>
      <c r="BE483" s="165">
        <f>IF(Kinder!L483=4.5,'Berechnung 4_5 _ x'!$E$31,Kinder!L483)</f>
        <v>0</v>
      </c>
      <c r="BF483" s="165">
        <f>IF(Kinder!M483=4.5,'Berechnung 4_5 _ x'!$E$31,Kinder!M483)</f>
        <v>0</v>
      </c>
      <c r="BG483" s="165">
        <f>IF(Kinder!N483=4.5,'Berechnung 4_5 _ x'!$E$31,Kinder!N483)</f>
        <v>0</v>
      </c>
      <c r="BH483" s="165">
        <f>IF(Kinder!O483=4.5,'Berechnung 4_5 _ x'!$E$31,Kinder!O483)</f>
        <v>0</v>
      </c>
      <c r="BI483" s="165">
        <f>IF(Kinder!P483=4.5,'Berechnung 4_5 _ x'!$E$31,Kinder!P483)</f>
        <v>0</v>
      </c>
      <c r="BJ483" s="165"/>
      <c r="BK483" s="165"/>
      <c r="BL483" s="165"/>
      <c r="BM483" s="165"/>
      <c r="BN483" s="165"/>
      <c r="BO483" s="165"/>
      <c r="BP483" s="165"/>
      <c r="BQ483" s="165"/>
      <c r="BR483" s="165"/>
      <c r="BS483" s="165"/>
      <c r="BT483" s="165"/>
      <c r="BU483" s="165"/>
      <c r="BW483">
        <f t="shared" ref="BW483:CH483" si="800">IF(MIN(AX483,AX484)&gt;=4.5,1*AX485,BJ484)</f>
        <v>0</v>
      </c>
      <c r="BX483">
        <f t="shared" si="800"/>
        <v>0</v>
      </c>
      <c r="BY483">
        <f t="shared" si="800"/>
        <v>0</v>
      </c>
      <c r="BZ483">
        <f t="shared" si="800"/>
        <v>0</v>
      </c>
      <c r="CA483">
        <f t="shared" si="800"/>
        <v>0</v>
      </c>
      <c r="CB483">
        <f t="shared" si="800"/>
        <v>0</v>
      </c>
      <c r="CC483">
        <f t="shared" si="800"/>
        <v>0</v>
      </c>
      <c r="CD483">
        <f t="shared" si="800"/>
        <v>0</v>
      </c>
      <c r="CE483">
        <f t="shared" si="800"/>
        <v>0</v>
      </c>
      <c r="CF483">
        <f t="shared" si="800"/>
        <v>0</v>
      </c>
      <c r="CG483">
        <f t="shared" si="800"/>
        <v>0</v>
      </c>
      <c r="CH483">
        <f t="shared" si="800"/>
        <v>0</v>
      </c>
      <c r="CJ483" s="78">
        <f>SUM(BW483:CH483)</f>
        <v>0</v>
      </c>
      <c r="CK483" s="581">
        <f>CL483+CM483</f>
        <v>0</v>
      </c>
      <c r="CL483" s="581">
        <f>IF(COUNTIF(Kinder!E485:P485,Antrag!$C$4)=0,0,(IF(AND(A483=2,Kinder!E485=Antrag!$C$4),M484,0)+IF(AND(OR(A483=2,B483=2),Kinder!F485=Antrag!$C$4),N484,0)+IF(AND(OR(A483=2,B483=2,C483=2),Kinder!G485=Antrag!$C$4),O484,0)+IF(AND(OR(A483=2,B483=2,C483=2,D483=2),Kinder!H485=Antrag!$C$4),P484,0)+IF(AND(OR(A483=2,B483=2,C483=2,D483=2,E483=2),Kinder!I485=Antrag!$C$4),Q484,0)+IF(AND(OR(A483=2,B483=2,C483=2,D483=2,E483=2,F483=2),Kinder!J485=Antrag!$C$4),R484,0))/12)</f>
        <v>0</v>
      </c>
      <c r="CM483" s="581">
        <f>IF(COUNTIF(Kinder!E485:P485,Antrag!$C$4)=0,0,(IF(AND(OR(A483=2,B483=2,C483=2,D483=2,E483=2,F483=2,G483=2),Kinder!K485=Antrag!$C$4),S484,0)+IF(AND(OR(A483=2,B483=2,C483=2,D483=2,E483=2,F483=2,G483=2,H483=2),Kinder!L485=Antrag!$C$4),T484,0)+IF(AND(OR(A483=2,B483=2,C483=2,D483=2,E483=2,F483=2,G483=2,H483=2,I483=2),Kinder!M485=Antrag!$C$4),U484,0)+IF(AND(OR(A483=2,B483=2,C483=2,D483=2,E483=2,F483=2,G483=2,H483=2,I483=2,J483=2),Kinder!N485=Antrag!$C$4),V484,0)+IF(AND(OR(A483=2,B483=2,C483=2,D483=2,E483=2,F483=2,G483=2,H483=2,I483=2,J483=2,K483=2),Kinder!O485=Antrag!$C$4),W484,0)+IF(AND(OR(A483=2,B483=2,C483=2,D483=2,E483=2,F483=2,G483=2,H483=2,I483=2,J483=2,K483=2,L483=2),Kinder!P485=Antrag!$C$4),X484,0))/12)</f>
        <v>0</v>
      </c>
    </row>
    <row r="484" spans="1:91" x14ac:dyDescent="0.2">
      <c r="A484" s="124"/>
      <c r="M484">
        <f>Kinder!E484</f>
        <v>0</v>
      </c>
      <c r="N484">
        <f>Kinder!F484</f>
        <v>0</v>
      </c>
      <c r="O484">
        <f>Kinder!G484</f>
        <v>0</v>
      </c>
      <c r="P484">
        <f>Kinder!H484</f>
        <v>0</v>
      </c>
      <c r="Q484">
        <f>Kinder!I484</f>
        <v>0</v>
      </c>
      <c r="R484">
        <f>Kinder!J484</f>
        <v>0</v>
      </c>
      <c r="S484">
        <f>Kinder!K484</f>
        <v>0</v>
      </c>
      <c r="T484">
        <f>Kinder!L484</f>
        <v>0</v>
      </c>
      <c r="U484">
        <f>Kinder!M484</f>
        <v>0</v>
      </c>
      <c r="V484">
        <f>Kinder!N484</f>
        <v>0</v>
      </c>
      <c r="W484">
        <f>Kinder!O484</f>
        <v>0</v>
      </c>
      <c r="X484">
        <f>Kinder!P484</f>
        <v>0</v>
      </c>
      <c r="AX484">
        <f>IF(Kinder!BL483&gt;=4.5,IF('Berechnung 4_5 _ x'!D$5="Nein",4.5,IF(Kinder!AJ$903&lt;3,IF(MAX(Kinder!$AJ$903:AJ$903)&lt;3,4.5,Kinder!BL483),MIN('Berechnung 4_5 _ x'!$E$31:$F$32))),Kinder!BL483)</f>
        <v>0</v>
      </c>
      <c r="AY484">
        <f>IF(Kinder!BM483&gt;=4.5,IF('Berechnung 4_5 _ x'!E$5="Nein",4.5,IF(Kinder!AK$903&lt;3,IF(MAX(Kinder!$AJ$903:AK$903)&lt;3,4.5,Kinder!BM483),MIN('Berechnung 4_5 _ x'!$E$31:$F$32))),Kinder!BM483)</f>
        <v>0</v>
      </c>
      <c r="AZ484">
        <f>IF(Kinder!BN483&gt;=4.5,IF('Berechnung 4_5 _ x'!F$5="Nein",4.5,IF(Kinder!AL$903&lt;3,IF(MAX(Kinder!$AJ$903:AL$903)&lt;3,4.5,Kinder!BN483),MIN('Berechnung 4_5 _ x'!$E$31:$F$32))),Kinder!BN483)</f>
        <v>0</v>
      </c>
      <c r="BA484">
        <f>IF(Kinder!BO483&gt;=4.5,IF('Berechnung 4_5 _ x'!G$5="Nein",4.5,IF(Kinder!AM$903&lt;3,IF(MAX(Kinder!$AJ$903:AM$903)&lt;3,4.5,Kinder!BO483),MIN('Berechnung 4_5 _ x'!$E$31:$F$32))),Kinder!BO483)</f>
        <v>0</v>
      </c>
      <c r="BB484">
        <f>IF(Kinder!BP483&gt;=4.5,IF('Berechnung 4_5 _ x'!H$5="Nein",4.5,IF(Kinder!AN$903&lt;3,IF(MAX(Kinder!$AJ$903:AN$903)&lt;3,4.5,Kinder!BP483),MIN('Berechnung 4_5 _ x'!$E$31:$F$32))),Kinder!BP483)</f>
        <v>0</v>
      </c>
      <c r="BC484">
        <f>IF(Kinder!BQ483&gt;=4.5,IF('Berechnung 4_5 _ x'!I$5="Nein",4.5,IF(Kinder!AO$903&lt;3,IF(MAX(Kinder!$AJ$903:AO$903)&lt;3,4.5,Kinder!BQ483),MIN('Berechnung 4_5 _ x'!$E$31:$F$32))),Kinder!BQ483)</f>
        <v>0</v>
      </c>
      <c r="BD484">
        <f>IF(Kinder!BR483&gt;=4.5,IF('Berechnung 4_5 _ x'!J$5="Nein",4.5,IF(Kinder!AP$903&lt;3,IF(MAX(Kinder!$AJ$903:AP$903)&lt;3,4.5,Kinder!BR483),MIN('Berechnung 4_5 _ x'!$E$31:$F$32))),Kinder!BR483)</f>
        <v>0</v>
      </c>
      <c r="BE484">
        <f>IF(Kinder!BS483&gt;=4.5,IF('Berechnung 4_5 _ x'!K$5="Nein",4.5,IF(Kinder!AQ$903&lt;3,IF(MAX(Kinder!$AJ$903:AQ$903)&lt;3,4.5,Kinder!BS483),MIN('Berechnung 4_5 _ x'!$E$31:$F$32))),Kinder!BS483)</f>
        <v>0</v>
      </c>
      <c r="BF484">
        <f>IF(Kinder!BT483&gt;=4.5,IF('Berechnung 4_5 _ x'!L$5="Nein",4.5,IF(Kinder!AR$903&lt;3,IF(MAX(Kinder!$AJ$903:AR$903)&lt;3,4.5,Kinder!BT483),MIN('Berechnung 4_5 _ x'!$E$31:$F$32))),Kinder!BT483)</f>
        <v>0</v>
      </c>
      <c r="BG484">
        <f>IF(Kinder!BU483&gt;=4.5,IF('Berechnung 4_5 _ x'!M$5="Nein",4.5,IF(Kinder!AS$903&lt;3,IF(MAX(Kinder!$AJ$903:AS$903)&lt;3,4.5,Kinder!BU483),MIN('Berechnung 4_5 _ x'!$E$31:$F$32))),Kinder!BU483)</f>
        <v>0</v>
      </c>
      <c r="BH484">
        <f>IF(Kinder!BV483&gt;=4.5,IF('Berechnung 4_5 _ x'!N$5="Nein",4.5,IF(Kinder!AT$903&lt;3,IF(MAX(Kinder!$AJ$903:AT$903)&lt;3,4.5,Kinder!BV483),MIN('Berechnung 4_5 _ x'!$E$31:$F$32))),Kinder!BV483)</f>
        <v>0</v>
      </c>
      <c r="BI484">
        <f>IF(Kinder!BW483&gt;=4.5,IF('Berechnung 4_5 _ x'!O$5="Nein",4.5,IF(Kinder!AU$903&lt;3,IF(MAX(Kinder!$AJ$903:AU$903)&lt;3,4.5,Kinder!BW483),MIN('Berechnung 4_5 _ x'!$E$31:$F$32))),Kinder!BW483)</f>
        <v>0</v>
      </c>
      <c r="BJ484">
        <f t="shared" ref="BJ484:BU484" si="801">MIN(AX483,AX484)*AX485</f>
        <v>0</v>
      </c>
      <c r="BK484">
        <f t="shared" si="801"/>
        <v>0</v>
      </c>
      <c r="BL484">
        <f t="shared" si="801"/>
        <v>0</v>
      </c>
      <c r="BM484">
        <f t="shared" si="801"/>
        <v>0</v>
      </c>
      <c r="BN484">
        <f t="shared" si="801"/>
        <v>0</v>
      </c>
      <c r="BO484">
        <f t="shared" si="801"/>
        <v>0</v>
      </c>
      <c r="BP484">
        <f t="shared" si="801"/>
        <v>0</v>
      </c>
      <c r="BQ484">
        <f t="shared" si="801"/>
        <v>0</v>
      </c>
      <c r="BR484">
        <f t="shared" si="801"/>
        <v>0</v>
      </c>
      <c r="BS484">
        <f t="shared" si="801"/>
        <v>0</v>
      </c>
      <c r="BT484">
        <f t="shared" si="801"/>
        <v>0</v>
      </c>
      <c r="BU484">
        <f t="shared" si="801"/>
        <v>0</v>
      </c>
      <c r="BV484">
        <f>SUM(BJ484:BU484)</f>
        <v>0</v>
      </c>
      <c r="CJ484" s="78"/>
      <c r="CK484" s="581"/>
      <c r="CL484" s="581"/>
      <c r="CM484" s="581"/>
    </row>
    <row r="485" spans="1:91" ht="13.5" thickBot="1" x14ac:dyDescent="0.25">
      <c r="A485" s="167"/>
      <c r="B485" s="79"/>
      <c r="C485" s="79"/>
      <c r="D485" s="79"/>
      <c r="E485" s="79"/>
      <c r="F485" s="79"/>
      <c r="G485" s="79"/>
      <c r="H485" s="79"/>
      <c r="I485" s="79"/>
      <c r="J485" s="79"/>
      <c r="K485" s="79"/>
      <c r="L485" s="79"/>
      <c r="M485" s="79"/>
      <c r="N485" s="79"/>
      <c r="O485" s="79"/>
      <c r="P485" s="79"/>
      <c r="Q485" s="79"/>
      <c r="R485" s="79"/>
      <c r="S485" s="79"/>
      <c r="T485" s="79"/>
      <c r="U485" s="79"/>
      <c r="V485" s="79"/>
      <c r="W485" s="79"/>
      <c r="X485" s="79"/>
      <c r="Y485" s="79">
        <f t="shared" ref="Y485:AJ485" si="802">A483*M484</f>
        <v>0</v>
      </c>
      <c r="Z485" s="79">
        <f t="shared" si="802"/>
        <v>0</v>
      </c>
      <c r="AA485" s="79">
        <f t="shared" si="802"/>
        <v>0</v>
      </c>
      <c r="AB485" s="79">
        <f t="shared" si="802"/>
        <v>0</v>
      </c>
      <c r="AC485" s="79">
        <f t="shared" si="802"/>
        <v>0</v>
      </c>
      <c r="AD485" s="79">
        <f t="shared" si="802"/>
        <v>0</v>
      </c>
      <c r="AE485" s="79">
        <f t="shared" si="802"/>
        <v>0</v>
      </c>
      <c r="AF485" s="79">
        <f t="shared" si="802"/>
        <v>0</v>
      </c>
      <c r="AG485" s="79">
        <f t="shared" si="802"/>
        <v>0</v>
      </c>
      <c r="AH485" s="79">
        <f t="shared" si="802"/>
        <v>0</v>
      </c>
      <c r="AI485" s="79">
        <f t="shared" si="802"/>
        <v>0</v>
      </c>
      <c r="AJ485" s="79">
        <f t="shared" si="802"/>
        <v>0</v>
      </c>
      <c r="AK485" s="79">
        <f t="shared" ref="AK485:AV485" si="803">IF(A483&gt;4.4,M484,A483*M484)</f>
        <v>0</v>
      </c>
      <c r="AL485" s="79">
        <f t="shared" si="803"/>
        <v>0</v>
      </c>
      <c r="AM485" s="79">
        <f t="shared" si="803"/>
        <v>0</v>
      </c>
      <c r="AN485" s="79">
        <f t="shared" si="803"/>
        <v>0</v>
      </c>
      <c r="AO485" s="79">
        <f t="shared" si="803"/>
        <v>0</v>
      </c>
      <c r="AP485" s="79">
        <f t="shared" si="803"/>
        <v>0</v>
      </c>
      <c r="AQ485" s="79">
        <f t="shared" si="803"/>
        <v>0</v>
      </c>
      <c r="AR485" s="79">
        <f t="shared" si="803"/>
        <v>0</v>
      </c>
      <c r="AS485" s="79">
        <f t="shared" si="803"/>
        <v>0</v>
      </c>
      <c r="AT485" s="79">
        <f t="shared" si="803"/>
        <v>0</v>
      </c>
      <c r="AU485" s="79">
        <f t="shared" si="803"/>
        <v>0</v>
      </c>
      <c r="AV485" s="79">
        <f t="shared" si="803"/>
        <v>0</v>
      </c>
      <c r="AW485" s="79">
        <f>SUM(Y485:AJ485)</f>
        <v>0</v>
      </c>
      <c r="AX485" s="168">
        <f>Kinder!BL484</f>
        <v>0</v>
      </c>
      <c r="AY485" s="168">
        <f>Kinder!BM484</f>
        <v>0</v>
      </c>
      <c r="AZ485" s="168">
        <f>Kinder!BN484</f>
        <v>0</v>
      </c>
      <c r="BA485" s="168">
        <f>Kinder!BO484</f>
        <v>0</v>
      </c>
      <c r="BB485" s="168">
        <f>Kinder!BP484</f>
        <v>0</v>
      </c>
      <c r="BC485" s="168">
        <f>Kinder!BQ484</f>
        <v>0</v>
      </c>
      <c r="BD485" s="168">
        <f>Kinder!BR484</f>
        <v>0</v>
      </c>
      <c r="BE485" s="168">
        <f>Kinder!BS484</f>
        <v>0</v>
      </c>
      <c r="BF485" s="168">
        <f>Kinder!BT484</f>
        <v>0</v>
      </c>
      <c r="BG485" s="168">
        <f>Kinder!BU484</f>
        <v>0</v>
      </c>
      <c r="BH485" s="168">
        <f>Kinder!BV484</f>
        <v>0</v>
      </c>
      <c r="BI485" s="168">
        <f>Kinder!BW484</f>
        <v>0</v>
      </c>
      <c r="BV485" s="79"/>
      <c r="BW485" s="79">
        <f t="shared" ref="BW485:CH485" si="804">IF(MIN(AX483,AX484)&gt;4.5,4.5*AX485,BJ484)</f>
        <v>0</v>
      </c>
      <c r="BX485" s="79">
        <f t="shared" si="804"/>
        <v>0</v>
      </c>
      <c r="BY485" s="79">
        <f t="shared" si="804"/>
        <v>0</v>
      </c>
      <c r="BZ485" s="79">
        <f t="shared" si="804"/>
        <v>0</v>
      </c>
      <c r="CA485" s="79">
        <f t="shared" si="804"/>
        <v>0</v>
      </c>
      <c r="CB485" s="79">
        <f t="shared" si="804"/>
        <v>0</v>
      </c>
      <c r="CC485" s="79">
        <f t="shared" si="804"/>
        <v>0</v>
      </c>
      <c r="CD485" s="79">
        <f t="shared" si="804"/>
        <v>0</v>
      </c>
      <c r="CE485" s="79">
        <f t="shared" si="804"/>
        <v>0</v>
      </c>
      <c r="CF485" s="79">
        <f t="shared" si="804"/>
        <v>0</v>
      </c>
      <c r="CG485" s="79">
        <f t="shared" si="804"/>
        <v>0</v>
      </c>
      <c r="CH485" s="79">
        <f t="shared" si="804"/>
        <v>0</v>
      </c>
      <c r="CI485" s="79">
        <f>SUM(BW485:CH485)</f>
        <v>0</v>
      </c>
      <c r="CJ485" s="80"/>
      <c r="CK485" s="581"/>
      <c r="CL485" s="581"/>
      <c r="CM485" s="581"/>
    </row>
    <row r="486" spans="1:91" x14ac:dyDescent="0.2">
      <c r="A486" s="124">
        <f>Kinder!E486</f>
        <v>0</v>
      </c>
      <c r="B486">
        <f>Kinder!F486</f>
        <v>0</v>
      </c>
      <c r="C486">
        <f>Kinder!G486</f>
        <v>0</v>
      </c>
      <c r="D486">
        <f>Kinder!H486</f>
        <v>0</v>
      </c>
      <c r="E486">
        <f>Kinder!I486</f>
        <v>0</v>
      </c>
      <c r="F486">
        <f>Kinder!J486</f>
        <v>0</v>
      </c>
      <c r="G486">
        <f>Kinder!K486</f>
        <v>0</v>
      </c>
      <c r="H486">
        <f>Kinder!L486</f>
        <v>0</v>
      </c>
      <c r="I486">
        <f>Kinder!M486</f>
        <v>0</v>
      </c>
      <c r="J486">
        <f>Kinder!N486</f>
        <v>0</v>
      </c>
      <c r="K486">
        <f>Kinder!O486</f>
        <v>0</v>
      </c>
      <c r="L486">
        <f>Kinder!P486</f>
        <v>0</v>
      </c>
      <c r="AX486" s="165">
        <f>IF(Kinder!BL486=4.5,'Berechnung 4_5 _ x'!$E$31,Kinder!BL486)</f>
        <v>0</v>
      </c>
      <c r="AY486" s="165">
        <f>IF(Kinder!F486=4.5,'Berechnung 4_5 _ x'!$E$31,Kinder!F486)</f>
        <v>0</v>
      </c>
      <c r="AZ486" s="165">
        <f>IF(Kinder!G486=4.5,'Berechnung 4_5 _ x'!$E$31,Kinder!G486)</f>
        <v>0</v>
      </c>
      <c r="BA486" s="165">
        <f>IF(Kinder!H486=4.5,'Berechnung 4_5 _ x'!$E$31,Kinder!H486)</f>
        <v>0</v>
      </c>
      <c r="BB486" s="165">
        <f>IF(Kinder!I486=4.5,'Berechnung 4_5 _ x'!$E$31,Kinder!I486)</f>
        <v>0</v>
      </c>
      <c r="BC486" s="165">
        <f>IF(Kinder!J486=4.5,'Berechnung 4_5 _ x'!$E$31,Kinder!J486)</f>
        <v>0</v>
      </c>
      <c r="BD486" s="165">
        <f>IF(Kinder!K486=4.5,'Berechnung 4_5 _ x'!$E$31,Kinder!K486)</f>
        <v>0</v>
      </c>
      <c r="BE486" s="165">
        <f>IF(Kinder!L486=4.5,'Berechnung 4_5 _ x'!$E$31,Kinder!L486)</f>
        <v>0</v>
      </c>
      <c r="BF486" s="165">
        <f>IF(Kinder!M486=4.5,'Berechnung 4_5 _ x'!$E$31,Kinder!M486)</f>
        <v>0</v>
      </c>
      <c r="BG486" s="165">
        <f>IF(Kinder!N486=4.5,'Berechnung 4_5 _ x'!$E$31,Kinder!N486)</f>
        <v>0</v>
      </c>
      <c r="BH486" s="165">
        <f>IF(Kinder!O486=4.5,'Berechnung 4_5 _ x'!$E$31,Kinder!O486)</f>
        <v>0</v>
      </c>
      <c r="BI486" s="165">
        <f>IF(Kinder!P486=4.5,'Berechnung 4_5 _ x'!$E$31,Kinder!P486)</f>
        <v>0</v>
      </c>
      <c r="BJ486" s="165"/>
      <c r="BK486" s="165"/>
      <c r="BL486" s="165"/>
      <c r="BM486" s="165"/>
      <c r="BN486" s="165"/>
      <c r="BO486" s="165"/>
      <c r="BP486" s="165"/>
      <c r="BQ486" s="165"/>
      <c r="BR486" s="165"/>
      <c r="BS486" s="165"/>
      <c r="BT486" s="165"/>
      <c r="BU486" s="165"/>
      <c r="BW486">
        <f t="shared" ref="BW486:CH486" si="805">IF(MIN(AX486,AX487)&gt;=4.5,1*AX488,BJ487)</f>
        <v>0</v>
      </c>
      <c r="BX486">
        <f t="shared" si="805"/>
        <v>0</v>
      </c>
      <c r="BY486">
        <f t="shared" si="805"/>
        <v>0</v>
      </c>
      <c r="BZ486">
        <f t="shared" si="805"/>
        <v>0</v>
      </c>
      <c r="CA486">
        <f t="shared" si="805"/>
        <v>0</v>
      </c>
      <c r="CB486">
        <f t="shared" si="805"/>
        <v>0</v>
      </c>
      <c r="CC486">
        <f t="shared" si="805"/>
        <v>0</v>
      </c>
      <c r="CD486">
        <f t="shared" si="805"/>
        <v>0</v>
      </c>
      <c r="CE486">
        <f t="shared" si="805"/>
        <v>0</v>
      </c>
      <c r="CF486">
        <f t="shared" si="805"/>
        <v>0</v>
      </c>
      <c r="CG486">
        <f t="shared" si="805"/>
        <v>0</v>
      </c>
      <c r="CH486">
        <f t="shared" si="805"/>
        <v>0</v>
      </c>
      <c r="CJ486" s="78">
        <f>SUM(BW486:CH486)</f>
        <v>0</v>
      </c>
      <c r="CK486" s="581">
        <f>CL486+CM486</f>
        <v>0</v>
      </c>
      <c r="CL486" s="581">
        <f>IF(COUNTIF(Kinder!E488:P488,Antrag!$C$4)=0,0,(IF(AND(A486=2,Kinder!E488=Antrag!$C$4),M487,0)+IF(AND(OR(A486=2,B486=2),Kinder!F488=Antrag!$C$4),N487,0)+IF(AND(OR(A486=2,B486=2,C486=2),Kinder!G488=Antrag!$C$4),O487,0)+IF(AND(OR(A486=2,B486=2,C486=2,D486=2),Kinder!H488=Antrag!$C$4),P487,0)+IF(AND(OR(A486=2,B486=2,C486=2,D486=2,E486=2),Kinder!I488=Antrag!$C$4),Q487,0)+IF(AND(OR(A486=2,B486=2,C486=2,D486=2,E486=2,F486=2),Kinder!J488=Antrag!$C$4),R487,0))/12)</f>
        <v>0</v>
      </c>
      <c r="CM486" s="581">
        <f>IF(COUNTIF(Kinder!E488:P488,Antrag!$C$4)=0,0,(IF(AND(OR(A486=2,B486=2,C486=2,D486=2,E486=2,F486=2,G486=2),Kinder!K488=Antrag!$C$4),S487,0)+IF(AND(OR(A486=2,B486=2,C486=2,D486=2,E486=2,F486=2,G486=2,H486=2),Kinder!L488=Antrag!$C$4),T487,0)+IF(AND(OR(A486=2,B486=2,C486=2,D486=2,E486=2,F486=2,G486=2,H486=2,I486=2),Kinder!M488=Antrag!$C$4),U487,0)+IF(AND(OR(A486=2,B486=2,C486=2,D486=2,E486=2,F486=2,G486=2,H486=2,I486=2,J486=2),Kinder!N488=Antrag!$C$4),V487,0)+IF(AND(OR(A486=2,B486=2,C486=2,D486=2,E486=2,F486=2,G486=2,H486=2,I486=2,J486=2,K486=2),Kinder!O488=Antrag!$C$4),W487,0)+IF(AND(OR(A486=2,B486=2,C486=2,D486=2,E486=2,F486=2,G486=2,H486=2,I486=2,J486=2,K486=2,L486=2),Kinder!P488=Antrag!$C$4),X487,0))/12)</f>
        <v>0</v>
      </c>
    </row>
    <row r="487" spans="1:91" x14ac:dyDescent="0.2">
      <c r="A487" s="124"/>
      <c r="M487">
        <f>Kinder!E487</f>
        <v>0</v>
      </c>
      <c r="N487">
        <f>Kinder!F487</f>
        <v>0</v>
      </c>
      <c r="O487">
        <f>Kinder!G487</f>
        <v>0</v>
      </c>
      <c r="P487">
        <f>Kinder!H487</f>
        <v>0</v>
      </c>
      <c r="Q487">
        <f>Kinder!I487</f>
        <v>0</v>
      </c>
      <c r="R487">
        <f>Kinder!J487</f>
        <v>0</v>
      </c>
      <c r="S487">
        <f>Kinder!K487</f>
        <v>0</v>
      </c>
      <c r="T487">
        <f>Kinder!L487</f>
        <v>0</v>
      </c>
      <c r="U487">
        <f>Kinder!M487</f>
        <v>0</v>
      </c>
      <c r="V487">
        <f>Kinder!N487</f>
        <v>0</v>
      </c>
      <c r="W487">
        <f>Kinder!O487</f>
        <v>0</v>
      </c>
      <c r="X487">
        <f>Kinder!P487</f>
        <v>0</v>
      </c>
      <c r="AX487">
        <f>IF(Kinder!BL486&gt;=4.5,IF('Berechnung 4_5 _ x'!D$5="Nein",4.5,IF(Kinder!AJ$903&lt;3,IF(MAX(Kinder!$AJ$903:AJ$903)&lt;3,4.5,Kinder!BL486),MIN('Berechnung 4_5 _ x'!$E$31:$F$32))),Kinder!BL486)</f>
        <v>0</v>
      </c>
      <c r="AY487">
        <f>IF(Kinder!BM486&gt;=4.5,IF('Berechnung 4_5 _ x'!E$5="Nein",4.5,IF(Kinder!AK$903&lt;3,IF(MAX(Kinder!$AJ$903:AK$903)&lt;3,4.5,Kinder!BM486),MIN('Berechnung 4_5 _ x'!$E$31:$F$32))),Kinder!BM486)</f>
        <v>0</v>
      </c>
      <c r="AZ487">
        <f>IF(Kinder!BN486&gt;=4.5,IF('Berechnung 4_5 _ x'!F$5="Nein",4.5,IF(Kinder!AL$903&lt;3,IF(MAX(Kinder!$AJ$903:AL$903)&lt;3,4.5,Kinder!BN486),MIN('Berechnung 4_5 _ x'!$E$31:$F$32))),Kinder!BN486)</f>
        <v>0</v>
      </c>
      <c r="BA487">
        <f>IF(Kinder!BO486&gt;=4.5,IF('Berechnung 4_5 _ x'!G$5="Nein",4.5,IF(Kinder!AM$903&lt;3,IF(MAX(Kinder!$AJ$903:AM$903)&lt;3,4.5,Kinder!BO486),MIN('Berechnung 4_5 _ x'!$E$31:$F$32))),Kinder!BO486)</f>
        <v>0</v>
      </c>
      <c r="BB487">
        <f>IF(Kinder!BP486&gt;=4.5,IF('Berechnung 4_5 _ x'!H$5="Nein",4.5,IF(Kinder!AN$903&lt;3,IF(MAX(Kinder!$AJ$903:AN$903)&lt;3,4.5,Kinder!BP486),MIN('Berechnung 4_5 _ x'!$E$31:$F$32))),Kinder!BP486)</f>
        <v>0</v>
      </c>
      <c r="BC487">
        <f>IF(Kinder!BQ486&gt;=4.5,IF('Berechnung 4_5 _ x'!I$5="Nein",4.5,IF(Kinder!AO$903&lt;3,IF(MAX(Kinder!$AJ$903:AO$903)&lt;3,4.5,Kinder!BQ486),MIN('Berechnung 4_5 _ x'!$E$31:$F$32))),Kinder!BQ486)</f>
        <v>0</v>
      </c>
      <c r="BD487">
        <f>IF(Kinder!BR486&gt;=4.5,IF('Berechnung 4_5 _ x'!J$5="Nein",4.5,IF(Kinder!AP$903&lt;3,IF(MAX(Kinder!$AJ$903:AP$903)&lt;3,4.5,Kinder!BR486),MIN('Berechnung 4_5 _ x'!$E$31:$F$32))),Kinder!BR486)</f>
        <v>0</v>
      </c>
      <c r="BE487">
        <f>IF(Kinder!BS486&gt;=4.5,IF('Berechnung 4_5 _ x'!K$5="Nein",4.5,IF(Kinder!AQ$903&lt;3,IF(MAX(Kinder!$AJ$903:AQ$903)&lt;3,4.5,Kinder!BS486),MIN('Berechnung 4_5 _ x'!$E$31:$F$32))),Kinder!BS486)</f>
        <v>0</v>
      </c>
      <c r="BF487">
        <f>IF(Kinder!BT486&gt;=4.5,IF('Berechnung 4_5 _ x'!L$5="Nein",4.5,IF(Kinder!AR$903&lt;3,IF(MAX(Kinder!$AJ$903:AR$903)&lt;3,4.5,Kinder!BT486),MIN('Berechnung 4_5 _ x'!$E$31:$F$32))),Kinder!BT486)</f>
        <v>0</v>
      </c>
      <c r="BG487">
        <f>IF(Kinder!BU486&gt;=4.5,IF('Berechnung 4_5 _ x'!M$5="Nein",4.5,IF(Kinder!AS$903&lt;3,IF(MAX(Kinder!$AJ$903:AS$903)&lt;3,4.5,Kinder!BU486),MIN('Berechnung 4_5 _ x'!$E$31:$F$32))),Kinder!BU486)</f>
        <v>0</v>
      </c>
      <c r="BH487">
        <f>IF(Kinder!BV486&gt;=4.5,IF('Berechnung 4_5 _ x'!N$5="Nein",4.5,IF(Kinder!AT$903&lt;3,IF(MAX(Kinder!$AJ$903:AT$903)&lt;3,4.5,Kinder!BV486),MIN('Berechnung 4_5 _ x'!$E$31:$F$32))),Kinder!BV486)</f>
        <v>0</v>
      </c>
      <c r="BI487">
        <f>IF(Kinder!BW486&gt;=4.5,IF('Berechnung 4_5 _ x'!O$5="Nein",4.5,IF(Kinder!AU$903&lt;3,IF(MAX(Kinder!$AJ$903:AU$903)&lt;3,4.5,Kinder!BW486),MIN('Berechnung 4_5 _ x'!$E$31:$F$32))),Kinder!BW486)</f>
        <v>0</v>
      </c>
      <c r="BJ487">
        <f t="shared" ref="BJ487:BU487" si="806">MIN(AX486,AX487)*AX488</f>
        <v>0</v>
      </c>
      <c r="BK487">
        <f t="shared" si="806"/>
        <v>0</v>
      </c>
      <c r="BL487">
        <f t="shared" si="806"/>
        <v>0</v>
      </c>
      <c r="BM487">
        <f t="shared" si="806"/>
        <v>0</v>
      </c>
      <c r="BN487">
        <f t="shared" si="806"/>
        <v>0</v>
      </c>
      <c r="BO487">
        <f t="shared" si="806"/>
        <v>0</v>
      </c>
      <c r="BP487">
        <f t="shared" si="806"/>
        <v>0</v>
      </c>
      <c r="BQ487">
        <f t="shared" si="806"/>
        <v>0</v>
      </c>
      <c r="BR487">
        <f t="shared" si="806"/>
        <v>0</v>
      </c>
      <c r="BS487">
        <f t="shared" si="806"/>
        <v>0</v>
      </c>
      <c r="BT487">
        <f t="shared" si="806"/>
        <v>0</v>
      </c>
      <c r="BU487">
        <f t="shared" si="806"/>
        <v>0</v>
      </c>
      <c r="BV487">
        <f>SUM(BJ487:BU487)</f>
        <v>0</v>
      </c>
      <c r="CJ487" s="78"/>
      <c r="CK487" s="581"/>
      <c r="CL487" s="581"/>
      <c r="CM487" s="581"/>
    </row>
    <row r="488" spans="1:91" ht="13.5" thickBot="1" x14ac:dyDescent="0.25">
      <c r="A488" s="167"/>
      <c r="B488" s="79"/>
      <c r="C488" s="79"/>
      <c r="D488" s="79"/>
      <c r="E488" s="79"/>
      <c r="F488" s="79"/>
      <c r="G488" s="79"/>
      <c r="H488" s="79"/>
      <c r="I488" s="79"/>
      <c r="J488" s="79"/>
      <c r="K488" s="79"/>
      <c r="L488" s="79"/>
      <c r="M488" s="79"/>
      <c r="N488" s="79"/>
      <c r="O488" s="79"/>
      <c r="P488" s="79"/>
      <c r="Q488" s="79"/>
      <c r="R488" s="79"/>
      <c r="S488" s="79"/>
      <c r="T488" s="79"/>
      <c r="U488" s="79"/>
      <c r="V488" s="79"/>
      <c r="W488" s="79"/>
      <c r="X488" s="79"/>
      <c r="Y488" s="79">
        <f t="shared" ref="Y488:AJ488" si="807">A486*M487</f>
        <v>0</v>
      </c>
      <c r="Z488" s="79">
        <f t="shared" si="807"/>
        <v>0</v>
      </c>
      <c r="AA488" s="79">
        <f t="shared" si="807"/>
        <v>0</v>
      </c>
      <c r="AB488" s="79">
        <f t="shared" si="807"/>
        <v>0</v>
      </c>
      <c r="AC488" s="79">
        <f t="shared" si="807"/>
        <v>0</v>
      </c>
      <c r="AD488" s="79">
        <f t="shared" si="807"/>
        <v>0</v>
      </c>
      <c r="AE488" s="79">
        <f t="shared" si="807"/>
        <v>0</v>
      </c>
      <c r="AF488" s="79">
        <f t="shared" si="807"/>
        <v>0</v>
      </c>
      <c r="AG488" s="79">
        <f t="shared" si="807"/>
        <v>0</v>
      </c>
      <c r="AH488" s="79">
        <f t="shared" si="807"/>
        <v>0</v>
      </c>
      <c r="AI488" s="79">
        <f t="shared" si="807"/>
        <v>0</v>
      </c>
      <c r="AJ488" s="79">
        <f t="shared" si="807"/>
        <v>0</v>
      </c>
      <c r="AK488" s="79">
        <f t="shared" ref="AK488:AV488" si="808">IF(A486&gt;4.4,M487,A486*M487)</f>
        <v>0</v>
      </c>
      <c r="AL488" s="79">
        <f t="shared" si="808"/>
        <v>0</v>
      </c>
      <c r="AM488" s="79">
        <f t="shared" si="808"/>
        <v>0</v>
      </c>
      <c r="AN488" s="79">
        <f t="shared" si="808"/>
        <v>0</v>
      </c>
      <c r="AO488" s="79">
        <f t="shared" si="808"/>
        <v>0</v>
      </c>
      <c r="AP488" s="79">
        <f t="shared" si="808"/>
        <v>0</v>
      </c>
      <c r="AQ488" s="79">
        <f t="shared" si="808"/>
        <v>0</v>
      </c>
      <c r="AR488" s="79">
        <f t="shared" si="808"/>
        <v>0</v>
      </c>
      <c r="AS488" s="79">
        <f t="shared" si="808"/>
        <v>0</v>
      </c>
      <c r="AT488" s="79">
        <f t="shared" si="808"/>
        <v>0</v>
      </c>
      <c r="AU488" s="79">
        <f t="shared" si="808"/>
        <v>0</v>
      </c>
      <c r="AV488" s="79">
        <f t="shared" si="808"/>
        <v>0</v>
      </c>
      <c r="AW488" s="79">
        <f>SUM(Y488:AJ488)</f>
        <v>0</v>
      </c>
      <c r="AX488" s="168">
        <f>Kinder!BL487</f>
        <v>0</v>
      </c>
      <c r="AY488" s="168">
        <f>Kinder!BM487</f>
        <v>0</v>
      </c>
      <c r="AZ488" s="168">
        <f>Kinder!BN487</f>
        <v>0</v>
      </c>
      <c r="BA488" s="168">
        <f>Kinder!BO487</f>
        <v>0</v>
      </c>
      <c r="BB488" s="168">
        <f>Kinder!BP487</f>
        <v>0</v>
      </c>
      <c r="BC488" s="168">
        <f>Kinder!BQ487</f>
        <v>0</v>
      </c>
      <c r="BD488" s="168">
        <f>Kinder!BR487</f>
        <v>0</v>
      </c>
      <c r="BE488" s="168">
        <f>Kinder!BS487</f>
        <v>0</v>
      </c>
      <c r="BF488" s="168">
        <f>Kinder!BT487</f>
        <v>0</v>
      </c>
      <c r="BG488" s="168">
        <f>Kinder!BU487</f>
        <v>0</v>
      </c>
      <c r="BH488" s="168">
        <f>Kinder!BV487</f>
        <v>0</v>
      </c>
      <c r="BI488" s="168">
        <f>Kinder!BW487</f>
        <v>0</v>
      </c>
      <c r="BV488" s="79"/>
      <c r="BW488" s="79">
        <f t="shared" ref="BW488:CH488" si="809">IF(MIN(AX486,AX487)&gt;4.5,4.5*AX488,BJ487)</f>
        <v>0</v>
      </c>
      <c r="BX488" s="79">
        <f t="shared" si="809"/>
        <v>0</v>
      </c>
      <c r="BY488" s="79">
        <f t="shared" si="809"/>
        <v>0</v>
      </c>
      <c r="BZ488" s="79">
        <f t="shared" si="809"/>
        <v>0</v>
      </c>
      <c r="CA488" s="79">
        <f t="shared" si="809"/>
        <v>0</v>
      </c>
      <c r="CB488" s="79">
        <f t="shared" si="809"/>
        <v>0</v>
      </c>
      <c r="CC488" s="79">
        <f t="shared" si="809"/>
        <v>0</v>
      </c>
      <c r="CD488" s="79">
        <f t="shared" si="809"/>
        <v>0</v>
      </c>
      <c r="CE488" s="79">
        <f t="shared" si="809"/>
        <v>0</v>
      </c>
      <c r="CF488" s="79">
        <f t="shared" si="809"/>
        <v>0</v>
      </c>
      <c r="CG488" s="79">
        <f t="shared" si="809"/>
        <v>0</v>
      </c>
      <c r="CH488" s="79">
        <f t="shared" si="809"/>
        <v>0</v>
      </c>
      <c r="CI488" s="79">
        <f>SUM(BW488:CH488)</f>
        <v>0</v>
      </c>
      <c r="CJ488" s="80"/>
      <c r="CK488" s="581"/>
      <c r="CL488" s="581"/>
      <c r="CM488" s="581"/>
    </row>
    <row r="489" spans="1:91" x14ac:dyDescent="0.2">
      <c r="A489" s="124">
        <f>Kinder!E489</f>
        <v>0</v>
      </c>
      <c r="B489">
        <f>Kinder!F489</f>
        <v>0</v>
      </c>
      <c r="C489">
        <f>Kinder!G489</f>
        <v>0</v>
      </c>
      <c r="D489">
        <f>Kinder!H489</f>
        <v>0</v>
      </c>
      <c r="E489">
        <f>Kinder!I489</f>
        <v>0</v>
      </c>
      <c r="F489">
        <f>Kinder!J489</f>
        <v>0</v>
      </c>
      <c r="G489">
        <f>Kinder!K489</f>
        <v>0</v>
      </c>
      <c r="H489">
        <f>Kinder!L489</f>
        <v>0</v>
      </c>
      <c r="I489">
        <f>Kinder!M489</f>
        <v>0</v>
      </c>
      <c r="J489">
        <f>Kinder!N489</f>
        <v>0</v>
      </c>
      <c r="K489">
        <f>Kinder!O489</f>
        <v>0</v>
      </c>
      <c r="L489">
        <f>Kinder!P489</f>
        <v>0</v>
      </c>
      <c r="AX489" s="165">
        <f>IF(Kinder!BL489=4.5,'Berechnung 4_5 _ x'!$E$31,Kinder!BL489)</f>
        <v>0</v>
      </c>
      <c r="AY489" s="165">
        <f>IF(Kinder!F489=4.5,'Berechnung 4_5 _ x'!$E$31,Kinder!F489)</f>
        <v>0</v>
      </c>
      <c r="AZ489" s="165">
        <f>IF(Kinder!G489=4.5,'Berechnung 4_5 _ x'!$E$31,Kinder!G489)</f>
        <v>0</v>
      </c>
      <c r="BA489" s="165">
        <f>IF(Kinder!H489=4.5,'Berechnung 4_5 _ x'!$E$31,Kinder!H489)</f>
        <v>0</v>
      </c>
      <c r="BB489" s="165">
        <f>IF(Kinder!I489=4.5,'Berechnung 4_5 _ x'!$E$31,Kinder!I489)</f>
        <v>0</v>
      </c>
      <c r="BC489" s="165">
        <f>IF(Kinder!J489=4.5,'Berechnung 4_5 _ x'!$E$31,Kinder!J489)</f>
        <v>0</v>
      </c>
      <c r="BD489" s="165">
        <f>IF(Kinder!K489=4.5,'Berechnung 4_5 _ x'!$E$31,Kinder!K489)</f>
        <v>0</v>
      </c>
      <c r="BE489" s="165">
        <f>IF(Kinder!L489=4.5,'Berechnung 4_5 _ x'!$E$31,Kinder!L489)</f>
        <v>0</v>
      </c>
      <c r="BF489" s="165">
        <f>IF(Kinder!M489=4.5,'Berechnung 4_5 _ x'!$E$31,Kinder!M489)</f>
        <v>0</v>
      </c>
      <c r="BG489" s="165">
        <f>IF(Kinder!N489=4.5,'Berechnung 4_5 _ x'!$E$31,Kinder!N489)</f>
        <v>0</v>
      </c>
      <c r="BH489" s="165">
        <f>IF(Kinder!O489=4.5,'Berechnung 4_5 _ x'!$E$31,Kinder!O489)</f>
        <v>0</v>
      </c>
      <c r="BI489" s="165">
        <f>IF(Kinder!P489=4.5,'Berechnung 4_5 _ x'!$E$31,Kinder!P489)</f>
        <v>0</v>
      </c>
      <c r="BJ489" s="165"/>
      <c r="BK489" s="165"/>
      <c r="BL489" s="165"/>
      <c r="BM489" s="165"/>
      <c r="BN489" s="165"/>
      <c r="BO489" s="165"/>
      <c r="BP489" s="165"/>
      <c r="BQ489" s="165"/>
      <c r="BR489" s="165"/>
      <c r="BS489" s="165"/>
      <c r="BT489" s="165"/>
      <c r="BU489" s="165"/>
      <c r="BW489">
        <f t="shared" ref="BW489:CH489" si="810">IF(MIN(AX489,AX490)&gt;=4.5,1*AX491,BJ490)</f>
        <v>0</v>
      </c>
      <c r="BX489">
        <f t="shared" si="810"/>
        <v>0</v>
      </c>
      <c r="BY489">
        <f t="shared" si="810"/>
        <v>0</v>
      </c>
      <c r="BZ489">
        <f t="shared" si="810"/>
        <v>0</v>
      </c>
      <c r="CA489">
        <f t="shared" si="810"/>
        <v>0</v>
      </c>
      <c r="CB489">
        <f t="shared" si="810"/>
        <v>0</v>
      </c>
      <c r="CC489">
        <f t="shared" si="810"/>
        <v>0</v>
      </c>
      <c r="CD489">
        <f t="shared" si="810"/>
        <v>0</v>
      </c>
      <c r="CE489">
        <f t="shared" si="810"/>
        <v>0</v>
      </c>
      <c r="CF489">
        <f t="shared" si="810"/>
        <v>0</v>
      </c>
      <c r="CG489">
        <f t="shared" si="810"/>
        <v>0</v>
      </c>
      <c r="CH489">
        <f t="shared" si="810"/>
        <v>0</v>
      </c>
      <c r="CJ489" s="78">
        <f>SUM(BW489:CH489)</f>
        <v>0</v>
      </c>
      <c r="CK489" s="581">
        <f>CL489+CM489</f>
        <v>0</v>
      </c>
      <c r="CL489" s="581">
        <f>IF(COUNTIF(Kinder!E491:P491,Antrag!$C$4)=0,0,(IF(AND(A489=2,Kinder!E491=Antrag!$C$4),M490,0)+IF(AND(OR(A489=2,B489=2),Kinder!F491=Antrag!$C$4),N490,0)+IF(AND(OR(A489=2,B489=2,C489=2),Kinder!G491=Antrag!$C$4),O490,0)+IF(AND(OR(A489=2,B489=2,C489=2,D489=2),Kinder!H491=Antrag!$C$4),P490,0)+IF(AND(OR(A489=2,B489=2,C489=2,D489=2,E489=2),Kinder!I491=Antrag!$C$4),Q490,0)+IF(AND(OR(A489=2,B489=2,C489=2,D489=2,E489=2,F489=2),Kinder!J491=Antrag!$C$4),R490,0))/12)</f>
        <v>0</v>
      </c>
      <c r="CM489" s="581">
        <f>IF(COUNTIF(Kinder!E491:P491,Antrag!$C$4)=0,0,(IF(AND(OR(A489=2,B489=2,C489=2,D489=2,E489=2,F489=2,G489=2),Kinder!K491=Antrag!$C$4),S490,0)+IF(AND(OR(A489=2,B489=2,C489=2,D489=2,E489=2,F489=2,G489=2,H489=2),Kinder!L491=Antrag!$C$4),T490,0)+IF(AND(OR(A489=2,B489=2,C489=2,D489=2,E489=2,F489=2,G489=2,H489=2,I489=2),Kinder!M491=Antrag!$C$4),U490,0)+IF(AND(OR(A489=2,B489=2,C489=2,D489=2,E489=2,F489=2,G489=2,H489=2,I489=2,J489=2),Kinder!N491=Antrag!$C$4),V490,0)+IF(AND(OR(A489=2,B489=2,C489=2,D489=2,E489=2,F489=2,G489=2,H489=2,I489=2,J489=2,K489=2),Kinder!O491=Antrag!$C$4),W490,0)+IF(AND(OR(A489=2,B489=2,C489=2,D489=2,E489=2,F489=2,G489=2,H489=2,I489=2,J489=2,K489=2,L489=2),Kinder!P491=Antrag!$C$4),X490,0))/12)</f>
        <v>0</v>
      </c>
    </row>
    <row r="490" spans="1:91" x14ac:dyDescent="0.2">
      <c r="A490" s="124"/>
      <c r="M490">
        <f>Kinder!E490</f>
        <v>0</v>
      </c>
      <c r="N490">
        <f>Kinder!F490</f>
        <v>0</v>
      </c>
      <c r="O490">
        <f>Kinder!G490</f>
        <v>0</v>
      </c>
      <c r="P490">
        <f>Kinder!H490</f>
        <v>0</v>
      </c>
      <c r="Q490">
        <f>Kinder!I490</f>
        <v>0</v>
      </c>
      <c r="R490">
        <f>Kinder!J490</f>
        <v>0</v>
      </c>
      <c r="S490">
        <f>Kinder!K490</f>
        <v>0</v>
      </c>
      <c r="T490">
        <f>Kinder!L490</f>
        <v>0</v>
      </c>
      <c r="U490">
        <f>Kinder!M490</f>
        <v>0</v>
      </c>
      <c r="V490">
        <f>Kinder!N490</f>
        <v>0</v>
      </c>
      <c r="W490">
        <f>Kinder!O490</f>
        <v>0</v>
      </c>
      <c r="X490">
        <f>Kinder!P490</f>
        <v>0</v>
      </c>
      <c r="AX490">
        <f>IF(Kinder!BL489&gt;=4.5,IF('Berechnung 4_5 _ x'!D$5="Nein",4.5,IF(Kinder!AJ$903&lt;3,IF(MAX(Kinder!$AJ$903:AJ$903)&lt;3,4.5,Kinder!BL489),MIN('Berechnung 4_5 _ x'!$E$31:$F$32))),Kinder!BL489)</f>
        <v>0</v>
      </c>
      <c r="AY490">
        <f>IF(Kinder!BM489&gt;=4.5,IF('Berechnung 4_5 _ x'!E$5="Nein",4.5,IF(Kinder!AK$903&lt;3,IF(MAX(Kinder!$AJ$903:AK$903)&lt;3,4.5,Kinder!BM489),MIN('Berechnung 4_5 _ x'!$E$31:$F$32))),Kinder!BM489)</f>
        <v>0</v>
      </c>
      <c r="AZ490">
        <f>IF(Kinder!BN489&gt;=4.5,IF('Berechnung 4_5 _ x'!F$5="Nein",4.5,IF(Kinder!AL$903&lt;3,IF(MAX(Kinder!$AJ$903:AL$903)&lt;3,4.5,Kinder!BN489),MIN('Berechnung 4_5 _ x'!$E$31:$F$32))),Kinder!BN489)</f>
        <v>0</v>
      </c>
      <c r="BA490">
        <f>IF(Kinder!BO489&gt;=4.5,IF('Berechnung 4_5 _ x'!G$5="Nein",4.5,IF(Kinder!AM$903&lt;3,IF(MAX(Kinder!$AJ$903:AM$903)&lt;3,4.5,Kinder!BO489),MIN('Berechnung 4_5 _ x'!$E$31:$F$32))),Kinder!BO489)</f>
        <v>0</v>
      </c>
      <c r="BB490">
        <f>IF(Kinder!BP489&gt;=4.5,IF('Berechnung 4_5 _ x'!H$5="Nein",4.5,IF(Kinder!AN$903&lt;3,IF(MAX(Kinder!$AJ$903:AN$903)&lt;3,4.5,Kinder!BP489),MIN('Berechnung 4_5 _ x'!$E$31:$F$32))),Kinder!BP489)</f>
        <v>0</v>
      </c>
      <c r="BC490">
        <f>IF(Kinder!BQ489&gt;=4.5,IF('Berechnung 4_5 _ x'!I$5="Nein",4.5,IF(Kinder!AO$903&lt;3,IF(MAX(Kinder!$AJ$903:AO$903)&lt;3,4.5,Kinder!BQ489),MIN('Berechnung 4_5 _ x'!$E$31:$F$32))),Kinder!BQ489)</f>
        <v>0</v>
      </c>
      <c r="BD490">
        <f>IF(Kinder!BR489&gt;=4.5,IF('Berechnung 4_5 _ x'!J$5="Nein",4.5,IF(Kinder!AP$903&lt;3,IF(MAX(Kinder!$AJ$903:AP$903)&lt;3,4.5,Kinder!BR489),MIN('Berechnung 4_5 _ x'!$E$31:$F$32))),Kinder!BR489)</f>
        <v>0</v>
      </c>
      <c r="BE490">
        <f>IF(Kinder!BS489&gt;=4.5,IF('Berechnung 4_5 _ x'!K$5="Nein",4.5,IF(Kinder!AQ$903&lt;3,IF(MAX(Kinder!$AJ$903:AQ$903)&lt;3,4.5,Kinder!BS489),MIN('Berechnung 4_5 _ x'!$E$31:$F$32))),Kinder!BS489)</f>
        <v>0</v>
      </c>
      <c r="BF490">
        <f>IF(Kinder!BT489&gt;=4.5,IF('Berechnung 4_5 _ x'!L$5="Nein",4.5,IF(Kinder!AR$903&lt;3,IF(MAX(Kinder!$AJ$903:AR$903)&lt;3,4.5,Kinder!BT489),MIN('Berechnung 4_5 _ x'!$E$31:$F$32))),Kinder!BT489)</f>
        <v>0</v>
      </c>
      <c r="BG490">
        <f>IF(Kinder!BU489&gt;=4.5,IF('Berechnung 4_5 _ x'!M$5="Nein",4.5,IF(Kinder!AS$903&lt;3,IF(MAX(Kinder!$AJ$903:AS$903)&lt;3,4.5,Kinder!BU489),MIN('Berechnung 4_5 _ x'!$E$31:$F$32))),Kinder!BU489)</f>
        <v>0</v>
      </c>
      <c r="BH490">
        <f>IF(Kinder!BV489&gt;=4.5,IF('Berechnung 4_5 _ x'!N$5="Nein",4.5,IF(Kinder!AT$903&lt;3,IF(MAX(Kinder!$AJ$903:AT$903)&lt;3,4.5,Kinder!BV489),MIN('Berechnung 4_5 _ x'!$E$31:$F$32))),Kinder!BV489)</f>
        <v>0</v>
      </c>
      <c r="BI490">
        <f>IF(Kinder!BW489&gt;=4.5,IF('Berechnung 4_5 _ x'!O$5="Nein",4.5,IF(Kinder!AU$903&lt;3,IF(MAX(Kinder!$AJ$903:AU$903)&lt;3,4.5,Kinder!BW489),MIN('Berechnung 4_5 _ x'!$E$31:$F$32))),Kinder!BW489)</f>
        <v>0</v>
      </c>
      <c r="BJ490">
        <f t="shared" ref="BJ490:BU490" si="811">MIN(AX489,AX490)*AX491</f>
        <v>0</v>
      </c>
      <c r="BK490">
        <f t="shared" si="811"/>
        <v>0</v>
      </c>
      <c r="BL490">
        <f t="shared" si="811"/>
        <v>0</v>
      </c>
      <c r="BM490">
        <f t="shared" si="811"/>
        <v>0</v>
      </c>
      <c r="BN490">
        <f t="shared" si="811"/>
        <v>0</v>
      </c>
      <c r="BO490">
        <f t="shared" si="811"/>
        <v>0</v>
      </c>
      <c r="BP490">
        <f t="shared" si="811"/>
        <v>0</v>
      </c>
      <c r="BQ490">
        <f t="shared" si="811"/>
        <v>0</v>
      </c>
      <c r="BR490">
        <f t="shared" si="811"/>
        <v>0</v>
      </c>
      <c r="BS490">
        <f t="shared" si="811"/>
        <v>0</v>
      </c>
      <c r="BT490">
        <f t="shared" si="811"/>
        <v>0</v>
      </c>
      <c r="BU490">
        <f t="shared" si="811"/>
        <v>0</v>
      </c>
      <c r="BV490">
        <f>SUM(BJ490:BU490)</f>
        <v>0</v>
      </c>
      <c r="CJ490" s="78"/>
      <c r="CK490" s="581"/>
      <c r="CL490" s="581"/>
      <c r="CM490" s="581"/>
    </row>
    <row r="491" spans="1:91" ht="13.5" thickBot="1" x14ac:dyDescent="0.25">
      <c r="A491" s="167"/>
      <c r="B491" s="79"/>
      <c r="C491" s="79"/>
      <c r="D491" s="79"/>
      <c r="E491" s="79"/>
      <c r="F491" s="79"/>
      <c r="G491" s="79"/>
      <c r="H491" s="79"/>
      <c r="I491" s="79"/>
      <c r="J491" s="79"/>
      <c r="K491" s="79"/>
      <c r="L491" s="79"/>
      <c r="M491" s="79"/>
      <c r="N491" s="79"/>
      <c r="O491" s="79"/>
      <c r="P491" s="79"/>
      <c r="Q491" s="79"/>
      <c r="R491" s="79"/>
      <c r="S491" s="79"/>
      <c r="T491" s="79"/>
      <c r="U491" s="79"/>
      <c r="V491" s="79"/>
      <c r="W491" s="79"/>
      <c r="X491" s="79"/>
      <c r="Y491" s="79">
        <f t="shared" ref="Y491:AJ491" si="812">A489*M490</f>
        <v>0</v>
      </c>
      <c r="Z491" s="79">
        <f t="shared" si="812"/>
        <v>0</v>
      </c>
      <c r="AA491" s="79">
        <f t="shared" si="812"/>
        <v>0</v>
      </c>
      <c r="AB491" s="79">
        <f t="shared" si="812"/>
        <v>0</v>
      </c>
      <c r="AC491" s="79">
        <f t="shared" si="812"/>
        <v>0</v>
      </c>
      <c r="AD491" s="79">
        <f t="shared" si="812"/>
        <v>0</v>
      </c>
      <c r="AE491" s="79">
        <f t="shared" si="812"/>
        <v>0</v>
      </c>
      <c r="AF491" s="79">
        <f t="shared" si="812"/>
        <v>0</v>
      </c>
      <c r="AG491" s="79">
        <f t="shared" si="812"/>
        <v>0</v>
      </c>
      <c r="AH491" s="79">
        <f t="shared" si="812"/>
        <v>0</v>
      </c>
      <c r="AI491" s="79">
        <f t="shared" si="812"/>
        <v>0</v>
      </c>
      <c r="AJ491" s="79">
        <f t="shared" si="812"/>
        <v>0</v>
      </c>
      <c r="AK491" s="79">
        <f t="shared" ref="AK491:AV491" si="813">IF(A489&gt;4.4,M490,A489*M490)</f>
        <v>0</v>
      </c>
      <c r="AL491" s="79">
        <f t="shared" si="813"/>
        <v>0</v>
      </c>
      <c r="AM491" s="79">
        <f t="shared" si="813"/>
        <v>0</v>
      </c>
      <c r="AN491" s="79">
        <f t="shared" si="813"/>
        <v>0</v>
      </c>
      <c r="AO491" s="79">
        <f t="shared" si="813"/>
        <v>0</v>
      </c>
      <c r="AP491" s="79">
        <f t="shared" si="813"/>
        <v>0</v>
      </c>
      <c r="AQ491" s="79">
        <f t="shared" si="813"/>
        <v>0</v>
      </c>
      <c r="AR491" s="79">
        <f t="shared" si="813"/>
        <v>0</v>
      </c>
      <c r="AS491" s="79">
        <f t="shared" si="813"/>
        <v>0</v>
      </c>
      <c r="AT491" s="79">
        <f t="shared" si="813"/>
        <v>0</v>
      </c>
      <c r="AU491" s="79">
        <f t="shared" si="813"/>
        <v>0</v>
      </c>
      <c r="AV491" s="79">
        <f t="shared" si="813"/>
        <v>0</v>
      </c>
      <c r="AW491" s="79">
        <f>SUM(Y491:AJ491)</f>
        <v>0</v>
      </c>
      <c r="AX491" s="168">
        <f>Kinder!BL490</f>
        <v>0</v>
      </c>
      <c r="AY491" s="168">
        <f>Kinder!BM490</f>
        <v>0</v>
      </c>
      <c r="AZ491" s="168">
        <f>Kinder!BN490</f>
        <v>0</v>
      </c>
      <c r="BA491" s="168">
        <f>Kinder!BO490</f>
        <v>0</v>
      </c>
      <c r="BB491" s="168">
        <f>Kinder!BP490</f>
        <v>0</v>
      </c>
      <c r="BC491" s="168">
        <f>Kinder!BQ490</f>
        <v>0</v>
      </c>
      <c r="BD491" s="168">
        <f>Kinder!BR490</f>
        <v>0</v>
      </c>
      <c r="BE491" s="168">
        <f>Kinder!BS490</f>
        <v>0</v>
      </c>
      <c r="BF491" s="168">
        <f>Kinder!BT490</f>
        <v>0</v>
      </c>
      <c r="BG491" s="168">
        <f>Kinder!BU490</f>
        <v>0</v>
      </c>
      <c r="BH491" s="168">
        <f>Kinder!BV490</f>
        <v>0</v>
      </c>
      <c r="BI491" s="168">
        <f>Kinder!BW490</f>
        <v>0</v>
      </c>
      <c r="BV491" s="79"/>
      <c r="BW491" s="79">
        <f t="shared" ref="BW491:CH491" si="814">IF(MIN(AX489,AX490)&gt;4.5,4.5*AX491,BJ490)</f>
        <v>0</v>
      </c>
      <c r="BX491" s="79">
        <f t="shared" si="814"/>
        <v>0</v>
      </c>
      <c r="BY491" s="79">
        <f t="shared" si="814"/>
        <v>0</v>
      </c>
      <c r="BZ491" s="79">
        <f t="shared" si="814"/>
        <v>0</v>
      </c>
      <c r="CA491" s="79">
        <f t="shared" si="814"/>
        <v>0</v>
      </c>
      <c r="CB491" s="79">
        <f t="shared" si="814"/>
        <v>0</v>
      </c>
      <c r="CC491" s="79">
        <f t="shared" si="814"/>
        <v>0</v>
      </c>
      <c r="CD491" s="79">
        <f t="shared" si="814"/>
        <v>0</v>
      </c>
      <c r="CE491" s="79">
        <f t="shared" si="814"/>
        <v>0</v>
      </c>
      <c r="CF491" s="79">
        <f t="shared" si="814"/>
        <v>0</v>
      </c>
      <c r="CG491" s="79">
        <f t="shared" si="814"/>
        <v>0</v>
      </c>
      <c r="CH491" s="79">
        <f t="shared" si="814"/>
        <v>0</v>
      </c>
      <c r="CI491" s="79">
        <f>SUM(BW491:CH491)</f>
        <v>0</v>
      </c>
      <c r="CJ491" s="80"/>
      <c r="CK491" s="581"/>
      <c r="CL491" s="581"/>
      <c r="CM491" s="581"/>
    </row>
    <row r="492" spans="1:91" x14ac:dyDescent="0.2">
      <c r="A492" s="124">
        <f>Kinder!E492</f>
        <v>0</v>
      </c>
      <c r="B492">
        <f>Kinder!F492</f>
        <v>0</v>
      </c>
      <c r="C492">
        <f>Kinder!G492</f>
        <v>0</v>
      </c>
      <c r="D492">
        <f>Kinder!H492</f>
        <v>0</v>
      </c>
      <c r="E492">
        <f>Kinder!I492</f>
        <v>0</v>
      </c>
      <c r="F492">
        <f>Kinder!J492</f>
        <v>0</v>
      </c>
      <c r="G492">
        <f>Kinder!K492</f>
        <v>0</v>
      </c>
      <c r="H492">
        <f>Kinder!L492</f>
        <v>0</v>
      </c>
      <c r="I492">
        <f>Kinder!M492</f>
        <v>0</v>
      </c>
      <c r="J492">
        <f>Kinder!N492</f>
        <v>0</v>
      </c>
      <c r="K492">
        <f>Kinder!O492</f>
        <v>0</v>
      </c>
      <c r="L492">
        <f>Kinder!P492</f>
        <v>0</v>
      </c>
      <c r="AX492" s="165">
        <f>IF(Kinder!BL492=4.5,'Berechnung 4_5 _ x'!$E$31,Kinder!BL492)</f>
        <v>0</v>
      </c>
      <c r="AY492" s="165">
        <f>IF(Kinder!F492=4.5,'Berechnung 4_5 _ x'!$E$31,Kinder!F492)</f>
        <v>0</v>
      </c>
      <c r="AZ492" s="165">
        <f>IF(Kinder!G492=4.5,'Berechnung 4_5 _ x'!$E$31,Kinder!G492)</f>
        <v>0</v>
      </c>
      <c r="BA492" s="165">
        <f>IF(Kinder!H492=4.5,'Berechnung 4_5 _ x'!$E$31,Kinder!H492)</f>
        <v>0</v>
      </c>
      <c r="BB492" s="165">
        <f>IF(Kinder!I492=4.5,'Berechnung 4_5 _ x'!$E$31,Kinder!I492)</f>
        <v>0</v>
      </c>
      <c r="BC492" s="165">
        <f>IF(Kinder!J492=4.5,'Berechnung 4_5 _ x'!$E$31,Kinder!J492)</f>
        <v>0</v>
      </c>
      <c r="BD492" s="165">
        <f>IF(Kinder!K492=4.5,'Berechnung 4_5 _ x'!$E$31,Kinder!K492)</f>
        <v>0</v>
      </c>
      <c r="BE492" s="165">
        <f>IF(Kinder!L492=4.5,'Berechnung 4_5 _ x'!$E$31,Kinder!L492)</f>
        <v>0</v>
      </c>
      <c r="BF492" s="165">
        <f>IF(Kinder!M492=4.5,'Berechnung 4_5 _ x'!$E$31,Kinder!M492)</f>
        <v>0</v>
      </c>
      <c r="BG492" s="165">
        <f>IF(Kinder!N492=4.5,'Berechnung 4_5 _ x'!$E$31,Kinder!N492)</f>
        <v>0</v>
      </c>
      <c r="BH492" s="165">
        <f>IF(Kinder!O492=4.5,'Berechnung 4_5 _ x'!$E$31,Kinder!O492)</f>
        <v>0</v>
      </c>
      <c r="BI492" s="165">
        <f>IF(Kinder!P492=4.5,'Berechnung 4_5 _ x'!$E$31,Kinder!P492)</f>
        <v>0</v>
      </c>
      <c r="BJ492" s="165"/>
      <c r="BK492" s="165"/>
      <c r="BL492" s="165"/>
      <c r="BM492" s="165"/>
      <c r="BN492" s="165"/>
      <c r="BO492" s="165"/>
      <c r="BP492" s="165"/>
      <c r="BQ492" s="165"/>
      <c r="BR492" s="165"/>
      <c r="BS492" s="165"/>
      <c r="BT492" s="165"/>
      <c r="BU492" s="165"/>
      <c r="BW492">
        <f t="shared" ref="BW492:CH492" si="815">IF(MIN(AX492,AX493)&gt;=4.5,1*AX494,BJ493)</f>
        <v>0</v>
      </c>
      <c r="BX492">
        <f t="shared" si="815"/>
        <v>0</v>
      </c>
      <c r="BY492">
        <f t="shared" si="815"/>
        <v>0</v>
      </c>
      <c r="BZ492">
        <f t="shared" si="815"/>
        <v>0</v>
      </c>
      <c r="CA492">
        <f t="shared" si="815"/>
        <v>0</v>
      </c>
      <c r="CB492">
        <f t="shared" si="815"/>
        <v>0</v>
      </c>
      <c r="CC492">
        <f t="shared" si="815"/>
        <v>0</v>
      </c>
      <c r="CD492">
        <f t="shared" si="815"/>
        <v>0</v>
      </c>
      <c r="CE492">
        <f t="shared" si="815"/>
        <v>0</v>
      </c>
      <c r="CF492">
        <f t="shared" si="815"/>
        <v>0</v>
      </c>
      <c r="CG492">
        <f t="shared" si="815"/>
        <v>0</v>
      </c>
      <c r="CH492">
        <f t="shared" si="815"/>
        <v>0</v>
      </c>
      <c r="CJ492" s="78">
        <f>SUM(BW492:CH492)</f>
        <v>0</v>
      </c>
      <c r="CK492" s="581">
        <f>CL492+CM492</f>
        <v>0</v>
      </c>
      <c r="CL492" s="581">
        <f>IF(COUNTIF(Kinder!E494:P494,Antrag!$C$4)=0,0,(IF(AND(A492=2,Kinder!E494=Antrag!$C$4),M493,0)+IF(AND(OR(A492=2,B492=2),Kinder!F494=Antrag!$C$4),N493,0)+IF(AND(OR(A492=2,B492=2,C492=2),Kinder!G494=Antrag!$C$4),O493,0)+IF(AND(OR(A492=2,B492=2,C492=2,D492=2),Kinder!H494=Antrag!$C$4),P493,0)+IF(AND(OR(A492=2,B492=2,C492=2,D492=2,E492=2),Kinder!I494=Antrag!$C$4),Q493,0)+IF(AND(OR(A492=2,B492=2,C492=2,D492=2,E492=2,F492=2),Kinder!J494=Antrag!$C$4),R493,0))/12)</f>
        <v>0</v>
      </c>
      <c r="CM492" s="581">
        <f>IF(COUNTIF(Kinder!E494:P494,Antrag!$C$4)=0,0,(IF(AND(OR(A492=2,B492=2,C492=2,D492=2,E492=2,F492=2,G492=2),Kinder!K494=Antrag!$C$4),S493,0)+IF(AND(OR(A492=2,B492=2,C492=2,D492=2,E492=2,F492=2,G492=2,H492=2),Kinder!L494=Antrag!$C$4),T493,0)+IF(AND(OR(A492=2,B492=2,C492=2,D492=2,E492=2,F492=2,G492=2,H492=2,I492=2),Kinder!M494=Antrag!$C$4),U493,0)+IF(AND(OR(A492=2,B492=2,C492=2,D492=2,E492=2,F492=2,G492=2,H492=2,I492=2,J492=2),Kinder!N494=Antrag!$C$4),V493,0)+IF(AND(OR(A492=2,B492=2,C492=2,D492=2,E492=2,F492=2,G492=2,H492=2,I492=2,J492=2,K492=2),Kinder!O494=Antrag!$C$4),W493,0)+IF(AND(OR(A492=2,B492=2,C492=2,D492=2,E492=2,F492=2,G492=2,H492=2,I492=2,J492=2,K492=2,L492=2),Kinder!P494=Antrag!$C$4),X493,0))/12)</f>
        <v>0</v>
      </c>
    </row>
    <row r="493" spans="1:91" x14ac:dyDescent="0.2">
      <c r="A493" s="124"/>
      <c r="M493">
        <f>Kinder!E493</f>
        <v>0</v>
      </c>
      <c r="N493">
        <f>Kinder!F493</f>
        <v>0</v>
      </c>
      <c r="O493">
        <f>Kinder!G493</f>
        <v>0</v>
      </c>
      <c r="P493">
        <f>Kinder!H493</f>
        <v>0</v>
      </c>
      <c r="Q493">
        <f>Kinder!I493</f>
        <v>0</v>
      </c>
      <c r="R493">
        <f>Kinder!J493</f>
        <v>0</v>
      </c>
      <c r="S493">
        <f>Kinder!K493</f>
        <v>0</v>
      </c>
      <c r="T493">
        <f>Kinder!L493</f>
        <v>0</v>
      </c>
      <c r="U493">
        <f>Kinder!M493</f>
        <v>0</v>
      </c>
      <c r="V493">
        <f>Kinder!N493</f>
        <v>0</v>
      </c>
      <c r="W493">
        <f>Kinder!O493</f>
        <v>0</v>
      </c>
      <c r="X493">
        <f>Kinder!P493</f>
        <v>0</v>
      </c>
      <c r="AX493">
        <f>IF(Kinder!BL492&gt;=4.5,IF('Berechnung 4_5 _ x'!D$5="Nein",4.5,IF(Kinder!AJ$903&lt;3,IF(MAX(Kinder!$AJ$903:AJ$903)&lt;3,4.5,Kinder!BL492),MIN('Berechnung 4_5 _ x'!$E$31:$F$32))),Kinder!BL492)</f>
        <v>0</v>
      </c>
      <c r="AY493">
        <f>IF(Kinder!BM492&gt;=4.5,IF('Berechnung 4_5 _ x'!E$5="Nein",4.5,IF(Kinder!AK$903&lt;3,IF(MAX(Kinder!$AJ$903:AK$903)&lt;3,4.5,Kinder!BM492),MIN('Berechnung 4_5 _ x'!$E$31:$F$32))),Kinder!BM492)</f>
        <v>0</v>
      </c>
      <c r="AZ493">
        <f>IF(Kinder!BN492&gt;=4.5,IF('Berechnung 4_5 _ x'!F$5="Nein",4.5,IF(Kinder!AL$903&lt;3,IF(MAX(Kinder!$AJ$903:AL$903)&lt;3,4.5,Kinder!BN492),MIN('Berechnung 4_5 _ x'!$E$31:$F$32))),Kinder!BN492)</f>
        <v>0</v>
      </c>
      <c r="BA493">
        <f>IF(Kinder!BO492&gt;=4.5,IF('Berechnung 4_5 _ x'!G$5="Nein",4.5,IF(Kinder!AM$903&lt;3,IF(MAX(Kinder!$AJ$903:AM$903)&lt;3,4.5,Kinder!BO492),MIN('Berechnung 4_5 _ x'!$E$31:$F$32))),Kinder!BO492)</f>
        <v>0</v>
      </c>
      <c r="BB493">
        <f>IF(Kinder!BP492&gt;=4.5,IF('Berechnung 4_5 _ x'!H$5="Nein",4.5,IF(Kinder!AN$903&lt;3,IF(MAX(Kinder!$AJ$903:AN$903)&lt;3,4.5,Kinder!BP492),MIN('Berechnung 4_5 _ x'!$E$31:$F$32))),Kinder!BP492)</f>
        <v>0</v>
      </c>
      <c r="BC493">
        <f>IF(Kinder!BQ492&gt;=4.5,IF('Berechnung 4_5 _ x'!I$5="Nein",4.5,IF(Kinder!AO$903&lt;3,IF(MAX(Kinder!$AJ$903:AO$903)&lt;3,4.5,Kinder!BQ492),MIN('Berechnung 4_5 _ x'!$E$31:$F$32))),Kinder!BQ492)</f>
        <v>0</v>
      </c>
      <c r="BD493">
        <f>IF(Kinder!BR492&gt;=4.5,IF('Berechnung 4_5 _ x'!J$5="Nein",4.5,IF(Kinder!AP$903&lt;3,IF(MAX(Kinder!$AJ$903:AP$903)&lt;3,4.5,Kinder!BR492),MIN('Berechnung 4_5 _ x'!$E$31:$F$32))),Kinder!BR492)</f>
        <v>0</v>
      </c>
      <c r="BE493">
        <f>IF(Kinder!BS492&gt;=4.5,IF('Berechnung 4_5 _ x'!K$5="Nein",4.5,IF(Kinder!AQ$903&lt;3,IF(MAX(Kinder!$AJ$903:AQ$903)&lt;3,4.5,Kinder!BS492),MIN('Berechnung 4_5 _ x'!$E$31:$F$32))),Kinder!BS492)</f>
        <v>0</v>
      </c>
      <c r="BF493">
        <f>IF(Kinder!BT492&gt;=4.5,IF('Berechnung 4_5 _ x'!L$5="Nein",4.5,IF(Kinder!AR$903&lt;3,IF(MAX(Kinder!$AJ$903:AR$903)&lt;3,4.5,Kinder!BT492),MIN('Berechnung 4_5 _ x'!$E$31:$F$32))),Kinder!BT492)</f>
        <v>0</v>
      </c>
      <c r="BG493">
        <f>IF(Kinder!BU492&gt;=4.5,IF('Berechnung 4_5 _ x'!M$5="Nein",4.5,IF(Kinder!AS$903&lt;3,IF(MAX(Kinder!$AJ$903:AS$903)&lt;3,4.5,Kinder!BU492),MIN('Berechnung 4_5 _ x'!$E$31:$F$32))),Kinder!BU492)</f>
        <v>0</v>
      </c>
      <c r="BH493">
        <f>IF(Kinder!BV492&gt;=4.5,IF('Berechnung 4_5 _ x'!N$5="Nein",4.5,IF(Kinder!AT$903&lt;3,IF(MAX(Kinder!$AJ$903:AT$903)&lt;3,4.5,Kinder!BV492),MIN('Berechnung 4_5 _ x'!$E$31:$F$32))),Kinder!BV492)</f>
        <v>0</v>
      </c>
      <c r="BI493">
        <f>IF(Kinder!BW492&gt;=4.5,IF('Berechnung 4_5 _ x'!O$5="Nein",4.5,IF(Kinder!AU$903&lt;3,IF(MAX(Kinder!$AJ$903:AU$903)&lt;3,4.5,Kinder!BW492),MIN('Berechnung 4_5 _ x'!$E$31:$F$32))),Kinder!BW492)</f>
        <v>0</v>
      </c>
      <c r="BJ493">
        <f t="shared" ref="BJ493:BU493" si="816">MIN(AX492,AX493)*AX494</f>
        <v>0</v>
      </c>
      <c r="BK493">
        <f t="shared" si="816"/>
        <v>0</v>
      </c>
      <c r="BL493">
        <f t="shared" si="816"/>
        <v>0</v>
      </c>
      <c r="BM493">
        <f t="shared" si="816"/>
        <v>0</v>
      </c>
      <c r="BN493">
        <f t="shared" si="816"/>
        <v>0</v>
      </c>
      <c r="BO493">
        <f t="shared" si="816"/>
        <v>0</v>
      </c>
      <c r="BP493">
        <f t="shared" si="816"/>
        <v>0</v>
      </c>
      <c r="BQ493">
        <f t="shared" si="816"/>
        <v>0</v>
      </c>
      <c r="BR493">
        <f t="shared" si="816"/>
        <v>0</v>
      </c>
      <c r="BS493">
        <f t="shared" si="816"/>
        <v>0</v>
      </c>
      <c r="BT493">
        <f t="shared" si="816"/>
        <v>0</v>
      </c>
      <c r="BU493">
        <f t="shared" si="816"/>
        <v>0</v>
      </c>
      <c r="BV493">
        <f>SUM(BJ493:BU493)</f>
        <v>0</v>
      </c>
      <c r="CJ493" s="78"/>
      <c r="CK493" s="581"/>
      <c r="CL493" s="581"/>
      <c r="CM493" s="581"/>
    </row>
    <row r="494" spans="1:91" ht="13.5" thickBot="1" x14ac:dyDescent="0.25">
      <c r="A494" s="167"/>
      <c r="B494" s="79"/>
      <c r="C494" s="79"/>
      <c r="D494" s="79"/>
      <c r="E494" s="79"/>
      <c r="F494" s="79"/>
      <c r="G494" s="79"/>
      <c r="H494" s="79"/>
      <c r="I494" s="79"/>
      <c r="J494" s="79"/>
      <c r="K494" s="79"/>
      <c r="L494" s="79"/>
      <c r="M494" s="79"/>
      <c r="N494" s="79"/>
      <c r="O494" s="79"/>
      <c r="P494" s="79"/>
      <c r="Q494" s="79"/>
      <c r="R494" s="79"/>
      <c r="S494" s="79"/>
      <c r="T494" s="79"/>
      <c r="U494" s="79"/>
      <c r="V494" s="79"/>
      <c r="W494" s="79"/>
      <c r="X494" s="79"/>
      <c r="Y494" s="79">
        <f t="shared" ref="Y494:AJ494" si="817">A492*M493</f>
        <v>0</v>
      </c>
      <c r="Z494" s="79">
        <f t="shared" si="817"/>
        <v>0</v>
      </c>
      <c r="AA494" s="79">
        <f t="shared" si="817"/>
        <v>0</v>
      </c>
      <c r="AB494" s="79">
        <f t="shared" si="817"/>
        <v>0</v>
      </c>
      <c r="AC494" s="79">
        <f t="shared" si="817"/>
        <v>0</v>
      </c>
      <c r="AD494" s="79">
        <f t="shared" si="817"/>
        <v>0</v>
      </c>
      <c r="AE494" s="79">
        <f t="shared" si="817"/>
        <v>0</v>
      </c>
      <c r="AF494" s="79">
        <f t="shared" si="817"/>
        <v>0</v>
      </c>
      <c r="AG494" s="79">
        <f t="shared" si="817"/>
        <v>0</v>
      </c>
      <c r="AH494" s="79">
        <f t="shared" si="817"/>
        <v>0</v>
      </c>
      <c r="AI494" s="79">
        <f t="shared" si="817"/>
        <v>0</v>
      </c>
      <c r="AJ494" s="79">
        <f t="shared" si="817"/>
        <v>0</v>
      </c>
      <c r="AK494" s="79">
        <f t="shared" ref="AK494:AV494" si="818">IF(A492&gt;4.4,M493,A492*M493)</f>
        <v>0</v>
      </c>
      <c r="AL494" s="79">
        <f t="shared" si="818"/>
        <v>0</v>
      </c>
      <c r="AM494" s="79">
        <f t="shared" si="818"/>
        <v>0</v>
      </c>
      <c r="AN494" s="79">
        <f t="shared" si="818"/>
        <v>0</v>
      </c>
      <c r="AO494" s="79">
        <f t="shared" si="818"/>
        <v>0</v>
      </c>
      <c r="AP494" s="79">
        <f t="shared" si="818"/>
        <v>0</v>
      </c>
      <c r="AQ494" s="79">
        <f t="shared" si="818"/>
        <v>0</v>
      </c>
      <c r="AR494" s="79">
        <f t="shared" si="818"/>
        <v>0</v>
      </c>
      <c r="AS494" s="79">
        <f t="shared" si="818"/>
        <v>0</v>
      </c>
      <c r="AT494" s="79">
        <f t="shared" si="818"/>
        <v>0</v>
      </c>
      <c r="AU494" s="79">
        <f t="shared" si="818"/>
        <v>0</v>
      </c>
      <c r="AV494" s="79">
        <f t="shared" si="818"/>
        <v>0</v>
      </c>
      <c r="AW494" s="79">
        <f>SUM(Y494:AJ494)</f>
        <v>0</v>
      </c>
      <c r="AX494" s="168">
        <f>Kinder!BL493</f>
        <v>0</v>
      </c>
      <c r="AY494" s="168">
        <f>Kinder!BM493</f>
        <v>0</v>
      </c>
      <c r="AZ494" s="168">
        <f>Kinder!BN493</f>
        <v>0</v>
      </c>
      <c r="BA494" s="168">
        <f>Kinder!BO493</f>
        <v>0</v>
      </c>
      <c r="BB494" s="168">
        <f>Kinder!BP493</f>
        <v>0</v>
      </c>
      <c r="BC494" s="168">
        <f>Kinder!BQ493</f>
        <v>0</v>
      </c>
      <c r="BD494" s="168">
        <f>Kinder!BR493</f>
        <v>0</v>
      </c>
      <c r="BE494" s="168">
        <f>Kinder!BS493</f>
        <v>0</v>
      </c>
      <c r="BF494" s="168">
        <f>Kinder!BT493</f>
        <v>0</v>
      </c>
      <c r="BG494" s="168">
        <f>Kinder!BU493</f>
        <v>0</v>
      </c>
      <c r="BH494" s="168">
        <f>Kinder!BV493</f>
        <v>0</v>
      </c>
      <c r="BI494" s="168">
        <f>Kinder!BW493</f>
        <v>0</v>
      </c>
      <c r="BV494" s="79"/>
      <c r="BW494" s="79">
        <f t="shared" ref="BW494:CH494" si="819">IF(MIN(AX492,AX493)&gt;4.5,4.5*AX494,BJ493)</f>
        <v>0</v>
      </c>
      <c r="BX494" s="79">
        <f t="shared" si="819"/>
        <v>0</v>
      </c>
      <c r="BY494" s="79">
        <f t="shared" si="819"/>
        <v>0</v>
      </c>
      <c r="BZ494" s="79">
        <f t="shared" si="819"/>
        <v>0</v>
      </c>
      <c r="CA494" s="79">
        <f t="shared" si="819"/>
        <v>0</v>
      </c>
      <c r="CB494" s="79">
        <f t="shared" si="819"/>
        <v>0</v>
      </c>
      <c r="CC494" s="79">
        <f t="shared" si="819"/>
        <v>0</v>
      </c>
      <c r="CD494" s="79">
        <f t="shared" si="819"/>
        <v>0</v>
      </c>
      <c r="CE494" s="79">
        <f t="shared" si="819"/>
        <v>0</v>
      </c>
      <c r="CF494" s="79">
        <f t="shared" si="819"/>
        <v>0</v>
      </c>
      <c r="CG494" s="79">
        <f t="shared" si="819"/>
        <v>0</v>
      </c>
      <c r="CH494" s="79">
        <f t="shared" si="819"/>
        <v>0</v>
      </c>
      <c r="CI494" s="79">
        <f>SUM(BW494:CH494)</f>
        <v>0</v>
      </c>
      <c r="CJ494" s="80"/>
      <c r="CK494" s="581"/>
      <c r="CL494" s="581"/>
      <c r="CM494" s="581"/>
    </row>
    <row r="495" spans="1:91" x14ac:dyDescent="0.2">
      <c r="A495" s="124">
        <f>Kinder!E495</f>
        <v>0</v>
      </c>
      <c r="B495">
        <f>Kinder!F495</f>
        <v>0</v>
      </c>
      <c r="C495">
        <f>Kinder!G495</f>
        <v>0</v>
      </c>
      <c r="D495">
        <f>Kinder!H495</f>
        <v>0</v>
      </c>
      <c r="E495">
        <f>Kinder!I495</f>
        <v>0</v>
      </c>
      <c r="F495">
        <f>Kinder!J495</f>
        <v>0</v>
      </c>
      <c r="G495">
        <f>Kinder!K495</f>
        <v>0</v>
      </c>
      <c r="H495">
        <f>Kinder!L495</f>
        <v>0</v>
      </c>
      <c r="I495">
        <f>Kinder!M495</f>
        <v>0</v>
      </c>
      <c r="J495">
        <f>Kinder!N495</f>
        <v>0</v>
      </c>
      <c r="K495">
        <f>Kinder!O495</f>
        <v>0</v>
      </c>
      <c r="L495">
        <f>Kinder!P495</f>
        <v>0</v>
      </c>
      <c r="AX495" s="165">
        <f>IF(Kinder!BL495=4.5,'Berechnung 4_5 _ x'!$E$31,Kinder!BL495)</f>
        <v>0</v>
      </c>
      <c r="AY495" s="165">
        <f>IF(Kinder!F495=4.5,'Berechnung 4_5 _ x'!$E$31,Kinder!F495)</f>
        <v>0</v>
      </c>
      <c r="AZ495" s="165">
        <f>IF(Kinder!G495=4.5,'Berechnung 4_5 _ x'!$E$31,Kinder!G495)</f>
        <v>0</v>
      </c>
      <c r="BA495" s="165">
        <f>IF(Kinder!H495=4.5,'Berechnung 4_5 _ x'!$E$31,Kinder!H495)</f>
        <v>0</v>
      </c>
      <c r="BB495" s="165">
        <f>IF(Kinder!I495=4.5,'Berechnung 4_5 _ x'!$E$31,Kinder!I495)</f>
        <v>0</v>
      </c>
      <c r="BC495" s="165">
        <f>IF(Kinder!J495=4.5,'Berechnung 4_5 _ x'!$E$31,Kinder!J495)</f>
        <v>0</v>
      </c>
      <c r="BD495" s="165">
        <f>IF(Kinder!K495=4.5,'Berechnung 4_5 _ x'!$E$31,Kinder!K495)</f>
        <v>0</v>
      </c>
      <c r="BE495" s="165">
        <f>IF(Kinder!L495=4.5,'Berechnung 4_5 _ x'!$E$31,Kinder!L495)</f>
        <v>0</v>
      </c>
      <c r="BF495" s="165">
        <f>IF(Kinder!M495=4.5,'Berechnung 4_5 _ x'!$E$31,Kinder!M495)</f>
        <v>0</v>
      </c>
      <c r="BG495" s="165">
        <f>IF(Kinder!N495=4.5,'Berechnung 4_5 _ x'!$E$31,Kinder!N495)</f>
        <v>0</v>
      </c>
      <c r="BH495" s="165">
        <f>IF(Kinder!O495=4.5,'Berechnung 4_5 _ x'!$E$31,Kinder!O495)</f>
        <v>0</v>
      </c>
      <c r="BI495" s="165">
        <f>IF(Kinder!P495=4.5,'Berechnung 4_5 _ x'!$E$31,Kinder!P495)</f>
        <v>0</v>
      </c>
      <c r="BJ495" s="165"/>
      <c r="BK495" s="165"/>
      <c r="BL495" s="165"/>
      <c r="BM495" s="165"/>
      <c r="BN495" s="165"/>
      <c r="BO495" s="165"/>
      <c r="BP495" s="165"/>
      <c r="BQ495" s="165"/>
      <c r="BR495" s="165"/>
      <c r="BS495" s="165"/>
      <c r="BT495" s="165"/>
      <c r="BU495" s="165"/>
      <c r="BW495">
        <f t="shared" ref="BW495:CH495" si="820">IF(MIN(AX495,AX496)&gt;=4.5,1*AX497,BJ496)</f>
        <v>0</v>
      </c>
      <c r="BX495">
        <f t="shared" si="820"/>
        <v>0</v>
      </c>
      <c r="BY495">
        <f t="shared" si="820"/>
        <v>0</v>
      </c>
      <c r="BZ495">
        <f t="shared" si="820"/>
        <v>0</v>
      </c>
      <c r="CA495">
        <f t="shared" si="820"/>
        <v>0</v>
      </c>
      <c r="CB495">
        <f t="shared" si="820"/>
        <v>0</v>
      </c>
      <c r="CC495">
        <f t="shared" si="820"/>
        <v>0</v>
      </c>
      <c r="CD495">
        <f t="shared" si="820"/>
        <v>0</v>
      </c>
      <c r="CE495">
        <f t="shared" si="820"/>
        <v>0</v>
      </c>
      <c r="CF495">
        <f t="shared" si="820"/>
        <v>0</v>
      </c>
      <c r="CG495">
        <f t="shared" si="820"/>
        <v>0</v>
      </c>
      <c r="CH495">
        <f t="shared" si="820"/>
        <v>0</v>
      </c>
      <c r="CJ495" s="78">
        <f>SUM(BW495:CH495)</f>
        <v>0</v>
      </c>
      <c r="CK495" s="581">
        <f>CL495+CM495</f>
        <v>0</v>
      </c>
      <c r="CL495" s="581">
        <f>IF(COUNTIF(Kinder!E497:P497,Antrag!$C$4)=0,0,(IF(AND(A495=2,Kinder!E497=Antrag!$C$4),M496,0)+IF(AND(OR(A495=2,B495=2),Kinder!F497=Antrag!$C$4),N496,0)+IF(AND(OR(A495=2,B495=2,C495=2),Kinder!G497=Antrag!$C$4),O496,0)+IF(AND(OR(A495=2,B495=2,C495=2,D495=2),Kinder!H497=Antrag!$C$4),P496,0)+IF(AND(OR(A495=2,B495=2,C495=2,D495=2,E495=2),Kinder!I497=Antrag!$C$4),Q496,0)+IF(AND(OR(A495=2,B495=2,C495=2,D495=2,E495=2,F495=2),Kinder!J497=Antrag!$C$4),R496,0))/12)</f>
        <v>0</v>
      </c>
      <c r="CM495" s="581">
        <f>IF(COUNTIF(Kinder!E497:P497,Antrag!$C$4)=0,0,(IF(AND(OR(A495=2,B495=2,C495=2,D495=2,E495=2,F495=2,G495=2),Kinder!K497=Antrag!$C$4),S496,0)+IF(AND(OR(A495=2,B495=2,C495=2,D495=2,E495=2,F495=2,G495=2,H495=2),Kinder!L497=Antrag!$C$4),T496,0)+IF(AND(OR(A495=2,B495=2,C495=2,D495=2,E495=2,F495=2,G495=2,H495=2,I495=2),Kinder!M497=Antrag!$C$4),U496,0)+IF(AND(OR(A495=2,B495=2,C495=2,D495=2,E495=2,F495=2,G495=2,H495=2,I495=2,J495=2),Kinder!N497=Antrag!$C$4),V496,0)+IF(AND(OR(A495=2,B495=2,C495=2,D495=2,E495=2,F495=2,G495=2,H495=2,I495=2,J495=2,K495=2),Kinder!O497=Antrag!$C$4),W496,0)+IF(AND(OR(A495=2,B495=2,C495=2,D495=2,E495=2,F495=2,G495=2,H495=2,I495=2,J495=2,K495=2,L495=2),Kinder!P497=Antrag!$C$4),X496,0))/12)</f>
        <v>0</v>
      </c>
    </row>
    <row r="496" spans="1:91" x14ac:dyDescent="0.2">
      <c r="A496" s="124"/>
      <c r="M496">
        <f>Kinder!E496</f>
        <v>0</v>
      </c>
      <c r="N496">
        <f>Kinder!F496</f>
        <v>0</v>
      </c>
      <c r="O496">
        <f>Kinder!G496</f>
        <v>0</v>
      </c>
      <c r="P496">
        <f>Kinder!H496</f>
        <v>0</v>
      </c>
      <c r="Q496">
        <f>Kinder!I496</f>
        <v>0</v>
      </c>
      <c r="R496">
        <f>Kinder!J496</f>
        <v>0</v>
      </c>
      <c r="S496">
        <f>Kinder!K496</f>
        <v>0</v>
      </c>
      <c r="T496">
        <f>Kinder!L496</f>
        <v>0</v>
      </c>
      <c r="U496">
        <f>Kinder!M496</f>
        <v>0</v>
      </c>
      <c r="V496">
        <f>Kinder!N496</f>
        <v>0</v>
      </c>
      <c r="W496">
        <f>Kinder!O496</f>
        <v>0</v>
      </c>
      <c r="X496">
        <f>Kinder!P496</f>
        <v>0</v>
      </c>
      <c r="AX496">
        <f>IF(Kinder!BL495&gt;=4.5,IF('Berechnung 4_5 _ x'!D$5="Nein",4.5,IF(Kinder!AJ$903&lt;3,IF(MAX(Kinder!$AJ$903:AJ$903)&lt;3,4.5,Kinder!BL495),MIN('Berechnung 4_5 _ x'!$E$31:$F$32))),Kinder!BL495)</f>
        <v>0</v>
      </c>
      <c r="AY496">
        <f>IF(Kinder!BM495&gt;=4.5,IF('Berechnung 4_5 _ x'!E$5="Nein",4.5,IF(Kinder!AK$903&lt;3,IF(MAX(Kinder!$AJ$903:AK$903)&lt;3,4.5,Kinder!BM495),MIN('Berechnung 4_5 _ x'!$E$31:$F$32))),Kinder!BM495)</f>
        <v>0</v>
      </c>
      <c r="AZ496">
        <f>IF(Kinder!BN495&gt;=4.5,IF('Berechnung 4_5 _ x'!F$5="Nein",4.5,IF(Kinder!AL$903&lt;3,IF(MAX(Kinder!$AJ$903:AL$903)&lt;3,4.5,Kinder!BN495),MIN('Berechnung 4_5 _ x'!$E$31:$F$32))),Kinder!BN495)</f>
        <v>0</v>
      </c>
      <c r="BA496">
        <f>IF(Kinder!BO495&gt;=4.5,IF('Berechnung 4_5 _ x'!G$5="Nein",4.5,IF(Kinder!AM$903&lt;3,IF(MAX(Kinder!$AJ$903:AM$903)&lt;3,4.5,Kinder!BO495),MIN('Berechnung 4_5 _ x'!$E$31:$F$32))),Kinder!BO495)</f>
        <v>0</v>
      </c>
      <c r="BB496">
        <f>IF(Kinder!BP495&gt;=4.5,IF('Berechnung 4_5 _ x'!H$5="Nein",4.5,IF(Kinder!AN$903&lt;3,IF(MAX(Kinder!$AJ$903:AN$903)&lt;3,4.5,Kinder!BP495),MIN('Berechnung 4_5 _ x'!$E$31:$F$32))),Kinder!BP495)</f>
        <v>0</v>
      </c>
      <c r="BC496">
        <f>IF(Kinder!BQ495&gt;=4.5,IF('Berechnung 4_5 _ x'!I$5="Nein",4.5,IF(Kinder!AO$903&lt;3,IF(MAX(Kinder!$AJ$903:AO$903)&lt;3,4.5,Kinder!BQ495),MIN('Berechnung 4_5 _ x'!$E$31:$F$32))),Kinder!BQ495)</f>
        <v>0</v>
      </c>
      <c r="BD496">
        <f>IF(Kinder!BR495&gt;=4.5,IF('Berechnung 4_5 _ x'!J$5="Nein",4.5,IF(Kinder!AP$903&lt;3,IF(MAX(Kinder!$AJ$903:AP$903)&lt;3,4.5,Kinder!BR495),MIN('Berechnung 4_5 _ x'!$E$31:$F$32))),Kinder!BR495)</f>
        <v>0</v>
      </c>
      <c r="BE496">
        <f>IF(Kinder!BS495&gt;=4.5,IF('Berechnung 4_5 _ x'!K$5="Nein",4.5,IF(Kinder!AQ$903&lt;3,IF(MAX(Kinder!$AJ$903:AQ$903)&lt;3,4.5,Kinder!BS495),MIN('Berechnung 4_5 _ x'!$E$31:$F$32))),Kinder!BS495)</f>
        <v>0</v>
      </c>
      <c r="BF496">
        <f>IF(Kinder!BT495&gt;=4.5,IF('Berechnung 4_5 _ x'!L$5="Nein",4.5,IF(Kinder!AR$903&lt;3,IF(MAX(Kinder!$AJ$903:AR$903)&lt;3,4.5,Kinder!BT495),MIN('Berechnung 4_5 _ x'!$E$31:$F$32))),Kinder!BT495)</f>
        <v>0</v>
      </c>
      <c r="BG496">
        <f>IF(Kinder!BU495&gt;=4.5,IF('Berechnung 4_5 _ x'!M$5="Nein",4.5,IF(Kinder!AS$903&lt;3,IF(MAX(Kinder!$AJ$903:AS$903)&lt;3,4.5,Kinder!BU495),MIN('Berechnung 4_5 _ x'!$E$31:$F$32))),Kinder!BU495)</f>
        <v>0</v>
      </c>
      <c r="BH496">
        <f>IF(Kinder!BV495&gt;=4.5,IF('Berechnung 4_5 _ x'!N$5="Nein",4.5,IF(Kinder!AT$903&lt;3,IF(MAX(Kinder!$AJ$903:AT$903)&lt;3,4.5,Kinder!BV495),MIN('Berechnung 4_5 _ x'!$E$31:$F$32))),Kinder!BV495)</f>
        <v>0</v>
      </c>
      <c r="BI496">
        <f>IF(Kinder!BW495&gt;=4.5,IF('Berechnung 4_5 _ x'!O$5="Nein",4.5,IF(Kinder!AU$903&lt;3,IF(MAX(Kinder!$AJ$903:AU$903)&lt;3,4.5,Kinder!BW495),MIN('Berechnung 4_5 _ x'!$E$31:$F$32))),Kinder!BW495)</f>
        <v>0</v>
      </c>
      <c r="BJ496">
        <f t="shared" ref="BJ496:BU496" si="821">MIN(AX495,AX496)*AX497</f>
        <v>0</v>
      </c>
      <c r="BK496">
        <f t="shared" si="821"/>
        <v>0</v>
      </c>
      <c r="BL496">
        <f t="shared" si="821"/>
        <v>0</v>
      </c>
      <c r="BM496">
        <f t="shared" si="821"/>
        <v>0</v>
      </c>
      <c r="BN496">
        <f t="shared" si="821"/>
        <v>0</v>
      </c>
      <c r="BO496">
        <f t="shared" si="821"/>
        <v>0</v>
      </c>
      <c r="BP496">
        <f t="shared" si="821"/>
        <v>0</v>
      </c>
      <c r="BQ496">
        <f t="shared" si="821"/>
        <v>0</v>
      </c>
      <c r="BR496">
        <f t="shared" si="821"/>
        <v>0</v>
      </c>
      <c r="BS496">
        <f t="shared" si="821"/>
        <v>0</v>
      </c>
      <c r="BT496">
        <f t="shared" si="821"/>
        <v>0</v>
      </c>
      <c r="BU496">
        <f t="shared" si="821"/>
        <v>0</v>
      </c>
      <c r="BV496">
        <f>SUM(BJ496:BU496)</f>
        <v>0</v>
      </c>
      <c r="CJ496" s="78"/>
      <c r="CK496" s="581"/>
      <c r="CL496" s="581"/>
      <c r="CM496" s="581"/>
    </row>
    <row r="497" spans="1:91" ht="13.5" thickBot="1" x14ac:dyDescent="0.25">
      <c r="A497" s="167"/>
      <c r="B497" s="79"/>
      <c r="C497" s="79"/>
      <c r="D497" s="79"/>
      <c r="E497" s="79"/>
      <c r="F497" s="79"/>
      <c r="G497" s="79"/>
      <c r="H497" s="79"/>
      <c r="I497" s="79"/>
      <c r="J497" s="79"/>
      <c r="K497" s="79"/>
      <c r="L497" s="79"/>
      <c r="M497" s="79"/>
      <c r="N497" s="79"/>
      <c r="O497" s="79"/>
      <c r="P497" s="79"/>
      <c r="Q497" s="79"/>
      <c r="R497" s="79"/>
      <c r="S497" s="79"/>
      <c r="T497" s="79"/>
      <c r="U497" s="79"/>
      <c r="V497" s="79"/>
      <c r="W497" s="79"/>
      <c r="X497" s="79"/>
      <c r="Y497" s="79">
        <f t="shared" ref="Y497:AJ497" si="822">A495*M496</f>
        <v>0</v>
      </c>
      <c r="Z497" s="79">
        <f t="shared" si="822"/>
        <v>0</v>
      </c>
      <c r="AA497" s="79">
        <f t="shared" si="822"/>
        <v>0</v>
      </c>
      <c r="AB497" s="79">
        <f t="shared" si="822"/>
        <v>0</v>
      </c>
      <c r="AC497" s="79">
        <f t="shared" si="822"/>
        <v>0</v>
      </c>
      <c r="AD497" s="79">
        <f t="shared" si="822"/>
        <v>0</v>
      </c>
      <c r="AE497" s="79">
        <f t="shared" si="822"/>
        <v>0</v>
      </c>
      <c r="AF497" s="79">
        <f t="shared" si="822"/>
        <v>0</v>
      </c>
      <c r="AG497" s="79">
        <f t="shared" si="822"/>
        <v>0</v>
      </c>
      <c r="AH497" s="79">
        <f t="shared" si="822"/>
        <v>0</v>
      </c>
      <c r="AI497" s="79">
        <f t="shared" si="822"/>
        <v>0</v>
      </c>
      <c r="AJ497" s="79">
        <f t="shared" si="822"/>
        <v>0</v>
      </c>
      <c r="AK497" s="79">
        <f t="shared" ref="AK497:AV497" si="823">IF(A495&gt;4.4,M496,A495*M496)</f>
        <v>0</v>
      </c>
      <c r="AL497" s="79">
        <f t="shared" si="823"/>
        <v>0</v>
      </c>
      <c r="AM497" s="79">
        <f t="shared" si="823"/>
        <v>0</v>
      </c>
      <c r="AN497" s="79">
        <f t="shared" si="823"/>
        <v>0</v>
      </c>
      <c r="AO497" s="79">
        <f t="shared" si="823"/>
        <v>0</v>
      </c>
      <c r="AP497" s="79">
        <f t="shared" si="823"/>
        <v>0</v>
      </c>
      <c r="AQ497" s="79">
        <f t="shared" si="823"/>
        <v>0</v>
      </c>
      <c r="AR497" s="79">
        <f t="shared" si="823"/>
        <v>0</v>
      </c>
      <c r="AS497" s="79">
        <f t="shared" si="823"/>
        <v>0</v>
      </c>
      <c r="AT497" s="79">
        <f t="shared" si="823"/>
        <v>0</v>
      </c>
      <c r="AU497" s="79">
        <f t="shared" si="823"/>
        <v>0</v>
      </c>
      <c r="AV497" s="79">
        <f t="shared" si="823"/>
        <v>0</v>
      </c>
      <c r="AW497" s="79">
        <f>SUM(Y497:AJ497)</f>
        <v>0</v>
      </c>
      <c r="AX497" s="168">
        <f>Kinder!BL496</f>
        <v>0</v>
      </c>
      <c r="AY497" s="168">
        <f>Kinder!BM496</f>
        <v>0</v>
      </c>
      <c r="AZ497" s="168">
        <f>Kinder!BN496</f>
        <v>0</v>
      </c>
      <c r="BA497" s="168">
        <f>Kinder!BO496</f>
        <v>0</v>
      </c>
      <c r="BB497" s="168">
        <f>Kinder!BP496</f>
        <v>0</v>
      </c>
      <c r="BC497" s="168">
        <f>Kinder!BQ496</f>
        <v>0</v>
      </c>
      <c r="BD497" s="168">
        <f>Kinder!BR496</f>
        <v>0</v>
      </c>
      <c r="BE497" s="168">
        <f>Kinder!BS496</f>
        <v>0</v>
      </c>
      <c r="BF497" s="168">
        <f>Kinder!BT496</f>
        <v>0</v>
      </c>
      <c r="BG497" s="168">
        <f>Kinder!BU496</f>
        <v>0</v>
      </c>
      <c r="BH497" s="168">
        <f>Kinder!BV496</f>
        <v>0</v>
      </c>
      <c r="BI497" s="168">
        <f>Kinder!BW496</f>
        <v>0</v>
      </c>
      <c r="BV497" s="79"/>
      <c r="BW497" s="79">
        <f t="shared" ref="BW497:CH497" si="824">IF(MIN(AX495,AX496)&gt;4.5,4.5*AX497,BJ496)</f>
        <v>0</v>
      </c>
      <c r="BX497" s="79">
        <f t="shared" si="824"/>
        <v>0</v>
      </c>
      <c r="BY497" s="79">
        <f t="shared" si="824"/>
        <v>0</v>
      </c>
      <c r="BZ497" s="79">
        <f t="shared" si="824"/>
        <v>0</v>
      </c>
      <c r="CA497" s="79">
        <f t="shared" si="824"/>
        <v>0</v>
      </c>
      <c r="CB497" s="79">
        <f t="shared" si="824"/>
        <v>0</v>
      </c>
      <c r="CC497" s="79">
        <f t="shared" si="824"/>
        <v>0</v>
      </c>
      <c r="CD497" s="79">
        <f t="shared" si="824"/>
        <v>0</v>
      </c>
      <c r="CE497" s="79">
        <f t="shared" si="824"/>
        <v>0</v>
      </c>
      <c r="CF497" s="79">
        <f t="shared" si="824"/>
        <v>0</v>
      </c>
      <c r="CG497" s="79">
        <f t="shared" si="824"/>
        <v>0</v>
      </c>
      <c r="CH497" s="79">
        <f t="shared" si="824"/>
        <v>0</v>
      </c>
      <c r="CI497" s="79">
        <f>SUM(BW497:CH497)</f>
        <v>0</v>
      </c>
      <c r="CJ497" s="80"/>
      <c r="CK497" s="581"/>
      <c r="CL497" s="581"/>
      <c r="CM497" s="581"/>
    </row>
    <row r="498" spans="1:91" x14ac:dyDescent="0.2">
      <c r="A498" s="124">
        <f>Kinder!E498</f>
        <v>0</v>
      </c>
      <c r="B498">
        <f>Kinder!F498</f>
        <v>0</v>
      </c>
      <c r="C498">
        <f>Kinder!G498</f>
        <v>0</v>
      </c>
      <c r="D498">
        <f>Kinder!H498</f>
        <v>0</v>
      </c>
      <c r="E498">
        <f>Kinder!I498</f>
        <v>0</v>
      </c>
      <c r="F498">
        <f>Kinder!J498</f>
        <v>0</v>
      </c>
      <c r="G498">
        <f>Kinder!K498</f>
        <v>0</v>
      </c>
      <c r="H498">
        <f>Kinder!L498</f>
        <v>0</v>
      </c>
      <c r="I498">
        <f>Kinder!M498</f>
        <v>0</v>
      </c>
      <c r="J498">
        <f>Kinder!N498</f>
        <v>0</v>
      </c>
      <c r="K498">
        <f>Kinder!O498</f>
        <v>0</v>
      </c>
      <c r="L498">
        <f>Kinder!P498</f>
        <v>0</v>
      </c>
      <c r="AX498" s="165">
        <f>IF(Kinder!BL498=4.5,'Berechnung 4_5 _ x'!$E$31,Kinder!BL498)</f>
        <v>0</v>
      </c>
      <c r="AY498" s="165">
        <f>IF(Kinder!F498=4.5,'Berechnung 4_5 _ x'!$E$31,Kinder!F498)</f>
        <v>0</v>
      </c>
      <c r="AZ498" s="165">
        <f>IF(Kinder!G498=4.5,'Berechnung 4_5 _ x'!$E$31,Kinder!G498)</f>
        <v>0</v>
      </c>
      <c r="BA498" s="165">
        <f>IF(Kinder!H498=4.5,'Berechnung 4_5 _ x'!$E$31,Kinder!H498)</f>
        <v>0</v>
      </c>
      <c r="BB498" s="165">
        <f>IF(Kinder!I498=4.5,'Berechnung 4_5 _ x'!$E$31,Kinder!I498)</f>
        <v>0</v>
      </c>
      <c r="BC498" s="165">
        <f>IF(Kinder!J498=4.5,'Berechnung 4_5 _ x'!$E$31,Kinder!J498)</f>
        <v>0</v>
      </c>
      <c r="BD498" s="165">
        <f>IF(Kinder!K498=4.5,'Berechnung 4_5 _ x'!$E$31,Kinder!K498)</f>
        <v>0</v>
      </c>
      <c r="BE498" s="165">
        <f>IF(Kinder!L498=4.5,'Berechnung 4_5 _ x'!$E$31,Kinder!L498)</f>
        <v>0</v>
      </c>
      <c r="BF498" s="165">
        <f>IF(Kinder!M498=4.5,'Berechnung 4_5 _ x'!$E$31,Kinder!M498)</f>
        <v>0</v>
      </c>
      <c r="BG498" s="165">
        <f>IF(Kinder!N498=4.5,'Berechnung 4_5 _ x'!$E$31,Kinder!N498)</f>
        <v>0</v>
      </c>
      <c r="BH498" s="165">
        <f>IF(Kinder!O498=4.5,'Berechnung 4_5 _ x'!$E$31,Kinder!O498)</f>
        <v>0</v>
      </c>
      <c r="BI498" s="165">
        <f>IF(Kinder!P498=4.5,'Berechnung 4_5 _ x'!$E$31,Kinder!P498)</f>
        <v>0</v>
      </c>
      <c r="BJ498" s="165"/>
      <c r="BK498" s="165"/>
      <c r="BL498" s="165"/>
      <c r="BM498" s="165"/>
      <c r="BN498" s="165"/>
      <c r="BO498" s="165"/>
      <c r="BP498" s="165"/>
      <c r="BQ498" s="165"/>
      <c r="BR498" s="165"/>
      <c r="BS498" s="165"/>
      <c r="BT498" s="165"/>
      <c r="BU498" s="165"/>
      <c r="BW498">
        <f t="shared" ref="BW498:CH498" si="825">IF(MIN(AX498,AX499)&gt;=4.5,1*AX500,BJ499)</f>
        <v>0</v>
      </c>
      <c r="BX498">
        <f t="shared" si="825"/>
        <v>0</v>
      </c>
      <c r="BY498">
        <f t="shared" si="825"/>
        <v>0</v>
      </c>
      <c r="BZ498">
        <f t="shared" si="825"/>
        <v>0</v>
      </c>
      <c r="CA498">
        <f t="shared" si="825"/>
        <v>0</v>
      </c>
      <c r="CB498">
        <f t="shared" si="825"/>
        <v>0</v>
      </c>
      <c r="CC498">
        <f t="shared" si="825"/>
        <v>0</v>
      </c>
      <c r="CD498">
        <f t="shared" si="825"/>
        <v>0</v>
      </c>
      <c r="CE498">
        <f t="shared" si="825"/>
        <v>0</v>
      </c>
      <c r="CF498">
        <f t="shared" si="825"/>
        <v>0</v>
      </c>
      <c r="CG498">
        <f t="shared" si="825"/>
        <v>0</v>
      </c>
      <c r="CH498">
        <f t="shared" si="825"/>
        <v>0</v>
      </c>
      <c r="CJ498" s="78">
        <f>SUM(BW498:CH498)</f>
        <v>0</v>
      </c>
      <c r="CK498" s="581">
        <f>CL498+CM498</f>
        <v>0</v>
      </c>
      <c r="CL498" s="581">
        <f>IF(COUNTIF(Kinder!E500:P500,Antrag!$C$4)=0,0,(IF(AND(A498=2,Kinder!E500=Antrag!$C$4),M499,0)+IF(AND(OR(A498=2,B498=2),Kinder!F500=Antrag!$C$4),N499,0)+IF(AND(OR(A498=2,B498=2,C498=2),Kinder!G500=Antrag!$C$4),O499,0)+IF(AND(OR(A498=2,B498=2,C498=2,D498=2),Kinder!H500=Antrag!$C$4),P499,0)+IF(AND(OR(A498=2,B498=2,C498=2,D498=2,E498=2),Kinder!I500=Antrag!$C$4),Q499,0)+IF(AND(OR(A498=2,B498=2,C498=2,D498=2,E498=2,F498=2),Kinder!J500=Antrag!$C$4),R499,0))/12)</f>
        <v>0</v>
      </c>
      <c r="CM498" s="581">
        <f>IF(COUNTIF(Kinder!E500:P500,Antrag!$C$4)=0,0,(IF(AND(OR(A498=2,B498=2,C498=2,D498=2,E498=2,F498=2,G498=2),Kinder!K500=Antrag!$C$4),S499,0)+IF(AND(OR(A498=2,B498=2,C498=2,D498=2,E498=2,F498=2,G498=2,H498=2),Kinder!L500=Antrag!$C$4),T499,0)+IF(AND(OR(A498=2,B498=2,C498=2,D498=2,E498=2,F498=2,G498=2,H498=2,I498=2),Kinder!M500=Antrag!$C$4),U499,0)+IF(AND(OR(A498=2,B498=2,C498=2,D498=2,E498=2,F498=2,G498=2,H498=2,I498=2,J498=2),Kinder!N500=Antrag!$C$4),V499,0)+IF(AND(OR(A498=2,B498=2,C498=2,D498=2,E498=2,F498=2,G498=2,H498=2,I498=2,J498=2,K498=2),Kinder!O500=Antrag!$C$4),W499,0)+IF(AND(OR(A498=2,B498=2,C498=2,D498=2,E498=2,F498=2,G498=2,H498=2,I498=2,J498=2,K498=2,L498=2),Kinder!P500=Antrag!$C$4),X499,0))/12)</f>
        <v>0</v>
      </c>
    </row>
    <row r="499" spans="1:91" x14ac:dyDescent="0.2">
      <c r="A499" s="124"/>
      <c r="M499">
        <f>Kinder!E499</f>
        <v>0</v>
      </c>
      <c r="N499">
        <f>Kinder!F499</f>
        <v>0</v>
      </c>
      <c r="O499">
        <f>Kinder!G499</f>
        <v>0</v>
      </c>
      <c r="P499">
        <f>Kinder!H499</f>
        <v>0</v>
      </c>
      <c r="Q499">
        <f>Kinder!I499</f>
        <v>0</v>
      </c>
      <c r="R499">
        <f>Kinder!J499</f>
        <v>0</v>
      </c>
      <c r="S499">
        <f>Kinder!K499</f>
        <v>0</v>
      </c>
      <c r="T499">
        <f>Kinder!L499</f>
        <v>0</v>
      </c>
      <c r="U499">
        <f>Kinder!M499</f>
        <v>0</v>
      </c>
      <c r="V499">
        <f>Kinder!N499</f>
        <v>0</v>
      </c>
      <c r="W499">
        <f>Kinder!O499</f>
        <v>0</v>
      </c>
      <c r="X499">
        <f>Kinder!P499</f>
        <v>0</v>
      </c>
      <c r="AX499">
        <f>IF(Kinder!BL498&gt;=4.5,IF('Berechnung 4_5 _ x'!D$5="Nein",4.5,IF(Kinder!AJ$903&lt;3,IF(MAX(Kinder!$AJ$903:AJ$903)&lt;3,4.5,Kinder!BL498),MIN('Berechnung 4_5 _ x'!$E$31:$F$32))),Kinder!BL498)</f>
        <v>0</v>
      </c>
      <c r="AY499">
        <f>IF(Kinder!BM498&gt;=4.5,IF('Berechnung 4_5 _ x'!E$5="Nein",4.5,IF(Kinder!AK$903&lt;3,IF(MAX(Kinder!$AJ$903:AK$903)&lt;3,4.5,Kinder!BM498),MIN('Berechnung 4_5 _ x'!$E$31:$F$32))),Kinder!BM498)</f>
        <v>0</v>
      </c>
      <c r="AZ499">
        <f>IF(Kinder!BN498&gt;=4.5,IF('Berechnung 4_5 _ x'!F$5="Nein",4.5,IF(Kinder!AL$903&lt;3,IF(MAX(Kinder!$AJ$903:AL$903)&lt;3,4.5,Kinder!BN498),MIN('Berechnung 4_5 _ x'!$E$31:$F$32))),Kinder!BN498)</f>
        <v>0</v>
      </c>
      <c r="BA499">
        <f>IF(Kinder!BO498&gt;=4.5,IF('Berechnung 4_5 _ x'!G$5="Nein",4.5,IF(Kinder!AM$903&lt;3,IF(MAX(Kinder!$AJ$903:AM$903)&lt;3,4.5,Kinder!BO498),MIN('Berechnung 4_5 _ x'!$E$31:$F$32))),Kinder!BO498)</f>
        <v>0</v>
      </c>
      <c r="BB499">
        <f>IF(Kinder!BP498&gt;=4.5,IF('Berechnung 4_5 _ x'!H$5="Nein",4.5,IF(Kinder!AN$903&lt;3,IF(MAX(Kinder!$AJ$903:AN$903)&lt;3,4.5,Kinder!BP498),MIN('Berechnung 4_5 _ x'!$E$31:$F$32))),Kinder!BP498)</f>
        <v>0</v>
      </c>
      <c r="BC499">
        <f>IF(Kinder!BQ498&gt;=4.5,IF('Berechnung 4_5 _ x'!I$5="Nein",4.5,IF(Kinder!AO$903&lt;3,IF(MAX(Kinder!$AJ$903:AO$903)&lt;3,4.5,Kinder!BQ498),MIN('Berechnung 4_5 _ x'!$E$31:$F$32))),Kinder!BQ498)</f>
        <v>0</v>
      </c>
      <c r="BD499">
        <f>IF(Kinder!BR498&gt;=4.5,IF('Berechnung 4_5 _ x'!J$5="Nein",4.5,IF(Kinder!AP$903&lt;3,IF(MAX(Kinder!$AJ$903:AP$903)&lt;3,4.5,Kinder!BR498),MIN('Berechnung 4_5 _ x'!$E$31:$F$32))),Kinder!BR498)</f>
        <v>0</v>
      </c>
      <c r="BE499">
        <f>IF(Kinder!BS498&gt;=4.5,IF('Berechnung 4_5 _ x'!K$5="Nein",4.5,IF(Kinder!AQ$903&lt;3,IF(MAX(Kinder!$AJ$903:AQ$903)&lt;3,4.5,Kinder!BS498),MIN('Berechnung 4_5 _ x'!$E$31:$F$32))),Kinder!BS498)</f>
        <v>0</v>
      </c>
      <c r="BF499">
        <f>IF(Kinder!BT498&gt;=4.5,IF('Berechnung 4_5 _ x'!L$5="Nein",4.5,IF(Kinder!AR$903&lt;3,IF(MAX(Kinder!$AJ$903:AR$903)&lt;3,4.5,Kinder!BT498),MIN('Berechnung 4_5 _ x'!$E$31:$F$32))),Kinder!BT498)</f>
        <v>0</v>
      </c>
      <c r="BG499">
        <f>IF(Kinder!BU498&gt;=4.5,IF('Berechnung 4_5 _ x'!M$5="Nein",4.5,IF(Kinder!AS$903&lt;3,IF(MAX(Kinder!$AJ$903:AS$903)&lt;3,4.5,Kinder!BU498),MIN('Berechnung 4_5 _ x'!$E$31:$F$32))),Kinder!BU498)</f>
        <v>0</v>
      </c>
      <c r="BH499">
        <f>IF(Kinder!BV498&gt;=4.5,IF('Berechnung 4_5 _ x'!N$5="Nein",4.5,IF(Kinder!AT$903&lt;3,IF(MAX(Kinder!$AJ$903:AT$903)&lt;3,4.5,Kinder!BV498),MIN('Berechnung 4_5 _ x'!$E$31:$F$32))),Kinder!BV498)</f>
        <v>0</v>
      </c>
      <c r="BI499">
        <f>IF(Kinder!BW498&gt;=4.5,IF('Berechnung 4_5 _ x'!O$5="Nein",4.5,IF(Kinder!AU$903&lt;3,IF(MAX(Kinder!$AJ$903:AU$903)&lt;3,4.5,Kinder!BW498),MIN('Berechnung 4_5 _ x'!$E$31:$F$32))),Kinder!BW498)</f>
        <v>0</v>
      </c>
      <c r="BJ499">
        <f t="shared" ref="BJ499:BU499" si="826">MIN(AX498,AX499)*AX500</f>
        <v>0</v>
      </c>
      <c r="BK499">
        <f t="shared" si="826"/>
        <v>0</v>
      </c>
      <c r="BL499">
        <f t="shared" si="826"/>
        <v>0</v>
      </c>
      <c r="BM499">
        <f t="shared" si="826"/>
        <v>0</v>
      </c>
      <c r="BN499">
        <f t="shared" si="826"/>
        <v>0</v>
      </c>
      <c r="BO499">
        <f t="shared" si="826"/>
        <v>0</v>
      </c>
      <c r="BP499">
        <f t="shared" si="826"/>
        <v>0</v>
      </c>
      <c r="BQ499">
        <f t="shared" si="826"/>
        <v>0</v>
      </c>
      <c r="BR499">
        <f t="shared" si="826"/>
        <v>0</v>
      </c>
      <c r="BS499">
        <f t="shared" si="826"/>
        <v>0</v>
      </c>
      <c r="BT499">
        <f t="shared" si="826"/>
        <v>0</v>
      </c>
      <c r="BU499">
        <f t="shared" si="826"/>
        <v>0</v>
      </c>
      <c r="BV499">
        <f>SUM(BJ499:BU499)</f>
        <v>0</v>
      </c>
      <c r="CJ499" s="78"/>
      <c r="CK499" s="581"/>
      <c r="CL499" s="581"/>
      <c r="CM499" s="581"/>
    </row>
    <row r="500" spans="1:91" ht="13.5" thickBot="1" x14ac:dyDescent="0.25">
      <c r="A500" s="167"/>
      <c r="B500" s="79"/>
      <c r="C500" s="79"/>
      <c r="D500" s="79"/>
      <c r="E500" s="79"/>
      <c r="F500" s="79"/>
      <c r="G500" s="79"/>
      <c r="H500" s="79"/>
      <c r="I500" s="79"/>
      <c r="J500" s="79"/>
      <c r="K500" s="79"/>
      <c r="L500" s="79"/>
      <c r="M500" s="79"/>
      <c r="N500" s="79"/>
      <c r="O500" s="79"/>
      <c r="P500" s="79"/>
      <c r="Q500" s="79"/>
      <c r="R500" s="79"/>
      <c r="S500" s="79"/>
      <c r="T500" s="79"/>
      <c r="U500" s="79"/>
      <c r="V500" s="79"/>
      <c r="W500" s="79"/>
      <c r="X500" s="79"/>
      <c r="Y500" s="79">
        <f t="shared" ref="Y500:AJ500" si="827">A498*M499</f>
        <v>0</v>
      </c>
      <c r="Z500" s="79">
        <f t="shared" si="827"/>
        <v>0</v>
      </c>
      <c r="AA500" s="79">
        <f t="shared" si="827"/>
        <v>0</v>
      </c>
      <c r="AB500" s="79">
        <f t="shared" si="827"/>
        <v>0</v>
      </c>
      <c r="AC500" s="79">
        <f t="shared" si="827"/>
        <v>0</v>
      </c>
      <c r="AD500" s="79">
        <f t="shared" si="827"/>
        <v>0</v>
      </c>
      <c r="AE500" s="79">
        <f t="shared" si="827"/>
        <v>0</v>
      </c>
      <c r="AF500" s="79">
        <f t="shared" si="827"/>
        <v>0</v>
      </c>
      <c r="AG500" s="79">
        <f t="shared" si="827"/>
        <v>0</v>
      </c>
      <c r="AH500" s="79">
        <f t="shared" si="827"/>
        <v>0</v>
      </c>
      <c r="AI500" s="79">
        <f t="shared" si="827"/>
        <v>0</v>
      </c>
      <c r="AJ500" s="79">
        <f t="shared" si="827"/>
        <v>0</v>
      </c>
      <c r="AK500" s="79">
        <f t="shared" ref="AK500:AV500" si="828">IF(A498&gt;4.4,M499,A498*M499)</f>
        <v>0</v>
      </c>
      <c r="AL500" s="79">
        <f t="shared" si="828"/>
        <v>0</v>
      </c>
      <c r="AM500" s="79">
        <f t="shared" si="828"/>
        <v>0</v>
      </c>
      <c r="AN500" s="79">
        <f t="shared" si="828"/>
        <v>0</v>
      </c>
      <c r="AO500" s="79">
        <f t="shared" si="828"/>
        <v>0</v>
      </c>
      <c r="AP500" s="79">
        <f t="shared" si="828"/>
        <v>0</v>
      </c>
      <c r="AQ500" s="79">
        <f t="shared" si="828"/>
        <v>0</v>
      </c>
      <c r="AR500" s="79">
        <f t="shared" si="828"/>
        <v>0</v>
      </c>
      <c r="AS500" s="79">
        <f t="shared" si="828"/>
        <v>0</v>
      </c>
      <c r="AT500" s="79">
        <f t="shared" si="828"/>
        <v>0</v>
      </c>
      <c r="AU500" s="79">
        <f t="shared" si="828"/>
        <v>0</v>
      </c>
      <c r="AV500" s="79">
        <f t="shared" si="828"/>
        <v>0</v>
      </c>
      <c r="AW500" s="79">
        <f>SUM(Y500:AJ500)</f>
        <v>0</v>
      </c>
      <c r="AX500" s="168">
        <f>Kinder!BL499</f>
        <v>0</v>
      </c>
      <c r="AY500" s="168">
        <f>Kinder!BM499</f>
        <v>0</v>
      </c>
      <c r="AZ500" s="168">
        <f>Kinder!BN499</f>
        <v>0</v>
      </c>
      <c r="BA500" s="168">
        <f>Kinder!BO499</f>
        <v>0</v>
      </c>
      <c r="BB500" s="168">
        <f>Kinder!BP499</f>
        <v>0</v>
      </c>
      <c r="BC500" s="168">
        <f>Kinder!BQ499</f>
        <v>0</v>
      </c>
      <c r="BD500" s="168">
        <f>Kinder!BR499</f>
        <v>0</v>
      </c>
      <c r="BE500" s="168">
        <f>Kinder!BS499</f>
        <v>0</v>
      </c>
      <c r="BF500" s="168">
        <f>Kinder!BT499</f>
        <v>0</v>
      </c>
      <c r="BG500" s="168">
        <f>Kinder!BU499</f>
        <v>0</v>
      </c>
      <c r="BH500" s="168">
        <f>Kinder!BV499</f>
        <v>0</v>
      </c>
      <c r="BI500" s="168">
        <f>Kinder!BW499</f>
        <v>0</v>
      </c>
      <c r="BV500" s="79"/>
      <c r="BW500" s="79">
        <f t="shared" ref="BW500:CH500" si="829">IF(MIN(AX498,AX499)&gt;4.5,4.5*AX500,BJ499)</f>
        <v>0</v>
      </c>
      <c r="BX500" s="79">
        <f t="shared" si="829"/>
        <v>0</v>
      </c>
      <c r="BY500" s="79">
        <f t="shared" si="829"/>
        <v>0</v>
      </c>
      <c r="BZ500" s="79">
        <f t="shared" si="829"/>
        <v>0</v>
      </c>
      <c r="CA500" s="79">
        <f t="shared" si="829"/>
        <v>0</v>
      </c>
      <c r="CB500" s="79">
        <f t="shared" si="829"/>
        <v>0</v>
      </c>
      <c r="CC500" s="79">
        <f t="shared" si="829"/>
        <v>0</v>
      </c>
      <c r="CD500" s="79">
        <f t="shared" si="829"/>
        <v>0</v>
      </c>
      <c r="CE500" s="79">
        <f t="shared" si="829"/>
        <v>0</v>
      </c>
      <c r="CF500" s="79">
        <f t="shared" si="829"/>
        <v>0</v>
      </c>
      <c r="CG500" s="79">
        <f t="shared" si="829"/>
        <v>0</v>
      </c>
      <c r="CH500" s="79">
        <f t="shared" si="829"/>
        <v>0</v>
      </c>
      <c r="CI500" s="79">
        <f>SUM(BW500:CH500)</f>
        <v>0</v>
      </c>
      <c r="CJ500" s="80"/>
      <c r="CK500" s="581"/>
      <c r="CL500" s="581"/>
      <c r="CM500" s="581"/>
    </row>
    <row r="501" spans="1:91" x14ac:dyDescent="0.2">
      <c r="A501" s="124">
        <f>Kinder!E501</f>
        <v>0</v>
      </c>
      <c r="B501">
        <f>Kinder!F501</f>
        <v>0</v>
      </c>
      <c r="C501">
        <f>Kinder!G501</f>
        <v>0</v>
      </c>
      <c r="D501">
        <f>Kinder!H501</f>
        <v>0</v>
      </c>
      <c r="E501">
        <f>Kinder!I501</f>
        <v>0</v>
      </c>
      <c r="F501">
        <f>Kinder!J501</f>
        <v>0</v>
      </c>
      <c r="G501">
        <f>Kinder!K501</f>
        <v>0</v>
      </c>
      <c r="H501">
        <f>Kinder!L501</f>
        <v>0</v>
      </c>
      <c r="I501">
        <f>Kinder!M501</f>
        <v>0</v>
      </c>
      <c r="J501">
        <f>Kinder!N501</f>
        <v>0</v>
      </c>
      <c r="K501">
        <f>Kinder!O501</f>
        <v>0</v>
      </c>
      <c r="L501">
        <f>Kinder!P501</f>
        <v>0</v>
      </c>
      <c r="AX501" s="165">
        <f>IF(Kinder!BL501=4.5,'Berechnung 4_5 _ x'!$E$31,Kinder!BL501)</f>
        <v>0</v>
      </c>
      <c r="AY501" s="165">
        <f>IF(Kinder!F501=4.5,'Berechnung 4_5 _ x'!$E$31,Kinder!F501)</f>
        <v>0</v>
      </c>
      <c r="AZ501" s="165">
        <f>IF(Kinder!G501=4.5,'Berechnung 4_5 _ x'!$E$31,Kinder!G501)</f>
        <v>0</v>
      </c>
      <c r="BA501" s="165">
        <f>IF(Kinder!H501=4.5,'Berechnung 4_5 _ x'!$E$31,Kinder!H501)</f>
        <v>0</v>
      </c>
      <c r="BB501" s="165">
        <f>IF(Kinder!I501=4.5,'Berechnung 4_5 _ x'!$E$31,Kinder!I501)</f>
        <v>0</v>
      </c>
      <c r="BC501" s="165">
        <f>IF(Kinder!J501=4.5,'Berechnung 4_5 _ x'!$E$31,Kinder!J501)</f>
        <v>0</v>
      </c>
      <c r="BD501" s="165">
        <f>IF(Kinder!K501=4.5,'Berechnung 4_5 _ x'!$E$31,Kinder!K501)</f>
        <v>0</v>
      </c>
      <c r="BE501" s="165">
        <f>IF(Kinder!L501=4.5,'Berechnung 4_5 _ x'!$E$31,Kinder!L501)</f>
        <v>0</v>
      </c>
      <c r="BF501" s="165">
        <f>IF(Kinder!M501=4.5,'Berechnung 4_5 _ x'!$E$31,Kinder!M501)</f>
        <v>0</v>
      </c>
      <c r="BG501" s="165">
        <f>IF(Kinder!N501=4.5,'Berechnung 4_5 _ x'!$E$31,Kinder!N501)</f>
        <v>0</v>
      </c>
      <c r="BH501" s="165">
        <f>IF(Kinder!O501=4.5,'Berechnung 4_5 _ x'!$E$31,Kinder!O501)</f>
        <v>0</v>
      </c>
      <c r="BI501" s="165">
        <f>IF(Kinder!P501=4.5,'Berechnung 4_5 _ x'!$E$31,Kinder!P501)</f>
        <v>0</v>
      </c>
      <c r="BJ501" s="165"/>
      <c r="BK501" s="165"/>
      <c r="BL501" s="165"/>
      <c r="BM501" s="165"/>
      <c r="BN501" s="165"/>
      <c r="BO501" s="165"/>
      <c r="BP501" s="165"/>
      <c r="BQ501" s="165"/>
      <c r="BR501" s="165"/>
      <c r="BS501" s="165"/>
      <c r="BT501" s="165"/>
      <c r="BU501" s="165"/>
      <c r="BW501">
        <f t="shared" ref="BW501:CH501" si="830">IF(MIN(AX501,AX502)&gt;=4.5,1*AX503,BJ502)</f>
        <v>0</v>
      </c>
      <c r="BX501">
        <f t="shared" si="830"/>
        <v>0</v>
      </c>
      <c r="BY501">
        <f t="shared" si="830"/>
        <v>0</v>
      </c>
      <c r="BZ501">
        <f t="shared" si="830"/>
        <v>0</v>
      </c>
      <c r="CA501">
        <f t="shared" si="830"/>
        <v>0</v>
      </c>
      <c r="CB501">
        <f t="shared" si="830"/>
        <v>0</v>
      </c>
      <c r="CC501">
        <f t="shared" si="830"/>
        <v>0</v>
      </c>
      <c r="CD501">
        <f t="shared" si="830"/>
        <v>0</v>
      </c>
      <c r="CE501">
        <f t="shared" si="830"/>
        <v>0</v>
      </c>
      <c r="CF501">
        <f t="shared" si="830"/>
        <v>0</v>
      </c>
      <c r="CG501">
        <f t="shared" si="830"/>
        <v>0</v>
      </c>
      <c r="CH501">
        <f t="shared" si="830"/>
        <v>0</v>
      </c>
      <c r="CJ501" s="78">
        <f>SUM(BW501:CH501)</f>
        <v>0</v>
      </c>
      <c r="CK501" s="581">
        <f>CL501+CM501</f>
        <v>0</v>
      </c>
      <c r="CL501" s="581">
        <f>IF(COUNTIF(Kinder!E503:P503,Antrag!$C$4)=0,0,(IF(AND(A501=2,Kinder!E503=Antrag!$C$4),M502,0)+IF(AND(OR(A501=2,B501=2),Kinder!F503=Antrag!$C$4),N502,0)+IF(AND(OR(A501=2,B501=2,C501=2),Kinder!G503=Antrag!$C$4),O502,0)+IF(AND(OR(A501=2,B501=2,C501=2,D501=2),Kinder!H503=Antrag!$C$4),P502,0)+IF(AND(OR(A501=2,B501=2,C501=2,D501=2,E501=2),Kinder!I503=Antrag!$C$4),Q502,0)+IF(AND(OR(A501=2,B501=2,C501=2,D501=2,E501=2,F501=2),Kinder!J503=Antrag!$C$4),R502,0))/12)</f>
        <v>0</v>
      </c>
      <c r="CM501" s="581">
        <f>IF(COUNTIF(Kinder!E503:P503,Antrag!$C$4)=0,0,(IF(AND(OR(A501=2,B501=2,C501=2,D501=2,E501=2,F501=2,G501=2),Kinder!K503=Antrag!$C$4),S502,0)+IF(AND(OR(A501=2,B501=2,C501=2,D501=2,E501=2,F501=2,G501=2,H501=2),Kinder!L503=Antrag!$C$4),T502,0)+IF(AND(OR(A501=2,B501=2,C501=2,D501=2,E501=2,F501=2,G501=2,H501=2,I501=2),Kinder!M503=Antrag!$C$4),U502,0)+IF(AND(OR(A501=2,B501=2,C501=2,D501=2,E501=2,F501=2,G501=2,H501=2,I501=2,J501=2),Kinder!N503=Antrag!$C$4),V502,0)+IF(AND(OR(A501=2,B501=2,C501=2,D501=2,E501=2,F501=2,G501=2,H501=2,I501=2,J501=2,K501=2),Kinder!O503=Antrag!$C$4),W502,0)+IF(AND(OR(A501=2,B501=2,C501=2,D501=2,E501=2,F501=2,G501=2,H501=2,I501=2,J501=2,K501=2,L501=2),Kinder!P503=Antrag!$C$4),X502,0))/12)</f>
        <v>0</v>
      </c>
    </row>
    <row r="502" spans="1:91" x14ac:dyDescent="0.2">
      <c r="A502" s="124"/>
      <c r="M502">
        <f>Kinder!E502</f>
        <v>0</v>
      </c>
      <c r="N502">
        <f>Kinder!F502</f>
        <v>0</v>
      </c>
      <c r="O502">
        <f>Kinder!G502</f>
        <v>0</v>
      </c>
      <c r="P502">
        <f>Kinder!H502</f>
        <v>0</v>
      </c>
      <c r="Q502">
        <f>Kinder!I502</f>
        <v>0</v>
      </c>
      <c r="R502">
        <f>Kinder!J502</f>
        <v>0</v>
      </c>
      <c r="S502">
        <f>Kinder!K502</f>
        <v>0</v>
      </c>
      <c r="T502">
        <f>Kinder!L502</f>
        <v>0</v>
      </c>
      <c r="U502">
        <f>Kinder!M502</f>
        <v>0</v>
      </c>
      <c r="V502">
        <f>Kinder!N502</f>
        <v>0</v>
      </c>
      <c r="W502">
        <f>Kinder!O502</f>
        <v>0</v>
      </c>
      <c r="X502">
        <f>Kinder!P502</f>
        <v>0</v>
      </c>
      <c r="AX502">
        <f>IF(Kinder!BL501&gt;=4.5,IF('Berechnung 4_5 _ x'!D$5="Nein",4.5,IF(Kinder!AJ$903&lt;3,IF(MAX(Kinder!$AJ$903:AJ$903)&lt;3,4.5,Kinder!BL501),MIN('Berechnung 4_5 _ x'!$E$31:$F$32))),Kinder!BL501)</f>
        <v>0</v>
      </c>
      <c r="AY502">
        <f>IF(Kinder!BM501&gt;=4.5,IF('Berechnung 4_5 _ x'!E$5="Nein",4.5,IF(Kinder!AK$903&lt;3,IF(MAX(Kinder!$AJ$903:AK$903)&lt;3,4.5,Kinder!BM501),MIN('Berechnung 4_5 _ x'!$E$31:$F$32))),Kinder!BM501)</f>
        <v>0</v>
      </c>
      <c r="AZ502">
        <f>IF(Kinder!BN501&gt;=4.5,IF('Berechnung 4_5 _ x'!F$5="Nein",4.5,IF(Kinder!AL$903&lt;3,IF(MAX(Kinder!$AJ$903:AL$903)&lt;3,4.5,Kinder!BN501),MIN('Berechnung 4_5 _ x'!$E$31:$F$32))),Kinder!BN501)</f>
        <v>0</v>
      </c>
      <c r="BA502">
        <f>IF(Kinder!BO501&gt;=4.5,IF('Berechnung 4_5 _ x'!G$5="Nein",4.5,IF(Kinder!AM$903&lt;3,IF(MAX(Kinder!$AJ$903:AM$903)&lt;3,4.5,Kinder!BO501),MIN('Berechnung 4_5 _ x'!$E$31:$F$32))),Kinder!BO501)</f>
        <v>0</v>
      </c>
      <c r="BB502">
        <f>IF(Kinder!BP501&gt;=4.5,IF('Berechnung 4_5 _ x'!H$5="Nein",4.5,IF(Kinder!AN$903&lt;3,IF(MAX(Kinder!$AJ$903:AN$903)&lt;3,4.5,Kinder!BP501),MIN('Berechnung 4_5 _ x'!$E$31:$F$32))),Kinder!BP501)</f>
        <v>0</v>
      </c>
      <c r="BC502">
        <f>IF(Kinder!BQ501&gt;=4.5,IF('Berechnung 4_5 _ x'!I$5="Nein",4.5,IF(Kinder!AO$903&lt;3,IF(MAX(Kinder!$AJ$903:AO$903)&lt;3,4.5,Kinder!BQ501),MIN('Berechnung 4_5 _ x'!$E$31:$F$32))),Kinder!BQ501)</f>
        <v>0</v>
      </c>
      <c r="BD502">
        <f>IF(Kinder!BR501&gt;=4.5,IF('Berechnung 4_5 _ x'!J$5="Nein",4.5,IF(Kinder!AP$903&lt;3,IF(MAX(Kinder!$AJ$903:AP$903)&lt;3,4.5,Kinder!BR501),MIN('Berechnung 4_5 _ x'!$E$31:$F$32))),Kinder!BR501)</f>
        <v>0</v>
      </c>
      <c r="BE502">
        <f>IF(Kinder!BS501&gt;=4.5,IF('Berechnung 4_5 _ x'!K$5="Nein",4.5,IF(Kinder!AQ$903&lt;3,IF(MAX(Kinder!$AJ$903:AQ$903)&lt;3,4.5,Kinder!BS501),MIN('Berechnung 4_5 _ x'!$E$31:$F$32))),Kinder!BS501)</f>
        <v>0</v>
      </c>
      <c r="BF502">
        <f>IF(Kinder!BT501&gt;=4.5,IF('Berechnung 4_5 _ x'!L$5="Nein",4.5,IF(Kinder!AR$903&lt;3,IF(MAX(Kinder!$AJ$903:AR$903)&lt;3,4.5,Kinder!BT501),MIN('Berechnung 4_5 _ x'!$E$31:$F$32))),Kinder!BT501)</f>
        <v>0</v>
      </c>
      <c r="BG502">
        <f>IF(Kinder!BU501&gt;=4.5,IF('Berechnung 4_5 _ x'!M$5="Nein",4.5,IF(Kinder!AS$903&lt;3,IF(MAX(Kinder!$AJ$903:AS$903)&lt;3,4.5,Kinder!BU501),MIN('Berechnung 4_5 _ x'!$E$31:$F$32))),Kinder!BU501)</f>
        <v>0</v>
      </c>
      <c r="BH502">
        <f>IF(Kinder!BV501&gt;=4.5,IF('Berechnung 4_5 _ x'!N$5="Nein",4.5,IF(Kinder!AT$903&lt;3,IF(MAX(Kinder!$AJ$903:AT$903)&lt;3,4.5,Kinder!BV501),MIN('Berechnung 4_5 _ x'!$E$31:$F$32))),Kinder!BV501)</f>
        <v>0</v>
      </c>
      <c r="BI502">
        <f>IF(Kinder!BW501&gt;=4.5,IF('Berechnung 4_5 _ x'!O$5="Nein",4.5,IF(Kinder!AU$903&lt;3,IF(MAX(Kinder!$AJ$903:AU$903)&lt;3,4.5,Kinder!BW501),MIN('Berechnung 4_5 _ x'!$E$31:$F$32))),Kinder!BW501)</f>
        <v>0</v>
      </c>
      <c r="BJ502">
        <f t="shared" ref="BJ502:BU502" si="831">MIN(AX501,AX502)*AX503</f>
        <v>0</v>
      </c>
      <c r="BK502">
        <f t="shared" si="831"/>
        <v>0</v>
      </c>
      <c r="BL502">
        <f t="shared" si="831"/>
        <v>0</v>
      </c>
      <c r="BM502">
        <f t="shared" si="831"/>
        <v>0</v>
      </c>
      <c r="BN502">
        <f t="shared" si="831"/>
        <v>0</v>
      </c>
      <c r="BO502">
        <f t="shared" si="831"/>
        <v>0</v>
      </c>
      <c r="BP502">
        <f t="shared" si="831"/>
        <v>0</v>
      </c>
      <c r="BQ502">
        <f t="shared" si="831"/>
        <v>0</v>
      </c>
      <c r="BR502">
        <f t="shared" si="831"/>
        <v>0</v>
      </c>
      <c r="BS502">
        <f t="shared" si="831"/>
        <v>0</v>
      </c>
      <c r="BT502">
        <f t="shared" si="831"/>
        <v>0</v>
      </c>
      <c r="BU502">
        <f t="shared" si="831"/>
        <v>0</v>
      </c>
      <c r="BV502">
        <f>SUM(BJ502:BU502)</f>
        <v>0</v>
      </c>
      <c r="CJ502" s="78"/>
      <c r="CK502" s="581"/>
      <c r="CL502" s="581"/>
      <c r="CM502" s="581"/>
    </row>
    <row r="503" spans="1:91" ht="13.5" thickBot="1" x14ac:dyDescent="0.25">
      <c r="A503" s="167"/>
      <c r="B503" s="79"/>
      <c r="C503" s="79"/>
      <c r="D503" s="79"/>
      <c r="E503" s="79"/>
      <c r="F503" s="79"/>
      <c r="G503" s="79"/>
      <c r="H503" s="79"/>
      <c r="I503" s="79"/>
      <c r="J503" s="79"/>
      <c r="K503" s="79"/>
      <c r="L503" s="79"/>
      <c r="M503" s="79"/>
      <c r="N503" s="79"/>
      <c r="O503" s="79"/>
      <c r="P503" s="79"/>
      <c r="Q503" s="79"/>
      <c r="R503" s="79"/>
      <c r="S503" s="79"/>
      <c r="T503" s="79"/>
      <c r="U503" s="79"/>
      <c r="V503" s="79"/>
      <c r="W503" s="79"/>
      <c r="X503" s="79"/>
      <c r="Y503" s="79">
        <f t="shared" ref="Y503:AJ503" si="832">A501*M502</f>
        <v>0</v>
      </c>
      <c r="Z503" s="79">
        <f t="shared" si="832"/>
        <v>0</v>
      </c>
      <c r="AA503" s="79">
        <f t="shared" si="832"/>
        <v>0</v>
      </c>
      <c r="AB503" s="79">
        <f t="shared" si="832"/>
        <v>0</v>
      </c>
      <c r="AC503" s="79">
        <f t="shared" si="832"/>
        <v>0</v>
      </c>
      <c r="AD503" s="79">
        <f t="shared" si="832"/>
        <v>0</v>
      </c>
      <c r="AE503" s="79">
        <f t="shared" si="832"/>
        <v>0</v>
      </c>
      <c r="AF503" s="79">
        <f t="shared" si="832"/>
        <v>0</v>
      </c>
      <c r="AG503" s="79">
        <f t="shared" si="832"/>
        <v>0</v>
      </c>
      <c r="AH503" s="79">
        <f t="shared" si="832"/>
        <v>0</v>
      </c>
      <c r="AI503" s="79">
        <f t="shared" si="832"/>
        <v>0</v>
      </c>
      <c r="AJ503" s="79">
        <f t="shared" si="832"/>
        <v>0</v>
      </c>
      <c r="AK503" s="79">
        <f t="shared" ref="AK503:AV503" si="833">IF(A501&gt;4.4,M502,A501*M502)</f>
        <v>0</v>
      </c>
      <c r="AL503" s="79">
        <f t="shared" si="833"/>
        <v>0</v>
      </c>
      <c r="AM503" s="79">
        <f t="shared" si="833"/>
        <v>0</v>
      </c>
      <c r="AN503" s="79">
        <f t="shared" si="833"/>
        <v>0</v>
      </c>
      <c r="AO503" s="79">
        <f t="shared" si="833"/>
        <v>0</v>
      </c>
      <c r="AP503" s="79">
        <f t="shared" si="833"/>
        <v>0</v>
      </c>
      <c r="AQ503" s="79">
        <f t="shared" si="833"/>
        <v>0</v>
      </c>
      <c r="AR503" s="79">
        <f t="shared" si="833"/>
        <v>0</v>
      </c>
      <c r="AS503" s="79">
        <f t="shared" si="833"/>
        <v>0</v>
      </c>
      <c r="AT503" s="79">
        <f t="shared" si="833"/>
        <v>0</v>
      </c>
      <c r="AU503" s="79">
        <f t="shared" si="833"/>
        <v>0</v>
      </c>
      <c r="AV503" s="79">
        <f t="shared" si="833"/>
        <v>0</v>
      </c>
      <c r="AW503" s="79">
        <f>SUM(Y503:AJ503)</f>
        <v>0</v>
      </c>
      <c r="AX503" s="168">
        <f>Kinder!BL502</f>
        <v>0</v>
      </c>
      <c r="AY503" s="168">
        <f>Kinder!BM502</f>
        <v>0</v>
      </c>
      <c r="AZ503" s="168">
        <f>Kinder!BN502</f>
        <v>0</v>
      </c>
      <c r="BA503" s="168">
        <f>Kinder!BO502</f>
        <v>0</v>
      </c>
      <c r="BB503" s="168">
        <f>Kinder!BP502</f>
        <v>0</v>
      </c>
      <c r="BC503" s="168">
        <f>Kinder!BQ502</f>
        <v>0</v>
      </c>
      <c r="BD503" s="168">
        <f>Kinder!BR502</f>
        <v>0</v>
      </c>
      <c r="BE503" s="168">
        <f>Kinder!BS502</f>
        <v>0</v>
      </c>
      <c r="BF503" s="168">
        <f>Kinder!BT502</f>
        <v>0</v>
      </c>
      <c r="BG503" s="168">
        <f>Kinder!BU502</f>
        <v>0</v>
      </c>
      <c r="BH503" s="168">
        <f>Kinder!BV502</f>
        <v>0</v>
      </c>
      <c r="BI503" s="168">
        <f>Kinder!BW502</f>
        <v>0</v>
      </c>
      <c r="BV503" s="79"/>
      <c r="BW503" s="79">
        <f t="shared" ref="BW503:CH503" si="834">IF(MIN(AX501,AX502)&gt;4.5,4.5*AX503,BJ502)</f>
        <v>0</v>
      </c>
      <c r="BX503" s="79">
        <f t="shared" si="834"/>
        <v>0</v>
      </c>
      <c r="BY503" s="79">
        <f t="shared" si="834"/>
        <v>0</v>
      </c>
      <c r="BZ503" s="79">
        <f t="shared" si="834"/>
        <v>0</v>
      </c>
      <c r="CA503" s="79">
        <f t="shared" si="834"/>
        <v>0</v>
      </c>
      <c r="CB503" s="79">
        <f t="shared" si="834"/>
        <v>0</v>
      </c>
      <c r="CC503" s="79">
        <f t="shared" si="834"/>
        <v>0</v>
      </c>
      <c r="CD503" s="79">
        <f t="shared" si="834"/>
        <v>0</v>
      </c>
      <c r="CE503" s="79">
        <f t="shared" si="834"/>
        <v>0</v>
      </c>
      <c r="CF503" s="79">
        <f t="shared" si="834"/>
        <v>0</v>
      </c>
      <c r="CG503" s="79">
        <f t="shared" si="834"/>
        <v>0</v>
      </c>
      <c r="CH503" s="79">
        <f t="shared" si="834"/>
        <v>0</v>
      </c>
      <c r="CI503" s="79">
        <f>SUM(BW503:CH503)</f>
        <v>0</v>
      </c>
      <c r="CJ503" s="80"/>
      <c r="CK503" s="581"/>
      <c r="CL503" s="581"/>
      <c r="CM503" s="581"/>
    </row>
    <row r="504" spans="1:91" x14ac:dyDescent="0.2">
      <c r="A504" s="124">
        <f>Kinder!E504</f>
        <v>0</v>
      </c>
      <c r="B504">
        <f>Kinder!F504</f>
        <v>0</v>
      </c>
      <c r="C504">
        <f>Kinder!G504</f>
        <v>0</v>
      </c>
      <c r="D504">
        <f>Kinder!H504</f>
        <v>0</v>
      </c>
      <c r="E504">
        <f>Kinder!I504</f>
        <v>0</v>
      </c>
      <c r="F504">
        <f>Kinder!J504</f>
        <v>0</v>
      </c>
      <c r="G504">
        <f>Kinder!K504</f>
        <v>0</v>
      </c>
      <c r="H504">
        <f>Kinder!L504</f>
        <v>0</v>
      </c>
      <c r="I504">
        <f>Kinder!M504</f>
        <v>0</v>
      </c>
      <c r="J504">
        <f>Kinder!N504</f>
        <v>0</v>
      </c>
      <c r="K504">
        <f>Kinder!O504</f>
        <v>0</v>
      </c>
      <c r="L504">
        <f>Kinder!P504</f>
        <v>0</v>
      </c>
      <c r="AX504" s="165">
        <f>IF(Kinder!BL504=4.5,'Berechnung 4_5 _ x'!$E$31,Kinder!BL504)</f>
        <v>0</v>
      </c>
      <c r="AY504" s="165">
        <f>IF(Kinder!F504=4.5,'Berechnung 4_5 _ x'!$E$31,Kinder!F504)</f>
        <v>0</v>
      </c>
      <c r="AZ504" s="165">
        <f>IF(Kinder!G504=4.5,'Berechnung 4_5 _ x'!$E$31,Kinder!G504)</f>
        <v>0</v>
      </c>
      <c r="BA504" s="165">
        <f>IF(Kinder!H504=4.5,'Berechnung 4_5 _ x'!$E$31,Kinder!H504)</f>
        <v>0</v>
      </c>
      <c r="BB504" s="165">
        <f>IF(Kinder!I504=4.5,'Berechnung 4_5 _ x'!$E$31,Kinder!I504)</f>
        <v>0</v>
      </c>
      <c r="BC504" s="165">
        <f>IF(Kinder!J504=4.5,'Berechnung 4_5 _ x'!$E$31,Kinder!J504)</f>
        <v>0</v>
      </c>
      <c r="BD504" s="165">
        <f>IF(Kinder!K504=4.5,'Berechnung 4_5 _ x'!$E$31,Kinder!K504)</f>
        <v>0</v>
      </c>
      <c r="BE504" s="165">
        <f>IF(Kinder!L504=4.5,'Berechnung 4_5 _ x'!$E$31,Kinder!L504)</f>
        <v>0</v>
      </c>
      <c r="BF504" s="165">
        <f>IF(Kinder!M504=4.5,'Berechnung 4_5 _ x'!$E$31,Kinder!M504)</f>
        <v>0</v>
      </c>
      <c r="BG504" s="165">
        <f>IF(Kinder!N504=4.5,'Berechnung 4_5 _ x'!$E$31,Kinder!N504)</f>
        <v>0</v>
      </c>
      <c r="BH504" s="165">
        <f>IF(Kinder!O504=4.5,'Berechnung 4_5 _ x'!$E$31,Kinder!O504)</f>
        <v>0</v>
      </c>
      <c r="BI504" s="165">
        <f>IF(Kinder!P504=4.5,'Berechnung 4_5 _ x'!$E$31,Kinder!P504)</f>
        <v>0</v>
      </c>
      <c r="BJ504" s="165"/>
      <c r="BK504" s="165"/>
      <c r="BL504" s="165"/>
      <c r="BM504" s="165"/>
      <c r="BN504" s="165"/>
      <c r="BO504" s="165"/>
      <c r="BP504" s="165"/>
      <c r="BQ504" s="165"/>
      <c r="BR504" s="165"/>
      <c r="BS504" s="165"/>
      <c r="BT504" s="165"/>
      <c r="BU504" s="165"/>
      <c r="BW504">
        <f t="shared" ref="BW504:CH504" si="835">IF(MIN(AX504,AX505)&gt;=4.5,1*AX506,BJ505)</f>
        <v>0</v>
      </c>
      <c r="BX504">
        <f t="shared" si="835"/>
        <v>0</v>
      </c>
      <c r="BY504">
        <f t="shared" si="835"/>
        <v>0</v>
      </c>
      <c r="BZ504">
        <f t="shared" si="835"/>
        <v>0</v>
      </c>
      <c r="CA504">
        <f t="shared" si="835"/>
        <v>0</v>
      </c>
      <c r="CB504">
        <f t="shared" si="835"/>
        <v>0</v>
      </c>
      <c r="CC504">
        <f t="shared" si="835"/>
        <v>0</v>
      </c>
      <c r="CD504">
        <f t="shared" si="835"/>
        <v>0</v>
      </c>
      <c r="CE504">
        <f t="shared" si="835"/>
        <v>0</v>
      </c>
      <c r="CF504">
        <f t="shared" si="835"/>
        <v>0</v>
      </c>
      <c r="CG504">
        <f t="shared" si="835"/>
        <v>0</v>
      </c>
      <c r="CH504">
        <f t="shared" si="835"/>
        <v>0</v>
      </c>
      <c r="CJ504" s="78">
        <f>SUM(BW504:CH504)</f>
        <v>0</v>
      </c>
      <c r="CK504" s="581">
        <f>CL504+CM504</f>
        <v>0</v>
      </c>
      <c r="CL504" s="581">
        <f>IF(COUNTIF(Kinder!E506:P506,Antrag!$C$4)=0,0,(IF(AND(A504=2,Kinder!E506=Antrag!$C$4),M505,0)+IF(AND(OR(A504=2,B504=2),Kinder!F506=Antrag!$C$4),N505,0)+IF(AND(OR(A504=2,B504=2,C504=2),Kinder!G506=Antrag!$C$4),O505,0)+IF(AND(OR(A504=2,B504=2,C504=2,D504=2),Kinder!H506=Antrag!$C$4),P505,0)+IF(AND(OR(A504=2,B504=2,C504=2,D504=2,E504=2),Kinder!I506=Antrag!$C$4),Q505,0)+IF(AND(OR(A504=2,B504=2,C504=2,D504=2,E504=2,F504=2),Kinder!J506=Antrag!$C$4),R505,0))/12)</f>
        <v>0</v>
      </c>
      <c r="CM504" s="581">
        <f>IF(COUNTIF(Kinder!E506:P506,Antrag!$C$4)=0,0,(IF(AND(OR(A504=2,B504=2,C504=2,D504=2,E504=2,F504=2,G504=2),Kinder!K506=Antrag!$C$4),S505,0)+IF(AND(OR(A504=2,B504=2,C504=2,D504=2,E504=2,F504=2,G504=2,H504=2),Kinder!L506=Antrag!$C$4),T505,0)+IF(AND(OR(A504=2,B504=2,C504=2,D504=2,E504=2,F504=2,G504=2,H504=2,I504=2),Kinder!M506=Antrag!$C$4),U505,0)+IF(AND(OR(A504=2,B504=2,C504=2,D504=2,E504=2,F504=2,G504=2,H504=2,I504=2,J504=2),Kinder!N506=Antrag!$C$4),V505,0)+IF(AND(OR(A504=2,B504=2,C504=2,D504=2,E504=2,F504=2,G504=2,H504=2,I504=2,J504=2,K504=2),Kinder!O506=Antrag!$C$4),W505,0)+IF(AND(OR(A504=2,B504=2,C504=2,D504=2,E504=2,F504=2,G504=2,H504=2,I504=2,J504=2,K504=2,L504=2),Kinder!P506=Antrag!$C$4),X505,0))/12)</f>
        <v>0</v>
      </c>
    </row>
    <row r="505" spans="1:91" x14ac:dyDescent="0.2">
      <c r="A505" s="124"/>
      <c r="M505">
        <f>Kinder!E505</f>
        <v>0</v>
      </c>
      <c r="N505">
        <f>Kinder!F505</f>
        <v>0</v>
      </c>
      <c r="O505">
        <f>Kinder!G505</f>
        <v>0</v>
      </c>
      <c r="P505">
        <f>Kinder!H505</f>
        <v>0</v>
      </c>
      <c r="Q505">
        <f>Kinder!I505</f>
        <v>0</v>
      </c>
      <c r="R505">
        <f>Kinder!J505</f>
        <v>0</v>
      </c>
      <c r="S505">
        <f>Kinder!K505</f>
        <v>0</v>
      </c>
      <c r="T505">
        <f>Kinder!L505</f>
        <v>0</v>
      </c>
      <c r="U505">
        <f>Kinder!M505</f>
        <v>0</v>
      </c>
      <c r="V505">
        <f>Kinder!N505</f>
        <v>0</v>
      </c>
      <c r="W505">
        <f>Kinder!O505</f>
        <v>0</v>
      </c>
      <c r="X505">
        <f>Kinder!P505</f>
        <v>0</v>
      </c>
      <c r="AX505">
        <f>IF(Kinder!BL504&gt;=4.5,IF('Berechnung 4_5 _ x'!D$5="Nein",4.5,IF(Kinder!AJ$903&lt;3,IF(MAX(Kinder!$AJ$903:AJ$903)&lt;3,4.5,Kinder!BL504),MIN('Berechnung 4_5 _ x'!$E$31:$F$32))),Kinder!BL504)</f>
        <v>0</v>
      </c>
      <c r="AY505">
        <f>IF(Kinder!BM504&gt;=4.5,IF('Berechnung 4_5 _ x'!E$5="Nein",4.5,IF(Kinder!AK$903&lt;3,IF(MAX(Kinder!$AJ$903:AK$903)&lt;3,4.5,Kinder!BM504),MIN('Berechnung 4_5 _ x'!$E$31:$F$32))),Kinder!BM504)</f>
        <v>0</v>
      </c>
      <c r="AZ505">
        <f>IF(Kinder!BN504&gt;=4.5,IF('Berechnung 4_5 _ x'!F$5="Nein",4.5,IF(Kinder!AL$903&lt;3,IF(MAX(Kinder!$AJ$903:AL$903)&lt;3,4.5,Kinder!BN504),MIN('Berechnung 4_5 _ x'!$E$31:$F$32))),Kinder!BN504)</f>
        <v>0</v>
      </c>
      <c r="BA505">
        <f>IF(Kinder!BO504&gt;=4.5,IF('Berechnung 4_5 _ x'!G$5="Nein",4.5,IF(Kinder!AM$903&lt;3,IF(MAX(Kinder!$AJ$903:AM$903)&lt;3,4.5,Kinder!BO504),MIN('Berechnung 4_5 _ x'!$E$31:$F$32))),Kinder!BO504)</f>
        <v>0</v>
      </c>
      <c r="BB505">
        <f>IF(Kinder!BP504&gt;=4.5,IF('Berechnung 4_5 _ x'!H$5="Nein",4.5,IF(Kinder!AN$903&lt;3,IF(MAX(Kinder!$AJ$903:AN$903)&lt;3,4.5,Kinder!BP504),MIN('Berechnung 4_5 _ x'!$E$31:$F$32))),Kinder!BP504)</f>
        <v>0</v>
      </c>
      <c r="BC505">
        <f>IF(Kinder!BQ504&gt;=4.5,IF('Berechnung 4_5 _ x'!I$5="Nein",4.5,IF(Kinder!AO$903&lt;3,IF(MAX(Kinder!$AJ$903:AO$903)&lt;3,4.5,Kinder!BQ504),MIN('Berechnung 4_5 _ x'!$E$31:$F$32))),Kinder!BQ504)</f>
        <v>0</v>
      </c>
      <c r="BD505">
        <f>IF(Kinder!BR504&gt;=4.5,IF('Berechnung 4_5 _ x'!J$5="Nein",4.5,IF(Kinder!AP$903&lt;3,IF(MAX(Kinder!$AJ$903:AP$903)&lt;3,4.5,Kinder!BR504),MIN('Berechnung 4_5 _ x'!$E$31:$F$32))),Kinder!BR504)</f>
        <v>0</v>
      </c>
      <c r="BE505">
        <f>IF(Kinder!BS504&gt;=4.5,IF('Berechnung 4_5 _ x'!K$5="Nein",4.5,IF(Kinder!AQ$903&lt;3,IF(MAX(Kinder!$AJ$903:AQ$903)&lt;3,4.5,Kinder!BS504),MIN('Berechnung 4_5 _ x'!$E$31:$F$32))),Kinder!BS504)</f>
        <v>0</v>
      </c>
      <c r="BF505">
        <f>IF(Kinder!BT504&gt;=4.5,IF('Berechnung 4_5 _ x'!L$5="Nein",4.5,IF(Kinder!AR$903&lt;3,IF(MAX(Kinder!$AJ$903:AR$903)&lt;3,4.5,Kinder!BT504),MIN('Berechnung 4_5 _ x'!$E$31:$F$32))),Kinder!BT504)</f>
        <v>0</v>
      </c>
      <c r="BG505">
        <f>IF(Kinder!BU504&gt;=4.5,IF('Berechnung 4_5 _ x'!M$5="Nein",4.5,IF(Kinder!AS$903&lt;3,IF(MAX(Kinder!$AJ$903:AS$903)&lt;3,4.5,Kinder!BU504),MIN('Berechnung 4_5 _ x'!$E$31:$F$32))),Kinder!BU504)</f>
        <v>0</v>
      </c>
      <c r="BH505">
        <f>IF(Kinder!BV504&gt;=4.5,IF('Berechnung 4_5 _ x'!N$5="Nein",4.5,IF(Kinder!AT$903&lt;3,IF(MAX(Kinder!$AJ$903:AT$903)&lt;3,4.5,Kinder!BV504),MIN('Berechnung 4_5 _ x'!$E$31:$F$32))),Kinder!BV504)</f>
        <v>0</v>
      </c>
      <c r="BI505">
        <f>IF(Kinder!BW504&gt;=4.5,IF('Berechnung 4_5 _ x'!O$5="Nein",4.5,IF(Kinder!AU$903&lt;3,IF(MAX(Kinder!$AJ$903:AU$903)&lt;3,4.5,Kinder!BW504),MIN('Berechnung 4_5 _ x'!$E$31:$F$32))),Kinder!BW504)</f>
        <v>0</v>
      </c>
      <c r="BJ505">
        <f t="shared" ref="BJ505:BU505" si="836">MIN(AX504,AX505)*AX506</f>
        <v>0</v>
      </c>
      <c r="BK505">
        <f t="shared" si="836"/>
        <v>0</v>
      </c>
      <c r="BL505">
        <f t="shared" si="836"/>
        <v>0</v>
      </c>
      <c r="BM505">
        <f t="shared" si="836"/>
        <v>0</v>
      </c>
      <c r="BN505">
        <f t="shared" si="836"/>
        <v>0</v>
      </c>
      <c r="BO505">
        <f t="shared" si="836"/>
        <v>0</v>
      </c>
      <c r="BP505">
        <f t="shared" si="836"/>
        <v>0</v>
      </c>
      <c r="BQ505">
        <f t="shared" si="836"/>
        <v>0</v>
      </c>
      <c r="BR505">
        <f t="shared" si="836"/>
        <v>0</v>
      </c>
      <c r="BS505">
        <f t="shared" si="836"/>
        <v>0</v>
      </c>
      <c r="BT505">
        <f t="shared" si="836"/>
        <v>0</v>
      </c>
      <c r="BU505">
        <f t="shared" si="836"/>
        <v>0</v>
      </c>
      <c r="BV505">
        <f>SUM(BJ505:BU505)</f>
        <v>0</v>
      </c>
      <c r="CJ505" s="78"/>
      <c r="CK505" s="581"/>
      <c r="CL505" s="581"/>
      <c r="CM505" s="581"/>
    </row>
    <row r="506" spans="1:91" ht="13.5" thickBot="1" x14ac:dyDescent="0.25">
      <c r="A506" s="167"/>
      <c r="B506" s="79"/>
      <c r="C506" s="79"/>
      <c r="D506" s="79"/>
      <c r="E506" s="79"/>
      <c r="F506" s="79"/>
      <c r="G506" s="79"/>
      <c r="H506" s="79"/>
      <c r="I506" s="79"/>
      <c r="J506" s="79"/>
      <c r="K506" s="79"/>
      <c r="L506" s="79"/>
      <c r="M506" s="79"/>
      <c r="N506" s="79"/>
      <c r="O506" s="79"/>
      <c r="P506" s="79"/>
      <c r="Q506" s="79"/>
      <c r="R506" s="79"/>
      <c r="S506" s="79"/>
      <c r="T506" s="79"/>
      <c r="U506" s="79"/>
      <c r="V506" s="79"/>
      <c r="W506" s="79"/>
      <c r="X506" s="79"/>
      <c r="Y506" s="79">
        <f t="shared" ref="Y506:AJ506" si="837">A504*M505</f>
        <v>0</v>
      </c>
      <c r="Z506" s="79">
        <f t="shared" si="837"/>
        <v>0</v>
      </c>
      <c r="AA506" s="79">
        <f t="shared" si="837"/>
        <v>0</v>
      </c>
      <c r="AB506" s="79">
        <f t="shared" si="837"/>
        <v>0</v>
      </c>
      <c r="AC506" s="79">
        <f t="shared" si="837"/>
        <v>0</v>
      </c>
      <c r="AD506" s="79">
        <f t="shared" si="837"/>
        <v>0</v>
      </c>
      <c r="AE506" s="79">
        <f t="shared" si="837"/>
        <v>0</v>
      </c>
      <c r="AF506" s="79">
        <f t="shared" si="837"/>
        <v>0</v>
      </c>
      <c r="AG506" s="79">
        <f t="shared" si="837"/>
        <v>0</v>
      </c>
      <c r="AH506" s="79">
        <f t="shared" si="837"/>
        <v>0</v>
      </c>
      <c r="AI506" s="79">
        <f t="shared" si="837"/>
        <v>0</v>
      </c>
      <c r="AJ506" s="79">
        <f t="shared" si="837"/>
        <v>0</v>
      </c>
      <c r="AK506" s="79">
        <f t="shared" ref="AK506:AV506" si="838">IF(A504&gt;4.4,M505,A504*M505)</f>
        <v>0</v>
      </c>
      <c r="AL506" s="79">
        <f t="shared" si="838"/>
        <v>0</v>
      </c>
      <c r="AM506" s="79">
        <f t="shared" si="838"/>
        <v>0</v>
      </c>
      <c r="AN506" s="79">
        <f t="shared" si="838"/>
        <v>0</v>
      </c>
      <c r="AO506" s="79">
        <f t="shared" si="838"/>
        <v>0</v>
      </c>
      <c r="AP506" s="79">
        <f t="shared" si="838"/>
        <v>0</v>
      </c>
      <c r="AQ506" s="79">
        <f t="shared" si="838"/>
        <v>0</v>
      </c>
      <c r="AR506" s="79">
        <f t="shared" si="838"/>
        <v>0</v>
      </c>
      <c r="AS506" s="79">
        <f t="shared" si="838"/>
        <v>0</v>
      </c>
      <c r="AT506" s="79">
        <f t="shared" si="838"/>
        <v>0</v>
      </c>
      <c r="AU506" s="79">
        <f t="shared" si="838"/>
        <v>0</v>
      </c>
      <c r="AV506" s="79">
        <f t="shared" si="838"/>
        <v>0</v>
      </c>
      <c r="AW506" s="79">
        <f>SUM(Y506:AJ506)</f>
        <v>0</v>
      </c>
      <c r="AX506" s="168">
        <f>Kinder!BL505</f>
        <v>0</v>
      </c>
      <c r="AY506" s="168">
        <f>Kinder!BM505</f>
        <v>0</v>
      </c>
      <c r="AZ506" s="168">
        <f>Kinder!BN505</f>
        <v>0</v>
      </c>
      <c r="BA506" s="168">
        <f>Kinder!BO505</f>
        <v>0</v>
      </c>
      <c r="BB506" s="168">
        <f>Kinder!BP505</f>
        <v>0</v>
      </c>
      <c r="BC506" s="168">
        <f>Kinder!BQ505</f>
        <v>0</v>
      </c>
      <c r="BD506" s="168">
        <f>Kinder!BR505</f>
        <v>0</v>
      </c>
      <c r="BE506" s="168">
        <f>Kinder!BS505</f>
        <v>0</v>
      </c>
      <c r="BF506" s="168">
        <f>Kinder!BT505</f>
        <v>0</v>
      </c>
      <c r="BG506" s="168">
        <f>Kinder!BU505</f>
        <v>0</v>
      </c>
      <c r="BH506" s="168">
        <f>Kinder!BV505</f>
        <v>0</v>
      </c>
      <c r="BI506" s="168">
        <f>Kinder!BW505</f>
        <v>0</v>
      </c>
      <c r="BV506" s="79"/>
      <c r="BW506" s="79">
        <f t="shared" ref="BW506:CH506" si="839">IF(MIN(AX504,AX505)&gt;4.5,4.5*AX506,BJ505)</f>
        <v>0</v>
      </c>
      <c r="BX506" s="79">
        <f t="shared" si="839"/>
        <v>0</v>
      </c>
      <c r="BY506" s="79">
        <f t="shared" si="839"/>
        <v>0</v>
      </c>
      <c r="BZ506" s="79">
        <f t="shared" si="839"/>
        <v>0</v>
      </c>
      <c r="CA506" s="79">
        <f t="shared" si="839"/>
        <v>0</v>
      </c>
      <c r="CB506" s="79">
        <f t="shared" si="839"/>
        <v>0</v>
      </c>
      <c r="CC506" s="79">
        <f t="shared" si="839"/>
        <v>0</v>
      </c>
      <c r="CD506" s="79">
        <f t="shared" si="839"/>
        <v>0</v>
      </c>
      <c r="CE506" s="79">
        <f t="shared" si="839"/>
        <v>0</v>
      </c>
      <c r="CF506" s="79">
        <f t="shared" si="839"/>
        <v>0</v>
      </c>
      <c r="CG506" s="79">
        <f t="shared" si="839"/>
        <v>0</v>
      </c>
      <c r="CH506" s="79">
        <f t="shared" si="839"/>
        <v>0</v>
      </c>
      <c r="CI506" s="79">
        <f>SUM(BW506:CH506)</f>
        <v>0</v>
      </c>
      <c r="CJ506" s="80"/>
      <c r="CK506" s="581"/>
      <c r="CL506" s="581"/>
      <c r="CM506" s="581"/>
    </row>
    <row r="507" spans="1:91" x14ac:dyDescent="0.2">
      <c r="A507" s="124">
        <f>Kinder!E507</f>
        <v>0</v>
      </c>
      <c r="B507">
        <f>Kinder!F507</f>
        <v>0</v>
      </c>
      <c r="C507">
        <f>Kinder!G507</f>
        <v>0</v>
      </c>
      <c r="D507">
        <f>Kinder!H507</f>
        <v>0</v>
      </c>
      <c r="E507">
        <f>Kinder!I507</f>
        <v>0</v>
      </c>
      <c r="F507">
        <f>Kinder!J507</f>
        <v>0</v>
      </c>
      <c r="G507">
        <f>Kinder!K507</f>
        <v>0</v>
      </c>
      <c r="H507">
        <f>Kinder!L507</f>
        <v>0</v>
      </c>
      <c r="I507">
        <f>Kinder!M507</f>
        <v>0</v>
      </c>
      <c r="J507">
        <f>Kinder!N507</f>
        <v>0</v>
      </c>
      <c r="K507">
        <f>Kinder!O507</f>
        <v>0</v>
      </c>
      <c r="L507">
        <f>Kinder!P507</f>
        <v>0</v>
      </c>
      <c r="AX507" s="165">
        <f>IF(Kinder!BL507=4.5,'Berechnung 4_5 _ x'!$E$31,Kinder!BL507)</f>
        <v>0</v>
      </c>
      <c r="AY507" s="165">
        <f>IF(Kinder!F507=4.5,'Berechnung 4_5 _ x'!$E$31,Kinder!F507)</f>
        <v>0</v>
      </c>
      <c r="AZ507" s="165">
        <f>IF(Kinder!G507=4.5,'Berechnung 4_5 _ x'!$E$31,Kinder!G507)</f>
        <v>0</v>
      </c>
      <c r="BA507" s="165">
        <f>IF(Kinder!H507=4.5,'Berechnung 4_5 _ x'!$E$31,Kinder!H507)</f>
        <v>0</v>
      </c>
      <c r="BB507" s="165">
        <f>IF(Kinder!I507=4.5,'Berechnung 4_5 _ x'!$E$31,Kinder!I507)</f>
        <v>0</v>
      </c>
      <c r="BC507" s="165">
        <f>IF(Kinder!J507=4.5,'Berechnung 4_5 _ x'!$E$31,Kinder!J507)</f>
        <v>0</v>
      </c>
      <c r="BD507" s="165">
        <f>IF(Kinder!K507=4.5,'Berechnung 4_5 _ x'!$E$31,Kinder!K507)</f>
        <v>0</v>
      </c>
      <c r="BE507" s="165">
        <f>IF(Kinder!L507=4.5,'Berechnung 4_5 _ x'!$E$31,Kinder!L507)</f>
        <v>0</v>
      </c>
      <c r="BF507" s="165">
        <f>IF(Kinder!M507=4.5,'Berechnung 4_5 _ x'!$E$31,Kinder!M507)</f>
        <v>0</v>
      </c>
      <c r="BG507" s="165">
        <f>IF(Kinder!N507=4.5,'Berechnung 4_5 _ x'!$E$31,Kinder!N507)</f>
        <v>0</v>
      </c>
      <c r="BH507" s="165">
        <f>IF(Kinder!O507=4.5,'Berechnung 4_5 _ x'!$E$31,Kinder!O507)</f>
        <v>0</v>
      </c>
      <c r="BI507" s="165">
        <f>IF(Kinder!P507=4.5,'Berechnung 4_5 _ x'!$E$31,Kinder!P507)</f>
        <v>0</v>
      </c>
      <c r="BJ507" s="165"/>
      <c r="BK507" s="165"/>
      <c r="BL507" s="165"/>
      <c r="BM507" s="165"/>
      <c r="BN507" s="165"/>
      <c r="BO507" s="165"/>
      <c r="BP507" s="165"/>
      <c r="BQ507" s="165"/>
      <c r="BR507" s="165"/>
      <c r="BS507" s="165"/>
      <c r="BT507" s="165"/>
      <c r="BU507" s="165"/>
      <c r="BW507">
        <f t="shared" ref="BW507:CH507" si="840">IF(MIN(AX507,AX508)&gt;=4.5,1*AX509,BJ508)</f>
        <v>0</v>
      </c>
      <c r="BX507">
        <f t="shared" si="840"/>
        <v>0</v>
      </c>
      <c r="BY507">
        <f t="shared" si="840"/>
        <v>0</v>
      </c>
      <c r="BZ507">
        <f t="shared" si="840"/>
        <v>0</v>
      </c>
      <c r="CA507">
        <f t="shared" si="840"/>
        <v>0</v>
      </c>
      <c r="CB507">
        <f t="shared" si="840"/>
        <v>0</v>
      </c>
      <c r="CC507">
        <f t="shared" si="840"/>
        <v>0</v>
      </c>
      <c r="CD507">
        <f t="shared" si="840"/>
        <v>0</v>
      </c>
      <c r="CE507">
        <f t="shared" si="840"/>
        <v>0</v>
      </c>
      <c r="CF507">
        <f t="shared" si="840"/>
        <v>0</v>
      </c>
      <c r="CG507">
        <f t="shared" si="840"/>
        <v>0</v>
      </c>
      <c r="CH507">
        <f t="shared" si="840"/>
        <v>0</v>
      </c>
      <c r="CJ507" s="78">
        <f>SUM(BW507:CH507)</f>
        <v>0</v>
      </c>
      <c r="CK507" s="581">
        <f>CL507+CM507</f>
        <v>0</v>
      </c>
      <c r="CL507" s="581">
        <f>IF(COUNTIF(Kinder!E509:P509,Antrag!$C$4)=0,0,(IF(AND(A507=2,Kinder!E509=Antrag!$C$4),M508,0)+IF(AND(OR(A507=2,B507=2),Kinder!F509=Antrag!$C$4),N508,0)+IF(AND(OR(A507=2,B507=2,C507=2),Kinder!G509=Antrag!$C$4),O508,0)+IF(AND(OR(A507=2,B507=2,C507=2,D507=2),Kinder!H509=Antrag!$C$4),P508,0)+IF(AND(OR(A507=2,B507=2,C507=2,D507=2,E507=2),Kinder!I509=Antrag!$C$4),Q508,0)+IF(AND(OR(A507=2,B507=2,C507=2,D507=2,E507=2,F507=2),Kinder!J509=Antrag!$C$4),R508,0))/12)</f>
        <v>0</v>
      </c>
      <c r="CM507" s="581">
        <f>IF(COUNTIF(Kinder!E509:P509,Antrag!$C$4)=0,0,(IF(AND(OR(A507=2,B507=2,C507=2,D507=2,E507=2,F507=2,G507=2),Kinder!K509=Antrag!$C$4),S508,0)+IF(AND(OR(A507=2,B507=2,C507=2,D507=2,E507=2,F507=2,G507=2,H507=2),Kinder!L509=Antrag!$C$4),T508,0)+IF(AND(OR(A507=2,B507=2,C507=2,D507=2,E507=2,F507=2,G507=2,H507=2,I507=2),Kinder!M509=Antrag!$C$4),U508,0)+IF(AND(OR(A507=2,B507=2,C507=2,D507=2,E507=2,F507=2,G507=2,H507=2,I507=2,J507=2),Kinder!N509=Antrag!$C$4),V508,0)+IF(AND(OR(A507=2,B507=2,C507=2,D507=2,E507=2,F507=2,G507=2,H507=2,I507=2,J507=2,K507=2),Kinder!O509=Antrag!$C$4),W508,0)+IF(AND(OR(A507=2,B507=2,C507=2,D507=2,E507=2,F507=2,G507=2,H507=2,I507=2,J507=2,K507=2,L507=2),Kinder!P509=Antrag!$C$4),X508,0))/12)</f>
        <v>0</v>
      </c>
    </row>
    <row r="508" spans="1:91" x14ac:dyDescent="0.2">
      <c r="A508" s="124"/>
      <c r="M508">
        <f>Kinder!E508</f>
        <v>0</v>
      </c>
      <c r="N508">
        <f>Kinder!F508</f>
        <v>0</v>
      </c>
      <c r="O508">
        <f>Kinder!G508</f>
        <v>0</v>
      </c>
      <c r="P508">
        <f>Kinder!H508</f>
        <v>0</v>
      </c>
      <c r="Q508">
        <f>Kinder!I508</f>
        <v>0</v>
      </c>
      <c r="R508">
        <f>Kinder!J508</f>
        <v>0</v>
      </c>
      <c r="S508">
        <f>Kinder!K508</f>
        <v>0</v>
      </c>
      <c r="T508">
        <f>Kinder!L508</f>
        <v>0</v>
      </c>
      <c r="U508">
        <f>Kinder!M508</f>
        <v>0</v>
      </c>
      <c r="V508">
        <f>Kinder!N508</f>
        <v>0</v>
      </c>
      <c r="W508">
        <f>Kinder!O508</f>
        <v>0</v>
      </c>
      <c r="X508">
        <f>Kinder!P508</f>
        <v>0</v>
      </c>
      <c r="AX508">
        <f>IF(Kinder!BL507&gt;=4.5,IF('Berechnung 4_5 _ x'!D$5="Nein",4.5,IF(Kinder!AJ$903&lt;3,IF(MAX(Kinder!$AJ$903:AJ$903)&lt;3,4.5,Kinder!BL507),MIN('Berechnung 4_5 _ x'!$E$31:$F$32))),Kinder!BL507)</f>
        <v>0</v>
      </c>
      <c r="AY508">
        <f>IF(Kinder!BM507&gt;=4.5,IF('Berechnung 4_5 _ x'!E$5="Nein",4.5,IF(Kinder!AK$903&lt;3,IF(MAX(Kinder!$AJ$903:AK$903)&lt;3,4.5,Kinder!BM507),MIN('Berechnung 4_5 _ x'!$E$31:$F$32))),Kinder!BM507)</f>
        <v>0</v>
      </c>
      <c r="AZ508">
        <f>IF(Kinder!BN507&gt;=4.5,IF('Berechnung 4_5 _ x'!F$5="Nein",4.5,IF(Kinder!AL$903&lt;3,IF(MAX(Kinder!$AJ$903:AL$903)&lt;3,4.5,Kinder!BN507),MIN('Berechnung 4_5 _ x'!$E$31:$F$32))),Kinder!BN507)</f>
        <v>0</v>
      </c>
      <c r="BA508">
        <f>IF(Kinder!BO507&gt;=4.5,IF('Berechnung 4_5 _ x'!G$5="Nein",4.5,IF(Kinder!AM$903&lt;3,IF(MAX(Kinder!$AJ$903:AM$903)&lt;3,4.5,Kinder!BO507),MIN('Berechnung 4_5 _ x'!$E$31:$F$32))),Kinder!BO507)</f>
        <v>0</v>
      </c>
      <c r="BB508">
        <f>IF(Kinder!BP507&gt;=4.5,IF('Berechnung 4_5 _ x'!H$5="Nein",4.5,IF(Kinder!AN$903&lt;3,IF(MAX(Kinder!$AJ$903:AN$903)&lt;3,4.5,Kinder!BP507),MIN('Berechnung 4_5 _ x'!$E$31:$F$32))),Kinder!BP507)</f>
        <v>0</v>
      </c>
      <c r="BC508">
        <f>IF(Kinder!BQ507&gt;=4.5,IF('Berechnung 4_5 _ x'!I$5="Nein",4.5,IF(Kinder!AO$903&lt;3,IF(MAX(Kinder!$AJ$903:AO$903)&lt;3,4.5,Kinder!BQ507),MIN('Berechnung 4_5 _ x'!$E$31:$F$32))),Kinder!BQ507)</f>
        <v>0</v>
      </c>
      <c r="BD508">
        <f>IF(Kinder!BR507&gt;=4.5,IF('Berechnung 4_5 _ x'!J$5="Nein",4.5,IF(Kinder!AP$903&lt;3,IF(MAX(Kinder!$AJ$903:AP$903)&lt;3,4.5,Kinder!BR507),MIN('Berechnung 4_5 _ x'!$E$31:$F$32))),Kinder!BR507)</f>
        <v>0</v>
      </c>
      <c r="BE508">
        <f>IF(Kinder!BS507&gt;=4.5,IF('Berechnung 4_5 _ x'!K$5="Nein",4.5,IF(Kinder!AQ$903&lt;3,IF(MAX(Kinder!$AJ$903:AQ$903)&lt;3,4.5,Kinder!BS507),MIN('Berechnung 4_5 _ x'!$E$31:$F$32))),Kinder!BS507)</f>
        <v>0</v>
      </c>
      <c r="BF508">
        <f>IF(Kinder!BT507&gt;=4.5,IF('Berechnung 4_5 _ x'!L$5="Nein",4.5,IF(Kinder!AR$903&lt;3,IF(MAX(Kinder!$AJ$903:AR$903)&lt;3,4.5,Kinder!BT507),MIN('Berechnung 4_5 _ x'!$E$31:$F$32))),Kinder!BT507)</f>
        <v>0</v>
      </c>
      <c r="BG508">
        <f>IF(Kinder!BU507&gt;=4.5,IF('Berechnung 4_5 _ x'!M$5="Nein",4.5,IF(Kinder!AS$903&lt;3,IF(MAX(Kinder!$AJ$903:AS$903)&lt;3,4.5,Kinder!BU507),MIN('Berechnung 4_5 _ x'!$E$31:$F$32))),Kinder!BU507)</f>
        <v>0</v>
      </c>
      <c r="BH508">
        <f>IF(Kinder!BV507&gt;=4.5,IF('Berechnung 4_5 _ x'!N$5="Nein",4.5,IF(Kinder!AT$903&lt;3,IF(MAX(Kinder!$AJ$903:AT$903)&lt;3,4.5,Kinder!BV507),MIN('Berechnung 4_5 _ x'!$E$31:$F$32))),Kinder!BV507)</f>
        <v>0</v>
      </c>
      <c r="BI508">
        <f>IF(Kinder!BW507&gt;=4.5,IF('Berechnung 4_5 _ x'!O$5="Nein",4.5,IF(Kinder!AU$903&lt;3,IF(MAX(Kinder!$AJ$903:AU$903)&lt;3,4.5,Kinder!BW507),MIN('Berechnung 4_5 _ x'!$E$31:$F$32))),Kinder!BW507)</f>
        <v>0</v>
      </c>
      <c r="BJ508">
        <f t="shared" ref="BJ508:BU508" si="841">MIN(AX507,AX508)*AX509</f>
        <v>0</v>
      </c>
      <c r="BK508">
        <f t="shared" si="841"/>
        <v>0</v>
      </c>
      <c r="BL508">
        <f t="shared" si="841"/>
        <v>0</v>
      </c>
      <c r="BM508">
        <f t="shared" si="841"/>
        <v>0</v>
      </c>
      <c r="BN508">
        <f t="shared" si="841"/>
        <v>0</v>
      </c>
      <c r="BO508">
        <f t="shared" si="841"/>
        <v>0</v>
      </c>
      <c r="BP508">
        <f t="shared" si="841"/>
        <v>0</v>
      </c>
      <c r="BQ508">
        <f t="shared" si="841"/>
        <v>0</v>
      </c>
      <c r="BR508">
        <f t="shared" si="841"/>
        <v>0</v>
      </c>
      <c r="BS508">
        <f t="shared" si="841"/>
        <v>0</v>
      </c>
      <c r="BT508">
        <f t="shared" si="841"/>
        <v>0</v>
      </c>
      <c r="BU508">
        <f t="shared" si="841"/>
        <v>0</v>
      </c>
      <c r="BV508">
        <f>SUM(BJ508:BU508)</f>
        <v>0</v>
      </c>
      <c r="CJ508" s="78"/>
      <c r="CK508" s="581"/>
      <c r="CL508" s="581"/>
      <c r="CM508" s="581"/>
    </row>
    <row r="509" spans="1:91" ht="13.5" thickBot="1" x14ac:dyDescent="0.25">
      <c r="A509" s="167"/>
      <c r="B509" s="79"/>
      <c r="C509" s="79"/>
      <c r="D509" s="79"/>
      <c r="E509" s="79"/>
      <c r="F509" s="79"/>
      <c r="G509" s="79"/>
      <c r="H509" s="79"/>
      <c r="I509" s="79"/>
      <c r="J509" s="79"/>
      <c r="K509" s="79"/>
      <c r="L509" s="79"/>
      <c r="M509" s="79"/>
      <c r="N509" s="79"/>
      <c r="O509" s="79"/>
      <c r="P509" s="79"/>
      <c r="Q509" s="79"/>
      <c r="R509" s="79"/>
      <c r="S509" s="79"/>
      <c r="T509" s="79"/>
      <c r="U509" s="79"/>
      <c r="V509" s="79"/>
      <c r="W509" s="79"/>
      <c r="X509" s="79"/>
      <c r="Y509" s="79">
        <f t="shared" ref="Y509:AJ509" si="842">A507*M508</f>
        <v>0</v>
      </c>
      <c r="Z509" s="79">
        <f t="shared" si="842"/>
        <v>0</v>
      </c>
      <c r="AA509" s="79">
        <f t="shared" si="842"/>
        <v>0</v>
      </c>
      <c r="AB509" s="79">
        <f t="shared" si="842"/>
        <v>0</v>
      </c>
      <c r="AC509" s="79">
        <f t="shared" si="842"/>
        <v>0</v>
      </c>
      <c r="AD509" s="79">
        <f t="shared" si="842"/>
        <v>0</v>
      </c>
      <c r="AE509" s="79">
        <f t="shared" si="842"/>
        <v>0</v>
      </c>
      <c r="AF509" s="79">
        <f t="shared" si="842"/>
        <v>0</v>
      </c>
      <c r="AG509" s="79">
        <f t="shared" si="842"/>
        <v>0</v>
      </c>
      <c r="AH509" s="79">
        <f t="shared" si="842"/>
        <v>0</v>
      </c>
      <c r="AI509" s="79">
        <f t="shared" si="842"/>
        <v>0</v>
      </c>
      <c r="AJ509" s="79">
        <f t="shared" si="842"/>
        <v>0</v>
      </c>
      <c r="AK509" s="79">
        <f t="shared" ref="AK509:AV509" si="843">IF(A507&gt;4.4,M508,A507*M508)</f>
        <v>0</v>
      </c>
      <c r="AL509" s="79">
        <f t="shared" si="843"/>
        <v>0</v>
      </c>
      <c r="AM509" s="79">
        <f t="shared" si="843"/>
        <v>0</v>
      </c>
      <c r="AN509" s="79">
        <f t="shared" si="843"/>
        <v>0</v>
      </c>
      <c r="AO509" s="79">
        <f t="shared" si="843"/>
        <v>0</v>
      </c>
      <c r="AP509" s="79">
        <f t="shared" si="843"/>
        <v>0</v>
      </c>
      <c r="AQ509" s="79">
        <f t="shared" si="843"/>
        <v>0</v>
      </c>
      <c r="AR509" s="79">
        <f t="shared" si="843"/>
        <v>0</v>
      </c>
      <c r="AS509" s="79">
        <f t="shared" si="843"/>
        <v>0</v>
      </c>
      <c r="AT509" s="79">
        <f t="shared" si="843"/>
        <v>0</v>
      </c>
      <c r="AU509" s="79">
        <f t="shared" si="843"/>
        <v>0</v>
      </c>
      <c r="AV509" s="79">
        <f t="shared" si="843"/>
        <v>0</v>
      </c>
      <c r="AW509" s="79">
        <f>SUM(Y509:AJ509)</f>
        <v>0</v>
      </c>
      <c r="AX509" s="168">
        <f>Kinder!BL508</f>
        <v>0</v>
      </c>
      <c r="AY509" s="168">
        <f>Kinder!BM508</f>
        <v>0</v>
      </c>
      <c r="AZ509" s="168">
        <f>Kinder!BN508</f>
        <v>0</v>
      </c>
      <c r="BA509" s="168">
        <f>Kinder!BO508</f>
        <v>0</v>
      </c>
      <c r="BB509" s="168">
        <f>Kinder!BP508</f>
        <v>0</v>
      </c>
      <c r="BC509" s="168">
        <f>Kinder!BQ508</f>
        <v>0</v>
      </c>
      <c r="BD509" s="168">
        <f>Kinder!BR508</f>
        <v>0</v>
      </c>
      <c r="BE509" s="168">
        <f>Kinder!BS508</f>
        <v>0</v>
      </c>
      <c r="BF509" s="168">
        <f>Kinder!BT508</f>
        <v>0</v>
      </c>
      <c r="BG509" s="168">
        <f>Kinder!BU508</f>
        <v>0</v>
      </c>
      <c r="BH509" s="168">
        <f>Kinder!BV508</f>
        <v>0</v>
      </c>
      <c r="BI509" s="168">
        <f>Kinder!BW508</f>
        <v>0</v>
      </c>
      <c r="BV509" s="79"/>
      <c r="BW509" s="79">
        <f t="shared" ref="BW509:CH509" si="844">IF(MIN(AX507,AX508)&gt;4.5,4.5*AX509,BJ508)</f>
        <v>0</v>
      </c>
      <c r="BX509" s="79">
        <f t="shared" si="844"/>
        <v>0</v>
      </c>
      <c r="BY509" s="79">
        <f t="shared" si="844"/>
        <v>0</v>
      </c>
      <c r="BZ509" s="79">
        <f t="shared" si="844"/>
        <v>0</v>
      </c>
      <c r="CA509" s="79">
        <f t="shared" si="844"/>
        <v>0</v>
      </c>
      <c r="CB509" s="79">
        <f t="shared" si="844"/>
        <v>0</v>
      </c>
      <c r="CC509" s="79">
        <f t="shared" si="844"/>
        <v>0</v>
      </c>
      <c r="CD509" s="79">
        <f t="shared" si="844"/>
        <v>0</v>
      </c>
      <c r="CE509" s="79">
        <f t="shared" si="844"/>
        <v>0</v>
      </c>
      <c r="CF509" s="79">
        <f t="shared" si="844"/>
        <v>0</v>
      </c>
      <c r="CG509" s="79">
        <f t="shared" si="844"/>
        <v>0</v>
      </c>
      <c r="CH509" s="79">
        <f t="shared" si="844"/>
        <v>0</v>
      </c>
      <c r="CI509" s="79">
        <f>SUM(BW509:CH509)</f>
        <v>0</v>
      </c>
      <c r="CJ509" s="80"/>
      <c r="CK509" s="581"/>
      <c r="CL509" s="581"/>
      <c r="CM509" s="581"/>
    </row>
    <row r="510" spans="1:91" x14ac:dyDescent="0.2">
      <c r="A510" s="124">
        <f>Kinder!E510</f>
        <v>0</v>
      </c>
      <c r="B510">
        <f>Kinder!F510</f>
        <v>0</v>
      </c>
      <c r="C510">
        <f>Kinder!G510</f>
        <v>0</v>
      </c>
      <c r="D510">
        <f>Kinder!H510</f>
        <v>0</v>
      </c>
      <c r="E510">
        <f>Kinder!I510</f>
        <v>0</v>
      </c>
      <c r="F510">
        <f>Kinder!J510</f>
        <v>0</v>
      </c>
      <c r="G510">
        <f>Kinder!K510</f>
        <v>0</v>
      </c>
      <c r="H510">
        <f>Kinder!L510</f>
        <v>0</v>
      </c>
      <c r="I510">
        <f>Kinder!M510</f>
        <v>0</v>
      </c>
      <c r="J510">
        <f>Kinder!N510</f>
        <v>0</v>
      </c>
      <c r="K510">
        <f>Kinder!O510</f>
        <v>0</v>
      </c>
      <c r="L510">
        <f>Kinder!P510</f>
        <v>0</v>
      </c>
      <c r="AX510" s="165">
        <f>IF(Kinder!BL510=4.5,'Berechnung 4_5 _ x'!$E$31,Kinder!BL510)</f>
        <v>0</v>
      </c>
      <c r="AY510" s="165">
        <f>IF(Kinder!F510=4.5,'Berechnung 4_5 _ x'!$E$31,Kinder!F510)</f>
        <v>0</v>
      </c>
      <c r="AZ510" s="165">
        <f>IF(Kinder!G510=4.5,'Berechnung 4_5 _ x'!$E$31,Kinder!G510)</f>
        <v>0</v>
      </c>
      <c r="BA510" s="165">
        <f>IF(Kinder!H510=4.5,'Berechnung 4_5 _ x'!$E$31,Kinder!H510)</f>
        <v>0</v>
      </c>
      <c r="BB510" s="165">
        <f>IF(Kinder!I510=4.5,'Berechnung 4_5 _ x'!$E$31,Kinder!I510)</f>
        <v>0</v>
      </c>
      <c r="BC510" s="165">
        <f>IF(Kinder!J510=4.5,'Berechnung 4_5 _ x'!$E$31,Kinder!J510)</f>
        <v>0</v>
      </c>
      <c r="BD510" s="165">
        <f>IF(Kinder!K510=4.5,'Berechnung 4_5 _ x'!$E$31,Kinder!K510)</f>
        <v>0</v>
      </c>
      <c r="BE510" s="165">
        <f>IF(Kinder!L510=4.5,'Berechnung 4_5 _ x'!$E$31,Kinder!L510)</f>
        <v>0</v>
      </c>
      <c r="BF510" s="165">
        <f>IF(Kinder!M510=4.5,'Berechnung 4_5 _ x'!$E$31,Kinder!M510)</f>
        <v>0</v>
      </c>
      <c r="BG510" s="165">
        <f>IF(Kinder!N510=4.5,'Berechnung 4_5 _ x'!$E$31,Kinder!N510)</f>
        <v>0</v>
      </c>
      <c r="BH510" s="165">
        <f>IF(Kinder!O510=4.5,'Berechnung 4_5 _ x'!$E$31,Kinder!O510)</f>
        <v>0</v>
      </c>
      <c r="BI510" s="165">
        <f>IF(Kinder!P510=4.5,'Berechnung 4_5 _ x'!$E$31,Kinder!P510)</f>
        <v>0</v>
      </c>
      <c r="BJ510" s="165"/>
      <c r="BK510" s="165"/>
      <c r="BL510" s="165"/>
      <c r="BM510" s="165"/>
      <c r="BN510" s="165"/>
      <c r="BO510" s="165"/>
      <c r="BP510" s="165"/>
      <c r="BQ510" s="165"/>
      <c r="BR510" s="165"/>
      <c r="BS510" s="165"/>
      <c r="BT510" s="165"/>
      <c r="BU510" s="165"/>
      <c r="BW510">
        <f t="shared" ref="BW510:CH510" si="845">IF(MIN(AX510,AX511)&gt;=4.5,1*AX512,BJ511)</f>
        <v>0</v>
      </c>
      <c r="BX510">
        <f t="shared" si="845"/>
        <v>0</v>
      </c>
      <c r="BY510">
        <f t="shared" si="845"/>
        <v>0</v>
      </c>
      <c r="BZ510">
        <f t="shared" si="845"/>
        <v>0</v>
      </c>
      <c r="CA510">
        <f t="shared" si="845"/>
        <v>0</v>
      </c>
      <c r="CB510">
        <f t="shared" si="845"/>
        <v>0</v>
      </c>
      <c r="CC510">
        <f t="shared" si="845"/>
        <v>0</v>
      </c>
      <c r="CD510">
        <f t="shared" si="845"/>
        <v>0</v>
      </c>
      <c r="CE510">
        <f t="shared" si="845"/>
        <v>0</v>
      </c>
      <c r="CF510">
        <f t="shared" si="845"/>
        <v>0</v>
      </c>
      <c r="CG510">
        <f t="shared" si="845"/>
        <v>0</v>
      </c>
      <c r="CH510">
        <f t="shared" si="845"/>
        <v>0</v>
      </c>
      <c r="CJ510" s="78">
        <f>SUM(BW510:CH510)</f>
        <v>0</v>
      </c>
      <c r="CK510" s="581">
        <f>CL510+CM510</f>
        <v>0</v>
      </c>
      <c r="CL510" s="581">
        <f>IF(COUNTIF(Kinder!E512:P512,Antrag!$C$4)=0,0,(IF(AND(A510=2,Kinder!E512=Antrag!$C$4),M511,0)+IF(AND(OR(A510=2,B510=2),Kinder!F512=Antrag!$C$4),N511,0)+IF(AND(OR(A510=2,B510=2,C510=2),Kinder!G512=Antrag!$C$4),O511,0)+IF(AND(OR(A510=2,B510=2,C510=2,D510=2),Kinder!H512=Antrag!$C$4),P511,0)+IF(AND(OR(A510=2,B510=2,C510=2,D510=2,E510=2),Kinder!I512=Antrag!$C$4),Q511,0)+IF(AND(OR(A510=2,B510=2,C510=2,D510=2,E510=2,F510=2),Kinder!J512=Antrag!$C$4),R511,0))/12)</f>
        <v>0</v>
      </c>
      <c r="CM510" s="581">
        <f>IF(COUNTIF(Kinder!E512:P512,Antrag!$C$4)=0,0,(IF(AND(OR(A510=2,B510=2,C510=2,D510=2,E510=2,F510=2,G510=2),Kinder!K512=Antrag!$C$4),S511,0)+IF(AND(OR(A510=2,B510=2,C510=2,D510=2,E510=2,F510=2,G510=2,H510=2),Kinder!L512=Antrag!$C$4),T511,0)+IF(AND(OR(A510=2,B510=2,C510=2,D510=2,E510=2,F510=2,G510=2,H510=2,I510=2),Kinder!M512=Antrag!$C$4),U511,0)+IF(AND(OR(A510=2,B510=2,C510=2,D510=2,E510=2,F510=2,G510=2,H510=2,I510=2,J510=2),Kinder!N512=Antrag!$C$4),V511,0)+IF(AND(OR(A510=2,B510=2,C510=2,D510=2,E510=2,F510=2,G510=2,H510=2,I510=2,J510=2,K510=2),Kinder!O512=Antrag!$C$4),W511,0)+IF(AND(OR(A510=2,B510=2,C510=2,D510=2,E510=2,F510=2,G510=2,H510=2,I510=2,J510=2,K510=2,L510=2),Kinder!P512=Antrag!$C$4),X511,0))/12)</f>
        <v>0</v>
      </c>
    </row>
    <row r="511" spans="1:91" x14ac:dyDescent="0.2">
      <c r="A511" s="124"/>
      <c r="M511">
        <f>Kinder!E511</f>
        <v>0</v>
      </c>
      <c r="N511">
        <f>Kinder!F511</f>
        <v>0</v>
      </c>
      <c r="O511">
        <f>Kinder!G511</f>
        <v>0</v>
      </c>
      <c r="P511">
        <f>Kinder!H511</f>
        <v>0</v>
      </c>
      <c r="Q511">
        <f>Kinder!I511</f>
        <v>0</v>
      </c>
      <c r="R511">
        <f>Kinder!J511</f>
        <v>0</v>
      </c>
      <c r="S511">
        <f>Kinder!K511</f>
        <v>0</v>
      </c>
      <c r="T511">
        <f>Kinder!L511</f>
        <v>0</v>
      </c>
      <c r="U511">
        <f>Kinder!M511</f>
        <v>0</v>
      </c>
      <c r="V511">
        <f>Kinder!N511</f>
        <v>0</v>
      </c>
      <c r="W511">
        <f>Kinder!O511</f>
        <v>0</v>
      </c>
      <c r="X511">
        <f>Kinder!P511</f>
        <v>0</v>
      </c>
      <c r="AX511">
        <f>IF(Kinder!BL510&gt;=4.5,IF('Berechnung 4_5 _ x'!D$5="Nein",4.5,IF(Kinder!AJ$903&lt;3,IF(MAX(Kinder!$AJ$903:AJ$903)&lt;3,4.5,Kinder!BL510),MIN('Berechnung 4_5 _ x'!$E$31:$F$32))),Kinder!BL510)</f>
        <v>0</v>
      </c>
      <c r="AY511">
        <f>IF(Kinder!BM510&gt;=4.5,IF('Berechnung 4_5 _ x'!E$5="Nein",4.5,IF(Kinder!AK$903&lt;3,IF(MAX(Kinder!$AJ$903:AK$903)&lt;3,4.5,Kinder!BM510),MIN('Berechnung 4_5 _ x'!$E$31:$F$32))),Kinder!BM510)</f>
        <v>0</v>
      </c>
      <c r="AZ511">
        <f>IF(Kinder!BN510&gt;=4.5,IF('Berechnung 4_5 _ x'!F$5="Nein",4.5,IF(Kinder!AL$903&lt;3,IF(MAX(Kinder!$AJ$903:AL$903)&lt;3,4.5,Kinder!BN510),MIN('Berechnung 4_5 _ x'!$E$31:$F$32))),Kinder!BN510)</f>
        <v>0</v>
      </c>
      <c r="BA511">
        <f>IF(Kinder!BO510&gt;=4.5,IF('Berechnung 4_5 _ x'!G$5="Nein",4.5,IF(Kinder!AM$903&lt;3,IF(MAX(Kinder!$AJ$903:AM$903)&lt;3,4.5,Kinder!BO510),MIN('Berechnung 4_5 _ x'!$E$31:$F$32))),Kinder!BO510)</f>
        <v>0</v>
      </c>
      <c r="BB511">
        <f>IF(Kinder!BP510&gt;=4.5,IF('Berechnung 4_5 _ x'!H$5="Nein",4.5,IF(Kinder!AN$903&lt;3,IF(MAX(Kinder!$AJ$903:AN$903)&lt;3,4.5,Kinder!BP510),MIN('Berechnung 4_5 _ x'!$E$31:$F$32))),Kinder!BP510)</f>
        <v>0</v>
      </c>
      <c r="BC511">
        <f>IF(Kinder!BQ510&gt;=4.5,IF('Berechnung 4_5 _ x'!I$5="Nein",4.5,IF(Kinder!AO$903&lt;3,IF(MAX(Kinder!$AJ$903:AO$903)&lt;3,4.5,Kinder!BQ510),MIN('Berechnung 4_5 _ x'!$E$31:$F$32))),Kinder!BQ510)</f>
        <v>0</v>
      </c>
      <c r="BD511">
        <f>IF(Kinder!BR510&gt;=4.5,IF('Berechnung 4_5 _ x'!J$5="Nein",4.5,IF(Kinder!AP$903&lt;3,IF(MAX(Kinder!$AJ$903:AP$903)&lt;3,4.5,Kinder!BR510),MIN('Berechnung 4_5 _ x'!$E$31:$F$32))),Kinder!BR510)</f>
        <v>0</v>
      </c>
      <c r="BE511">
        <f>IF(Kinder!BS510&gt;=4.5,IF('Berechnung 4_5 _ x'!K$5="Nein",4.5,IF(Kinder!AQ$903&lt;3,IF(MAX(Kinder!$AJ$903:AQ$903)&lt;3,4.5,Kinder!BS510),MIN('Berechnung 4_5 _ x'!$E$31:$F$32))),Kinder!BS510)</f>
        <v>0</v>
      </c>
      <c r="BF511">
        <f>IF(Kinder!BT510&gt;=4.5,IF('Berechnung 4_5 _ x'!L$5="Nein",4.5,IF(Kinder!AR$903&lt;3,IF(MAX(Kinder!$AJ$903:AR$903)&lt;3,4.5,Kinder!BT510),MIN('Berechnung 4_5 _ x'!$E$31:$F$32))),Kinder!BT510)</f>
        <v>0</v>
      </c>
      <c r="BG511">
        <f>IF(Kinder!BU510&gt;=4.5,IF('Berechnung 4_5 _ x'!M$5="Nein",4.5,IF(Kinder!AS$903&lt;3,IF(MAX(Kinder!$AJ$903:AS$903)&lt;3,4.5,Kinder!BU510),MIN('Berechnung 4_5 _ x'!$E$31:$F$32))),Kinder!BU510)</f>
        <v>0</v>
      </c>
      <c r="BH511">
        <f>IF(Kinder!BV510&gt;=4.5,IF('Berechnung 4_5 _ x'!N$5="Nein",4.5,IF(Kinder!AT$903&lt;3,IF(MAX(Kinder!$AJ$903:AT$903)&lt;3,4.5,Kinder!BV510),MIN('Berechnung 4_5 _ x'!$E$31:$F$32))),Kinder!BV510)</f>
        <v>0</v>
      </c>
      <c r="BI511">
        <f>IF(Kinder!BW510&gt;=4.5,IF('Berechnung 4_5 _ x'!O$5="Nein",4.5,IF(Kinder!AU$903&lt;3,IF(MAX(Kinder!$AJ$903:AU$903)&lt;3,4.5,Kinder!BW510),MIN('Berechnung 4_5 _ x'!$E$31:$F$32))),Kinder!BW510)</f>
        <v>0</v>
      </c>
      <c r="BJ511">
        <f t="shared" ref="BJ511:BU511" si="846">MIN(AX510,AX511)*AX512</f>
        <v>0</v>
      </c>
      <c r="BK511">
        <f t="shared" si="846"/>
        <v>0</v>
      </c>
      <c r="BL511">
        <f t="shared" si="846"/>
        <v>0</v>
      </c>
      <c r="BM511">
        <f t="shared" si="846"/>
        <v>0</v>
      </c>
      <c r="BN511">
        <f t="shared" si="846"/>
        <v>0</v>
      </c>
      <c r="BO511">
        <f t="shared" si="846"/>
        <v>0</v>
      </c>
      <c r="BP511">
        <f t="shared" si="846"/>
        <v>0</v>
      </c>
      <c r="BQ511">
        <f t="shared" si="846"/>
        <v>0</v>
      </c>
      <c r="BR511">
        <f t="shared" si="846"/>
        <v>0</v>
      </c>
      <c r="BS511">
        <f t="shared" si="846"/>
        <v>0</v>
      </c>
      <c r="BT511">
        <f t="shared" si="846"/>
        <v>0</v>
      </c>
      <c r="BU511">
        <f t="shared" si="846"/>
        <v>0</v>
      </c>
      <c r="BV511">
        <f>SUM(BJ511:BU511)</f>
        <v>0</v>
      </c>
      <c r="CJ511" s="78"/>
      <c r="CK511" s="581"/>
      <c r="CL511" s="581"/>
      <c r="CM511" s="581"/>
    </row>
    <row r="512" spans="1:91" ht="13.5" thickBot="1" x14ac:dyDescent="0.25">
      <c r="A512" s="167"/>
      <c r="B512" s="79"/>
      <c r="C512" s="79"/>
      <c r="D512" s="79"/>
      <c r="E512" s="79"/>
      <c r="F512" s="79"/>
      <c r="G512" s="79"/>
      <c r="H512" s="79"/>
      <c r="I512" s="79"/>
      <c r="J512" s="79"/>
      <c r="K512" s="79"/>
      <c r="L512" s="79"/>
      <c r="M512" s="79"/>
      <c r="N512" s="79"/>
      <c r="O512" s="79"/>
      <c r="P512" s="79"/>
      <c r="Q512" s="79"/>
      <c r="R512" s="79"/>
      <c r="S512" s="79"/>
      <c r="T512" s="79"/>
      <c r="U512" s="79"/>
      <c r="V512" s="79"/>
      <c r="W512" s="79"/>
      <c r="X512" s="79"/>
      <c r="Y512" s="79">
        <f t="shared" ref="Y512:AJ512" si="847">A510*M511</f>
        <v>0</v>
      </c>
      <c r="Z512" s="79">
        <f t="shared" si="847"/>
        <v>0</v>
      </c>
      <c r="AA512" s="79">
        <f t="shared" si="847"/>
        <v>0</v>
      </c>
      <c r="AB512" s="79">
        <f t="shared" si="847"/>
        <v>0</v>
      </c>
      <c r="AC512" s="79">
        <f t="shared" si="847"/>
        <v>0</v>
      </c>
      <c r="AD512" s="79">
        <f t="shared" si="847"/>
        <v>0</v>
      </c>
      <c r="AE512" s="79">
        <f t="shared" si="847"/>
        <v>0</v>
      </c>
      <c r="AF512" s="79">
        <f t="shared" si="847"/>
        <v>0</v>
      </c>
      <c r="AG512" s="79">
        <f t="shared" si="847"/>
        <v>0</v>
      </c>
      <c r="AH512" s="79">
        <f t="shared" si="847"/>
        <v>0</v>
      </c>
      <c r="AI512" s="79">
        <f t="shared" si="847"/>
        <v>0</v>
      </c>
      <c r="AJ512" s="79">
        <f t="shared" si="847"/>
        <v>0</v>
      </c>
      <c r="AK512" s="79">
        <f t="shared" ref="AK512:AV512" si="848">IF(A510&gt;4.4,M511,A510*M511)</f>
        <v>0</v>
      </c>
      <c r="AL512" s="79">
        <f t="shared" si="848"/>
        <v>0</v>
      </c>
      <c r="AM512" s="79">
        <f t="shared" si="848"/>
        <v>0</v>
      </c>
      <c r="AN512" s="79">
        <f t="shared" si="848"/>
        <v>0</v>
      </c>
      <c r="AO512" s="79">
        <f t="shared" si="848"/>
        <v>0</v>
      </c>
      <c r="AP512" s="79">
        <f t="shared" si="848"/>
        <v>0</v>
      </c>
      <c r="AQ512" s="79">
        <f t="shared" si="848"/>
        <v>0</v>
      </c>
      <c r="AR512" s="79">
        <f t="shared" si="848"/>
        <v>0</v>
      </c>
      <c r="AS512" s="79">
        <f t="shared" si="848"/>
        <v>0</v>
      </c>
      <c r="AT512" s="79">
        <f t="shared" si="848"/>
        <v>0</v>
      </c>
      <c r="AU512" s="79">
        <f t="shared" si="848"/>
        <v>0</v>
      </c>
      <c r="AV512" s="79">
        <f t="shared" si="848"/>
        <v>0</v>
      </c>
      <c r="AW512" s="79">
        <f>SUM(Y512:AJ512)</f>
        <v>0</v>
      </c>
      <c r="AX512" s="168">
        <f>Kinder!BL511</f>
        <v>0</v>
      </c>
      <c r="AY512" s="168">
        <f>Kinder!BM511</f>
        <v>0</v>
      </c>
      <c r="AZ512" s="168">
        <f>Kinder!BN511</f>
        <v>0</v>
      </c>
      <c r="BA512" s="168">
        <f>Kinder!BO511</f>
        <v>0</v>
      </c>
      <c r="BB512" s="168">
        <f>Kinder!BP511</f>
        <v>0</v>
      </c>
      <c r="BC512" s="168">
        <f>Kinder!BQ511</f>
        <v>0</v>
      </c>
      <c r="BD512" s="168">
        <f>Kinder!BR511</f>
        <v>0</v>
      </c>
      <c r="BE512" s="168">
        <f>Kinder!BS511</f>
        <v>0</v>
      </c>
      <c r="BF512" s="168">
        <f>Kinder!BT511</f>
        <v>0</v>
      </c>
      <c r="BG512" s="168">
        <f>Kinder!BU511</f>
        <v>0</v>
      </c>
      <c r="BH512" s="168">
        <f>Kinder!BV511</f>
        <v>0</v>
      </c>
      <c r="BI512" s="168">
        <f>Kinder!BW511</f>
        <v>0</v>
      </c>
      <c r="BV512" s="79"/>
      <c r="BW512" s="79">
        <f t="shared" ref="BW512:CH512" si="849">IF(MIN(AX510,AX511)&gt;4.5,4.5*AX512,BJ511)</f>
        <v>0</v>
      </c>
      <c r="BX512" s="79">
        <f t="shared" si="849"/>
        <v>0</v>
      </c>
      <c r="BY512" s="79">
        <f t="shared" si="849"/>
        <v>0</v>
      </c>
      <c r="BZ512" s="79">
        <f t="shared" si="849"/>
        <v>0</v>
      </c>
      <c r="CA512" s="79">
        <f t="shared" si="849"/>
        <v>0</v>
      </c>
      <c r="CB512" s="79">
        <f t="shared" si="849"/>
        <v>0</v>
      </c>
      <c r="CC512" s="79">
        <f t="shared" si="849"/>
        <v>0</v>
      </c>
      <c r="CD512" s="79">
        <f t="shared" si="849"/>
        <v>0</v>
      </c>
      <c r="CE512" s="79">
        <f t="shared" si="849"/>
        <v>0</v>
      </c>
      <c r="CF512" s="79">
        <f t="shared" si="849"/>
        <v>0</v>
      </c>
      <c r="CG512" s="79">
        <f t="shared" si="849"/>
        <v>0</v>
      </c>
      <c r="CH512" s="79">
        <f t="shared" si="849"/>
        <v>0</v>
      </c>
      <c r="CI512" s="79">
        <f>SUM(BW512:CH512)</f>
        <v>0</v>
      </c>
      <c r="CJ512" s="80"/>
      <c r="CK512" s="581"/>
      <c r="CL512" s="581"/>
      <c r="CM512" s="581"/>
    </row>
    <row r="513" spans="1:91" x14ac:dyDescent="0.2">
      <c r="A513" s="124">
        <f>Kinder!E513</f>
        <v>0</v>
      </c>
      <c r="B513">
        <f>Kinder!F513</f>
        <v>0</v>
      </c>
      <c r="C513">
        <f>Kinder!G513</f>
        <v>0</v>
      </c>
      <c r="D513">
        <f>Kinder!H513</f>
        <v>0</v>
      </c>
      <c r="E513">
        <f>Kinder!I513</f>
        <v>0</v>
      </c>
      <c r="F513">
        <f>Kinder!J513</f>
        <v>0</v>
      </c>
      <c r="G513">
        <f>Kinder!K513</f>
        <v>0</v>
      </c>
      <c r="H513">
        <f>Kinder!L513</f>
        <v>0</v>
      </c>
      <c r="I513">
        <f>Kinder!M513</f>
        <v>0</v>
      </c>
      <c r="J513">
        <f>Kinder!N513</f>
        <v>0</v>
      </c>
      <c r="K513">
        <f>Kinder!O513</f>
        <v>0</v>
      </c>
      <c r="L513">
        <f>Kinder!P513</f>
        <v>0</v>
      </c>
      <c r="AX513" s="165">
        <f>IF(Kinder!BL513=4.5,'Berechnung 4_5 _ x'!$E$31,Kinder!BL513)</f>
        <v>0</v>
      </c>
      <c r="AY513" s="165">
        <f>IF(Kinder!F513=4.5,'Berechnung 4_5 _ x'!$E$31,Kinder!F513)</f>
        <v>0</v>
      </c>
      <c r="AZ513" s="165">
        <f>IF(Kinder!G513=4.5,'Berechnung 4_5 _ x'!$E$31,Kinder!G513)</f>
        <v>0</v>
      </c>
      <c r="BA513" s="165">
        <f>IF(Kinder!H513=4.5,'Berechnung 4_5 _ x'!$E$31,Kinder!H513)</f>
        <v>0</v>
      </c>
      <c r="BB513" s="165">
        <f>IF(Kinder!I513=4.5,'Berechnung 4_5 _ x'!$E$31,Kinder!I513)</f>
        <v>0</v>
      </c>
      <c r="BC513" s="165">
        <f>IF(Kinder!J513=4.5,'Berechnung 4_5 _ x'!$E$31,Kinder!J513)</f>
        <v>0</v>
      </c>
      <c r="BD513" s="165">
        <f>IF(Kinder!K513=4.5,'Berechnung 4_5 _ x'!$E$31,Kinder!K513)</f>
        <v>0</v>
      </c>
      <c r="BE513" s="165">
        <f>IF(Kinder!L513=4.5,'Berechnung 4_5 _ x'!$E$31,Kinder!L513)</f>
        <v>0</v>
      </c>
      <c r="BF513" s="165">
        <f>IF(Kinder!M513=4.5,'Berechnung 4_5 _ x'!$E$31,Kinder!M513)</f>
        <v>0</v>
      </c>
      <c r="BG513" s="165">
        <f>IF(Kinder!N513=4.5,'Berechnung 4_5 _ x'!$E$31,Kinder!N513)</f>
        <v>0</v>
      </c>
      <c r="BH513" s="165">
        <f>IF(Kinder!O513=4.5,'Berechnung 4_5 _ x'!$E$31,Kinder!O513)</f>
        <v>0</v>
      </c>
      <c r="BI513" s="165">
        <f>IF(Kinder!P513=4.5,'Berechnung 4_5 _ x'!$E$31,Kinder!P513)</f>
        <v>0</v>
      </c>
      <c r="BJ513" s="165"/>
      <c r="BK513" s="165"/>
      <c r="BL513" s="165"/>
      <c r="BM513" s="165"/>
      <c r="BN513" s="165"/>
      <c r="BO513" s="165"/>
      <c r="BP513" s="165"/>
      <c r="BQ513" s="165"/>
      <c r="BR513" s="165"/>
      <c r="BS513" s="165"/>
      <c r="BT513" s="165"/>
      <c r="BU513" s="165"/>
      <c r="BW513">
        <f t="shared" ref="BW513:CH513" si="850">IF(MIN(AX513,AX514)&gt;=4.5,1*AX515,BJ514)</f>
        <v>0</v>
      </c>
      <c r="BX513">
        <f t="shared" si="850"/>
        <v>0</v>
      </c>
      <c r="BY513">
        <f t="shared" si="850"/>
        <v>0</v>
      </c>
      <c r="BZ513">
        <f t="shared" si="850"/>
        <v>0</v>
      </c>
      <c r="CA513">
        <f t="shared" si="850"/>
        <v>0</v>
      </c>
      <c r="CB513">
        <f t="shared" si="850"/>
        <v>0</v>
      </c>
      <c r="CC513">
        <f t="shared" si="850"/>
        <v>0</v>
      </c>
      <c r="CD513">
        <f t="shared" si="850"/>
        <v>0</v>
      </c>
      <c r="CE513">
        <f t="shared" si="850"/>
        <v>0</v>
      </c>
      <c r="CF513">
        <f t="shared" si="850"/>
        <v>0</v>
      </c>
      <c r="CG513">
        <f t="shared" si="850"/>
        <v>0</v>
      </c>
      <c r="CH513">
        <f t="shared" si="850"/>
        <v>0</v>
      </c>
      <c r="CJ513" s="78">
        <f>SUM(BW513:CH513)</f>
        <v>0</v>
      </c>
      <c r="CK513" s="581">
        <f>CL513+CM513</f>
        <v>0</v>
      </c>
      <c r="CL513" s="581">
        <f>IF(COUNTIF(Kinder!E515:P515,Antrag!$C$4)=0,0,(IF(AND(A513=2,Kinder!E515=Antrag!$C$4),M514,0)+IF(AND(OR(A513=2,B513=2),Kinder!F515=Antrag!$C$4),N514,0)+IF(AND(OR(A513=2,B513=2,C513=2),Kinder!G515=Antrag!$C$4),O514,0)+IF(AND(OR(A513=2,B513=2,C513=2,D513=2),Kinder!H515=Antrag!$C$4),P514,0)+IF(AND(OR(A513=2,B513=2,C513=2,D513=2,E513=2),Kinder!I515=Antrag!$C$4),Q514,0)+IF(AND(OR(A513=2,B513=2,C513=2,D513=2,E513=2,F513=2),Kinder!J515=Antrag!$C$4),R514,0))/12)</f>
        <v>0</v>
      </c>
      <c r="CM513" s="581">
        <f>IF(COUNTIF(Kinder!E515:P515,Antrag!$C$4)=0,0,(IF(AND(OR(A513=2,B513=2,C513=2,D513=2,E513=2,F513=2,G513=2),Kinder!K515=Antrag!$C$4),S514,0)+IF(AND(OR(A513=2,B513=2,C513=2,D513=2,E513=2,F513=2,G513=2,H513=2),Kinder!L515=Antrag!$C$4),T514,0)+IF(AND(OR(A513=2,B513=2,C513=2,D513=2,E513=2,F513=2,G513=2,H513=2,I513=2),Kinder!M515=Antrag!$C$4),U514,0)+IF(AND(OR(A513=2,B513=2,C513=2,D513=2,E513=2,F513=2,G513=2,H513=2,I513=2,J513=2),Kinder!N515=Antrag!$C$4),V514,0)+IF(AND(OR(A513=2,B513=2,C513=2,D513=2,E513=2,F513=2,G513=2,H513=2,I513=2,J513=2,K513=2),Kinder!O515=Antrag!$C$4),W514,0)+IF(AND(OR(A513=2,B513=2,C513=2,D513=2,E513=2,F513=2,G513=2,H513=2,I513=2,J513=2,K513=2,L513=2),Kinder!P515=Antrag!$C$4),X514,0))/12)</f>
        <v>0</v>
      </c>
    </row>
    <row r="514" spans="1:91" x14ac:dyDescent="0.2">
      <c r="A514" s="124"/>
      <c r="M514">
        <f>Kinder!E514</f>
        <v>0</v>
      </c>
      <c r="N514">
        <f>Kinder!F514</f>
        <v>0</v>
      </c>
      <c r="O514">
        <f>Kinder!G514</f>
        <v>0</v>
      </c>
      <c r="P514">
        <f>Kinder!H514</f>
        <v>0</v>
      </c>
      <c r="Q514">
        <f>Kinder!I514</f>
        <v>0</v>
      </c>
      <c r="R514">
        <f>Kinder!J514</f>
        <v>0</v>
      </c>
      <c r="S514">
        <f>Kinder!K514</f>
        <v>0</v>
      </c>
      <c r="T514">
        <f>Kinder!L514</f>
        <v>0</v>
      </c>
      <c r="U514">
        <f>Kinder!M514</f>
        <v>0</v>
      </c>
      <c r="V514">
        <f>Kinder!N514</f>
        <v>0</v>
      </c>
      <c r="W514">
        <f>Kinder!O514</f>
        <v>0</v>
      </c>
      <c r="X514">
        <f>Kinder!P514</f>
        <v>0</v>
      </c>
      <c r="AX514">
        <f>IF(Kinder!BL513&gt;=4.5,IF('Berechnung 4_5 _ x'!D$5="Nein",4.5,IF(Kinder!AJ$903&lt;3,IF(MAX(Kinder!$AJ$903:AJ$903)&lt;3,4.5,Kinder!BL513),MIN('Berechnung 4_5 _ x'!$E$31:$F$32))),Kinder!BL513)</f>
        <v>0</v>
      </c>
      <c r="AY514">
        <f>IF(Kinder!BM513&gt;=4.5,IF('Berechnung 4_5 _ x'!E$5="Nein",4.5,IF(Kinder!AK$903&lt;3,IF(MAX(Kinder!$AJ$903:AK$903)&lt;3,4.5,Kinder!BM513),MIN('Berechnung 4_5 _ x'!$E$31:$F$32))),Kinder!BM513)</f>
        <v>0</v>
      </c>
      <c r="AZ514">
        <f>IF(Kinder!BN513&gt;=4.5,IF('Berechnung 4_5 _ x'!F$5="Nein",4.5,IF(Kinder!AL$903&lt;3,IF(MAX(Kinder!$AJ$903:AL$903)&lt;3,4.5,Kinder!BN513),MIN('Berechnung 4_5 _ x'!$E$31:$F$32))),Kinder!BN513)</f>
        <v>0</v>
      </c>
      <c r="BA514">
        <f>IF(Kinder!BO513&gt;=4.5,IF('Berechnung 4_5 _ x'!G$5="Nein",4.5,IF(Kinder!AM$903&lt;3,IF(MAX(Kinder!$AJ$903:AM$903)&lt;3,4.5,Kinder!BO513),MIN('Berechnung 4_5 _ x'!$E$31:$F$32))),Kinder!BO513)</f>
        <v>0</v>
      </c>
      <c r="BB514">
        <f>IF(Kinder!BP513&gt;=4.5,IF('Berechnung 4_5 _ x'!H$5="Nein",4.5,IF(Kinder!AN$903&lt;3,IF(MAX(Kinder!$AJ$903:AN$903)&lt;3,4.5,Kinder!BP513),MIN('Berechnung 4_5 _ x'!$E$31:$F$32))),Kinder!BP513)</f>
        <v>0</v>
      </c>
      <c r="BC514">
        <f>IF(Kinder!BQ513&gt;=4.5,IF('Berechnung 4_5 _ x'!I$5="Nein",4.5,IF(Kinder!AO$903&lt;3,IF(MAX(Kinder!$AJ$903:AO$903)&lt;3,4.5,Kinder!BQ513),MIN('Berechnung 4_5 _ x'!$E$31:$F$32))),Kinder!BQ513)</f>
        <v>0</v>
      </c>
      <c r="BD514">
        <f>IF(Kinder!BR513&gt;=4.5,IF('Berechnung 4_5 _ x'!J$5="Nein",4.5,IF(Kinder!AP$903&lt;3,IF(MAX(Kinder!$AJ$903:AP$903)&lt;3,4.5,Kinder!BR513),MIN('Berechnung 4_5 _ x'!$E$31:$F$32))),Kinder!BR513)</f>
        <v>0</v>
      </c>
      <c r="BE514">
        <f>IF(Kinder!BS513&gt;=4.5,IF('Berechnung 4_5 _ x'!K$5="Nein",4.5,IF(Kinder!AQ$903&lt;3,IF(MAX(Kinder!$AJ$903:AQ$903)&lt;3,4.5,Kinder!BS513),MIN('Berechnung 4_5 _ x'!$E$31:$F$32))),Kinder!BS513)</f>
        <v>0</v>
      </c>
      <c r="BF514">
        <f>IF(Kinder!BT513&gt;=4.5,IF('Berechnung 4_5 _ x'!L$5="Nein",4.5,IF(Kinder!AR$903&lt;3,IF(MAX(Kinder!$AJ$903:AR$903)&lt;3,4.5,Kinder!BT513),MIN('Berechnung 4_5 _ x'!$E$31:$F$32))),Kinder!BT513)</f>
        <v>0</v>
      </c>
      <c r="BG514">
        <f>IF(Kinder!BU513&gt;=4.5,IF('Berechnung 4_5 _ x'!M$5="Nein",4.5,IF(Kinder!AS$903&lt;3,IF(MAX(Kinder!$AJ$903:AS$903)&lt;3,4.5,Kinder!BU513),MIN('Berechnung 4_5 _ x'!$E$31:$F$32))),Kinder!BU513)</f>
        <v>0</v>
      </c>
      <c r="BH514">
        <f>IF(Kinder!BV513&gt;=4.5,IF('Berechnung 4_5 _ x'!N$5="Nein",4.5,IF(Kinder!AT$903&lt;3,IF(MAX(Kinder!$AJ$903:AT$903)&lt;3,4.5,Kinder!BV513),MIN('Berechnung 4_5 _ x'!$E$31:$F$32))),Kinder!BV513)</f>
        <v>0</v>
      </c>
      <c r="BI514">
        <f>IF(Kinder!BW513&gt;=4.5,IF('Berechnung 4_5 _ x'!O$5="Nein",4.5,IF(Kinder!AU$903&lt;3,IF(MAX(Kinder!$AJ$903:AU$903)&lt;3,4.5,Kinder!BW513),MIN('Berechnung 4_5 _ x'!$E$31:$F$32))),Kinder!BW513)</f>
        <v>0</v>
      </c>
      <c r="BJ514">
        <f t="shared" ref="BJ514:BU514" si="851">MIN(AX513,AX514)*AX515</f>
        <v>0</v>
      </c>
      <c r="BK514">
        <f t="shared" si="851"/>
        <v>0</v>
      </c>
      <c r="BL514">
        <f t="shared" si="851"/>
        <v>0</v>
      </c>
      <c r="BM514">
        <f t="shared" si="851"/>
        <v>0</v>
      </c>
      <c r="BN514">
        <f t="shared" si="851"/>
        <v>0</v>
      </c>
      <c r="BO514">
        <f t="shared" si="851"/>
        <v>0</v>
      </c>
      <c r="BP514">
        <f t="shared" si="851"/>
        <v>0</v>
      </c>
      <c r="BQ514">
        <f t="shared" si="851"/>
        <v>0</v>
      </c>
      <c r="BR514">
        <f t="shared" si="851"/>
        <v>0</v>
      </c>
      <c r="BS514">
        <f t="shared" si="851"/>
        <v>0</v>
      </c>
      <c r="BT514">
        <f t="shared" si="851"/>
        <v>0</v>
      </c>
      <c r="BU514">
        <f t="shared" si="851"/>
        <v>0</v>
      </c>
      <c r="BV514">
        <f>SUM(BJ514:BU514)</f>
        <v>0</v>
      </c>
      <c r="CJ514" s="78"/>
      <c r="CK514" s="581"/>
      <c r="CL514" s="581"/>
      <c r="CM514" s="581"/>
    </row>
    <row r="515" spans="1:91" ht="13.5" thickBot="1" x14ac:dyDescent="0.25">
      <c r="A515" s="167"/>
      <c r="B515" s="79"/>
      <c r="C515" s="79"/>
      <c r="D515" s="79"/>
      <c r="E515" s="79"/>
      <c r="F515" s="79"/>
      <c r="G515" s="79"/>
      <c r="H515" s="79"/>
      <c r="I515" s="79"/>
      <c r="J515" s="79"/>
      <c r="K515" s="79"/>
      <c r="L515" s="79"/>
      <c r="M515" s="79"/>
      <c r="N515" s="79"/>
      <c r="O515" s="79"/>
      <c r="P515" s="79"/>
      <c r="Q515" s="79"/>
      <c r="R515" s="79"/>
      <c r="S515" s="79"/>
      <c r="T515" s="79"/>
      <c r="U515" s="79"/>
      <c r="V515" s="79"/>
      <c r="W515" s="79"/>
      <c r="X515" s="79"/>
      <c r="Y515" s="79">
        <f t="shared" ref="Y515:AJ515" si="852">A513*M514</f>
        <v>0</v>
      </c>
      <c r="Z515" s="79">
        <f t="shared" si="852"/>
        <v>0</v>
      </c>
      <c r="AA515" s="79">
        <f t="shared" si="852"/>
        <v>0</v>
      </c>
      <c r="AB515" s="79">
        <f t="shared" si="852"/>
        <v>0</v>
      </c>
      <c r="AC515" s="79">
        <f t="shared" si="852"/>
        <v>0</v>
      </c>
      <c r="AD515" s="79">
        <f t="shared" si="852"/>
        <v>0</v>
      </c>
      <c r="AE515" s="79">
        <f t="shared" si="852"/>
        <v>0</v>
      </c>
      <c r="AF515" s="79">
        <f t="shared" si="852"/>
        <v>0</v>
      </c>
      <c r="AG515" s="79">
        <f t="shared" si="852"/>
        <v>0</v>
      </c>
      <c r="AH515" s="79">
        <f t="shared" si="852"/>
        <v>0</v>
      </c>
      <c r="AI515" s="79">
        <f t="shared" si="852"/>
        <v>0</v>
      </c>
      <c r="AJ515" s="79">
        <f t="shared" si="852"/>
        <v>0</v>
      </c>
      <c r="AK515" s="79">
        <f t="shared" ref="AK515:AV515" si="853">IF(A513&gt;4.4,M514,A513*M514)</f>
        <v>0</v>
      </c>
      <c r="AL515" s="79">
        <f t="shared" si="853"/>
        <v>0</v>
      </c>
      <c r="AM515" s="79">
        <f t="shared" si="853"/>
        <v>0</v>
      </c>
      <c r="AN515" s="79">
        <f t="shared" si="853"/>
        <v>0</v>
      </c>
      <c r="AO515" s="79">
        <f t="shared" si="853"/>
        <v>0</v>
      </c>
      <c r="AP515" s="79">
        <f t="shared" si="853"/>
        <v>0</v>
      </c>
      <c r="AQ515" s="79">
        <f t="shared" si="853"/>
        <v>0</v>
      </c>
      <c r="AR515" s="79">
        <f t="shared" si="853"/>
        <v>0</v>
      </c>
      <c r="AS515" s="79">
        <f t="shared" si="853"/>
        <v>0</v>
      </c>
      <c r="AT515" s="79">
        <f t="shared" si="853"/>
        <v>0</v>
      </c>
      <c r="AU515" s="79">
        <f t="shared" si="853"/>
        <v>0</v>
      </c>
      <c r="AV515" s="79">
        <f t="shared" si="853"/>
        <v>0</v>
      </c>
      <c r="AW515" s="79">
        <f>SUM(Y515:AJ515)</f>
        <v>0</v>
      </c>
      <c r="AX515" s="168">
        <f>Kinder!BL514</f>
        <v>0</v>
      </c>
      <c r="AY515" s="168">
        <f>Kinder!BM514</f>
        <v>0</v>
      </c>
      <c r="AZ515" s="168">
        <f>Kinder!BN514</f>
        <v>0</v>
      </c>
      <c r="BA515" s="168">
        <f>Kinder!BO514</f>
        <v>0</v>
      </c>
      <c r="BB515" s="168">
        <f>Kinder!BP514</f>
        <v>0</v>
      </c>
      <c r="BC515" s="168">
        <f>Kinder!BQ514</f>
        <v>0</v>
      </c>
      <c r="BD515" s="168">
        <f>Kinder!BR514</f>
        <v>0</v>
      </c>
      <c r="BE515" s="168">
        <f>Kinder!BS514</f>
        <v>0</v>
      </c>
      <c r="BF515" s="168">
        <f>Kinder!BT514</f>
        <v>0</v>
      </c>
      <c r="BG515" s="168">
        <f>Kinder!BU514</f>
        <v>0</v>
      </c>
      <c r="BH515" s="168">
        <f>Kinder!BV514</f>
        <v>0</v>
      </c>
      <c r="BI515" s="168">
        <f>Kinder!BW514</f>
        <v>0</v>
      </c>
      <c r="BV515" s="79"/>
      <c r="BW515" s="79">
        <f t="shared" ref="BW515:CH515" si="854">IF(MIN(AX513,AX514)&gt;4.5,4.5*AX515,BJ514)</f>
        <v>0</v>
      </c>
      <c r="BX515" s="79">
        <f t="shared" si="854"/>
        <v>0</v>
      </c>
      <c r="BY515" s="79">
        <f t="shared" si="854"/>
        <v>0</v>
      </c>
      <c r="BZ515" s="79">
        <f t="shared" si="854"/>
        <v>0</v>
      </c>
      <c r="CA515" s="79">
        <f t="shared" si="854"/>
        <v>0</v>
      </c>
      <c r="CB515" s="79">
        <f t="shared" si="854"/>
        <v>0</v>
      </c>
      <c r="CC515" s="79">
        <f t="shared" si="854"/>
        <v>0</v>
      </c>
      <c r="CD515" s="79">
        <f t="shared" si="854"/>
        <v>0</v>
      </c>
      <c r="CE515" s="79">
        <f t="shared" si="854"/>
        <v>0</v>
      </c>
      <c r="CF515" s="79">
        <f t="shared" si="854"/>
        <v>0</v>
      </c>
      <c r="CG515" s="79">
        <f t="shared" si="854"/>
        <v>0</v>
      </c>
      <c r="CH515" s="79">
        <f t="shared" si="854"/>
        <v>0</v>
      </c>
      <c r="CI515" s="79">
        <f>SUM(BW515:CH515)</f>
        <v>0</v>
      </c>
      <c r="CJ515" s="80"/>
      <c r="CK515" s="581"/>
      <c r="CL515" s="581"/>
      <c r="CM515" s="581"/>
    </row>
    <row r="516" spans="1:91" x14ac:dyDescent="0.2">
      <c r="A516" s="124">
        <f>Kinder!E516</f>
        <v>0</v>
      </c>
      <c r="B516">
        <f>Kinder!F516</f>
        <v>0</v>
      </c>
      <c r="C516">
        <f>Kinder!G516</f>
        <v>0</v>
      </c>
      <c r="D516">
        <f>Kinder!H516</f>
        <v>0</v>
      </c>
      <c r="E516">
        <f>Kinder!I516</f>
        <v>0</v>
      </c>
      <c r="F516">
        <f>Kinder!J516</f>
        <v>0</v>
      </c>
      <c r="G516">
        <f>Kinder!K516</f>
        <v>0</v>
      </c>
      <c r="H516">
        <f>Kinder!L516</f>
        <v>0</v>
      </c>
      <c r="I516">
        <f>Kinder!M516</f>
        <v>0</v>
      </c>
      <c r="J516">
        <f>Kinder!N516</f>
        <v>0</v>
      </c>
      <c r="K516">
        <f>Kinder!O516</f>
        <v>0</v>
      </c>
      <c r="L516">
        <f>Kinder!P516</f>
        <v>0</v>
      </c>
      <c r="AX516" s="165">
        <f>IF(Kinder!BL516=4.5,'Berechnung 4_5 _ x'!$E$31,Kinder!BL516)</f>
        <v>0</v>
      </c>
      <c r="AY516" s="165">
        <f>IF(Kinder!F516=4.5,'Berechnung 4_5 _ x'!$E$31,Kinder!F516)</f>
        <v>0</v>
      </c>
      <c r="AZ516" s="165">
        <f>IF(Kinder!G516=4.5,'Berechnung 4_5 _ x'!$E$31,Kinder!G516)</f>
        <v>0</v>
      </c>
      <c r="BA516" s="165">
        <f>IF(Kinder!H516=4.5,'Berechnung 4_5 _ x'!$E$31,Kinder!H516)</f>
        <v>0</v>
      </c>
      <c r="BB516" s="165">
        <f>IF(Kinder!I516=4.5,'Berechnung 4_5 _ x'!$E$31,Kinder!I516)</f>
        <v>0</v>
      </c>
      <c r="BC516" s="165">
        <f>IF(Kinder!J516=4.5,'Berechnung 4_5 _ x'!$E$31,Kinder!J516)</f>
        <v>0</v>
      </c>
      <c r="BD516" s="165">
        <f>IF(Kinder!K516=4.5,'Berechnung 4_5 _ x'!$E$31,Kinder!K516)</f>
        <v>0</v>
      </c>
      <c r="BE516" s="165">
        <f>IF(Kinder!L516=4.5,'Berechnung 4_5 _ x'!$E$31,Kinder!L516)</f>
        <v>0</v>
      </c>
      <c r="BF516" s="165">
        <f>IF(Kinder!M516=4.5,'Berechnung 4_5 _ x'!$E$31,Kinder!M516)</f>
        <v>0</v>
      </c>
      <c r="BG516" s="165">
        <f>IF(Kinder!N516=4.5,'Berechnung 4_5 _ x'!$E$31,Kinder!N516)</f>
        <v>0</v>
      </c>
      <c r="BH516" s="165">
        <f>IF(Kinder!O516=4.5,'Berechnung 4_5 _ x'!$E$31,Kinder!O516)</f>
        <v>0</v>
      </c>
      <c r="BI516" s="165">
        <f>IF(Kinder!P516=4.5,'Berechnung 4_5 _ x'!$E$31,Kinder!P516)</f>
        <v>0</v>
      </c>
      <c r="BJ516" s="165"/>
      <c r="BK516" s="165"/>
      <c r="BL516" s="165"/>
      <c r="BM516" s="165"/>
      <c r="BN516" s="165"/>
      <c r="BO516" s="165"/>
      <c r="BP516" s="165"/>
      <c r="BQ516" s="165"/>
      <c r="BR516" s="165"/>
      <c r="BS516" s="165"/>
      <c r="BT516" s="165"/>
      <c r="BU516" s="165"/>
      <c r="BW516">
        <f t="shared" ref="BW516:CH516" si="855">IF(MIN(AX516,AX517)&gt;=4.5,1*AX518,BJ517)</f>
        <v>0</v>
      </c>
      <c r="BX516">
        <f t="shared" si="855"/>
        <v>0</v>
      </c>
      <c r="BY516">
        <f t="shared" si="855"/>
        <v>0</v>
      </c>
      <c r="BZ516">
        <f t="shared" si="855"/>
        <v>0</v>
      </c>
      <c r="CA516">
        <f t="shared" si="855"/>
        <v>0</v>
      </c>
      <c r="CB516">
        <f t="shared" si="855"/>
        <v>0</v>
      </c>
      <c r="CC516">
        <f t="shared" si="855"/>
        <v>0</v>
      </c>
      <c r="CD516">
        <f t="shared" si="855"/>
        <v>0</v>
      </c>
      <c r="CE516">
        <f t="shared" si="855"/>
        <v>0</v>
      </c>
      <c r="CF516">
        <f t="shared" si="855"/>
        <v>0</v>
      </c>
      <c r="CG516">
        <f t="shared" si="855"/>
        <v>0</v>
      </c>
      <c r="CH516">
        <f t="shared" si="855"/>
        <v>0</v>
      </c>
      <c r="CJ516" s="78">
        <f>SUM(BW516:CH516)</f>
        <v>0</v>
      </c>
      <c r="CK516" s="581">
        <f>CL516+CM516</f>
        <v>0</v>
      </c>
      <c r="CL516" s="581">
        <f>IF(COUNTIF(Kinder!E518:P518,Antrag!$C$4)=0,0,(IF(AND(A516=2,Kinder!E518=Antrag!$C$4),M517,0)+IF(AND(OR(A516=2,B516=2),Kinder!F518=Antrag!$C$4),N517,0)+IF(AND(OR(A516=2,B516=2,C516=2),Kinder!G518=Antrag!$C$4),O517,0)+IF(AND(OR(A516=2,B516=2,C516=2,D516=2),Kinder!H518=Antrag!$C$4),P517,0)+IF(AND(OR(A516=2,B516=2,C516=2,D516=2,E516=2),Kinder!I518=Antrag!$C$4),Q517,0)+IF(AND(OR(A516=2,B516=2,C516=2,D516=2,E516=2,F516=2),Kinder!J518=Antrag!$C$4),R517,0))/12)</f>
        <v>0</v>
      </c>
      <c r="CM516" s="581">
        <f>IF(COUNTIF(Kinder!E518:P518,Antrag!$C$4)=0,0,(IF(AND(OR(A516=2,B516=2,C516=2,D516=2,E516=2,F516=2,G516=2),Kinder!K518=Antrag!$C$4),S517,0)+IF(AND(OR(A516=2,B516=2,C516=2,D516=2,E516=2,F516=2,G516=2,H516=2),Kinder!L518=Antrag!$C$4),T517,0)+IF(AND(OR(A516=2,B516=2,C516=2,D516=2,E516=2,F516=2,G516=2,H516=2,I516=2),Kinder!M518=Antrag!$C$4),U517,0)+IF(AND(OR(A516=2,B516=2,C516=2,D516=2,E516=2,F516=2,G516=2,H516=2,I516=2,J516=2),Kinder!N518=Antrag!$C$4),V517,0)+IF(AND(OR(A516=2,B516=2,C516=2,D516=2,E516=2,F516=2,G516=2,H516=2,I516=2,J516=2,K516=2),Kinder!O518=Antrag!$C$4),W517,0)+IF(AND(OR(A516=2,B516=2,C516=2,D516=2,E516=2,F516=2,G516=2,H516=2,I516=2,J516=2,K516=2,L516=2),Kinder!P518=Antrag!$C$4),X517,0))/12)</f>
        <v>0</v>
      </c>
    </row>
    <row r="517" spans="1:91" x14ac:dyDescent="0.2">
      <c r="A517" s="124"/>
      <c r="M517">
        <f>Kinder!E517</f>
        <v>0</v>
      </c>
      <c r="N517">
        <f>Kinder!F517</f>
        <v>0</v>
      </c>
      <c r="O517">
        <f>Kinder!G517</f>
        <v>0</v>
      </c>
      <c r="P517">
        <f>Kinder!H517</f>
        <v>0</v>
      </c>
      <c r="Q517">
        <f>Kinder!I517</f>
        <v>0</v>
      </c>
      <c r="R517">
        <f>Kinder!J517</f>
        <v>0</v>
      </c>
      <c r="S517">
        <f>Kinder!K517</f>
        <v>0</v>
      </c>
      <c r="T517">
        <f>Kinder!L517</f>
        <v>0</v>
      </c>
      <c r="U517">
        <f>Kinder!M517</f>
        <v>0</v>
      </c>
      <c r="V517">
        <f>Kinder!N517</f>
        <v>0</v>
      </c>
      <c r="W517">
        <f>Kinder!O517</f>
        <v>0</v>
      </c>
      <c r="X517">
        <f>Kinder!P517</f>
        <v>0</v>
      </c>
      <c r="AX517">
        <f>IF(Kinder!BL516&gt;=4.5,IF('Berechnung 4_5 _ x'!D$5="Nein",4.5,IF(Kinder!AJ$903&lt;3,IF(MAX(Kinder!$AJ$903:AJ$903)&lt;3,4.5,Kinder!BL516),MIN('Berechnung 4_5 _ x'!$E$31:$F$32))),Kinder!BL516)</f>
        <v>0</v>
      </c>
      <c r="AY517">
        <f>IF(Kinder!BM516&gt;=4.5,IF('Berechnung 4_5 _ x'!E$5="Nein",4.5,IF(Kinder!AK$903&lt;3,IF(MAX(Kinder!$AJ$903:AK$903)&lt;3,4.5,Kinder!BM516),MIN('Berechnung 4_5 _ x'!$E$31:$F$32))),Kinder!BM516)</f>
        <v>0</v>
      </c>
      <c r="AZ517">
        <f>IF(Kinder!BN516&gt;=4.5,IF('Berechnung 4_5 _ x'!F$5="Nein",4.5,IF(Kinder!AL$903&lt;3,IF(MAX(Kinder!$AJ$903:AL$903)&lt;3,4.5,Kinder!BN516),MIN('Berechnung 4_5 _ x'!$E$31:$F$32))),Kinder!BN516)</f>
        <v>0</v>
      </c>
      <c r="BA517">
        <f>IF(Kinder!BO516&gt;=4.5,IF('Berechnung 4_5 _ x'!G$5="Nein",4.5,IF(Kinder!AM$903&lt;3,IF(MAX(Kinder!$AJ$903:AM$903)&lt;3,4.5,Kinder!BO516),MIN('Berechnung 4_5 _ x'!$E$31:$F$32))),Kinder!BO516)</f>
        <v>0</v>
      </c>
      <c r="BB517">
        <f>IF(Kinder!BP516&gt;=4.5,IF('Berechnung 4_5 _ x'!H$5="Nein",4.5,IF(Kinder!AN$903&lt;3,IF(MAX(Kinder!$AJ$903:AN$903)&lt;3,4.5,Kinder!BP516),MIN('Berechnung 4_5 _ x'!$E$31:$F$32))),Kinder!BP516)</f>
        <v>0</v>
      </c>
      <c r="BC517">
        <f>IF(Kinder!BQ516&gt;=4.5,IF('Berechnung 4_5 _ x'!I$5="Nein",4.5,IF(Kinder!AO$903&lt;3,IF(MAX(Kinder!$AJ$903:AO$903)&lt;3,4.5,Kinder!BQ516),MIN('Berechnung 4_5 _ x'!$E$31:$F$32))),Kinder!BQ516)</f>
        <v>0</v>
      </c>
      <c r="BD517">
        <f>IF(Kinder!BR516&gt;=4.5,IF('Berechnung 4_5 _ x'!J$5="Nein",4.5,IF(Kinder!AP$903&lt;3,IF(MAX(Kinder!$AJ$903:AP$903)&lt;3,4.5,Kinder!BR516),MIN('Berechnung 4_5 _ x'!$E$31:$F$32))),Kinder!BR516)</f>
        <v>0</v>
      </c>
      <c r="BE517">
        <f>IF(Kinder!BS516&gt;=4.5,IF('Berechnung 4_5 _ x'!K$5="Nein",4.5,IF(Kinder!AQ$903&lt;3,IF(MAX(Kinder!$AJ$903:AQ$903)&lt;3,4.5,Kinder!BS516),MIN('Berechnung 4_5 _ x'!$E$31:$F$32))),Kinder!BS516)</f>
        <v>0</v>
      </c>
      <c r="BF517">
        <f>IF(Kinder!BT516&gt;=4.5,IF('Berechnung 4_5 _ x'!L$5="Nein",4.5,IF(Kinder!AR$903&lt;3,IF(MAX(Kinder!$AJ$903:AR$903)&lt;3,4.5,Kinder!BT516),MIN('Berechnung 4_5 _ x'!$E$31:$F$32))),Kinder!BT516)</f>
        <v>0</v>
      </c>
      <c r="BG517">
        <f>IF(Kinder!BU516&gt;=4.5,IF('Berechnung 4_5 _ x'!M$5="Nein",4.5,IF(Kinder!AS$903&lt;3,IF(MAX(Kinder!$AJ$903:AS$903)&lt;3,4.5,Kinder!BU516),MIN('Berechnung 4_5 _ x'!$E$31:$F$32))),Kinder!BU516)</f>
        <v>0</v>
      </c>
      <c r="BH517">
        <f>IF(Kinder!BV516&gt;=4.5,IF('Berechnung 4_5 _ x'!N$5="Nein",4.5,IF(Kinder!AT$903&lt;3,IF(MAX(Kinder!$AJ$903:AT$903)&lt;3,4.5,Kinder!BV516),MIN('Berechnung 4_5 _ x'!$E$31:$F$32))),Kinder!BV516)</f>
        <v>0</v>
      </c>
      <c r="BI517">
        <f>IF(Kinder!BW516&gt;=4.5,IF('Berechnung 4_5 _ x'!O$5="Nein",4.5,IF(Kinder!AU$903&lt;3,IF(MAX(Kinder!$AJ$903:AU$903)&lt;3,4.5,Kinder!BW516),MIN('Berechnung 4_5 _ x'!$E$31:$F$32))),Kinder!BW516)</f>
        <v>0</v>
      </c>
      <c r="BJ517">
        <f t="shared" ref="BJ517:BU517" si="856">MIN(AX516,AX517)*AX518</f>
        <v>0</v>
      </c>
      <c r="BK517">
        <f t="shared" si="856"/>
        <v>0</v>
      </c>
      <c r="BL517">
        <f t="shared" si="856"/>
        <v>0</v>
      </c>
      <c r="BM517">
        <f t="shared" si="856"/>
        <v>0</v>
      </c>
      <c r="BN517">
        <f t="shared" si="856"/>
        <v>0</v>
      </c>
      <c r="BO517">
        <f t="shared" si="856"/>
        <v>0</v>
      </c>
      <c r="BP517">
        <f t="shared" si="856"/>
        <v>0</v>
      </c>
      <c r="BQ517">
        <f t="shared" si="856"/>
        <v>0</v>
      </c>
      <c r="BR517">
        <f t="shared" si="856"/>
        <v>0</v>
      </c>
      <c r="BS517">
        <f t="shared" si="856"/>
        <v>0</v>
      </c>
      <c r="BT517">
        <f t="shared" si="856"/>
        <v>0</v>
      </c>
      <c r="BU517">
        <f t="shared" si="856"/>
        <v>0</v>
      </c>
      <c r="BV517">
        <f>SUM(BJ517:BU517)</f>
        <v>0</v>
      </c>
      <c r="CJ517" s="78"/>
      <c r="CK517" s="581"/>
      <c r="CL517" s="581"/>
      <c r="CM517" s="581"/>
    </row>
    <row r="518" spans="1:91" ht="13.5" thickBot="1" x14ac:dyDescent="0.25">
      <c r="A518" s="167"/>
      <c r="B518" s="79"/>
      <c r="C518" s="79"/>
      <c r="D518" s="79"/>
      <c r="E518" s="79"/>
      <c r="F518" s="79"/>
      <c r="G518" s="79"/>
      <c r="H518" s="79"/>
      <c r="I518" s="79"/>
      <c r="J518" s="79"/>
      <c r="K518" s="79"/>
      <c r="L518" s="79"/>
      <c r="M518" s="79"/>
      <c r="N518" s="79"/>
      <c r="O518" s="79"/>
      <c r="P518" s="79"/>
      <c r="Q518" s="79"/>
      <c r="R518" s="79"/>
      <c r="S518" s="79"/>
      <c r="T518" s="79"/>
      <c r="U518" s="79"/>
      <c r="V518" s="79"/>
      <c r="W518" s="79"/>
      <c r="X518" s="79"/>
      <c r="Y518" s="79">
        <f t="shared" ref="Y518:AJ518" si="857">A516*M517</f>
        <v>0</v>
      </c>
      <c r="Z518" s="79">
        <f t="shared" si="857"/>
        <v>0</v>
      </c>
      <c r="AA518" s="79">
        <f t="shared" si="857"/>
        <v>0</v>
      </c>
      <c r="AB518" s="79">
        <f t="shared" si="857"/>
        <v>0</v>
      </c>
      <c r="AC518" s="79">
        <f t="shared" si="857"/>
        <v>0</v>
      </c>
      <c r="AD518" s="79">
        <f t="shared" si="857"/>
        <v>0</v>
      </c>
      <c r="AE518" s="79">
        <f t="shared" si="857"/>
        <v>0</v>
      </c>
      <c r="AF518" s="79">
        <f t="shared" si="857"/>
        <v>0</v>
      </c>
      <c r="AG518" s="79">
        <f t="shared" si="857"/>
        <v>0</v>
      </c>
      <c r="AH518" s="79">
        <f t="shared" si="857"/>
        <v>0</v>
      </c>
      <c r="AI518" s="79">
        <f t="shared" si="857"/>
        <v>0</v>
      </c>
      <c r="AJ518" s="79">
        <f t="shared" si="857"/>
        <v>0</v>
      </c>
      <c r="AK518" s="79">
        <f t="shared" ref="AK518:AV518" si="858">IF(A516&gt;4.4,M517,A516*M517)</f>
        <v>0</v>
      </c>
      <c r="AL518" s="79">
        <f t="shared" si="858"/>
        <v>0</v>
      </c>
      <c r="AM518" s="79">
        <f t="shared" si="858"/>
        <v>0</v>
      </c>
      <c r="AN518" s="79">
        <f t="shared" si="858"/>
        <v>0</v>
      </c>
      <c r="AO518" s="79">
        <f t="shared" si="858"/>
        <v>0</v>
      </c>
      <c r="AP518" s="79">
        <f t="shared" si="858"/>
        <v>0</v>
      </c>
      <c r="AQ518" s="79">
        <f t="shared" si="858"/>
        <v>0</v>
      </c>
      <c r="AR518" s="79">
        <f t="shared" si="858"/>
        <v>0</v>
      </c>
      <c r="AS518" s="79">
        <f t="shared" si="858"/>
        <v>0</v>
      </c>
      <c r="AT518" s="79">
        <f t="shared" si="858"/>
        <v>0</v>
      </c>
      <c r="AU518" s="79">
        <f t="shared" si="858"/>
        <v>0</v>
      </c>
      <c r="AV518" s="79">
        <f t="shared" si="858"/>
        <v>0</v>
      </c>
      <c r="AW518" s="79">
        <f>SUM(Y518:AJ518)</f>
        <v>0</v>
      </c>
      <c r="AX518" s="168">
        <f>Kinder!BL517</f>
        <v>0</v>
      </c>
      <c r="AY518" s="168">
        <f>Kinder!BM517</f>
        <v>0</v>
      </c>
      <c r="AZ518" s="168">
        <f>Kinder!BN517</f>
        <v>0</v>
      </c>
      <c r="BA518" s="168">
        <f>Kinder!BO517</f>
        <v>0</v>
      </c>
      <c r="BB518" s="168">
        <f>Kinder!BP517</f>
        <v>0</v>
      </c>
      <c r="BC518" s="168">
        <f>Kinder!BQ517</f>
        <v>0</v>
      </c>
      <c r="BD518" s="168">
        <f>Kinder!BR517</f>
        <v>0</v>
      </c>
      <c r="BE518" s="168">
        <f>Kinder!BS517</f>
        <v>0</v>
      </c>
      <c r="BF518" s="168">
        <f>Kinder!BT517</f>
        <v>0</v>
      </c>
      <c r="BG518" s="168">
        <f>Kinder!BU517</f>
        <v>0</v>
      </c>
      <c r="BH518" s="168">
        <f>Kinder!BV517</f>
        <v>0</v>
      </c>
      <c r="BI518" s="168">
        <f>Kinder!BW517</f>
        <v>0</v>
      </c>
      <c r="BV518" s="79"/>
      <c r="BW518" s="79">
        <f t="shared" ref="BW518:CH518" si="859">IF(MIN(AX516,AX517)&gt;4.5,4.5*AX518,BJ517)</f>
        <v>0</v>
      </c>
      <c r="BX518" s="79">
        <f t="shared" si="859"/>
        <v>0</v>
      </c>
      <c r="BY518" s="79">
        <f t="shared" si="859"/>
        <v>0</v>
      </c>
      <c r="BZ518" s="79">
        <f t="shared" si="859"/>
        <v>0</v>
      </c>
      <c r="CA518" s="79">
        <f t="shared" si="859"/>
        <v>0</v>
      </c>
      <c r="CB518" s="79">
        <f t="shared" si="859"/>
        <v>0</v>
      </c>
      <c r="CC518" s="79">
        <f t="shared" si="859"/>
        <v>0</v>
      </c>
      <c r="CD518" s="79">
        <f t="shared" si="859"/>
        <v>0</v>
      </c>
      <c r="CE518" s="79">
        <f t="shared" si="859"/>
        <v>0</v>
      </c>
      <c r="CF518" s="79">
        <f t="shared" si="859"/>
        <v>0</v>
      </c>
      <c r="CG518" s="79">
        <f t="shared" si="859"/>
        <v>0</v>
      </c>
      <c r="CH518" s="79">
        <f t="shared" si="859"/>
        <v>0</v>
      </c>
      <c r="CI518" s="79">
        <f>SUM(BW518:CH518)</f>
        <v>0</v>
      </c>
      <c r="CJ518" s="80"/>
      <c r="CK518" s="581"/>
      <c r="CL518" s="581"/>
      <c r="CM518" s="581"/>
    </row>
    <row r="519" spans="1:91" x14ac:dyDescent="0.2">
      <c r="A519" s="124">
        <f>Kinder!E519</f>
        <v>0</v>
      </c>
      <c r="B519">
        <f>Kinder!F519</f>
        <v>0</v>
      </c>
      <c r="C519">
        <f>Kinder!G519</f>
        <v>0</v>
      </c>
      <c r="D519">
        <f>Kinder!H519</f>
        <v>0</v>
      </c>
      <c r="E519">
        <f>Kinder!I519</f>
        <v>0</v>
      </c>
      <c r="F519">
        <f>Kinder!J519</f>
        <v>0</v>
      </c>
      <c r="G519">
        <f>Kinder!K519</f>
        <v>0</v>
      </c>
      <c r="H519">
        <f>Kinder!L519</f>
        <v>0</v>
      </c>
      <c r="I519">
        <f>Kinder!M519</f>
        <v>0</v>
      </c>
      <c r="J519">
        <f>Kinder!N519</f>
        <v>0</v>
      </c>
      <c r="K519">
        <f>Kinder!O519</f>
        <v>0</v>
      </c>
      <c r="L519">
        <f>Kinder!P519</f>
        <v>0</v>
      </c>
      <c r="AX519" s="165">
        <f>IF(Kinder!BL519=4.5,'Berechnung 4_5 _ x'!$E$31,Kinder!BL519)</f>
        <v>0</v>
      </c>
      <c r="AY519" s="165">
        <f>IF(Kinder!F519=4.5,'Berechnung 4_5 _ x'!$E$31,Kinder!F519)</f>
        <v>0</v>
      </c>
      <c r="AZ519" s="165">
        <f>IF(Kinder!G519=4.5,'Berechnung 4_5 _ x'!$E$31,Kinder!G519)</f>
        <v>0</v>
      </c>
      <c r="BA519" s="165">
        <f>IF(Kinder!H519=4.5,'Berechnung 4_5 _ x'!$E$31,Kinder!H519)</f>
        <v>0</v>
      </c>
      <c r="BB519" s="165">
        <f>IF(Kinder!I519=4.5,'Berechnung 4_5 _ x'!$E$31,Kinder!I519)</f>
        <v>0</v>
      </c>
      <c r="BC519" s="165">
        <f>IF(Kinder!J519=4.5,'Berechnung 4_5 _ x'!$E$31,Kinder!J519)</f>
        <v>0</v>
      </c>
      <c r="BD519" s="165">
        <f>IF(Kinder!K519=4.5,'Berechnung 4_5 _ x'!$E$31,Kinder!K519)</f>
        <v>0</v>
      </c>
      <c r="BE519" s="165">
        <f>IF(Kinder!L519=4.5,'Berechnung 4_5 _ x'!$E$31,Kinder!L519)</f>
        <v>0</v>
      </c>
      <c r="BF519" s="165">
        <f>IF(Kinder!M519=4.5,'Berechnung 4_5 _ x'!$E$31,Kinder!M519)</f>
        <v>0</v>
      </c>
      <c r="BG519" s="165">
        <f>IF(Kinder!N519=4.5,'Berechnung 4_5 _ x'!$E$31,Kinder!N519)</f>
        <v>0</v>
      </c>
      <c r="BH519" s="165">
        <f>IF(Kinder!O519=4.5,'Berechnung 4_5 _ x'!$E$31,Kinder!O519)</f>
        <v>0</v>
      </c>
      <c r="BI519" s="165">
        <f>IF(Kinder!P519=4.5,'Berechnung 4_5 _ x'!$E$31,Kinder!P519)</f>
        <v>0</v>
      </c>
      <c r="BJ519" s="165"/>
      <c r="BK519" s="165"/>
      <c r="BL519" s="165"/>
      <c r="BM519" s="165"/>
      <c r="BN519" s="165"/>
      <c r="BO519" s="165"/>
      <c r="BP519" s="165"/>
      <c r="BQ519" s="165"/>
      <c r="BR519" s="165"/>
      <c r="BS519" s="165"/>
      <c r="BT519" s="165"/>
      <c r="BU519" s="165"/>
      <c r="BW519">
        <f t="shared" ref="BW519:CH519" si="860">IF(MIN(AX519,AX520)&gt;=4.5,1*AX521,BJ520)</f>
        <v>0</v>
      </c>
      <c r="BX519">
        <f t="shared" si="860"/>
        <v>0</v>
      </c>
      <c r="BY519">
        <f t="shared" si="860"/>
        <v>0</v>
      </c>
      <c r="BZ519">
        <f t="shared" si="860"/>
        <v>0</v>
      </c>
      <c r="CA519">
        <f t="shared" si="860"/>
        <v>0</v>
      </c>
      <c r="CB519">
        <f t="shared" si="860"/>
        <v>0</v>
      </c>
      <c r="CC519">
        <f t="shared" si="860"/>
        <v>0</v>
      </c>
      <c r="CD519">
        <f t="shared" si="860"/>
        <v>0</v>
      </c>
      <c r="CE519">
        <f t="shared" si="860"/>
        <v>0</v>
      </c>
      <c r="CF519">
        <f t="shared" si="860"/>
        <v>0</v>
      </c>
      <c r="CG519">
        <f t="shared" si="860"/>
        <v>0</v>
      </c>
      <c r="CH519">
        <f t="shared" si="860"/>
        <v>0</v>
      </c>
      <c r="CJ519" s="78">
        <f>SUM(BW519:CH519)</f>
        <v>0</v>
      </c>
      <c r="CK519" s="581">
        <f>CL519+CM519</f>
        <v>0</v>
      </c>
      <c r="CL519" s="581">
        <f>IF(COUNTIF(Kinder!E521:P521,Antrag!$C$4)=0,0,(IF(AND(A519=2,Kinder!E521=Antrag!$C$4),M520,0)+IF(AND(OR(A519=2,B519=2),Kinder!F521=Antrag!$C$4),N520,0)+IF(AND(OR(A519=2,B519=2,C519=2),Kinder!G521=Antrag!$C$4),O520,0)+IF(AND(OR(A519=2,B519=2,C519=2,D519=2),Kinder!H521=Antrag!$C$4),P520,0)+IF(AND(OR(A519=2,B519=2,C519=2,D519=2,E519=2),Kinder!I521=Antrag!$C$4),Q520,0)+IF(AND(OR(A519=2,B519=2,C519=2,D519=2,E519=2,F519=2),Kinder!J521=Antrag!$C$4),R520,0))/12)</f>
        <v>0</v>
      </c>
      <c r="CM519" s="581">
        <f>IF(COUNTIF(Kinder!E521:P521,Antrag!$C$4)=0,0,(IF(AND(OR(A519=2,B519=2,C519=2,D519=2,E519=2,F519=2,G519=2),Kinder!K521=Antrag!$C$4),S520,0)+IF(AND(OR(A519=2,B519=2,C519=2,D519=2,E519=2,F519=2,G519=2,H519=2),Kinder!L521=Antrag!$C$4),T520,0)+IF(AND(OR(A519=2,B519=2,C519=2,D519=2,E519=2,F519=2,G519=2,H519=2,I519=2),Kinder!M521=Antrag!$C$4),U520,0)+IF(AND(OR(A519=2,B519=2,C519=2,D519=2,E519=2,F519=2,G519=2,H519=2,I519=2,J519=2),Kinder!N521=Antrag!$C$4),V520,0)+IF(AND(OR(A519=2,B519=2,C519=2,D519=2,E519=2,F519=2,G519=2,H519=2,I519=2,J519=2,K519=2),Kinder!O521=Antrag!$C$4),W520,0)+IF(AND(OR(A519=2,B519=2,C519=2,D519=2,E519=2,F519=2,G519=2,H519=2,I519=2,J519=2,K519=2,L519=2),Kinder!P521=Antrag!$C$4),X520,0))/12)</f>
        <v>0</v>
      </c>
    </row>
    <row r="520" spans="1:91" x14ac:dyDescent="0.2">
      <c r="A520" s="124"/>
      <c r="M520">
        <f>Kinder!E520</f>
        <v>0</v>
      </c>
      <c r="N520">
        <f>Kinder!F520</f>
        <v>0</v>
      </c>
      <c r="O520">
        <f>Kinder!G520</f>
        <v>0</v>
      </c>
      <c r="P520">
        <f>Kinder!H520</f>
        <v>0</v>
      </c>
      <c r="Q520">
        <f>Kinder!I520</f>
        <v>0</v>
      </c>
      <c r="R520">
        <f>Kinder!J520</f>
        <v>0</v>
      </c>
      <c r="S520">
        <f>Kinder!K520</f>
        <v>0</v>
      </c>
      <c r="T520">
        <f>Kinder!L520</f>
        <v>0</v>
      </c>
      <c r="U520">
        <f>Kinder!M520</f>
        <v>0</v>
      </c>
      <c r="V520">
        <f>Kinder!N520</f>
        <v>0</v>
      </c>
      <c r="W520">
        <f>Kinder!O520</f>
        <v>0</v>
      </c>
      <c r="X520">
        <f>Kinder!P520</f>
        <v>0</v>
      </c>
      <c r="AX520">
        <f>IF(Kinder!BL519&gt;=4.5,IF('Berechnung 4_5 _ x'!D$5="Nein",4.5,IF(Kinder!AJ$903&lt;3,IF(MAX(Kinder!$AJ$903:AJ$903)&lt;3,4.5,Kinder!BL519),MIN('Berechnung 4_5 _ x'!$E$31:$F$32))),Kinder!BL519)</f>
        <v>0</v>
      </c>
      <c r="AY520">
        <f>IF(Kinder!BM519&gt;=4.5,IF('Berechnung 4_5 _ x'!E$5="Nein",4.5,IF(Kinder!AK$903&lt;3,IF(MAX(Kinder!$AJ$903:AK$903)&lt;3,4.5,Kinder!BM519),MIN('Berechnung 4_5 _ x'!$E$31:$F$32))),Kinder!BM519)</f>
        <v>0</v>
      </c>
      <c r="AZ520">
        <f>IF(Kinder!BN519&gt;=4.5,IF('Berechnung 4_5 _ x'!F$5="Nein",4.5,IF(Kinder!AL$903&lt;3,IF(MAX(Kinder!$AJ$903:AL$903)&lt;3,4.5,Kinder!BN519),MIN('Berechnung 4_5 _ x'!$E$31:$F$32))),Kinder!BN519)</f>
        <v>0</v>
      </c>
      <c r="BA520">
        <f>IF(Kinder!BO519&gt;=4.5,IF('Berechnung 4_5 _ x'!G$5="Nein",4.5,IF(Kinder!AM$903&lt;3,IF(MAX(Kinder!$AJ$903:AM$903)&lt;3,4.5,Kinder!BO519),MIN('Berechnung 4_5 _ x'!$E$31:$F$32))),Kinder!BO519)</f>
        <v>0</v>
      </c>
      <c r="BB520">
        <f>IF(Kinder!BP519&gt;=4.5,IF('Berechnung 4_5 _ x'!H$5="Nein",4.5,IF(Kinder!AN$903&lt;3,IF(MAX(Kinder!$AJ$903:AN$903)&lt;3,4.5,Kinder!BP519),MIN('Berechnung 4_5 _ x'!$E$31:$F$32))),Kinder!BP519)</f>
        <v>0</v>
      </c>
      <c r="BC520">
        <f>IF(Kinder!BQ519&gt;=4.5,IF('Berechnung 4_5 _ x'!I$5="Nein",4.5,IF(Kinder!AO$903&lt;3,IF(MAX(Kinder!$AJ$903:AO$903)&lt;3,4.5,Kinder!BQ519),MIN('Berechnung 4_5 _ x'!$E$31:$F$32))),Kinder!BQ519)</f>
        <v>0</v>
      </c>
      <c r="BD520">
        <f>IF(Kinder!BR519&gt;=4.5,IF('Berechnung 4_5 _ x'!J$5="Nein",4.5,IF(Kinder!AP$903&lt;3,IF(MAX(Kinder!$AJ$903:AP$903)&lt;3,4.5,Kinder!BR519),MIN('Berechnung 4_5 _ x'!$E$31:$F$32))),Kinder!BR519)</f>
        <v>0</v>
      </c>
      <c r="BE520">
        <f>IF(Kinder!BS519&gt;=4.5,IF('Berechnung 4_5 _ x'!K$5="Nein",4.5,IF(Kinder!AQ$903&lt;3,IF(MAX(Kinder!$AJ$903:AQ$903)&lt;3,4.5,Kinder!BS519),MIN('Berechnung 4_5 _ x'!$E$31:$F$32))),Kinder!BS519)</f>
        <v>0</v>
      </c>
      <c r="BF520">
        <f>IF(Kinder!BT519&gt;=4.5,IF('Berechnung 4_5 _ x'!L$5="Nein",4.5,IF(Kinder!AR$903&lt;3,IF(MAX(Kinder!$AJ$903:AR$903)&lt;3,4.5,Kinder!BT519),MIN('Berechnung 4_5 _ x'!$E$31:$F$32))),Kinder!BT519)</f>
        <v>0</v>
      </c>
      <c r="BG520">
        <f>IF(Kinder!BU519&gt;=4.5,IF('Berechnung 4_5 _ x'!M$5="Nein",4.5,IF(Kinder!AS$903&lt;3,IF(MAX(Kinder!$AJ$903:AS$903)&lt;3,4.5,Kinder!BU519),MIN('Berechnung 4_5 _ x'!$E$31:$F$32))),Kinder!BU519)</f>
        <v>0</v>
      </c>
      <c r="BH520">
        <f>IF(Kinder!BV519&gt;=4.5,IF('Berechnung 4_5 _ x'!N$5="Nein",4.5,IF(Kinder!AT$903&lt;3,IF(MAX(Kinder!$AJ$903:AT$903)&lt;3,4.5,Kinder!BV519),MIN('Berechnung 4_5 _ x'!$E$31:$F$32))),Kinder!BV519)</f>
        <v>0</v>
      </c>
      <c r="BI520">
        <f>IF(Kinder!BW519&gt;=4.5,IF('Berechnung 4_5 _ x'!O$5="Nein",4.5,IF(Kinder!AU$903&lt;3,IF(MAX(Kinder!$AJ$903:AU$903)&lt;3,4.5,Kinder!BW519),MIN('Berechnung 4_5 _ x'!$E$31:$F$32))),Kinder!BW519)</f>
        <v>0</v>
      </c>
      <c r="BJ520">
        <f t="shared" ref="BJ520:BU520" si="861">MIN(AX519,AX520)*AX521</f>
        <v>0</v>
      </c>
      <c r="BK520">
        <f t="shared" si="861"/>
        <v>0</v>
      </c>
      <c r="BL520">
        <f t="shared" si="861"/>
        <v>0</v>
      </c>
      <c r="BM520">
        <f t="shared" si="861"/>
        <v>0</v>
      </c>
      <c r="BN520">
        <f t="shared" si="861"/>
        <v>0</v>
      </c>
      <c r="BO520">
        <f t="shared" si="861"/>
        <v>0</v>
      </c>
      <c r="BP520">
        <f t="shared" si="861"/>
        <v>0</v>
      </c>
      <c r="BQ520">
        <f t="shared" si="861"/>
        <v>0</v>
      </c>
      <c r="BR520">
        <f t="shared" si="861"/>
        <v>0</v>
      </c>
      <c r="BS520">
        <f t="shared" si="861"/>
        <v>0</v>
      </c>
      <c r="BT520">
        <f t="shared" si="861"/>
        <v>0</v>
      </c>
      <c r="BU520">
        <f t="shared" si="861"/>
        <v>0</v>
      </c>
      <c r="BV520">
        <f>SUM(BJ520:BU520)</f>
        <v>0</v>
      </c>
      <c r="CJ520" s="78"/>
      <c r="CK520" s="581"/>
      <c r="CL520" s="581"/>
      <c r="CM520" s="581"/>
    </row>
    <row r="521" spans="1:91" ht="13.5" thickBot="1" x14ac:dyDescent="0.25">
      <c r="A521" s="167"/>
      <c r="B521" s="79"/>
      <c r="C521" s="79"/>
      <c r="D521" s="79"/>
      <c r="E521" s="79"/>
      <c r="F521" s="79"/>
      <c r="G521" s="79"/>
      <c r="H521" s="79"/>
      <c r="I521" s="79"/>
      <c r="J521" s="79"/>
      <c r="K521" s="79"/>
      <c r="L521" s="79"/>
      <c r="M521" s="79"/>
      <c r="N521" s="79"/>
      <c r="O521" s="79"/>
      <c r="P521" s="79"/>
      <c r="Q521" s="79"/>
      <c r="R521" s="79"/>
      <c r="S521" s="79"/>
      <c r="T521" s="79"/>
      <c r="U521" s="79"/>
      <c r="V521" s="79"/>
      <c r="W521" s="79"/>
      <c r="X521" s="79"/>
      <c r="Y521" s="79">
        <f t="shared" ref="Y521:AJ521" si="862">A519*M520</f>
        <v>0</v>
      </c>
      <c r="Z521" s="79">
        <f t="shared" si="862"/>
        <v>0</v>
      </c>
      <c r="AA521" s="79">
        <f t="shared" si="862"/>
        <v>0</v>
      </c>
      <c r="AB521" s="79">
        <f t="shared" si="862"/>
        <v>0</v>
      </c>
      <c r="AC521" s="79">
        <f t="shared" si="862"/>
        <v>0</v>
      </c>
      <c r="AD521" s="79">
        <f t="shared" si="862"/>
        <v>0</v>
      </c>
      <c r="AE521" s="79">
        <f t="shared" si="862"/>
        <v>0</v>
      </c>
      <c r="AF521" s="79">
        <f t="shared" si="862"/>
        <v>0</v>
      </c>
      <c r="AG521" s="79">
        <f t="shared" si="862"/>
        <v>0</v>
      </c>
      <c r="AH521" s="79">
        <f t="shared" si="862"/>
        <v>0</v>
      </c>
      <c r="AI521" s="79">
        <f t="shared" si="862"/>
        <v>0</v>
      </c>
      <c r="AJ521" s="79">
        <f t="shared" si="862"/>
        <v>0</v>
      </c>
      <c r="AK521" s="79">
        <f t="shared" ref="AK521:AV521" si="863">IF(A519&gt;4.4,M520,A519*M520)</f>
        <v>0</v>
      </c>
      <c r="AL521" s="79">
        <f t="shared" si="863"/>
        <v>0</v>
      </c>
      <c r="AM521" s="79">
        <f t="shared" si="863"/>
        <v>0</v>
      </c>
      <c r="AN521" s="79">
        <f t="shared" si="863"/>
        <v>0</v>
      </c>
      <c r="AO521" s="79">
        <f t="shared" si="863"/>
        <v>0</v>
      </c>
      <c r="AP521" s="79">
        <f t="shared" si="863"/>
        <v>0</v>
      </c>
      <c r="AQ521" s="79">
        <f t="shared" si="863"/>
        <v>0</v>
      </c>
      <c r="AR521" s="79">
        <f t="shared" si="863"/>
        <v>0</v>
      </c>
      <c r="AS521" s="79">
        <f t="shared" si="863"/>
        <v>0</v>
      </c>
      <c r="AT521" s="79">
        <f t="shared" si="863"/>
        <v>0</v>
      </c>
      <c r="AU521" s="79">
        <f t="shared" si="863"/>
        <v>0</v>
      </c>
      <c r="AV521" s="79">
        <f t="shared" si="863"/>
        <v>0</v>
      </c>
      <c r="AW521" s="79">
        <f>SUM(Y521:AJ521)</f>
        <v>0</v>
      </c>
      <c r="AX521" s="168">
        <f>Kinder!BL520</f>
        <v>0</v>
      </c>
      <c r="AY521" s="168">
        <f>Kinder!BM520</f>
        <v>0</v>
      </c>
      <c r="AZ521" s="168">
        <f>Kinder!BN520</f>
        <v>0</v>
      </c>
      <c r="BA521" s="168">
        <f>Kinder!BO520</f>
        <v>0</v>
      </c>
      <c r="BB521" s="168">
        <f>Kinder!BP520</f>
        <v>0</v>
      </c>
      <c r="BC521" s="168">
        <f>Kinder!BQ520</f>
        <v>0</v>
      </c>
      <c r="BD521" s="168">
        <f>Kinder!BR520</f>
        <v>0</v>
      </c>
      <c r="BE521" s="168">
        <f>Kinder!BS520</f>
        <v>0</v>
      </c>
      <c r="BF521" s="168">
        <f>Kinder!BT520</f>
        <v>0</v>
      </c>
      <c r="BG521" s="168">
        <f>Kinder!BU520</f>
        <v>0</v>
      </c>
      <c r="BH521" s="168">
        <f>Kinder!BV520</f>
        <v>0</v>
      </c>
      <c r="BI521" s="168">
        <f>Kinder!BW520</f>
        <v>0</v>
      </c>
      <c r="BV521" s="79"/>
      <c r="BW521" s="79">
        <f t="shared" ref="BW521:CH521" si="864">IF(MIN(AX519,AX520)&gt;4.5,4.5*AX521,BJ520)</f>
        <v>0</v>
      </c>
      <c r="BX521" s="79">
        <f t="shared" si="864"/>
        <v>0</v>
      </c>
      <c r="BY521" s="79">
        <f t="shared" si="864"/>
        <v>0</v>
      </c>
      <c r="BZ521" s="79">
        <f t="shared" si="864"/>
        <v>0</v>
      </c>
      <c r="CA521" s="79">
        <f t="shared" si="864"/>
        <v>0</v>
      </c>
      <c r="CB521" s="79">
        <f t="shared" si="864"/>
        <v>0</v>
      </c>
      <c r="CC521" s="79">
        <f t="shared" si="864"/>
        <v>0</v>
      </c>
      <c r="CD521" s="79">
        <f t="shared" si="864"/>
        <v>0</v>
      </c>
      <c r="CE521" s="79">
        <f t="shared" si="864"/>
        <v>0</v>
      </c>
      <c r="CF521" s="79">
        <f t="shared" si="864"/>
        <v>0</v>
      </c>
      <c r="CG521" s="79">
        <f t="shared" si="864"/>
        <v>0</v>
      </c>
      <c r="CH521" s="79">
        <f t="shared" si="864"/>
        <v>0</v>
      </c>
      <c r="CI521" s="79">
        <f>SUM(BW521:CH521)</f>
        <v>0</v>
      </c>
      <c r="CJ521" s="80"/>
      <c r="CK521" s="581"/>
      <c r="CL521" s="581"/>
      <c r="CM521" s="581"/>
    </row>
    <row r="522" spans="1:91" x14ac:dyDescent="0.2">
      <c r="A522" s="124">
        <f>Kinder!E522</f>
        <v>0</v>
      </c>
      <c r="B522">
        <f>Kinder!F522</f>
        <v>0</v>
      </c>
      <c r="C522">
        <f>Kinder!G522</f>
        <v>0</v>
      </c>
      <c r="D522">
        <f>Kinder!H522</f>
        <v>0</v>
      </c>
      <c r="E522">
        <f>Kinder!I522</f>
        <v>0</v>
      </c>
      <c r="F522">
        <f>Kinder!J522</f>
        <v>0</v>
      </c>
      <c r="G522">
        <f>Kinder!K522</f>
        <v>0</v>
      </c>
      <c r="H522">
        <f>Kinder!L522</f>
        <v>0</v>
      </c>
      <c r="I522">
        <f>Kinder!M522</f>
        <v>0</v>
      </c>
      <c r="J522">
        <f>Kinder!N522</f>
        <v>0</v>
      </c>
      <c r="K522">
        <f>Kinder!O522</f>
        <v>0</v>
      </c>
      <c r="L522">
        <f>Kinder!P522</f>
        <v>0</v>
      </c>
      <c r="AX522" s="165">
        <f>IF(Kinder!BL522=4.5,'Berechnung 4_5 _ x'!$E$31,Kinder!BL522)</f>
        <v>0</v>
      </c>
      <c r="AY522" s="165">
        <f>IF(Kinder!F522=4.5,'Berechnung 4_5 _ x'!$E$31,Kinder!F522)</f>
        <v>0</v>
      </c>
      <c r="AZ522" s="165">
        <f>IF(Kinder!G522=4.5,'Berechnung 4_5 _ x'!$E$31,Kinder!G522)</f>
        <v>0</v>
      </c>
      <c r="BA522" s="165">
        <f>IF(Kinder!H522=4.5,'Berechnung 4_5 _ x'!$E$31,Kinder!H522)</f>
        <v>0</v>
      </c>
      <c r="BB522" s="165">
        <f>IF(Kinder!I522=4.5,'Berechnung 4_5 _ x'!$E$31,Kinder!I522)</f>
        <v>0</v>
      </c>
      <c r="BC522" s="165">
        <f>IF(Kinder!J522=4.5,'Berechnung 4_5 _ x'!$E$31,Kinder!J522)</f>
        <v>0</v>
      </c>
      <c r="BD522" s="165">
        <f>IF(Kinder!K522=4.5,'Berechnung 4_5 _ x'!$E$31,Kinder!K522)</f>
        <v>0</v>
      </c>
      <c r="BE522" s="165">
        <f>IF(Kinder!L522=4.5,'Berechnung 4_5 _ x'!$E$31,Kinder!L522)</f>
        <v>0</v>
      </c>
      <c r="BF522" s="165">
        <f>IF(Kinder!M522=4.5,'Berechnung 4_5 _ x'!$E$31,Kinder!M522)</f>
        <v>0</v>
      </c>
      <c r="BG522" s="165">
        <f>IF(Kinder!N522=4.5,'Berechnung 4_5 _ x'!$E$31,Kinder!N522)</f>
        <v>0</v>
      </c>
      <c r="BH522" s="165">
        <f>IF(Kinder!O522=4.5,'Berechnung 4_5 _ x'!$E$31,Kinder!O522)</f>
        <v>0</v>
      </c>
      <c r="BI522" s="165">
        <f>IF(Kinder!P522=4.5,'Berechnung 4_5 _ x'!$E$31,Kinder!P522)</f>
        <v>0</v>
      </c>
      <c r="BJ522" s="165"/>
      <c r="BK522" s="165"/>
      <c r="BL522" s="165"/>
      <c r="BM522" s="165"/>
      <c r="BN522" s="165"/>
      <c r="BO522" s="165"/>
      <c r="BP522" s="165"/>
      <c r="BQ522" s="165"/>
      <c r="BR522" s="165"/>
      <c r="BS522" s="165"/>
      <c r="BT522" s="165"/>
      <c r="BU522" s="165"/>
      <c r="BW522">
        <f t="shared" ref="BW522:CH522" si="865">IF(MIN(AX522,AX523)&gt;=4.5,1*AX524,BJ523)</f>
        <v>0</v>
      </c>
      <c r="BX522">
        <f t="shared" si="865"/>
        <v>0</v>
      </c>
      <c r="BY522">
        <f t="shared" si="865"/>
        <v>0</v>
      </c>
      <c r="BZ522">
        <f t="shared" si="865"/>
        <v>0</v>
      </c>
      <c r="CA522">
        <f t="shared" si="865"/>
        <v>0</v>
      </c>
      <c r="CB522">
        <f t="shared" si="865"/>
        <v>0</v>
      </c>
      <c r="CC522">
        <f t="shared" si="865"/>
        <v>0</v>
      </c>
      <c r="CD522">
        <f t="shared" si="865"/>
        <v>0</v>
      </c>
      <c r="CE522">
        <f t="shared" si="865"/>
        <v>0</v>
      </c>
      <c r="CF522">
        <f t="shared" si="865"/>
        <v>0</v>
      </c>
      <c r="CG522">
        <f t="shared" si="865"/>
        <v>0</v>
      </c>
      <c r="CH522">
        <f t="shared" si="865"/>
        <v>0</v>
      </c>
      <c r="CJ522" s="78">
        <f>SUM(BW522:CH522)</f>
        <v>0</v>
      </c>
      <c r="CK522" s="581">
        <f>CL522+CM522</f>
        <v>0</v>
      </c>
      <c r="CL522" s="581">
        <f>IF(COUNTIF(Kinder!E524:P524,Antrag!$C$4)=0,0,(IF(AND(A522=2,Kinder!E524=Antrag!$C$4),M523,0)+IF(AND(OR(A522=2,B522=2),Kinder!F524=Antrag!$C$4),N523,0)+IF(AND(OR(A522=2,B522=2,C522=2),Kinder!G524=Antrag!$C$4),O523,0)+IF(AND(OR(A522=2,B522=2,C522=2,D522=2),Kinder!H524=Antrag!$C$4),P523,0)+IF(AND(OR(A522=2,B522=2,C522=2,D522=2,E522=2),Kinder!I524=Antrag!$C$4),Q523,0)+IF(AND(OR(A522=2,B522=2,C522=2,D522=2,E522=2,F522=2),Kinder!J524=Antrag!$C$4),R523,0))/12)</f>
        <v>0</v>
      </c>
      <c r="CM522" s="581">
        <f>IF(COUNTIF(Kinder!E524:P524,Antrag!$C$4)=0,0,(IF(AND(OR(A522=2,B522=2,C522=2,D522=2,E522=2,F522=2,G522=2),Kinder!K524=Antrag!$C$4),S523,0)+IF(AND(OR(A522=2,B522=2,C522=2,D522=2,E522=2,F522=2,G522=2,H522=2),Kinder!L524=Antrag!$C$4),T523,0)+IF(AND(OR(A522=2,B522=2,C522=2,D522=2,E522=2,F522=2,G522=2,H522=2,I522=2),Kinder!M524=Antrag!$C$4),U523,0)+IF(AND(OR(A522=2,B522=2,C522=2,D522=2,E522=2,F522=2,G522=2,H522=2,I522=2,J522=2),Kinder!N524=Antrag!$C$4),V523,0)+IF(AND(OR(A522=2,B522=2,C522=2,D522=2,E522=2,F522=2,G522=2,H522=2,I522=2,J522=2,K522=2),Kinder!O524=Antrag!$C$4),W523,0)+IF(AND(OR(A522=2,B522=2,C522=2,D522=2,E522=2,F522=2,G522=2,H522=2,I522=2,J522=2,K522=2,L522=2),Kinder!P524=Antrag!$C$4),X523,0))/12)</f>
        <v>0</v>
      </c>
    </row>
    <row r="523" spans="1:91" x14ac:dyDescent="0.2">
      <c r="A523" s="124"/>
      <c r="M523">
        <f>Kinder!E523</f>
        <v>0</v>
      </c>
      <c r="N523">
        <f>Kinder!F523</f>
        <v>0</v>
      </c>
      <c r="O523">
        <f>Kinder!G523</f>
        <v>0</v>
      </c>
      <c r="P523">
        <f>Kinder!H523</f>
        <v>0</v>
      </c>
      <c r="Q523">
        <f>Kinder!I523</f>
        <v>0</v>
      </c>
      <c r="R523">
        <f>Kinder!J523</f>
        <v>0</v>
      </c>
      <c r="S523">
        <f>Kinder!K523</f>
        <v>0</v>
      </c>
      <c r="T523">
        <f>Kinder!L523</f>
        <v>0</v>
      </c>
      <c r="U523">
        <f>Kinder!M523</f>
        <v>0</v>
      </c>
      <c r="V523">
        <f>Kinder!N523</f>
        <v>0</v>
      </c>
      <c r="W523">
        <f>Kinder!O523</f>
        <v>0</v>
      </c>
      <c r="X523">
        <f>Kinder!P523</f>
        <v>0</v>
      </c>
      <c r="AX523">
        <f>IF(Kinder!BL522&gt;=4.5,IF('Berechnung 4_5 _ x'!D$5="Nein",4.5,IF(Kinder!AJ$903&lt;3,IF(MAX(Kinder!$AJ$903:AJ$903)&lt;3,4.5,Kinder!BL522),MIN('Berechnung 4_5 _ x'!$E$31:$F$32))),Kinder!BL522)</f>
        <v>0</v>
      </c>
      <c r="AY523">
        <f>IF(Kinder!BM522&gt;=4.5,IF('Berechnung 4_5 _ x'!E$5="Nein",4.5,IF(Kinder!AK$903&lt;3,IF(MAX(Kinder!$AJ$903:AK$903)&lt;3,4.5,Kinder!BM522),MIN('Berechnung 4_5 _ x'!$E$31:$F$32))),Kinder!BM522)</f>
        <v>0</v>
      </c>
      <c r="AZ523">
        <f>IF(Kinder!BN522&gt;=4.5,IF('Berechnung 4_5 _ x'!F$5="Nein",4.5,IF(Kinder!AL$903&lt;3,IF(MAX(Kinder!$AJ$903:AL$903)&lt;3,4.5,Kinder!BN522),MIN('Berechnung 4_5 _ x'!$E$31:$F$32))),Kinder!BN522)</f>
        <v>0</v>
      </c>
      <c r="BA523">
        <f>IF(Kinder!BO522&gt;=4.5,IF('Berechnung 4_5 _ x'!G$5="Nein",4.5,IF(Kinder!AM$903&lt;3,IF(MAX(Kinder!$AJ$903:AM$903)&lt;3,4.5,Kinder!BO522),MIN('Berechnung 4_5 _ x'!$E$31:$F$32))),Kinder!BO522)</f>
        <v>0</v>
      </c>
      <c r="BB523">
        <f>IF(Kinder!BP522&gt;=4.5,IF('Berechnung 4_5 _ x'!H$5="Nein",4.5,IF(Kinder!AN$903&lt;3,IF(MAX(Kinder!$AJ$903:AN$903)&lt;3,4.5,Kinder!BP522),MIN('Berechnung 4_5 _ x'!$E$31:$F$32))),Kinder!BP522)</f>
        <v>0</v>
      </c>
      <c r="BC523">
        <f>IF(Kinder!BQ522&gt;=4.5,IF('Berechnung 4_5 _ x'!I$5="Nein",4.5,IF(Kinder!AO$903&lt;3,IF(MAX(Kinder!$AJ$903:AO$903)&lt;3,4.5,Kinder!BQ522),MIN('Berechnung 4_5 _ x'!$E$31:$F$32))),Kinder!BQ522)</f>
        <v>0</v>
      </c>
      <c r="BD523">
        <f>IF(Kinder!BR522&gt;=4.5,IF('Berechnung 4_5 _ x'!J$5="Nein",4.5,IF(Kinder!AP$903&lt;3,IF(MAX(Kinder!$AJ$903:AP$903)&lt;3,4.5,Kinder!BR522),MIN('Berechnung 4_5 _ x'!$E$31:$F$32))),Kinder!BR522)</f>
        <v>0</v>
      </c>
      <c r="BE523">
        <f>IF(Kinder!BS522&gt;=4.5,IF('Berechnung 4_5 _ x'!K$5="Nein",4.5,IF(Kinder!AQ$903&lt;3,IF(MAX(Kinder!$AJ$903:AQ$903)&lt;3,4.5,Kinder!BS522),MIN('Berechnung 4_5 _ x'!$E$31:$F$32))),Kinder!BS522)</f>
        <v>0</v>
      </c>
      <c r="BF523">
        <f>IF(Kinder!BT522&gt;=4.5,IF('Berechnung 4_5 _ x'!L$5="Nein",4.5,IF(Kinder!AR$903&lt;3,IF(MAX(Kinder!$AJ$903:AR$903)&lt;3,4.5,Kinder!BT522),MIN('Berechnung 4_5 _ x'!$E$31:$F$32))),Kinder!BT522)</f>
        <v>0</v>
      </c>
      <c r="BG523">
        <f>IF(Kinder!BU522&gt;=4.5,IF('Berechnung 4_5 _ x'!M$5="Nein",4.5,IF(Kinder!AS$903&lt;3,IF(MAX(Kinder!$AJ$903:AS$903)&lt;3,4.5,Kinder!BU522),MIN('Berechnung 4_5 _ x'!$E$31:$F$32))),Kinder!BU522)</f>
        <v>0</v>
      </c>
      <c r="BH523">
        <f>IF(Kinder!BV522&gt;=4.5,IF('Berechnung 4_5 _ x'!N$5="Nein",4.5,IF(Kinder!AT$903&lt;3,IF(MAX(Kinder!$AJ$903:AT$903)&lt;3,4.5,Kinder!BV522),MIN('Berechnung 4_5 _ x'!$E$31:$F$32))),Kinder!BV522)</f>
        <v>0</v>
      </c>
      <c r="BI523">
        <f>IF(Kinder!BW522&gt;=4.5,IF('Berechnung 4_5 _ x'!O$5="Nein",4.5,IF(Kinder!AU$903&lt;3,IF(MAX(Kinder!$AJ$903:AU$903)&lt;3,4.5,Kinder!BW522),MIN('Berechnung 4_5 _ x'!$E$31:$F$32))),Kinder!BW522)</f>
        <v>0</v>
      </c>
      <c r="BJ523">
        <f t="shared" ref="BJ523:BU523" si="866">MIN(AX522,AX523)*AX524</f>
        <v>0</v>
      </c>
      <c r="BK523">
        <f t="shared" si="866"/>
        <v>0</v>
      </c>
      <c r="BL523">
        <f t="shared" si="866"/>
        <v>0</v>
      </c>
      <c r="BM523">
        <f t="shared" si="866"/>
        <v>0</v>
      </c>
      <c r="BN523">
        <f t="shared" si="866"/>
        <v>0</v>
      </c>
      <c r="BO523">
        <f t="shared" si="866"/>
        <v>0</v>
      </c>
      <c r="BP523">
        <f t="shared" si="866"/>
        <v>0</v>
      </c>
      <c r="BQ523">
        <f t="shared" si="866"/>
        <v>0</v>
      </c>
      <c r="BR523">
        <f t="shared" si="866"/>
        <v>0</v>
      </c>
      <c r="BS523">
        <f t="shared" si="866"/>
        <v>0</v>
      </c>
      <c r="BT523">
        <f t="shared" si="866"/>
        <v>0</v>
      </c>
      <c r="BU523">
        <f t="shared" si="866"/>
        <v>0</v>
      </c>
      <c r="BV523">
        <f>SUM(BJ523:BU523)</f>
        <v>0</v>
      </c>
      <c r="CJ523" s="78"/>
      <c r="CK523" s="581"/>
      <c r="CL523" s="581"/>
      <c r="CM523" s="581"/>
    </row>
    <row r="524" spans="1:91" ht="13.5" thickBot="1" x14ac:dyDescent="0.25">
      <c r="A524" s="167"/>
      <c r="B524" s="79"/>
      <c r="C524" s="79"/>
      <c r="D524" s="79"/>
      <c r="E524" s="79"/>
      <c r="F524" s="79"/>
      <c r="G524" s="79"/>
      <c r="H524" s="79"/>
      <c r="I524" s="79"/>
      <c r="J524" s="79"/>
      <c r="K524" s="79"/>
      <c r="L524" s="79"/>
      <c r="M524" s="79"/>
      <c r="N524" s="79"/>
      <c r="O524" s="79"/>
      <c r="P524" s="79"/>
      <c r="Q524" s="79"/>
      <c r="R524" s="79"/>
      <c r="S524" s="79"/>
      <c r="T524" s="79"/>
      <c r="U524" s="79"/>
      <c r="V524" s="79"/>
      <c r="W524" s="79"/>
      <c r="X524" s="79"/>
      <c r="Y524" s="79">
        <f t="shared" ref="Y524:AJ524" si="867">A522*M523</f>
        <v>0</v>
      </c>
      <c r="Z524" s="79">
        <f t="shared" si="867"/>
        <v>0</v>
      </c>
      <c r="AA524" s="79">
        <f t="shared" si="867"/>
        <v>0</v>
      </c>
      <c r="AB524" s="79">
        <f t="shared" si="867"/>
        <v>0</v>
      </c>
      <c r="AC524" s="79">
        <f t="shared" si="867"/>
        <v>0</v>
      </c>
      <c r="AD524" s="79">
        <f t="shared" si="867"/>
        <v>0</v>
      </c>
      <c r="AE524" s="79">
        <f t="shared" si="867"/>
        <v>0</v>
      </c>
      <c r="AF524" s="79">
        <f t="shared" si="867"/>
        <v>0</v>
      </c>
      <c r="AG524" s="79">
        <f t="shared" si="867"/>
        <v>0</v>
      </c>
      <c r="AH524" s="79">
        <f t="shared" si="867"/>
        <v>0</v>
      </c>
      <c r="AI524" s="79">
        <f t="shared" si="867"/>
        <v>0</v>
      </c>
      <c r="AJ524" s="79">
        <f t="shared" si="867"/>
        <v>0</v>
      </c>
      <c r="AK524" s="79">
        <f t="shared" ref="AK524:AV524" si="868">IF(A522&gt;4.4,M523,A522*M523)</f>
        <v>0</v>
      </c>
      <c r="AL524" s="79">
        <f t="shared" si="868"/>
        <v>0</v>
      </c>
      <c r="AM524" s="79">
        <f t="shared" si="868"/>
        <v>0</v>
      </c>
      <c r="AN524" s="79">
        <f t="shared" si="868"/>
        <v>0</v>
      </c>
      <c r="AO524" s="79">
        <f t="shared" si="868"/>
        <v>0</v>
      </c>
      <c r="AP524" s="79">
        <f t="shared" si="868"/>
        <v>0</v>
      </c>
      <c r="AQ524" s="79">
        <f t="shared" si="868"/>
        <v>0</v>
      </c>
      <c r="AR524" s="79">
        <f t="shared" si="868"/>
        <v>0</v>
      </c>
      <c r="AS524" s="79">
        <f t="shared" si="868"/>
        <v>0</v>
      </c>
      <c r="AT524" s="79">
        <f t="shared" si="868"/>
        <v>0</v>
      </c>
      <c r="AU524" s="79">
        <f t="shared" si="868"/>
        <v>0</v>
      </c>
      <c r="AV524" s="79">
        <f t="shared" si="868"/>
        <v>0</v>
      </c>
      <c r="AW524" s="79">
        <f>SUM(Y524:AJ524)</f>
        <v>0</v>
      </c>
      <c r="AX524" s="168">
        <f>Kinder!BL523</f>
        <v>0</v>
      </c>
      <c r="AY524" s="168">
        <f>Kinder!BM523</f>
        <v>0</v>
      </c>
      <c r="AZ524" s="168">
        <f>Kinder!BN523</f>
        <v>0</v>
      </c>
      <c r="BA524" s="168">
        <f>Kinder!BO523</f>
        <v>0</v>
      </c>
      <c r="BB524" s="168">
        <f>Kinder!BP523</f>
        <v>0</v>
      </c>
      <c r="BC524" s="168">
        <f>Kinder!BQ523</f>
        <v>0</v>
      </c>
      <c r="BD524" s="168">
        <f>Kinder!BR523</f>
        <v>0</v>
      </c>
      <c r="BE524" s="168">
        <f>Kinder!BS523</f>
        <v>0</v>
      </c>
      <c r="BF524" s="168">
        <f>Kinder!BT523</f>
        <v>0</v>
      </c>
      <c r="BG524" s="168">
        <f>Kinder!BU523</f>
        <v>0</v>
      </c>
      <c r="BH524" s="168">
        <f>Kinder!BV523</f>
        <v>0</v>
      </c>
      <c r="BI524" s="168">
        <f>Kinder!BW523</f>
        <v>0</v>
      </c>
      <c r="BV524" s="79"/>
      <c r="BW524" s="79">
        <f t="shared" ref="BW524:CH524" si="869">IF(MIN(AX522,AX523)&gt;4.5,4.5*AX524,BJ523)</f>
        <v>0</v>
      </c>
      <c r="BX524" s="79">
        <f t="shared" si="869"/>
        <v>0</v>
      </c>
      <c r="BY524" s="79">
        <f t="shared" si="869"/>
        <v>0</v>
      </c>
      <c r="BZ524" s="79">
        <f t="shared" si="869"/>
        <v>0</v>
      </c>
      <c r="CA524" s="79">
        <f t="shared" si="869"/>
        <v>0</v>
      </c>
      <c r="CB524" s="79">
        <f t="shared" si="869"/>
        <v>0</v>
      </c>
      <c r="CC524" s="79">
        <f t="shared" si="869"/>
        <v>0</v>
      </c>
      <c r="CD524" s="79">
        <f t="shared" si="869"/>
        <v>0</v>
      </c>
      <c r="CE524" s="79">
        <f t="shared" si="869"/>
        <v>0</v>
      </c>
      <c r="CF524" s="79">
        <f t="shared" si="869"/>
        <v>0</v>
      </c>
      <c r="CG524" s="79">
        <f t="shared" si="869"/>
        <v>0</v>
      </c>
      <c r="CH524" s="79">
        <f t="shared" si="869"/>
        <v>0</v>
      </c>
      <c r="CI524" s="79">
        <f>SUM(BW524:CH524)</f>
        <v>0</v>
      </c>
      <c r="CJ524" s="80"/>
      <c r="CK524" s="581"/>
      <c r="CL524" s="581"/>
      <c r="CM524" s="581"/>
    </row>
    <row r="525" spans="1:91" x14ac:dyDescent="0.2">
      <c r="A525" s="124">
        <f>Kinder!E525</f>
        <v>0</v>
      </c>
      <c r="B525">
        <f>Kinder!F525</f>
        <v>0</v>
      </c>
      <c r="C525">
        <f>Kinder!G525</f>
        <v>0</v>
      </c>
      <c r="D525">
        <f>Kinder!H525</f>
        <v>0</v>
      </c>
      <c r="E525">
        <f>Kinder!I525</f>
        <v>0</v>
      </c>
      <c r="F525">
        <f>Kinder!J525</f>
        <v>0</v>
      </c>
      <c r="G525">
        <f>Kinder!K525</f>
        <v>0</v>
      </c>
      <c r="H525">
        <f>Kinder!L525</f>
        <v>0</v>
      </c>
      <c r="I525">
        <f>Kinder!M525</f>
        <v>0</v>
      </c>
      <c r="J525">
        <f>Kinder!N525</f>
        <v>0</v>
      </c>
      <c r="K525">
        <f>Kinder!O525</f>
        <v>0</v>
      </c>
      <c r="L525">
        <f>Kinder!P525</f>
        <v>0</v>
      </c>
      <c r="AX525" s="165">
        <f>IF(Kinder!BL525=4.5,'Berechnung 4_5 _ x'!$E$31,Kinder!BL525)</f>
        <v>0</v>
      </c>
      <c r="AY525" s="165">
        <f>IF(Kinder!F525=4.5,'Berechnung 4_5 _ x'!$E$31,Kinder!F525)</f>
        <v>0</v>
      </c>
      <c r="AZ525" s="165">
        <f>IF(Kinder!G525=4.5,'Berechnung 4_5 _ x'!$E$31,Kinder!G525)</f>
        <v>0</v>
      </c>
      <c r="BA525" s="165">
        <f>IF(Kinder!H525=4.5,'Berechnung 4_5 _ x'!$E$31,Kinder!H525)</f>
        <v>0</v>
      </c>
      <c r="BB525" s="165">
        <f>IF(Kinder!I525=4.5,'Berechnung 4_5 _ x'!$E$31,Kinder!I525)</f>
        <v>0</v>
      </c>
      <c r="BC525" s="165">
        <f>IF(Kinder!J525=4.5,'Berechnung 4_5 _ x'!$E$31,Kinder!J525)</f>
        <v>0</v>
      </c>
      <c r="BD525" s="165">
        <f>IF(Kinder!K525=4.5,'Berechnung 4_5 _ x'!$E$31,Kinder!K525)</f>
        <v>0</v>
      </c>
      <c r="BE525" s="165">
        <f>IF(Kinder!L525=4.5,'Berechnung 4_5 _ x'!$E$31,Kinder!L525)</f>
        <v>0</v>
      </c>
      <c r="BF525" s="165">
        <f>IF(Kinder!M525=4.5,'Berechnung 4_5 _ x'!$E$31,Kinder!M525)</f>
        <v>0</v>
      </c>
      <c r="BG525" s="165">
        <f>IF(Kinder!N525=4.5,'Berechnung 4_5 _ x'!$E$31,Kinder!N525)</f>
        <v>0</v>
      </c>
      <c r="BH525" s="165">
        <f>IF(Kinder!O525=4.5,'Berechnung 4_5 _ x'!$E$31,Kinder!O525)</f>
        <v>0</v>
      </c>
      <c r="BI525" s="165">
        <f>IF(Kinder!P525=4.5,'Berechnung 4_5 _ x'!$E$31,Kinder!P525)</f>
        <v>0</v>
      </c>
      <c r="BJ525" s="165"/>
      <c r="BK525" s="165"/>
      <c r="BL525" s="165"/>
      <c r="BM525" s="165"/>
      <c r="BN525" s="165"/>
      <c r="BO525" s="165"/>
      <c r="BP525" s="165"/>
      <c r="BQ525" s="165"/>
      <c r="BR525" s="165"/>
      <c r="BS525" s="165"/>
      <c r="BT525" s="165"/>
      <c r="BU525" s="165"/>
      <c r="BW525">
        <f t="shared" ref="BW525:CH525" si="870">IF(MIN(AX525,AX526)&gt;=4.5,1*AX527,BJ526)</f>
        <v>0</v>
      </c>
      <c r="BX525">
        <f t="shared" si="870"/>
        <v>0</v>
      </c>
      <c r="BY525">
        <f t="shared" si="870"/>
        <v>0</v>
      </c>
      <c r="BZ525">
        <f t="shared" si="870"/>
        <v>0</v>
      </c>
      <c r="CA525">
        <f t="shared" si="870"/>
        <v>0</v>
      </c>
      <c r="CB525">
        <f t="shared" si="870"/>
        <v>0</v>
      </c>
      <c r="CC525">
        <f t="shared" si="870"/>
        <v>0</v>
      </c>
      <c r="CD525">
        <f t="shared" si="870"/>
        <v>0</v>
      </c>
      <c r="CE525">
        <f t="shared" si="870"/>
        <v>0</v>
      </c>
      <c r="CF525">
        <f t="shared" si="870"/>
        <v>0</v>
      </c>
      <c r="CG525">
        <f t="shared" si="870"/>
        <v>0</v>
      </c>
      <c r="CH525">
        <f t="shared" si="870"/>
        <v>0</v>
      </c>
      <c r="CJ525" s="78">
        <f>SUM(BW525:CH525)</f>
        <v>0</v>
      </c>
      <c r="CK525" s="581">
        <f>CL525+CM525</f>
        <v>0</v>
      </c>
      <c r="CL525" s="581">
        <f>IF(COUNTIF(Kinder!E527:P527,Antrag!$C$4)=0,0,(IF(AND(A525=2,Kinder!E527=Antrag!$C$4),M526,0)+IF(AND(OR(A525=2,B525=2),Kinder!F527=Antrag!$C$4),N526,0)+IF(AND(OR(A525=2,B525=2,C525=2),Kinder!G527=Antrag!$C$4),O526,0)+IF(AND(OR(A525=2,B525=2,C525=2,D525=2),Kinder!H527=Antrag!$C$4),P526,0)+IF(AND(OR(A525=2,B525=2,C525=2,D525=2,E525=2),Kinder!I527=Antrag!$C$4),Q526,0)+IF(AND(OR(A525=2,B525=2,C525=2,D525=2,E525=2,F525=2),Kinder!J527=Antrag!$C$4),R526,0))/12)</f>
        <v>0</v>
      </c>
      <c r="CM525" s="581">
        <f>IF(COUNTIF(Kinder!E527:P527,Antrag!$C$4)=0,0,(IF(AND(OR(A525=2,B525=2,C525=2,D525=2,E525=2,F525=2,G525=2),Kinder!K527=Antrag!$C$4),S526,0)+IF(AND(OR(A525=2,B525=2,C525=2,D525=2,E525=2,F525=2,G525=2,H525=2),Kinder!L527=Antrag!$C$4),T526,0)+IF(AND(OR(A525=2,B525=2,C525=2,D525=2,E525=2,F525=2,G525=2,H525=2,I525=2),Kinder!M527=Antrag!$C$4),U526,0)+IF(AND(OR(A525=2,B525=2,C525=2,D525=2,E525=2,F525=2,G525=2,H525=2,I525=2,J525=2),Kinder!N527=Antrag!$C$4),V526,0)+IF(AND(OR(A525=2,B525=2,C525=2,D525=2,E525=2,F525=2,G525=2,H525=2,I525=2,J525=2,K525=2),Kinder!O527=Antrag!$C$4),W526,0)+IF(AND(OR(A525=2,B525=2,C525=2,D525=2,E525=2,F525=2,G525=2,H525=2,I525=2,J525=2,K525=2,L525=2),Kinder!P527=Antrag!$C$4),X526,0))/12)</f>
        <v>0</v>
      </c>
    </row>
    <row r="526" spans="1:91" x14ac:dyDescent="0.2">
      <c r="A526" s="124"/>
      <c r="M526">
        <f>Kinder!E526</f>
        <v>0</v>
      </c>
      <c r="N526">
        <f>Kinder!F526</f>
        <v>0</v>
      </c>
      <c r="O526">
        <f>Kinder!G526</f>
        <v>0</v>
      </c>
      <c r="P526">
        <f>Kinder!H526</f>
        <v>0</v>
      </c>
      <c r="Q526">
        <f>Kinder!I526</f>
        <v>0</v>
      </c>
      <c r="R526">
        <f>Kinder!J526</f>
        <v>0</v>
      </c>
      <c r="S526">
        <f>Kinder!K526</f>
        <v>0</v>
      </c>
      <c r="T526">
        <f>Kinder!L526</f>
        <v>0</v>
      </c>
      <c r="U526">
        <f>Kinder!M526</f>
        <v>0</v>
      </c>
      <c r="V526">
        <f>Kinder!N526</f>
        <v>0</v>
      </c>
      <c r="W526">
        <f>Kinder!O526</f>
        <v>0</v>
      </c>
      <c r="X526">
        <f>Kinder!P526</f>
        <v>0</v>
      </c>
      <c r="AX526">
        <f>IF(Kinder!BL525&gt;=4.5,IF('Berechnung 4_5 _ x'!D$5="Nein",4.5,IF(Kinder!AJ$903&lt;3,IF(MAX(Kinder!$AJ$903:AJ$903)&lt;3,4.5,Kinder!BL525),MIN('Berechnung 4_5 _ x'!$E$31:$F$32))),Kinder!BL525)</f>
        <v>0</v>
      </c>
      <c r="AY526">
        <f>IF(Kinder!BM525&gt;=4.5,IF('Berechnung 4_5 _ x'!E$5="Nein",4.5,IF(Kinder!AK$903&lt;3,IF(MAX(Kinder!$AJ$903:AK$903)&lt;3,4.5,Kinder!BM525),MIN('Berechnung 4_5 _ x'!$E$31:$F$32))),Kinder!BM525)</f>
        <v>0</v>
      </c>
      <c r="AZ526">
        <f>IF(Kinder!BN525&gt;=4.5,IF('Berechnung 4_5 _ x'!F$5="Nein",4.5,IF(Kinder!AL$903&lt;3,IF(MAX(Kinder!$AJ$903:AL$903)&lt;3,4.5,Kinder!BN525),MIN('Berechnung 4_5 _ x'!$E$31:$F$32))),Kinder!BN525)</f>
        <v>0</v>
      </c>
      <c r="BA526">
        <f>IF(Kinder!BO525&gt;=4.5,IF('Berechnung 4_5 _ x'!G$5="Nein",4.5,IF(Kinder!AM$903&lt;3,IF(MAX(Kinder!$AJ$903:AM$903)&lt;3,4.5,Kinder!BO525),MIN('Berechnung 4_5 _ x'!$E$31:$F$32))),Kinder!BO525)</f>
        <v>0</v>
      </c>
      <c r="BB526">
        <f>IF(Kinder!BP525&gt;=4.5,IF('Berechnung 4_5 _ x'!H$5="Nein",4.5,IF(Kinder!AN$903&lt;3,IF(MAX(Kinder!$AJ$903:AN$903)&lt;3,4.5,Kinder!BP525),MIN('Berechnung 4_5 _ x'!$E$31:$F$32))),Kinder!BP525)</f>
        <v>0</v>
      </c>
      <c r="BC526">
        <f>IF(Kinder!BQ525&gt;=4.5,IF('Berechnung 4_5 _ x'!I$5="Nein",4.5,IF(Kinder!AO$903&lt;3,IF(MAX(Kinder!$AJ$903:AO$903)&lt;3,4.5,Kinder!BQ525),MIN('Berechnung 4_5 _ x'!$E$31:$F$32))),Kinder!BQ525)</f>
        <v>0</v>
      </c>
      <c r="BD526">
        <f>IF(Kinder!BR525&gt;=4.5,IF('Berechnung 4_5 _ x'!J$5="Nein",4.5,IF(Kinder!AP$903&lt;3,IF(MAX(Kinder!$AJ$903:AP$903)&lt;3,4.5,Kinder!BR525),MIN('Berechnung 4_5 _ x'!$E$31:$F$32))),Kinder!BR525)</f>
        <v>0</v>
      </c>
      <c r="BE526">
        <f>IF(Kinder!BS525&gt;=4.5,IF('Berechnung 4_5 _ x'!K$5="Nein",4.5,IF(Kinder!AQ$903&lt;3,IF(MAX(Kinder!$AJ$903:AQ$903)&lt;3,4.5,Kinder!BS525),MIN('Berechnung 4_5 _ x'!$E$31:$F$32))),Kinder!BS525)</f>
        <v>0</v>
      </c>
      <c r="BF526">
        <f>IF(Kinder!BT525&gt;=4.5,IF('Berechnung 4_5 _ x'!L$5="Nein",4.5,IF(Kinder!AR$903&lt;3,IF(MAX(Kinder!$AJ$903:AR$903)&lt;3,4.5,Kinder!BT525),MIN('Berechnung 4_5 _ x'!$E$31:$F$32))),Kinder!BT525)</f>
        <v>0</v>
      </c>
      <c r="BG526">
        <f>IF(Kinder!BU525&gt;=4.5,IF('Berechnung 4_5 _ x'!M$5="Nein",4.5,IF(Kinder!AS$903&lt;3,IF(MAX(Kinder!$AJ$903:AS$903)&lt;3,4.5,Kinder!BU525),MIN('Berechnung 4_5 _ x'!$E$31:$F$32))),Kinder!BU525)</f>
        <v>0</v>
      </c>
      <c r="BH526">
        <f>IF(Kinder!BV525&gt;=4.5,IF('Berechnung 4_5 _ x'!N$5="Nein",4.5,IF(Kinder!AT$903&lt;3,IF(MAX(Kinder!$AJ$903:AT$903)&lt;3,4.5,Kinder!BV525),MIN('Berechnung 4_5 _ x'!$E$31:$F$32))),Kinder!BV525)</f>
        <v>0</v>
      </c>
      <c r="BI526">
        <f>IF(Kinder!BW525&gt;=4.5,IF('Berechnung 4_5 _ x'!O$5="Nein",4.5,IF(Kinder!AU$903&lt;3,IF(MAX(Kinder!$AJ$903:AU$903)&lt;3,4.5,Kinder!BW525),MIN('Berechnung 4_5 _ x'!$E$31:$F$32))),Kinder!BW525)</f>
        <v>0</v>
      </c>
      <c r="BJ526">
        <f t="shared" ref="BJ526:BU526" si="871">MIN(AX525,AX526)*AX527</f>
        <v>0</v>
      </c>
      <c r="BK526">
        <f t="shared" si="871"/>
        <v>0</v>
      </c>
      <c r="BL526">
        <f t="shared" si="871"/>
        <v>0</v>
      </c>
      <c r="BM526">
        <f t="shared" si="871"/>
        <v>0</v>
      </c>
      <c r="BN526">
        <f t="shared" si="871"/>
        <v>0</v>
      </c>
      <c r="BO526">
        <f t="shared" si="871"/>
        <v>0</v>
      </c>
      <c r="BP526">
        <f t="shared" si="871"/>
        <v>0</v>
      </c>
      <c r="BQ526">
        <f t="shared" si="871"/>
        <v>0</v>
      </c>
      <c r="BR526">
        <f t="shared" si="871"/>
        <v>0</v>
      </c>
      <c r="BS526">
        <f t="shared" si="871"/>
        <v>0</v>
      </c>
      <c r="BT526">
        <f t="shared" si="871"/>
        <v>0</v>
      </c>
      <c r="BU526">
        <f t="shared" si="871"/>
        <v>0</v>
      </c>
      <c r="BV526">
        <f>SUM(BJ526:BU526)</f>
        <v>0</v>
      </c>
      <c r="CJ526" s="78"/>
      <c r="CK526" s="581"/>
      <c r="CL526" s="581"/>
      <c r="CM526" s="581"/>
    </row>
    <row r="527" spans="1:91" ht="13.5" thickBot="1" x14ac:dyDescent="0.25">
      <c r="A527" s="167"/>
      <c r="B527" s="79"/>
      <c r="C527" s="79"/>
      <c r="D527" s="79"/>
      <c r="E527" s="79"/>
      <c r="F527" s="79"/>
      <c r="G527" s="79"/>
      <c r="H527" s="79"/>
      <c r="I527" s="79"/>
      <c r="J527" s="79"/>
      <c r="K527" s="79"/>
      <c r="L527" s="79"/>
      <c r="M527" s="79"/>
      <c r="N527" s="79"/>
      <c r="O527" s="79"/>
      <c r="P527" s="79"/>
      <c r="Q527" s="79"/>
      <c r="R527" s="79"/>
      <c r="S527" s="79"/>
      <c r="T527" s="79"/>
      <c r="U527" s="79"/>
      <c r="V527" s="79"/>
      <c r="W527" s="79"/>
      <c r="X527" s="79"/>
      <c r="Y527" s="79">
        <f t="shared" ref="Y527:AJ527" si="872">A525*M526</f>
        <v>0</v>
      </c>
      <c r="Z527" s="79">
        <f t="shared" si="872"/>
        <v>0</v>
      </c>
      <c r="AA527" s="79">
        <f t="shared" si="872"/>
        <v>0</v>
      </c>
      <c r="AB527" s="79">
        <f t="shared" si="872"/>
        <v>0</v>
      </c>
      <c r="AC527" s="79">
        <f t="shared" si="872"/>
        <v>0</v>
      </c>
      <c r="AD527" s="79">
        <f t="shared" si="872"/>
        <v>0</v>
      </c>
      <c r="AE527" s="79">
        <f t="shared" si="872"/>
        <v>0</v>
      </c>
      <c r="AF527" s="79">
        <f t="shared" si="872"/>
        <v>0</v>
      </c>
      <c r="AG527" s="79">
        <f t="shared" si="872"/>
        <v>0</v>
      </c>
      <c r="AH527" s="79">
        <f t="shared" si="872"/>
        <v>0</v>
      </c>
      <c r="AI527" s="79">
        <f t="shared" si="872"/>
        <v>0</v>
      </c>
      <c r="AJ527" s="79">
        <f t="shared" si="872"/>
        <v>0</v>
      </c>
      <c r="AK527" s="79">
        <f t="shared" ref="AK527:AV527" si="873">IF(A525&gt;4.4,M526,A525*M526)</f>
        <v>0</v>
      </c>
      <c r="AL527" s="79">
        <f t="shared" si="873"/>
        <v>0</v>
      </c>
      <c r="AM527" s="79">
        <f t="shared" si="873"/>
        <v>0</v>
      </c>
      <c r="AN527" s="79">
        <f t="shared" si="873"/>
        <v>0</v>
      </c>
      <c r="AO527" s="79">
        <f t="shared" si="873"/>
        <v>0</v>
      </c>
      <c r="AP527" s="79">
        <f t="shared" si="873"/>
        <v>0</v>
      </c>
      <c r="AQ527" s="79">
        <f t="shared" si="873"/>
        <v>0</v>
      </c>
      <c r="AR527" s="79">
        <f t="shared" si="873"/>
        <v>0</v>
      </c>
      <c r="AS527" s="79">
        <f t="shared" si="873"/>
        <v>0</v>
      </c>
      <c r="AT527" s="79">
        <f t="shared" si="873"/>
        <v>0</v>
      </c>
      <c r="AU527" s="79">
        <f t="shared" si="873"/>
        <v>0</v>
      </c>
      <c r="AV527" s="79">
        <f t="shared" si="873"/>
        <v>0</v>
      </c>
      <c r="AW527" s="79">
        <f>SUM(Y527:AJ527)</f>
        <v>0</v>
      </c>
      <c r="AX527" s="168">
        <f>Kinder!BL526</f>
        <v>0</v>
      </c>
      <c r="AY527" s="168">
        <f>Kinder!BM526</f>
        <v>0</v>
      </c>
      <c r="AZ527" s="168">
        <f>Kinder!BN526</f>
        <v>0</v>
      </c>
      <c r="BA527" s="168">
        <f>Kinder!BO526</f>
        <v>0</v>
      </c>
      <c r="BB527" s="168">
        <f>Kinder!BP526</f>
        <v>0</v>
      </c>
      <c r="BC527" s="168">
        <f>Kinder!BQ526</f>
        <v>0</v>
      </c>
      <c r="BD527" s="168">
        <f>Kinder!BR526</f>
        <v>0</v>
      </c>
      <c r="BE527" s="168">
        <f>Kinder!BS526</f>
        <v>0</v>
      </c>
      <c r="BF527" s="168">
        <f>Kinder!BT526</f>
        <v>0</v>
      </c>
      <c r="BG527" s="168">
        <f>Kinder!BU526</f>
        <v>0</v>
      </c>
      <c r="BH527" s="168">
        <f>Kinder!BV526</f>
        <v>0</v>
      </c>
      <c r="BI527" s="168">
        <f>Kinder!BW526</f>
        <v>0</v>
      </c>
      <c r="BV527" s="79"/>
      <c r="BW527" s="79">
        <f t="shared" ref="BW527:CH527" si="874">IF(MIN(AX525,AX526)&gt;4.5,4.5*AX527,BJ526)</f>
        <v>0</v>
      </c>
      <c r="BX527" s="79">
        <f t="shared" si="874"/>
        <v>0</v>
      </c>
      <c r="BY527" s="79">
        <f t="shared" si="874"/>
        <v>0</v>
      </c>
      <c r="BZ527" s="79">
        <f t="shared" si="874"/>
        <v>0</v>
      </c>
      <c r="CA527" s="79">
        <f t="shared" si="874"/>
        <v>0</v>
      </c>
      <c r="CB527" s="79">
        <f t="shared" si="874"/>
        <v>0</v>
      </c>
      <c r="CC527" s="79">
        <f t="shared" si="874"/>
        <v>0</v>
      </c>
      <c r="CD527" s="79">
        <f t="shared" si="874"/>
        <v>0</v>
      </c>
      <c r="CE527" s="79">
        <f t="shared" si="874"/>
        <v>0</v>
      </c>
      <c r="CF527" s="79">
        <f t="shared" si="874"/>
        <v>0</v>
      </c>
      <c r="CG527" s="79">
        <f t="shared" si="874"/>
        <v>0</v>
      </c>
      <c r="CH527" s="79">
        <f t="shared" si="874"/>
        <v>0</v>
      </c>
      <c r="CI527" s="79">
        <f>SUM(BW527:CH527)</f>
        <v>0</v>
      </c>
      <c r="CJ527" s="80"/>
      <c r="CK527" s="581"/>
      <c r="CL527" s="581"/>
      <c r="CM527" s="581"/>
    </row>
    <row r="528" spans="1:91" x14ac:dyDescent="0.2">
      <c r="A528" s="124">
        <f>Kinder!E528</f>
        <v>0</v>
      </c>
      <c r="B528">
        <f>Kinder!F528</f>
        <v>0</v>
      </c>
      <c r="C528">
        <f>Kinder!G528</f>
        <v>0</v>
      </c>
      <c r="D528">
        <f>Kinder!H528</f>
        <v>0</v>
      </c>
      <c r="E528">
        <f>Kinder!I528</f>
        <v>0</v>
      </c>
      <c r="F528">
        <f>Kinder!J528</f>
        <v>0</v>
      </c>
      <c r="G528">
        <f>Kinder!K528</f>
        <v>0</v>
      </c>
      <c r="H528">
        <f>Kinder!L528</f>
        <v>0</v>
      </c>
      <c r="I528">
        <f>Kinder!M528</f>
        <v>0</v>
      </c>
      <c r="J528">
        <f>Kinder!N528</f>
        <v>0</v>
      </c>
      <c r="K528">
        <f>Kinder!O528</f>
        <v>0</v>
      </c>
      <c r="L528">
        <f>Kinder!P528</f>
        <v>0</v>
      </c>
      <c r="AX528" s="165">
        <f>IF(Kinder!BL528=4.5,'Berechnung 4_5 _ x'!$E$31,Kinder!BL528)</f>
        <v>0</v>
      </c>
      <c r="AY528" s="165">
        <f>IF(Kinder!F528=4.5,'Berechnung 4_5 _ x'!$E$31,Kinder!F528)</f>
        <v>0</v>
      </c>
      <c r="AZ528" s="165">
        <f>IF(Kinder!G528=4.5,'Berechnung 4_5 _ x'!$E$31,Kinder!G528)</f>
        <v>0</v>
      </c>
      <c r="BA528" s="165">
        <f>IF(Kinder!H528=4.5,'Berechnung 4_5 _ x'!$E$31,Kinder!H528)</f>
        <v>0</v>
      </c>
      <c r="BB528" s="165">
        <f>IF(Kinder!I528=4.5,'Berechnung 4_5 _ x'!$E$31,Kinder!I528)</f>
        <v>0</v>
      </c>
      <c r="BC528" s="165">
        <f>IF(Kinder!J528=4.5,'Berechnung 4_5 _ x'!$E$31,Kinder!J528)</f>
        <v>0</v>
      </c>
      <c r="BD528" s="165">
        <f>IF(Kinder!K528=4.5,'Berechnung 4_5 _ x'!$E$31,Kinder!K528)</f>
        <v>0</v>
      </c>
      <c r="BE528" s="165">
        <f>IF(Kinder!L528=4.5,'Berechnung 4_5 _ x'!$E$31,Kinder!L528)</f>
        <v>0</v>
      </c>
      <c r="BF528" s="165">
        <f>IF(Kinder!M528=4.5,'Berechnung 4_5 _ x'!$E$31,Kinder!M528)</f>
        <v>0</v>
      </c>
      <c r="BG528" s="165">
        <f>IF(Kinder!N528=4.5,'Berechnung 4_5 _ x'!$E$31,Kinder!N528)</f>
        <v>0</v>
      </c>
      <c r="BH528" s="165">
        <f>IF(Kinder!O528=4.5,'Berechnung 4_5 _ x'!$E$31,Kinder!O528)</f>
        <v>0</v>
      </c>
      <c r="BI528" s="165">
        <f>IF(Kinder!P528=4.5,'Berechnung 4_5 _ x'!$E$31,Kinder!P528)</f>
        <v>0</v>
      </c>
      <c r="BJ528" s="165"/>
      <c r="BK528" s="165"/>
      <c r="BL528" s="165"/>
      <c r="BM528" s="165"/>
      <c r="BN528" s="165"/>
      <c r="BO528" s="165"/>
      <c r="BP528" s="165"/>
      <c r="BQ528" s="165"/>
      <c r="BR528" s="165"/>
      <c r="BS528" s="165"/>
      <c r="BT528" s="165"/>
      <c r="BU528" s="165"/>
      <c r="BW528">
        <f t="shared" ref="BW528:CH528" si="875">IF(MIN(AX528,AX529)&gt;=4.5,1*AX530,BJ529)</f>
        <v>0</v>
      </c>
      <c r="BX528">
        <f t="shared" si="875"/>
        <v>0</v>
      </c>
      <c r="BY528">
        <f t="shared" si="875"/>
        <v>0</v>
      </c>
      <c r="BZ528">
        <f t="shared" si="875"/>
        <v>0</v>
      </c>
      <c r="CA528">
        <f t="shared" si="875"/>
        <v>0</v>
      </c>
      <c r="CB528">
        <f t="shared" si="875"/>
        <v>0</v>
      </c>
      <c r="CC528">
        <f t="shared" si="875"/>
        <v>0</v>
      </c>
      <c r="CD528">
        <f t="shared" si="875"/>
        <v>0</v>
      </c>
      <c r="CE528">
        <f t="shared" si="875"/>
        <v>0</v>
      </c>
      <c r="CF528">
        <f t="shared" si="875"/>
        <v>0</v>
      </c>
      <c r="CG528">
        <f t="shared" si="875"/>
        <v>0</v>
      </c>
      <c r="CH528">
        <f t="shared" si="875"/>
        <v>0</v>
      </c>
      <c r="CJ528" s="78">
        <f>SUM(BW528:CH528)</f>
        <v>0</v>
      </c>
      <c r="CK528" s="581">
        <f>CL528+CM528</f>
        <v>0</v>
      </c>
      <c r="CL528" s="581">
        <f>IF(COUNTIF(Kinder!E530:P530,Antrag!$C$4)=0,0,(IF(AND(A528=2,Kinder!E530=Antrag!$C$4),M529,0)+IF(AND(OR(A528=2,B528=2),Kinder!F530=Antrag!$C$4),N529,0)+IF(AND(OR(A528=2,B528=2,C528=2),Kinder!G530=Antrag!$C$4),O529,0)+IF(AND(OR(A528=2,B528=2,C528=2,D528=2),Kinder!H530=Antrag!$C$4),P529,0)+IF(AND(OR(A528=2,B528=2,C528=2,D528=2,E528=2),Kinder!I530=Antrag!$C$4),Q529,0)+IF(AND(OR(A528=2,B528=2,C528=2,D528=2,E528=2,F528=2),Kinder!J530=Antrag!$C$4),R529,0))/12)</f>
        <v>0</v>
      </c>
      <c r="CM528" s="581">
        <f>IF(COUNTIF(Kinder!E530:P530,Antrag!$C$4)=0,0,(IF(AND(OR(A528=2,B528=2,C528=2,D528=2,E528=2,F528=2,G528=2),Kinder!K530=Antrag!$C$4),S529,0)+IF(AND(OR(A528=2,B528=2,C528=2,D528=2,E528=2,F528=2,G528=2,H528=2),Kinder!L530=Antrag!$C$4),T529,0)+IF(AND(OR(A528=2,B528=2,C528=2,D528=2,E528=2,F528=2,G528=2,H528=2,I528=2),Kinder!M530=Antrag!$C$4),U529,0)+IF(AND(OR(A528=2,B528=2,C528=2,D528=2,E528=2,F528=2,G528=2,H528=2,I528=2,J528=2),Kinder!N530=Antrag!$C$4),V529,0)+IF(AND(OR(A528=2,B528=2,C528=2,D528=2,E528=2,F528=2,G528=2,H528=2,I528=2,J528=2,K528=2),Kinder!O530=Antrag!$C$4),W529,0)+IF(AND(OR(A528=2,B528=2,C528=2,D528=2,E528=2,F528=2,G528=2,H528=2,I528=2,J528=2,K528=2,L528=2),Kinder!P530=Antrag!$C$4),X529,0))/12)</f>
        <v>0</v>
      </c>
    </row>
    <row r="529" spans="1:91" x14ac:dyDescent="0.2">
      <c r="A529" s="124"/>
      <c r="M529">
        <f>Kinder!E529</f>
        <v>0</v>
      </c>
      <c r="N529">
        <f>Kinder!F529</f>
        <v>0</v>
      </c>
      <c r="O529">
        <f>Kinder!G529</f>
        <v>0</v>
      </c>
      <c r="P529">
        <f>Kinder!H529</f>
        <v>0</v>
      </c>
      <c r="Q529">
        <f>Kinder!I529</f>
        <v>0</v>
      </c>
      <c r="R529">
        <f>Kinder!J529</f>
        <v>0</v>
      </c>
      <c r="S529">
        <f>Kinder!K529</f>
        <v>0</v>
      </c>
      <c r="T529">
        <f>Kinder!L529</f>
        <v>0</v>
      </c>
      <c r="U529">
        <f>Kinder!M529</f>
        <v>0</v>
      </c>
      <c r="V529">
        <f>Kinder!N529</f>
        <v>0</v>
      </c>
      <c r="W529">
        <f>Kinder!O529</f>
        <v>0</v>
      </c>
      <c r="X529">
        <f>Kinder!P529</f>
        <v>0</v>
      </c>
      <c r="AX529">
        <f>IF(Kinder!BL528&gt;=4.5,IF('Berechnung 4_5 _ x'!D$5="Nein",4.5,IF(Kinder!AJ$903&lt;3,IF(MAX(Kinder!$AJ$903:AJ$903)&lt;3,4.5,Kinder!BL528),MIN('Berechnung 4_5 _ x'!$E$31:$F$32))),Kinder!BL528)</f>
        <v>0</v>
      </c>
      <c r="AY529">
        <f>IF(Kinder!BM528&gt;=4.5,IF('Berechnung 4_5 _ x'!E$5="Nein",4.5,IF(Kinder!AK$903&lt;3,IF(MAX(Kinder!$AJ$903:AK$903)&lt;3,4.5,Kinder!BM528),MIN('Berechnung 4_5 _ x'!$E$31:$F$32))),Kinder!BM528)</f>
        <v>0</v>
      </c>
      <c r="AZ529">
        <f>IF(Kinder!BN528&gt;=4.5,IF('Berechnung 4_5 _ x'!F$5="Nein",4.5,IF(Kinder!AL$903&lt;3,IF(MAX(Kinder!$AJ$903:AL$903)&lt;3,4.5,Kinder!BN528),MIN('Berechnung 4_5 _ x'!$E$31:$F$32))),Kinder!BN528)</f>
        <v>0</v>
      </c>
      <c r="BA529">
        <f>IF(Kinder!BO528&gt;=4.5,IF('Berechnung 4_5 _ x'!G$5="Nein",4.5,IF(Kinder!AM$903&lt;3,IF(MAX(Kinder!$AJ$903:AM$903)&lt;3,4.5,Kinder!BO528),MIN('Berechnung 4_5 _ x'!$E$31:$F$32))),Kinder!BO528)</f>
        <v>0</v>
      </c>
      <c r="BB529">
        <f>IF(Kinder!BP528&gt;=4.5,IF('Berechnung 4_5 _ x'!H$5="Nein",4.5,IF(Kinder!AN$903&lt;3,IF(MAX(Kinder!$AJ$903:AN$903)&lt;3,4.5,Kinder!BP528),MIN('Berechnung 4_5 _ x'!$E$31:$F$32))),Kinder!BP528)</f>
        <v>0</v>
      </c>
      <c r="BC529">
        <f>IF(Kinder!BQ528&gt;=4.5,IF('Berechnung 4_5 _ x'!I$5="Nein",4.5,IF(Kinder!AO$903&lt;3,IF(MAX(Kinder!$AJ$903:AO$903)&lt;3,4.5,Kinder!BQ528),MIN('Berechnung 4_5 _ x'!$E$31:$F$32))),Kinder!BQ528)</f>
        <v>0</v>
      </c>
      <c r="BD529">
        <f>IF(Kinder!BR528&gt;=4.5,IF('Berechnung 4_5 _ x'!J$5="Nein",4.5,IF(Kinder!AP$903&lt;3,IF(MAX(Kinder!$AJ$903:AP$903)&lt;3,4.5,Kinder!BR528),MIN('Berechnung 4_5 _ x'!$E$31:$F$32))),Kinder!BR528)</f>
        <v>0</v>
      </c>
      <c r="BE529">
        <f>IF(Kinder!BS528&gt;=4.5,IF('Berechnung 4_5 _ x'!K$5="Nein",4.5,IF(Kinder!AQ$903&lt;3,IF(MAX(Kinder!$AJ$903:AQ$903)&lt;3,4.5,Kinder!BS528),MIN('Berechnung 4_5 _ x'!$E$31:$F$32))),Kinder!BS528)</f>
        <v>0</v>
      </c>
      <c r="BF529">
        <f>IF(Kinder!BT528&gt;=4.5,IF('Berechnung 4_5 _ x'!L$5="Nein",4.5,IF(Kinder!AR$903&lt;3,IF(MAX(Kinder!$AJ$903:AR$903)&lt;3,4.5,Kinder!BT528),MIN('Berechnung 4_5 _ x'!$E$31:$F$32))),Kinder!BT528)</f>
        <v>0</v>
      </c>
      <c r="BG529">
        <f>IF(Kinder!BU528&gt;=4.5,IF('Berechnung 4_5 _ x'!M$5="Nein",4.5,IF(Kinder!AS$903&lt;3,IF(MAX(Kinder!$AJ$903:AS$903)&lt;3,4.5,Kinder!BU528),MIN('Berechnung 4_5 _ x'!$E$31:$F$32))),Kinder!BU528)</f>
        <v>0</v>
      </c>
      <c r="BH529">
        <f>IF(Kinder!BV528&gt;=4.5,IF('Berechnung 4_5 _ x'!N$5="Nein",4.5,IF(Kinder!AT$903&lt;3,IF(MAX(Kinder!$AJ$903:AT$903)&lt;3,4.5,Kinder!BV528),MIN('Berechnung 4_5 _ x'!$E$31:$F$32))),Kinder!BV528)</f>
        <v>0</v>
      </c>
      <c r="BI529">
        <f>IF(Kinder!BW528&gt;=4.5,IF('Berechnung 4_5 _ x'!O$5="Nein",4.5,IF(Kinder!AU$903&lt;3,IF(MAX(Kinder!$AJ$903:AU$903)&lt;3,4.5,Kinder!BW528),MIN('Berechnung 4_5 _ x'!$E$31:$F$32))),Kinder!BW528)</f>
        <v>0</v>
      </c>
      <c r="BJ529">
        <f t="shared" ref="BJ529:BU529" si="876">MIN(AX528,AX529)*AX530</f>
        <v>0</v>
      </c>
      <c r="BK529">
        <f t="shared" si="876"/>
        <v>0</v>
      </c>
      <c r="BL529">
        <f t="shared" si="876"/>
        <v>0</v>
      </c>
      <c r="BM529">
        <f t="shared" si="876"/>
        <v>0</v>
      </c>
      <c r="BN529">
        <f t="shared" si="876"/>
        <v>0</v>
      </c>
      <c r="BO529">
        <f t="shared" si="876"/>
        <v>0</v>
      </c>
      <c r="BP529">
        <f t="shared" si="876"/>
        <v>0</v>
      </c>
      <c r="BQ529">
        <f t="shared" si="876"/>
        <v>0</v>
      </c>
      <c r="BR529">
        <f t="shared" si="876"/>
        <v>0</v>
      </c>
      <c r="BS529">
        <f t="shared" si="876"/>
        <v>0</v>
      </c>
      <c r="BT529">
        <f t="shared" si="876"/>
        <v>0</v>
      </c>
      <c r="BU529">
        <f t="shared" si="876"/>
        <v>0</v>
      </c>
      <c r="BV529">
        <f>SUM(BJ529:BU529)</f>
        <v>0</v>
      </c>
      <c r="CJ529" s="78"/>
      <c r="CK529" s="581"/>
      <c r="CL529" s="581"/>
      <c r="CM529" s="581"/>
    </row>
    <row r="530" spans="1:91" ht="13.5" thickBot="1" x14ac:dyDescent="0.25">
      <c r="A530" s="167"/>
      <c r="B530" s="79"/>
      <c r="C530" s="79"/>
      <c r="D530" s="79"/>
      <c r="E530" s="79"/>
      <c r="F530" s="79"/>
      <c r="G530" s="79"/>
      <c r="H530" s="79"/>
      <c r="I530" s="79"/>
      <c r="J530" s="79"/>
      <c r="K530" s="79"/>
      <c r="L530" s="79"/>
      <c r="M530" s="79"/>
      <c r="N530" s="79"/>
      <c r="O530" s="79"/>
      <c r="P530" s="79"/>
      <c r="Q530" s="79"/>
      <c r="R530" s="79"/>
      <c r="S530" s="79"/>
      <c r="T530" s="79"/>
      <c r="U530" s="79"/>
      <c r="V530" s="79"/>
      <c r="W530" s="79"/>
      <c r="X530" s="79"/>
      <c r="Y530" s="79">
        <f t="shared" ref="Y530:AJ530" si="877">A528*M529</f>
        <v>0</v>
      </c>
      <c r="Z530" s="79">
        <f t="shared" si="877"/>
        <v>0</v>
      </c>
      <c r="AA530" s="79">
        <f t="shared" si="877"/>
        <v>0</v>
      </c>
      <c r="AB530" s="79">
        <f t="shared" si="877"/>
        <v>0</v>
      </c>
      <c r="AC530" s="79">
        <f t="shared" si="877"/>
        <v>0</v>
      </c>
      <c r="AD530" s="79">
        <f t="shared" si="877"/>
        <v>0</v>
      </c>
      <c r="AE530" s="79">
        <f t="shared" si="877"/>
        <v>0</v>
      </c>
      <c r="AF530" s="79">
        <f t="shared" si="877"/>
        <v>0</v>
      </c>
      <c r="AG530" s="79">
        <f t="shared" si="877"/>
        <v>0</v>
      </c>
      <c r="AH530" s="79">
        <f t="shared" si="877"/>
        <v>0</v>
      </c>
      <c r="AI530" s="79">
        <f t="shared" si="877"/>
        <v>0</v>
      </c>
      <c r="AJ530" s="79">
        <f t="shared" si="877"/>
        <v>0</v>
      </c>
      <c r="AK530" s="79">
        <f t="shared" ref="AK530:AV530" si="878">IF(A528&gt;4.4,M529,A528*M529)</f>
        <v>0</v>
      </c>
      <c r="AL530" s="79">
        <f t="shared" si="878"/>
        <v>0</v>
      </c>
      <c r="AM530" s="79">
        <f t="shared" si="878"/>
        <v>0</v>
      </c>
      <c r="AN530" s="79">
        <f t="shared" si="878"/>
        <v>0</v>
      </c>
      <c r="AO530" s="79">
        <f t="shared" si="878"/>
        <v>0</v>
      </c>
      <c r="AP530" s="79">
        <f t="shared" si="878"/>
        <v>0</v>
      </c>
      <c r="AQ530" s="79">
        <f t="shared" si="878"/>
        <v>0</v>
      </c>
      <c r="AR530" s="79">
        <f t="shared" si="878"/>
        <v>0</v>
      </c>
      <c r="AS530" s="79">
        <f t="shared" si="878"/>
        <v>0</v>
      </c>
      <c r="AT530" s="79">
        <f t="shared" si="878"/>
        <v>0</v>
      </c>
      <c r="AU530" s="79">
        <f t="shared" si="878"/>
        <v>0</v>
      </c>
      <c r="AV530" s="79">
        <f t="shared" si="878"/>
        <v>0</v>
      </c>
      <c r="AW530" s="79">
        <f>SUM(Y530:AJ530)</f>
        <v>0</v>
      </c>
      <c r="AX530" s="168">
        <f>Kinder!BL529</f>
        <v>0</v>
      </c>
      <c r="AY530" s="168">
        <f>Kinder!BM529</f>
        <v>0</v>
      </c>
      <c r="AZ530" s="168">
        <f>Kinder!BN529</f>
        <v>0</v>
      </c>
      <c r="BA530" s="168">
        <f>Kinder!BO529</f>
        <v>0</v>
      </c>
      <c r="BB530" s="168">
        <f>Kinder!BP529</f>
        <v>0</v>
      </c>
      <c r="BC530" s="168">
        <f>Kinder!BQ529</f>
        <v>0</v>
      </c>
      <c r="BD530" s="168">
        <f>Kinder!BR529</f>
        <v>0</v>
      </c>
      <c r="BE530" s="168">
        <f>Kinder!BS529</f>
        <v>0</v>
      </c>
      <c r="BF530" s="168">
        <f>Kinder!BT529</f>
        <v>0</v>
      </c>
      <c r="BG530" s="168">
        <f>Kinder!BU529</f>
        <v>0</v>
      </c>
      <c r="BH530" s="168">
        <f>Kinder!BV529</f>
        <v>0</v>
      </c>
      <c r="BI530" s="168">
        <f>Kinder!BW529</f>
        <v>0</v>
      </c>
      <c r="BV530" s="79"/>
      <c r="BW530" s="79">
        <f t="shared" ref="BW530:CH530" si="879">IF(MIN(AX528,AX529)&gt;4.5,4.5*AX530,BJ529)</f>
        <v>0</v>
      </c>
      <c r="BX530" s="79">
        <f t="shared" si="879"/>
        <v>0</v>
      </c>
      <c r="BY530" s="79">
        <f t="shared" si="879"/>
        <v>0</v>
      </c>
      <c r="BZ530" s="79">
        <f t="shared" si="879"/>
        <v>0</v>
      </c>
      <c r="CA530" s="79">
        <f t="shared" si="879"/>
        <v>0</v>
      </c>
      <c r="CB530" s="79">
        <f t="shared" si="879"/>
        <v>0</v>
      </c>
      <c r="CC530" s="79">
        <f t="shared" si="879"/>
        <v>0</v>
      </c>
      <c r="CD530" s="79">
        <f t="shared" si="879"/>
        <v>0</v>
      </c>
      <c r="CE530" s="79">
        <f t="shared" si="879"/>
        <v>0</v>
      </c>
      <c r="CF530" s="79">
        <f t="shared" si="879"/>
        <v>0</v>
      </c>
      <c r="CG530" s="79">
        <f t="shared" si="879"/>
        <v>0</v>
      </c>
      <c r="CH530" s="79">
        <f t="shared" si="879"/>
        <v>0</v>
      </c>
      <c r="CI530" s="79">
        <f>SUM(BW530:CH530)</f>
        <v>0</v>
      </c>
      <c r="CJ530" s="80"/>
      <c r="CK530" s="581"/>
      <c r="CL530" s="581"/>
      <c r="CM530" s="581"/>
    </row>
    <row r="531" spans="1:91" x14ac:dyDescent="0.2">
      <c r="A531" s="124">
        <f>Kinder!E531</f>
        <v>0</v>
      </c>
      <c r="B531">
        <f>Kinder!F531</f>
        <v>0</v>
      </c>
      <c r="C531">
        <f>Kinder!G531</f>
        <v>0</v>
      </c>
      <c r="D531">
        <f>Kinder!H531</f>
        <v>0</v>
      </c>
      <c r="E531">
        <f>Kinder!I531</f>
        <v>0</v>
      </c>
      <c r="F531">
        <f>Kinder!J531</f>
        <v>0</v>
      </c>
      <c r="G531">
        <f>Kinder!K531</f>
        <v>0</v>
      </c>
      <c r="H531">
        <f>Kinder!L531</f>
        <v>0</v>
      </c>
      <c r="I531">
        <f>Kinder!M531</f>
        <v>0</v>
      </c>
      <c r="J531">
        <f>Kinder!N531</f>
        <v>0</v>
      </c>
      <c r="K531">
        <f>Kinder!O531</f>
        <v>0</v>
      </c>
      <c r="L531">
        <f>Kinder!P531</f>
        <v>0</v>
      </c>
      <c r="AX531" s="165">
        <f>IF(Kinder!BL531=4.5,'Berechnung 4_5 _ x'!$E$31,Kinder!BL531)</f>
        <v>0</v>
      </c>
      <c r="AY531" s="165">
        <f>IF(Kinder!F531=4.5,'Berechnung 4_5 _ x'!$E$31,Kinder!F531)</f>
        <v>0</v>
      </c>
      <c r="AZ531" s="165">
        <f>IF(Kinder!G531=4.5,'Berechnung 4_5 _ x'!$E$31,Kinder!G531)</f>
        <v>0</v>
      </c>
      <c r="BA531" s="165">
        <f>IF(Kinder!H531=4.5,'Berechnung 4_5 _ x'!$E$31,Kinder!H531)</f>
        <v>0</v>
      </c>
      <c r="BB531" s="165">
        <f>IF(Kinder!I531=4.5,'Berechnung 4_5 _ x'!$E$31,Kinder!I531)</f>
        <v>0</v>
      </c>
      <c r="BC531" s="165">
        <f>IF(Kinder!J531=4.5,'Berechnung 4_5 _ x'!$E$31,Kinder!J531)</f>
        <v>0</v>
      </c>
      <c r="BD531" s="165">
        <f>IF(Kinder!K531=4.5,'Berechnung 4_5 _ x'!$E$31,Kinder!K531)</f>
        <v>0</v>
      </c>
      <c r="BE531" s="165">
        <f>IF(Kinder!L531=4.5,'Berechnung 4_5 _ x'!$E$31,Kinder!L531)</f>
        <v>0</v>
      </c>
      <c r="BF531" s="165">
        <f>IF(Kinder!M531=4.5,'Berechnung 4_5 _ x'!$E$31,Kinder!M531)</f>
        <v>0</v>
      </c>
      <c r="BG531" s="165">
        <f>IF(Kinder!N531=4.5,'Berechnung 4_5 _ x'!$E$31,Kinder!N531)</f>
        <v>0</v>
      </c>
      <c r="BH531" s="165">
        <f>IF(Kinder!O531=4.5,'Berechnung 4_5 _ x'!$E$31,Kinder!O531)</f>
        <v>0</v>
      </c>
      <c r="BI531" s="165">
        <f>IF(Kinder!P531=4.5,'Berechnung 4_5 _ x'!$E$31,Kinder!P531)</f>
        <v>0</v>
      </c>
      <c r="BJ531" s="165"/>
      <c r="BK531" s="165"/>
      <c r="BL531" s="165"/>
      <c r="BM531" s="165"/>
      <c r="BN531" s="165"/>
      <c r="BO531" s="165"/>
      <c r="BP531" s="165"/>
      <c r="BQ531" s="165"/>
      <c r="BR531" s="165"/>
      <c r="BS531" s="165"/>
      <c r="BT531" s="165"/>
      <c r="BU531" s="165"/>
      <c r="BW531">
        <f t="shared" ref="BW531:CH531" si="880">IF(MIN(AX531,AX532)&gt;=4.5,1*AX533,BJ532)</f>
        <v>0</v>
      </c>
      <c r="BX531">
        <f t="shared" si="880"/>
        <v>0</v>
      </c>
      <c r="BY531">
        <f t="shared" si="880"/>
        <v>0</v>
      </c>
      <c r="BZ531">
        <f t="shared" si="880"/>
        <v>0</v>
      </c>
      <c r="CA531">
        <f t="shared" si="880"/>
        <v>0</v>
      </c>
      <c r="CB531">
        <f t="shared" si="880"/>
        <v>0</v>
      </c>
      <c r="CC531">
        <f t="shared" si="880"/>
        <v>0</v>
      </c>
      <c r="CD531">
        <f t="shared" si="880"/>
        <v>0</v>
      </c>
      <c r="CE531">
        <f t="shared" si="880"/>
        <v>0</v>
      </c>
      <c r="CF531">
        <f t="shared" si="880"/>
        <v>0</v>
      </c>
      <c r="CG531">
        <f t="shared" si="880"/>
        <v>0</v>
      </c>
      <c r="CH531">
        <f t="shared" si="880"/>
        <v>0</v>
      </c>
      <c r="CJ531" s="78">
        <f>SUM(BW531:CH531)</f>
        <v>0</v>
      </c>
      <c r="CK531" s="581">
        <f>CL531+CM531</f>
        <v>0</v>
      </c>
      <c r="CL531" s="581">
        <f>IF(COUNTIF(Kinder!E533:P533,Antrag!$C$4)=0,0,(IF(AND(A531=2,Kinder!E533=Antrag!$C$4),M532,0)+IF(AND(OR(A531=2,B531=2),Kinder!F533=Antrag!$C$4),N532,0)+IF(AND(OR(A531=2,B531=2,C531=2),Kinder!G533=Antrag!$C$4),O532,0)+IF(AND(OR(A531=2,B531=2,C531=2,D531=2),Kinder!H533=Antrag!$C$4),P532,0)+IF(AND(OR(A531=2,B531=2,C531=2,D531=2,E531=2),Kinder!I533=Antrag!$C$4),Q532,0)+IF(AND(OR(A531=2,B531=2,C531=2,D531=2,E531=2,F531=2),Kinder!J533=Antrag!$C$4),R532,0))/12)</f>
        <v>0</v>
      </c>
      <c r="CM531" s="581">
        <f>IF(COUNTIF(Kinder!E533:P533,Antrag!$C$4)=0,0,(IF(AND(OR(A531=2,B531=2,C531=2,D531=2,E531=2,F531=2,G531=2),Kinder!K533=Antrag!$C$4),S532,0)+IF(AND(OR(A531=2,B531=2,C531=2,D531=2,E531=2,F531=2,G531=2,H531=2),Kinder!L533=Antrag!$C$4),T532,0)+IF(AND(OR(A531=2,B531=2,C531=2,D531=2,E531=2,F531=2,G531=2,H531=2,I531=2),Kinder!M533=Antrag!$C$4),U532,0)+IF(AND(OR(A531=2,B531=2,C531=2,D531=2,E531=2,F531=2,G531=2,H531=2,I531=2,J531=2),Kinder!N533=Antrag!$C$4),V532,0)+IF(AND(OR(A531=2,B531=2,C531=2,D531=2,E531=2,F531=2,G531=2,H531=2,I531=2,J531=2,K531=2),Kinder!O533=Antrag!$C$4),W532,0)+IF(AND(OR(A531=2,B531=2,C531=2,D531=2,E531=2,F531=2,G531=2,H531=2,I531=2,J531=2,K531=2,L531=2),Kinder!P533=Antrag!$C$4),X532,0))/12)</f>
        <v>0</v>
      </c>
    </row>
    <row r="532" spans="1:91" x14ac:dyDescent="0.2">
      <c r="A532" s="124"/>
      <c r="M532">
        <f>Kinder!E532</f>
        <v>0</v>
      </c>
      <c r="N532">
        <f>Kinder!F532</f>
        <v>0</v>
      </c>
      <c r="O532">
        <f>Kinder!G532</f>
        <v>0</v>
      </c>
      <c r="P532">
        <f>Kinder!H532</f>
        <v>0</v>
      </c>
      <c r="Q532">
        <f>Kinder!I532</f>
        <v>0</v>
      </c>
      <c r="R532">
        <f>Kinder!J532</f>
        <v>0</v>
      </c>
      <c r="S532">
        <f>Kinder!K532</f>
        <v>0</v>
      </c>
      <c r="T532">
        <f>Kinder!L532</f>
        <v>0</v>
      </c>
      <c r="U532">
        <f>Kinder!M532</f>
        <v>0</v>
      </c>
      <c r="V532">
        <f>Kinder!N532</f>
        <v>0</v>
      </c>
      <c r="W532">
        <f>Kinder!O532</f>
        <v>0</v>
      </c>
      <c r="X532">
        <f>Kinder!P532</f>
        <v>0</v>
      </c>
      <c r="AX532">
        <f>IF(Kinder!BL531&gt;=4.5,IF('Berechnung 4_5 _ x'!D$5="Nein",4.5,IF(Kinder!AJ$903&lt;3,IF(MAX(Kinder!$AJ$903:AJ$903)&lt;3,4.5,Kinder!BL531),MIN('Berechnung 4_5 _ x'!$E$31:$F$32))),Kinder!BL531)</f>
        <v>0</v>
      </c>
      <c r="AY532">
        <f>IF(Kinder!BM531&gt;=4.5,IF('Berechnung 4_5 _ x'!E$5="Nein",4.5,IF(Kinder!AK$903&lt;3,IF(MAX(Kinder!$AJ$903:AK$903)&lt;3,4.5,Kinder!BM531),MIN('Berechnung 4_5 _ x'!$E$31:$F$32))),Kinder!BM531)</f>
        <v>0</v>
      </c>
      <c r="AZ532">
        <f>IF(Kinder!BN531&gt;=4.5,IF('Berechnung 4_5 _ x'!F$5="Nein",4.5,IF(Kinder!AL$903&lt;3,IF(MAX(Kinder!$AJ$903:AL$903)&lt;3,4.5,Kinder!BN531),MIN('Berechnung 4_5 _ x'!$E$31:$F$32))),Kinder!BN531)</f>
        <v>0</v>
      </c>
      <c r="BA532">
        <f>IF(Kinder!BO531&gt;=4.5,IF('Berechnung 4_5 _ x'!G$5="Nein",4.5,IF(Kinder!AM$903&lt;3,IF(MAX(Kinder!$AJ$903:AM$903)&lt;3,4.5,Kinder!BO531),MIN('Berechnung 4_5 _ x'!$E$31:$F$32))),Kinder!BO531)</f>
        <v>0</v>
      </c>
      <c r="BB532">
        <f>IF(Kinder!BP531&gt;=4.5,IF('Berechnung 4_5 _ x'!H$5="Nein",4.5,IF(Kinder!AN$903&lt;3,IF(MAX(Kinder!$AJ$903:AN$903)&lt;3,4.5,Kinder!BP531),MIN('Berechnung 4_5 _ x'!$E$31:$F$32))),Kinder!BP531)</f>
        <v>0</v>
      </c>
      <c r="BC532">
        <f>IF(Kinder!BQ531&gt;=4.5,IF('Berechnung 4_5 _ x'!I$5="Nein",4.5,IF(Kinder!AO$903&lt;3,IF(MAX(Kinder!$AJ$903:AO$903)&lt;3,4.5,Kinder!BQ531),MIN('Berechnung 4_5 _ x'!$E$31:$F$32))),Kinder!BQ531)</f>
        <v>0</v>
      </c>
      <c r="BD532">
        <f>IF(Kinder!BR531&gt;=4.5,IF('Berechnung 4_5 _ x'!J$5="Nein",4.5,IF(Kinder!AP$903&lt;3,IF(MAX(Kinder!$AJ$903:AP$903)&lt;3,4.5,Kinder!BR531),MIN('Berechnung 4_5 _ x'!$E$31:$F$32))),Kinder!BR531)</f>
        <v>0</v>
      </c>
      <c r="BE532">
        <f>IF(Kinder!BS531&gt;=4.5,IF('Berechnung 4_5 _ x'!K$5="Nein",4.5,IF(Kinder!AQ$903&lt;3,IF(MAX(Kinder!$AJ$903:AQ$903)&lt;3,4.5,Kinder!BS531),MIN('Berechnung 4_5 _ x'!$E$31:$F$32))),Kinder!BS531)</f>
        <v>0</v>
      </c>
      <c r="BF532">
        <f>IF(Kinder!BT531&gt;=4.5,IF('Berechnung 4_5 _ x'!L$5="Nein",4.5,IF(Kinder!AR$903&lt;3,IF(MAX(Kinder!$AJ$903:AR$903)&lt;3,4.5,Kinder!BT531),MIN('Berechnung 4_5 _ x'!$E$31:$F$32))),Kinder!BT531)</f>
        <v>0</v>
      </c>
      <c r="BG532">
        <f>IF(Kinder!BU531&gt;=4.5,IF('Berechnung 4_5 _ x'!M$5="Nein",4.5,IF(Kinder!AS$903&lt;3,IF(MAX(Kinder!$AJ$903:AS$903)&lt;3,4.5,Kinder!BU531),MIN('Berechnung 4_5 _ x'!$E$31:$F$32))),Kinder!BU531)</f>
        <v>0</v>
      </c>
      <c r="BH532">
        <f>IF(Kinder!BV531&gt;=4.5,IF('Berechnung 4_5 _ x'!N$5="Nein",4.5,IF(Kinder!AT$903&lt;3,IF(MAX(Kinder!$AJ$903:AT$903)&lt;3,4.5,Kinder!BV531),MIN('Berechnung 4_5 _ x'!$E$31:$F$32))),Kinder!BV531)</f>
        <v>0</v>
      </c>
      <c r="BI532">
        <f>IF(Kinder!BW531&gt;=4.5,IF('Berechnung 4_5 _ x'!O$5="Nein",4.5,IF(Kinder!AU$903&lt;3,IF(MAX(Kinder!$AJ$903:AU$903)&lt;3,4.5,Kinder!BW531),MIN('Berechnung 4_5 _ x'!$E$31:$F$32))),Kinder!BW531)</f>
        <v>0</v>
      </c>
      <c r="BJ532">
        <f t="shared" ref="BJ532:BU532" si="881">MIN(AX531,AX532)*AX533</f>
        <v>0</v>
      </c>
      <c r="BK532">
        <f t="shared" si="881"/>
        <v>0</v>
      </c>
      <c r="BL532">
        <f t="shared" si="881"/>
        <v>0</v>
      </c>
      <c r="BM532">
        <f t="shared" si="881"/>
        <v>0</v>
      </c>
      <c r="BN532">
        <f t="shared" si="881"/>
        <v>0</v>
      </c>
      <c r="BO532">
        <f t="shared" si="881"/>
        <v>0</v>
      </c>
      <c r="BP532">
        <f t="shared" si="881"/>
        <v>0</v>
      </c>
      <c r="BQ532">
        <f t="shared" si="881"/>
        <v>0</v>
      </c>
      <c r="BR532">
        <f t="shared" si="881"/>
        <v>0</v>
      </c>
      <c r="BS532">
        <f t="shared" si="881"/>
        <v>0</v>
      </c>
      <c r="BT532">
        <f t="shared" si="881"/>
        <v>0</v>
      </c>
      <c r="BU532">
        <f t="shared" si="881"/>
        <v>0</v>
      </c>
      <c r="BV532">
        <f>SUM(BJ532:BU532)</f>
        <v>0</v>
      </c>
      <c r="CJ532" s="78"/>
      <c r="CK532" s="581"/>
      <c r="CL532" s="581"/>
      <c r="CM532" s="581"/>
    </row>
    <row r="533" spans="1:91" ht="13.5" thickBot="1" x14ac:dyDescent="0.25">
      <c r="A533" s="167"/>
      <c r="B533" s="79"/>
      <c r="C533" s="79"/>
      <c r="D533" s="79"/>
      <c r="E533" s="79"/>
      <c r="F533" s="79"/>
      <c r="G533" s="79"/>
      <c r="H533" s="79"/>
      <c r="I533" s="79"/>
      <c r="J533" s="79"/>
      <c r="K533" s="79"/>
      <c r="L533" s="79"/>
      <c r="M533" s="79"/>
      <c r="N533" s="79"/>
      <c r="O533" s="79"/>
      <c r="P533" s="79"/>
      <c r="Q533" s="79"/>
      <c r="R533" s="79"/>
      <c r="S533" s="79"/>
      <c r="T533" s="79"/>
      <c r="U533" s="79"/>
      <c r="V533" s="79"/>
      <c r="W533" s="79"/>
      <c r="X533" s="79"/>
      <c r="Y533" s="79">
        <f t="shared" ref="Y533:AJ533" si="882">A531*M532</f>
        <v>0</v>
      </c>
      <c r="Z533" s="79">
        <f t="shared" si="882"/>
        <v>0</v>
      </c>
      <c r="AA533" s="79">
        <f t="shared" si="882"/>
        <v>0</v>
      </c>
      <c r="AB533" s="79">
        <f t="shared" si="882"/>
        <v>0</v>
      </c>
      <c r="AC533" s="79">
        <f t="shared" si="882"/>
        <v>0</v>
      </c>
      <c r="AD533" s="79">
        <f t="shared" si="882"/>
        <v>0</v>
      </c>
      <c r="AE533" s="79">
        <f t="shared" si="882"/>
        <v>0</v>
      </c>
      <c r="AF533" s="79">
        <f t="shared" si="882"/>
        <v>0</v>
      </c>
      <c r="AG533" s="79">
        <f t="shared" si="882"/>
        <v>0</v>
      </c>
      <c r="AH533" s="79">
        <f t="shared" si="882"/>
        <v>0</v>
      </c>
      <c r="AI533" s="79">
        <f t="shared" si="882"/>
        <v>0</v>
      </c>
      <c r="AJ533" s="79">
        <f t="shared" si="882"/>
        <v>0</v>
      </c>
      <c r="AK533" s="79">
        <f t="shared" ref="AK533:AV533" si="883">IF(A531&gt;4.4,M532,A531*M532)</f>
        <v>0</v>
      </c>
      <c r="AL533" s="79">
        <f t="shared" si="883"/>
        <v>0</v>
      </c>
      <c r="AM533" s="79">
        <f t="shared" si="883"/>
        <v>0</v>
      </c>
      <c r="AN533" s="79">
        <f t="shared" si="883"/>
        <v>0</v>
      </c>
      <c r="AO533" s="79">
        <f t="shared" si="883"/>
        <v>0</v>
      </c>
      <c r="AP533" s="79">
        <f t="shared" si="883"/>
        <v>0</v>
      </c>
      <c r="AQ533" s="79">
        <f t="shared" si="883"/>
        <v>0</v>
      </c>
      <c r="AR533" s="79">
        <f t="shared" si="883"/>
        <v>0</v>
      </c>
      <c r="AS533" s="79">
        <f t="shared" si="883"/>
        <v>0</v>
      </c>
      <c r="AT533" s="79">
        <f t="shared" si="883"/>
        <v>0</v>
      </c>
      <c r="AU533" s="79">
        <f t="shared" si="883"/>
        <v>0</v>
      </c>
      <c r="AV533" s="79">
        <f t="shared" si="883"/>
        <v>0</v>
      </c>
      <c r="AW533" s="79">
        <f>SUM(Y533:AJ533)</f>
        <v>0</v>
      </c>
      <c r="AX533" s="168">
        <f>Kinder!BL532</f>
        <v>0</v>
      </c>
      <c r="AY533" s="168">
        <f>Kinder!BM532</f>
        <v>0</v>
      </c>
      <c r="AZ533" s="168">
        <f>Kinder!BN532</f>
        <v>0</v>
      </c>
      <c r="BA533" s="168">
        <f>Kinder!BO532</f>
        <v>0</v>
      </c>
      <c r="BB533" s="168">
        <f>Kinder!BP532</f>
        <v>0</v>
      </c>
      <c r="BC533" s="168">
        <f>Kinder!BQ532</f>
        <v>0</v>
      </c>
      <c r="BD533" s="168">
        <f>Kinder!BR532</f>
        <v>0</v>
      </c>
      <c r="BE533" s="168">
        <f>Kinder!BS532</f>
        <v>0</v>
      </c>
      <c r="BF533" s="168">
        <f>Kinder!BT532</f>
        <v>0</v>
      </c>
      <c r="BG533" s="168">
        <f>Kinder!BU532</f>
        <v>0</v>
      </c>
      <c r="BH533" s="168">
        <f>Kinder!BV532</f>
        <v>0</v>
      </c>
      <c r="BI533" s="168">
        <f>Kinder!BW532</f>
        <v>0</v>
      </c>
      <c r="BV533" s="79"/>
      <c r="BW533" s="79">
        <f t="shared" ref="BW533:CH533" si="884">IF(MIN(AX531,AX532)&gt;4.5,4.5*AX533,BJ532)</f>
        <v>0</v>
      </c>
      <c r="BX533" s="79">
        <f t="shared" si="884"/>
        <v>0</v>
      </c>
      <c r="BY533" s="79">
        <f t="shared" si="884"/>
        <v>0</v>
      </c>
      <c r="BZ533" s="79">
        <f t="shared" si="884"/>
        <v>0</v>
      </c>
      <c r="CA533" s="79">
        <f t="shared" si="884"/>
        <v>0</v>
      </c>
      <c r="CB533" s="79">
        <f t="shared" si="884"/>
        <v>0</v>
      </c>
      <c r="CC533" s="79">
        <f t="shared" si="884"/>
        <v>0</v>
      </c>
      <c r="CD533" s="79">
        <f t="shared" si="884"/>
        <v>0</v>
      </c>
      <c r="CE533" s="79">
        <f t="shared" si="884"/>
        <v>0</v>
      </c>
      <c r="CF533" s="79">
        <f t="shared" si="884"/>
        <v>0</v>
      </c>
      <c r="CG533" s="79">
        <f t="shared" si="884"/>
        <v>0</v>
      </c>
      <c r="CH533" s="79">
        <f t="shared" si="884"/>
        <v>0</v>
      </c>
      <c r="CI533" s="79">
        <f>SUM(BW533:CH533)</f>
        <v>0</v>
      </c>
      <c r="CJ533" s="80"/>
      <c r="CK533" s="581"/>
      <c r="CL533" s="581"/>
      <c r="CM533" s="581"/>
    </row>
    <row r="534" spans="1:91" x14ac:dyDescent="0.2">
      <c r="A534" s="124">
        <f>Kinder!E534</f>
        <v>0</v>
      </c>
      <c r="B534">
        <f>Kinder!F534</f>
        <v>0</v>
      </c>
      <c r="C534">
        <f>Kinder!G534</f>
        <v>0</v>
      </c>
      <c r="D534">
        <f>Kinder!H534</f>
        <v>0</v>
      </c>
      <c r="E534">
        <f>Kinder!I534</f>
        <v>0</v>
      </c>
      <c r="F534">
        <f>Kinder!J534</f>
        <v>0</v>
      </c>
      <c r="G534">
        <f>Kinder!K534</f>
        <v>0</v>
      </c>
      <c r="H534">
        <f>Kinder!L534</f>
        <v>0</v>
      </c>
      <c r="I534">
        <f>Kinder!M534</f>
        <v>0</v>
      </c>
      <c r="J534">
        <f>Kinder!N534</f>
        <v>0</v>
      </c>
      <c r="K534">
        <f>Kinder!O534</f>
        <v>0</v>
      </c>
      <c r="L534">
        <f>Kinder!P534</f>
        <v>0</v>
      </c>
      <c r="AX534" s="165">
        <f>IF(Kinder!BL534=4.5,'Berechnung 4_5 _ x'!$E$31,Kinder!BL534)</f>
        <v>0</v>
      </c>
      <c r="AY534" s="165">
        <f>IF(Kinder!F534=4.5,'Berechnung 4_5 _ x'!$E$31,Kinder!F534)</f>
        <v>0</v>
      </c>
      <c r="AZ534" s="165">
        <f>IF(Kinder!G534=4.5,'Berechnung 4_5 _ x'!$E$31,Kinder!G534)</f>
        <v>0</v>
      </c>
      <c r="BA534" s="165">
        <f>IF(Kinder!H534=4.5,'Berechnung 4_5 _ x'!$E$31,Kinder!H534)</f>
        <v>0</v>
      </c>
      <c r="BB534" s="165">
        <f>IF(Kinder!I534=4.5,'Berechnung 4_5 _ x'!$E$31,Kinder!I534)</f>
        <v>0</v>
      </c>
      <c r="BC534" s="165">
        <f>IF(Kinder!J534=4.5,'Berechnung 4_5 _ x'!$E$31,Kinder!J534)</f>
        <v>0</v>
      </c>
      <c r="BD534" s="165">
        <f>IF(Kinder!K534=4.5,'Berechnung 4_5 _ x'!$E$31,Kinder!K534)</f>
        <v>0</v>
      </c>
      <c r="BE534" s="165">
        <f>IF(Kinder!L534=4.5,'Berechnung 4_5 _ x'!$E$31,Kinder!L534)</f>
        <v>0</v>
      </c>
      <c r="BF534" s="165">
        <f>IF(Kinder!M534=4.5,'Berechnung 4_5 _ x'!$E$31,Kinder!M534)</f>
        <v>0</v>
      </c>
      <c r="BG534" s="165">
        <f>IF(Kinder!N534=4.5,'Berechnung 4_5 _ x'!$E$31,Kinder!N534)</f>
        <v>0</v>
      </c>
      <c r="BH534" s="165">
        <f>IF(Kinder!O534=4.5,'Berechnung 4_5 _ x'!$E$31,Kinder!O534)</f>
        <v>0</v>
      </c>
      <c r="BI534" s="165">
        <f>IF(Kinder!P534=4.5,'Berechnung 4_5 _ x'!$E$31,Kinder!P534)</f>
        <v>0</v>
      </c>
      <c r="BJ534" s="165"/>
      <c r="BK534" s="165"/>
      <c r="BL534" s="165"/>
      <c r="BM534" s="165"/>
      <c r="BN534" s="165"/>
      <c r="BO534" s="165"/>
      <c r="BP534" s="165"/>
      <c r="BQ534" s="165"/>
      <c r="BR534" s="165"/>
      <c r="BS534" s="165"/>
      <c r="BT534" s="165"/>
      <c r="BU534" s="165"/>
      <c r="BW534">
        <f t="shared" ref="BW534:CH534" si="885">IF(MIN(AX534,AX535)&gt;=4.5,1*AX536,BJ535)</f>
        <v>0</v>
      </c>
      <c r="BX534">
        <f t="shared" si="885"/>
        <v>0</v>
      </c>
      <c r="BY534">
        <f t="shared" si="885"/>
        <v>0</v>
      </c>
      <c r="BZ534">
        <f t="shared" si="885"/>
        <v>0</v>
      </c>
      <c r="CA534">
        <f t="shared" si="885"/>
        <v>0</v>
      </c>
      <c r="CB534">
        <f t="shared" si="885"/>
        <v>0</v>
      </c>
      <c r="CC534">
        <f t="shared" si="885"/>
        <v>0</v>
      </c>
      <c r="CD534">
        <f t="shared" si="885"/>
        <v>0</v>
      </c>
      <c r="CE534">
        <f t="shared" si="885"/>
        <v>0</v>
      </c>
      <c r="CF534">
        <f t="shared" si="885"/>
        <v>0</v>
      </c>
      <c r="CG534">
        <f t="shared" si="885"/>
        <v>0</v>
      </c>
      <c r="CH534">
        <f t="shared" si="885"/>
        <v>0</v>
      </c>
      <c r="CJ534" s="78">
        <f>SUM(BW534:CH534)</f>
        <v>0</v>
      </c>
      <c r="CK534" s="581">
        <f>CL534+CM534</f>
        <v>0</v>
      </c>
      <c r="CL534" s="581">
        <f>IF(COUNTIF(Kinder!E536:P536,Antrag!$C$4)=0,0,(IF(AND(A534=2,Kinder!E536=Antrag!$C$4),M535,0)+IF(AND(OR(A534=2,B534=2),Kinder!F536=Antrag!$C$4),N535,0)+IF(AND(OR(A534=2,B534=2,C534=2),Kinder!G536=Antrag!$C$4),O535,0)+IF(AND(OR(A534=2,B534=2,C534=2,D534=2),Kinder!H536=Antrag!$C$4),P535,0)+IF(AND(OR(A534=2,B534=2,C534=2,D534=2,E534=2),Kinder!I536=Antrag!$C$4),Q535,0)+IF(AND(OR(A534=2,B534=2,C534=2,D534=2,E534=2,F534=2),Kinder!J536=Antrag!$C$4),R535,0))/12)</f>
        <v>0</v>
      </c>
      <c r="CM534" s="581">
        <f>IF(COUNTIF(Kinder!E536:P536,Antrag!$C$4)=0,0,(IF(AND(OR(A534=2,B534=2,C534=2,D534=2,E534=2,F534=2,G534=2),Kinder!K536=Antrag!$C$4),S535,0)+IF(AND(OR(A534=2,B534=2,C534=2,D534=2,E534=2,F534=2,G534=2,H534=2),Kinder!L536=Antrag!$C$4),T535,0)+IF(AND(OR(A534=2,B534=2,C534=2,D534=2,E534=2,F534=2,G534=2,H534=2,I534=2),Kinder!M536=Antrag!$C$4),U535,0)+IF(AND(OR(A534=2,B534=2,C534=2,D534=2,E534=2,F534=2,G534=2,H534=2,I534=2,J534=2),Kinder!N536=Antrag!$C$4),V535,0)+IF(AND(OR(A534=2,B534=2,C534=2,D534=2,E534=2,F534=2,G534=2,H534=2,I534=2,J534=2,K534=2),Kinder!O536=Antrag!$C$4),W535,0)+IF(AND(OR(A534=2,B534=2,C534=2,D534=2,E534=2,F534=2,G534=2,H534=2,I534=2,J534=2,K534=2,L534=2),Kinder!P536=Antrag!$C$4),X535,0))/12)</f>
        <v>0</v>
      </c>
    </row>
    <row r="535" spans="1:91" x14ac:dyDescent="0.2">
      <c r="A535" s="124"/>
      <c r="M535">
        <f>Kinder!E535</f>
        <v>0</v>
      </c>
      <c r="N535">
        <f>Kinder!F535</f>
        <v>0</v>
      </c>
      <c r="O535">
        <f>Kinder!G535</f>
        <v>0</v>
      </c>
      <c r="P535">
        <f>Kinder!H535</f>
        <v>0</v>
      </c>
      <c r="Q535">
        <f>Kinder!I535</f>
        <v>0</v>
      </c>
      <c r="R535">
        <f>Kinder!J535</f>
        <v>0</v>
      </c>
      <c r="S535">
        <f>Kinder!K535</f>
        <v>0</v>
      </c>
      <c r="T535">
        <f>Kinder!L535</f>
        <v>0</v>
      </c>
      <c r="U535">
        <f>Kinder!M535</f>
        <v>0</v>
      </c>
      <c r="V535">
        <f>Kinder!N535</f>
        <v>0</v>
      </c>
      <c r="W535">
        <f>Kinder!O535</f>
        <v>0</v>
      </c>
      <c r="X535">
        <f>Kinder!P535</f>
        <v>0</v>
      </c>
      <c r="AX535">
        <f>IF(Kinder!BL534&gt;=4.5,IF('Berechnung 4_5 _ x'!D$5="Nein",4.5,IF(Kinder!AJ$903&lt;3,IF(MAX(Kinder!$AJ$903:AJ$903)&lt;3,4.5,Kinder!BL534),MIN('Berechnung 4_5 _ x'!$E$31:$F$32))),Kinder!BL534)</f>
        <v>0</v>
      </c>
      <c r="AY535">
        <f>IF(Kinder!BM534&gt;=4.5,IF('Berechnung 4_5 _ x'!E$5="Nein",4.5,IF(Kinder!AK$903&lt;3,IF(MAX(Kinder!$AJ$903:AK$903)&lt;3,4.5,Kinder!BM534),MIN('Berechnung 4_5 _ x'!$E$31:$F$32))),Kinder!BM534)</f>
        <v>0</v>
      </c>
      <c r="AZ535">
        <f>IF(Kinder!BN534&gt;=4.5,IF('Berechnung 4_5 _ x'!F$5="Nein",4.5,IF(Kinder!AL$903&lt;3,IF(MAX(Kinder!$AJ$903:AL$903)&lt;3,4.5,Kinder!BN534),MIN('Berechnung 4_5 _ x'!$E$31:$F$32))),Kinder!BN534)</f>
        <v>0</v>
      </c>
      <c r="BA535">
        <f>IF(Kinder!BO534&gt;=4.5,IF('Berechnung 4_5 _ x'!G$5="Nein",4.5,IF(Kinder!AM$903&lt;3,IF(MAX(Kinder!$AJ$903:AM$903)&lt;3,4.5,Kinder!BO534),MIN('Berechnung 4_5 _ x'!$E$31:$F$32))),Kinder!BO534)</f>
        <v>0</v>
      </c>
      <c r="BB535">
        <f>IF(Kinder!BP534&gt;=4.5,IF('Berechnung 4_5 _ x'!H$5="Nein",4.5,IF(Kinder!AN$903&lt;3,IF(MAX(Kinder!$AJ$903:AN$903)&lt;3,4.5,Kinder!BP534),MIN('Berechnung 4_5 _ x'!$E$31:$F$32))),Kinder!BP534)</f>
        <v>0</v>
      </c>
      <c r="BC535">
        <f>IF(Kinder!BQ534&gt;=4.5,IF('Berechnung 4_5 _ x'!I$5="Nein",4.5,IF(Kinder!AO$903&lt;3,IF(MAX(Kinder!$AJ$903:AO$903)&lt;3,4.5,Kinder!BQ534),MIN('Berechnung 4_5 _ x'!$E$31:$F$32))),Kinder!BQ534)</f>
        <v>0</v>
      </c>
      <c r="BD535">
        <f>IF(Kinder!BR534&gt;=4.5,IF('Berechnung 4_5 _ x'!J$5="Nein",4.5,IF(Kinder!AP$903&lt;3,IF(MAX(Kinder!$AJ$903:AP$903)&lt;3,4.5,Kinder!BR534),MIN('Berechnung 4_5 _ x'!$E$31:$F$32))),Kinder!BR534)</f>
        <v>0</v>
      </c>
      <c r="BE535">
        <f>IF(Kinder!BS534&gt;=4.5,IF('Berechnung 4_5 _ x'!K$5="Nein",4.5,IF(Kinder!AQ$903&lt;3,IF(MAX(Kinder!$AJ$903:AQ$903)&lt;3,4.5,Kinder!BS534),MIN('Berechnung 4_5 _ x'!$E$31:$F$32))),Kinder!BS534)</f>
        <v>0</v>
      </c>
      <c r="BF535">
        <f>IF(Kinder!BT534&gt;=4.5,IF('Berechnung 4_5 _ x'!L$5="Nein",4.5,IF(Kinder!AR$903&lt;3,IF(MAX(Kinder!$AJ$903:AR$903)&lt;3,4.5,Kinder!BT534),MIN('Berechnung 4_5 _ x'!$E$31:$F$32))),Kinder!BT534)</f>
        <v>0</v>
      </c>
      <c r="BG535">
        <f>IF(Kinder!BU534&gt;=4.5,IF('Berechnung 4_5 _ x'!M$5="Nein",4.5,IF(Kinder!AS$903&lt;3,IF(MAX(Kinder!$AJ$903:AS$903)&lt;3,4.5,Kinder!BU534),MIN('Berechnung 4_5 _ x'!$E$31:$F$32))),Kinder!BU534)</f>
        <v>0</v>
      </c>
      <c r="BH535">
        <f>IF(Kinder!BV534&gt;=4.5,IF('Berechnung 4_5 _ x'!N$5="Nein",4.5,IF(Kinder!AT$903&lt;3,IF(MAX(Kinder!$AJ$903:AT$903)&lt;3,4.5,Kinder!BV534),MIN('Berechnung 4_5 _ x'!$E$31:$F$32))),Kinder!BV534)</f>
        <v>0</v>
      </c>
      <c r="BI535">
        <f>IF(Kinder!BW534&gt;=4.5,IF('Berechnung 4_5 _ x'!O$5="Nein",4.5,IF(Kinder!AU$903&lt;3,IF(MAX(Kinder!$AJ$903:AU$903)&lt;3,4.5,Kinder!BW534),MIN('Berechnung 4_5 _ x'!$E$31:$F$32))),Kinder!BW534)</f>
        <v>0</v>
      </c>
      <c r="BJ535">
        <f t="shared" ref="BJ535:BU535" si="886">MIN(AX534,AX535)*AX536</f>
        <v>0</v>
      </c>
      <c r="BK535">
        <f t="shared" si="886"/>
        <v>0</v>
      </c>
      <c r="BL535">
        <f t="shared" si="886"/>
        <v>0</v>
      </c>
      <c r="BM535">
        <f t="shared" si="886"/>
        <v>0</v>
      </c>
      <c r="BN535">
        <f t="shared" si="886"/>
        <v>0</v>
      </c>
      <c r="BO535">
        <f t="shared" si="886"/>
        <v>0</v>
      </c>
      <c r="BP535">
        <f t="shared" si="886"/>
        <v>0</v>
      </c>
      <c r="BQ535">
        <f t="shared" si="886"/>
        <v>0</v>
      </c>
      <c r="BR535">
        <f t="shared" si="886"/>
        <v>0</v>
      </c>
      <c r="BS535">
        <f t="shared" si="886"/>
        <v>0</v>
      </c>
      <c r="BT535">
        <f t="shared" si="886"/>
        <v>0</v>
      </c>
      <c r="BU535">
        <f t="shared" si="886"/>
        <v>0</v>
      </c>
      <c r="BV535">
        <f>SUM(BJ535:BU535)</f>
        <v>0</v>
      </c>
      <c r="CJ535" s="78"/>
      <c r="CK535" s="581"/>
      <c r="CL535" s="581"/>
      <c r="CM535" s="581"/>
    </row>
    <row r="536" spans="1:91" ht="13.5" thickBot="1" x14ac:dyDescent="0.25">
      <c r="A536" s="167"/>
      <c r="B536" s="79"/>
      <c r="C536" s="79"/>
      <c r="D536" s="79"/>
      <c r="E536" s="79"/>
      <c r="F536" s="79"/>
      <c r="G536" s="79"/>
      <c r="H536" s="79"/>
      <c r="I536" s="79"/>
      <c r="J536" s="79"/>
      <c r="K536" s="79"/>
      <c r="L536" s="79"/>
      <c r="M536" s="79"/>
      <c r="N536" s="79"/>
      <c r="O536" s="79"/>
      <c r="P536" s="79"/>
      <c r="Q536" s="79"/>
      <c r="R536" s="79"/>
      <c r="S536" s="79"/>
      <c r="T536" s="79"/>
      <c r="U536" s="79"/>
      <c r="V536" s="79"/>
      <c r="W536" s="79"/>
      <c r="X536" s="79"/>
      <c r="Y536" s="79">
        <f t="shared" ref="Y536:AJ536" si="887">A534*M535</f>
        <v>0</v>
      </c>
      <c r="Z536" s="79">
        <f t="shared" si="887"/>
        <v>0</v>
      </c>
      <c r="AA536" s="79">
        <f t="shared" si="887"/>
        <v>0</v>
      </c>
      <c r="AB536" s="79">
        <f t="shared" si="887"/>
        <v>0</v>
      </c>
      <c r="AC536" s="79">
        <f t="shared" si="887"/>
        <v>0</v>
      </c>
      <c r="AD536" s="79">
        <f t="shared" si="887"/>
        <v>0</v>
      </c>
      <c r="AE536" s="79">
        <f t="shared" si="887"/>
        <v>0</v>
      </c>
      <c r="AF536" s="79">
        <f t="shared" si="887"/>
        <v>0</v>
      </c>
      <c r="AG536" s="79">
        <f t="shared" si="887"/>
        <v>0</v>
      </c>
      <c r="AH536" s="79">
        <f t="shared" si="887"/>
        <v>0</v>
      </c>
      <c r="AI536" s="79">
        <f t="shared" si="887"/>
        <v>0</v>
      </c>
      <c r="AJ536" s="79">
        <f t="shared" si="887"/>
        <v>0</v>
      </c>
      <c r="AK536" s="79">
        <f t="shared" ref="AK536:AV536" si="888">IF(A534&gt;4.4,M535,A534*M535)</f>
        <v>0</v>
      </c>
      <c r="AL536" s="79">
        <f t="shared" si="888"/>
        <v>0</v>
      </c>
      <c r="AM536" s="79">
        <f t="shared" si="888"/>
        <v>0</v>
      </c>
      <c r="AN536" s="79">
        <f t="shared" si="888"/>
        <v>0</v>
      </c>
      <c r="AO536" s="79">
        <f t="shared" si="888"/>
        <v>0</v>
      </c>
      <c r="AP536" s="79">
        <f t="shared" si="888"/>
        <v>0</v>
      </c>
      <c r="AQ536" s="79">
        <f t="shared" si="888"/>
        <v>0</v>
      </c>
      <c r="AR536" s="79">
        <f t="shared" si="888"/>
        <v>0</v>
      </c>
      <c r="AS536" s="79">
        <f t="shared" si="888"/>
        <v>0</v>
      </c>
      <c r="AT536" s="79">
        <f t="shared" si="888"/>
        <v>0</v>
      </c>
      <c r="AU536" s="79">
        <f t="shared" si="888"/>
        <v>0</v>
      </c>
      <c r="AV536" s="79">
        <f t="shared" si="888"/>
        <v>0</v>
      </c>
      <c r="AW536" s="79">
        <f>SUM(Y536:AJ536)</f>
        <v>0</v>
      </c>
      <c r="AX536" s="168">
        <f>Kinder!BL535</f>
        <v>0</v>
      </c>
      <c r="AY536" s="168">
        <f>Kinder!BM535</f>
        <v>0</v>
      </c>
      <c r="AZ536" s="168">
        <f>Kinder!BN535</f>
        <v>0</v>
      </c>
      <c r="BA536" s="168">
        <f>Kinder!BO535</f>
        <v>0</v>
      </c>
      <c r="BB536" s="168">
        <f>Kinder!BP535</f>
        <v>0</v>
      </c>
      <c r="BC536" s="168">
        <f>Kinder!BQ535</f>
        <v>0</v>
      </c>
      <c r="BD536" s="168">
        <f>Kinder!BR535</f>
        <v>0</v>
      </c>
      <c r="BE536" s="168">
        <f>Kinder!BS535</f>
        <v>0</v>
      </c>
      <c r="BF536" s="168">
        <f>Kinder!BT535</f>
        <v>0</v>
      </c>
      <c r="BG536" s="168">
        <f>Kinder!BU535</f>
        <v>0</v>
      </c>
      <c r="BH536" s="168">
        <f>Kinder!BV535</f>
        <v>0</v>
      </c>
      <c r="BI536" s="168">
        <f>Kinder!BW535</f>
        <v>0</v>
      </c>
      <c r="BV536" s="79"/>
      <c r="BW536" s="79">
        <f t="shared" ref="BW536:CH536" si="889">IF(MIN(AX534,AX535)&gt;4.5,4.5*AX536,BJ535)</f>
        <v>0</v>
      </c>
      <c r="BX536" s="79">
        <f t="shared" si="889"/>
        <v>0</v>
      </c>
      <c r="BY536" s="79">
        <f t="shared" si="889"/>
        <v>0</v>
      </c>
      <c r="BZ536" s="79">
        <f t="shared" si="889"/>
        <v>0</v>
      </c>
      <c r="CA536" s="79">
        <f t="shared" si="889"/>
        <v>0</v>
      </c>
      <c r="CB536" s="79">
        <f t="shared" si="889"/>
        <v>0</v>
      </c>
      <c r="CC536" s="79">
        <f t="shared" si="889"/>
        <v>0</v>
      </c>
      <c r="CD536" s="79">
        <f t="shared" si="889"/>
        <v>0</v>
      </c>
      <c r="CE536" s="79">
        <f t="shared" si="889"/>
        <v>0</v>
      </c>
      <c r="CF536" s="79">
        <f t="shared" si="889"/>
        <v>0</v>
      </c>
      <c r="CG536" s="79">
        <f t="shared" si="889"/>
        <v>0</v>
      </c>
      <c r="CH536" s="79">
        <f t="shared" si="889"/>
        <v>0</v>
      </c>
      <c r="CI536" s="79">
        <f>SUM(BW536:CH536)</f>
        <v>0</v>
      </c>
      <c r="CJ536" s="80"/>
      <c r="CK536" s="581"/>
      <c r="CL536" s="581"/>
      <c r="CM536" s="581"/>
    </row>
    <row r="537" spans="1:91" x14ac:dyDescent="0.2">
      <c r="A537" s="124">
        <f>Kinder!E537</f>
        <v>0</v>
      </c>
      <c r="B537">
        <f>Kinder!F537</f>
        <v>0</v>
      </c>
      <c r="C537">
        <f>Kinder!G537</f>
        <v>0</v>
      </c>
      <c r="D537">
        <f>Kinder!H537</f>
        <v>0</v>
      </c>
      <c r="E537">
        <f>Kinder!I537</f>
        <v>0</v>
      </c>
      <c r="F537">
        <f>Kinder!J537</f>
        <v>0</v>
      </c>
      <c r="G537">
        <f>Kinder!K537</f>
        <v>0</v>
      </c>
      <c r="H537">
        <f>Kinder!L537</f>
        <v>0</v>
      </c>
      <c r="I537">
        <f>Kinder!M537</f>
        <v>0</v>
      </c>
      <c r="J537">
        <f>Kinder!N537</f>
        <v>0</v>
      </c>
      <c r="K537">
        <f>Kinder!O537</f>
        <v>0</v>
      </c>
      <c r="L537">
        <f>Kinder!P537</f>
        <v>0</v>
      </c>
      <c r="AX537" s="165">
        <f>IF(Kinder!BL537=4.5,'Berechnung 4_5 _ x'!$E$31,Kinder!BL537)</f>
        <v>0</v>
      </c>
      <c r="AY537" s="165">
        <f>IF(Kinder!F537=4.5,'Berechnung 4_5 _ x'!$E$31,Kinder!F537)</f>
        <v>0</v>
      </c>
      <c r="AZ537" s="165">
        <f>IF(Kinder!G537=4.5,'Berechnung 4_5 _ x'!$E$31,Kinder!G537)</f>
        <v>0</v>
      </c>
      <c r="BA537" s="165">
        <f>IF(Kinder!H537=4.5,'Berechnung 4_5 _ x'!$E$31,Kinder!H537)</f>
        <v>0</v>
      </c>
      <c r="BB537" s="165">
        <f>IF(Kinder!I537=4.5,'Berechnung 4_5 _ x'!$E$31,Kinder!I537)</f>
        <v>0</v>
      </c>
      <c r="BC537" s="165">
        <f>IF(Kinder!J537=4.5,'Berechnung 4_5 _ x'!$E$31,Kinder!J537)</f>
        <v>0</v>
      </c>
      <c r="BD537" s="165">
        <f>IF(Kinder!K537=4.5,'Berechnung 4_5 _ x'!$E$31,Kinder!K537)</f>
        <v>0</v>
      </c>
      <c r="BE537" s="165">
        <f>IF(Kinder!L537=4.5,'Berechnung 4_5 _ x'!$E$31,Kinder!L537)</f>
        <v>0</v>
      </c>
      <c r="BF537" s="165">
        <f>IF(Kinder!M537=4.5,'Berechnung 4_5 _ x'!$E$31,Kinder!M537)</f>
        <v>0</v>
      </c>
      <c r="BG537" s="165">
        <f>IF(Kinder!N537=4.5,'Berechnung 4_5 _ x'!$E$31,Kinder!N537)</f>
        <v>0</v>
      </c>
      <c r="BH537" s="165">
        <f>IF(Kinder!O537=4.5,'Berechnung 4_5 _ x'!$E$31,Kinder!O537)</f>
        <v>0</v>
      </c>
      <c r="BI537" s="165">
        <f>IF(Kinder!P537=4.5,'Berechnung 4_5 _ x'!$E$31,Kinder!P537)</f>
        <v>0</v>
      </c>
      <c r="BJ537" s="165"/>
      <c r="BK537" s="165"/>
      <c r="BL537" s="165"/>
      <c r="BM537" s="165"/>
      <c r="BN537" s="165"/>
      <c r="BO537" s="165"/>
      <c r="BP537" s="165"/>
      <c r="BQ537" s="165"/>
      <c r="BR537" s="165"/>
      <c r="BS537" s="165"/>
      <c r="BT537" s="165"/>
      <c r="BU537" s="165"/>
      <c r="BW537">
        <f t="shared" ref="BW537:CH537" si="890">IF(MIN(AX537,AX538)&gt;=4.5,1*AX539,BJ538)</f>
        <v>0</v>
      </c>
      <c r="BX537">
        <f t="shared" si="890"/>
        <v>0</v>
      </c>
      <c r="BY537">
        <f t="shared" si="890"/>
        <v>0</v>
      </c>
      <c r="BZ537">
        <f t="shared" si="890"/>
        <v>0</v>
      </c>
      <c r="CA537">
        <f t="shared" si="890"/>
        <v>0</v>
      </c>
      <c r="CB537">
        <f t="shared" si="890"/>
        <v>0</v>
      </c>
      <c r="CC537">
        <f t="shared" si="890"/>
        <v>0</v>
      </c>
      <c r="CD537">
        <f t="shared" si="890"/>
        <v>0</v>
      </c>
      <c r="CE537">
        <f t="shared" si="890"/>
        <v>0</v>
      </c>
      <c r="CF537">
        <f t="shared" si="890"/>
        <v>0</v>
      </c>
      <c r="CG537">
        <f t="shared" si="890"/>
        <v>0</v>
      </c>
      <c r="CH537">
        <f t="shared" si="890"/>
        <v>0</v>
      </c>
      <c r="CJ537" s="78">
        <f>SUM(BW537:CH537)</f>
        <v>0</v>
      </c>
      <c r="CK537" s="581">
        <f>CL537+CM537</f>
        <v>0</v>
      </c>
      <c r="CL537" s="581">
        <f>IF(COUNTIF(Kinder!E539:P539,Antrag!$C$4)=0,0,(IF(AND(A537=2,Kinder!E539=Antrag!$C$4),M538,0)+IF(AND(OR(A537=2,B537=2),Kinder!F539=Antrag!$C$4),N538,0)+IF(AND(OR(A537=2,B537=2,C537=2),Kinder!G539=Antrag!$C$4),O538,0)+IF(AND(OR(A537=2,B537=2,C537=2,D537=2),Kinder!H539=Antrag!$C$4),P538,0)+IF(AND(OR(A537=2,B537=2,C537=2,D537=2,E537=2),Kinder!I539=Antrag!$C$4),Q538,0)+IF(AND(OR(A537=2,B537=2,C537=2,D537=2,E537=2,F537=2),Kinder!J539=Antrag!$C$4),R538,0))/12)</f>
        <v>0</v>
      </c>
      <c r="CM537" s="581">
        <f>IF(COUNTIF(Kinder!E539:P539,Antrag!$C$4)=0,0,(IF(AND(OR(A537=2,B537=2,C537=2,D537=2,E537=2,F537=2,G537=2),Kinder!K539=Antrag!$C$4),S538,0)+IF(AND(OR(A537=2,B537=2,C537=2,D537=2,E537=2,F537=2,G537=2,H537=2),Kinder!L539=Antrag!$C$4),T538,0)+IF(AND(OR(A537=2,B537=2,C537=2,D537=2,E537=2,F537=2,G537=2,H537=2,I537=2),Kinder!M539=Antrag!$C$4),U538,0)+IF(AND(OR(A537=2,B537=2,C537=2,D537=2,E537=2,F537=2,G537=2,H537=2,I537=2,J537=2),Kinder!N539=Antrag!$C$4),V538,0)+IF(AND(OR(A537=2,B537=2,C537=2,D537=2,E537=2,F537=2,G537=2,H537=2,I537=2,J537=2,K537=2),Kinder!O539=Antrag!$C$4),W538,0)+IF(AND(OR(A537=2,B537=2,C537=2,D537=2,E537=2,F537=2,G537=2,H537=2,I537=2,J537=2,K537=2,L537=2),Kinder!P539=Antrag!$C$4),X538,0))/12)</f>
        <v>0</v>
      </c>
    </row>
    <row r="538" spans="1:91" x14ac:dyDescent="0.2">
      <c r="A538" s="124"/>
      <c r="M538">
        <f>Kinder!E538</f>
        <v>0</v>
      </c>
      <c r="N538">
        <f>Kinder!F538</f>
        <v>0</v>
      </c>
      <c r="O538">
        <f>Kinder!G538</f>
        <v>0</v>
      </c>
      <c r="P538">
        <f>Kinder!H538</f>
        <v>0</v>
      </c>
      <c r="Q538">
        <f>Kinder!I538</f>
        <v>0</v>
      </c>
      <c r="R538">
        <f>Kinder!J538</f>
        <v>0</v>
      </c>
      <c r="S538">
        <f>Kinder!K538</f>
        <v>0</v>
      </c>
      <c r="T538">
        <f>Kinder!L538</f>
        <v>0</v>
      </c>
      <c r="U538">
        <f>Kinder!M538</f>
        <v>0</v>
      </c>
      <c r="V538">
        <f>Kinder!N538</f>
        <v>0</v>
      </c>
      <c r="W538">
        <f>Kinder!O538</f>
        <v>0</v>
      </c>
      <c r="X538">
        <f>Kinder!P538</f>
        <v>0</v>
      </c>
      <c r="AX538">
        <f>IF(Kinder!BL537&gt;=4.5,IF('Berechnung 4_5 _ x'!D$5="Nein",4.5,IF(Kinder!AJ$903&lt;3,IF(MAX(Kinder!$AJ$903:AJ$903)&lt;3,4.5,Kinder!BL537),MIN('Berechnung 4_5 _ x'!$E$31:$F$32))),Kinder!BL537)</f>
        <v>0</v>
      </c>
      <c r="AY538">
        <f>IF(Kinder!BM537&gt;=4.5,IF('Berechnung 4_5 _ x'!E$5="Nein",4.5,IF(Kinder!AK$903&lt;3,IF(MAX(Kinder!$AJ$903:AK$903)&lt;3,4.5,Kinder!BM537),MIN('Berechnung 4_5 _ x'!$E$31:$F$32))),Kinder!BM537)</f>
        <v>0</v>
      </c>
      <c r="AZ538">
        <f>IF(Kinder!BN537&gt;=4.5,IF('Berechnung 4_5 _ x'!F$5="Nein",4.5,IF(Kinder!AL$903&lt;3,IF(MAX(Kinder!$AJ$903:AL$903)&lt;3,4.5,Kinder!BN537),MIN('Berechnung 4_5 _ x'!$E$31:$F$32))),Kinder!BN537)</f>
        <v>0</v>
      </c>
      <c r="BA538">
        <f>IF(Kinder!BO537&gt;=4.5,IF('Berechnung 4_5 _ x'!G$5="Nein",4.5,IF(Kinder!AM$903&lt;3,IF(MAX(Kinder!$AJ$903:AM$903)&lt;3,4.5,Kinder!BO537),MIN('Berechnung 4_5 _ x'!$E$31:$F$32))),Kinder!BO537)</f>
        <v>0</v>
      </c>
      <c r="BB538">
        <f>IF(Kinder!BP537&gt;=4.5,IF('Berechnung 4_5 _ x'!H$5="Nein",4.5,IF(Kinder!AN$903&lt;3,IF(MAX(Kinder!$AJ$903:AN$903)&lt;3,4.5,Kinder!BP537),MIN('Berechnung 4_5 _ x'!$E$31:$F$32))),Kinder!BP537)</f>
        <v>0</v>
      </c>
      <c r="BC538">
        <f>IF(Kinder!BQ537&gt;=4.5,IF('Berechnung 4_5 _ x'!I$5="Nein",4.5,IF(Kinder!AO$903&lt;3,IF(MAX(Kinder!$AJ$903:AO$903)&lt;3,4.5,Kinder!BQ537),MIN('Berechnung 4_5 _ x'!$E$31:$F$32))),Kinder!BQ537)</f>
        <v>0</v>
      </c>
      <c r="BD538">
        <f>IF(Kinder!BR537&gt;=4.5,IF('Berechnung 4_5 _ x'!J$5="Nein",4.5,IF(Kinder!AP$903&lt;3,IF(MAX(Kinder!$AJ$903:AP$903)&lt;3,4.5,Kinder!BR537),MIN('Berechnung 4_5 _ x'!$E$31:$F$32))),Kinder!BR537)</f>
        <v>0</v>
      </c>
      <c r="BE538">
        <f>IF(Kinder!BS537&gt;=4.5,IF('Berechnung 4_5 _ x'!K$5="Nein",4.5,IF(Kinder!AQ$903&lt;3,IF(MAX(Kinder!$AJ$903:AQ$903)&lt;3,4.5,Kinder!BS537),MIN('Berechnung 4_5 _ x'!$E$31:$F$32))),Kinder!BS537)</f>
        <v>0</v>
      </c>
      <c r="BF538">
        <f>IF(Kinder!BT537&gt;=4.5,IF('Berechnung 4_5 _ x'!L$5="Nein",4.5,IF(Kinder!AR$903&lt;3,IF(MAX(Kinder!$AJ$903:AR$903)&lt;3,4.5,Kinder!BT537),MIN('Berechnung 4_5 _ x'!$E$31:$F$32))),Kinder!BT537)</f>
        <v>0</v>
      </c>
      <c r="BG538">
        <f>IF(Kinder!BU537&gt;=4.5,IF('Berechnung 4_5 _ x'!M$5="Nein",4.5,IF(Kinder!AS$903&lt;3,IF(MAX(Kinder!$AJ$903:AS$903)&lt;3,4.5,Kinder!BU537),MIN('Berechnung 4_5 _ x'!$E$31:$F$32))),Kinder!BU537)</f>
        <v>0</v>
      </c>
      <c r="BH538">
        <f>IF(Kinder!BV537&gt;=4.5,IF('Berechnung 4_5 _ x'!N$5="Nein",4.5,IF(Kinder!AT$903&lt;3,IF(MAX(Kinder!$AJ$903:AT$903)&lt;3,4.5,Kinder!BV537),MIN('Berechnung 4_5 _ x'!$E$31:$F$32))),Kinder!BV537)</f>
        <v>0</v>
      </c>
      <c r="BI538">
        <f>IF(Kinder!BW537&gt;=4.5,IF('Berechnung 4_5 _ x'!O$5="Nein",4.5,IF(Kinder!AU$903&lt;3,IF(MAX(Kinder!$AJ$903:AU$903)&lt;3,4.5,Kinder!BW537),MIN('Berechnung 4_5 _ x'!$E$31:$F$32))),Kinder!BW537)</f>
        <v>0</v>
      </c>
      <c r="BJ538">
        <f t="shared" ref="BJ538:BU538" si="891">MIN(AX537,AX538)*AX539</f>
        <v>0</v>
      </c>
      <c r="BK538">
        <f t="shared" si="891"/>
        <v>0</v>
      </c>
      <c r="BL538">
        <f t="shared" si="891"/>
        <v>0</v>
      </c>
      <c r="BM538">
        <f t="shared" si="891"/>
        <v>0</v>
      </c>
      <c r="BN538">
        <f t="shared" si="891"/>
        <v>0</v>
      </c>
      <c r="BO538">
        <f t="shared" si="891"/>
        <v>0</v>
      </c>
      <c r="BP538">
        <f t="shared" si="891"/>
        <v>0</v>
      </c>
      <c r="BQ538">
        <f t="shared" si="891"/>
        <v>0</v>
      </c>
      <c r="BR538">
        <f t="shared" si="891"/>
        <v>0</v>
      </c>
      <c r="BS538">
        <f t="shared" si="891"/>
        <v>0</v>
      </c>
      <c r="BT538">
        <f t="shared" si="891"/>
        <v>0</v>
      </c>
      <c r="BU538">
        <f t="shared" si="891"/>
        <v>0</v>
      </c>
      <c r="BV538">
        <f>SUM(BJ538:BU538)</f>
        <v>0</v>
      </c>
      <c r="CJ538" s="78"/>
      <c r="CK538" s="581"/>
      <c r="CL538" s="581"/>
      <c r="CM538" s="581"/>
    </row>
    <row r="539" spans="1:91" ht="13.5" thickBot="1" x14ac:dyDescent="0.25">
      <c r="A539" s="167"/>
      <c r="B539" s="79"/>
      <c r="C539" s="79"/>
      <c r="D539" s="79"/>
      <c r="E539" s="79"/>
      <c r="F539" s="79"/>
      <c r="G539" s="79"/>
      <c r="H539" s="79"/>
      <c r="I539" s="79"/>
      <c r="J539" s="79"/>
      <c r="K539" s="79"/>
      <c r="L539" s="79"/>
      <c r="M539" s="79"/>
      <c r="N539" s="79"/>
      <c r="O539" s="79"/>
      <c r="P539" s="79"/>
      <c r="Q539" s="79"/>
      <c r="R539" s="79"/>
      <c r="S539" s="79"/>
      <c r="T539" s="79"/>
      <c r="U539" s="79"/>
      <c r="V539" s="79"/>
      <c r="W539" s="79"/>
      <c r="X539" s="79"/>
      <c r="Y539" s="79">
        <f t="shared" ref="Y539:AJ539" si="892">A537*M538</f>
        <v>0</v>
      </c>
      <c r="Z539" s="79">
        <f t="shared" si="892"/>
        <v>0</v>
      </c>
      <c r="AA539" s="79">
        <f t="shared" si="892"/>
        <v>0</v>
      </c>
      <c r="AB539" s="79">
        <f t="shared" si="892"/>
        <v>0</v>
      </c>
      <c r="AC539" s="79">
        <f t="shared" si="892"/>
        <v>0</v>
      </c>
      <c r="AD539" s="79">
        <f t="shared" si="892"/>
        <v>0</v>
      </c>
      <c r="AE539" s="79">
        <f t="shared" si="892"/>
        <v>0</v>
      </c>
      <c r="AF539" s="79">
        <f t="shared" si="892"/>
        <v>0</v>
      </c>
      <c r="AG539" s="79">
        <f t="shared" si="892"/>
        <v>0</v>
      </c>
      <c r="AH539" s="79">
        <f t="shared" si="892"/>
        <v>0</v>
      </c>
      <c r="AI539" s="79">
        <f t="shared" si="892"/>
        <v>0</v>
      </c>
      <c r="AJ539" s="79">
        <f t="shared" si="892"/>
        <v>0</v>
      </c>
      <c r="AK539" s="79">
        <f t="shared" ref="AK539:AV539" si="893">IF(A537&gt;4.4,M538,A537*M538)</f>
        <v>0</v>
      </c>
      <c r="AL539" s="79">
        <f t="shared" si="893"/>
        <v>0</v>
      </c>
      <c r="AM539" s="79">
        <f t="shared" si="893"/>
        <v>0</v>
      </c>
      <c r="AN539" s="79">
        <f t="shared" si="893"/>
        <v>0</v>
      </c>
      <c r="AO539" s="79">
        <f t="shared" si="893"/>
        <v>0</v>
      </c>
      <c r="AP539" s="79">
        <f t="shared" si="893"/>
        <v>0</v>
      </c>
      <c r="AQ539" s="79">
        <f t="shared" si="893"/>
        <v>0</v>
      </c>
      <c r="AR539" s="79">
        <f t="shared" si="893"/>
        <v>0</v>
      </c>
      <c r="AS539" s="79">
        <f t="shared" si="893"/>
        <v>0</v>
      </c>
      <c r="AT539" s="79">
        <f t="shared" si="893"/>
        <v>0</v>
      </c>
      <c r="AU539" s="79">
        <f t="shared" si="893"/>
        <v>0</v>
      </c>
      <c r="AV539" s="79">
        <f t="shared" si="893"/>
        <v>0</v>
      </c>
      <c r="AW539" s="79">
        <f>SUM(Y539:AJ539)</f>
        <v>0</v>
      </c>
      <c r="AX539" s="168">
        <f>Kinder!BL538</f>
        <v>0</v>
      </c>
      <c r="AY539" s="168">
        <f>Kinder!BM538</f>
        <v>0</v>
      </c>
      <c r="AZ539" s="168">
        <f>Kinder!BN538</f>
        <v>0</v>
      </c>
      <c r="BA539" s="168">
        <f>Kinder!BO538</f>
        <v>0</v>
      </c>
      <c r="BB539" s="168">
        <f>Kinder!BP538</f>
        <v>0</v>
      </c>
      <c r="BC539" s="168">
        <f>Kinder!BQ538</f>
        <v>0</v>
      </c>
      <c r="BD539" s="168">
        <f>Kinder!BR538</f>
        <v>0</v>
      </c>
      <c r="BE539" s="168">
        <f>Kinder!BS538</f>
        <v>0</v>
      </c>
      <c r="BF539" s="168">
        <f>Kinder!BT538</f>
        <v>0</v>
      </c>
      <c r="BG539" s="168">
        <f>Kinder!BU538</f>
        <v>0</v>
      </c>
      <c r="BH539" s="168">
        <f>Kinder!BV538</f>
        <v>0</v>
      </c>
      <c r="BI539" s="168">
        <f>Kinder!BW538</f>
        <v>0</v>
      </c>
      <c r="BV539" s="79"/>
      <c r="BW539" s="79">
        <f t="shared" ref="BW539:CH539" si="894">IF(MIN(AX537,AX538)&gt;4.5,4.5*AX539,BJ538)</f>
        <v>0</v>
      </c>
      <c r="BX539" s="79">
        <f t="shared" si="894"/>
        <v>0</v>
      </c>
      <c r="BY539" s="79">
        <f t="shared" si="894"/>
        <v>0</v>
      </c>
      <c r="BZ539" s="79">
        <f t="shared" si="894"/>
        <v>0</v>
      </c>
      <c r="CA539" s="79">
        <f t="shared" si="894"/>
        <v>0</v>
      </c>
      <c r="CB539" s="79">
        <f t="shared" si="894"/>
        <v>0</v>
      </c>
      <c r="CC539" s="79">
        <f t="shared" si="894"/>
        <v>0</v>
      </c>
      <c r="CD539" s="79">
        <f t="shared" si="894"/>
        <v>0</v>
      </c>
      <c r="CE539" s="79">
        <f t="shared" si="894"/>
        <v>0</v>
      </c>
      <c r="CF539" s="79">
        <f t="shared" si="894"/>
        <v>0</v>
      </c>
      <c r="CG539" s="79">
        <f t="shared" si="894"/>
        <v>0</v>
      </c>
      <c r="CH539" s="79">
        <f t="shared" si="894"/>
        <v>0</v>
      </c>
      <c r="CI539" s="79">
        <f>SUM(BW539:CH539)</f>
        <v>0</v>
      </c>
      <c r="CJ539" s="80"/>
      <c r="CK539" s="581"/>
      <c r="CL539" s="581"/>
      <c r="CM539" s="581"/>
    </row>
    <row r="540" spans="1:91" x14ac:dyDescent="0.2">
      <c r="A540" s="124">
        <f>Kinder!E540</f>
        <v>0</v>
      </c>
      <c r="B540">
        <f>Kinder!F540</f>
        <v>0</v>
      </c>
      <c r="C540">
        <f>Kinder!G540</f>
        <v>0</v>
      </c>
      <c r="D540">
        <f>Kinder!H540</f>
        <v>0</v>
      </c>
      <c r="E540">
        <f>Kinder!I540</f>
        <v>0</v>
      </c>
      <c r="F540">
        <f>Kinder!J540</f>
        <v>0</v>
      </c>
      <c r="G540">
        <f>Kinder!K540</f>
        <v>0</v>
      </c>
      <c r="H540">
        <f>Kinder!L540</f>
        <v>0</v>
      </c>
      <c r="I540">
        <f>Kinder!M540</f>
        <v>0</v>
      </c>
      <c r="J540">
        <f>Kinder!N540</f>
        <v>0</v>
      </c>
      <c r="K540">
        <f>Kinder!O540</f>
        <v>0</v>
      </c>
      <c r="L540">
        <f>Kinder!P540</f>
        <v>0</v>
      </c>
      <c r="AX540" s="165">
        <f>IF(Kinder!BL540=4.5,'Berechnung 4_5 _ x'!$E$31,Kinder!BL540)</f>
        <v>0</v>
      </c>
      <c r="AY540" s="165">
        <f>IF(Kinder!F540=4.5,'Berechnung 4_5 _ x'!$E$31,Kinder!F540)</f>
        <v>0</v>
      </c>
      <c r="AZ540" s="165">
        <f>IF(Kinder!G540=4.5,'Berechnung 4_5 _ x'!$E$31,Kinder!G540)</f>
        <v>0</v>
      </c>
      <c r="BA540" s="165">
        <f>IF(Kinder!H540=4.5,'Berechnung 4_5 _ x'!$E$31,Kinder!H540)</f>
        <v>0</v>
      </c>
      <c r="BB540" s="165">
        <f>IF(Kinder!I540=4.5,'Berechnung 4_5 _ x'!$E$31,Kinder!I540)</f>
        <v>0</v>
      </c>
      <c r="BC540" s="165">
        <f>IF(Kinder!J540=4.5,'Berechnung 4_5 _ x'!$E$31,Kinder!J540)</f>
        <v>0</v>
      </c>
      <c r="BD540" s="165">
        <f>IF(Kinder!K540=4.5,'Berechnung 4_5 _ x'!$E$31,Kinder!K540)</f>
        <v>0</v>
      </c>
      <c r="BE540" s="165">
        <f>IF(Kinder!L540=4.5,'Berechnung 4_5 _ x'!$E$31,Kinder!L540)</f>
        <v>0</v>
      </c>
      <c r="BF540" s="165">
        <f>IF(Kinder!M540=4.5,'Berechnung 4_5 _ x'!$E$31,Kinder!M540)</f>
        <v>0</v>
      </c>
      <c r="BG540" s="165">
        <f>IF(Kinder!N540=4.5,'Berechnung 4_5 _ x'!$E$31,Kinder!N540)</f>
        <v>0</v>
      </c>
      <c r="BH540" s="165">
        <f>IF(Kinder!O540=4.5,'Berechnung 4_5 _ x'!$E$31,Kinder!O540)</f>
        <v>0</v>
      </c>
      <c r="BI540" s="165">
        <f>IF(Kinder!P540=4.5,'Berechnung 4_5 _ x'!$E$31,Kinder!P540)</f>
        <v>0</v>
      </c>
      <c r="BJ540" s="165"/>
      <c r="BK540" s="165"/>
      <c r="BL540" s="165"/>
      <c r="BM540" s="165"/>
      <c r="BN540" s="165"/>
      <c r="BO540" s="165"/>
      <c r="BP540" s="165"/>
      <c r="BQ540" s="165"/>
      <c r="BR540" s="165"/>
      <c r="BS540" s="165"/>
      <c r="BT540" s="165"/>
      <c r="BU540" s="165"/>
      <c r="BW540">
        <f t="shared" ref="BW540:CH540" si="895">IF(MIN(AX540,AX541)&gt;=4.5,1*AX542,BJ541)</f>
        <v>0</v>
      </c>
      <c r="BX540">
        <f t="shared" si="895"/>
        <v>0</v>
      </c>
      <c r="BY540">
        <f t="shared" si="895"/>
        <v>0</v>
      </c>
      <c r="BZ540">
        <f t="shared" si="895"/>
        <v>0</v>
      </c>
      <c r="CA540">
        <f t="shared" si="895"/>
        <v>0</v>
      </c>
      <c r="CB540">
        <f t="shared" si="895"/>
        <v>0</v>
      </c>
      <c r="CC540">
        <f t="shared" si="895"/>
        <v>0</v>
      </c>
      <c r="CD540">
        <f t="shared" si="895"/>
        <v>0</v>
      </c>
      <c r="CE540">
        <f t="shared" si="895"/>
        <v>0</v>
      </c>
      <c r="CF540">
        <f t="shared" si="895"/>
        <v>0</v>
      </c>
      <c r="CG540">
        <f t="shared" si="895"/>
        <v>0</v>
      </c>
      <c r="CH540">
        <f t="shared" si="895"/>
        <v>0</v>
      </c>
      <c r="CJ540" s="78">
        <f>SUM(BW540:CH540)</f>
        <v>0</v>
      </c>
      <c r="CK540" s="581">
        <f>CL540+CM540</f>
        <v>0</v>
      </c>
      <c r="CL540" s="581">
        <f>IF(COUNTIF(Kinder!E542:P542,Antrag!$C$4)=0,0,(IF(AND(A540=2,Kinder!E542=Antrag!$C$4),M541,0)+IF(AND(OR(A540=2,B540=2),Kinder!F542=Antrag!$C$4),N541,0)+IF(AND(OR(A540=2,B540=2,C540=2),Kinder!G542=Antrag!$C$4),O541,0)+IF(AND(OR(A540=2,B540=2,C540=2,D540=2),Kinder!H542=Antrag!$C$4),P541,0)+IF(AND(OR(A540=2,B540=2,C540=2,D540=2,E540=2),Kinder!I542=Antrag!$C$4),Q541,0)+IF(AND(OR(A540=2,B540=2,C540=2,D540=2,E540=2,F540=2),Kinder!J542=Antrag!$C$4),R541,0))/12)</f>
        <v>0</v>
      </c>
      <c r="CM540" s="581">
        <f>IF(COUNTIF(Kinder!E542:P542,Antrag!$C$4)=0,0,(IF(AND(OR(A540=2,B540=2,C540=2,D540=2,E540=2,F540=2,G540=2),Kinder!K542=Antrag!$C$4),S541,0)+IF(AND(OR(A540=2,B540=2,C540=2,D540=2,E540=2,F540=2,G540=2,H540=2),Kinder!L542=Antrag!$C$4),T541,0)+IF(AND(OR(A540=2,B540=2,C540=2,D540=2,E540=2,F540=2,G540=2,H540=2,I540=2),Kinder!M542=Antrag!$C$4),U541,0)+IF(AND(OR(A540=2,B540=2,C540=2,D540=2,E540=2,F540=2,G540=2,H540=2,I540=2,J540=2),Kinder!N542=Antrag!$C$4),V541,0)+IF(AND(OR(A540=2,B540=2,C540=2,D540=2,E540=2,F540=2,G540=2,H540=2,I540=2,J540=2,K540=2),Kinder!O542=Antrag!$C$4),W541,0)+IF(AND(OR(A540=2,B540=2,C540=2,D540=2,E540=2,F540=2,G540=2,H540=2,I540=2,J540=2,K540=2,L540=2),Kinder!P542=Antrag!$C$4),X541,0))/12)</f>
        <v>0</v>
      </c>
    </row>
    <row r="541" spans="1:91" x14ac:dyDescent="0.2">
      <c r="A541" s="124"/>
      <c r="M541">
        <f>Kinder!E541</f>
        <v>0</v>
      </c>
      <c r="N541">
        <f>Kinder!F541</f>
        <v>0</v>
      </c>
      <c r="O541">
        <f>Kinder!G541</f>
        <v>0</v>
      </c>
      <c r="P541">
        <f>Kinder!H541</f>
        <v>0</v>
      </c>
      <c r="Q541">
        <f>Kinder!I541</f>
        <v>0</v>
      </c>
      <c r="R541">
        <f>Kinder!J541</f>
        <v>0</v>
      </c>
      <c r="S541">
        <f>Kinder!K541</f>
        <v>0</v>
      </c>
      <c r="T541">
        <f>Kinder!L541</f>
        <v>0</v>
      </c>
      <c r="U541">
        <f>Kinder!M541</f>
        <v>0</v>
      </c>
      <c r="V541">
        <f>Kinder!N541</f>
        <v>0</v>
      </c>
      <c r="W541">
        <f>Kinder!O541</f>
        <v>0</v>
      </c>
      <c r="X541">
        <f>Kinder!P541</f>
        <v>0</v>
      </c>
      <c r="AX541">
        <f>IF(Kinder!BL540&gt;=4.5,IF('Berechnung 4_5 _ x'!D$5="Nein",4.5,IF(Kinder!AJ$903&lt;3,IF(MAX(Kinder!$AJ$903:AJ$903)&lt;3,4.5,Kinder!BL540),MIN('Berechnung 4_5 _ x'!$E$31:$F$32))),Kinder!BL540)</f>
        <v>0</v>
      </c>
      <c r="AY541">
        <f>IF(Kinder!BM540&gt;=4.5,IF('Berechnung 4_5 _ x'!E$5="Nein",4.5,IF(Kinder!AK$903&lt;3,IF(MAX(Kinder!$AJ$903:AK$903)&lt;3,4.5,Kinder!BM540),MIN('Berechnung 4_5 _ x'!$E$31:$F$32))),Kinder!BM540)</f>
        <v>0</v>
      </c>
      <c r="AZ541">
        <f>IF(Kinder!BN540&gt;=4.5,IF('Berechnung 4_5 _ x'!F$5="Nein",4.5,IF(Kinder!AL$903&lt;3,IF(MAX(Kinder!$AJ$903:AL$903)&lt;3,4.5,Kinder!BN540),MIN('Berechnung 4_5 _ x'!$E$31:$F$32))),Kinder!BN540)</f>
        <v>0</v>
      </c>
      <c r="BA541">
        <f>IF(Kinder!BO540&gt;=4.5,IF('Berechnung 4_5 _ x'!G$5="Nein",4.5,IF(Kinder!AM$903&lt;3,IF(MAX(Kinder!$AJ$903:AM$903)&lt;3,4.5,Kinder!BO540),MIN('Berechnung 4_5 _ x'!$E$31:$F$32))),Kinder!BO540)</f>
        <v>0</v>
      </c>
      <c r="BB541">
        <f>IF(Kinder!BP540&gt;=4.5,IF('Berechnung 4_5 _ x'!H$5="Nein",4.5,IF(Kinder!AN$903&lt;3,IF(MAX(Kinder!$AJ$903:AN$903)&lt;3,4.5,Kinder!BP540),MIN('Berechnung 4_5 _ x'!$E$31:$F$32))),Kinder!BP540)</f>
        <v>0</v>
      </c>
      <c r="BC541">
        <f>IF(Kinder!BQ540&gt;=4.5,IF('Berechnung 4_5 _ x'!I$5="Nein",4.5,IF(Kinder!AO$903&lt;3,IF(MAX(Kinder!$AJ$903:AO$903)&lt;3,4.5,Kinder!BQ540),MIN('Berechnung 4_5 _ x'!$E$31:$F$32))),Kinder!BQ540)</f>
        <v>0</v>
      </c>
      <c r="BD541">
        <f>IF(Kinder!BR540&gt;=4.5,IF('Berechnung 4_5 _ x'!J$5="Nein",4.5,IF(Kinder!AP$903&lt;3,IF(MAX(Kinder!$AJ$903:AP$903)&lt;3,4.5,Kinder!BR540),MIN('Berechnung 4_5 _ x'!$E$31:$F$32))),Kinder!BR540)</f>
        <v>0</v>
      </c>
      <c r="BE541">
        <f>IF(Kinder!BS540&gt;=4.5,IF('Berechnung 4_5 _ x'!K$5="Nein",4.5,IF(Kinder!AQ$903&lt;3,IF(MAX(Kinder!$AJ$903:AQ$903)&lt;3,4.5,Kinder!BS540),MIN('Berechnung 4_5 _ x'!$E$31:$F$32))),Kinder!BS540)</f>
        <v>0</v>
      </c>
      <c r="BF541">
        <f>IF(Kinder!BT540&gt;=4.5,IF('Berechnung 4_5 _ x'!L$5="Nein",4.5,IF(Kinder!AR$903&lt;3,IF(MAX(Kinder!$AJ$903:AR$903)&lt;3,4.5,Kinder!BT540),MIN('Berechnung 4_5 _ x'!$E$31:$F$32))),Kinder!BT540)</f>
        <v>0</v>
      </c>
      <c r="BG541">
        <f>IF(Kinder!BU540&gt;=4.5,IF('Berechnung 4_5 _ x'!M$5="Nein",4.5,IF(Kinder!AS$903&lt;3,IF(MAX(Kinder!$AJ$903:AS$903)&lt;3,4.5,Kinder!BU540),MIN('Berechnung 4_5 _ x'!$E$31:$F$32))),Kinder!BU540)</f>
        <v>0</v>
      </c>
      <c r="BH541">
        <f>IF(Kinder!BV540&gt;=4.5,IF('Berechnung 4_5 _ x'!N$5="Nein",4.5,IF(Kinder!AT$903&lt;3,IF(MAX(Kinder!$AJ$903:AT$903)&lt;3,4.5,Kinder!BV540),MIN('Berechnung 4_5 _ x'!$E$31:$F$32))),Kinder!BV540)</f>
        <v>0</v>
      </c>
      <c r="BI541">
        <f>IF(Kinder!BW540&gt;=4.5,IF('Berechnung 4_5 _ x'!O$5="Nein",4.5,IF(Kinder!AU$903&lt;3,IF(MAX(Kinder!$AJ$903:AU$903)&lt;3,4.5,Kinder!BW540),MIN('Berechnung 4_5 _ x'!$E$31:$F$32))),Kinder!BW540)</f>
        <v>0</v>
      </c>
      <c r="BJ541">
        <f t="shared" ref="BJ541:BU541" si="896">MIN(AX540,AX541)*AX542</f>
        <v>0</v>
      </c>
      <c r="BK541">
        <f t="shared" si="896"/>
        <v>0</v>
      </c>
      <c r="BL541">
        <f t="shared" si="896"/>
        <v>0</v>
      </c>
      <c r="BM541">
        <f t="shared" si="896"/>
        <v>0</v>
      </c>
      <c r="BN541">
        <f t="shared" si="896"/>
        <v>0</v>
      </c>
      <c r="BO541">
        <f t="shared" si="896"/>
        <v>0</v>
      </c>
      <c r="BP541">
        <f t="shared" si="896"/>
        <v>0</v>
      </c>
      <c r="BQ541">
        <f t="shared" si="896"/>
        <v>0</v>
      </c>
      <c r="BR541">
        <f t="shared" si="896"/>
        <v>0</v>
      </c>
      <c r="BS541">
        <f t="shared" si="896"/>
        <v>0</v>
      </c>
      <c r="BT541">
        <f t="shared" si="896"/>
        <v>0</v>
      </c>
      <c r="BU541">
        <f t="shared" si="896"/>
        <v>0</v>
      </c>
      <c r="BV541">
        <f>SUM(BJ541:BU541)</f>
        <v>0</v>
      </c>
      <c r="CJ541" s="78"/>
      <c r="CK541" s="581"/>
      <c r="CL541" s="581"/>
      <c r="CM541" s="581"/>
    </row>
    <row r="542" spans="1:91" ht="13.5" thickBot="1" x14ac:dyDescent="0.25">
      <c r="A542" s="167"/>
      <c r="B542" s="79"/>
      <c r="C542" s="79"/>
      <c r="D542" s="79"/>
      <c r="E542" s="79"/>
      <c r="F542" s="79"/>
      <c r="G542" s="79"/>
      <c r="H542" s="79"/>
      <c r="I542" s="79"/>
      <c r="J542" s="79"/>
      <c r="K542" s="79"/>
      <c r="L542" s="79"/>
      <c r="M542" s="79"/>
      <c r="N542" s="79"/>
      <c r="O542" s="79"/>
      <c r="P542" s="79"/>
      <c r="Q542" s="79"/>
      <c r="R542" s="79"/>
      <c r="S542" s="79"/>
      <c r="T542" s="79"/>
      <c r="U542" s="79"/>
      <c r="V542" s="79"/>
      <c r="W542" s="79"/>
      <c r="X542" s="79"/>
      <c r="Y542" s="79">
        <f t="shared" ref="Y542:AJ542" si="897">A540*M541</f>
        <v>0</v>
      </c>
      <c r="Z542" s="79">
        <f t="shared" si="897"/>
        <v>0</v>
      </c>
      <c r="AA542" s="79">
        <f t="shared" si="897"/>
        <v>0</v>
      </c>
      <c r="AB542" s="79">
        <f t="shared" si="897"/>
        <v>0</v>
      </c>
      <c r="AC542" s="79">
        <f t="shared" si="897"/>
        <v>0</v>
      </c>
      <c r="AD542" s="79">
        <f t="shared" si="897"/>
        <v>0</v>
      </c>
      <c r="AE542" s="79">
        <f t="shared" si="897"/>
        <v>0</v>
      </c>
      <c r="AF542" s="79">
        <f t="shared" si="897"/>
        <v>0</v>
      </c>
      <c r="AG542" s="79">
        <f t="shared" si="897"/>
        <v>0</v>
      </c>
      <c r="AH542" s="79">
        <f t="shared" si="897"/>
        <v>0</v>
      </c>
      <c r="AI542" s="79">
        <f t="shared" si="897"/>
        <v>0</v>
      </c>
      <c r="AJ542" s="79">
        <f t="shared" si="897"/>
        <v>0</v>
      </c>
      <c r="AK542" s="79">
        <f t="shared" ref="AK542:AV542" si="898">IF(A540&gt;4.4,M541,A540*M541)</f>
        <v>0</v>
      </c>
      <c r="AL542" s="79">
        <f t="shared" si="898"/>
        <v>0</v>
      </c>
      <c r="AM542" s="79">
        <f t="shared" si="898"/>
        <v>0</v>
      </c>
      <c r="AN542" s="79">
        <f t="shared" si="898"/>
        <v>0</v>
      </c>
      <c r="AO542" s="79">
        <f t="shared" si="898"/>
        <v>0</v>
      </c>
      <c r="AP542" s="79">
        <f t="shared" si="898"/>
        <v>0</v>
      </c>
      <c r="AQ542" s="79">
        <f t="shared" si="898"/>
        <v>0</v>
      </c>
      <c r="AR542" s="79">
        <f t="shared" si="898"/>
        <v>0</v>
      </c>
      <c r="AS542" s="79">
        <f t="shared" si="898"/>
        <v>0</v>
      </c>
      <c r="AT542" s="79">
        <f t="shared" si="898"/>
        <v>0</v>
      </c>
      <c r="AU542" s="79">
        <f t="shared" si="898"/>
        <v>0</v>
      </c>
      <c r="AV542" s="79">
        <f t="shared" si="898"/>
        <v>0</v>
      </c>
      <c r="AW542" s="79">
        <f>SUM(Y542:AJ542)</f>
        <v>0</v>
      </c>
      <c r="AX542" s="168">
        <f>Kinder!BL541</f>
        <v>0</v>
      </c>
      <c r="AY542" s="168">
        <f>Kinder!BM541</f>
        <v>0</v>
      </c>
      <c r="AZ542" s="168">
        <f>Kinder!BN541</f>
        <v>0</v>
      </c>
      <c r="BA542" s="168">
        <f>Kinder!BO541</f>
        <v>0</v>
      </c>
      <c r="BB542" s="168">
        <f>Kinder!BP541</f>
        <v>0</v>
      </c>
      <c r="BC542" s="168">
        <f>Kinder!BQ541</f>
        <v>0</v>
      </c>
      <c r="BD542" s="168">
        <f>Kinder!BR541</f>
        <v>0</v>
      </c>
      <c r="BE542" s="168">
        <f>Kinder!BS541</f>
        <v>0</v>
      </c>
      <c r="BF542" s="168">
        <f>Kinder!BT541</f>
        <v>0</v>
      </c>
      <c r="BG542" s="168">
        <f>Kinder!BU541</f>
        <v>0</v>
      </c>
      <c r="BH542" s="168">
        <f>Kinder!BV541</f>
        <v>0</v>
      </c>
      <c r="BI542" s="168">
        <f>Kinder!BW541</f>
        <v>0</v>
      </c>
      <c r="BV542" s="79"/>
      <c r="BW542" s="79">
        <f t="shared" ref="BW542:CH542" si="899">IF(MIN(AX540,AX541)&gt;4.5,4.5*AX542,BJ541)</f>
        <v>0</v>
      </c>
      <c r="BX542" s="79">
        <f t="shared" si="899"/>
        <v>0</v>
      </c>
      <c r="BY542" s="79">
        <f t="shared" si="899"/>
        <v>0</v>
      </c>
      <c r="BZ542" s="79">
        <f t="shared" si="899"/>
        <v>0</v>
      </c>
      <c r="CA542" s="79">
        <f t="shared" si="899"/>
        <v>0</v>
      </c>
      <c r="CB542" s="79">
        <f t="shared" si="899"/>
        <v>0</v>
      </c>
      <c r="CC542" s="79">
        <f t="shared" si="899"/>
        <v>0</v>
      </c>
      <c r="CD542" s="79">
        <f t="shared" si="899"/>
        <v>0</v>
      </c>
      <c r="CE542" s="79">
        <f t="shared" si="899"/>
        <v>0</v>
      </c>
      <c r="CF542" s="79">
        <f t="shared" si="899"/>
        <v>0</v>
      </c>
      <c r="CG542" s="79">
        <f t="shared" si="899"/>
        <v>0</v>
      </c>
      <c r="CH542" s="79">
        <f t="shared" si="899"/>
        <v>0</v>
      </c>
      <c r="CI542" s="79">
        <f>SUM(BW542:CH542)</f>
        <v>0</v>
      </c>
      <c r="CJ542" s="80"/>
      <c r="CK542" s="581"/>
      <c r="CL542" s="581"/>
      <c r="CM542" s="581"/>
    </row>
    <row r="543" spans="1:91" x14ac:dyDescent="0.2">
      <c r="A543" s="124">
        <f>Kinder!E543</f>
        <v>0</v>
      </c>
      <c r="B543">
        <f>Kinder!F543</f>
        <v>0</v>
      </c>
      <c r="C543">
        <f>Kinder!G543</f>
        <v>0</v>
      </c>
      <c r="D543">
        <f>Kinder!H543</f>
        <v>0</v>
      </c>
      <c r="E543">
        <f>Kinder!I543</f>
        <v>0</v>
      </c>
      <c r="F543">
        <f>Kinder!J543</f>
        <v>0</v>
      </c>
      <c r="G543">
        <f>Kinder!K543</f>
        <v>0</v>
      </c>
      <c r="H543">
        <f>Kinder!L543</f>
        <v>0</v>
      </c>
      <c r="I543">
        <f>Kinder!M543</f>
        <v>0</v>
      </c>
      <c r="J543">
        <f>Kinder!N543</f>
        <v>0</v>
      </c>
      <c r="K543">
        <f>Kinder!O543</f>
        <v>0</v>
      </c>
      <c r="L543">
        <f>Kinder!P543</f>
        <v>0</v>
      </c>
      <c r="AX543" s="165">
        <f>IF(Kinder!BL543=4.5,'Berechnung 4_5 _ x'!$E$31,Kinder!BL543)</f>
        <v>0</v>
      </c>
      <c r="AY543" s="165">
        <f>IF(Kinder!F543=4.5,'Berechnung 4_5 _ x'!$E$31,Kinder!F543)</f>
        <v>0</v>
      </c>
      <c r="AZ543" s="165">
        <f>IF(Kinder!G543=4.5,'Berechnung 4_5 _ x'!$E$31,Kinder!G543)</f>
        <v>0</v>
      </c>
      <c r="BA543" s="165">
        <f>IF(Kinder!H543=4.5,'Berechnung 4_5 _ x'!$E$31,Kinder!H543)</f>
        <v>0</v>
      </c>
      <c r="BB543" s="165">
        <f>IF(Kinder!I543=4.5,'Berechnung 4_5 _ x'!$E$31,Kinder!I543)</f>
        <v>0</v>
      </c>
      <c r="BC543" s="165">
        <f>IF(Kinder!J543=4.5,'Berechnung 4_5 _ x'!$E$31,Kinder!J543)</f>
        <v>0</v>
      </c>
      <c r="BD543" s="165">
        <f>IF(Kinder!K543=4.5,'Berechnung 4_5 _ x'!$E$31,Kinder!K543)</f>
        <v>0</v>
      </c>
      <c r="BE543" s="165">
        <f>IF(Kinder!L543=4.5,'Berechnung 4_5 _ x'!$E$31,Kinder!L543)</f>
        <v>0</v>
      </c>
      <c r="BF543" s="165">
        <f>IF(Kinder!M543=4.5,'Berechnung 4_5 _ x'!$E$31,Kinder!M543)</f>
        <v>0</v>
      </c>
      <c r="BG543" s="165">
        <f>IF(Kinder!N543=4.5,'Berechnung 4_5 _ x'!$E$31,Kinder!N543)</f>
        <v>0</v>
      </c>
      <c r="BH543" s="165">
        <f>IF(Kinder!O543=4.5,'Berechnung 4_5 _ x'!$E$31,Kinder!O543)</f>
        <v>0</v>
      </c>
      <c r="BI543" s="165">
        <f>IF(Kinder!P543=4.5,'Berechnung 4_5 _ x'!$E$31,Kinder!P543)</f>
        <v>0</v>
      </c>
      <c r="BJ543" s="165"/>
      <c r="BK543" s="165"/>
      <c r="BL543" s="165"/>
      <c r="BM543" s="165"/>
      <c r="BN543" s="165"/>
      <c r="BO543" s="165"/>
      <c r="BP543" s="165"/>
      <c r="BQ543" s="165"/>
      <c r="BR543" s="165"/>
      <c r="BS543" s="165"/>
      <c r="BT543" s="165"/>
      <c r="BU543" s="165"/>
      <c r="BW543">
        <f t="shared" ref="BW543:CH543" si="900">IF(MIN(AX543,AX544)&gt;=4.5,1*AX545,BJ544)</f>
        <v>0</v>
      </c>
      <c r="BX543">
        <f t="shared" si="900"/>
        <v>0</v>
      </c>
      <c r="BY543">
        <f t="shared" si="900"/>
        <v>0</v>
      </c>
      <c r="BZ543">
        <f t="shared" si="900"/>
        <v>0</v>
      </c>
      <c r="CA543">
        <f t="shared" si="900"/>
        <v>0</v>
      </c>
      <c r="CB543">
        <f t="shared" si="900"/>
        <v>0</v>
      </c>
      <c r="CC543">
        <f t="shared" si="900"/>
        <v>0</v>
      </c>
      <c r="CD543">
        <f t="shared" si="900"/>
        <v>0</v>
      </c>
      <c r="CE543">
        <f t="shared" si="900"/>
        <v>0</v>
      </c>
      <c r="CF543">
        <f t="shared" si="900"/>
        <v>0</v>
      </c>
      <c r="CG543">
        <f t="shared" si="900"/>
        <v>0</v>
      </c>
      <c r="CH543">
        <f t="shared" si="900"/>
        <v>0</v>
      </c>
      <c r="CJ543" s="78">
        <f>SUM(BW543:CH543)</f>
        <v>0</v>
      </c>
      <c r="CK543" s="581">
        <f>CL543+CM543</f>
        <v>0</v>
      </c>
      <c r="CL543" s="581">
        <f>IF(COUNTIF(Kinder!E545:P545,Antrag!$C$4)=0,0,(IF(AND(A543=2,Kinder!E545=Antrag!$C$4),M544,0)+IF(AND(OR(A543=2,B543=2),Kinder!F545=Antrag!$C$4),N544,0)+IF(AND(OR(A543=2,B543=2,C543=2),Kinder!G545=Antrag!$C$4),O544,0)+IF(AND(OR(A543=2,B543=2,C543=2,D543=2),Kinder!H545=Antrag!$C$4),P544,0)+IF(AND(OR(A543=2,B543=2,C543=2,D543=2,E543=2),Kinder!I545=Antrag!$C$4),Q544,0)+IF(AND(OR(A543=2,B543=2,C543=2,D543=2,E543=2,F543=2),Kinder!J545=Antrag!$C$4),R544,0))/12)</f>
        <v>0</v>
      </c>
      <c r="CM543" s="581">
        <f>IF(COUNTIF(Kinder!E545:P545,Antrag!$C$4)=0,0,(IF(AND(OR(A543=2,B543=2,C543=2,D543=2,E543=2,F543=2,G543=2),Kinder!K545=Antrag!$C$4),S544,0)+IF(AND(OR(A543=2,B543=2,C543=2,D543=2,E543=2,F543=2,G543=2,H543=2),Kinder!L545=Antrag!$C$4),T544,0)+IF(AND(OR(A543=2,B543=2,C543=2,D543=2,E543=2,F543=2,G543=2,H543=2,I543=2),Kinder!M545=Antrag!$C$4),U544,0)+IF(AND(OR(A543=2,B543=2,C543=2,D543=2,E543=2,F543=2,G543=2,H543=2,I543=2,J543=2),Kinder!N545=Antrag!$C$4),V544,0)+IF(AND(OR(A543=2,B543=2,C543=2,D543=2,E543=2,F543=2,G543=2,H543=2,I543=2,J543=2,K543=2),Kinder!O545=Antrag!$C$4),W544,0)+IF(AND(OR(A543=2,B543=2,C543=2,D543=2,E543=2,F543=2,G543=2,H543=2,I543=2,J543=2,K543=2,L543=2),Kinder!P545=Antrag!$C$4),X544,0))/12)</f>
        <v>0</v>
      </c>
    </row>
    <row r="544" spans="1:91" x14ac:dyDescent="0.2">
      <c r="A544" s="124"/>
      <c r="M544">
        <f>Kinder!E544</f>
        <v>0</v>
      </c>
      <c r="N544">
        <f>Kinder!F544</f>
        <v>0</v>
      </c>
      <c r="O544">
        <f>Kinder!G544</f>
        <v>0</v>
      </c>
      <c r="P544">
        <f>Kinder!H544</f>
        <v>0</v>
      </c>
      <c r="Q544">
        <f>Kinder!I544</f>
        <v>0</v>
      </c>
      <c r="R544">
        <f>Kinder!J544</f>
        <v>0</v>
      </c>
      <c r="S544">
        <f>Kinder!K544</f>
        <v>0</v>
      </c>
      <c r="T544">
        <f>Kinder!L544</f>
        <v>0</v>
      </c>
      <c r="U544">
        <f>Kinder!M544</f>
        <v>0</v>
      </c>
      <c r="V544">
        <f>Kinder!N544</f>
        <v>0</v>
      </c>
      <c r="W544">
        <f>Kinder!O544</f>
        <v>0</v>
      </c>
      <c r="X544">
        <f>Kinder!P544</f>
        <v>0</v>
      </c>
      <c r="AX544">
        <f>IF(Kinder!BL543&gt;=4.5,IF('Berechnung 4_5 _ x'!D$5="Nein",4.5,IF(Kinder!AJ$903&lt;3,IF(MAX(Kinder!$AJ$903:AJ$903)&lt;3,4.5,Kinder!BL543),MIN('Berechnung 4_5 _ x'!$E$31:$F$32))),Kinder!BL543)</f>
        <v>0</v>
      </c>
      <c r="AY544">
        <f>IF(Kinder!BM543&gt;=4.5,IF('Berechnung 4_5 _ x'!E$5="Nein",4.5,IF(Kinder!AK$903&lt;3,IF(MAX(Kinder!$AJ$903:AK$903)&lt;3,4.5,Kinder!BM543),MIN('Berechnung 4_5 _ x'!$E$31:$F$32))),Kinder!BM543)</f>
        <v>0</v>
      </c>
      <c r="AZ544">
        <f>IF(Kinder!BN543&gt;=4.5,IF('Berechnung 4_5 _ x'!F$5="Nein",4.5,IF(Kinder!AL$903&lt;3,IF(MAX(Kinder!$AJ$903:AL$903)&lt;3,4.5,Kinder!BN543),MIN('Berechnung 4_5 _ x'!$E$31:$F$32))),Kinder!BN543)</f>
        <v>0</v>
      </c>
      <c r="BA544">
        <f>IF(Kinder!BO543&gt;=4.5,IF('Berechnung 4_5 _ x'!G$5="Nein",4.5,IF(Kinder!AM$903&lt;3,IF(MAX(Kinder!$AJ$903:AM$903)&lt;3,4.5,Kinder!BO543),MIN('Berechnung 4_5 _ x'!$E$31:$F$32))),Kinder!BO543)</f>
        <v>0</v>
      </c>
      <c r="BB544">
        <f>IF(Kinder!BP543&gt;=4.5,IF('Berechnung 4_5 _ x'!H$5="Nein",4.5,IF(Kinder!AN$903&lt;3,IF(MAX(Kinder!$AJ$903:AN$903)&lt;3,4.5,Kinder!BP543),MIN('Berechnung 4_5 _ x'!$E$31:$F$32))),Kinder!BP543)</f>
        <v>0</v>
      </c>
      <c r="BC544">
        <f>IF(Kinder!BQ543&gt;=4.5,IF('Berechnung 4_5 _ x'!I$5="Nein",4.5,IF(Kinder!AO$903&lt;3,IF(MAX(Kinder!$AJ$903:AO$903)&lt;3,4.5,Kinder!BQ543),MIN('Berechnung 4_5 _ x'!$E$31:$F$32))),Kinder!BQ543)</f>
        <v>0</v>
      </c>
      <c r="BD544">
        <f>IF(Kinder!BR543&gt;=4.5,IF('Berechnung 4_5 _ x'!J$5="Nein",4.5,IF(Kinder!AP$903&lt;3,IF(MAX(Kinder!$AJ$903:AP$903)&lt;3,4.5,Kinder!BR543),MIN('Berechnung 4_5 _ x'!$E$31:$F$32))),Kinder!BR543)</f>
        <v>0</v>
      </c>
      <c r="BE544">
        <f>IF(Kinder!BS543&gt;=4.5,IF('Berechnung 4_5 _ x'!K$5="Nein",4.5,IF(Kinder!AQ$903&lt;3,IF(MAX(Kinder!$AJ$903:AQ$903)&lt;3,4.5,Kinder!BS543),MIN('Berechnung 4_5 _ x'!$E$31:$F$32))),Kinder!BS543)</f>
        <v>0</v>
      </c>
      <c r="BF544">
        <f>IF(Kinder!BT543&gt;=4.5,IF('Berechnung 4_5 _ x'!L$5="Nein",4.5,IF(Kinder!AR$903&lt;3,IF(MAX(Kinder!$AJ$903:AR$903)&lt;3,4.5,Kinder!BT543),MIN('Berechnung 4_5 _ x'!$E$31:$F$32))),Kinder!BT543)</f>
        <v>0</v>
      </c>
      <c r="BG544">
        <f>IF(Kinder!BU543&gt;=4.5,IF('Berechnung 4_5 _ x'!M$5="Nein",4.5,IF(Kinder!AS$903&lt;3,IF(MAX(Kinder!$AJ$903:AS$903)&lt;3,4.5,Kinder!BU543),MIN('Berechnung 4_5 _ x'!$E$31:$F$32))),Kinder!BU543)</f>
        <v>0</v>
      </c>
      <c r="BH544">
        <f>IF(Kinder!BV543&gt;=4.5,IF('Berechnung 4_5 _ x'!N$5="Nein",4.5,IF(Kinder!AT$903&lt;3,IF(MAX(Kinder!$AJ$903:AT$903)&lt;3,4.5,Kinder!BV543),MIN('Berechnung 4_5 _ x'!$E$31:$F$32))),Kinder!BV543)</f>
        <v>0</v>
      </c>
      <c r="BI544">
        <f>IF(Kinder!BW543&gt;=4.5,IF('Berechnung 4_5 _ x'!O$5="Nein",4.5,IF(Kinder!AU$903&lt;3,IF(MAX(Kinder!$AJ$903:AU$903)&lt;3,4.5,Kinder!BW543),MIN('Berechnung 4_5 _ x'!$E$31:$F$32))),Kinder!BW543)</f>
        <v>0</v>
      </c>
      <c r="BJ544">
        <f t="shared" ref="BJ544:BU544" si="901">MIN(AX543,AX544)*AX545</f>
        <v>0</v>
      </c>
      <c r="BK544">
        <f t="shared" si="901"/>
        <v>0</v>
      </c>
      <c r="BL544">
        <f t="shared" si="901"/>
        <v>0</v>
      </c>
      <c r="BM544">
        <f t="shared" si="901"/>
        <v>0</v>
      </c>
      <c r="BN544">
        <f t="shared" si="901"/>
        <v>0</v>
      </c>
      <c r="BO544">
        <f t="shared" si="901"/>
        <v>0</v>
      </c>
      <c r="BP544">
        <f t="shared" si="901"/>
        <v>0</v>
      </c>
      <c r="BQ544">
        <f t="shared" si="901"/>
        <v>0</v>
      </c>
      <c r="BR544">
        <f t="shared" si="901"/>
        <v>0</v>
      </c>
      <c r="BS544">
        <f t="shared" si="901"/>
        <v>0</v>
      </c>
      <c r="BT544">
        <f t="shared" si="901"/>
        <v>0</v>
      </c>
      <c r="BU544">
        <f t="shared" si="901"/>
        <v>0</v>
      </c>
      <c r="BV544">
        <f>SUM(BJ544:BU544)</f>
        <v>0</v>
      </c>
      <c r="CJ544" s="78"/>
      <c r="CK544" s="581"/>
      <c r="CL544" s="581"/>
      <c r="CM544" s="581"/>
    </row>
    <row r="545" spans="1:91" ht="13.5" thickBot="1" x14ac:dyDescent="0.25">
      <c r="A545" s="167"/>
      <c r="B545" s="79"/>
      <c r="C545" s="79"/>
      <c r="D545" s="79"/>
      <c r="E545" s="79"/>
      <c r="F545" s="79"/>
      <c r="G545" s="79"/>
      <c r="H545" s="79"/>
      <c r="I545" s="79"/>
      <c r="J545" s="79"/>
      <c r="K545" s="79"/>
      <c r="L545" s="79"/>
      <c r="M545" s="79"/>
      <c r="N545" s="79"/>
      <c r="O545" s="79"/>
      <c r="P545" s="79"/>
      <c r="Q545" s="79"/>
      <c r="R545" s="79"/>
      <c r="S545" s="79"/>
      <c r="T545" s="79"/>
      <c r="U545" s="79"/>
      <c r="V545" s="79"/>
      <c r="W545" s="79"/>
      <c r="X545" s="79"/>
      <c r="Y545" s="79">
        <f t="shared" ref="Y545:AJ545" si="902">A543*M544</f>
        <v>0</v>
      </c>
      <c r="Z545" s="79">
        <f t="shared" si="902"/>
        <v>0</v>
      </c>
      <c r="AA545" s="79">
        <f t="shared" si="902"/>
        <v>0</v>
      </c>
      <c r="AB545" s="79">
        <f t="shared" si="902"/>
        <v>0</v>
      </c>
      <c r="AC545" s="79">
        <f t="shared" si="902"/>
        <v>0</v>
      </c>
      <c r="AD545" s="79">
        <f t="shared" si="902"/>
        <v>0</v>
      </c>
      <c r="AE545" s="79">
        <f t="shared" si="902"/>
        <v>0</v>
      </c>
      <c r="AF545" s="79">
        <f t="shared" si="902"/>
        <v>0</v>
      </c>
      <c r="AG545" s="79">
        <f t="shared" si="902"/>
        <v>0</v>
      </c>
      <c r="AH545" s="79">
        <f t="shared" si="902"/>
        <v>0</v>
      </c>
      <c r="AI545" s="79">
        <f t="shared" si="902"/>
        <v>0</v>
      </c>
      <c r="AJ545" s="79">
        <f t="shared" si="902"/>
        <v>0</v>
      </c>
      <c r="AK545" s="79">
        <f t="shared" ref="AK545:AV545" si="903">IF(A543&gt;4.4,M544,A543*M544)</f>
        <v>0</v>
      </c>
      <c r="AL545" s="79">
        <f t="shared" si="903"/>
        <v>0</v>
      </c>
      <c r="AM545" s="79">
        <f t="shared" si="903"/>
        <v>0</v>
      </c>
      <c r="AN545" s="79">
        <f t="shared" si="903"/>
        <v>0</v>
      </c>
      <c r="AO545" s="79">
        <f t="shared" si="903"/>
        <v>0</v>
      </c>
      <c r="AP545" s="79">
        <f t="shared" si="903"/>
        <v>0</v>
      </c>
      <c r="AQ545" s="79">
        <f t="shared" si="903"/>
        <v>0</v>
      </c>
      <c r="AR545" s="79">
        <f t="shared" si="903"/>
        <v>0</v>
      </c>
      <c r="AS545" s="79">
        <f t="shared" si="903"/>
        <v>0</v>
      </c>
      <c r="AT545" s="79">
        <f t="shared" si="903"/>
        <v>0</v>
      </c>
      <c r="AU545" s="79">
        <f t="shared" si="903"/>
        <v>0</v>
      </c>
      <c r="AV545" s="79">
        <f t="shared" si="903"/>
        <v>0</v>
      </c>
      <c r="AW545" s="79">
        <f>SUM(Y545:AJ545)</f>
        <v>0</v>
      </c>
      <c r="AX545" s="168">
        <f>Kinder!BL544</f>
        <v>0</v>
      </c>
      <c r="AY545" s="168">
        <f>Kinder!BM544</f>
        <v>0</v>
      </c>
      <c r="AZ545" s="168">
        <f>Kinder!BN544</f>
        <v>0</v>
      </c>
      <c r="BA545" s="168">
        <f>Kinder!BO544</f>
        <v>0</v>
      </c>
      <c r="BB545" s="168">
        <f>Kinder!BP544</f>
        <v>0</v>
      </c>
      <c r="BC545" s="168">
        <f>Kinder!BQ544</f>
        <v>0</v>
      </c>
      <c r="BD545" s="168">
        <f>Kinder!BR544</f>
        <v>0</v>
      </c>
      <c r="BE545" s="168">
        <f>Kinder!BS544</f>
        <v>0</v>
      </c>
      <c r="BF545" s="168">
        <f>Kinder!BT544</f>
        <v>0</v>
      </c>
      <c r="BG545" s="168">
        <f>Kinder!BU544</f>
        <v>0</v>
      </c>
      <c r="BH545" s="168">
        <f>Kinder!BV544</f>
        <v>0</v>
      </c>
      <c r="BI545" s="168">
        <f>Kinder!BW544</f>
        <v>0</v>
      </c>
      <c r="BV545" s="79"/>
      <c r="BW545" s="79">
        <f t="shared" ref="BW545:CH545" si="904">IF(MIN(AX543,AX544)&gt;4.5,4.5*AX545,BJ544)</f>
        <v>0</v>
      </c>
      <c r="BX545" s="79">
        <f t="shared" si="904"/>
        <v>0</v>
      </c>
      <c r="BY545" s="79">
        <f t="shared" si="904"/>
        <v>0</v>
      </c>
      <c r="BZ545" s="79">
        <f t="shared" si="904"/>
        <v>0</v>
      </c>
      <c r="CA545" s="79">
        <f t="shared" si="904"/>
        <v>0</v>
      </c>
      <c r="CB545" s="79">
        <f t="shared" si="904"/>
        <v>0</v>
      </c>
      <c r="CC545" s="79">
        <f t="shared" si="904"/>
        <v>0</v>
      </c>
      <c r="CD545" s="79">
        <f t="shared" si="904"/>
        <v>0</v>
      </c>
      <c r="CE545" s="79">
        <f t="shared" si="904"/>
        <v>0</v>
      </c>
      <c r="CF545" s="79">
        <f t="shared" si="904"/>
        <v>0</v>
      </c>
      <c r="CG545" s="79">
        <f t="shared" si="904"/>
        <v>0</v>
      </c>
      <c r="CH545" s="79">
        <f t="shared" si="904"/>
        <v>0</v>
      </c>
      <c r="CI545" s="79">
        <f>SUM(BW545:CH545)</f>
        <v>0</v>
      </c>
      <c r="CJ545" s="80"/>
      <c r="CK545" s="581"/>
      <c r="CL545" s="581"/>
      <c r="CM545" s="581"/>
    </row>
    <row r="546" spans="1:91" x14ac:dyDescent="0.2">
      <c r="A546" s="124">
        <f>Kinder!E546</f>
        <v>0</v>
      </c>
      <c r="B546">
        <f>Kinder!F546</f>
        <v>0</v>
      </c>
      <c r="C546">
        <f>Kinder!G546</f>
        <v>0</v>
      </c>
      <c r="D546">
        <f>Kinder!H546</f>
        <v>0</v>
      </c>
      <c r="E546">
        <f>Kinder!I546</f>
        <v>0</v>
      </c>
      <c r="F546">
        <f>Kinder!J546</f>
        <v>0</v>
      </c>
      <c r="G546">
        <f>Kinder!K546</f>
        <v>0</v>
      </c>
      <c r="H546">
        <f>Kinder!L546</f>
        <v>0</v>
      </c>
      <c r="I546">
        <f>Kinder!M546</f>
        <v>0</v>
      </c>
      <c r="J546">
        <f>Kinder!N546</f>
        <v>0</v>
      </c>
      <c r="K546">
        <f>Kinder!O546</f>
        <v>0</v>
      </c>
      <c r="L546">
        <f>Kinder!P546</f>
        <v>0</v>
      </c>
      <c r="AX546" s="165">
        <f>IF(Kinder!BL546=4.5,'Berechnung 4_5 _ x'!$E$31,Kinder!BL546)</f>
        <v>0</v>
      </c>
      <c r="AY546" s="165">
        <f>IF(Kinder!F546=4.5,'Berechnung 4_5 _ x'!$E$31,Kinder!F546)</f>
        <v>0</v>
      </c>
      <c r="AZ546" s="165">
        <f>IF(Kinder!G546=4.5,'Berechnung 4_5 _ x'!$E$31,Kinder!G546)</f>
        <v>0</v>
      </c>
      <c r="BA546" s="165">
        <f>IF(Kinder!H546=4.5,'Berechnung 4_5 _ x'!$E$31,Kinder!H546)</f>
        <v>0</v>
      </c>
      <c r="BB546" s="165">
        <f>IF(Kinder!I546=4.5,'Berechnung 4_5 _ x'!$E$31,Kinder!I546)</f>
        <v>0</v>
      </c>
      <c r="BC546" s="165">
        <f>IF(Kinder!J546=4.5,'Berechnung 4_5 _ x'!$E$31,Kinder!J546)</f>
        <v>0</v>
      </c>
      <c r="BD546" s="165">
        <f>IF(Kinder!K546=4.5,'Berechnung 4_5 _ x'!$E$31,Kinder!K546)</f>
        <v>0</v>
      </c>
      <c r="BE546" s="165">
        <f>IF(Kinder!L546=4.5,'Berechnung 4_5 _ x'!$E$31,Kinder!L546)</f>
        <v>0</v>
      </c>
      <c r="BF546" s="165">
        <f>IF(Kinder!M546=4.5,'Berechnung 4_5 _ x'!$E$31,Kinder!M546)</f>
        <v>0</v>
      </c>
      <c r="BG546" s="165">
        <f>IF(Kinder!N546=4.5,'Berechnung 4_5 _ x'!$E$31,Kinder!N546)</f>
        <v>0</v>
      </c>
      <c r="BH546" s="165">
        <f>IF(Kinder!O546=4.5,'Berechnung 4_5 _ x'!$E$31,Kinder!O546)</f>
        <v>0</v>
      </c>
      <c r="BI546" s="165">
        <f>IF(Kinder!P546=4.5,'Berechnung 4_5 _ x'!$E$31,Kinder!P546)</f>
        <v>0</v>
      </c>
      <c r="BJ546" s="165"/>
      <c r="BK546" s="165"/>
      <c r="BL546" s="165"/>
      <c r="BM546" s="165"/>
      <c r="BN546" s="165"/>
      <c r="BO546" s="165"/>
      <c r="BP546" s="165"/>
      <c r="BQ546" s="165"/>
      <c r="BR546" s="165"/>
      <c r="BS546" s="165"/>
      <c r="BT546" s="165"/>
      <c r="BU546" s="165"/>
      <c r="BW546">
        <f t="shared" ref="BW546:CH546" si="905">IF(MIN(AX546,AX547)&gt;=4.5,1*AX548,BJ547)</f>
        <v>0</v>
      </c>
      <c r="BX546">
        <f t="shared" si="905"/>
        <v>0</v>
      </c>
      <c r="BY546">
        <f t="shared" si="905"/>
        <v>0</v>
      </c>
      <c r="BZ546">
        <f t="shared" si="905"/>
        <v>0</v>
      </c>
      <c r="CA546">
        <f t="shared" si="905"/>
        <v>0</v>
      </c>
      <c r="CB546">
        <f t="shared" si="905"/>
        <v>0</v>
      </c>
      <c r="CC546">
        <f t="shared" si="905"/>
        <v>0</v>
      </c>
      <c r="CD546">
        <f t="shared" si="905"/>
        <v>0</v>
      </c>
      <c r="CE546">
        <f t="shared" si="905"/>
        <v>0</v>
      </c>
      <c r="CF546">
        <f t="shared" si="905"/>
        <v>0</v>
      </c>
      <c r="CG546">
        <f t="shared" si="905"/>
        <v>0</v>
      </c>
      <c r="CH546">
        <f t="shared" si="905"/>
        <v>0</v>
      </c>
      <c r="CJ546" s="78">
        <f>SUM(BW546:CH546)</f>
        <v>0</v>
      </c>
      <c r="CK546" s="581">
        <f>CL546+CM546</f>
        <v>0</v>
      </c>
      <c r="CL546" s="581">
        <f>IF(COUNTIF(Kinder!E548:P548,Antrag!$C$4)=0,0,(IF(AND(A546=2,Kinder!E548=Antrag!$C$4),M547,0)+IF(AND(OR(A546=2,B546=2),Kinder!F548=Antrag!$C$4),N547,0)+IF(AND(OR(A546=2,B546=2,C546=2),Kinder!G548=Antrag!$C$4),O547,0)+IF(AND(OR(A546=2,B546=2,C546=2,D546=2),Kinder!H548=Antrag!$C$4),P547,0)+IF(AND(OR(A546=2,B546=2,C546=2,D546=2,E546=2),Kinder!I548=Antrag!$C$4),Q547,0)+IF(AND(OR(A546=2,B546=2,C546=2,D546=2,E546=2,F546=2),Kinder!J548=Antrag!$C$4),R547,0))/12)</f>
        <v>0</v>
      </c>
      <c r="CM546" s="581">
        <f>IF(COUNTIF(Kinder!E548:P548,Antrag!$C$4)=0,0,(IF(AND(OR(A546=2,B546=2,C546=2,D546=2,E546=2,F546=2,G546=2),Kinder!K548=Antrag!$C$4),S547,0)+IF(AND(OR(A546=2,B546=2,C546=2,D546=2,E546=2,F546=2,G546=2,H546=2),Kinder!L548=Antrag!$C$4),T547,0)+IF(AND(OR(A546=2,B546=2,C546=2,D546=2,E546=2,F546=2,G546=2,H546=2,I546=2),Kinder!M548=Antrag!$C$4),U547,0)+IF(AND(OR(A546=2,B546=2,C546=2,D546=2,E546=2,F546=2,G546=2,H546=2,I546=2,J546=2),Kinder!N548=Antrag!$C$4),V547,0)+IF(AND(OR(A546=2,B546=2,C546=2,D546=2,E546=2,F546=2,G546=2,H546=2,I546=2,J546=2,K546=2),Kinder!O548=Antrag!$C$4),W547,0)+IF(AND(OR(A546=2,B546=2,C546=2,D546=2,E546=2,F546=2,G546=2,H546=2,I546=2,J546=2,K546=2,L546=2),Kinder!P548=Antrag!$C$4),X547,0))/12)</f>
        <v>0</v>
      </c>
    </row>
    <row r="547" spans="1:91" x14ac:dyDescent="0.2">
      <c r="A547" s="124"/>
      <c r="M547">
        <f>Kinder!E547</f>
        <v>0</v>
      </c>
      <c r="N547">
        <f>Kinder!F547</f>
        <v>0</v>
      </c>
      <c r="O547">
        <f>Kinder!G547</f>
        <v>0</v>
      </c>
      <c r="P547">
        <f>Kinder!H547</f>
        <v>0</v>
      </c>
      <c r="Q547">
        <f>Kinder!I547</f>
        <v>0</v>
      </c>
      <c r="R547">
        <f>Kinder!J547</f>
        <v>0</v>
      </c>
      <c r="S547">
        <f>Kinder!K547</f>
        <v>0</v>
      </c>
      <c r="T547">
        <f>Kinder!L547</f>
        <v>0</v>
      </c>
      <c r="U547">
        <f>Kinder!M547</f>
        <v>0</v>
      </c>
      <c r="V547">
        <f>Kinder!N547</f>
        <v>0</v>
      </c>
      <c r="W547">
        <f>Kinder!O547</f>
        <v>0</v>
      </c>
      <c r="X547">
        <f>Kinder!P547</f>
        <v>0</v>
      </c>
      <c r="AX547">
        <f>IF(Kinder!BL546&gt;=4.5,IF('Berechnung 4_5 _ x'!D$5="Nein",4.5,IF(Kinder!AJ$903&lt;3,IF(MAX(Kinder!$AJ$903:AJ$903)&lt;3,4.5,Kinder!BL546),MIN('Berechnung 4_5 _ x'!$E$31:$F$32))),Kinder!BL546)</f>
        <v>0</v>
      </c>
      <c r="AY547">
        <f>IF(Kinder!BM546&gt;=4.5,IF('Berechnung 4_5 _ x'!E$5="Nein",4.5,IF(Kinder!AK$903&lt;3,IF(MAX(Kinder!$AJ$903:AK$903)&lt;3,4.5,Kinder!BM546),MIN('Berechnung 4_5 _ x'!$E$31:$F$32))),Kinder!BM546)</f>
        <v>0</v>
      </c>
      <c r="AZ547">
        <f>IF(Kinder!BN546&gt;=4.5,IF('Berechnung 4_5 _ x'!F$5="Nein",4.5,IF(Kinder!AL$903&lt;3,IF(MAX(Kinder!$AJ$903:AL$903)&lt;3,4.5,Kinder!BN546),MIN('Berechnung 4_5 _ x'!$E$31:$F$32))),Kinder!BN546)</f>
        <v>0</v>
      </c>
      <c r="BA547">
        <f>IF(Kinder!BO546&gt;=4.5,IF('Berechnung 4_5 _ x'!G$5="Nein",4.5,IF(Kinder!AM$903&lt;3,IF(MAX(Kinder!$AJ$903:AM$903)&lt;3,4.5,Kinder!BO546),MIN('Berechnung 4_5 _ x'!$E$31:$F$32))),Kinder!BO546)</f>
        <v>0</v>
      </c>
      <c r="BB547">
        <f>IF(Kinder!BP546&gt;=4.5,IF('Berechnung 4_5 _ x'!H$5="Nein",4.5,IF(Kinder!AN$903&lt;3,IF(MAX(Kinder!$AJ$903:AN$903)&lt;3,4.5,Kinder!BP546),MIN('Berechnung 4_5 _ x'!$E$31:$F$32))),Kinder!BP546)</f>
        <v>0</v>
      </c>
      <c r="BC547">
        <f>IF(Kinder!BQ546&gt;=4.5,IF('Berechnung 4_5 _ x'!I$5="Nein",4.5,IF(Kinder!AO$903&lt;3,IF(MAX(Kinder!$AJ$903:AO$903)&lt;3,4.5,Kinder!BQ546),MIN('Berechnung 4_5 _ x'!$E$31:$F$32))),Kinder!BQ546)</f>
        <v>0</v>
      </c>
      <c r="BD547">
        <f>IF(Kinder!BR546&gt;=4.5,IF('Berechnung 4_5 _ x'!J$5="Nein",4.5,IF(Kinder!AP$903&lt;3,IF(MAX(Kinder!$AJ$903:AP$903)&lt;3,4.5,Kinder!BR546),MIN('Berechnung 4_5 _ x'!$E$31:$F$32))),Kinder!BR546)</f>
        <v>0</v>
      </c>
      <c r="BE547">
        <f>IF(Kinder!BS546&gt;=4.5,IF('Berechnung 4_5 _ x'!K$5="Nein",4.5,IF(Kinder!AQ$903&lt;3,IF(MAX(Kinder!$AJ$903:AQ$903)&lt;3,4.5,Kinder!BS546),MIN('Berechnung 4_5 _ x'!$E$31:$F$32))),Kinder!BS546)</f>
        <v>0</v>
      </c>
      <c r="BF547">
        <f>IF(Kinder!BT546&gt;=4.5,IF('Berechnung 4_5 _ x'!L$5="Nein",4.5,IF(Kinder!AR$903&lt;3,IF(MAX(Kinder!$AJ$903:AR$903)&lt;3,4.5,Kinder!BT546),MIN('Berechnung 4_5 _ x'!$E$31:$F$32))),Kinder!BT546)</f>
        <v>0</v>
      </c>
      <c r="BG547">
        <f>IF(Kinder!BU546&gt;=4.5,IF('Berechnung 4_5 _ x'!M$5="Nein",4.5,IF(Kinder!AS$903&lt;3,IF(MAX(Kinder!$AJ$903:AS$903)&lt;3,4.5,Kinder!BU546),MIN('Berechnung 4_5 _ x'!$E$31:$F$32))),Kinder!BU546)</f>
        <v>0</v>
      </c>
      <c r="BH547">
        <f>IF(Kinder!BV546&gt;=4.5,IF('Berechnung 4_5 _ x'!N$5="Nein",4.5,IF(Kinder!AT$903&lt;3,IF(MAX(Kinder!$AJ$903:AT$903)&lt;3,4.5,Kinder!BV546),MIN('Berechnung 4_5 _ x'!$E$31:$F$32))),Kinder!BV546)</f>
        <v>0</v>
      </c>
      <c r="BI547">
        <f>IF(Kinder!BW546&gt;=4.5,IF('Berechnung 4_5 _ x'!O$5="Nein",4.5,IF(Kinder!AU$903&lt;3,IF(MAX(Kinder!$AJ$903:AU$903)&lt;3,4.5,Kinder!BW546),MIN('Berechnung 4_5 _ x'!$E$31:$F$32))),Kinder!BW546)</f>
        <v>0</v>
      </c>
      <c r="BJ547">
        <f t="shared" ref="BJ547:BU547" si="906">MIN(AX546,AX547)*AX548</f>
        <v>0</v>
      </c>
      <c r="BK547">
        <f t="shared" si="906"/>
        <v>0</v>
      </c>
      <c r="BL547">
        <f t="shared" si="906"/>
        <v>0</v>
      </c>
      <c r="BM547">
        <f t="shared" si="906"/>
        <v>0</v>
      </c>
      <c r="BN547">
        <f t="shared" si="906"/>
        <v>0</v>
      </c>
      <c r="BO547">
        <f t="shared" si="906"/>
        <v>0</v>
      </c>
      <c r="BP547">
        <f t="shared" si="906"/>
        <v>0</v>
      </c>
      <c r="BQ547">
        <f t="shared" si="906"/>
        <v>0</v>
      </c>
      <c r="BR547">
        <f t="shared" si="906"/>
        <v>0</v>
      </c>
      <c r="BS547">
        <f t="shared" si="906"/>
        <v>0</v>
      </c>
      <c r="BT547">
        <f t="shared" si="906"/>
        <v>0</v>
      </c>
      <c r="BU547">
        <f t="shared" si="906"/>
        <v>0</v>
      </c>
      <c r="BV547">
        <f>SUM(BJ547:BU547)</f>
        <v>0</v>
      </c>
      <c r="CJ547" s="78"/>
      <c r="CK547" s="581"/>
      <c r="CL547" s="581"/>
      <c r="CM547" s="581"/>
    </row>
    <row r="548" spans="1:91" ht="13.5" thickBot="1" x14ac:dyDescent="0.25">
      <c r="A548" s="167"/>
      <c r="B548" s="79"/>
      <c r="C548" s="79"/>
      <c r="D548" s="79"/>
      <c r="E548" s="79"/>
      <c r="F548" s="79"/>
      <c r="G548" s="79"/>
      <c r="H548" s="79"/>
      <c r="I548" s="79"/>
      <c r="J548" s="79"/>
      <c r="K548" s="79"/>
      <c r="L548" s="79"/>
      <c r="M548" s="79"/>
      <c r="N548" s="79"/>
      <c r="O548" s="79"/>
      <c r="P548" s="79"/>
      <c r="Q548" s="79"/>
      <c r="R548" s="79"/>
      <c r="S548" s="79"/>
      <c r="T548" s="79"/>
      <c r="U548" s="79"/>
      <c r="V548" s="79"/>
      <c r="W548" s="79"/>
      <c r="X548" s="79"/>
      <c r="Y548" s="79">
        <f t="shared" ref="Y548:AJ548" si="907">A546*M547</f>
        <v>0</v>
      </c>
      <c r="Z548" s="79">
        <f t="shared" si="907"/>
        <v>0</v>
      </c>
      <c r="AA548" s="79">
        <f t="shared" si="907"/>
        <v>0</v>
      </c>
      <c r="AB548" s="79">
        <f t="shared" si="907"/>
        <v>0</v>
      </c>
      <c r="AC548" s="79">
        <f t="shared" si="907"/>
        <v>0</v>
      </c>
      <c r="AD548" s="79">
        <f t="shared" si="907"/>
        <v>0</v>
      </c>
      <c r="AE548" s="79">
        <f t="shared" si="907"/>
        <v>0</v>
      </c>
      <c r="AF548" s="79">
        <f t="shared" si="907"/>
        <v>0</v>
      </c>
      <c r="AG548" s="79">
        <f t="shared" si="907"/>
        <v>0</v>
      </c>
      <c r="AH548" s="79">
        <f t="shared" si="907"/>
        <v>0</v>
      </c>
      <c r="AI548" s="79">
        <f t="shared" si="907"/>
        <v>0</v>
      </c>
      <c r="AJ548" s="79">
        <f t="shared" si="907"/>
        <v>0</v>
      </c>
      <c r="AK548" s="79">
        <f t="shared" ref="AK548:AV548" si="908">IF(A546&gt;4.4,M547,A546*M547)</f>
        <v>0</v>
      </c>
      <c r="AL548" s="79">
        <f t="shared" si="908"/>
        <v>0</v>
      </c>
      <c r="AM548" s="79">
        <f t="shared" si="908"/>
        <v>0</v>
      </c>
      <c r="AN548" s="79">
        <f t="shared" si="908"/>
        <v>0</v>
      </c>
      <c r="AO548" s="79">
        <f t="shared" si="908"/>
        <v>0</v>
      </c>
      <c r="AP548" s="79">
        <f t="shared" si="908"/>
        <v>0</v>
      </c>
      <c r="AQ548" s="79">
        <f t="shared" si="908"/>
        <v>0</v>
      </c>
      <c r="AR548" s="79">
        <f t="shared" si="908"/>
        <v>0</v>
      </c>
      <c r="AS548" s="79">
        <f t="shared" si="908"/>
        <v>0</v>
      </c>
      <c r="AT548" s="79">
        <f t="shared" si="908"/>
        <v>0</v>
      </c>
      <c r="AU548" s="79">
        <f t="shared" si="908"/>
        <v>0</v>
      </c>
      <c r="AV548" s="79">
        <f t="shared" si="908"/>
        <v>0</v>
      </c>
      <c r="AW548" s="79">
        <f>SUM(Y548:AJ548)</f>
        <v>0</v>
      </c>
      <c r="AX548" s="168">
        <f>Kinder!BL547</f>
        <v>0</v>
      </c>
      <c r="AY548" s="168">
        <f>Kinder!BM547</f>
        <v>0</v>
      </c>
      <c r="AZ548" s="168">
        <f>Kinder!BN547</f>
        <v>0</v>
      </c>
      <c r="BA548" s="168">
        <f>Kinder!BO547</f>
        <v>0</v>
      </c>
      <c r="BB548" s="168">
        <f>Kinder!BP547</f>
        <v>0</v>
      </c>
      <c r="BC548" s="168">
        <f>Kinder!BQ547</f>
        <v>0</v>
      </c>
      <c r="BD548" s="168">
        <f>Kinder!BR547</f>
        <v>0</v>
      </c>
      <c r="BE548" s="168">
        <f>Kinder!BS547</f>
        <v>0</v>
      </c>
      <c r="BF548" s="168">
        <f>Kinder!BT547</f>
        <v>0</v>
      </c>
      <c r="BG548" s="168">
        <f>Kinder!BU547</f>
        <v>0</v>
      </c>
      <c r="BH548" s="168">
        <f>Kinder!BV547</f>
        <v>0</v>
      </c>
      <c r="BI548" s="168">
        <f>Kinder!BW547</f>
        <v>0</v>
      </c>
      <c r="BV548" s="79"/>
      <c r="BW548" s="79">
        <f t="shared" ref="BW548:CH548" si="909">IF(MIN(AX546,AX547)&gt;4.5,4.5*AX548,BJ547)</f>
        <v>0</v>
      </c>
      <c r="BX548" s="79">
        <f t="shared" si="909"/>
        <v>0</v>
      </c>
      <c r="BY548" s="79">
        <f t="shared" si="909"/>
        <v>0</v>
      </c>
      <c r="BZ548" s="79">
        <f t="shared" si="909"/>
        <v>0</v>
      </c>
      <c r="CA548" s="79">
        <f t="shared" si="909"/>
        <v>0</v>
      </c>
      <c r="CB548" s="79">
        <f t="shared" si="909"/>
        <v>0</v>
      </c>
      <c r="CC548" s="79">
        <f t="shared" si="909"/>
        <v>0</v>
      </c>
      <c r="CD548" s="79">
        <f t="shared" si="909"/>
        <v>0</v>
      </c>
      <c r="CE548" s="79">
        <f t="shared" si="909"/>
        <v>0</v>
      </c>
      <c r="CF548" s="79">
        <f t="shared" si="909"/>
        <v>0</v>
      </c>
      <c r="CG548" s="79">
        <f t="shared" si="909"/>
        <v>0</v>
      </c>
      <c r="CH548" s="79">
        <f t="shared" si="909"/>
        <v>0</v>
      </c>
      <c r="CI548" s="79">
        <f>SUM(BW548:CH548)</f>
        <v>0</v>
      </c>
      <c r="CJ548" s="80"/>
      <c r="CK548" s="581"/>
      <c r="CL548" s="581"/>
      <c r="CM548" s="581"/>
    </row>
    <row r="549" spans="1:91" x14ac:dyDescent="0.2">
      <c r="A549" s="124">
        <f>Kinder!E549</f>
        <v>0</v>
      </c>
      <c r="B549">
        <f>Kinder!F549</f>
        <v>0</v>
      </c>
      <c r="C549">
        <f>Kinder!G549</f>
        <v>0</v>
      </c>
      <c r="D549">
        <f>Kinder!H549</f>
        <v>0</v>
      </c>
      <c r="E549">
        <f>Kinder!I549</f>
        <v>0</v>
      </c>
      <c r="F549">
        <f>Kinder!J549</f>
        <v>0</v>
      </c>
      <c r="G549">
        <f>Kinder!K549</f>
        <v>0</v>
      </c>
      <c r="H549">
        <f>Kinder!L549</f>
        <v>0</v>
      </c>
      <c r="I549">
        <f>Kinder!M549</f>
        <v>0</v>
      </c>
      <c r="J549">
        <f>Kinder!N549</f>
        <v>0</v>
      </c>
      <c r="K549">
        <f>Kinder!O549</f>
        <v>0</v>
      </c>
      <c r="L549">
        <f>Kinder!P549</f>
        <v>0</v>
      </c>
      <c r="AX549" s="165">
        <f>IF(Kinder!BL549=4.5,'Berechnung 4_5 _ x'!$E$31,Kinder!BL549)</f>
        <v>0</v>
      </c>
      <c r="AY549" s="165">
        <f>IF(Kinder!F549=4.5,'Berechnung 4_5 _ x'!$E$31,Kinder!F549)</f>
        <v>0</v>
      </c>
      <c r="AZ549" s="165">
        <f>IF(Kinder!G549=4.5,'Berechnung 4_5 _ x'!$E$31,Kinder!G549)</f>
        <v>0</v>
      </c>
      <c r="BA549" s="165">
        <f>IF(Kinder!H549=4.5,'Berechnung 4_5 _ x'!$E$31,Kinder!H549)</f>
        <v>0</v>
      </c>
      <c r="BB549" s="165">
        <f>IF(Kinder!I549=4.5,'Berechnung 4_5 _ x'!$E$31,Kinder!I549)</f>
        <v>0</v>
      </c>
      <c r="BC549" s="165">
        <f>IF(Kinder!J549=4.5,'Berechnung 4_5 _ x'!$E$31,Kinder!J549)</f>
        <v>0</v>
      </c>
      <c r="BD549" s="165">
        <f>IF(Kinder!K549=4.5,'Berechnung 4_5 _ x'!$E$31,Kinder!K549)</f>
        <v>0</v>
      </c>
      <c r="BE549" s="165">
        <f>IF(Kinder!L549=4.5,'Berechnung 4_5 _ x'!$E$31,Kinder!L549)</f>
        <v>0</v>
      </c>
      <c r="BF549" s="165">
        <f>IF(Kinder!M549=4.5,'Berechnung 4_5 _ x'!$E$31,Kinder!M549)</f>
        <v>0</v>
      </c>
      <c r="BG549" s="165">
        <f>IF(Kinder!N549=4.5,'Berechnung 4_5 _ x'!$E$31,Kinder!N549)</f>
        <v>0</v>
      </c>
      <c r="BH549" s="165">
        <f>IF(Kinder!O549=4.5,'Berechnung 4_5 _ x'!$E$31,Kinder!O549)</f>
        <v>0</v>
      </c>
      <c r="BI549" s="165">
        <f>IF(Kinder!P549=4.5,'Berechnung 4_5 _ x'!$E$31,Kinder!P549)</f>
        <v>0</v>
      </c>
      <c r="BJ549" s="165"/>
      <c r="BK549" s="165"/>
      <c r="BL549" s="165"/>
      <c r="BM549" s="165"/>
      <c r="BN549" s="165"/>
      <c r="BO549" s="165"/>
      <c r="BP549" s="165"/>
      <c r="BQ549" s="165"/>
      <c r="BR549" s="165"/>
      <c r="BS549" s="165"/>
      <c r="BT549" s="165"/>
      <c r="BU549" s="165"/>
      <c r="BW549">
        <f t="shared" ref="BW549:CH549" si="910">IF(MIN(AX549,AX550)&gt;=4.5,1*AX551,BJ550)</f>
        <v>0</v>
      </c>
      <c r="BX549">
        <f t="shared" si="910"/>
        <v>0</v>
      </c>
      <c r="BY549">
        <f t="shared" si="910"/>
        <v>0</v>
      </c>
      <c r="BZ549">
        <f t="shared" si="910"/>
        <v>0</v>
      </c>
      <c r="CA549">
        <f t="shared" si="910"/>
        <v>0</v>
      </c>
      <c r="CB549">
        <f t="shared" si="910"/>
        <v>0</v>
      </c>
      <c r="CC549">
        <f t="shared" si="910"/>
        <v>0</v>
      </c>
      <c r="CD549">
        <f t="shared" si="910"/>
        <v>0</v>
      </c>
      <c r="CE549">
        <f t="shared" si="910"/>
        <v>0</v>
      </c>
      <c r="CF549">
        <f t="shared" si="910"/>
        <v>0</v>
      </c>
      <c r="CG549">
        <f t="shared" si="910"/>
        <v>0</v>
      </c>
      <c r="CH549">
        <f t="shared" si="910"/>
        <v>0</v>
      </c>
      <c r="CJ549" s="78">
        <f>SUM(BW549:CH549)</f>
        <v>0</v>
      </c>
      <c r="CK549" s="581">
        <f>CL549+CM549</f>
        <v>0</v>
      </c>
      <c r="CL549" s="581">
        <f>IF(COUNTIF(Kinder!E551:P551,Antrag!$C$4)=0,0,(IF(AND(A549=2,Kinder!E551=Antrag!$C$4),M550,0)+IF(AND(OR(A549=2,B549=2),Kinder!F551=Antrag!$C$4),N550,0)+IF(AND(OR(A549=2,B549=2,C549=2),Kinder!G551=Antrag!$C$4),O550,0)+IF(AND(OR(A549=2,B549=2,C549=2,D549=2),Kinder!H551=Antrag!$C$4),P550,0)+IF(AND(OR(A549=2,B549=2,C549=2,D549=2,E549=2),Kinder!I551=Antrag!$C$4),Q550,0)+IF(AND(OR(A549=2,B549=2,C549=2,D549=2,E549=2,F549=2),Kinder!J551=Antrag!$C$4),R550,0))/12)</f>
        <v>0</v>
      </c>
      <c r="CM549" s="581">
        <f>IF(COUNTIF(Kinder!E551:P551,Antrag!$C$4)=0,0,(IF(AND(OR(A549=2,B549=2,C549=2,D549=2,E549=2,F549=2,G549=2),Kinder!K551=Antrag!$C$4),S550,0)+IF(AND(OR(A549=2,B549=2,C549=2,D549=2,E549=2,F549=2,G549=2,H549=2),Kinder!L551=Antrag!$C$4),T550,0)+IF(AND(OR(A549=2,B549=2,C549=2,D549=2,E549=2,F549=2,G549=2,H549=2,I549=2),Kinder!M551=Antrag!$C$4),U550,0)+IF(AND(OR(A549=2,B549=2,C549=2,D549=2,E549=2,F549=2,G549=2,H549=2,I549=2,J549=2),Kinder!N551=Antrag!$C$4),V550,0)+IF(AND(OR(A549=2,B549=2,C549=2,D549=2,E549=2,F549=2,G549=2,H549=2,I549=2,J549=2,K549=2),Kinder!O551=Antrag!$C$4),W550,0)+IF(AND(OR(A549=2,B549=2,C549=2,D549=2,E549=2,F549=2,G549=2,H549=2,I549=2,J549=2,K549=2,L549=2),Kinder!P551=Antrag!$C$4),X550,0))/12)</f>
        <v>0</v>
      </c>
    </row>
    <row r="550" spans="1:91" x14ac:dyDescent="0.2">
      <c r="A550" s="124"/>
      <c r="M550">
        <f>Kinder!E550</f>
        <v>0</v>
      </c>
      <c r="N550">
        <f>Kinder!F550</f>
        <v>0</v>
      </c>
      <c r="O550">
        <f>Kinder!G550</f>
        <v>0</v>
      </c>
      <c r="P550">
        <f>Kinder!H550</f>
        <v>0</v>
      </c>
      <c r="Q550">
        <f>Kinder!I550</f>
        <v>0</v>
      </c>
      <c r="R550">
        <f>Kinder!J550</f>
        <v>0</v>
      </c>
      <c r="S550">
        <f>Kinder!K550</f>
        <v>0</v>
      </c>
      <c r="T550">
        <f>Kinder!L550</f>
        <v>0</v>
      </c>
      <c r="U550">
        <f>Kinder!M550</f>
        <v>0</v>
      </c>
      <c r="V550">
        <f>Kinder!N550</f>
        <v>0</v>
      </c>
      <c r="W550">
        <f>Kinder!O550</f>
        <v>0</v>
      </c>
      <c r="X550">
        <f>Kinder!P550</f>
        <v>0</v>
      </c>
      <c r="AX550">
        <f>IF(Kinder!BL549&gt;=4.5,IF('Berechnung 4_5 _ x'!D$5="Nein",4.5,IF(Kinder!AJ$903&lt;3,IF(MAX(Kinder!$AJ$903:AJ$903)&lt;3,4.5,Kinder!BL549),MIN('Berechnung 4_5 _ x'!$E$31:$F$32))),Kinder!BL549)</f>
        <v>0</v>
      </c>
      <c r="AY550">
        <f>IF(Kinder!BM549&gt;=4.5,IF('Berechnung 4_5 _ x'!E$5="Nein",4.5,IF(Kinder!AK$903&lt;3,IF(MAX(Kinder!$AJ$903:AK$903)&lt;3,4.5,Kinder!BM549),MIN('Berechnung 4_5 _ x'!$E$31:$F$32))),Kinder!BM549)</f>
        <v>0</v>
      </c>
      <c r="AZ550">
        <f>IF(Kinder!BN549&gt;=4.5,IF('Berechnung 4_5 _ x'!F$5="Nein",4.5,IF(Kinder!AL$903&lt;3,IF(MAX(Kinder!$AJ$903:AL$903)&lt;3,4.5,Kinder!BN549),MIN('Berechnung 4_5 _ x'!$E$31:$F$32))),Kinder!BN549)</f>
        <v>0</v>
      </c>
      <c r="BA550">
        <f>IF(Kinder!BO549&gt;=4.5,IF('Berechnung 4_5 _ x'!G$5="Nein",4.5,IF(Kinder!AM$903&lt;3,IF(MAX(Kinder!$AJ$903:AM$903)&lt;3,4.5,Kinder!BO549),MIN('Berechnung 4_5 _ x'!$E$31:$F$32))),Kinder!BO549)</f>
        <v>0</v>
      </c>
      <c r="BB550">
        <f>IF(Kinder!BP549&gt;=4.5,IF('Berechnung 4_5 _ x'!H$5="Nein",4.5,IF(Kinder!AN$903&lt;3,IF(MAX(Kinder!$AJ$903:AN$903)&lt;3,4.5,Kinder!BP549),MIN('Berechnung 4_5 _ x'!$E$31:$F$32))),Kinder!BP549)</f>
        <v>0</v>
      </c>
      <c r="BC550">
        <f>IF(Kinder!BQ549&gt;=4.5,IF('Berechnung 4_5 _ x'!I$5="Nein",4.5,IF(Kinder!AO$903&lt;3,IF(MAX(Kinder!$AJ$903:AO$903)&lt;3,4.5,Kinder!BQ549),MIN('Berechnung 4_5 _ x'!$E$31:$F$32))),Kinder!BQ549)</f>
        <v>0</v>
      </c>
      <c r="BD550">
        <f>IF(Kinder!BR549&gt;=4.5,IF('Berechnung 4_5 _ x'!J$5="Nein",4.5,IF(Kinder!AP$903&lt;3,IF(MAX(Kinder!$AJ$903:AP$903)&lt;3,4.5,Kinder!BR549),MIN('Berechnung 4_5 _ x'!$E$31:$F$32))),Kinder!BR549)</f>
        <v>0</v>
      </c>
      <c r="BE550">
        <f>IF(Kinder!BS549&gt;=4.5,IF('Berechnung 4_5 _ x'!K$5="Nein",4.5,IF(Kinder!AQ$903&lt;3,IF(MAX(Kinder!$AJ$903:AQ$903)&lt;3,4.5,Kinder!BS549),MIN('Berechnung 4_5 _ x'!$E$31:$F$32))),Kinder!BS549)</f>
        <v>0</v>
      </c>
      <c r="BF550">
        <f>IF(Kinder!BT549&gt;=4.5,IF('Berechnung 4_5 _ x'!L$5="Nein",4.5,IF(Kinder!AR$903&lt;3,IF(MAX(Kinder!$AJ$903:AR$903)&lt;3,4.5,Kinder!BT549),MIN('Berechnung 4_5 _ x'!$E$31:$F$32))),Kinder!BT549)</f>
        <v>0</v>
      </c>
      <c r="BG550">
        <f>IF(Kinder!BU549&gt;=4.5,IF('Berechnung 4_5 _ x'!M$5="Nein",4.5,IF(Kinder!AS$903&lt;3,IF(MAX(Kinder!$AJ$903:AS$903)&lt;3,4.5,Kinder!BU549),MIN('Berechnung 4_5 _ x'!$E$31:$F$32))),Kinder!BU549)</f>
        <v>0</v>
      </c>
      <c r="BH550">
        <f>IF(Kinder!BV549&gt;=4.5,IF('Berechnung 4_5 _ x'!N$5="Nein",4.5,IF(Kinder!AT$903&lt;3,IF(MAX(Kinder!$AJ$903:AT$903)&lt;3,4.5,Kinder!BV549),MIN('Berechnung 4_5 _ x'!$E$31:$F$32))),Kinder!BV549)</f>
        <v>0</v>
      </c>
      <c r="BI550">
        <f>IF(Kinder!BW549&gt;=4.5,IF('Berechnung 4_5 _ x'!O$5="Nein",4.5,IF(Kinder!AU$903&lt;3,IF(MAX(Kinder!$AJ$903:AU$903)&lt;3,4.5,Kinder!BW549),MIN('Berechnung 4_5 _ x'!$E$31:$F$32))),Kinder!BW549)</f>
        <v>0</v>
      </c>
      <c r="BJ550">
        <f t="shared" ref="BJ550:BU550" si="911">MIN(AX549,AX550)*AX551</f>
        <v>0</v>
      </c>
      <c r="BK550">
        <f t="shared" si="911"/>
        <v>0</v>
      </c>
      <c r="BL550">
        <f t="shared" si="911"/>
        <v>0</v>
      </c>
      <c r="BM550">
        <f t="shared" si="911"/>
        <v>0</v>
      </c>
      <c r="BN550">
        <f t="shared" si="911"/>
        <v>0</v>
      </c>
      <c r="BO550">
        <f t="shared" si="911"/>
        <v>0</v>
      </c>
      <c r="BP550">
        <f t="shared" si="911"/>
        <v>0</v>
      </c>
      <c r="BQ550">
        <f t="shared" si="911"/>
        <v>0</v>
      </c>
      <c r="BR550">
        <f t="shared" si="911"/>
        <v>0</v>
      </c>
      <c r="BS550">
        <f t="shared" si="911"/>
        <v>0</v>
      </c>
      <c r="BT550">
        <f t="shared" si="911"/>
        <v>0</v>
      </c>
      <c r="BU550">
        <f t="shared" si="911"/>
        <v>0</v>
      </c>
      <c r="BV550">
        <f>SUM(BJ550:BU550)</f>
        <v>0</v>
      </c>
      <c r="CJ550" s="78"/>
      <c r="CK550" s="581"/>
      <c r="CL550" s="581"/>
      <c r="CM550" s="581"/>
    </row>
    <row r="551" spans="1:91" ht="13.5" thickBot="1" x14ac:dyDescent="0.25">
      <c r="A551" s="167"/>
      <c r="B551" s="79"/>
      <c r="C551" s="79"/>
      <c r="D551" s="79"/>
      <c r="E551" s="79"/>
      <c r="F551" s="79"/>
      <c r="G551" s="79"/>
      <c r="H551" s="79"/>
      <c r="I551" s="79"/>
      <c r="J551" s="79"/>
      <c r="K551" s="79"/>
      <c r="L551" s="79"/>
      <c r="M551" s="79"/>
      <c r="N551" s="79"/>
      <c r="O551" s="79"/>
      <c r="P551" s="79"/>
      <c r="Q551" s="79"/>
      <c r="R551" s="79"/>
      <c r="S551" s="79"/>
      <c r="T551" s="79"/>
      <c r="U551" s="79"/>
      <c r="V551" s="79"/>
      <c r="W551" s="79"/>
      <c r="X551" s="79"/>
      <c r="Y551" s="79">
        <f t="shared" ref="Y551:AJ551" si="912">A549*M550</f>
        <v>0</v>
      </c>
      <c r="Z551" s="79">
        <f t="shared" si="912"/>
        <v>0</v>
      </c>
      <c r="AA551" s="79">
        <f t="shared" si="912"/>
        <v>0</v>
      </c>
      <c r="AB551" s="79">
        <f t="shared" si="912"/>
        <v>0</v>
      </c>
      <c r="AC551" s="79">
        <f t="shared" si="912"/>
        <v>0</v>
      </c>
      <c r="AD551" s="79">
        <f t="shared" si="912"/>
        <v>0</v>
      </c>
      <c r="AE551" s="79">
        <f t="shared" si="912"/>
        <v>0</v>
      </c>
      <c r="AF551" s="79">
        <f t="shared" si="912"/>
        <v>0</v>
      </c>
      <c r="AG551" s="79">
        <f t="shared" si="912"/>
        <v>0</v>
      </c>
      <c r="AH551" s="79">
        <f t="shared" si="912"/>
        <v>0</v>
      </c>
      <c r="AI551" s="79">
        <f t="shared" si="912"/>
        <v>0</v>
      </c>
      <c r="AJ551" s="79">
        <f t="shared" si="912"/>
        <v>0</v>
      </c>
      <c r="AK551" s="79">
        <f t="shared" ref="AK551:AV551" si="913">IF(A549&gt;4.4,M550,A549*M550)</f>
        <v>0</v>
      </c>
      <c r="AL551" s="79">
        <f t="shared" si="913"/>
        <v>0</v>
      </c>
      <c r="AM551" s="79">
        <f t="shared" si="913"/>
        <v>0</v>
      </c>
      <c r="AN551" s="79">
        <f t="shared" si="913"/>
        <v>0</v>
      </c>
      <c r="AO551" s="79">
        <f t="shared" si="913"/>
        <v>0</v>
      </c>
      <c r="AP551" s="79">
        <f t="shared" si="913"/>
        <v>0</v>
      </c>
      <c r="AQ551" s="79">
        <f t="shared" si="913"/>
        <v>0</v>
      </c>
      <c r="AR551" s="79">
        <f t="shared" si="913"/>
        <v>0</v>
      </c>
      <c r="AS551" s="79">
        <f t="shared" si="913"/>
        <v>0</v>
      </c>
      <c r="AT551" s="79">
        <f t="shared" si="913"/>
        <v>0</v>
      </c>
      <c r="AU551" s="79">
        <f t="shared" si="913"/>
        <v>0</v>
      </c>
      <c r="AV551" s="79">
        <f t="shared" si="913"/>
        <v>0</v>
      </c>
      <c r="AW551" s="79">
        <f>SUM(Y551:AJ551)</f>
        <v>0</v>
      </c>
      <c r="AX551" s="168">
        <f>Kinder!BL550</f>
        <v>0</v>
      </c>
      <c r="AY551" s="168">
        <f>Kinder!BM550</f>
        <v>0</v>
      </c>
      <c r="AZ551" s="168">
        <f>Kinder!BN550</f>
        <v>0</v>
      </c>
      <c r="BA551" s="168">
        <f>Kinder!BO550</f>
        <v>0</v>
      </c>
      <c r="BB551" s="168">
        <f>Kinder!BP550</f>
        <v>0</v>
      </c>
      <c r="BC551" s="168">
        <f>Kinder!BQ550</f>
        <v>0</v>
      </c>
      <c r="BD551" s="168">
        <f>Kinder!BR550</f>
        <v>0</v>
      </c>
      <c r="BE551" s="168">
        <f>Kinder!BS550</f>
        <v>0</v>
      </c>
      <c r="BF551" s="168">
        <f>Kinder!BT550</f>
        <v>0</v>
      </c>
      <c r="BG551" s="168">
        <f>Kinder!BU550</f>
        <v>0</v>
      </c>
      <c r="BH551" s="168">
        <f>Kinder!BV550</f>
        <v>0</v>
      </c>
      <c r="BI551" s="168">
        <f>Kinder!BW550</f>
        <v>0</v>
      </c>
      <c r="BV551" s="79"/>
      <c r="BW551" s="79">
        <f t="shared" ref="BW551:CH551" si="914">IF(MIN(AX549,AX550)&gt;4.5,4.5*AX551,BJ550)</f>
        <v>0</v>
      </c>
      <c r="BX551" s="79">
        <f t="shared" si="914"/>
        <v>0</v>
      </c>
      <c r="BY551" s="79">
        <f t="shared" si="914"/>
        <v>0</v>
      </c>
      <c r="BZ551" s="79">
        <f t="shared" si="914"/>
        <v>0</v>
      </c>
      <c r="CA551" s="79">
        <f t="shared" si="914"/>
        <v>0</v>
      </c>
      <c r="CB551" s="79">
        <f t="shared" si="914"/>
        <v>0</v>
      </c>
      <c r="CC551" s="79">
        <f t="shared" si="914"/>
        <v>0</v>
      </c>
      <c r="CD551" s="79">
        <f t="shared" si="914"/>
        <v>0</v>
      </c>
      <c r="CE551" s="79">
        <f t="shared" si="914"/>
        <v>0</v>
      </c>
      <c r="CF551" s="79">
        <f t="shared" si="914"/>
        <v>0</v>
      </c>
      <c r="CG551" s="79">
        <f t="shared" si="914"/>
        <v>0</v>
      </c>
      <c r="CH551" s="79">
        <f t="shared" si="914"/>
        <v>0</v>
      </c>
      <c r="CI551" s="79">
        <f>SUM(BW551:CH551)</f>
        <v>0</v>
      </c>
      <c r="CJ551" s="80"/>
      <c r="CK551" s="581"/>
      <c r="CL551" s="581"/>
      <c r="CM551" s="581"/>
    </row>
    <row r="552" spans="1:91" x14ac:dyDescent="0.2">
      <c r="A552" s="124">
        <f>Kinder!E552</f>
        <v>0</v>
      </c>
      <c r="B552">
        <f>Kinder!F552</f>
        <v>0</v>
      </c>
      <c r="C552">
        <f>Kinder!G552</f>
        <v>0</v>
      </c>
      <c r="D552">
        <f>Kinder!H552</f>
        <v>0</v>
      </c>
      <c r="E552">
        <f>Kinder!I552</f>
        <v>0</v>
      </c>
      <c r="F552">
        <f>Kinder!J552</f>
        <v>0</v>
      </c>
      <c r="G552">
        <f>Kinder!K552</f>
        <v>0</v>
      </c>
      <c r="H552">
        <f>Kinder!L552</f>
        <v>0</v>
      </c>
      <c r="I552">
        <f>Kinder!M552</f>
        <v>0</v>
      </c>
      <c r="J552">
        <f>Kinder!N552</f>
        <v>0</v>
      </c>
      <c r="K552">
        <f>Kinder!O552</f>
        <v>0</v>
      </c>
      <c r="L552">
        <f>Kinder!P552</f>
        <v>0</v>
      </c>
      <c r="AX552" s="165">
        <f>IF(Kinder!BL552=4.5,'Berechnung 4_5 _ x'!$E$31,Kinder!BL552)</f>
        <v>0</v>
      </c>
      <c r="AY552" s="165">
        <f>IF(Kinder!F552=4.5,'Berechnung 4_5 _ x'!$E$31,Kinder!F552)</f>
        <v>0</v>
      </c>
      <c r="AZ552" s="165">
        <f>IF(Kinder!G552=4.5,'Berechnung 4_5 _ x'!$E$31,Kinder!G552)</f>
        <v>0</v>
      </c>
      <c r="BA552" s="165">
        <f>IF(Kinder!H552=4.5,'Berechnung 4_5 _ x'!$E$31,Kinder!H552)</f>
        <v>0</v>
      </c>
      <c r="BB552" s="165">
        <f>IF(Kinder!I552=4.5,'Berechnung 4_5 _ x'!$E$31,Kinder!I552)</f>
        <v>0</v>
      </c>
      <c r="BC552" s="165">
        <f>IF(Kinder!J552=4.5,'Berechnung 4_5 _ x'!$E$31,Kinder!J552)</f>
        <v>0</v>
      </c>
      <c r="BD552" s="165">
        <f>IF(Kinder!K552=4.5,'Berechnung 4_5 _ x'!$E$31,Kinder!K552)</f>
        <v>0</v>
      </c>
      <c r="BE552" s="165">
        <f>IF(Kinder!L552=4.5,'Berechnung 4_5 _ x'!$E$31,Kinder!L552)</f>
        <v>0</v>
      </c>
      <c r="BF552" s="165">
        <f>IF(Kinder!M552=4.5,'Berechnung 4_5 _ x'!$E$31,Kinder!M552)</f>
        <v>0</v>
      </c>
      <c r="BG552" s="165">
        <f>IF(Kinder!N552=4.5,'Berechnung 4_5 _ x'!$E$31,Kinder!N552)</f>
        <v>0</v>
      </c>
      <c r="BH552" s="165">
        <f>IF(Kinder!O552=4.5,'Berechnung 4_5 _ x'!$E$31,Kinder!O552)</f>
        <v>0</v>
      </c>
      <c r="BI552" s="165">
        <f>IF(Kinder!P552=4.5,'Berechnung 4_5 _ x'!$E$31,Kinder!P552)</f>
        <v>0</v>
      </c>
      <c r="BJ552" s="165"/>
      <c r="BK552" s="165"/>
      <c r="BL552" s="165"/>
      <c r="BM552" s="165"/>
      <c r="BN552" s="165"/>
      <c r="BO552" s="165"/>
      <c r="BP552" s="165"/>
      <c r="BQ552" s="165"/>
      <c r="BR552" s="165"/>
      <c r="BS552" s="165"/>
      <c r="BT552" s="165"/>
      <c r="BU552" s="165"/>
      <c r="BW552">
        <f t="shared" ref="BW552:CH552" si="915">IF(MIN(AX552,AX553)&gt;=4.5,1*AX554,BJ553)</f>
        <v>0</v>
      </c>
      <c r="BX552">
        <f t="shared" si="915"/>
        <v>0</v>
      </c>
      <c r="BY552">
        <f t="shared" si="915"/>
        <v>0</v>
      </c>
      <c r="BZ552">
        <f t="shared" si="915"/>
        <v>0</v>
      </c>
      <c r="CA552">
        <f t="shared" si="915"/>
        <v>0</v>
      </c>
      <c r="CB552">
        <f t="shared" si="915"/>
        <v>0</v>
      </c>
      <c r="CC552">
        <f t="shared" si="915"/>
        <v>0</v>
      </c>
      <c r="CD552">
        <f t="shared" si="915"/>
        <v>0</v>
      </c>
      <c r="CE552">
        <f t="shared" si="915"/>
        <v>0</v>
      </c>
      <c r="CF552">
        <f t="shared" si="915"/>
        <v>0</v>
      </c>
      <c r="CG552">
        <f t="shared" si="915"/>
        <v>0</v>
      </c>
      <c r="CH552">
        <f t="shared" si="915"/>
        <v>0</v>
      </c>
      <c r="CJ552" s="78">
        <f>SUM(BW552:CH552)</f>
        <v>0</v>
      </c>
      <c r="CK552" s="581">
        <f>CL552+CM552</f>
        <v>0</v>
      </c>
      <c r="CL552" s="581">
        <f>IF(COUNTIF(Kinder!E554:P554,Antrag!$C$4)=0,0,(IF(AND(A552=2,Kinder!E554=Antrag!$C$4),M553,0)+IF(AND(OR(A552=2,B552=2),Kinder!F554=Antrag!$C$4),N553,0)+IF(AND(OR(A552=2,B552=2,C552=2),Kinder!G554=Antrag!$C$4),O553,0)+IF(AND(OR(A552=2,B552=2,C552=2,D552=2),Kinder!H554=Antrag!$C$4),P553,0)+IF(AND(OR(A552=2,B552=2,C552=2,D552=2,E552=2),Kinder!I554=Antrag!$C$4),Q553,0)+IF(AND(OR(A552=2,B552=2,C552=2,D552=2,E552=2,F552=2),Kinder!J554=Antrag!$C$4),R553,0))/12)</f>
        <v>0</v>
      </c>
      <c r="CM552" s="581">
        <f>IF(COUNTIF(Kinder!E554:P554,Antrag!$C$4)=0,0,(IF(AND(OR(A552=2,B552=2,C552=2,D552=2,E552=2,F552=2,G552=2),Kinder!K554=Antrag!$C$4),S553,0)+IF(AND(OR(A552=2,B552=2,C552=2,D552=2,E552=2,F552=2,G552=2,H552=2),Kinder!L554=Antrag!$C$4),T553,0)+IF(AND(OR(A552=2,B552=2,C552=2,D552=2,E552=2,F552=2,G552=2,H552=2,I552=2),Kinder!M554=Antrag!$C$4),U553,0)+IF(AND(OR(A552=2,B552=2,C552=2,D552=2,E552=2,F552=2,G552=2,H552=2,I552=2,J552=2),Kinder!N554=Antrag!$C$4),V553,0)+IF(AND(OR(A552=2,B552=2,C552=2,D552=2,E552=2,F552=2,G552=2,H552=2,I552=2,J552=2,K552=2),Kinder!O554=Antrag!$C$4),W553,0)+IF(AND(OR(A552=2,B552=2,C552=2,D552=2,E552=2,F552=2,G552=2,H552=2,I552=2,J552=2,K552=2,L552=2),Kinder!P554=Antrag!$C$4),X553,0))/12)</f>
        <v>0</v>
      </c>
    </row>
    <row r="553" spans="1:91" x14ac:dyDescent="0.2">
      <c r="A553" s="124"/>
      <c r="M553">
        <f>Kinder!E553</f>
        <v>0</v>
      </c>
      <c r="N553">
        <f>Kinder!F553</f>
        <v>0</v>
      </c>
      <c r="O553">
        <f>Kinder!G553</f>
        <v>0</v>
      </c>
      <c r="P553">
        <f>Kinder!H553</f>
        <v>0</v>
      </c>
      <c r="Q553">
        <f>Kinder!I553</f>
        <v>0</v>
      </c>
      <c r="R553">
        <f>Kinder!J553</f>
        <v>0</v>
      </c>
      <c r="S553">
        <f>Kinder!K553</f>
        <v>0</v>
      </c>
      <c r="T553">
        <f>Kinder!L553</f>
        <v>0</v>
      </c>
      <c r="U553">
        <f>Kinder!M553</f>
        <v>0</v>
      </c>
      <c r="V553">
        <f>Kinder!N553</f>
        <v>0</v>
      </c>
      <c r="W553">
        <f>Kinder!O553</f>
        <v>0</v>
      </c>
      <c r="X553">
        <f>Kinder!P553</f>
        <v>0</v>
      </c>
      <c r="AX553">
        <f>IF(Kinder!BL552&gt;=4.5,IF('Berechnung 4_5 _ x'!D$5="Nein",4.5,IF(Kinder!AJ$903&lt;3,IF(MAX(Kinder!$AJ$903:AJ$903)&lt;3,4.5,Kinder!BL552),MIN('Berechnung 4_5 _ x'!$E$31:$F$32))),Kinder!BL552)</f>
        <v>0</v>
      </c>
      <c r="AY553">
        <f>IF(Kinder!BM552&gt;=4.5,IF('Berechnung 4_5 _ x'!E$5="Nein",4.5,IF(Kinder!AK$903&lt;3,IF(MAX(Kinder!$AJ$903:AK$903)&lt;3,4.5,Kinder!BM552),MIN('Berechnung 4_5 _ x'!$E$31:$F$32))),Kinder!BM552)</f>
        <v>0</v>
      </c>
      <c r="AZ553">
        <f>IF(Kinder!BN552&gt;=4.5,IF('Berechnung 4_5 _ x'!F$5="Nein",4.5,IF(Kinder!AL$903&lt;3,IF(MAX(Kinder!$AJ$903:AL$903)&lt;3,4.5,Kinder!BN552),MIN('Berechnung 4_5 _ x'!$E$31:$F$32))),Kinder!BN552)</f>
        <v>0</v>
      </c>
      <c r="BA553">
        <f>IF(Kinder!BO552&gt;=4.5,IF('Berechnung 4_5 _ x'!G$5="Nein",4.5,IF(Kinder!AM$903&lt;3,IF(MAX(Kinder!$AJ$903:AM$903)&lt;3,4.5,Kinder!BO552),MIN('Berechnung 4_5 _ x'!$E$31:$F$32))),Kinder!BO552)</f>
        <v>0</v>
      </c>
      <c r="BB553">
        <f>IF(Kinder!BP552&gt;=4.5,IF('Berechnung 4_5 _ x'!H$5="Nein",4.5,IF(Kinder!AN$903&lt;3,IF(MAX(Kinder!$AJ$903:AN$903)&lt;3,4.5,Kinder!BP552),MIN('Berechnung 4_5 _ x'!$E$31:$F$32))),Kinder!BP552)</f>
        <v>0</v>
      </c>
      <c r="BC553">
        <f>IF(Kinder!BQ552&gt;=4.5,IF('Berechnung 4_5 _ x'!I$5="Nein",4.5,IF(Kinder!AO$903&lt;3,IF(MAX(Kinder!$AJ$903:AO$903)&lt;3,4.5,Kinder!BQ552),MIN('Berechnung 4_5 _ x'!$E$31:$F$32))),Kinder!BQ552)</f>
        <v>0</v>
      </c>
      <c r="BD553">
        <f>IF(Kinder!BR552&gt;=4.5,IF('Berechnung 4_5 _ x'!J$5="Nein",4.5,IF(Kinder!AP$903&lt;3,IF(MAX(Kinder!$AJ$903:AP$903)&lt;3,4.5,Kinder!BR552),MIN('Berechnung 4_5 _ x'!$E$31:$F$32))),Kinder!BR552)</f>
        <v>0</v>
      </c>
      <c r="BE553">
        <f>IF(Kinder!BS552&gt;=4.5,IF('Berechnung 4_5 _ x'!K$5="Nein",4.5,IF(Kinder!AQ$903&lt;3,IF(MAX(Kinder!$AJ$903:AQ$903)&lt;3,4.5,Kinder!BS552),MIN('Berechnung 4_5 _ x'!$E$31:$F$32))),Kinder!BS552)</f>
        <v>0</v>
      </c>
      <c r="BF553">
        <f>IF(Kinder!BT552&gt;=4.5,IF('Berechnung 4_5 _ x'!L$5="Nein",4.5,IF(Kinder!AR$903&lt;3,IF(MAX(Kinder!$AJ$903:AR$903)&lt;3,4.5,Kinder!BT552),MIN('Berechnung 4_5 _ x'!$E$31:$F$32))),Kinder!BT552)</f>
        <v>0</v>
      </c>
      <c r="BG553">
        <f>IF(Kinder!BU552&gt;=4.5,IF('Berechnung 4_5 _ x'!M$5="Nein",4.5,IF(Kinder!AS$903&lt;3,IF(MAX(Kinder!$AJ$903:AS$903)&lt;3,4.5,Kinder!BU552),MIN('Berechnung 4_5 _ x'!$E$31:$F$32))),Kinder!BU552)</f>
        <v>0</v>
      </c>
      <c r="BH553">
        <f>IF(Kinder!BV552&gt;=4.5,IF('Berechnung 4_5 _ x'!N$5="Nein",4.5,IF(Kinder!AT$903&lt;3,IF(MAX(Kinder!$AJ$903:AT$903)&lt;3,4.5,Kinder!BV552),MIN('Berechnung 4_5 _ x'!$E$31:$F$32))),Kinder!BV552)</f>
        <v>0</v>
      </c>
      <c r="BI553">
        <f>IF(Kinder!BW552&gt;=4.5,IF('Berechnung 4_5 _ x'!O$5="Nein",4.5,IF(Kinder!AU$903&lt;3,IF(MAX(Kinder!$AJ$903:AU$903)&lt;3,4.5,Kinder!BW552),MIN('Berechnung 4_5 _ x'!$E$31:$F$32))),Kinder!BW552)</f>
        <v>0</v>
      </c>
      <c r="BJ553">
        <f t="shared" ref="BJ553:BU553" si="916">MIN(AX552,AX553)*AX554</f>
        <v>0</v>
      </c>
      <c r="BK553">
        <f t="shared" si="916"/>
        <v>0</v>
      </c>
      <c r="BL553">
        <f t="shared" si="916"/>
        <v>0</v>
      </c>
      <c r="BM553">
        <f t="shared" si="916"/>
        <v>0</v>
      </c>
      <c r="BN553">
        <f t="shared" si="916"/>
        <v>0</v>
      </c>
      <c r="BO553">
        <f t="shared" si="916"/>
        <v>0</v>
      </c>
      <c r="BP553">
        <f t="shared" si="916"/>
        <v>0</v>
      </c>
      <c r="BQ553">
        <f t="shared" si="916"/>
        <v>0</v>
      </c>
      <c r="BR553">
        <f t="shared" si="916"/>
        <v>0</v>
      </c>
      <c r="BS553">
        <f t="shared" si="916"/>
        <v>0</v>
      </c>
      <c r="BT553">
        <f t="shared" si="916"/>
        <v>0</v>
      </c>
      <c r="BU553">
        <f t="shared" si="916"/>
        <v>0</v>
      </c>
      <c r="BV553">
        <f>SUM(BJ553:BU553)</f>
        <v>0</v>
      </c>
      <c r="CJ553" s="78"/>
      <c r="CK553" s="581"/>
      <c r="CL553" s="581"/>
      <c r="CM553" s="581"/>
    </row>
    <row r="554" spans="1:91" ht="13.5" thickBot="1" x14ac:dyDescent="0.25">
      <c r="A554" s="167"/>
      <c r="B554" s="79"/>
      <c r="C554" s="79"/>
      <c r="D554" s="79"/>
      <c r="E554" s="79"/>
      <c r="F554" s="79"/>
      <c r="G554" s="79"/>
      <c r="H554" s="79"/>
      <c r="I554" s="79"/>
      <c r="J554" s="79"/>
      <c r="K554" s="79"/>
      <c r="L554" s="79"/>
      <c r="M554" s="79"/>
      <c r="N554" s="79"/>
      <c r="O554" s="79"/>
      <c r="P554" s="79"/>
      <c r="Q554" s="79"/>
      <c r="R554" s="79"/>
      <c r="S554" s="79"/>
      <c r="T554" s="79"/>
      <c r="U554" s="79"/>
      <c r="V554" s="79"/>
      <c r="W554" s="79"/>
      <c r="X554" s="79"/>
      <c r="Y554" s="79">
        <f t="shared" ref="Y554:AJ554" si="917">A552*M553</f>
        <v>0</v>
      </c>
      <c r="Z554" s="79">
        <f t="shared" si="917"/>
        <v>0</v>
      </c>
      <c r="AA554" s="79">
        <f t="shared" si="917"/>
        <v>0</v>
      </c>
      <c r="AB554" s="79">
        <f t="shared" si="917"/>
        <v>0</v>
      </c>
      <c r="AC554" s="79">
        <f t="shared" si="917"/>
        <v>0</v>
      </c>
      <c r="AD554" s="79">
        <f t="shared" si="917"/>
        <v>0</v>
      </c>
      <c r="AE554" s="79">
        <f t="shared" si="917"/>
        <v>0</v>
      </c>
      <c r="AF554" s="79">
        <f t="shared" si="917"/>
        <v>0</v>
      </c>
      <c r="AG554" s="79">
        <f t="shared" si="917"/>
        <v>0</v>
      </c>
      <c r="AH554" s="79">
        <f t="shared" si="917"/>
        <v>0</v>
      </c>
      <c r="AI554" s="79">
        <f t="shared" si="917"/>
        <v>0</v>
      </c>
      <c r="AJ554" s="79">
        <f t="shared" si="917"/>
        <v>0</v>
      </c>
      <c r="AK554" s="79">
        <f t="shared" ref="AK554:AV554" si="918">IF(A552&gt;4.4,M553,A552*M553)</f>
        <v>0</v>
      </c>
      <c r="AL554" s="79">
        <f t="shared" si="918"/>
        <v>0</v>
      </c>
      <c r="AM554" s="79">
        <f t="shared" si="918"/>
        <v>0</v>
      </c>
      <c r="AN554" s="79">
        <f t="shared" si="918"/>
        <v>0</v>
      </c>
      <c r="AO554" s="79">
        <f t="shared" si="918"/>
        <v>0</v>
      </c>
      <c r="AP554" s="79">
        <f t="shared" si="918"/>
        <v>0</v>
      </c>
      <c r="AQ554" s="79">
        <f t="shared" si="918"/>
        <v>0</v>
      </c>
      <c r="AR554" s="79">
        <f t="shared" si="918"/>
        <v>0</v>
      </c>
      <c r="AS554" s="79">
        <f t="shared" si="918"/>
        <v>0</v>
      </c>
      <c r="AT554" s="79">
        <f t="shared" si="918"/>
        <v>0</v>
      </c>
      <c r="AU554" s="79">
        <f t="shared" si="918"/>
        <v>0</v>
      </c>
      <c r="AV554" s="79">
        <f t="shared" si="918"/>
        <v>0</v>
      </c>
      <c r="AW554" s="79">
        <f>SUM(Y554:AJ554)</f>
        <v>0</v>
      </c>
      <c r="AX554" s="168">
        <f>Kinder!BL553</f>
        <v>0</v>
      </c>
      <c r="AY554" s="168">
        <f>Kinder!BM553</f>
        <v>0</v>
      </c>
      <c r="AZ554" s="168">
        <f>Kinder!BN553</f>
        <v>0</v>
      </c>
      <c r="BA554" s="168">
        <f>Kinder!BO553</f>
        <v>0</v>
      </c>
      <c r="BB554" s="168">
        <f>Kinder!BP553</f>
        <v>0</v>
      </c>
      <c r="BC554" s="168">
        <f>Kinder!BQ553</f>
        <v>0</v>
      </c>
      <c r="BD554" s="168">
        <f>Kinder!BR553</f>
        <v>0</v>
      </c>
      <c r="BE554" s="168">
        <f>Kinder!BS553</f>
        <v>0</v>
      </c>
      <c r="BF554" s="168">
        <f>Kinder!BT553</f>
        <v>0</v>
      </c>
      <c r="BG554" s="168">
        <f>Kinder!BU553</f>
        <v>0</v>
      </c>
      <c r="BH554" s="168">
        <f>Kinder!BV553</f>
        <v>0</v>
      </c>
      <c r="BI554" s="168">
        <f>Kinder!BW553</f>
        <v>0</v>
      </c>
      <c r="BV554" s="79"/>
      <c r="BW554" s="79">
        <f t="shared" ref="BW554:CH554" si="919">IF(MIN(AX552,AX553)&gt;4.5,4.5*AX554,BJ553)</f>
        <v>0</v>
      </c>
      <c r="BX554" s="79">
        <f t="shared" si="919"/>
        <v>0</v>
      </c>
      <c r="BY554" s="79">
        <f t="shared" si="919"/>
        <v>0</v>
      </c>
      <c r="BZ554" s="79">
        <f t="shared" si="919"/>
        <v>0</v>
      </c>
      <c r="CA554" s="79">
        <f t="shared" si="919"/>
        <v>0</v>
      </c>
      <c r="CB554" s="79">
        <f t="shared" si="919"/>
        <v>0</v>
      </c>
      <c r="CC554" s="79">
        <f t="shared" si="919"/>
        <v>0</v>
      </c>
      <c r="CD554" s="79">
        <f t="shared" si="919"/>
        <v>0</v>
      </c>
      <c r="CE554" s="79">
        <f t="shared" si="919"/>
        <v>0</v>
      </c>
      <c r="CF554" s="79">
        <f t="shared" si="919"/>
        <v>0</v>
      </c>
      <c r="CG554" s="79">
        <f t="shared" si="919"/>
        <v>0</v>
      </c>
      <c r="CH554" s="79">
        <f t="shared" si="919"/>
        <v>0</v>
      </c>
      <c r="CI554" s="79">
        <f>SUM(BW554:CH554)</f>
        <v>0</v>
      </c>
      <c r="CJ554" s="80"/>
      <c r="CK554" s="581"/>
      <c r="CL554" s="581"/>
      <c r="CM554" s="581"/>
    </row>
    <row r="555" spans="1:91" x14ac:dyDescent="0.2">
      <c r="A555" s="124">
        <f>Kinder!E555</f>
        <v>0</v>
      </c>
      <c r="B555">
        <f>Kinder!F555</f>
        <v>0</v>
      </c>
      <c r="C555">
        <f>Kinder!G555</f>
        <v>0</v>
      </c>
      <c r="D555">
        <f>Kinder!H555</f>
        <v>0</v>
      </c>
      <c r="E555">
        <f>Kinder!I555</f>
        <v>0</v>
      </c>
      <c r="F555">
        <f>Kinder!J555</f>
        <v>0</v>
      </c>
      <c r="G555">
        <f>Kinder!K555</f>
        <v>0</v>
      </c>
      <c r="H555">
        <f>Kinder!L555</f>
        <v>0</v>
      </c>
      <c r="I555">
        <f>Kinder!M555</f>
        <v>0</v>
      </c>
      <c r="J555">
        <f>Kinder!N555</f>
        <v>0</v>
      </c>
      <c r="K555">
        <f>Kinder!O555</f>
        <v>0</v>
      </c>
      <c r="L555">
        <f>Kinder!P555</f>
        <v>0</v>
      </c>
      <c r="AX555" s="165">
        <f>IF(Kinder!BL555=4.5,'Berechnung 4_5 _ x'!$E$31,Kinder!BL555)</f>
        <v>0</v>
      </c>
      <c r="AY555" s="165">
        <f>IF(Kinder!F555=4.5,'Berechnung 4_5 _ x'!$E$31,Kinder!F555)</f>
        <v>0</v>
      </c>
      <c r="AZ555" s="165">
        <f>IF(Kinder!G555=4.5,'Berechnung 4_5 _ x'!$E$31,Kinder!G555)</f>
        <v>0</v>
      </c>
      <c r="BA555" s="165">
        <f>IF(Kinder!H555=4.5,'Berechnung 4_5 _ x'!$E$31,Kinder!H555)</f>
        <v>0</v>
      </c>
      <c r="BB555" s="165">
        <f>IF(Kinder!I555=4.5,'Berechnung 4_5 _ x'!$E$31,Kinder!I555)</f>
        <v>0</v>
      </c>
      <c r="BC555" s="165">
        <f>IF(Kinder!J555=4.5,'Berechnung 4_5 _ x'!$E$31,Kinder!J555)</f>
        <v>0</v>
      </c>
      <c r="BD555" s="165">
        <f>IF(Kinder!K555=4.5,'Berechnung 4_5 _ x'!$E$31,Kinder!K555)</f>
        <v>0</v>
      </c>
      <c r="BE555" s="165">
        <f>IF(Kinder!L555=4.5,'Berechnung 4_5 _ x'!$E$31,Kinder!L555)</f>
        <v>0</v>
      </c>
      <c r="BF555" s="165">
        <f>IF(Kinder!M555=4.5,'Berechnung 4_5 _ x'!$E$31,Kinder!M555)</f>
        <v>0</v>
      </c>
      <c r="BG555" s="165">
        <f>IF(Kinder!N555=4.5,'Berechnung 4_5 _ x'!$E$31,Kinder!N555)</f>
        <v>0</v>
      </c>
      <c r="BH555" s="165">
        <f>IF(Kinder!O555=4.5,'Berechnung 4_5 _ x'!$E$31,Kinder!O555)</f>
        <v>0</v>
      </c>
      <c r="BI555" s="165">
        <f>IF(Kinder!P555=4.5,'Berechnung 4_5 _ x'!$E$31,Kinder!P555)</f>
        <v>0</v>
      </c>
      <c r="BJ555" s="165"/>
      <c r="BK555" s="165"/>
      <c r="BL555" s="165"/>
      <c r="BM555" s="165"/>
      <c r="BN555" s="165"/>
      <c r="BO555" s="165"/>
      <c r="BP555" s="165"/>
      <c r="BQ555" s="165"/>
      <c r="BR555" s="165"/>
      <c r="BS555" s="165"/>
      <c r="BT555" s="165"/>
      <c r="BU555" s="165"/>
      <c r="BW555">
        <f t="shared" ref="BW555:CH555" si="920">IF(MIN(AX555,AX556)&gt;=4.5,1*AX557,BJ556)</f>
        <v>0</v>
      </c>
      <c r="BX555">
        <f t="shared" si="920"/>
        <v>0</v>
      </c>
      <c r="BY555">
        <f t="shared" si="920"/>
        <v>0</v>
      </c>
      <c r="BZ555">
        <f t="shared" si="920"/>
        <v>0</v>
      </c>
      <c r="CA555">
        <f t="shared" si="920"/>
        <v>0</v>
      </c>
      <c r="CB555">
        <f t="shared" si="920"/>
        <v>0</v>
      </c>
      <c r="CC555">
        <f t="shared" si="920"/>
        <v>0</v>
      </c>
      <c r="CD555">
        <f t="shared" si="920"/>
        <v>0</v>
      </c>
      <c r="CE555">
        <f t="shared" si="920"/>
        <v>0</v>
      </c>
      <c r="CF555">
        <f t="shared" si="920"/>
        <v>0</v>
      </c>
      <c r="CG555">
        <f t="shared" si="920"/>
        <v>0</v>
      </c>
      <c r="CH555">
        <f t="shared" si="920"/>
        <v>0</v>
      </c>
      <c r="CJ555" s="78">
        <f>SUM(BW555:CH555)</f>
        <v>0</v>
      </c>
      <c r="CK555" s="581">
        <f>CL555+CM555</f>
        <v>0</v>
      </c>
      <c r="CL555" s="581">
        <f>IF(COUNTIF(Kinder!E557:P557,Antrag!$C$4)=0,0,(IF(AND(A555=2,Kinder!E557=Antrag!$C$4),M556,0)+IF(AND(OR(A555=2,B555=2),Kinder!F557=Antrag!$C$4),N556,0)+IF(AND(OR(A555=2,B555=2,C555=2),Kinder!G557=Antrag!$C$4),O556,0)+IF(AND(OR(A555=2,B555=2,C555=2,D555=2),Kinder!H557=Antrag!$C$4),P556,0)+IF(AND(OR(A555=2,B555=2,C555=2,D555=2,E555=2),Kinder!I557=Antrag!$C$4),Q556,0)+IF(AND(OR(A555=2,B555=2,C555=2,D555=2,E555=2,F555=2),Kinder!J557=Antrag!$C$4),R556,0))/12)</f>
        <v>0</v>
      </c>
      <c r="CM555" s="581">
        <f>IF(COUNTIF(Kinder!E557:P557,Antrag!$C$4)=0,0,(IF(AND(OR(A555=2,B555=2,C555=2,D555=2,E555=2,F555=2,G555=2),Kinder!K557=Antrag!$C$4),S556,0)+IF(AND(OR(A555=2,B555=2,C555=2,D555=2,E555=2,F555=2,G555=2,H555=2),Kinder!L557=Antrag!$C$4),T556,0)+IF(AND(OR(A555=2,B555=2,C555=2,D555=2,E555=2,F555=2,G555=2,H555=2,I555=2),Kinder!M557=Antrag!$C$4),U556,0)+IF(AND(OR(A555=2,B555=2,C555=2,D555=2,E555=2,F555=2,G555=2,H555=2,I555=2,J555=2),Kinder!N557=Antrag!$C$4),V556,0)+IF(AND(OR(A555=2,B555=2,C555=2,D555=2,E555=2,F555=2,G555=2,H555=2,I555=2,J555=2,K555=2),Kinder!O557=Antrag!$C$4),W556,0)+IF(AND(OR(A555=2,B555=2,C555=2,D555=2,E555=2,F555=2,G555=2,H555=2,I555=2,J555=2,K555=2,L555=2),Kinder!P557=Antrag!$C$4),X556,0))/12)</f>
        <v>0</v>
      </c>
    </row>
    <row r="556" spans="1:91" x14ac:dyDescent="0.2">
      <c r="A556" s="124"/>
      <c r="M556">
        <f>Kinder!E556</f>
        <v>0</v>
      </c>
      <c r="N556">
        <f>Kinder!F556</f>
        <v>0</v>
      </c>
      <c r="O556">
        <f>Kinder!G556</f>
        <v>0</v>
      </c>
      <c r="P556">
        <f>Kinder!H556</f>
        <v>0</v>
      </c>
      <c r="Q556">
        <f>Kinder!I556</f>
        <v>0</v>
      </c>
      <c r="R556">
        <f>Kinder!J556</f>
        <v>0</v>
      </c>
      <c r="S556">
        <f>Kinder!K556</f>
        <v>0</v>
      </c>
      <c r="T556">
        <f>Kinder!L556</f>
        <v>0</v>
      </c>
      <c r="U556">
        <f>Kinder!M556</f>
        <v>0</v>
      </c>
      <c r="V556">
        <f>Kinder!N556</f>
        <v>0</v>
      </c>
      <c r="W556">
        <f>Kinder!O556</f>
        <v>0</v>
      </c>
      <c r="X556">
        <f>Kinder!P556</f>
        <v>0</v>
      </c>
      <c r="AX556">
        <f>IF(Kinder!BL555&gt;=4.5,IF('Berechnung 4_5 _ x'!D$5="Nein",4.5,IF(Kinder!AJ$903&lt;3,IF(MAX(Kinder!$AJ$903:AJ$903)&lt;3,4.5,Kinder!BL555),MIN('Berechnung 4_5 _ x'!$E$31:$F$32))),Kinder!BL555)</f>
        <v>0</v>
      </c>
      <c r="AY556">
        <f>IF(Kinder!BM555&gt;=4.5,IF('Berechnung 4_5 _ x'!E$5="Nein",4.5,IF(Kinder!AK$903&lt;3,IF(MAX(Kinder!$AJ$903:AK$903)&lt;3,4.5,Kinder!BM555),MIN('Berechnung 4_5 _ x'!$E$31:$F$32))),Kinder!BM555)</f>
        <v>0</v>
      </c>
      <c r="AZ556">
        <f>IF(Kinder!BN555&gt;=4.5,IF('Berechnung 4_5 _ x'!F$5="Nein",4.5,IF(Kinder!AL$903&lt;3,IF(MAX(Kinder!$AJ$903:AL$903)&lt;3,4.5,Kinder!BN555),MIN('Berechnung 4_5 _ x'!$E$31:$F$32))),Kinder!BN555)</f>
        <v>0</v>
      </c>
      <c r="BA556">
        <f>IF(Kinder!BO555&gt;=4.5,IF('Berechnung 4_5 _ x'!G$5="Nein",4.5,IF(Kinder!AM$903&lt;3,IF(MAX(Kinder!$AJ$903:AM$903)&lt;3,4.5,Kinder!BO555),MIN('Berechnung 4_5 _ x'!$E$31:$F$32))),Kinder!BO555)</f>
        <v>0</v>
      </c>
      <c r="BB556">
        <f>IF(Kinder!BP555&gt;=4.5,IF('Berechnung 4_5 _ x'!H$5="Nein",4.5,IF(Kinder!AN$903&lt;3,IF(MAX(Kinder!$AJ$903:AN$903)&lt;3,4.5,Kinder!BP555),MIN('Berechnung 4_5 _ x'!$E$31:$F$32))),Kinder!BP555)</f>
        <v>0</v>
      </c>
      <c r="BC556">
        <f>IF(Kinder!BQ555&gt;=4.5,IF('Berechnung 4_5 _ x'!I$5="Nein",4.5,IF(Kinder!AO$903&lt;3,IF(MAX(Kinder!$AJ$903:AO$903)&lt;3,4.5,Kinder!BQ555),MIN('Berechnung 4_5 _ x'!$E$31:$F$32))),Kinder!BQ555)</f>
        <v>0</v>
      </c>
      <c r="BD556">
        <f>IF(Kinder!BR555&gt;=4.5,IF('Berechnung 4_5 _ x'!J$5="Nein",4.5,IF(Kinder!AP$903&lt;3,IF(MAX(Kinder!$AJ$903:AP$903)&lt;3,4.5,Kinder!BR555),MIN('Berechnung 4_5 _ x'!$E$31:$F$32))),Kinder!BR555)</f>
        <v>0</v>
      </c>
      <c r="BE556">
        <f>IF(Kinder!BS555&gt;=4.5,IF('Berechnung 4_5 _ x'!K$5="Nein",4.5,IF(Kinder!AQ$903&lt;3,IF(MAX(Kinder!$AJ$903:AQ$903)&lt;3,4.5,Kinder!BS555),MIN('Berechnung 4_5 _ x'!$E$31:$F$32))),Kinder!BS555)</f>
        <v>0</v>
      </c>
      <c r="BF556">
        <f>IF(Kinder!BT555&gt;=4.5,IF('Berechnung 4_5 _ x'!L$5="Nein",4.5,IF(Kinder!AR$903&lt;3,IF(MAX(Kinder!$AJ$903:AR$903)&lt;3,4.5,Kinder!BT555),MIN('Berechnung 4_5 _ x'!$E$31:$F$32))),Kinder!BT555)</f>
        <v>0</v>
      </c>
      <c r="BG556">
        <f>IF(Kinder!BU555&gt;=4.5,IF('Berechnung 4_5 _ x'!M$5="Nein",4.5,IF(Kinder!AS$903&lt;3,IF(MAX(Kinder!$AJ$903:AS$903)&lt;3,4.5,Kinder!BU555),MIN('Berechnung 4_5 _ x'!$E$31:$F$32))),Kinder!BU555)</f>
        <v>0</v>
      </c>
      <c r="BH556">
        <f>IF(Kinder!BV555&gt;=4.5,IF('Berechnung 4_5 _ x'!N$5="Nein",4.5,IF(Kinder!AT$903&lt;3,IF(MAX(Kinder!$AJ$903:AT$903)&lt;3,4.5,Kinder!BV555),MIN('Berechnung 4_5 _ x'!$E$31:$F$32))),Kinder!BV555)</f>
        <v>0</v>
      </c>
      <c r="BI556">
        <f>IF(Kinder!BW555&gt;=4.5,IF('Berechnung 4_5 _ x'!O$5="Nein",4.5,IF(Kinder!AU$903&lt;3,IF(MAX(Kinder!$AJ$903:AU$903)&lt;3,4.5,Kinder!BW555),MIN('Berechnung 4_5 _ x'!$E$31:$F$32))),Kinder!BW555)</f>
        <v>0</v>
      </c>
      <c r="BJ556">
        <f t="shared" ref="BJ556:BU556" si="921">MIN(AX555,AX556)*AX557</f>
        <v>0</v>
      </c>
      <c r="BK556">
        <f t="shared" si="921"/>
        <v>0</v>
      </c>
      <c r="BL556">
        <f t="shared" si="921"/>
        <v>0</v>
      </c>
      <c r="BM556">
        <f t="shared" si="921"/>
        <v>0</v>
      </c>
      <c r="BN556">
        <f t="shared" si="921"/>
        <v>0</v>
      </c>
      <c r="BO556">
        <f t="shared" si="921"/>
        <v>0</v>
      </c>
      <c r="BP556">
        <f t="shared" si="921"/>
        <v>0</v>
      </c>
      <c r="BQ556">
        <f t="shared" si="921"/>
        <v>0</v>
      </c>
      <c r="BR556">
        <f t="shared" si="921"/>
        <v>0</v>
      </c>
      <c r="BS556">
        <f t="shared" si="921"/>
        <v>0</v>
      </c>
      <c r="BT556">
        <f t="shared" si="921"/>
        <v>0</v>
      </c>
      <c r="BU556">
        <f t="shared" si="921"/>
        <v>0</v>
      </c>
      <c r="BV556">
        <f>SUM(BJ556:BU556)</f>
        <v>0</v>
      </c>
      <c r="CJ556" s="78"/>
      <c r="CK556" s="581"/>
      <c r="CL556" s="581"/>
      <c r="CM556" s="581"/>
    </row>
    <row r="557" spans="1:91" ht="13.5" thickBot="1" x14ac:dyDescent="0.25">
      <c r="A557" s="167"/>
      <c r="B557" s="79"/>
      <c r="C557" s="79"/>
      <c r="D557" s="79"/>
      <c r="E557" s="79"/>
      <c r="F557" s="79"/>
      <c r="G557" s="79"/>
      <c r="H557" s="79"/>
      <c r="I557" s="79"/>
      <c r="J557" s="79"/>
      <c r="K557" s="79"/>
      <c r="L557" s="79"/>
      <c r="M557" s="79"/>
      <c r="N557" s="79"/>
      <c r="O557" s="79"/>
      <c r="P557" s="79"/>
      <c r="Q557" s="79"/>
      <c r="R557" s="79"/>
      <c r="S557" s="79"/>
      <c r="T557" s="79"/>
      <c r="U557" s="79"/>
      <c r="V557" s="79"/>
      <c r="W557" s="79"/>
      <c r="X557" s="79"/>
      <c r="Y557" s="79">
        <f t="shared" ref="Y557:AJ557" si="922">A555*M556</f>
        <v>0</v>
      </c>
      <c r="Z557" s="79">
        <f t="shared" si="922"/>
        <v>0</v>
      </c>
      <c r="AA557" s="79">
        <f t="shared" si="922"/>
        <v>0</v>
      </c>
      <c r="AB557" s="79">
        <f t="shared" si="922"/>
        <v>0</v>
      </c>
      <c r="AC557" s="79">
        <f t="shared" si="922"/>
        <v>0</v>
      </c>
      <c r="AD557" s="79">
        <f t="shared" si="922"/>
        <v>0</v>
      </c>
      <c r="AE557" s="79">
        <f t="shared" si="922"/>
        <v>0</v>
      </c>
      <c r="AF557" s="79">
        <f t="shared" si="922"/>
        <v>0</v>
      </c>
      <c r="AG557" s="79">
        <f t="shared" si="922"/>
        <v>0</v>
      </c>
      <c r="AH557" s="79">
        <f t="shared" si="922"/>
        <v>0</v>
      </c>
      <c r="AI557" s="79">
        <f t="shared" si="922"/>
        <v>0</v>
      </c>
      <c r="AJ557" s="79">
        <f t="shared" si="922"/>
        <v>0</v>
      </c>
      <c r="AK557" s="79">
        <f t="shared" ref="AK557:AV557" si="923">IF(A555&gt;4.4,M556,A555*M556)</f>
        <v>0</v>
      </c>
      <c r="AL557" s="79">
        <f t="shared" si="923"/>
        <v>0</v>
      </c>
      <c r="AM557" s="79">
        <f t="shared" si="923"/>
        <v>0</v>
      </c>
      <c r="AN557" s="79">
        <f t="shared" si="923"/>
        <v>0</v>
      </c>
      <c r="AO557" s="79">
        <f t="shared" si="923"/>
        <v>0</v>
      </c>
      <c r="AP557" s="79">
        <f t="shared" si="923"/>
        <v>0</v>
      </c>
      <c r="AQ557" s="79">
        <f t="shared" si="923"/>
        <v>0</v>
      </c>
      <c r="AR557" s="79">
        <f t="shared" si="923"/>
        <v>0</v>
      </c>
      <c r="AS557" s="79">
        <f t="shared" si="923"/>
        <v>0</v>
      </c>
      <c r="AT557" s="79">
        <f t="shared" si="923"/>
        <v>0</v>
      </c>
      <c r="AU557" s="79">
        <f t="shared" si="923"/>
        <v>0</v>
      </c>
      <c r="AV557" s="79">
        <f t="shared" si="923"/>
        <v>0</v>
      </c>
      <c r="AW557" s="79">
        <f>SUM(Y557:AJ557)</f>
        <v>0</v>
      </c>
      <c r="AX557" s="168">
        <f>Kinder!BL556</f>
        <v>0</v>
      </c>
      <c r="AY557" s="168">
        <f>Kinder!BM556</f>
        <v>0</v>
      </c>
      <c r="AZ557" s="168">
        <f>Kinder!BN556</f>
        <v>0</v>
      </c>
      <c r="BA557" s="168">
        <f>Kinder!BO556</f>
        <v>0</v>
      </c>
      <c r="BB557" s="168">
        <f>Kinder!BP556</f>
        <v>0</v>
      </c>
      <c r="BC557" s="168">
        <f>Kinder!BQ556</f>
        <v>0</v>
      </c>
      <c r="BD557" s="168">
        <f>Kinder!BR556</f>
        <v>0</v>
      </c>
      <c r="BE557" s="168">
        <f>Kinder!BS556</f>
        <v>0</v>
      </c>
      <c r="BF557" s="168">
        <f>Kinder!BT556</f>
        <v>0</v>
      </c>
      <c r="BG557" s="168">
        <f>Kinder!BU556</f>
        <v>0</v>
      </c>
      <c r="BH557" s="168">
        <f>Kinder!BV556</f>
        <v>0</v>
      </c>
      <c r="BI557" s="168">
        <f>Kinder!BW556</f>
        <v>0</v>
      </c>
      <c r="BV557" s="79"/>
      <c r="BW557" s="79">
        <f t="shared" ref="BW557:CH557" si="924">IF(MIN(AX555,AX556)&gt;4.5,4.5*AX557,BJ556)</f>
        <v>0</v>
      </c>
      <c r="BX557" s="79">
        <f t="shared" si="924"/>
        <v>0</v>
      </c>
      <c r="BY557" s="79">
        <f t="shared" si="924"/>
        <v>0</v>
      </c>
      <c r="BZ557" s="79">
        <f t="shared" si="924"/>
        <v>0</v>
      </c>
      <c r="CA557" s="79">
        <f t="shared" si="924"/>
        <v>0</v>
      </c>
      <c r="CB557" s="79">
        <f t="shared" si="924"/>
        <v>0</v>
      </c>
      <c r="CC557" s="79">
        <f t="shared" si="924"/>
        <v>0</v>
      </c>
      <c r="CD557" s="79">
        <f t="shared" si="924"/>
        <v>0</v>
      </c>
      <c r="CE557" s="79">
        <f t="shared" si="924"/>
        <v>0</v>
      </c>
      <c r="CF557" s="79">
        <f t="shared" si="924"/>
        <v>0</v>
      </c>
      <c r="CG557" s="79">
        <f t="shared" si="924"/>
        <v>0</v>
      </c>
      <c r="CH557" s="79">
        <f t="shared" si="924"/>
        <v>0</v>
      </c>
      <c r="CI557" s="79">
        <f>SUM(BW557:CH557)</f>
        <v>0</v>
      </c>
      <c r="CJ557" s="80"/>
      <c r="CK557" s="581"/>
      <c r="CL557" s="581"/>
      <c r="CM557" s="581"/>
    </row>
    <row r="558" spans="1:91" x14ac:dyDescent="0.2">
      <c r="A558" s="124">
        <f>Kinder!E558</f>
        <v>0</v>
      </c>
      <c r="B558">
        <f>Kinder!F558</f>
        <v>0</v>
      </c>
      <c r="C558">
        <f>Kinder!G558</f>
        <v>0</v>
      </c>
      <c r="D558">
        <f>Kinder!H558</f>
        <v>0</v>
      </c>
      <c r="E558">
        <f>Kinder!I558</f>
        <v>0</v>
      </c>
      <c r="F558">
        <f>Kinder!J558</f>
        <v>0</v>
      </c>
      <c r="G558">
        <f>Kinder!K558</f>
        <v>0</v>
      </c>
      <c r="H558">
        <f>Kinder!L558</f>
        <v>0</v>
      </c>
      <c r="I558">
        <f>Kinder!M558</f>
        <v>0</v>
      </c>
      <c r="J558">
        <f>Kinder!N558</f>
        <v>0</v>
      </c>
      <c r="K558">
        <f>Kinder!O558</f>
        <v>0</v>
      </c>
      <c r="L558">
        <f>Kinder!P558</f>
        <v>0</v>
      </c>
      <c r="AX558" s="165">
        <f>IF(Kinder!BL558=4.5,'Berechnung 4_5 _ x'!$E$31,Kinder!BL558)</f>
        <v>0</v>
      </c>
      <c r="AY558" s="165">
        <f>IF(Kinder!F558=4.5,'Berechnung 4_5 _ x'!$E$31,Kinder!F558)</f>
        <v>0</v>
      </c>
      <c r="AZ558" s="165">
        <f>IF(Kinder!G558=4.5,'Berechnung 4_5 _ x'!$E$31,Kinder!G558)</f>
        <v>0</v>
      </c>
      <c r="BA558" s="165">
        <f>IF(Kinder!H558=4.5,'Berechnung 4_5 _ x'!$E$31,Kinder!H558)</f>
        <v>0</v>
      </c>
      <c r="BB558" s="165">
        <f>IF(Kinder!I558=4.5,'Berechnung 4_5 _ x'!$E$31,Kinder!I558)</f>
        <v>0</v>
      </c>
      <c r="BC558" s="165">
        <f>IF(Kinder!J558=4.5,'Berechnung 4_5 _ x'!$E$31,Kinder!J558)</f>
        <v>0</v>
      </c>
      <c r="BD558" s="165">
        <f>IF(Kinder!K558=4.5,'Berechnung 4_5 _ x'!$E$31,Kinder!K558)</f>
        <v>0</v>
      </c>
      <c r="BE558" s="165">
        <f>IF(Kinder!L558=4.5,'Berechnung 4_5 _ x'!$E$31,Kinder!L558)</f>
        <v>0</v>
      </c>
      <c r="BF558" s="165">
        <f>IF(Kinder!M558=4.5,'Berechnung 4_5 _ x'!$E$31,Kinder!M558)</f>
        <v>0</v>
      </c>
      <c r="BG558" s="165">
        <f>IF(Kinder!N558=4.5,'Berechnung 4_5 _ x'!$E$31,Kinder!N558)</f>
        <v>0</v>
      </c>
      <c r="BH558" s="165">
        <f>IF(Kinder!O558=4.5,'Berechnung 4_5 _ x'!$E$31,Kinder!O558)</f>
        <v>0</v>
      </c>
      <c r="BI558" s="165">
        <f>IF(Kinder!P558=4.5,'Berechnung 4_5 _ x'!$E$31,Kinder!P558)</f>
        <v>0</v>
      </c>
      <c r="BJ558" s="165"/>
      <c r="BK558" s="165"/>
      <c r="BL558" s="165"/>
      <c r="BM558" s="165"/>
      <c r="BN558" s="165"/>
      <c r="BO558" s="165"/>
      <c r="BP558" s="165"/>
      <c r="BQ558" s="165"/>
      <c r="BR558" s="165"/>
      <c r="BS558" s="165"/>
      <c r="BT558" s="165"/>
      <c r="BU558" s="165"/>
      <c r="BW558">
        <f t="shared" ref="BW558:CH558" si="925">IF(MIN(AX558,AX559)&gt;=4.5,1*AX560,BJ559)</f>
        <v>0</v>
      </c>
      <c r="BX558">
        <f t="shared" si="925"/>
        <v>0</v>
      </c>
      <c r="BY558">
        <f t="shared" si="925"/>
        <v>0</v>
      </c>
      <c r="BZ558">
        <f t="shared" si="925"/>
        <v>0</v>
      </c>
      <c r="CA558">
        <f t="shared" si="925"/>
        <v>0</v>
      </c>
      <c r="CB558">
        <f t="shared" si="925"/>
        <v>0</v>
      </c>
      <c r="CC558">
        <f t="shared" si="925"/>
        <v>0</v>
      </c>
      <c r="CD558">
        <f t="shared" si="925"/>
        <v>0</v>
      </c>
      <c r="CE558">
        <f t="shared" si="925"/>
        <v>0</v>
      </c>
      <c r="CF558">
        <f t="shared" si="925"/>
        <v>0</v>
      </c>
      <c r="CG558">
        <f t="shared" si="925"/>
        <v>0</v>
      </c>
      <c r="CH558">
        <f t="shared" si="925"/>
        <v>0</v>
      </c>
      <c r="CJ558" s="78">
        <f>SUM(BW558:CH558)</f>
        <v>0</v>
      </c>
      <c r="CK558" s="581">
        <f>CL558+CM558</f>
        <v>0</v>
      </c>
      <c r="CL558" s="581">
        <f>IF(COUNTIF(Kinder!E560:P560,Antrag!$C$4)=0,0,(IF(AND(A558=2,Kinder!E560=Antrag!$C$4),M559,0)+IF(AND(OR(A558=2,B558=2),Kinder!F560=Antrag!$C$4),N559,0)+IF(AND(OR(A558=2,B558=2,C558=2),Kinder!G560=Antrag!$C$4),O559,0)+IF(AND(OR(A558=2,B558=2,C558=2,D558=2),Kinder!H560=Antrag!$C$4),P559,0)+IF(AND(OR(A558=2,B558=2,C558=2,D558=2,E558=2),Kinder!I560=Antrag!$C$4),Q559,0)+IF(AND(OR(A558=2,B558=2,C558=2,D558=2,E558=2,F558=2),Kinder!J560=Antrag!$C$4),R559,0))/12)</f>
        <v>0</v>
      </c>
      <c r="CM558" s="581">
        <f>IF(COUNTIF(Kinder!E560:P560,Antrag!$C$4)=0,0,(IF(AND(OR(A558=2,B558=2,C558=2,D558=2,E558=2,F558=2,G558=2),Kinder!K560=Antrag!$C$4),S559,0)+IF(AND(OR(A558=2,B558=2,C558=2,D558=2,E558=2,F558=2,G558=2,H558=2),Kinder!L560=Antrag!$C$4),T559,0)+IF(AND(OR(A558=2,B558=2,C558=2,D558=2,E558=2,F558=2,G558=2,H558=2,I558=2),Kinder!M560=Antrag!$C$4),U559,0)+IF(AND(OR(A558=2,B558=2,C558=2,D558=2,E558=2,F558=2,G558=2,H558=2,I558=2,J558=2),Kinder!N560=Antrag!$C$4),V559,0)+IF(AND(OR(A558=2,B558=2,C558=2,D558=2,E558=2,F558=2,G558=2,H558=2,I558=2,J558=2,K558=2),Kinder!O560=Antrag!$C$4),W559,0)+IF(AND(OR(A558=2,B558=2,C558=2,D558=2,E558=2,F558=2,G558=2,H558=2,I558=2,J558=2,K558=2,L558=2),Kinder!P560=Antrag!$C$4),X559,0))/12)</f>
        <v>0</v>
      </c>
    </row>
    <row r="559" spans="1:91" x14ac:dyDescent="0.2">
      <c r="A559" s="124"/>
      <c r="M559">
        <f>Kinder!E559</f>
        <v>0</v>
      </c>
      <c r="N559">
        <f>Kinder!F559</f>
        <v>0</v>
      </c>
      <c r="O559">
        <f>Kinder!G559</f>
        <v>0</v>
      </c>
      <c r="P559">
        <f>Kinder!H559</f>
        <v>0</v>
      </c>
      <c r="Q559">
        <f>Kinder!I559</f>
        <v>0</v>
      </c>
      <c r="R559">
        <f>Kinder!J559</f>
        <v>0</v>
      </c>
      <c r="S559">
        <f>Kinder!K559</f>
        <v>0</v>
      </c>
      <c r="T559">
        <f>Kinder!L559</f>
        <v>0</v>
      </c>
      <c r="U559">
        <f>Kinder!M559</f>
        <v>0</v>
      </c>
      <c r="V559">
        <f>Kinder!N559</f>
        <v>0</v>
      </c>
      <c r="W559">
        <f>Kinder!O559</f>
        <v>0</v>
      </c>
      <c r="X559">
        <f>Kinder!P559</f>
        <v>0</v>
      </c>
      <c r="AX559">
        <f>IF(Kinder!BL558&gt;=4.5,IF('Berechnung 4_5 _ x'!D$5="Nein",4.5,IF(Kinder!AJ$903&lt;3,IF(MAX(Kinder!$AJ$903:AJ$903)&lt;3,4.5,Kinder!BL558),MIN('Berechnung 4_5 _ x'!$E$31:$F$32))),Kinder!BL558)</f>
        <v>0</v>
      </c>
      <c r="AY559">
        <f>IF(Kinder!BM558&gt;=4.5,IF('Berechnung 4_5 _ x'!E$5="Nein",4.5,IF(Kinder!AK$903&lt;3,IF(MAX(Kinder!$AJ$903:AK$903)&lt;3,4.5,Kinder!BM558),MIN('Berechnung 4_5 _ x'!$E$31:$F$32))),Kinder!BM558)</f>
        <v>0</v>
      </c>
      <c r="AZ559">
        <f>IF(Kinder!BN558&gt;=4.5,IF('Berechnung 4_5 _ x'!F$5="Nein",4.5,IF(Kinder!AL$903&lt;3,IF(MAX(Kinder!$AJ$903:AL$903)&lt;3,4.5,Kinder!BN558),MIN('Berechnung 4_5 _ x'!$E$31:$F$32))),Kinder!BN558)</f>
        <v>0</v>
      </c>
      <c r="BA559">
        <f>IF(Kinder!BO558&gt;=4.5,IF('Berechnung 4_5 _ x'!G$5="Nein",4.5,IF(Kinder!AM$903&lt;3,IF(MAX(Kinder!$AJ$903:AM$903)&lt;3,4.5,Kinder!BO558),MIN('Berechnung 4_5 _ x'!$E$31:$F$32))),Kinder!BO558)</f>
        <v>0</v>
      </c>
      <c r="BB559">
        <f>IF(Kinder!BP558&gt;=4.5,IF('Berechnung 4_5 _ x'!H$5="Nein",4.5,IF(Kinder!AN$903&lt;3,IF(MAX(Kinder!$AJ$903:AN$903)&lt;3,4.5,Kinder!BP558),MIN('Berechnung 4_5 _ x'!$E$31:$F$32))),Kinder!BP558)</f>
        <v>0</v>
      </c>
      <c r="BC559">
        <f>IF(Kinder!BQ558&gt;=4.5,IF('Berechnung 4_5 _ x'!I$5="Nein",4.5,IF(Kinder!AO$903&lt;3,IF(MAX(Kinder!$AJ$903:AO$903)&lt;3,4.5,Kinder!BQ558),MIN('Berechnung 4_5 _ x'!$E$31:$F$32))),Kinder!BQ558)</f>
        <v>0</v>
      </c>
      <c r="BD559">
        <f>IF(Kinder!BR558&gt;=4.5,IF('Berechnung 4_5 _ x'!J$5="Nein",4.5,IF(Kinder!AP$903&lt;3,IF(MAX(Kinder!$AJ$903:AP$903)&lt;3,4.5,Kinder!BR558),MIN('Berechnung 4_5 _ x'!$E$31:$F$32))),Kinder!BR558)</f>
        <v>0</v>
      </c>
      <c r="BE559">
        <f>IF(Kinder!BS558&gt;=4.5,IF('Berechnung 4_5 _ x'!K$5="Nein",4.5,IF(Kinder!AQ$903&lt;3,IF(MAX(Kinder!$AJ$903:AQ$903)&lt;3,4.5,Kinder!BS558),MIN('Berechnung 4_5 _ x'!$E$31:$F$32))),Kinder!BS558)</f>
        <v>0</v>
      </c>
      <c r="BF559">
        <f>IF(Kinder!BT558&gt;=4.5,IF('Berechnung 4_5 _ x'!L$5="Nein",4.5,IF(Kinder!AR$903&lt;3,IF(MAX(Kinder!$AJ$903:AR$903)&lt;3,4.5,Kinder!BT558),MIN('Berechnung 4_5 _ x'!$E$31:$F$32))),Kinder!BT558)</f>
        <v>0</v>
      </c>
      <c r="BG559">
        <f>IF(Kinder!BU558&gt;=4.5,IF('Berechnung 4_5 _ x'!M$5="Nein",4.5,IF(Kinder!AS$903&lt;3,IF(MAX(Kinder!$AJ$903:AS$903)&lt;3,4.5,Kinder!BU558),MIN('Berechnung 4_5 _ x'!$E$31:$F$32))),Kinder!BU558)</f>
        <v>0</v>
      </c>
      <c r="BH559">
        <f>IF(Kinder!BV558&gt;=4.5,IF('Berechnung 4_5 _ x'!N$5="Nein",4.5,IF(Kinder!AT$903&lt;3,IF(MAX(Kinder!$AJ$903:AT$903)&lt;3,4.5,Kinder!BV558),MIN('Berechnung 4_5 _ x'!$E$31:$F$32))),Kinder!BV558)</f>
        <v>0</v>
      </c>
      <c r="BI559">
        <f>IF(Kinder!BW558&gt;=4.5,IF('Berechnung 4_5 _ x'!O$5="Nein",4.5,IF(Kinder!AU$903&lt;3,IF(MAX(Kinder!$AJ$903:AU$903)&lt;3,4.5,Kinder!BW558),MIN('Berechnung 4_5 _ x'!$E$31:$F$32))),Kinder!BW558)</f>
        <v>0</v>
      </c>
      <c r="BJ559">
        <f t="shared" ref="BJ559:BU559" si="926">MIN(AX558,AX559)*AX560</f>
        <v>0</v>
      </c>
      <c r="BK559">
        <f t="shared" si="926"/>
        <v>0</v>
      </c>
      <c r="BL559">
        <f t="shared" si="926"/>
        <v>0</v>
      </c>
      <c r="BM559">
        <f t="shared" si="926"/>
        <v>0</v>
      </c>
      <c r="BN559">
        <f t="shared" si="926"/>
        <v>0</v>
      </c>
      <c r="BO559">
        <f t="shared" si="926"/>
        <v>0</v>
      </c>
      <c r="BP559">
        <f t="shared" si="926"/>
        <v>0</v>
      </c>
      <c r="BQ559">
        <f t="shared" si="926"/>
        <v>0</v>
      </c>
      <c r="BR559">
        <f t="shared" si="926"/>
        <v>0</v>
      </c>
      <c r="BS559">
        <f t="shared" si="926"/>
        <v>0</v>
      </c>
      <c r="BT559">
        <f t="shared" si="926"/>
        <v>0</v>
      </c>
      <c r="BU559">
        <f t="shared" si="926"/>
        <v>0</v>
      </c>
      <c r="BV559">
        <f>SUM(BJ559:BU559)</f>
        <v>0</v>
      </c>
      <c r="CJ559" s="78"/>
      <c r="CK559" s="581"/>
      <c r="CL559" s="581"/>
      <c r="CM559" s="581"/>
    </row>
    <row r="560" spans="1:91" ht="13.5" thickBot="1" x14ac:dyDescent="0.25">
      <c r="A560" s="167"/>
      <c r="B560" s="79"/>
      <c r="C560" s="79"/>
      <c r="D560" s="79"/>
      <c r="E560" s="79"/>
      <c r="F560" s="79"/>
      <c r="G560" s="79"/>
      <c r="H560" s="79"/>
      <c r="I560" s="79"/>
      <c r="J560" s="79"/>
      <c r="K560" s="79"/>
      <c r="L560" s="79"/>
      <c r="M560" s="79"/>
      <c r="N560" s="79"/>
      <c r="O560" s="79"/>
      <c r="P560" s="79"/>
      <c r="Q560" s="79"/>
      <c r="R560" s="79"/>
      <c r="S560" s="79"/>
      <c r="T560" s="79"/>
      <c r="U560" s="79"/>
      <c r="V560" s="79"/>
      <c r="W560" s="79"/>
      <c r="X560" s="79"/>
      <c r="Y560" s="79">
        <f t="shared" ref="Y560:AJ560" si="927">A558*M559</f>
        <v>0</v>
      </c>
      <c r="Z560" s="79">
        <f t="shared" si="927"/>
        <v>0</v>
      </c>
      <c r="AA560" s="79">
        <f t="shared" si="927"/>
        <v>0</v>
      </c>
      <c r="AB560" s="79">
        <f t="shared" si="927"/>
        <v>0</v>
      </c>
      <c r="AC560" s="79">
        <f t="shared" si="927"/>
        <v>0</v>
      </c>
      <c r="AD560" s="79">
        <f t="shared" si="927"/>
        <v>0</v>
      </c>
      <c r="AE560" s="79">
        <f t="shared" si="927"/>
        <v>0</v>
      </c>
      <c r="AF560" s="79">
        <f t="shared" si="927"/>
        <v>0</v>
      </c>
      <c r="AG560" s="79">
        <f t="shared" si="927"/>
        <v>0</v>
      </c>
      <c r="AH560" s="79">
        <f t="shared" si="927"/>
        <v>0</v>
      </c>
      <c r="AI560" s="79">
        <f t="shared" si="927"/>
        <v>0</v>
      </c>
      <c r="AJ560" s="79">
        <f t="shared" si="927"/>
        <v>0</v>
      </c>
      <c r="AK560" s="79">
        <f t="shared" ref="AK560:AV560" si="928">IF(A558&gt;4.4,M559,A558*M559)</f>
        <v>0</v>
      </c>
      <c r="AL560" s="79">
        <f t="shared" si="928"/>
        <v>0</v>
      </c>
      <c r="AM560" s="79">
        <f t="shared" si="928"/>
        <v>0</v>
      </c>
      <c r="AN560" s="79">
        <f t="shared" si="928"/>
        <v>0</v>
      </c>
      <c r="AO560" s="79">
        <f t="shared" si="928"/>
        <v>0</v>
      </c>
      <c r="AP560" s="79">
        <f t="shared" si="928"/>
        <v>0</v>
      </c>
      <c r="AQ560" s="79">
        <f t="shared" si="928"/>
        <v>0</v>
      </c>
      <c r="AR560" s="79">
        <f t="shared" si="928"/>
        <v>0</v>
      </c>
      <c r="AS560" s="79">
        <f t="shared" si="928"/>
        <v>0</v>
      </c>
      <c r="AT560" s="79">
        <f t="shared" si="928"/>
        <v>0</v>
      </c>
      <c r="AU560" s="79">
        <f t="shared" si="928"/>
        <v>0</v>
      </c>
      <c r="AV560" s="79">
        <f t="shared" si="928"/>
        <v>0</v>
      </c>
      <c r="AW560" s="79">
        <f>SUM(Y560:AJ560)</f>
        <v>0</v>
      </c>
      <c r="AX560" s="168">
        <f>Kinder!BL559</f>
        <v>0</v>
      </c>
      <c r="AY560" s="168">
        <f>Kinder!BM559</f>
        <v>0</v>
      </c>
      <c r="AZ560" s="168">
        <f>Kinder!BN559</f>
        <v>0</v>
      </c>
      <c r="BA560" s="168">
        <f>Kinder!BO559</f>
        <v>0</v>
      </c>
      <c r="BB560" s="168">
        <f>Kinder!BP559</f>
        <v>0</v>
      </c>
      <c r="BC560" s="168">
        <f>Kinder!BQ559</f>
        <v>0</v>
      </c>
      <c r="BD560" s="168">
        <f>Kinder!BR559</f>
        <v>0</v>
      </c>
      <c r="BE560" s="168">
        <f>Kinder!BS559</f>
        <v>0</v>
      </c>
      <c r="BF560" s="168">
        <f>Kinder!BT559</f>
        <v>0</v>
      </c>
      <c r="BG560" s="168">
        <f>Kinder!BU559</f>
        <v>0</v>
      </c>
      <c r="BH560" s="168">
        <f>Kinder!BV559</f>
        <v>0</v>
      </c>
      <c r="BI560" s="168">
        <f>Kinder!BW559</f>
        <v>0</v>
      </c>
      <c r="BV560" s="79"/>
      <c r="BW560" s="79">
        <f t="shared" ref="BW560:CH560" si="929">IF(MIN(AX558,AX559)&gt;4.5,4.5*AX560,BJ559)</f>
        <v>0</v>
      </c>
      <c r="BX560" s="79">
        <f t="shared" si="929"/>
        <v>0</v>
      </c>
      <c r="BY560" s="79">
        <f t="shared" si="929"/>
        <v>0</v>
      </c>
      <c r="BZ560" s="79">
        <f t="shared" si="929"/>
        <v>0</v>
      </c>
      <c r="CA560" s="79">
        <f t="shared" si="929"/>
        <v>0</v>
      </c>
      <c r="CB560" s="79">
        <f t="shared" si="929"/>
        <v>0</v>
      </c>
      <c r="CC560" s="79">
        <f t="shared" si="929"/>
        <v>0</v>
      </c>
      <c r="CD560" s="79">
        <f t="shared" si="929"/>
        <v>0</v>
      </c>
      <c r="CE560" s="79">
        <f t="shared" si="929"/>
        <v>0</v>
      </c>
      <c r="CF560" s="79">
        <f t="shared" si="929"/>
        <v>0</v>
      </c>
      <c r="CG560" s="79">
        <f t="shared" si="929"/>
        <v>0</v>
      </c>
      <c r="CH560" s="79">
        <f t="shared" si="929"/>
        <v>0</v>
      </c>
      <c r="CI560" s="79">
        <f>SUM(BW560:CH560)</f>
        <v>0</v>
      </c>
      <c r="CJ560" s="80"/>
      <c r="CK560" s="581"/>
      <c r="CL560" s="581"/>
      <c r="CM560" s="581"/>
    </row>
    <row r="561" spans="1:91" x14ac:dyDescent="0.2">
      <c r="A561" s="124">
        <f>Kinder!E561</f>
        <v>0</v>
      </c>
      <c r="B561">
        <f>Kinder!F561</f>
        <v>0</v>
      </c>
      <c r="C561">
        <f>Kinder!G561</f>
        <v>0</v>
      </c>
      <c r="D561">
        <f>Kinder!H561</f>
        <v>0</v>
      </c>
      <c r="E561">
        <f>Kinder!I561</f>
        <v>0</v>
      </c>
      <c r="F561">
        <f>Kinder!J561</f>
        <v>0</v>
      </c>
      <c r="G561">
        <f>Kinder!K561</f>
        <v>0</v>
      </c>
      <c r="H561">
        <f>Kinder!L561</f>
        <v>0</v>
      </c>
      <c r="I561">
        <f>Kinder!M561</f>
        <v>0</v>
      </c>
      <c r="J561">
        <f>Kinder!N561</f>
        <v>0</v>
      </c>
      <c r="K561">
        <f>Kinder!O561</f>
        <v>0</v>
      </c>
      <c r="L561">
        <f>Kinder!P561</f>
        <v>0</v>
      </c>
      <c r="AX561" s="165">
        <f>IF(Kinder!BL561=4.5,'Berechnung 4_5 _ x'!$E$31,Kinder!BL561)</f>
        <v>0</v>
      </c>
      <c r="AY561" s="165">
        <f>IF(Kinder!F561=4.5,'Berechnung 4_5 _ x'!$E$31,Kinder!F561)</f>
        <v>0</v>
      </c>
      <c r="AZ561" s="165">
        <f>IF(Kinder!G561=4.5,'Berechnung 4_5 _ x'!$E$31,Kinder!G561)</f>
        <v>0</v>
      </c>
      <c r="BA561" s="165">
        <f>IF(Kinder!H561=4.5,'Berechnung 4_5 _ x'!$E$31,Kinder!H561)</f>
        <v>0</v>
      </c>
      <c r="BB561" s="165">
        <f>IF(Kinder!I561=4.5,'Berechnung 4_5 _ x'!$E$31,Kinder!I561)</f>
        <v>0</v>
      </c>
      <c r="BC561" s="165">
        <f>IF(Kinder!J561=4.5,'Berechnung 4_5 _ x'!$E$31,Kinder!J561)</f>
        <v>0</v>
      </c>
      <c r="BD561" s="165">
        <f>IF(Kinder!K561=4.5,'Berechnung 4_5 _ x'!$E$31,Kinder!K561)</f>
        <v>0</v>
      </c>
      <c r="BE561" s="165">
        <f>IF(Kinder!L561=4.5,'Berechnung 4_5 _ x'!$E$31,Kinder!L561)</f>
        <v>0</v>
      </c>
      <c r="BF561" s="165">
        <f>IF(Kinder!M561=4.5,'Berechnung 4_5 _ x'!$E$31,Kinder!M561)</f>
        <v>0</v>
      </c>
      <c r="BG561" s="165">
        <f>IF(Kinder!N561=4.5,'Berechnung 4_5 _ x'!$E$31,Kinder!N561)</f>
        <v>0</v>
      </c>
      <c r="BH561" s="165">
        <f>IF(Kinder!O561=4.5,'Berechnung 4_5 _ x'!$E$31,Kinder!O561)</f>
        <v>0</v>
      </c>
      <c r="BI561" s="165">
        <f>IF(Kinder!P561=4.5,'Berechnung 4_5 _ x'!$E$31,Kinder!P561)</f>
        <v>0</v>
      </c>
      <c r="BJ561" s="165"/>
      <c r="BK561" s="165"/>
      <c r="BL561" s="165"/>
      <c r="BM561" s="165"/>
      <c r="BN561" s="165"/>
      <c r="BO561" s="165"/>
      <c r="BP561" s="165"/>
      <c r="BQ561" s="165"/>
      <c r="BR561" s="165"/>
      <c r="BS561" s="165"/>
      <c r="BT561" s="165"/>
      <c r="BU561" s="165"/>
      <c r="BW561">
        <f t="shared" ref="BW561:CH561" si="930">IF(MIN(AX561,AX562)&gt;=4.5,1*AX563,BJ562)</f>
        <v>0</v>
      </c>
      <c r="BX561">
        <f t="shared" si="930"/>
        <v>0</v>
      </c>
      <c r="BY561">
        <f t="shared" si="930"/>
        <v>0</v>
      </c>
      <c r="BZ561">
        <f t="shared" si="930"/>
        <v>0</v>
      </c>
      <c r="CA561">
        <f t="shared" si="930"/>
        <v>0</v>
      </c>
      <c r="CB561">
        <f t="shared" si="930"/>
        <v>0</v>
      </c>
      <c r="CC561">
        <f t="shared" si="930"/>
        <v>0</v>
      </c>
      <c r="CD561">
        <f t="shared" si="930"/>
        <v>0</v>
      </c>
      <c r="CE561">
        <f t="shared" si="930"/>
        <v>0</v>
      </c>
      <c r="CF561">
        <f t="shared" si="930"/>
        <v>0</v>
      </c>
      <c r="CG561">
        <f t="shared" si="930"/>
        <v>0</v>
      </c>
      <c r="CH561">
        <f t="shared" si="930"/>
        <v>0</v>
      </c>
      <c r="CJ561" s="78">
        <f>SUM(BW561:CH561)</f>
        <v>0</v>
      </c>
      <c r="CK561" s="581">
        <f>CL561+CM561</f>
        <v>0</v>
      </c>
      <c r="CL561" s="581">
        <f>IF(COUNTIF(Kinder!E563:P563,Antrag!$C$4)=0,0,(IF(AND(A561=2,Kinder!E563=Antrag!$C$4),M562,0)+IF(AND(OR(A561=2,B561=2),Kinder!F563=Antrag!$C$4),N562,0)+IF(AND(OR(A561=2,B561=2,C561=2),Kinder!G563=Antrag!$C$4),O562,0)+IF(AND(OR(A561=2,B561=2,C561=2,D561=2),Kinder!H563=Antrag!$C$4),P562,0)+IF(AND(OR(A561=2,B561=2,C561=2,D561=2,E561=2),Kinder!I563=Antrag!$C$4),Q562,0)+IF(AND(OR(A561=2,B561=2,C561=2,D561=2,E561=2,F561=2),Kinder!J563=Antrag!$C$4),R562,0))/12)</f>
        <v>0</v>
      </c>
      <c r="CM561" s="581">
        <f>IF(COUNTIF(Kinder!E563:P563,Antrag!$C$4)=0,0,(IF(AND(OR(A561=2,B561=2,C561=2,D561=2,E561=2,F561=2,G561=2),Kinder!K563=Antrag!$C$4),S562,0)+IF(AND(OR(A561=2,B561=2,C561=2,D561=2,E561=2,F561=2,G561=2,H561=2),Kinder!L563=Antrag!$C$4),T562,0)+IF(AND(OR(A561=2,B561=2,C561=2,D561=2,E561=2,F561=2,G561=2,H561=2,I561=2),Kinder!M563=Antrag!$C$4),U562,0)+IF(AND(OR(A561=2,B561=2,C561=2,D561=2,E561=2,F561=2,G561=2,H561=2,I561=2,J561=2),Kinder!N563=Antrag!$C$4),V562,0)+IF(AND(OR(A561=2,B561=2,C561=2,D561=2,E561=2,F561=2,G561=2,H561=2,I561=2,J561=2,K561=2),Kinder!O563=Antrag!$C$4),W562,0)+IF(AND(OR(A561=2,B561=2,C561=2,D561=2,E561=2,F561=2,G561=2,H561=2,I561=2,J561=2,K561=2,L561=2),Kinder!P563=Antrag!$C$4),X562,0))/12)</f>
        <v>0</v>
      </c>
    </row>
    <row r="562" spans="1:91" x14ac:dyDescent="0.2">
      <c r="A562" s="124"/>
      <c r="M562">
        <f>Kinder!E562</f>
        <v>0</v>
      </c>
      <c r="N562">
        <f>Kinder!F562</f>
        <v>0</v>
      </c>
      <c r="O562">
        <f>Kinder!G562</f>
        <v>0</v>
      </c>
      <c r="P562">
        <f>Kinder!H562</f>
        <v>0</v>
      </c>
      <c r="Q562">
        <f>Kinder!I562</f>
        <v>0</v>
      </c>
      <c r="R562">
        <f>Kinder!J562</f>
        <v>0</v>
      </c>
      <c r="S562">
        <f>Kinder!K562</f>
        <v>0</v>
      </c>
      <c r="T562">
        <f>Kinder!L562</f>
        <v>0</v>
      </c>
      <c r="U562">
        <f>Kinder!M562</f>
        <v>0</v>
      </c>
      <c r="V562">
        <f>Kinder!N562</f>
        <v>0</v>
      </c>
      <c r="W562">
        <f>Kinder!O562</f>
        <v>0</v>
      </c>
      <c r="X562">
        <f>Kinder!P562</f>
        <v>0</v>
      </c>
      <c r="AX562">
        <f>IF(Kinder!BL561&gt;=4.5,IF('Berechnung 4_5 _ x'!D$5="Nein",4.5,IF(Kinder!AJ$903&lt;3,IF(MAX(Kinder!$AJ$903:AJ$903)&lt;3,4.5,Kinder!BL561),MIN('Berechnung 4_5 _ x'!$E$31:$F$32))),Kinder!BL561)</f>
        <v>0</v>
      </c>
      <c r="AY562">
        <f>IF(Kinder!BM561&gt;=4.5,IF('Berechnung 4_5 _ x'!E$5="Nein",4.5,IF(Kinder!AK$903&lt;3,IF(MAX(Kinder!$AJ$903:AK$903)&lt;3,4.5,Kinder!BM561),MIN('Berechnung 4_5 _ x'!$E$31:$F$32))),Kinder!BM561)</f>
        <v>0</v>
      </c>
      <c r="AZ562">
        <f>IF(Kinder!BN561&gt;=4.5,IF('Berechnung 4_5 _ x'!F$5="Nein",4.5,IF(Kinder!AL$903&lt;3,IF(MAX(Kinder!$AJ$903:AL$903)&lt;3,4.5,Kinder!BN561),MIN('Berechnung 4_5 _ x'!$E$31:$F$32))),Kinder!BN561)</f>
        <v>0</v>
      </c>
      <c r="BA562">
        <f>IF(Kinder!BO561&gt;=4.5,IF('Berechnung 4_5 _ x'!G$5="Nein",4.5,IF(Kinder!AM$903&lt;3,IF(MAX(Kinder!$AJ$903:AM$903)&lt;3,4.5,Kinder!BO561),MIN('Berechnung 4_5 _ x'!$E$31:$F$32))),Kinder!BO561)</f>
        <v>0</v>
      </c>
      <c r="BB562">
        <f>IF(Kinder!BP561&gt;=4.5,IF('Berechnung 4_5 _ x'!H$5="Nein",4.5,IF(Kinder!AN$903&lt;3,IF(MAX(Kinder!$AJ$903:AN$903)&lt;3,4.5,Kinder!BP561),MIN('Berechnung 4_5 _ x'!$E$31:$F$32))),Kinder!BP561)</f>
        <v>0</v>
      </c>
      <c r="BC562">
        <f>IF(Kinder!BQ561&gt;=4.5,IF('Berechnung 4_5 _ x'!I$5="Nein",4.5,IF(Kinder!AO$903&lt;3,IF(MAX(Kinder!$AJ$903:AO$903)&lt;3,4.5,Kinder!BQ561),MIN('Berechnung 4_5 _ x'!$E$31:$F$32))),Kinder!BQ561)</f>
        <v>0</v>
      </c>
      <c r="BD562">
        <f>IF(Kinder!BR561&gt;=4.5,IF('Berechnung 4_5 _ x'!J$5="Nein",4.5,IF(Kinder!AP$903&lt;3,IF(MAX(Kinder!$AJ$903:AP$903)&lt;3,4.5,Kinder!BR561),MIN('Berechnung 4_5 _ x'!$E$31:$F$32))),Kinder!BR561)</f>
        <v>0</v>
      </c>
      <c r="BE562">
        <f>IF(Kinder!BS561&gt;=4.5,IF('Berechnung 4_5 _ x'!K$5="Nein",4.5,IF(Kinder!AQ$903&lt;3,IF(MAX(Kinder!$AJ$903:AQ$903)&lt;3,4.5,Kinder!BS561),MIN('Berechnung 4_5 _ x'!$E$31:$F$32))),Kinder!BS561)</f>
        <v>0</v>
      </c>
      <c r="BF562">
        <f>IF(Kinder!BT561&gt;=4.5,IF('Berechnung 4_5 _ x'!L$5="Nein",4.5,IF(Kinder!AR$903&lt;3,IF(MAX(Kinder!$AJ$903:AR$903)&lt;3,4.5,Kinder!BT561),MIN('Berechnung 4_5 _ x'!$E$31:$F$32))),Kinder!BT561)</f>
        <v>0</v>
      </c>
      <c r="BG562">
        <f>IF(Kinder!BU561&gt;=4.5,IF('Berechnung 4_5 _ x'!M$5="Nein",4.5,IF(Kinder!AS$903&lt;3,IF(MAX(Kinder!$AJ$903:AS$903)&lt;3,4.5,Kinder!BU561),MIN('Berechnung 4_5 _ x'!$E$31:$F$32))),Kinder!BU561)</f>
        <v>0</v>
      </c>
      <c r="BH562">
        <f>IF(Kinder!BV561&gt;=4.5,IF('Berechnung 4_5 _ x'!N$5="Nein",4.5,IF(Kinder!AT$903&lt;3,IF(MAX(Kinder!$AJ$903:AT$903)&lt;3,4.5,Kinder!BV561),MIN('Berechnung 4_5 _ x'!$E$31:$F$32))),Kinder!BV561)</f>
        <v>0</v>
      </c>
      <c r="BI562">
        <f>IF(Kinder!BW561&gt;=4.5,IF('Berechnung 4_5 _ x'!O$5="Nein",4.5,IF(Kinder!AU$903&lt;3,IF(MAX(Kinder!$AJ$903:AU$903)&lt;3,4.5,Kinder!BW561),MIN('Berechnung 4_5 _ x'!$E$31:$F$32))),Kinder!BW561)</f>
        <v>0</v>
      </c>
      <c r="BJ562">
        <f t="shared" ref="BJ562:BU562" si="931">MIN(AX561,AX562)*AX563</f>
        <v>0</v>
      </c>
      <c r="BK562">
        <f t="shared" si="931"/>
        <v>0</v>
      </c>
      <c r="BL562">
        <f t="shared" si="931"/>
        <v>0</v>
      </c>
      <c r="BM562">
        <f t="shared" si="931"/>
        <v>0</v>
      </c>
      <c r="BN562">
        <f t="shared" si="931"/>
        <v>0</v>
      </c>
      <c r="BO562">
        <f t="shared" si="931"/>
        <v>0</v>
      </c>
      <c r="BP562">
        <f t="shared" si="931"/>
        <v>0</v>
      </c>
      <c r="BQ562">
        <f t="shared" si="931"/>
        <v>0</v>
      </c>
      <c r="BR562">
        <f t="shared" si="931"/>
        <v>0</v>
      </c>
      <c r="BS562">
        <f t="shared" si="931"/>
        <v>0</v>
      </c>
      <c r="BT562">
        <f t="shared" si="931"/>
        <v>0</v>
      </c>
      <c r="BU562">
        <f t="shared" si="931"/>
        <v>0</v>
      </c>
      <c r="BV562">
        <f>SUM(BJ562:BU562)</f>
        <v>0</v>
      </c>
      <c r="CJ562" s="78"/>
      <c r="CK562" s="581"/>
      <c r="CL562" s="581"/>
      <c r="CM562" s="581"/>
    </row>
    <row r="563" spans="1:91" ht="13.5" thickBot="1" x14ac:dyDescent="0.25">
      <c r="A563" s="167"/>
      <c r="B563" s="79"/>
      <c r="C563" s="79"/>
      <c r="D563" s="79"/>
      <c r="E563" s="79"/>
      <c r="F563" s="79"/>
      <c r="G563" s="79"/>
      <c r="H563" s="79"/>
      <c r="I563" s="79"/>
      <c r="J563" s="79"/>
      <c r="K563" s="79"/>
      <c r="L563" s="79"/>
      <c r="M563" s="79"/>
      <c r="N563" s="79"/>
      <c r="O563" s="79"/>
      <c r="P563" s="79"/>
      <c r="Q563" s="79"/>
      <c r="R563" s="79"/>
      <c r="S563" s="79"/>
      <c r="T563" s="79"/>
      <c r="U563" s="79"/>
      <c r="V563" s="79"/>
      <c r="W563" s="79"/>
      <c r="X563" s="79"/>
      <c r="Y563" s="79">
        <f t="shared" ref="Y563:AJ563" si="932">A561*M562</f>
        <v>0</v>
      </c>
      <c r="Z563" s="79">
        <f t="shared" si="932"/>
        <v>0</v>
      </c>
      <c r="AA563" s="79">
        <f t="shared" si="932"/>
        <v>0</v>
      </c>
      <c r="AB563" s="79">
        <f t="shared" si="932"/>
        <v>0</v>
      </c>
      <c r="AC563" s="79">
        <f t="shared" si="932"/>
        <v>0</v>
      </c>
      <c r="AD563" s="79">
        <f t="shared" si="932"/>
        <v>0</v>
      </c>
      <c r="AE563" s="79">
        <f t="shared" si="932"/>
        <v>0</v>
      </c>
      <c r="AF563" s="79">
        <f t="shared" si="932"/>
        <v>0</v>
      </c>
      <c r="AG563" s="79">
        <f t="shared" si="932"/>
        <v>0</v>
      </c>
      <c r="AH563" s="79">
        <f t="shared" si="932"/>
        <v>0</v>
      </c>
      <c r="AI563" s="79">
        <f t="shared" si="932"/>
        <v>0</v>
      </c>
      <c r="AJ563" s="79">
        <f t="shared" si="932"/>
        <v>0</v>
      </c>
      <c r="AK563" s="79">
        <f t="shared" ref="AK563:AV563" si="933">IF(A561&gt;4.4,M562,A561*M562)</f>
        <v>0</v>
      </c>
      <c r="AL563" s="79">
        <f t="shared" si="933"/>
        <v>0</v>
      </c>
      <c r="AM563" s="79">
        <f t="shared" si="933"/>
        <v>0</v>
      </c>
      <c r="AN563" s="79">
        <f t="shared" si="933"/>
        <v>0</v>
      </c>
      <c r="AO563" s="79">
        <f t="shared" si="933"/>
        <v>0</v>
      </c>
      <c r="AP563" s="79">
        <f t="shared" si="933"/>
        <v>0</v>
      </c>
      <c r="AQ563" s="79">
        <f t="shared" si="933"/>
        <v>0</v>
      </c>
      <c r="AR563" s="79">
        <f t="shared" si="933"/>
        <v>0</v>
      </c>
      <c r="AS563" s="79">
        <f t="shared" si="933"/>
        <v>0</v>
      </c>
      <c r="AT563" s="79">
        <f t="shared" si="933"/>
        <v>0</v>
      </c>
      <c r="AU563" s="79">
        <f t="shared" si="933"/>
        <v>0</v>
      </c>
      <c r="AV563" s="79">
        <f t="shared" si="933"/>
        <v>0</v>
      </c>
      <c r="AW563" s="79">
        <f>SUM(Y563:AJ563)</f>
        <v>0</v>
      </c>
      <c r="AX563" s="168">
        <f>Kinder!BL562</f>
        <v>0</v>
      </c>
      <c r="AY563" s="168">
        <f>Kinder!BM562</f>
        <v>0</v>
      </c>
      <c r="AZ563" s="168">
        <f>Kinder!BN562</f>
        <v>0</v>
      </c>
      <c r="BA563" s="168">
        <f>Kinder!BO562</f>
        <v>0</v>
      </c>
      <c r="BB563" s="168">
        <f>Kinder!BP562</f>
        <v>0</v>
      </c>
      <c r="BC563" s="168">
        <f>Kinder!BQ562</f>
        <v>0</v>
      </c>
      <c r="BD563" s="168">
        <f>Kinder!BR562</f>
        <v>0</v>
      </c>
      <c r="BE563" s="168">
        <f>Kinder!BS562</f>
        <v>0</v>
      </c>
      <c r="BF563" s="168">
        <f>Kinder!BT562</f>
        <v>0</v>
      </c>
      <c r="BG563" s="168">
        <f>Kinder!BU562</f>
        <v>0</v>
      </c>
      <c r="BH563" s="168">
        <f>Kinder!BV562</f>
        <v>0</v>
      </c>
      <c r="BI563" s="168">
        <f>Kinder!BW562</f>
        <v>0</v>
      </c>
      <c r="BV563" s="79"/>
      <c r="BW563" s="79">
        <f t="shared" ref="BW563:CH563" si="934">IF(MIN(AX561,AX562)&gt;4.5,4.5*AX563,BJ562)</f>
        <v>0</v>
      </c>
      <c r="BX563" s="79">
        <f t="shared" si="934"/>
        <v>0</v>
      </c>
      <c r="BY563" s="79">
        <f t="shared" si="934"/>
        <v>0</v>
      </c>
      <c r="BZ563" s="79">
        <f t="shared" si="934"/>
        <v>0</v>
      </c>
      <c r="CA563" s="79">
        <f t="shared" si="934"/>
        <v>0</v>
      </c>
      <c r="CB563" s="79">
        <f t="shared" si="934"/>
        <v>0</v>
      </c>
      <c r="CC563" s="79">
        <f t="shared" si="934"/>
        <v>0</v>
      </c>
      <c r="CD563" s="79">
        <f t="shared" si="934"/>
        <v>0</v>
      </c>
      <c r="CE563" s="79">
        <f t="shared" si="934"/>
        <v>0</v>
      </c>
      <c r="CF563" s="79">
        <f t="shared" si="934"/>
        <v>0</v>
      </c>
      <c r="CG563" s="79">
        <f t="shared" si="934"/>
        <v>0</v>
      </c>
      <c r="CH563" s="79">
        <f t="shared" si="934"/>
        <v>0</v>
      </c>
      <c r="CI563" s="79">
        <f>SUM(BW563:CH563)</f>
        <v>0</v>
      </c>
      <c r="CJ563" s="80"/>
      <c r="CK563" s="581"/>
      <c r="CL563" s="581"/>
      <c r="CM563" s="581"/>
    </row>
    <row r="564" spans="1:91" x14ac:dyDescent="0.2">
      <c r="A564" s="124">
        <f>Kinder!E564</f>
        <v>0</v>
      </c>
      <c r="B564">
        <f>Kinder!F564</f>
        <v>0</v>
      </c>
      <c r="C564">
        <f>Kinder!G564</f>
        <v>0</v>
      </c>
      <c r="D564">
        <f>Kinder!H564</f>
        <v>0</v>
      </c>
      <c r="E564">
        <f>Kinder!I564</f>
        <v>0</v>
      </c>
      <c r="F564">
        <f>Kinder!J564</f>
        <v>0</v>
      </c>
      <c r="G564">
        <f>Kinder!K564</f>
        <v>0</v>
      </c>
      <c r="H564">
        <f>Kinder!L564</f>
        <v>0</v>
      </c>
      <c r="I564">
        <f>Kinder!M564</f>
        <v>0</v>
      </c>
      <c r="J564">
        <f>Kinder!N564</f>
        <v>0</v>
      </c>
      <c r="K564">
        <f>Kinder!O564</f>
        <v>0</v>
      </c>
      <c r="L564">
        <f>Kinder!P564</f>
        <v>0</v>
      </c>
      <c r="AX564" s="165">
        <f>IF(Kinder!BL564=4.5,'Berechnung 4_5 _ x'!$E$31,Kinder!BL564)</f>
        <v>0</v>
      </c>
      <c r="AY564" s="165">
        <f>IF(Kinder!F564=4.5,'Berechnung 4_5 _ x'!$E$31,Kinder!F564)</f>
        <v>0</v>
      </c>
      <c r="AZ564" s="165">
        <f>IF(Kinder!G564=4.5,'Berechnung 4_5 _ x'!$E$31,Kinder!G564)</f>
        <v>0</v>
      </c>
      <c r="BA564" s="165">
        <f>IF(Kinder!H564=4.5,'Berechnung 4_5 _ x'!$E$31,Kinder!H564)</f>
        <v>0</v>
      </c>
      <c r="BB564" s="165">
        <f>IF(Kinder!I564=4.5,'Berechnung 4_5 _ x'!$E$31,Kinder!I564)</f>
        <v>0</v>
      </c>
      <c r="BC564" s="165">
        <f>IF(Kinder!J564=4.5,'Berechnung 4_5 _ x'!$E$31,Kinder!J564)</f>
        <v>0</v>
      </c>
      <c r="BD564" s="165">
        <f>IF(Kinder!K564=4.5,'Berechnung 4_5 _ x'!$E$31,Kinder!K564)</f>
        <v>0</v>
      </c>
      <c r="BE564" s="165">
        <f>IF(Kinder!L564=4.5,'Berechnung 4_5 _ x'!$E$31,Kinder!L564)</f>
        <v>0</v>
      </c>
      <c r="BF564" s="165">
        <f>IF(Kinder!M564=4.5,'Berechnung 4_5 _ x'!$E$31,Kinder!M564)</f>
        <v>0</v>
      </c>
      <c r="BG564" s="165">
        <f>IF(Kinder!N564=4.5,'Berechnung 4_5 _ x'!$E$31,Kinder!N564)</f>
        <v>0</v>
      </c>
      <c r="BH564" s="165">
        <f>IF(Kinder!O564=4.5,'Berechnung 4_5 _ x'!$E$31,Kinder!O564)</f>
        <v>0</v>
      </c>
      <c r="BI564" s="165">
        <f>IF(Kinder!P564=4.5,'Berechnung 4_5 _ x'!$E$31,Kinder!P564)</f>
        <v>0</v>
      </c>
      <c r="BJ564" s="165"/>
      <c r="BK564" s="165"/>
      <c r="BL564" s="165"/>
      <c r="BM564" s="165"/>
      <c r="BN564" s="165"/>
      <c r="BO564" s="165"/>
      <c r="BP564" s="165"/>
      <c r="BQ564" s="165"/>
      <c r="BR564" s="165"/>
      <c r="BS564" s="165"/>
      <c r="BT564" s="165"/>
      <c r="BU564" s="165"/>
      <c r="BW564">
        <f t="shared" ref="BW564:CH564" si="935">IF(MIN(AX564,AX565)&gt;=4.5,1*AX566,BJ565)</f>
        <v>0</v>
      </c>
      <c r="BX564">
        <f t="shared" si="935"/>
        <v>0</v>
      </c>
      <c r="BY564">
        <f t="shared" si="935"/>
        <v>0</v>
      </c>
      <c r="BZ564">
        <f t="shared" si="935"/>
        <v>0</v>
      </c>
      <c r="CA564">
        <f t="shared" si="935"/>
        <v>0</v>
      </c>
      <c r="CB564">
        <f t="shared" si="935"/>
        <v>0</v>
      </c>
      <c r="CC564">
        <f t="shared" si="935"/>
        <v>0</v>
      </c>
      <c r="CD564">
        <f t="shared" si="935"/>
        <v>0</v>
      </c>
      <c r="CE564">
        <f t="shared" si="935"/>
        <v>0</v>
      </c>
      <c r="CF564">
        <f t="shared" si="935"/>
        <v>0</v>
      </c>
      <c r="CG564">
        <f t="shared" si="935"/>
        <v>0</v>
      </c>
      <c r="CH564">
        <f t="shared" si="935"/>
        <v>0</v>
      </c>
      <c r="CJ564" s="78">
        <f>SUM(BW564:CH564)</f>
        <v>0</v>
      </c>
      <c r="CK564" s="581">
        <f>CL564+CM564</f>
        <v>0</v>
      </c>
      <c r="CL564" s="581">
        <f>IF(COUNTIF(Kinder!E566:P566,Antrag!$C$4)=0,0,(IF(AND(A564=2,Kinder!E566=Antrag!$C$4),M565,0)+IF(AND(OR(A564=2,B564=2),Kinder!F566=Antrag!$C$4),N565,0)+IF(AND(OR(A564=2,B564=2,C564=2),Kinder!G566=Antrag!$C$4),O565,0)+IF(AND(OR(A564=2,B564=2,C564=2,D564=2),Kinder!H566=Antrag!$C$4),P565,0)+IF(AND(OR(A564=2,B564=2,C564=2,D564=2,E564=2),Kinder!I566=Antrag!$C$4),Q565,0)+IF(AND(OR(A564=2,B564=2,C564=2,D564=2,E564=2,F564=2),Kinder!J566=Antrag!$C$4),R565,0))/12)</f>
        <v>0</v>
      </c>
      <c r="CM564" s="581">
        <f>IF(COUNTIF(Kinder!E566:P566,Antrag!$C$4)=0,0,(IF(AND(OR(A564=2,B564=2,C564=2,D564=2,E564=2,F564=2,G564=2),Kinder!K566=Antrag!$C$4),S565,0)+IF(AND(OR(A564=2,B564=2,C564=2,D564=2,E564=2,F564=2,G564=2,H564=2),Kinder!L566=Antrag!$C$4),T565,0)+IF(AND(OR(A564=2,B564=2,C564=2,D564=2,E564=2,F564=2,G564=2,H564=2,I564=2),Kinder!M566=Antrag!$C$4),U565,0)+IF(AND(OR(A564=2,B564=2,C564=2,D564=2,E564=2,F564=2,G564=2,H564=2,I564=2,J564=2),Kinder!N566=Antrag!$C$4),V565,0)+IF(AND(OR(A564=2,B564=2,C564=2,D564=2,E564=2,F564=2,G564=2,H564=2,I564=2,J564=2,K564=2),Kinder!O566=Antrag!$C$4),W565,0)+IF(AND(OR(A564=2,B564=2,C564=2,D564=2,E564=2,F564=2,G564=2,H564=2,I564=2,J564=2,K564=2,L564=2),Kinder!P566=Antrag!$C$4),X565,0))/12)</f>
        <v>0</v>
      </c>
    </row>
    <row r="565" spans="1:91" x14ac:dyDescent="0.2">
      <c r="A565" s="124"/>
      <c r="M565">
        <f>Kinder!E565</f>
        <v>0</v>
      </c>
      <c r="N565">
        <f>Kinder!F565</f>
        <v>0</v>
      </c>
      <c r="O565">
        <f>Kinder!G565</f>
        <v>0</v>
      </c>
      <c r="P565">
        <f>Kinder!H565</f>
        <v>0</v>
      </c>
      <c r="Q565">
        <f>Kinder!I565</f>
        <v>0</v>
      </c>
      <c r="R565">
        <f>Kinder!J565</f>
        <v>0</v>
      </c>
      <c r="S565">
        <f>Kinder!K565</f>
        <v>0</v>
      </c>
      <c r="T565">
        <f>Kinder!L565</f>
        <v>0</v>
      </c>
      <c r="U565">
        <f>Kinder!M565</f>
        <v>0</v>
      </c>
      <c r="V565">
        <f>Kinder!N565</f>
        <v>0</v>
      </c>
      <c r="W565">
        <f>Kinder!O565</f>
        <v>0</v>
      </c>
      <c r="X565">
        <f>Kinder!P565</f>
        <v>0</v>
      </c>
      <c r="AX565">
        <f>IF(Kinder!BL564&gt;=4.5,IF('Berechnung 4_5 _ x'!D$5="Nein",4.5,IF(Kinder!AJ$903&lt;3,IF(MAX(Kinder!$AJ$903:AJ$903)&lt;3,4.5,Kinder!BL564),MIN('Berechnung 4_5 _ x'!$E$31:$F$32))),Kinder!BL564)</f>
        <v>0</v>
      </c>
      <c r="AY565">
        <f>IF(Kinder!BM564&gt;=4.5,IF('Berechnung 4_5 _ x'!E$5="Nein",4.5,IF(Kinder!AK$903&lt;3,IF(MAX(Kinder!$AJ$903:AK$903)&lt;3,4.5,Kinder!BM564),MIN('Berechnung 4_5 _ x'!$E$31:$F$32))),Kinder!BM564)</f>
        <v>0</v>
      </c>
      <c r="AZ565">
        <f>IF(Kinder!BN564&gt;=4.5,IF('Berechnung 4_5 _ x'!F$5="Nein",4.5,IF(Kinder!AL$903&lt;3,IF(MAX(Kinder!$AJ$903:AL$903)&lt;3,4.5,Kinder!BN564),MIN('Berechnung 4_5 _ x'!$E$31:$F$32))),Kinder!BN564)</f>
        <v>0</v>
      </c>
      <c r="BA565">
        <f>IF(Kinder!BO564&gt;=4.5,IF('Berechnung 4_5 _ x'!G$5="Nein",4.5,IF(Kinder!AM$903&lt;3,IF(MAX(Kinder!$AJ$903:AM$903)&lt;3,4.5,Kinder!BO564),MIN('Berechnung 4_5 _ x'!$E$31:$F$32))),Kinder!BO564)</f>
        <v>0</v>
      </c>
      <c r="BB565">
        <f>IF(Kinder!BP564&gt;=4.5,IF('Berechnung 4_5 _ x'!H$5="Nein",4.5,IF(Kinder!AN$903&lt;3,IF(MAX(Kinder!$AJ$903:AN$903)&lt;3,4.5,Kinder!BP564),MIN('Berechnung 4_5 _ x'!$E$31:$F$32))),Kinder!BP564)</f>
        <v>0</v>
      </c>
      <c r="BC565">
        <f>IF(Kinder!BQ564&gt;=4.5,IF('Berechnung 4_5 _ x'!I$5="Nein",4.5,IF(Kinder!AO$903&lt;3,IF(MAX(Kinder!$AJ$903:AO$903)&lt;3,4.5,Kinder!BQ564),MIN('Berechnung 4_5 _ x'!$E$31:$F$32))),Kinder!BQ564)</f>
        <v>0</v>
      </c>
      <c r="BD565">
        <f>IF(Kinder!BR564&gt;=4.5,IF('Berechnung 4_5 _ x'!J$5="Nein",4.5,IF(Kinder!AP$903&lt;3,IF(MAX(Kinder!$AJ$903:AP$903)&lt;3,4.5,Kinder!BR564),MIN('Berechnung 4_5 _ x'!$E$31:$F$32))),Kinder!BR564)</f>
        <v>0</v>
      </c>
      <c r="BE565">
        <f>IF(Kinder!BS564&gt;=4.5,IF('Berechnung 4_5 _ x'!K$5="Nein",4.5,IF(Kinder!AQ$903&lt;3,IF(MAX(Kinder!$AJ$903:AQ$903)&lt;3,4.5,Kinder!BS564),MIN('Berechnung 4_5 _ x'!$E$31:$F$32))),Kinder!BS564)</f>
        <v>0</v>
      </c>
      <c r="BF565">
        <f>IF(Kinder!BT564&gt;=4.5,IF('Berechnung 4_5 _ x'!L$5="Nein",4.5,IF(Kinder!AR$903&lt;3,IF(MAX(Kinder!$AJ$903:AR$903)&lt;3,4.5,Kinder!BT564),MIN('Berechnung 4_5 _ x'!$E$31:$F$32))),Kinder!BT564)</f>
        <v>0</v>
      </c>
      <c r="BG565">
        <f>IF(Kinder!BU564&gt;=4.5,IF('Berechnung 4_5 _ x'!M$5="Nein",4.5,IF(Kinder!AS$903&lt;3,IF(MAX(Kinder!$AJ$903:AS$903)&lt;3,4.5,Kinder!BU564),MIN('Berechnung 4_5 _ x'!$E$31:$F$32))),Kinder!BU564)</f>
        <v>0</v>
      </c>
      <c r="BH565">
        <f>IF(Kinder!BV564&gt;=4.5,IF('Berechnung 4_5 _ x'!N$5="Nein",4.5,IF(Kinder!AT$903&lt;3,IF(MAX(Kinder!$AJ$903:AT$903)&lt;3,4.5,Kinder!BV564),MIN('Berechnung 4_5 _ x'!$E$31:$F$32))),Kinder!BV564)</f>
        <v>0</v>
      </c>
      <c r="BI565">
        <f>IF(Kinder!BW564&gt;=4.5,IF('Berechnung 4_5 _ x'!O$5="Nein",4.5,IF(Kinder!AU$903&lt;3,IF(MAX(Kinder!$AJ$903:AU$903)&lt;3,4.5,Kinder!BW564),MIN('Berechnung 4_5 _ x'!$E$31:$F$32))),Kinder!BW564)</f>
        <v>0</v>
      </c>
      <c r="BJ565">
        <f t="shared" ref="BJ565:BU565" si="936">MIN(AX564,AX565)*AX566</f>
        <v>0</v>
      </c>
      <c r="BK565">
        <f t="shared" si="936"/>
        <v>0</v>
      </c>
      <c r="BL565">
        <f t="shared" si="936"/>
        <v>0</v>
      </c>
      <c r="BM565">
        <f t="shared" si="936"/>
        <v>0</v>
      </c>
      <c r="BN565">
        <f t="shared" si="936"/>
        <v>0</v>
      </c>
      <c r="BO565">
        <f t="shared" si="936"/>
        <v>0</v>
      </c>
      <c r="BP565">
        <f t="shared" si="936"/>
        <v>0</v>
      </c>
      <c r="BQ565">
        <f t="shared" si="936"/>
        <v>0</v>
      </c>
      <c r="BR565">
        <f t="shared" si="936"/>
        <v>0</v>
      </c>
      <c r="BS565">
        <f t="shared" si="936"/>
        <v>0</v>
      </c>
      <c r="BT565">
        <f t="shared" si="936"/>
        <v>0</v>
      </c>
      <c r="BU565">
        <f t="shared" si="936"/>
        <v>0</v>
      </c>
      <c r="BV565">
        <f>SUM(BJ565:BU565)</f>
        <v>0</v>
      </c>
      <c r="CJ565" s="78"/>
      <c r="CK565" s="581"/>
      <c r="CL565" s="581"/>
      <c r="CM565" s="581"/>
    </row>
    <row r="566" spans="1:91" ht="13.5" thickBot="1" x14ac:dyDescent="0.25">
      <c r="A566" s="167"/>
      <c r="B566" s="79"/>
      <c r="C566" s="79"/>
      <c r="D566" s="79"/>
      <c r="E566" s="79"/>
      <c r="F566" s="79"/>
      <c r="G566" s="79"/>
      <c r="H566" s="79"/>
      <c r="I566" s="79"/>
      <c r="J566" s="79"/>
      <c r="K566" s="79"/>
      <c r="L566" s="79"/>
      <c r="M566" s="79"/>
      <c r="N566" s="79"/>
      <c r="O566" s="79"/>
      <c r="P566" s="79"/>
      <c r="Q566" s="79"/>
      <c r="R566" s="79"/>
      <c r="S566" s="79"/>
      <c r="T566" s="79"/>
      <c r="U566" s="79"/>
      <c r="V566" s="79"/>
      <c r="W566" s="79"/>
      <c r="X566" s="79"/>
      <c r="Y566" s="79">
        <f t="shared" ref="Y566:AJ566" si="937">A564*M565</f>
        <v>0</v>
      </c>
      <c r="Z566" s="79">
        <f t="shared" si="937"/>
        <v>0</v>
      </c>
      <c r="AA566" s="79">
        <f t="shared" si="937"/>
        <v>0</v>
      </c>
      <c r="AB566" s="79">
        <f t="shared" si="937"/>
        <v>0</v>
      </c>
      <c r="AC566" s="79">
        <f t="shared" si="937"/>
        <v>0</v>
      </c>
      <c r="AD566" s="79">
        <f t="shared" si="937"/>
        <v>0</v>
      </c>
      <c r="AE566" s="79">
        <f t="shared" si="937"/>
        <v>0</v>
      </c>
      <c r="AF566" s="79">
        <f t="shared" si="937"/>
        <v>0</v>
      </c>
      <c r="AG566" s="79">
        <f t="shared" si="937"/>
        <v>0</v>
      </c>
      <c r="AH566" s="79">
        <f t="shared" si="937"/>
        <v>0</v>
      </c>
      <c r="AI566" s="79">
        <f t="shared" si="937"/>
        <v>0</v>
      </c>
      <c r="AJ566" s="79">
        <f t="shared" si="937"/>
        <v>0</v>
      </c>
      <c r="AK566" s="79">
        <f t="shared" ref="AK566:AV566" si="938">IF(A564&gt;4.4,M565,A564*M565)</f>
        <v>0</v>
      </c>
      <c r="AL566" s="79">
        <f t="shared" si="938"/>
        <v>0</v>
      </c>
      <c r="AM566" s="79">
        <f t="shared" si="938"/>
        <v>0</v>
      </c>
      <c r="AN566" s="79">
        <f t="shared" si="938"/>
        <v>0</v>
      </c>
      <c r="AO566" s="79">
        <f t="shared" si="938"/>
        <v>0</v>
      </c>
      <c r="AP566" s="79">
        <f t="shared" si="938"/>
        <v>0</v>
      </c>
      <c r="AQ566" s="79">
        <f t="shared" si="938"/>
        <v>0</v>
      </c>
      <c r="AR566" s="79">
        <f t="shared" si="938"/>
        <v>0</v>
      </c>
      <c r="AS566" s="79">
        <f t="shared" si="938"/>
        <v>0</v>
      </c>
      <c r="AT566" s="79">
        <f t="shared" si="938"/>
        <v>0</v>
      </c>
      <c r="AU566" s="79">
        <f t="shared" si="938"/>
        <v>0</v>
      </c>
      <c r="AV566" s="79">
        <f t="shared" si="938"/>
        <v>0</v>
      </c>
      <c r="AW566" s="79">
        <f>SUM(Y566:AJ566)</f>
        <v>0</v>
      </c>
      <c r="AX566" s="168">
        <f>Kinder!BL565</f>
        <v>0</v>
      </c>
      <c r="AY566" s="168">
        <f>Kinder!BM565</f>
        <v>0</v>
      </c>
      <c r="AZ566" s="168">
        <f>Kinder!BN565</f>
        <v>0</v>
      </c>
      <c r="BA566" s="168">
        <f>Kinder!BO565</f>
        <v>0</v>
      </c>
      <c r="BB566" s="168">
        <f>Kinder!BP565</f>
        <v>0</v>
      </c>
      <c r="BC566" s="168">
        <f>Kinder!BQ565</f>
        <v>0</v>
      </c>
      <c r="BD566" s="168">
        <f>Kinder!BR565</f>
        <v>0</v>
      </c>
      <c r="BE566" s="168">
        <f>Kinder!BS565</f>
        <v>0</v>
      </c>
      <c r="BF566" s="168">
        <f>Kinder!BT565</f>
        <v>0</v>
      </c>
      <c r="BG566" s="168">
        <f>Kinder!BU565</f>
        <v>0</v>
      </c>
      <c r="BH566" s="168">
        <f>Kinder!BV565</f>
        <v>0</v>
      </c>
      <c r="BI566" s="168">
        <f>Kinder!BW565</f>
        <v>0</v>
      </c>
      <c r="BV566" s="79"/>
      <c r="BW566" s="79">
        <f t="shared" ref="BW566:CH566" si="939">IF(MIN(AX564,AX565)&gt;4.5,4.5*AX566,BJ565)</f>
        <v>0</v>
      </c>
      <c r="BX566" s="79">
        <f t="shared" si="939"/>
        <v>0</v>
      </c>
      <c r="BY566" s="79">
        <f t="shared" si="939"/>
        <v>0</v>
      </c>
      <c r="BZ566" s="79">
        <f t="shared" si="939"/>
        <v>0</v>
      </c>
      <c r="CA566" s="79">
        <f t="shared" si="939"/>
        <v>0</v>
      </c>
      <c r="CB566" s="79">
        <f t="shared" si="939"/>
        <v>0</v>
      </c>
      <c r="CC566" s="79">
        <f t="shared" si="939"/>
        <v>0</v>
      </c>
      <c r="CD566" s="79">
        <f t="shared" si="939"/>
        <v>0</v>
      </c>
      <c r="CE566" s="79">
        <f t="shared" si="939"/>
        <v>0</v>
      </c>
      <c r="CF566" s="79">
        <f t="shared" si="939"/>
        <v>0</v>
      </c>
      <c r="CG566" s="79">
        <f t="shared" si="939"/>
        <v>0</v>
      </c>
      <c r="CH566" s="79">
        <f t="shared" si="939"/>
        <v>0</v>
      </c>
      <c r="CI566" s="79">
        <f>SUM(BW566:CH566)</f>
        <v>0</v>
      </c>
      <c r="CJ566" s="80"/>
      <c r="CK566" s="581"/>
      <c r="CL566" s="581"/>
      <c r="CM566" s="581"/>
    </row>
    <row r="567" spans="1:91" x14ac:dyDescent="0.2">
      <c r="A567" s="124">
        <f>Kinder!E567</f>
        <v>0</v>
      </c>
      <c r="B567">
        <f>Kinder!F567</f>
        <v>0</v>
      </c>
      <c r="C567">
        <f>Kinder!G567</f>
        <v>0</v>
      </c>
      <c r="D567">
        <f>Kinder!H567</f>
        <v>0</v>
      </c>
      <c r="E567">
        <f>Kinder!I567</f>
        <v>0</v>
      </c>
      <c r="F567">
        <f>Kinder!J567</f>
        <v>0</v>
      </c>
      <c r="G567">
        <f>Kinder!K567</f>
        <v>0</v>
      </c>
      <c r="H567">
        <f>Kinder!L567</f>
        <v>0</v>
      </c>
      <c r="I567">
        <f>Kinder!M567</f>
        <v>0</v>
      </c>
      <c r="J567">
        <f>Kinder!N567</f>
        <v>0</v>
      </c>
      <c r="K567">
        <f>Kinder!O567</f>
        <v>0</v>
      </c>
      <c r="L567">
        <f>Kinder!P567</f>
        <v>0</v>
      </c>
      <c r="AX567" s="165">
        <f>IF(Kinder!BL567=4.5,'Berechnung 4_5 _ x'!$E$31,Kinder!BL567)</f>
        <v>0</v>
      </c>
      <c r="AY567" s="165">
        <f>IF(Kinder!F567=4.5,'Berechnung 4_5 _ x'!$E$31,Kinder!F567)</f>
        <v>0</v>
      </c>
      <c r="AZ567" s="165">
        <f>IF(Kinder!G567=4.5,'Berechnung 4_5 _ x'!$E$31,Kinder!G567)</f>
        <v>0</v>
      </c>
      <c r="BA567" s="165">
        <f>IF(Kinder!H567=4.5,'Berechnung 4_5 _ x'!$E$31,Kinder!H567)</f>
        <v>0</v>
      </c>
      <c r="BB567" s="165">
        <f>IF(Kinder!I567=4.5,'Berechnung 4_5 _ x'!$E$31,Kinder!I567)</f>
        <v>0</v>
      </c>
      <c r="BC567" s="165">
        <f>IF(Kinder!J567=4.5,'Berechnung 4_5 _ x'!$E$31,Kinder!J567)</f>
        <v>0</v>
      </c>
      <c r="BD567" s="165">
        <f>IF(Kinder!K567=4.5,'Berechnung 4_5 _ x'!$E$31,Kinder!K567)</f>
        <v>0</v>
      </c>
      <c r="BE567" s="165">
        <f>IF(Kinder!L567=4.5,'Berechnung 4_5 _ x'!$E$31,Kinder!L567)</f>
        <v>0</v>
      </c>
      <c r="BF567" s="165">
        <f>IF(Kinder!M567=4.5,'Berechnung 4_5 _ x'!$E$31,Kinder!M567)</f>
        <v>0</v>
      </c>
      <c r="BG567" s="165">
        <f>IF(Kinder!N567=4.5,'Berechnung 4_5 _ x'!$E$31,Kinder!N567)</f>
        <v>0</v>
      </c>
      <c r="BH567" s="165">
        <f>IF(Kinder!O567=4.5,'Berechnung 4_5 _ x'!$E$31,Kinder!O567)</f>
        <v>0</v>
      </c>
      <c r="BI567" s="165">
        <f>IF(Kinder!P567=4.5,'Berechnung 4_5 _ x'!$E$31,Kinder!P567)</f>
        <v>0</v>
      </c>
      <c r="BJ567" s="165"/>
      <c r="BK567" s="165"/>
      <c r="BL567" s="165"/>
      <c r="BM567" s="165"/>
      <c r="BN567" s="165"/>
      <c r="BO567" s="165"/>
      <c r="BP567" s="165"/>
      <c r="BQ567" s="165"/>
      <c r="BR567" s="165"/>
      <c r="BS567" s="165"/>
      <c r="BT567" s="165"/>
      <c r="BU567" s="165"/>
      <c r="BW567">
        <f t="shared" ref="BW567:CH567" si="940">IF(MIN(AX567,AX568)&gt;=4.5,1*AX569,BJ568)</f>
        <v>0</v>
      </c>
      <c r="BX567">
        <f t="shared" si="940"/>
        <v>0</v>
      </c>
      <c r="BY567">
        <f t="shared" si="940"/>
        <v>0</v>
      </c>
      <c r="BZ567">
        <f t="shared" si="940"/>
        <v>0</v>
      </c>
      <c r="CA567">
        <f t="shared" si="940"/>
        <v>0</v>
      </c>
      <c r="CB567">
        <f t="shared" si="940"/>
        <v>0</v>
      </c>
      <c r="CC567">
        <f t="shared" si="940"/>
        <v>0</v>
      </c>
      <c r="CD567">
        <f t="shared" si="940"/>
        <v>0</v>
      </c>
      <c r="CE567">
        <f t="shared" si="940"/>
        <v>0</v>
      </c>
      <c r="CF567">
        <f t="shared" si="940"/>
        <v>0</v>
      </c>
      <c r="CG567">
        <f t="shared" si="940"/>
        <v>0</v>
      </c>
      <c r="CH567">
        <f t="shared" si="940"/>
        <v>0</v>
      </c>
      <c r="CJ567" s="78">
        <f>SUM(BW567:CH567)</f>
        <v>0</v>
      </c>
      <c r="CK567" s="581">
        <f>CL567+CM567</f>
        <v>0</v>
      </c>
      <c r="CL567" s="581">
        <f>IF(COUNTIF(Kinder!E569:P569,Antrag!$C$4)=0,0,(IF(AND(A567=2,Kinder!E569=Antrag!$C$4),M568,0)+IF(AND(OR(A567=2,B567=2),Kinder!F569=Antrag!$C$4),N568,0)+IF(AND(OR(A567=2,B567=2,C567=2),Kinder!G569=Antrag!$C$4),O568,0)+IF(AND(OR(A567=2,B567=2,C567=2,D567=2),Kinder!H569=Antrag!$C$4),P568,0)+IF(AND(OR(A567=2,B567=2,C567=2,D567=2,E567=2),Kinder!I569=Antrag!$C$4),Q568,0)+IF(AND(OR(A567=2,B567=2,C567=2,D567=2,E567=2,F567=2),Kinder!J569=Antrag!$C$4),R568,0))/12)</f>
        <v>0</v>
      </c>
      <c r="CM567" s="581">
        <f>IF(COUNTIF(Kinder!E569:P569,Antrag!$C$4)=0,0,(IF(AND(OR(A567=2,B567=2,C567=2,D567=2,E567=2,F567=2,G567=2),Kinder!K569=Antrag!$C$4),S568,0)+IF(AND(OR(A567=2,B567=2,C567=2,D567=2,E567=2,F567=2,G567=2,H567=2),Kinder!L569=Antrag!$C$4),T568,0)+IF(AND(OR(A567=2,B567=2,C567=2,D567=2,E567=2,F567=2,G567=2,H567=2,I567=2),Kinder!M569=Antrag!$C$4),U568,0)+IF(AND(OR(A567=2,B567=2,C567=2,D567=2,E567=2,F567=2,G567=2,H567=2,I567=2,J567=2),Kinder!N569=Antrag!$C$4),V568,0)+IF(AND(OR(A567=2,B567=2,C567=2,D567=2,E567=2,F567=2,G567=2,H567=2,I567=2,J567=2,K567=2),Kinder!O569=Antrag!$C$4),W568,0)+IF(AND(OR(A567=2,B567=2,C567=2,D567=2,E567=2,F567=2,G567=2,H567=2,I567=2,J567=2,K567=2,L567=2),Kinder!P569=Antrag!$C$4),X568,0))/12)</f>
        <v>0</v>
      </c>
    </row>
    <row r="568" spans="1:91" x14ac:dyDescent="0.2">
      <c r="A568" s="124"/>
      <c r="M568">
        <f>Kinder!E568</f>
        <v>0</v>
      </c>
      <c r="N568">
        <f>Kinder!F568</f>
        <v>0</v>
      </c>
      <c r="O568">
        <f>Kinder!G568</f>
        <v>0</v>
      </c>
      <c r="P568">
        <f>Kinder!H568</f>
        <v>0</v>
      </c>
      <c r="Q568">
        <f>Kinder!I568</f>
        <v>0</v>
      </c>
      <c r="R568">
        <f>Kinder!J568</f>
        <v>0</v>
      </c>
      <c r="S568">
        <f>Kinder!K568</f>
        <v>0</v>
      </c>
      <c r="T568">
        <f>Kinder!L568</f>
        <v>0</v>
      </c>
      <c r="U568">
        <f>Kinder!M568</f>
        <v>0</v>
      </c>
      <c r="V568">
        <f>Kinder!N568</f>
        <v>0</v>
      </c>
      <c r="W568">
        <f>Kinder!O568</f>
        <v>0</v>
      </c>
      <c r="X568">
        <f>Kinder!P568</f>
        <v>0</v>
      </c>
      <c r="AX568">
        <f>IF(Kinder!BL567&gt;=4.5,IF('Berechnung 4_5 _ x'!D$5="Nein",4.5,IF(Kinder!AJ$903&lt;3,IF(MAX(Kinder!$AJ$903:AJ$903)&lt;3,4.5,Kinder!BL567),MIN('Berechnung 4_5 _ x'!$E$31:$F$32))),Kinder!BL567)</f>
        <v>0</v>
      </c>
      <c r="AY568">
        <f>IF(Kinder!BM567&gt;=4.5,IF('Berechnung 4_5 _ x'!E$5="Nein",4.5,IF(Kinder!AK$903&lt;3,IF(MAX(Kinder!$AJ$903:AK$903)&lt;3,4.5,Kinder!BM567),MIN('Berechnung 4_5 _ x'!$E$31:$F$32))),Kinder!BM567)</f>
        <v>0</v>
      </c>
      <c r="AZ568">
        <f>IF(Kinder!BN567&gt;=4.5,IF('Berechnung 4_5 _ x'!F$5="Nein",4.5,IF(Kinder!AL$903&lt;3,IF(MAX(Kinder!$AJ$903:AL$903)&lt;3,4.5,Kinder!BN567),MIN('Berechnung 4_5 _ x'!$E$31:$F$32))),Kinder!BN567)</f>
        <v>0</v>
      </c>
      <c r="BA568">
        <f>IF(Kinder!BO567&gt;=4.5,IF('Berechnung 4_5 _ x'!G$5="Nein",4.5,IF(Kinder!AM$903&lt;3,IF(MAX(Kinder!$AJ$903:AM$903)&lt;3,4.5,Kinder!BO567),MIN('Berechnung 4_5 _ x'!$E$31:$F$32))),Kinder!BO567)</f>
        <v>0</v>
      </c>
      <c r="BB568">
        <f>IF(Kinder!BP567&gt;=4.5,IF('Berechnung 4_5 _ x'!H$5="Nein",4.5,IF(Kinder!AN$903&lt;3,IF(MAX(Kinder!$AJ$903:AN$903)&lt;3,4.5,Kinder!BP567),MIN('Berechnung 4_5 _ x'!$E$31:$F$32))),Kinder!BP567)</f>
        <v>0</v>
      </c>
      <c r="BC568">
        <f>IF(Kinder!BQ567&gt;=4.5,IF('Berechnung 4_5 _ x'!I$5="Nein",4.5,IF(Kinder!AO$903&lt;3,IF(MAX(Kinder!$AJ$903:AO$903)&lt;3,4.5,Kinder!BQ567),MIN('Berechnung 4_5 _ x'!$E$31:$F$32))),Kinder!BQ567)</f>
        <v>0</v>
      </c>
      <c r="BD568">
        <f>IF(Kinder!BR567&gt;=4.5,IF('Berechnung 4_5 _ x'!J$5="Nein",4.5,IF(Kinder!AP$903&lt;3,IF(MAX(Kinder!$AJ$903:AP$903)&lt;3,4.5,Kinder!BR567),MIN('Berechnung 4_5 _ x'!$E$31:$F$32))),Kinder!BR567)</f>
        <v>0</v>
      </c>
      <c r="BE568">
        <f>IF(Kinder!BS567&gt;=4.5,IF('Berechnung 4_5 _ x'!K$5="Nein",4.5,IF(Kinder!AQ$903&lt;3,IF(MAX(Kinder!$AJ$903:AQ$903)&lt;3,4.5,Kinder!BS567),MIN('Berechnung 4_5 _ x'!$E$31:$F$32))),Kinder!BS567)</f>
        <v>0</v>
      </c>
      <c r="BF568">
        <f>IF(Kinder!BT567&gt;=4.5,IF('Berechnung 4_5 _ x'!L$5="Nein",4.5,IF(Kinder!AR$903&lt;3,IF(MAX(Kinder!$AJ$903:AR$903)&lt;3,4.5,Kinder!BT567),MIN('Berechnung 4_5 _ x'!$E$31:$F$32))),Kinder!BT567)</f>
        <v>0</v>
      </c>
      <c r="BG568">
        <f>IF(Kinder!BU567&gt;=4.5,IF('Berechnung 4_5 _ x'!M$5="Nein",4.5,IF(Kinder!AS$903&lt;3,IF(MAX(Kinder!$AJ$903:AS$903)&lt;3,4.5,Kinder!BU567),MIN('Berechnung 4_5 _ x'!$E$31:$F$32))),Kinder!BU567)</f>
        <v>0</v>
      </c>
      <c r="BH568">
        <f>IF(Kinder!BV567&gt;=4.5,IF('Berechnung 4_5 _ x'!N$5="Nein",4.5,IF(Kinder!AT$903&lt;3,IF(MAX(Kinder!$AJ$903:AT$903)&lt;3,4.5,Kinder!BV567),MIN('Berechnung 4_5 _ x'!$E$31:$F$32))),Kinder!BV567)</f>
        <v>0</v>
      </c>
      <c r="BI568">
        <f>IF(Kinder!BW567&gt;=4.5,IF('Berechnung 4_5 _ x'!O$5="Nein",4.5,IF(Kinder!AU$903&lt;3,IF(MAX(Kinder!$AJ$903:AU$903)&lt;3,4.5,Kinder!BW567),MIN('Berechnung 4_5 _ x'!$E$31:$F$32))),Kinder!BW567)</f>
        <v>0</v>
      </c>
      <c r="BJ568">
        <f t="shared" ref="BJ568:BU568" si="941">MIN(AX567,AX568)*AX569</f>
        <v>0</v>
      </c>
      <c r="BK568">
        <f t="shared" si="941"/>
        <v>0</v>
      </c>
      <c r="BL568">
        <f t="shared" si="941"/>
        <v>0</v>
      </c>
      <c r="BM568">
        <f t="shared" si="941"/>
        <v>0</v>
      </c>
      <c r="BN568">
        <f t="shared" si="941"/>
        <v>0</v>
      </c>
      <c r="BO568">
        <f t="shared" si="941"/>
        <v>0</v>
      </c>
      <c r="BP568">
        <f t="shared" si="941"/>
        <v>0</v>
      </c>
      <c r="BQ568">
        <f t="shared" si="941"/>
        <v>0</v>
      </c>
      <c r="BR568">
        <f t="shared" si="941"/>
        <v>0</v>
      </c>
      <c r="BS568">
        <f t="shared" si="941"/>
        <v>0</v>
      </c>
      <c r="BT568">
        <f t="shared" si="941"/>
        <v>0</v>
      </c>
      <c r="BU568">
        <f t="shared" si="941"/>
        <v>0</v>
      </c>
      <c r="BV568">
        <f>SUM(BJ568:BU568)</f>
        <v>0</v>
      </c>
      <c r="CJ568" s="78"/>
      <c r="CK568" s="581"/>
      <c r="CL568" s="581"/>
      <c r="CM568" s="581"/>
    </row>
    <row r="569" spans="1:91" ht="13.5" thickBot="1" x14ac:dyDescent="0.25">
      <c r="A569" s="167"/>
      <c r="B569" s="79"/>
      <c r="C569" s="79"/>
      <c r="D569" s="79"/>
      <c r="E569" s="79"/>
      <c r="F569" s="79"/>
      <c r="G569" s="79"/>
      <c r="H569" s="79"/>
      <c r="I569" s="79"/>
      <c r="J569" s="79"/>
      <c r="K569" s="79"/>
      <c r="L569" s="79"/>
      <c r="M569" s="79"/>
      <c r="N569" s="79"/>
      <c r="O569" s="79"/>
      <c r="P569" s="79"/>
      <c r="Q569" s="79"/>
      <c r="R569" s="79"/>
      <c r="S569" s="79"/>
      <c r="T569" s="79"/>
      <c r="U569" s="79"/>
      <c r="V569" s="79"/>
      <c r="W569" s="79"/>
      <c r="X569" s="79"/>
      <c r="Y569" s="79">
        <f t="shared" ref="Y569:AJ569" si="942">A567*M568</f>
        <v>0</v>
      </c>
      <c r="Z569" s="79">
        <f t="shared" si="942"/>
        <v>0</v>
      </c>
      <c r="AA569" s="79">
        <f t="shared" si="942"/>
        <v>0</v>
      </c>
      <c r="AB569" s="79">
        <f t="shared" si="942"/>
        <v>0</v>
      </c>
      <c r="AC569" s="79">
        <f t="shared" si="942"/>
        <v>0</v>
      </c>
      <c r="AD569" s="79">
        <f t="shared" si="942"/>
        <v>0</v>
      </c>
      <c r="AE569" s="79">
        <f t="shared" si="942"/>
        <v>0</v>
      </c>
      <c r="AF569" s="79">
        <f t="shared" si="942"/>
        <v>0</v>
      </c>
      <c r="AG569" s="79">
        <f t="shared" si="942"/>
        <v>0</v>
      </c>
      <c r="AH569" s="79">
        <f t="shared" si="942"/>
        <v>0</v>
      </c>
      <c r="AI569" s="79">
        <f t="shared" si="942"/>
        <v>0</v>
      </c>
      <c r="AJ569" s="79">
        <f t="shared" si="942"/>
        <v>0</v>
      </c>
      <c r="AK569" s="79">
        <f t="shared" ref="AK569:AV569" si="943">IF(A567&gt;4.4,M568,A567*M568)</f>
        <v>0</v>
      </c>
      <c r="AL569" s="79">
        <f t="shared" si="943"/>
        <v>0</v>
      </c>
      <c r="AM569" s="79">
        <f t="shared" si="943"/>
        <v>0</v>
      </c>
      <c r="AN569" s="79">
        <f t="shared" si="943"/>
        <v>0</v>
      </c>
      <c r="AO569" s="79">
        <f t="shared" si="943"/>
        <v>0</v>
      </c>
      <c r="AP569" s="79">
        <f t="shared" si="943"/>
        <v>0</v>
      </c>
      <c r="AQ569" s="79">
        <f t="shared" si="943"/>
        <v>0</v>
      </c>
      <c r="AR569" s="79">
        <f t="shared" si="943"/>
        <v>0</v>
      </c>
      <c r="AS569" s="79">
        <f t="shared" si="943"/>
        <v>0</v>
      </c>
      <c r="AT569" s="79">
        <f t="shared" si="943"/>
        <v>0</v>
      </c>
      <c r="AU569" s="79">
        <f t="shared" si="943"/>
        <v>0</v>
      </c>
      <c r="AV569" s="79">
        <f t="shared" si="943"/>
        <v>0</v>
      </c>
      <c r="AW569" s="79">
        <f>SUM(Y569:AJ569)</f>
        <v>0</v>
      </c>
      <c r="AX569" s="168">
        <f>Kinder!BL568</f>
        <v>0</v>
      </c>
      <c r="AY569" s="168">
        <f>Kinder!BM568</f>
        <v>0</v>
      </c>
      <c r="AZ569" s="168">
        <f>Kinder!BN568</f>
        <v>0</v>
      </c>
      <c r="BA569" s="168">
        <f>Kinder!BO568</f>
        <v>0</v>
      </c>
      <c r="BB569" s="168">
        <f>Kinder!BP568</f>
        <v>0</v>
      </c>
      <c r="BC569" s="168">
        <f>Kinder!BQ568</f>
        <v>0</v>
      </c>
      <c r="BD569" s="168">
        <f>Kinder!BR568</f>
        <v>0</v>
      </c>
      <c r="BE569" s="168">
        <f>Kinder!BS568</f>
        <v>0</v>
      </c>
      <c r="BF569" s="168">
        <f>Kinder!BT568</f>
        <v>0</v>
      </c>
      <c r="BG569" s="168">
        <f>Kinder!BU568</f>
        <v>0</v>
      </c>
      <c r="BH569" s="168">
        <f>Kinder!BV568</f>
        <v>0</v>
      </c>
      <c r="BI569" s="168">
        <f>Kinder!BW568</f>
        <v>0</v>
      </c>
      <c r="BV569" s="79"/>
      <c r="BW569" s="79">
        <f t="shared" ref="BW569:CH569" si="944">IF(MIN(AX567,AX568)&gt;4.5,4.5*AX569,BJ568)</f>
        <v>0</v>
      </c>
      <c r="BX569" s="79">
        <f t="shared" si="944"/>
        <v>0</v>
      </c>
      <c r="BY569" s="79">
        <f t="shared" si="944"/>
        <v>0</v>
      </c>
      <c r="BZ569" s="79">
        <f t="shared" si="944"/>
        <v>0</v>
      </c>
      <c r="CA569" s="79">
        <f t="shared" si="944"/>
        <v>0</v>
      </c>
      <c r="CB569" s="79">
        <f t="shared" si="944"/>
        <v>0</v>
      </c>
      <c r="CC569" s="79">
        <f t="shared" si="944"/>
        <v>0</v>
      </c>
      <c r="CD569" s="79">
        <f t="shared" si="944"/>
        <v>0</v>
      </c>
      <c r="CE569" s="79">
        <f t="shared" si="944"/>
        <v>0</v>
      </c>
      <c r="CF569" s="79">
        <f t="shared" si="944"/>
        <v>0</v>
      </c>
      <c r="CG569" s="79">
        <f t="shared" si="944"/>
        <v>0</v>
      </c>
      <c r="CH569" s="79">
        <f t="shared" si="944"/>
        <v>0</v>
      </c>
      <c r="CI569" s="79">
        <f>SUM(BW569:CH569)</f>
        <v>0</v>
      </c>
      <c r="CJ569" s="80"/>
      <c r="CK569" s="581"/>
      <c r="CL569" s="581"/>
      <c r="CM569" s="581"/>
    </row>
    <row r="570" spans="1:91" x14ac:dyDescent="0.2">
      <c r="A570" s="124">
        <f>Kinder!E570</f>
        <v>0</v>
      </c>
      <c r="B570">
        <f>Kinder!F570</f>
        <v>0</v>
      </c>
      <c r="C570">
        <f>Kinder!G570</f>
        <v>0</v>
      </c>
      <c r="D570">
        <f>Kinder!H570</f>
        <v>0</v>
      </c>
      <c r="E570">
        <f>Kinder!I570</f>
        <v>0</v>
      </c>
      <c r="F570">
        <f>Kinder!J570</f>
        <v>0</v>
      </c>
      <c r="G570">
        <f>Kinder!K570</f>
        <v>0</v>
      </c>
      <c r="H570">
        <f>Kinder!L570</f>
        <v>0</v>
      </c>
      <c r="I570">
        <f>Kinder!M570</f>
        <v>0</v>
      </c>
      <c r="J570">
        <f>Kinder!N570</f>
        <v>0</v>
      </c>
      <c r="K570">
        <f>Kinder!O570</f>
        <v>0</v>
      </c>
      <c r="L570">
        <f>Kinder!P570</f>
        <v>0</v>
      </c>
      <c r="AX570" s="165">
        <f>IF(Kinder!BL570=4.5,'Berechnung 4_5 _ x'!$E$31,Kinder!BL570)</f>
        <v>0</v>
      </c>
      <c r="AY570" s="165">
        <f>IF(Kinder!F570=4.5,'Berechnung 4_5 _ x'!$E$31,Kinder!F570)</f>
        <v>0</v>
      </c>
      <c r="AZ570" s="165">
        <f>IF(Kinder!G570=4.5,'Berechnung 4_5 _ x'!$E$31,Kinder!G570)</f>
        <v>0</v>
      </c>
      <c r="BA570" s="165">
        <f>IF(Kinder!H570=4.5,'Berechnung 4_5 _ x'!$E$31,Kinder!H570)</f>
        <v>0</v>
      </c>
      <c r="BB570" s="165">
        <f>IF(Kinder!I570=4.5,'Berechnung 4_5 _ x'!$E$31,Kinder!I570)</f>
        <v>0</v>
      </c>
      <c r="BC570" s="165">
        <f>IF(Kinder!J570=4.5,'Berechnung 4_5 _ x'!$E$31,Kinder!J570)</f>
        <v>0</v>
      </c>
      <c r="BD570" s="165">
        <f>IF(Kinder!K570=4.5,'Berechnung 4_5 _ x'!$E$31,Kinder!K570)</f>
        <v>0</v>
      </c>
      <c r="BE570" s="165">
        <f>IF(Kinder!L570=4.5,'Berechnung 4_5 _ x'!$E$31,Kinder!L570)</f>
        <v>0</v>
      </c>
      <c r="BF570" s="165">
        <f>IF(Kinder!M570=4.5,'Berechnung 4_5 _ x'!$E$31,Kinder!M570)</f>
        <v>0</v>
      </c>
      <c r="BG570" s="165">
        <f>IF(Kinder!N570=4.5,'Berechnung 4_5 _ x'!$E$31,Kinder!N570)</f>
        <v>0</v>
      </c>
      <c r="BH570" s="165">
        <f>IF(Kinder!O570=4.5,'Berechnung 4_5 _ x'!$E$31,Kinder!O570)</f>
        <v>0</v>
      </c>
      <c r="BI570" s="165">
        <f>IF(Kinder!P570=4.5,'Berechnung 4_5 _ x'!$E$31,Kinder!P570)</f>
        <v>0</v>
      </c>
      <c r="BJ570" s="165"/>
      <c r="BK570" s="165"/>
      <c r="BL570" s="165"/>
      <c r="BM570" s="165"/>
      <c r="BN570" s="165"/>
      <c r="BO570" s="165"/>
      <c r="BP570" s="165"/>
      <c r="BQ570" s="165"/>
      <c r="BR570" s="165"/>
      <c r="BS570" s="165"/>
      <c r="BT570" s="165"/>
      <c r="BU570" s="165"/>
      <c r="BW570">
        <f t="shared" ref="BW570:CH570" si="945">IF(MIN(AX570,AX571)&gt;=4.5,1*AX572,BJ571)</f>
        <v>0</v>
      </c>
      <c r="BX570">
        <f t="shared" si="945"/>
        <v>0</v>
      </c>
      <c r="BY570">
        <f t="shared" si="945"/>
        <v>0</v>
      </c>
      <c r="BZ570">
        <f t="shared" si="945"/>
        <v>0</v>
      </c>
      <c r="CA570">
        <f t="shared" si="945"/>
        <v>0</v>
      </c>
      <c r="CB570">
        <f t="shared" si="945"/>
        <v>0</v>
      </c>
      <c r="CC570">
        <f t="shared" si="945"/>
        <v>0</v>
      </c>
      <c r="CD570">
        <f t="shared" si="945"/>
        <v>0</v>
      </c>
      <c r="CE570">
        <f t="shared" si="945"/>
        <v>0</v>
      </c>
      <c r="CF570">
        <f t="shared" si="945"/>
        <v>0</v>
      </c>
      <c r="CG570">
        <f t="shared" si="945"/>
        <v>0</v>
      </c>
      <c r="CH570">
        <f t="shared" si="945"/>
        <v>0</v>
      </c>
      <c r="CJ570" s="78">
        <f>SUM(BW570:CH570)</f>
        <v>0</v>
      </c>
      <c r="CK570" s="581">
        <f>CL570+CM570</f>
        <v>0</v>
      </c>
      <c r="CL570" s="581">
        <f>IF(COUNTIF(Kinder!E572:P572,Antrag!$C$4)=0,0,(IF(AND(A570=2,Kinder!E572=Antrag!$C$4),M571,0)+IF(AND(OR(A570=2,B570=2),Kinder!F572=Antrag!$C$4),N571,0)+IF(AND(OR(A570=2,B570=2,C570=2),Kinder!G572=Antrag!$C$4),O571,0)+IF(AND(OR(A570=2,B570=2,C570=2,D570=2),Kinder!H572=Antrag!$C$4),P571,0)+IF(AND(OR(A570=2,B570=2,C570=2,D570=2,E570=2),Kinder!I572=Antrag!$C$4),Q571,0)+IF(AND(OR(A570=2,B570=2,C570=2,D570=2,E570=2,F570=2),Kinder!J572=Antrag!$C$4),R571,0))/12)</f>
        <v>0</v>
      </c>
      <c r="CM570" s="581">
        <f>IF(COUNTIF(Kinder!E572:P572,Antrag!$C$4)=0,0,(IF(AND(OR(A570=2,B570=2,C570=2,D570=2,E570=2,F570=2,G570=2),Kinder!K572=Antrag!$C$4),S571,0)+IF(AND(OR(A570=2,B570=2,C570=2,D570=2,E570=2,F570=2,G570=2,H570=2),Kinder!L572=Antrag!$C$4),T571,0)+IF(AND(OR(A570=2,B570=2,C570=2,D570=2,E570=2,F570=2,G570=2,H570=2,I570=2),Kinder!M572=Antrag!$C$4),U571,0)+IF(AND(OR(A570=2,B570=2,C570=2,D570=2,E570=2,F570=2,G570=2,H570=2,I570=2,J570=2),Kinder!N572=Antrag!$C$4),V571,0)+IF(AND(OR(A570=2,B570=2,C570=2,D570=2,E570=2,F570=2,G570=2,H570=2,I570=2,J570=2,K570=2),Kinder!O572=Antrag!$C$4),W571,0)+IF(AND(OR(A570=2,B570=2,C570=2,D570=2,E570=2,F570=2,G570=2,H570=2,I570=2,J570=2,K570=2,L570=2),Kinder!P572=Antrag!$C$4),X571,0))/12)</f>
        <v>0</v>
      </c>
    </row>
    <row r="571" spans="1:91" x14ac:dyDescent="0.2">
      <c r="A571" s="124"/>
      <c r="M571">
        <f>Kinder!E571</f>
        <v>0</v>
      </c>
      <c r="N571">
        <f>Kinder!F571</f>
        <v>0</v>
      </c>
      <c r="O571">
        <f>Kinder!G571</f>
        <v>0</v>
      </c>
      <c r="P571">
        <f>Kinder!H571</f>
        <v>0</v>
      </c>
      <c r="Q571">
        <f>Kinder!I571</f>
        <v>0</v>
      </c>
      <c r="R571">
        <f>Kinder!J571</f>
        <v>0</v>
      </c>
      <c r="S571">
        <f>Kinder!K571</f>
        <v>0</v>
      </c>
      <c r="T571">
        <f>Kinder!L571</f>
        <v>0</v>
      </c>
      <c r="U571">
        <f>Kinder!M571</f>
        <v>0</v>
      </c>
      <c r="V571">
        <f>Kinder!N571</f>
        <v>0</v>
      </c>
      <c r="W571">
        <f>Kinder!O571</f>
        <v>0</v>
      </c>
      <c r="X571">
        <f>Kinder!P571</f>
        <v>0</v>
      </c>
      <c r="AX571">
        <f>IF(Kinder!BL570&gt;=4.5,IF('Berechnung 4_5 _ x'!D$5="Nein",4.5,IF(Kinder!AJ$903&lt;3,IF(MAX(Kinder!$AJ$903:AJ$903)&lt;3,4.5,Kinder!BL570),MIN('Berechnung 4_5 _ x'!$E$31:$F$32))),Kinder!BL570)</f>
        <v>0</v>
      </c>
      <c r="AY571">
        <f>IF(Kinder!BM570&gt;=4.5,IF('Berechnung 4_5 _ x'!E$5="Nein",4.5,IF(Kinder!AK$903&lt;3,IF(MAX(Kinder!$AJ$903:AK$903)&lt;3,4.5,Kinder!BM570),MIN('Berechnung 4_5 _ x'!$E$31:$F$32))),Kinder!BM570)</f>
        <v>0</v>
      </c>
      <c r="AZ571">
        <f>IF(Kinder!BN570&gt;=4.5,IF('Berechnung 4_5 _ x'!F$5="Nein",4.5,IF(Kinder!AL$903&lt;3,IF(MAX(Kinder!$AJ$903:AL$903)&lt;3,4.5,Kinder!BN570),MIN('Berechnung 4_5 _ x'!$E$31:$F$32))),Kinder!BN570)</f>
        <v>0</v>
      </c>
      <c r="BA571">
        <f>IF(Kinder!BO570&gt;=4.5,IF('Berechnung 4_5 _ x'!G$5="Nein",4.5,IF(Kinder!AM$903&lt;3,IF(MAX(Kinder!$AJ$903:AM$903)&lt;3,4.5,Kinder!BO570),MIN('Berechnung 4_5 _ x'!$E$31:$F$32))),Kinder!BO570)</f>
        <v>0</v>
      </c>
      <c r="BB571">
        <f>IF(Kinder!BP570&gt;=4.5,IF('Berechnung 4_5 _ x'!H$5="Nein",4.5,IF(Kinder!AN$903&lt;3,IF(MAX(Kinder!$AJ$903:AN$903)&lt;3,4.5,Kinder!BP570),MIN('Berechnung 4_5 _ x'!$E$31:$F$32))),Kinder!BP570)</f>
        <v>0</v>
      </c>
      <c r="BC571">
        <f>IF(Kinder!BQ570&gt;=4.5,IF('Berechnung 4_5 _ x'!I$5="Nein",4.5,IF(Kinder!AO$903&lt;3,IF(MAX(Kinder!$AJ$903:AO$903)&lt;3,4.5,Kinder!BQ570),MIN('Berechnung 4_5 _ x'!$E$31:$F$32))),Kinder!BQ570)</f>
        <v>0</v>
      </c>
      <c r="BD571">
        <f>IF(Kinder!BR570&gt;=4.5,IF('Berechnung 4_5 _ x'!J$5="Nein",4.5,IF(Kinder!AP$903&lt;3,IF(MAX(Kinder!$AJ$903:AP$903)&lt;3,4.5,Kinder!BR570),MIN('Berechnung 4_5 _ x'!$E$31:$F$32))),Kinder!BR570)</f>
        <v>0</v>
      </c>
      <c r="BE571">
        <f>IF(Kinder!BS570&gt;=4.5,IF('Berechnung 4_5 _ x'!K$5="Nein",4.5,IF(Kinder!AQ$903&lt;3,IF(MAX(Kinder!$AJ$903:AQ$903)&lt;3,4.5,Kinder!BS570),MIN('Berechnung 4_5 _ x'!$E$31:$F$32))),Kinder!BS570)</f>
        <v>0</v>
      </c>
      <c r="BF571">
        <f>IF(Kinder!BT570&gt;=4.5,IF('Berechnung 4_5 _ x'!L$5="Nein",4.5,IF(Kinder!AR$903&lt;3,IF(MAX(Kinder!$AJ$903:AR$903)&lt;3,4.5,Kinder!BT570),MIN('Berechnung 4_5 _ x'!$E$31:$F$32))),Kinder!BT570)</f>
        <v>0</v>
      </c>
      <c r="BG571">
        <f>IF(Kinder!BU570&gt;=4.5,IF('Berechnung 4_5 _ x'!M$5="Nein",4.5,IF(Kinder!AS$903&lt;3,IF(MAX(Kinder!$AJ$903:AS$903)&lt;3,4.5,Kinder!BU570),MIN('Berechnung 4_5 _ x'!$E$31:$F$32))),Kinder!BU570)</f>
        <v>0</v>
      </c>
      <c r="BH571">
        <f>IF(Kinder!BV570&gt;=4.5,IF('Berechnung 4_5 _ x'!N$5="Nein",4.5,IF(Kinder!AT$903&lt;3,IF(MAX(Kinder!$AJ$903:AT$903)&lt;3,4.5,Kinder!BV570),MIN('Berechnung 4_5 _ x'!$E$31:$F$32))),Kinder!BV570)</f>
        <v>0</v>
      </c>
      <c r="BI571">
        <f>IF(Kinder!BW570&gt;=4.5,IF('Berechnung 4_5 _ x'!O$5="Nein",4.5,IF(Kinder!AU$903&lt;3,IF(MAX(Kinder!$AJ$903:AU$903)&lt;3,4.5,Kinder!BW570),MIN('Berechnung 4_5 _ x'!$E$31:$F$32))),Kinder!BW570)</f>
        <v>0</v>
      </c>
      <c r="BJ571">
        <f t="shared" ref="BJ571:BU571" si="946">MIN(AX570,AX571)*AX572</f>
        <v>0</v>
      </c>
      <c r="BK571">
        <f t="shared" si="946"/>
        <v>0</v>
      </c>
      <c r="BL571">
        <f t="shared" si="946"/>
        <v>0</v>
      </c>
      <c r="BM571">
        <f t="shared" si="946"/>
        <v>0</v>
      </c>
      <c r="BN571">
        <f t="shared" si="946"/>
        <v>0</v>
      </c>
      <c r="BO571">
        <f t="shared" si="946"/>
        <v>0</v>
      </c>
      <c r="BP571">
        <f t="shared" si="946"/>
        <v>0</v>
      </c>
      <c r="BQ571">
        <f t="shared" si="946"/>
        <v>0</v>
      </c>
      <c r="BR571">
        <f t="shared" si="946"/>
        <v>0</v>
      </c>
      <c r="BS571">
        <f t="shared" si="946"/>
        <v>0</v>
      </c>
      <c r="BT571">
        <f t="shared" si="946"/>
        <v>0</v>
      </c>
      <c r="BU571">
        <f t="shared" si="946"/>
        <v>0</v>
      </c>
      <c r="BV571">
        <f>SUM(BJ571:BU571)</f>
        <v>0</v>
      </c>
      <c r="CJ571" s="78"/>
      <c r="CK571" s="581"/>
      <c r="CL571" s="581"/>
      <c r="CM571" s="581"/>
    </row>
    <row r="572" spans="1:91" ht="13.5" thickBot="1" x14ac:dyDescent="0.25">
      <c r="A572" s="167"/>
      <c r="B572" s="79"/>
      <c r="C572" s="79"/>
      <c r="D572" s="79"/>
      <c r="E572" s="79"/>
      <c r="F572" s="79"/>
      <c r="G572" s="79"/>
      <c r="H572" s="79"/>
      <c r="I572" s="79"/>
      <c r="J572" s="79"/>
      <c r="K572" s="79"/>
      <c r="L572" s="79"/>
      <c r="M572" s="79"/>
      <c r="N572" s="79"/>
      <c r="O572" s="79"/>
      <c r="P572" s="79"/>
      <c r="Q572" s="79"/>
      <c r="R572" s="79"/>
      <c r="S572" s="79"/>
      <c r="T572" s="79"/>
      <c r="U572" s="79"/>
      <c r="V572" s="79"/>
      <c r="W572" s="79"/>
      <c r="X572" s="79"/>
      <c r="Y572" s="79">
        <f t="shared" ref="Y572:AJ572" si="947">A570*M571</f>
        <v>0</v>
      </c>
      <c r="Z572" s="79">
        <f t="shared" si="947"/>
        <v>0</v>
      </c>
      <c r="AA572" s="79">
        <f t="shared" si="947"/>
        <v>0</v>
      </c>
      <c r="AB572" s="79">
        <f t="shared" si="947"/>
        <v>0</v>
      </c>
      <c r="AC572" s="79">
        <f t="shared" si="947"/>
        <v>0</v>
      </c>
      <c r="AD572" s="79">
        <f t="shared" si="947"/>
        <v>0</v>
      </c>
      <c r="AE572" s="79">
        <f t="shared" si="947"/>
        <v>0</v>
      </c>
      <c r="AF572" s="79">
        <f t="shared" si="947"/>
        <v>0</v>
      </c>
      <c r="AG572" s="79">
        <f t="shared" si="947"/>
        <v>0</v>
      </c>
      <c r="AH572" s="79">
        <f t="shared" si="947"/>
        <v>0</v>
      </c>
      <c r="AI572" s="79">
        <f t="shared" si="947"/>
        <v>0</v>
      </c>
      <c r="AJ572" s="79">
        <f t="shared" si="947"/>
        <v>0</v>
      </c>
      <c r="AK572" s="79">
        <f t="shared" ref="AK572:AV572" si="948">IF(A570&gt;4.4,M571,A570*M571)</f>
        <v>0</v>
      </c>
      <c r="AL572" s="79">
        <f t="shared" si="948"/>
        <v>0</v>
      </c>
      <c r="AM572" s="79">
        <f t="shared" si="948"/>
        <v>0</v>
      </c>
      <c r="AN572" s="79">
        <f t="shared" si="948"/>
        <v>0</v>
      </c>
      <c r="AO572" s="79">
        <f t="shared" si="948"/>
        <v>0</v>
      </c>
      <c r="AP572" s="79">
        <f t="shared" si="948"/>
        <v>0</v>
      </c>
      <c r="AQ572" s="79">
        <f t="shared" si="948"/>
        <v>0</v>
      </c>
      <c r="AR572" s="79">
        <f t="shared" si="948"/>
        <v>0</v>
      </c>
      <c r="AS572" s="79">
        <f t="shared" si="948"/>
        <v>0</v>
      </c>
      <c r="AT572" s="79">
        <f t="shared" si="948"/>
        <v>0</v>
      </c>
      <c r="AU572" s="79">
        <f t="shared" si="948"/>
        <v>0</v>
      </c>
      <c r="AV572" s="79">
        <f t="shared" si="948"/>
        <v>0</v>
      </c>
      <c r="AW572" s="79">
        <f>SUM(Y572:AJ572)</f>
        <v>0</v>
      </c>
      <c r="AX572" s="168">
        <f>Kinder!BL571</f>
        <v>0</v>
      </c>
      <c r="AY572" s="168">
        <f>Kinder!BM571</f>
        <v>0</v>
      </c>
      <c r="AZ572" s="168">
        <f>Kinder!BN571</f>
        <v>0</v>
      </c>
      <c r="BA572" s="168">
        <f>Kinder!BO571</f>
        <v>0</v>
      </c>
      <c r="BB572" s="168">
        <f>Kinder!BP571</f>
        <v>0</v>
      </c>
      <c r="BC572" s="168">
        <f>Kinder!BQ571</f>
        <v>0</v>
      </c>
      <c r="BD572" s="168">
        <f>Kinder!BR571</f>
        <v>0</v>
      </c>
      <c r="BE572" s="168">
        <f>Kinder!BS571</f>
        <v>0</v>
      </c>
      <c r="BF572" s="168">
        <f>Kinder!BT571</f>
        <v>0</v>
      </c>
      <c r="BG572" s="168">
        <f>Kinder!BU571</f>
        <v>0</v>
      </c>
      <c r="BH572" s="168">
        <f>Kinder!BV571</f>
        <v>0</v>
      </c>
      <c r="BI572" s="168">
        <f>Kinder!BW571</f>
        <v>0</v>
      </c>
      <c r="BV572" s="79"/>
      <c r="BW572" s="79">
        <f t="shared" ref="BW572:CH572" si="949">IF(MIN(AX570,AX571)&gt;4.5,4.5*AX572,BJ571)</f>
        <v>0</v>
      </c>
      <c r="BX572" s="79">
        <f t="shared" si="949"/>
        <v>0</v>
      </c>
      <c r="BY572" s="79">
        <f t="shared" si="949"/>
        <v>0</v>
      </c>
      <c r="BZ572" s="79">
        <f t="shared" si="949"/>
        <v>0</v>
      </c>
      <c r="CA572" s="79">
        <f t="shared" si="949"/>
        <v>0</v>
      </c>
      <c r="CB572" s="79">
        <f t="shared" si="949"/>
        <v>0</v>
      </c>
      <c r="CC572" s="79">
        <f t="shared" si="949"/>
        <v>0</v>
      </c>
      <c r="CD572" s="79">
        <f t="shared" si="949"/>
        <v>0</v>
      </c>
      <c r="CE572" s="79">
        <f t="shared" si="949"/>
        <v>0</v>
      </c>
      <c r="CF572" s="79">
        <f t="shared" si="949"/>
        <v>0</v>
      </c>
      <c r="CG572" s="79">
        <f t="shared" si="949"/>
        <v>0</v>
      </c>
      <c r="CH572" s="79">
        <f t="shared" si="949"/>
        <v>0</v>
      </c>
      <c r="CI572" s="79">
        <f>SUM(BW572:CH572)</f>
        <v>0</v>
      </c>
      <c r="CJ572" s="80"/>
      <c r="CK572" s="581"/>
      <c r="CL572" s="581"/>
      <c r="CM572" s="581"/>
    </row>
    <row r="573" spans="1:91" x14ac:dyDescent="0.2">
      <c r="A573" s="124">
        <f>Kinder!E573</f>
        <v>0</v>
      </c>
      <c r="B573">
        <f>Kinder!F573</f>
        <v>0</v>
      </c>
      <c r="C573">
        <f>Kinder!G573</f>
        <v>0</v>
      </c>
      <c r="D573">
        <f>Kinder!H573</f>
        <v>0</v>
      </c>
      <c r="E573">
        <f>Kinder!I573</f>
        <v>0</v>
      </c>
      <c r="F573">
        <f>Kinder!J573</f>
        <v>0</v>
      </c>
      <c r="G573">
        <f>Kinder!K573</f>
        <v>0</v>
      </c>
      <c r="H573">
        <f>Kinder!L573</f>
        <v>0</v>
      </c>
      <c r="I573">
        <f>Kinder!M573</f>
        <v>0</v>
      </c>
      <c r="J573">
        <f>Kinder!N573</f>
        <v>0</v>
      </c>
      <c r="K573">
        <f>Kinder!O573</f>
        <v>0</v>
      </c>
      <c r="L573">
        <f>Kinder!P573</f>
        <v>0</v>
      </c>
      <c r="AX573" s="165">
        <f>IF(Kinder!BL573=4.5,'Berechnung 4_5 _ x'!$E$31,Kinder!BL573)</f>
        <v>0</v>
      </c>
      <c r="AY573" s="165">
        <f>IF(Kinder!F573=4.5,'Berechnung 4_5 _ x'!$E$31,Kinder!F573)</f>
        <v>0</v>
      </c>
      <c r="AZ573" s="165">
        <f>IF(Kinder!G573=4.5,'Berechnung 4_5 _ x'!$E$31,Kinder!G573)</f>
        <v>0</v>
      </c>
      <c r="BA573" s="165">
        <f>IF(Kinder!H573=4.5,'Berechnung 4_5 _ x'!$E$31,Kinder!H573)</f>
        <v>0</v>
      </c>
      <c r="BB573" s="165">
        <f>IF(Kinder!I573=4.5,'Berechnung 4_5 _ x'!$E$31,Kinder!I573)</f>
        <v>0</v>
      </c>
      <c r="BC573" s="165">
        <f>IF(Kinder!J573=4.5,'Berechnung 4_5 _ x'!$E$31,Kinder!J573)</f>
        <v>0</v>
      </c>
      <c r="BD573" s="165">
        <f>IF(Kinder!K573=4.5,'Berechnung 4_5 _ x'!$E$31,Kinder!K573)</f>
        <v>0</v>
      </c>
      <c r="BE573" s="165">
        <f>IF(Kinder!L573=4.5,'Berechnung 4_5 _ x'!$E$31,Kinder!L573)</f>
        <v>0</v>
      </c>
      <c r="BF573" s="165">
        <f>IF(Kinder!M573=4.5,'Berechnung 4_5 _ x'!$E$31,Kinder!M573)</f>
        <v>0</v>
      </c>
      <c r="BG573" s="165">
        <f>IF(Kinder!N573=4.5,'Berechnung 4_5 _ x'!$E$31,Kinder!N573)</f>
        <v>0</v>
      </c>
      <c r="BH573" s="165">
        <f>IF(Kinder!O573=4.5,'Berechnung 4_5 _ x'!$E$31,Kinder!O573)</f>
        <v>0</v>
      </c>
      <c r="BI573" s="165">
        <f>IF(Kinder!P573=4.5,'Berechnung 4_5 _ x'!$E$31,Kinder!P573)</f>
        <v>0</v>
      </c>
      <c r="BJ573" s="165"/>
      <c r="BK573" s="165"/>
      <c r="BL573" s="165"/>
      <c r="BM573" s="165"/>
      <c r="BN573" s="165"/>
      <c r="BO573" s="165"/>
      <c r="BP573" s="165"/>
      <c r="BQ573" s="165"/>
      <c r="BR573" s="165"/>
      <c r="BS573" s="165"/>
      <c r="BT573" s="165"/>
      <c r="BU573" s="165"/>
      <c r="BW573">
        <f t="shared" ref="BW573:CH573" si="950">IF(MIN(AX573,AX574)&gt;=4.5,1*AX575,BJ574)</f>
        <v>0</v>
      </c>
      <c r="BX573">
        <f t="shared" si="950"/>
        <v>0</v>
      </c>
      <c r="BY573">
        <f t="shared" si="950"/>
        <v>0</v>
      </c>
      <c r="BZ573">
        <f t="shared" si="950"/>
        <v>0</v>
      </c>
      <c r="CA573">
        <f t="shared" si="950"/>
        <v>0</v>
      </c>
      <c r="CB573">
        <f t="shared" si="950"/>
        <v>0</v>
      </c>
      <c r="CC573">
        <f t="shared" si="950"/>
        <v>0</v>
      </c>
      <c r="CD573">
        <f t="shared" si="950"/>
        <v>0</v>
      </c>
      <c r="CE573">
        <f t="shared" si="950"/>
        <v>0</v>
      </c>
      <c r="CF573">
        <f t="shared" si="950"/>
        <v>0</v>
      </c>
      <c r="CG573">
        <f t="shared" si="950"/>
        <v>0</v>
      </c>
      <c r="CH573">
        <f t="shared" si="950"/>
        <v>0</v>
      </c>
      <c r="CJ573" s="78">
        <f>SUM(BW573:CH573)</f>
        <v>0</v>
      </c>
      <c r="CK573" s="581">
        <f>CL573+CM573</f>
        <v>0</v>
      </c>
      <c r="CL573" s="581">
        <f>IF(COUNTIF(Kinder!E575:P575,Antrag!$C$4)=0,0,(IF(AND(A573=2,Kinder!E575=Antrag!$C$4),M574,0)+IF(AND(OR(A573=2,B573=2),Kinder!F575=Antrag!$C$4),N574,0)+IF(AND(OR(A573=2,B573=2,C573=2),Kinder!G575=Antrag!$C$4),O574,0)+IF(AND(OR(A573=2,B573=2,C573=2,D573=2),Kinder!H575=Antrag!$C$4),P574,0)+IF(AND(OR(A573=2,B573=2,C573=2,D573=2,E573=2),Kinder!I575=Antrag!$C$4),Q574,0)+IF(AND(OR(A573=2,B573=2,C573=2,D573=2,E573=2,F573=2),Kinder!J575=Antrag!$C$4),R574,0))/12)</f>
        <v>0</v>
      </c>
      <c r="CM573" s="581">
        <f>IF(COUNTIF(Kinder!E575:P575,Antrag!$C$4)=0,0,(IF(AND(OR(A573=2,B573=2,C573=2,D573=2,E573=2,F573=2,G573=2),Kinder!K575=Antrag!$C$4),S574,0)+IF(AND(OR(A573=2,B573=2,C573=2,D573=2,E573=2,F573=2,G573=2,H573=2),Kinder!L575=Antrag!$C$4),T574,0)+IF(AND(OR(A573=2,B573=2,C573=2,D573=2,E573=2,F573=2,G573=2,H573=2,I573=2),Kinder!M575=Antrag!$C$4),U574,0)+IF(AND(OR(A573=2,B573=2,C573=2,D573=2,E573=2,F573=2,G573=2,H573=2,I573=2,J573=2),Kinder!N575=Antrag!$C$4),V574,0)+IF(AND(OR(A573=2,B573=2,C573=2,D573=2,E573=2,F573=2,G573=2,H573=2,I573=2,J573=2,K573=2),Kinder!O575=Antrag!$C$4),W574,0)+IF(AND(OR(A573=2,B573=2,C573=2,D573=2,E573=2,F573=2,G573=2,H573=2,I573=2,J573=2,K573=2,L573=2),Kinder!P575=Antrag!$C$4),X574,0))/12)</f>
        <v>0</v>
      </c>
    </row>
    <row r="574" spans="1:91" x14ac:dyDescent="0.2">
      <c r="A574" s="124"/>
      <c r="M574">
        <f>Kinder!E574</f>
        <v>0</v>
      </c>
      <c r="N574">
        <f>Kinder!F574</f>
        <v>0</v>
      </c>
      <c r="O574">
        <f>Kinder!G574</f>
        <v>0</v>
      </c>
      <c r="P574">
        <f>Kinder!H574</f>
        <v>0</v>
      </c>
      <c r="Q574">
        <f>Kinder!I574</f>
        <v>0</v>
      </c>
      <c r="R574">
        <f>Kinder!J574</f>
        <v>0</v>
      </c>
      <c r="S574">
        <f>Kinder!K574</f>
        <v>0</v>
      </c>
      <c r="T574">
        <f>Kinder!L574</f>
        <v>0</v>
      </c>
      <c r="U574">
        <f>Kinder!M574</f>
        <v>0</v>
      </c>
      <c r="V574">
        <f>Kinder!N574</f>
        <v>0</v>
      </c>
      <c r="W574">
        <f>Kinder!O574</f>
        <v>0</v>
      </c>
      <c r="X574">
        <f>Kinder!P574</f>
        <v>0</v>
      </c>
      <c r="AX574">
        <f>IF(Kinder!BL573&gt;=4.5,IF('Berechnung 4_5 _ x'!D$5="Nein",4.5,IF(Kinder!AJ$903&lt;3,IF(MAX(Kinder!$AJ$903:AJ$903)&lt;3,4.5,Kinder!BL573),MIN('Berechnung 4_5 _ x'!$E$31:$F$32))),Kinder!BL573)</f>
        <v>0</v>
      </c>
      <c r="AY574">
        <f>IF(Kinder!BM573&gt;=4.5,IF('Berechnung 4_5 _ x'!E$5="Nein",4.5,IF(Kinder!AK$903&lt;3,IF(MAX(Kinder!$AJ$903:AK$903)&lt;3,4.5,Kinder!BM573),MIN('Berechnung 4_5 _ x'!$E$31:$F$32))),Kinder!BM573)</f>
        <v>0</v>
      </c>
      <c r="AZ574">
        <f>IF(Kinder!BN573&gt;=4.5,IF('Berechnung 4_5 _ x'!F$5="Nein",4.5,IF(Kinder!AL$903&lt;3,IF(MAX(Kinder!$AJ$903:AL$903)&lt;3,4.5,Kinder!BN573),MIN('Berechnung 4_5 _ x'!$E$31:$F$32))),Kinder!BN573)</f>
        <v>0</v>
      </c>
      <c r="BA574">
        <f>IF(Kinder!BO573&gt;=4.5,IF('Berechnung 4_5 _ x'!G$5="Nein",4.5,IF(Kinder!AM$903&lt;3,IF(MAX(Kinder!$AJ$903:AM$903)&lt;3,4.5,Kinder!BO573),MIN('Berechnung 4_5 _ x'!$E$31:$F$32))),Kinder!BO573)</f>
        <v>0</v>
      </c>
      <c r="BB574">
        <f>IF(Kinder!BP573&gt;=4.5,IF('Berechnung 4_5 _ x'!H$5="Nein",4.5,IF(Kinder!AN$903&lt;3,IF(MAX(Kinder!$AJ$903:AN$903)&lt;3,4.5,Kinder!BP573),MIN('Berechnung 4_5 _ x'!$E$31:$F$32))),Kinder!BP573)</f>
        <v>0</v>
      </c>
      <c r="BC574">
        <f>IF(Kinder!BQ573&gt;=4.5,IF('Berechnung 4_5 _ x'!I$5="Nein",4.5,IF(Kinder!AO$903&lt;3,IF(MAX(Kinder!$AJ$903:AO$903)&lt;3,4.5,Kinder!BQ573),MIN('Berechnung 4_5 _ x'!$E$31:$F$32))),Kinder!BQ573)</f>
        <v>0</v>
      </c>
      <c r="BD574">
        <f>IF(Kinder!BR573&gt;=4.5,IF('Berechnung 4_5 _ x'!J$5="Nein",4.5,IF(Kinder!AP$903&lt;3,IF(MAX(Kinder!$AJ$903:AP$903)&lt;3,4.5,Kinder!BR573),MIN('Berechnung 4_5 _ x'!$E$31:$F$32))),Kinder!BR573)</f>
        <v>0</v>
      </c>
      <c r="BE574">
        <f>IF(Kinder!BS573&gt;=4.5,IF('Berechnung 4_5 _ x'!K$5="Nein",4.5,IF(Kinder!AQ$903&lt;3,IF(MAX(Kinder!$AJ$903:AQ$903)&lt;3,4.5,Kinder!BS573),MIN('Berechnung 4_5 _ x'!$E$31:$F$32))),Kinder!BS573)</f>
        <v>0</v>
      </c>
      <c r="BF574">
        <f>IF(Kinder!BT573&gt;=4.5,IF('Berechnung 4_5 _ x'!L$5="Nein",4.5,IF(Kinder!AR$903&lt;3,IF(MAX(Kinder!$AJ$903:AR$903)&lt;3,4.5,Kinder!BT573),MIN('Berechnung 4_5 _ x'!$E$31:$F$32))),Kinder!BT573)</f>
        <v>0</v>
      </c>
      <c r="BG574">
        <f>IF(Kinder!BU573&gt;=4.5,IF('Berechnung 4_5 _ x'!M$5="Nein",4.5,IF(Kinder!AS$903&lt;3,IF(MAX(Kinder!$AJ$903:AS$903)&lt;3,4.5,Kinder!BU573),MIN('Berechnung 4_5 _ x'!$E$31:$F$32))),Kinder!BU573)</f>
        <v>0</v>
      </c>
      <c r="BH574">
        <f>IF(Kinder!BV573&gt;=4.5,IF('Berechnung 4_5 _ x'!N$5="Nein",4.5,IF(Kinder!AT$903&lt;3,IF(MAX(Kinder!$AJ$903:AT$903)&lt;3,4.5,Kinder!BV573),MIN('Berechnung 4_5 _ x'!$E$31:$F$32))),Kinder!BV573)</f>
        <v>0</v>
      </c>
      <c r="BI574">
        <f>IF(Kinder!BW573&gt;=4.5,IF('Berechnung 4_5 _ x'!O$5="Nein",4.5,IF(Kinder!AU$903&lt;3,IF(MAX(Kinder!$AJ$903:AU$903)&lt;3,4.5,Kinder!BW573),MIN('Berechnung 4_5 _ x'!$E$31:$F$32))),Kinder!BW573)</f>
        <v>0</v>
      </c>
      <c r="BJ574">
        <f t="shared" ref="BJ574:BU574" si="951">MIN(AX573,AX574)*AX575</f>
        <v>0</v>
      </c>
      <c r="BK574">
        <f t="shared" si="951"/>
        <v>0</v>
      </c>
      <c r="BL574">
        <f t="shared" si="951"/>
        <v>0</v>
      </c>
      <c r="BM574">
        <f t="shared" si="951"/>
        <v>0</v>
      </c>
      <c r="BN574">
        <f t="shared" si="951"/>
        <v>0</v>
      </c>
      <c r="BO574">
        <f t="shared" si="951"/>
        <v>0</v>
      </c>
      <c r="BP574">
        <f t="shared" si="951"/>
        <v>0</v>
      </c>
      <c r="BQ574">
        <f t="shared" si="951"/>
        <v>0</v>
      </c>
      <c r="BR574">
        <f t="shared" si="951"/>
        <v>0</v>
      </c>
      <c r="BS574">
        <f t="shared" si="951"/>
        <v>0</v>
      </c>
      <c r="BT574">
        <f t="shared" si="951"/>
        <v>0</v>
      </c>
      <c r="BU574">
        <f t="shared" si="951"/>
        <v>0</v>
      </c>
      <c r="BV574">
        <f>SUM(BJ574:BU574)</f>
        <v>0</v>
      </c>
      <c r="CJ574" s="78"/>
      <c r="CK574" s="581"/>
      <c r="CL574" s="581"/>
      <c r="CM574" s="581"/>
    </row>
    <row r="575" spans="1:91" ht="13.5" thickBot="1" x14ac:dyDescent="0.25">
      <c r="A575" s="167"/>
      <c r="B575" s="79"/>
      <c r="C575" s="79"/>
      <c r="D575" s="79"/>
      <c r="E575" s="79"/>
      <c r="F575" s="79"/>
      <c r="G575" s="79"/>
      <c r="H575" s="79"/>
      <c r="I575" s="79"/>
      <c r="J575" s="79"/>
      <c r="K575" s="79"/>
      <c r="L575" s="79"/>
      <c r="M575" s="79"/>
      <c r="N575" s="79"/>
      <c r="O575" s="79"/>
      <c r="P575" s="79"/>
      <c r="Q575" s="79"/>
      <c r="R575" s="79"/>
      <c r="S575" s="79"/>
      <c r="T575" s="79"/>
      <c r="U575" s="79"/>
      <c r="V575" s="79"/>
      <c r="W575" s="79"/>
      <c r="X575" s="79"/>
      <c r="Y575" s="79">
        <f t="shared" ref="Y575:AJ575" si="952">A573*M574</f>
        <v>0</v>
      </c>
      <c r="Z575" s="79">
        <f t="shared" si="952"/>
        <v>0</v>
      </c>
      <c r="AA575" s="79">
        <f t="shared" si="952"/>
        <v>0</v>
      </c>
      <c r="AB575" s="79">
        <f t="shared" si="952"/>
        <v>0</v>
      </c>
      <c r="AC575" s="79">
        <f t="shared" si="952"/>
        <v>0</v>
      </c>
      <c r="AD575" s="79">
        <f t="shared" si="952"/>
        <v>0</v>
      </c>
      <c r="AE575" s="79">
        <f t="shared" si="952"/>
        <v>0</v>
      </c>
      <c r="AF575" s="79">
        <f t="shared" si="952"/>
        <v>0</v>
      </c>
      <c r="AG575" s="79">
        <f t="shared" si="952"/>
        <v>0</v>
      </c>
      <c r="AH575" s="79">
        <f t="shared" si="952"/>
        <v>0</v>
      </c>
      <c r="AI575" s="79">
        <f t="shared" si="952"/>
        <v>0</v>
      </c>
      <c r="AJ575" s="79">
        <f t="shared" si="952"/>
        <v>0</v>
      </c>
      <c r="AK575" s="79">
        <f t="shared" ref="AK575:AV575" si="953">IF(A573&gt;4.4,M574,A573*M574)</f>
        <v>0</v>
      </c>
      <c r="AL575" s="79">
        <f t="shared" si="953"/>
        <v>0</v>
      </c>
      <c r="AM575" s="79">
        <f t="shared" si="953"/>
        <v>0</v>
      </c>
      <c r="AN575" s="79">
        <f t="shared" si="953"/>
        <v>0</v>
      </c>
      <c r="AO575" s="79">
        <f t="shared" si="953"/>
        <v>0</v>
      </c>
      <c r="AP575" s="79">
        <f t="shared" si="953"/>
        <v>0</v>
      </c>
      <c r="AQ575" s="79">
        <f t="shared" si="953"/>
        <v>0</v>
      </c>
      <c r="AR575" s="79">
        <f t="shared" si="953"/>
        <v>0</v>
      </c>
      <c r="AS575" s="79">
        <f t="shared" si="953"/>
        <v>0</v>
      </c>
      <c r="AT575" s="79">
        <f t="shared" si="953"/>
        <v>0</v>
      </c>
      <c r="AU575" s="79">
        <f t="shared" si="953"/>
        <v>0</v>
      </c>
      <c r="AV575" s="79">
        <f t="shared" si="953"/>
        <v>0</v>
      </c>
      <c r="AW575" s="79">
        <f>SUM(Y575:AJ575)</f>
        <v>0</v>
      </c>
      <c r="AX575" s="168">
        <f>Kinder!BL574</f>
        <v>0</v>
      </c>
      <c r="AY575" s="168">
        <f>Kinder!BM574</f>
        <v>0</v>
      </c>
      <c r="AZ575" s="168">
        <f>Kinder!BN574</f>
        <v>0</v>
      </c>
      <c r="BA575" s="168">
        <f>Kinder!BO574</f>
        <v>0</v>
      </c>
      <c r="BB575" s="168">
        <f>Kinder!BP574</f>
        <v>0</v>
      </c>
      <c r="BC575" s="168">
        <f>Kinder!BQ574</f>
        <v>0</v>
      </c>
      <c r="BD575" s="168">
        <f>Kinder!BR574</f>
        <v>0</v>
      </c>
      <c r="BE575" s="168">
        <f>Kinder!BS574</f>
        <v>0</v>
      </c>
      <c r="BF575" s="168">
        <f>Kinder!BT574</f>
        <v>0</v>
      </c>
      <c r="BG575" s="168">
        <f>Kinder!BU574</f>
        <v>0</v>
      </c>
      <c r="BH575" s="168">
        <f>Kinder!BV574</f>
        <v>0</v>
      </c>
      <c r="BI575" s="168">
        <f>Kinder!BW574</f>
        <v>0</v>
      </c>
      <c r="BV575" s="79"/>
      <c r="BW575" s="79">
        <f t="shared" ref="BW575:CH575" si="954">IF(MIN(AX573,AX574)&gt;4.5,4.5*AX575,BJ574)</f>
        <v>0</v>
      </c>
      <c r="BX575" s="79">
        <f t="shared" si="954"/>
        <v>0</v>
      </c>
      <c r="BY575" s="79">
        <f t="shared" si="954"/>
        <v>0</v>
      </c>
      <c r="BZ575" s="79">
        <f t="shared" si="954"/>
        <v>0</v>
      </c>
      <c r="CA575" s="79">
        <f t="shared" si="954"/>
        <v>0</v>
      </c>
      <c r="CB575" s="79">
        <f t="shared" si="954"/>
        <v>0</v>
      </c>
      <c r="CC575" s="79">
        <f t="shared" si="954"/>
        <v>0</v>
      </c>
      <c r="CD575" s="79">
        <f t="shared" si="954"/>
        <v>0</v>
      </c>
      <c r="CE575" s="79">
        <f t="shared" si="954"/>
        <v>0</v>
      </c>
      <c r="CF575" s="79">
        <f t="shared" si="954"/>
        <v>0</v>
      </c>
      <c r="CG575" s="79">
        <f t="shared" si="954"/>
        <v>0</v>
      </c>
      <c r="CH575" s="79">
        <f t="shared" si="954"/>
        <v>0</v>
      </c>
      <c r="CI575" s="79">
        <f>SUM(BW575:CH575)</f>
        <v>0</v>
      </c>
      <c r="CJ575" s="80"/>
      <c r="CK575" s="581"/>
      <c r="CL575" s="581"/>
      <c r="CM575" s="581"/>
    </row>
    <row r="576" spans="1:91" x14ac:dyDescent="0.2">
      <c r="A576" s="124">
        <f>Kinder!E576</f>
        <v>0</v>
      </c>
      <c r="B576">
        <f>Kinder!F576</f>
        <v>0</v>
      </c>
      <c r="C576">
        <f>Kinder!G576</f>
        <v>0</v>
      </c>
      <c r="D576">
        <f>Kinder!H576</f>
        <v>0</v>
      </c>
      <c r="E576">
        <f>Kinder!I576</f>
        <v>0</v>
      </c>
      <c r="F576">
        <f>Kinder!J576</f>
        <v>0</v>
      </c>
      <c r="G576">
        <f>Kinder!K576</f>
        <v>0</v>
      </c>
      <c r="H576">
        <f>Kinder!L576</f>
        <v>0</v>
      </c>
      <c r="I576">
        <f>Kinder!M576</f>
        <v>0</v>
      </c>
      <c r="J576">
        <f>Kinder!N576</f>
        <v>0</v>
      </c>
      <c r="K576">
        <f>Kinder!O576</f>
        <v>0</v>
      </c>
      <c r="L576">
        <f>Kinder!P576</f>
        <v>0</v>
      </c>
      <c r="AX576" s="165">
        <f>IF(Kinder!BL576=4.5,'Berechnung 4_5 _ x'!$E$31,Kinder!BL576)</f>
        <v>0</v>
      </c>
      <c r="AY576" s="165">
        <f>IF(Kinder!F576=4.5,'Berechnung 4_5 _ x'!$E$31,Kinder!F576)</f>
        <v>0</v>
      </c>
      <c r="AZ576" s="165">
        <f>IF(Kinder!G576=4.5,'Berechnung 4_5 _ x'!$E$31,Kinder!G576)</f>
        <v>0</v>
      </c>
      <c r="BA576" s="165">
        <f>IF(Kinder!H576=4.5,'Berechnung 4_5 _ x'!$E$31,Kinder!H576)</f>
        <v>0</v>
      </c>
      <c r="BB576" s="165">
        <f>IF(Kinder!I576=4.5,'Berechnung 4_5 _ x'!$E$31,Kinder!I576)</f>
        <v>0</v>
      </c>
      <c r="BC576" s="165">
        <f>IF(Kinder!J576=4.5,'Berechnung 4_5 _ x'!$E$31,Kinder!J576)</f>
        <v>0</v>
      </c>
      <c r="BD576" s="165">
        <f>IF(Kinder!K576=4.5,'Berechnung 4_5 _ x'!$E$31,Kinder!K576)</f>
        <v>0</v>
      </c>
      <c r="BE576" s="165">
        <f>IF(Kinder!L576=4.5,'Berechnung 4_5 _ x'!$E$31,Kinder!L576)</f>
        <v>0</v>
      </c>
      <c r="BF576" s="165">
        <f>IF(Kinder!M576=4.5,'Berechnung 4_5 _ x'!$E$31,Kinder!M576)</f>
        <v>0</v>
      </c>
      <c r="BG576" s="165">
        <f>IF(Kinder!N576=4.5,'Berechnung 4_5 _ x'!$E$31,Kinder!N576)</f>
        <v>0</v>
      </c>
      <c r="BH576" s="165">
        <f>IF(Kinder!O576=4.5,'Berechnung 4_5 _ x'!$E$31,Kinder!O576)</f>
        <v>0</v>
      </c>
      <c r="BI576" s="165">
        <f>IF(Kinder!P576=4.5,'Berechnung 4_5 _ x'!$E$31,Kinder!P576)</f>
        <v>0</v>
      </c>
      <c r="BJ576" s="165"/>
      <c r="BK576" s="165"/>
      <c r="BL576" s="165"/>
      <c r="BM576" s="165"/>
      <c r="BN576" s="165"/>
      <c r="BO576" s="165"/>
      <c r="BP576" s="165"/>
      <c r="BQ576" s="165"/>
      <c r="BR576" s="165"/>
      <c r="BS576" s="165"/>
      <c r="BT576" s="165"/>
      <c r="BU576" s="165"/>
      <c r="BW576">
        <f t="shared" ref="BW576:CH576" si="955">IF(MIN(AX576,AX577)&gt;=4.5,1*AX578,BJ577)</f>
        <v>0</v>
      </c>
      <c r="BX576">
        <f t="shared" si="955"/>
        <v>0</v>
      </c>
      <c r="BY576">
        <f t="shared" si="955"/>
        <v>0</v>
      </c>
      <c r="BZ576">
        <f t="shared" si="955"/>
        <v>0</v>
      </c>
      <c r="CA576">
        <f t="shared" si="955"/>
        <v>0</v>
      </c>
      <c r="CB576">
        <f t="shared" si="955"/>
        <v>0</v>
      </c>
      <c r="CC576">
        <f t="shared" si="955"/>
        <v>0</v>
      </c>
      <c r="CD576">
        <f t="shared" si="955"/>
        <v>0</v>
      </c>
      <c r="CE576">
        <f t="shared" si="955"/>
        <v>0</v>
      </c>
      <c r="CF576">
        <f t="shared" si="955"/>
        <v>0</v>
      </c>
      <c r="CG576">
        <f t="shared" si="955"/>
        <v>0</v>
      </c>
      <c r="CH576">
        <f t="shared" si="955"/>
        <v>0</v>
      </c>
      <c r="CJ576" s="78">
        <f>SUM(BW576:CH576)</f>
        <v>0</v>
      </c>
      <c r="CK576" s="581">
        <f>CL576+CM576</f>
        <v>0</v>
      </c>
      <c r="CL576" s="581">
        <f>IF(COUNTIF(Kinder!E578:P578,Antrag!$C$4)=0,0,(IF(AND(A576=2,Kinder!E578=Antrag!$C$4),M577,0)+IF(AND(OR(A576=2,B576=2),Kinder!F578=Antrag!$C$4),N577,0)+IF(AND(OR(A576=2,B576=2,C576=2),Kinder!G578=Antrag!$C$4),O577,0)+IF(AND(OR(A576=2,B576=2,C576=2,D576=2),Kinder!H578=Antrag!$C$4),P577,0)+IF(AND(OR(A576=2,B576=2,C576=2,D576=2,E576=2),Kinder!I578=Antrag!$C$4),Q577,0)+IF(AND(OR(A576=2,B576=2,C576=2,D576=2,E576=2,F576=2),Kinder!J578=Antrag!$C$4),R577,0))/12)</f>
        <v>0</v>
      </c>
      <c r="CM576" s="581">
        <f>IF(COUNTIF(Kinder!E578:P578,Antrag!$C$4)=0,0,(IF(AND(OR(A576=2,B576=2,C576=2,D576=2,E576=2,F576=2,G576=2),Kinder!K578=Antrag!$C$4),S577,0)+IF(AND(OR(A576=2,B576=2,C576=2,D576=2,E576=2,F576=2,G576=2,H576=2),Kinder!L578=Antrag!$C$4),T577,0)+IF(AND(OR(A576=2,B576=2,C576=2,D576=2,E576=2,F576=2,G576=2,H576=2,I576=2),Kinder!M578=Antrag!$C$4),U577,0)+IF(AND(OR(A576=2,B576=2,C576=2,D576=2,E576=2,F576=2,G576=2,H576=2,I576=2,J576=2),Kinder!N578=Antrag!$C$4),V577,0)+IF(AND(OR(A576=2,B576=2,C576=2,D576=2,E576=2,F576=2,G576=2,H576=2,I576=2,J576=2,K576=2),Kinder!O578=Antrag!$C$4),W577,0)+IF(AND(OR(A576=2,B576=2,C576=2,D576=2,E576=2,F576=2,G576=2,H576=2,I576=2,J576=2,K576=2,L576=2),Kinder!P578=Antrag!$C$4),X577,0))/12)</f>
        <v>0</v>
      </c>
    </row>
    <row r="577" spans="1:91" x14ac:dyDescent="0.2">
      <c r="A577" s="124"/>
      <c r="M577">
        <f>Kinder!E577</f>
        <v>0</v>
      </c>
      <c r="N577">
        <f>Kinder!F577</f>
        <v>0</v>
      </c>
      <c r="O577">
        <f>Kinder!G577</f>
        <v>0</v>
      </c>
      <c r="P577">
        <f>Kinder!H577</f>
        <v>0</v>
      </c>
      <c r="Q577">
        <f>Kinder!I577</f>
        <v>0</v>
      </c>
      <c r="R577">
        <f>Kinder!J577</f>
        <v>0</v>
      </c>
      <c r="S577">
        <f>Kinder!K577</f>
        <v>0</v>
      </c>
      <c r="T577">
        <f>Kinder!L577</f>
        <v>0</v>
      </c>
      <c r="U577">
        <f>Kinder!M577</f>
        <v>0</v>
      </c>
      <c r="V577">
        <f>Kinder!N577</f>
        <v>0</v>
      </c>
      <c r="W577">
        <f>Kinder!O577</f>
        <v>0</v>
      </c>
      <c r="X577">
        <f>Kinder!P577</f>
        <v>0</v>
      </c>
      <c r="AX577">
        <f>IF(Kinder!BL576&gt;=4.5,IF('Berechnung 4_5 _ x'!D$5="Nein",4.5,IF(Kinder!AJ$903&lt;3,IF(MAX(Kinder!$AJ$903:AJ$903)&lt;3,4.5,Kinder!BL576),MIN('Berechnung 4_5 _ x'!$E$31:$F$32))),Kinder!BL576)</f>
        <v>0</v>
      </c>
      <c r="AY577">
        <f>IF(Kinder!BM576&gt;=4.5,IF('Berechnung 4_5 _ x'!E$5="Nein",4.5,IF(Kinder!AK$903&lt;3,IF(MAX(Kinder!$AJ$903:AK$903)&lt;3,4.5,Kinder!BM576),MIN('Berechnung 4_5 _ x'!$E$31:$F$32))),Kinder!BM576)</f>
        <v>0</v>
      </c>
      <c r="AZ577">
        <f>IF(Kinder!BN576&gt;=4.5,IF('Berechnung 4_5 _ x'!F$5="Nein",4.5,IF(Kinder!AL$903&lt;3,IF(MAX(Kinder!$AJ$903:AL$903)&lt;3,4.5,Kinder!BN576),MIN('Berechnung 4_5 _ x'!$E$31:$F$32))),Kinder!BN576)</f>
        <v>0</v>
      </c>
      <c r="BA577">
        <f>IF(Kinder!BO576&gt;=4.5,IF('Berechnung 4_5 _ x'!G$5="Nein",4.5,IF(Kinder!AM$903&lt;3,IF(MAX(Kinder!$AJ$903:AM$903)&lt;3,4.5,Kinder!BO576),MIN('Berechnung 4_5 _ x'!$E$31:$F$32))),Kinder!BO576)</f>
        <v>0</v>
      </c>
      <c r="BB577">
        <f>IF(Kinder!BP576&gt;=4.5,IF('Berechnung 4_5 _ x'!H$5="Nein",4.5,IF(Kinder!AN$903&lt;3,IF(MAX(Kinder!$AJ$903:AN$903)&lt;3,4.5,Kinder!BP576),MIN('Berechnung 4_5 _ x'!$E$31:$F$32))),Kinder!BP576)</f>
        <v>0</v>
      </c>
      <c r="BC577">
        <f>IF(Kinder!BQ576&gt;=4.5,IF('Berechnung 4_5 _ x'!I$5="Nein",4.5,IF(Kinder!AO$903&lt;3,IF(MAX(Kinder!$AJ$903:AO$903)&lt;3,4.5,Kinder!BQ576),MIN('Berechnung 4_5 _ x'!$E$31:$F$32))),Kinder!BQ576)</f>
        <v>0</v>
      </c>
      <c r="BD577">
        <f>IF(Kinder!BR576&gt;=4.5,IF('Berechnung 4_5 _ x'!J$5="Nein",4.5,IF(Kinder!AP$903&lt;3,IF(MAX(Kinder!$AJ$903:AP$903)&lt;3,4.5,Kinder!BR576),MIN('Berechnung 4_5 _ x'!$E$31:$F$32))),Kinder!BR576)</f>
        <v>0</v>
      </c>
      <c r="BE577">
        <f>IF(Kinder!BS576&gt;=4.5,IF('Berechnung 4_5 _ x'!K$5="Nein",4.5,IF(Kinder!AQ$903&lt;3,IF(MAX(Kinder!$AJ$903:AQ$903)&lt;3,4.5,Kinder!BS576),MIN('Berechnung 4_5 _ x'!$E$31:$F$32))),Kinder!BS576)</f>
        <v>0</v>
      </c>
      <c r="BF577">
        <f>IF(Kinder!BT576&gt;=4.5,IF('Berechnung 4_5 _ x'!L$5="Nein",4.5,IF(Kinder!AR$903&lt;3,IF(MAX(Kinder!$AJ$903:AR$903)&lt;3,4.5,Kinder!BT576),MIN('Berechnung 4_5 _ x'!$E$31:$F$32))),Kinder!BT576)</f>
        <v>0</v>
      </c>
      <c r="BG577">
        <f>IF(Kinder!BU576&gt;=4.5,IF('Berechnung 4_5 _ x'!M$5="Nein",4.5,IF(Kinder!AS$903&lt;3,IF(MAX(Kinder!$AJ$903:AS$903)&lt;3,4.5,Kinder!BU576),MIN('Berechnung 4_5 _ x'!$E$31:$F$32))),Kinder!BU576)</f>
        <v>0</v>
      </c>
      <c r="BH577">
        <f>IF(Kinder!BV576&gt;=4.5,IF('Berechnung 4_5 _ x'!N$5="Nein",4.5,IF(Kinder!AT$903&lt;3,IF(MAX(Kinder!$AJ$903:AT$903)&lt;3,4.5,Kinder!BV576),MIN('Berechnung 4_5 _ x'!$E$31:$F$32))),Kinder!BV576)</f>
        <v>0</v>
      </c>
      <c r="BI577">
        <f>IF(Kinder!BW576&gt;=4.5,IF('Berechnung 4_5 _ x'!O$5="Nein",4.5,IF(Kinder!AU$903&lt;3,IF(MAX(Kinder!$AJ$903:AU$903)&lt;3,4.5,Kinder!BW576),MIN('Berechnung 4_5 _ x'!$E$31:$F$32))),Kinder!BW576)</f>
        <v>0</v>
      </c>
      <c r="BJ577">
        <f t="shared" ref="BJ577:BU577" si="956">MIN(AX576,AX577)*AX578</f>
        <v>0</v>
      </c>
      <c r="BK577">
        <f t="shared" si="956"/>
        <v>0</v>
      </c>
      <c r="BL577">
        <f t="shared" si="956"/>
        <v>0</v>
      </c>
      <c r="BM577">
        <f t="shared" si="956"/>
        <v>0</v>
      </c>
      <c r="BN577">
        <f t="shared" si="956"/>
        <v>0</v>
      </c>
      <c r="BO577">
        <f t="shared" si="956"/>
        <v>0</v>
      </c>
      <c r="BP577">
        <f t="shared" si="956"/>
        <v>0</v>
      </c>
      <c r="BQ577">
        <f t="shared" si="956"/>
        <v>0</v>
      </c>
      <c r="BR577">
        <f t="shared" si="956"/>
        <v>0</v>
      </c>
      <c r="BS577">
        <f t="shared" si="956"/>
        <v>0</v>
      </c>
      <c r="BT577">
        <f t="shared" si="956"/>
        <v>0</v>
      </c>
      <c r="BU577">
        <f t="shared" si="956"/>
        <v>0</v>
      </c>
      <c r="BV577">
        <f>SUM(BJ577:BU577)</f>
        <v>0</v>
      </c>
      <c r="CJ577" s="78"/>
      <c r="CK577" s="581"/>
      <c r="CL577" s="581"/>
      <c r="CM577" s="581"/>
    </row>
    <row r="578" spans="1:91" ht="13.5" thickBot="1" x14ac:dyDescent="0.25">
      <c r="A578" s="167"/>
      <c r="B578" s="79"/>
      <c r="C578" s="79"/>
      <c r="D578" s="79"/>
      <c r="E578" s="79"/>
      <c r="F578" s="79"/>
      <c r="G578" s="79"/>
      <c r="H578" s="79"/>
      <c r="I578" s="79"/>
      <c r="J578" s="79"/>
      <c r="K578" s="79"/>
      <c r="L578" s="79"/>
      <c r="M578" s="79"/>
      <c r="N578" s="79"/>
      <c r="O578" s="79"/>
      <c r="P578" s="79"/>
      <c r="Q578" s="79"/>
      <c r="R578" s="79"/>
      <c r="S578" s="79"/>
      <c r="T578" s="79"/>
      <c r="U578" s="79"/>
      <c r="V578" s="79"/>
      <c r="W578" s="79"/>
      <c r="X578" s="79"/>
      <c r="Y578" s="79">
        <f t="shared" ref="Y578:AJ578" si="957">A576*M577</f>
        <v>0</v>
      </c>
      <c r="Z578" s="79">
        <f t="shared" si="957"/>
        <v>0</v>
      </c>
      <c r="AA578" s="79">
        <f t="shared" si="957"/>
        <v>0</v>
      </c>
      <c r="AB578" s="79">
        <f t="shared" si="957"/>
        <v>0</v>
      </c>
      <c r="AC578" s="79">
        <f t="shared" si="957"/>
        <v>0</v>
      </c>
      <c r="AD578" s="79">
        <f t="shared" si="957"/>
        <v>0</v>
      </c>
      <c r="AE578" s="79">
        <f t="shared" si="957"/>
        <v>0</v>
      </c>
      <c r="AF578" s="79">
        <f t="shared" si="957"/>
        <v>0</v>
      </c>
      <c r="AG578" s="79">
        <f t="shared" si="957"/>
        <v>0</v>
      </c>
      <c r="AH578" s="79">
        <f t="shared" si="957"/>
        <v>0</v>
      </c>
      <c r="AI578" s="79">
        <f t="shared" si="957"/>
        <v>0</v>
      </c>
      <c r="AJ578" s="79">
        <f t="shared" si="957"/>
        <v>0</v>
      </c>
      <c r="AK578" s="79">
        <f t="shared" ref="AK578:AV578" si="958">IF(A576&gt;4.4,M577,A576*M577)</f>
        <v>0</v>
      </c>
      <c r="AL578" s="79">
        <f t="shared" si="958"/>
        <v>0</v>
      </c>
      <c r="AM578" s="79">
        <f t="shared" si="958"/>
        <v>0</v>
      </c>
      <c r="AN578" s="79">
        <f t="shared" si="958"/>
        <v>0</v>
      </c>
      <c r="AO578" s="79">
        <f t="shared" si="958"/>
        <v>0</v>
      </c>
      <c r="AP578" s="79">
        <f t="shared" si="958"/>
        <v>0</v>
      </c>
      <c r="AQ578" s="79">
        <f t="shared" si="958"/>
        <v>0</v>
      </c>
      <c r="AR578" s="79">
        <f t="shared" si="958"/>
        <v>0</v>
      </c>
      <c r="AS578" s="79">
        <f t="shared" si="958"/>
        <v>0</v>
      </c>
      <c r="AT578" s="79">
        <f t="shared" si="958"/>
        <v>0</v>
      </c>
      <c r="AU578" s="79">
        <f t="shared" si="958"/>
        <v>0</v>
      </c>
      <c r="AV578" s="79">
        <f t="shared" si="958"/>
        <v>0</v>
      </c>
      <c r="AW578" s="79">
        <f>SUM(Y578:AJ578)</f>
        <v>0</v>
      </c>
      <c r="AX578" s="168">
        <f>Kinder!BL577</f>
        <v>0</v>
      </c>
      <c r="AY578" s="168">
        <f>Kinder!BM577</f>
        <v>0</v>
      </c>
      <c r="AZ578" s="168">
        <f>Kinder!BN577</f>
        <v>0</v>
      </c>
      <c r="BA578" s="168">
        <f>Kinder!BO577</f>
        <v>0</v>
      </c>
      <c r="BB578" s="168">
        <f>Kinder!BP577</f>
        <v>0</v>
      </c>
      <c r="BC578" s="168">
        <f>Kinder!BQ577</f>
        <v>0</v>
      </c>
      <c r="BD578" s="168">
        <f>Kinder!BR577</f>
        <v>0</v>
      </c>
      <c r="BE578" s="168">
        <f>Kinder!BS577</f>
        <v>0</v>
      </c>
      <c r="BF578" s="168">
        <f>Kinder!BT577</f>
        <v>0</v>
      </c>
      <c r="BG578" s="168">
        <f>Kinder!BU577</f>
        <v>0</v>
      </c>
      <c r="BH578" s="168">
        <f>Kinder!BV577</f>
        <v>0</v>
      </c>
      <c r="BI578" s="168">
        <f>Kinder!BW577</f>
        <v>0</v>
      </c>
      <c r="BV578" s="79"/>
      <c r="BW578" s="79">
        <f t="shared" ref="BW578:CH578" si="959">IF(MIN(AX576,AX577)&gt;4.5,4.5*AX578,BJ577)</f>
        <v>0</v>
      </c>
      <c r="BX578" s="79">
        <f t="shared" si="959"/>
        <v>0</v>
      </c>
      <c r="BY578" s="79">
        <f t="shared" si="959"/>
        <v>0</v>
      </c>
      <c r="BZ578" s="79">
        <f t="shared" si="959"/>
        <v>0</v>
      </c>
      <c r="CA578" s="79">
        <f t="shared" si="959"/>
        <v>0</v>
      </c>
      <c r="CB578" s="79">
        <f t="shared" si="959"/>
        <v>0</v>
      </c>
      <c r="CC578" s="79">
        <f t="shared" si="959"/>
        <v>0</v>
      </c>
      <c r="CD578" s="79">
        <f t="shared" si="959"/>
        <v>0</v>
      </c>
      <c r="CE578" s="79">
        <f t="shared" si="959"/>
        <v>0</v>
      </c>
      <c r="CF578" s="79">
        <f t="shared" si="959"/>
        <v>0</v>
      </c>
      <c r="CG578" s="79">
        <f t="shared" si="959"/>
        <v>0</v>
      </c>
      <c r="CH578" s="79">
        <f t="shared" si="959"/>
        <v>0</v>
      </c>
      <c r="CI578" s="79">
        <f>SUM(BW578:CH578)</f>
        <v>0</v>
      </c>
      <c r="CJ578" s="80"/>
      <c r="CK578" s="581"/>
      <c r="CL578" s="581"/>
      <c r="CM578" s="581"/>
    </row>
    <row r="579" spans="1:91" x14ac:dyDescent="0.2">
      <c r="A579" s="124">
        <f>Kinder!E579</f>
        <v>0</v>
      </c>
      <c r="B579">
        <f>Kinder!F579</f>
        <v>0</v>
      </c>
      <c r="C579">
        <f>Kinder!G579</f>
        <v>0</v>
      </c>
      <c r="D579">
        <f>Kinder!H579</f>
        <v>0</v>
      </c>
      <c r="E579">
        <f>Kinder!I579</f>
        <v>0</v>
      </c>
      <c r="F579">
        <f>Kinder!J579</f>
        <v>0</v>
      </c>
      <c r="G579">
        <f>Kinder!K579</f>
        <v>0</v>
      </c>
      <c r="H579">
        <f>Kinder!L579</f>
        <v>0</v>
      </c>
      <c r="I579">
        <f>Kinder!M579</f>
        <v>0</v>
      </c>
      <c r="J579">
        <f>Kinder!N579</f>
        <v>0</v>
      </c>
      <c r="K579">
        <f>Kinder!O579</f>
        <v>0</v>
      </c>
      <c r="L579">
        <f>Kinder!P579</f>
        <v>0</v>
      </c>
      <c r="AX579" s="165">
        <f>IF(Kinder!BL579=4.5,'Berechnung 4_5 _ x'!$E$31,Kinder!BL579)</f>
        <v>0</v>
      </c>
      <c r="AY579" s="165">
        <f>IF(Kinder!F579=4.5,'Berechnung 4_5 _ x'!$E$31,Kinder!F579)</f>
        <v>0</v>
      </c>
      <c r="AZ579" s="165">
        <f>IF(Kinder!G579=4.5,'Berechnung 4_5 _ x'!$E$31,Kinder!G579)</f>
        <v>0</v>
      </c>
      <c r="BA579" s="165">
        <f>IF(Kinder!H579=4.5,'Berechnung 4_5 _ x'!$E$31,Kinder!H579)</f>
        <v>0</v>
      </c>
      <c r="BB579" s="165">
        <f>IF(Kinder!I579=4.5,'Berechnung 4_5 _ x'!$E$31,Kinder!I579)</f>
        <v>0</v>
      </c>
      <c r="BC579" s="165">
        <f>IF(Kinder!J579=4.5,'Berechnung 4_5 _ x'!$E$31,Kinder!J579)</f>
        <v>0</v>
      </c>
      <c r="BD579" s="165">
        <f>IF(Kinder!K579=4.5,'Berechnung 4_5 _ x'!$E$31,Kinder!K579)</f>
        <v>0</v>
      </c>
      <c r="BE579" s="165">
        <f>IF(Kinder!L579=4.5,'Berechnung 4_5 _ x'!$E$31,Kinder!L579)</f>
        <v>0</v>
      </c>
      <c r="BF579" s="165">
        <f>IF(Kinder!M579=4.5,'Berechnung 4_5 _ x'!$E$31,Kinder!M579)</f>
        <v>0</v>
      </c>
      <c r="BG579" s="165">
        <f>IF(Kinder!N579=4.5,'Berechnung 4_5 _ x'!$E$31,Kinder!N579)</f>
        <v>0</v>
      </c>
      <c r="BH579" s="165">
        <f>IF(Kinder!O579=4.5,'Berechnung 4_5 _ x'!$E$31,Kinder!O579)</f>
        <v>0</v>
      </c>
      <c r="BI579" s="165">
        <f>IF(Kinder!P579=4.5,'Berechnung 4_5 _ x'!$E$31,Kinder!P579)</f>
        <v>0</v>
      </c>
      <c r="BJ579" s="165"/>
      <c r="BK579" s="165"/>
      <c r="BL579" s="165"/>
      <c r="BM579" s="165"/>
      <c r="BN579" s="165"/>
      <c r="BO579" s="165"/>
      <c r="BP579" s="165"/>
      <c r="BQ579" s="165"/>
      <c r="BR579" s="165"/>
      <c r="BS579" s="165"/>
      <c r="BT579" s="165"/>
      <c r="BU579" s="165"/>
      <c r="BW579">
        <f t="shared" ref="BW579:CH579" si="960">IF(MIN(AX579,AX580)&gt;=4.5,1*AX581,BJ580)</f>
        <v>0</v>
      </c>
      <c r="BX579">
        <f t="shared" si="960"/>
        <v>0</v>
      </c>
      <c r="BY579">
        <f t="shared" si="960"/>
        <v>0</v>
      </c>
      <c r="BZ579">
        <f t="shared" si="960"/>
        <v>0</v>
      </c>
      <c r="CA579">
        <f t="shared" si="960"/>
        <v>0</v>
      </c>
      <c r="CB579">
        <f t="shared" si="960"/>
        <v>0</v>
      </c>
      <c r="CC579">
        <f t="shared" si="960"/>
        <v>0</v>
      </c>
      <c r="CD579">
        <f t="shared" si="960"/>
        <v>0</v>
      </c>
      <c r="CE579">
        <f t="shared" si="960"/>
        <v>0</v>
      </c>
      <c r="CF579">
        <f t="shared" si="960"/>
        <v>0</v>
      </c>
      <c r="CG579">
        <f t="shared" si="960"/>
        <v>0</v>
      </c>
      <c r="CH579">
        <f t="shared" si="960"/>
        <v>0</v>
      </c>
      <c r="CJ579" s="78">
        <f>SUM(BW579:CH579)</f>
        <v>0</v>
      </c>
      <c r="CK579" s="581">
        <f>CL579+CM579</f>
        <v>0</v>
      </c>
      <c r="CL579" s="581">
        <f>IF(COUNTIF(Kinder!E581:P581,Antrag!$C$4)=0,0,(IF(AND(A579=2,Kinder!E581=Antrag!$C$4),M580,0)+IF(AND(OR(A579=2,B579=2),Kinder!F581=Antrag!$C$4),N580,0)+IF(AND(OR(A579=2,B579=2,C579=2),Kinder!G581=Antrag!$C$4),O580,0)+IF(AND(OR(A579=2,B579=2,C579=2,D579=2),Kinder!H581=Antrag!$C$4),P580,0)+IF(AND(OR(A579=2,B579=2,C579=2,D579=2,E579=2),Kinder!I581=Antrag!$C$4),Q580,0)+IF(AND(OR(A579=2,B579=2,C579=2,D579=2,E579=2,F579=2),Kinder!J581=Antrag!$C$4),R580,0))/12)</f>
        <v>0</v>
      </c>
      <c r="CM579" s="581">
        <f>IF(COUNTIF(Kinder!E581:P581,Antrag!$C$4)=0,0,(IF(AND(OR(A579=2,B579=2,C579=2,D579=2,E579=2,F579=2,G579=2),Kinder!K581=Antrag!$C$4),S580,0)+IF(AND(OR(A579=2,B579=2,C579=2,D579=2,E579=2,F579=2,G579=2,H579=2),Kinder!L581=Antrag!$C$4),T580,0)+IF(AND(OR(A579=2,B579=2,C579=2,D579=2,E579=2,F579=2,G579=2,H579=2,I579=2),Kinder!M581=Antrag!$C$4),U580,0)+IF(AND(OR(A579=2,B579=2,C579=2,D579=2,E579=2,F579=2,G579=2,H579=2,I579=2,J579=2),Kinder!N581=Antrag!$C$4),V580,0)+IF(AND(OR(A579=2,B579=2,C579=2,D579=2,E579=2,F579=2,G579=2,H579=2,I579=2,J579=2,K579=2),Kinder!O581=Antrag!$C$4),W580,0)+IF(AND(OR(A579=2,B579=2,C579=2,D579=2,E579=2,F579=2,G579=2,H579=2,I579=2,J579=2,K579=2,L579=2),Kinder!P581=Antrag!$C$4),X580,0))/12)</f>
        <v>0</v>
      </c>
    </row>
    <row r="580" spans="1:91" x14ac:dyDescent="0.2">
      <c r="A580" s="124"/>
      <c r="M580">
        <f>Kinder!E580</f>
        <v>0</v>
      </c>
      <c r="N580">
        <f>Kinder!F580</f>
        <v>0</v>
      </c>
      <c r="O580">
        <f>Kinder!G580</f>
        <v>0</v>
      </c>
      <c r="P580">
        <f>Kinder!H580</f>
        <v>0</v>
      </c>
      <c r="Q580">
        <f>Kinder!I580</f>
        <v>0</v>
      </c>
      <c r="R580">
        <f>Kinder!J580</f>
        <v>0</v>
      </c>
      <c r="S580">
        <f>Kinder!K580</f>
        <v>0</v>
      </c>
      <c r="T580">
        <f>Kinder!L580</f>
        <v>0</v>
      </c>
      <c r="U580">
        <f>Kinder!M580</f>
        <v>0</v>
      </c>
      <c r="V580">
        <f>Kinder!N580</f>
        <v>0</v>
      </c>
      <c r="W580">
        <f>Kinder!O580</f>
        <v>0</v>
      </c>
      <c r="X580">
        <f>Kinder!P580</f>
        <v>0</v>
      </c>
      <c r="AX580">
        <f>IF(Kinder!BL579&gt;=4.5,IF('Berechnung 4_5 _ x'!D$5="Nein",4.5,IF(Kinder!AJ$903&lt;3,IF(MAX(Kinder!$AJ$903:AJ$903)&lt;3,4.5,Kinder!BL579),MIN('Berechnung 4_5 _ x'!$E$31:$F$32))),Kinder!BL579)</f>
        <v>0</v>
      </c>
      <c r="AY580">
        <f>IF(Kinder!BM579&gt;=4.5,IF('Berechnung 4_5 _ x'!E$5="Nein",4.5,IF(Kinder!AK$903&lt;3,IF(MAX(Kinder!$AJ$903:AK$903)&lt;3,4.5,Kinder!BM579),MIN('Berechnung 4_5 _ x'!$E$31:$F$32))),Kinder!BM579)</f>
        <v>0</v>
      </c>
      <c r="AZ580">
        <f>IF(Kinder!BN579&gt;=4.5,IF('Berechnung 4_5 _ x'!F$5="Nein",4.5,IF(Kinder!AL$903&lt;3,IF(MAX(Kinder!$AJ$903:AL$903)&lt;3,4.5,Kinder!BN579),MIN('Berechnung 4_5 _ x'!$E$31:$F$32))),Kinder!BN579)</f>
        <v>0</v>
      </c>
      <c r="BA580">
        <f>IF(Kinder!BO579&gt;=4.5,IF('Berechnung 4_5 _ x'!G$5="Nein",4.5,IF(Kinder!AM$903&lt;3,IF(MAX(Kinder!$AJ$903:AM$903)&lt;3,4.5,Kinder!BO579),MIN('Berechnung 4_5 _ x'!$E$31:$F$32))),Kinder!BO579)</f>
        <v>0</v>
      </c>
      <c r="BB580">
        <f>IF(Kinder!BP579&gt;=4.5,IF('Berechnung 4_5 _ x'!H$5="Nein",4.5,IF(Kinder!AN$903&lt;3,IF(MAX(Kinder!$AJ$903:AN$903)&lt;3,4.5,Kinder!BP579),MIN('Berechnung 4_5 _ x'!$E$31:$F$32))),Kinder!BP579)</f>
        <v>0</v>
      </c>
      <c r="BC580">
        <f>IF(Kinder!BQ579&gt;=4.5,IF('Berechnung 4_5 _ x'!I$5="Nein",4.5,IF(Kinder!AO$903&lt;3,IF(MAX(Kinder!$AJ$903:AO$903)&lt;3,4.5,Kinder!BQ579),MIN('Berechnung 4_5 _ x'!$E$31:$F$32))),Kinder!BQ579)</f>
        <v>0</v>
      </c>
      <c r="BD580">
        <f>IF(Kinder!BR579&gt;=4.5,IF('Berechnung 4_5 _ x'!J$5="Nein",4.5,IF(Kinder!AP$903&lt;3,IF(MAX(Kinder!$AJ$903:AP$903)&lt;3,4.5,Kinder!BR579),MIN('Berechnung 4_5 _ x'!$E$31:$F$32))),Kinder!BR579)</f>
        <v>0</v>
      </c>
      <c r="BE580">
        <f>IF(Kinder!BS579&gt;=4.5,IF('Berechnung 4_5 _ x'!K$5="Nein",4.5,IF(Kinder!AQ$903&lt;3,IF(MAX(Kinder!$AJ$903:AQ$903)&lt;3,4.5,Kinder!BS579),MIN('Berechnung 4_5 _ x'!$E$31:$F$32))),Kinder!BS579)</f>
        <v>0</v>
      </c>
      <c r="BF580">
        <f>IF(Kinder!BT579&gt;=4.5,IF('Berechnung 4_5 _ x'!L$5="Nein",4.5,IF(Kinder!AR$903&lt;3,IF(MAX(Kinder!$AJ$903:AR$903)&lt;3,4.5,Kinder!BT579),MIN('Berechnung 4_5 _ x'!$E$31:$F$32))),Kinder!BT579)</f>
        <v>0</v>
      </c>
      <c r="BG580">
        <f>IF(Kinder!BU579&gt;=4.5,IF('Berechnung 4_5 _ x'!M$5="Nein",4.5,IF(Kinder!AS$903&lt;3,IF(MAX(Kinder!$AJ$903:AS$903)&lt;3,4.5,Kinder!BU579),MIN('Berechnung 4_5 _ x'!$E$31:$F$32))),Kinder!BU579)</f>
        <v>0</v>
      </c>
      <c r="BH580">
        <f>IF(Kinder!BV579&gt;=4.5,IF('Berechnung 4_5 _ x'!N$5="Nein",4.5,IF(Kinder!AT$903&lt;3,IF(MAX(Kinder!$AJ$903:AT$903)&lt;3,4.5,Kinder!BV579),MIN('Berechnung 4_5 _ x'!$E$31:$F$32))),Kinder!BV579)</f>
        <v>0</v>
      </c>
      <c r="BI580">
        <f>IF(Kinder!BW579&gt;=4.5,IF('Berechnung 4_5 _ x'!O$5="Nein",4.5,IF(Kinder!AU$903&lt;3,IF(MAX(Kinder!$AJ$903:AU$903)&lt;3,4.5,Kinder!BW579),MIN('Berechnung 4_5 _ x'!$E$31:$F$32))),Kinder!BW579)</f>
        <v>0</v>
      </c>
      <c r="BJ580">
        <f t="shared" ref="BJ580:BU580" si="961">MIN(AX579,AX580)*AX581</f>
        <v>0</v>
      </c>
      <c r="BK580">
        <f t="shared" si="961"/>
        <v>0</v>
      </c>
      <c r="BL580">
        <f t="shared" si="961"/>
        <v>0</v>
      </c>
      <c r="BM580">
        <f t="shared" si="961"/>
        <v>0</v>
      </c>
      <c r="BN580">
        <f t="shared" si="961"/>
        <v>0</v>
      </c>
      <c r="BO580">
        <f t="shared" si="961"/>
        <v>0</v>
      </c>
      <c r="BP580">
        <f t="shared" si="961"/>
        <v>0</v>
      </c>
      <c r="BQ580">
        <f t="shared" si="961"/>
        <v>0</v>
      </c>
      <c r="BR580">
        <f t="shared" si="961"/>
        <v>0</v>
      </c>
      <c r="BS580">
        <f t="shared" si="961"/>
        <v>0</v>
      </c>
      <c r="BT580">
        <f t="shared" si="961"/>
        <v>0</v>
      </c>
      <c r="BU580">
        <f t="shared" si="961"/>
        <v>0</v>
      </c>
      <c r="BV580">
        <f>SUM(BJ580:BU580)</f>
        <v>0</v>
      </c>
      <c r="CJ580" s="78"/>
      <c r="CK580" s="581"/>
      <c r="CL580" s="581"/>
      <c r="CM580" s="581"/>
    </row>
    <row r="581" spans="1:91" ht="13.5" thickBot="1" x14ac:dyDescent="0.25">
      <c r="A581" s="167"/>
      <c r="B581" s="79"/>
      <c r="C581" s="79"/>
      <c r="D581" s="79"/>
      <c r="E581" s="79"/>
      <c r="F581" s="79"/>
      <c r="G581" s="79"/>
      <c r="H581" s="79"/>
      <c r="I581" s="79"/>
      <c r="J581" s="79"/>
      <c r="K581" s="79"/>
      <c r="L581" s="79"/>
      <c r="M581" s="79"/>
      <c r="N581" s="79"/>
      <c r="O581" s="79"/>
      <c r="P581" s="79"/>
      <c r="Q581" s="79"/>
      <c r="R581" s="79"/>
      <c r="S581" s="79"/>
      <c r="T581" s="79"/>
      <c r="U581" s="79"/>
      <c r="V581" s="79"/>
      <c r="W581" s="79"/>
      <c r="X581" s="79"/>
      <c r="Y581" s="79">
        <f t="shared" ref="Y581:AJ581" si="962">A579*M580</f>
        <v>0</v>
      </c>
      <c r="Z581" s="79">
        <f t="shared" si="962"/>
        <v>0</v>
      </c>
      <c r="AA581" s="79">
        <f t="shared" si="962"/>
        <v>0</v>
      </c>
      <c r="AB581" s="79">
        <f t="shared" si="962"/>
        <v>0</v>
      </c>
      <c r="AC581" s="79">
        <f t="shared" si="962"/>
        <v>0</v>
      </c>
      <c r="AD581" s="79">
        <f t="shared" si="962"/>
        <v>0</v>
      </c>
      <c r="AE581" s="79">
        <f t="shared" si="962"/>
        <v>0</v>
      </c>
      <c r="AF581" s="79">
        <f t="shared" si="962"/>
        <v>0</v>
      </c>
      <c r="AG581" s="79">
        <f t="shared" si="962"/>
        <v>0</v>
      </c>
      <c r="AH581" s="79">
        <f t="shared" si="962"/>
        <v>0</v>
      </c>
      <c r="AI581" s="79">
        <f t="shared" si="962"/>
        <v>0</v>
      </c>
      <c r="AJ581" s="79">
        <f t="shared" si="962"/>
        <v>0</v>
      </c>
      <c r="AK581" s="79">
        <f t="shared" ref="AK581:AV581" si="963">IF(A579&gt;4.4,M580,A579*M580)</f>
        <v>0</v>
      </c>
      <c r="AL581" s="79">
        <f t="shared" si="963"/>
        <v>0</v>
      </c>
      <c r="AM581" s="79">
        <f t="shared" si="963"/>
        <v>0</v>
      </c>
      <c r="AN581" s="79">
        <f t="shared" si="963"/>
        <v>0</v>
      </c>
      <c r="AO581" s="79">
        <f t="shared" si="963"/>
        <v>0</v>
      </c>
      <c r="AP581" s="79">
        <f t="shared" si="963"/>
        <v>0</v>
      </c>
      <c r="AQ581" s="79">
        <f t="shared" si="963"/>
        <v>0</v>
      </c>
      <c r="AR581" s="79">
        <f t="shared" si="963"/>
        <v>0</v>
      </c>
      <c r="AS581" s="79">
        <f t="shared" si="963"/>
        <v>0</v>
      </c>
      <c r="AT581" s="79">
        <f t="shared" si="963"/>
        <v>0</v>
      </c>
      <c r="AU581" s="79">
        <f t="shared" si="963"/>
        <v>0</v>
      </c>
      <c r="AV581" s="79">
        <f t="shared" si="963"/>
        <v>0</v>
      </c>
      <c r="AW581" s="79">
        <f>SUM(Y581:AJ581)</f>
        <v>0</v>
      </c>
      <c r="AX581" s="168">
        <f>Kinder!BL580</f>
        <v>0</v>
      </c>
      <c r="AY581" s="168">
        <f>Kinder!BM580</f>
        <v>0</v>
      </c>
      <c r="AZ581" s="168">
        <f>Kinder!BN580</f>
        <v>0</v>
      </c>
      <c r="BA581" s="168">
        <f>Kinder!BO580</f>
        <v>0</v>
      </c>
      <c r="BB581" s="168">
        <f>Kinder!BP580</f>
        <v>0</v>
      </c>
      <c r="BC581" s="168">
        <f>Kinder!BQ580</f>
        <v>0</v>
      </c>
      <c r="BD581" s="168">
        <f>Kinder!BR580</f>
        <v>0</v>
      </c>
      <c r="BE581" s="168">
        <f>Kinder!BS580</f>
        <v>0</v>
      </c>
      <c r="BF581" s="168">
        <f>Kinder!BT580</f>
        <v>0</v>
      </c>
      <c r="BG581" s="168">
        <f>Kinder!BU580</f>
        <v>0</v>
      </c>
      <c r="BH581" s="168">
        <f>Kinder!BV580</f>
        <v>0</v>
      </c>
      <c r="BI581" s="168">
        <f>Kinder!BW580</f>
        <v>0</v>
      </c>
      <c r="BV581" s="79"/>
      <c r="BW581" s="79">
        <f t="shared" ref="BW581:CH581" si="964">IF(MIN(AX579,AX580)&gt;4.5,4.5*AX581,BJ580)</f>
        <v>0</v>
      </c>
      <c r="BX581" s="79">
        <f t="shared" si="964"/>
        <v>0</v>
      </c>
      <c r="BY581" s="79">
        <f t="shared" si="964"/>
        <v>0</v>
      </c>
      <c r="BZ581" s="79">
        <f t="shared" si="964"/>
        <v>0</v>
      </c>
      <c r="CA581" s="79">
        <f t="shared" si="964"/>
        <v>0</v>
      </c>
      <c r="CB581" s="79">
        <f t="shared" si="964"/>
        <v>0</v>
      </c>
      <c r="CC581" s="79">
        <f t="shared" si="964"/>
        <v>0</v>
      </c>
      <c r="CD581" s="79">
        <f t="shared" si="964"/>
        <v>0</v>
      </c>
      <c r="CE581" s="79">
        <f t="shared" si="964"/>
        <v>0</v>
      </c>
      <c r="CF581" s="79">
        <f t="shared" si="964"/>
        <v>0</v>
      </c>
      <c r="CG581" s="79">
        <f t="shared" si="964"/>
        <v>0</v>
      </c>
      <c r="CH581" s="79">
        <f t="shared" si="964"/>
        <v>0</v>
      </c>
      <c r="CI581" s="79">
        <f>SUM(BW581:CH581)</f>
        <v>0</v>
      </c>
      <c r="CJ581" s="80"/>
      <c r="CK581" s="581"/>
      <c r="CL581" s="581"/>
      <c r="CM581" s="581"/>
    </row>
    <row r="582" spans="1:91" x14ac:dyDescent="0.2">
      <c r="A582" s="124">
        <f>Kinder!E582</f>
        <v>0</v>
      </c>
      <c r="B582">
        <f>Kinder!F582</f>
        <v>0</v>
      </c>
      <c r="C582">
        <f>Kinder!G582</f>
        <v>0</v>
      </c>
      <c r="D582">
        <f>Kinder!H582</f>
        <v>0</v>
      </c>
      <c r="E582">
        <f>Kinder!I582</f>
        <v>0</v>
      </c>
      <c r="F582">
        <f>Kinder!J582</f>
        <v>0</v>
      </c>
      <c r="G582">
        <f>Kinder!K582</f>
        <v>0</v>
      </c>
      <c r="H582">
        <f>Kinder!L582</f>
        <v>0</v>
      </c>
      <c r="I582">
        <f>Kinder!M582</f>
        <v>0</v>
      </c>
      <c r="J582">
        <f>Kinder!N582</f>
        <v>0</v>
      </c>
      <c r="K582">
        <f>Kinder!O582</f>
        <v>0</v>
      </c>
      <c r="L582">
        <f>Kinder!P582</f>
        <v>0</v>
      </c>
      <c r="AX582" s="165">
        <f>IF(Kinder!BL582=4.5,'Berechnung 4_5 _ x'!$E$31,Kinder!BL582)</f>
        <v>0</v>
      </c>
      <c r="AY582" s="165">
        <f>IF(Kinder!F582=4.5,'Berechnung 4_5 _ x'!$E$31,Kinder!F582)</f>
        <v>0</v>
      </c>
      <c r="AZ582" s="165">
        <f>IF(Kinder!G582=4.5,'Berechnung 4_5 _ x'!$E$31,Kinder!G582)</f>
        <v>0</v>
      </c>
      <c r="BA582" s="165">
        <f>IF(Kinder!H582=4.5,'Berechnung 4_5 _ x'!$E$31,Kinder!H582)</f>
        <v>0</v>
      </c>
      <c r="BB582" s="165">
        <f>IF(Kinder!I582=4.5,'Berechnung 4_5 _ x'!$E$31,Kinder!I582)</f>
        <v>0</v>
      </c>
      <c r="BC582" s="165">
        <f>IF(Kinder!J582=4.5,'Berechnung 4_5 _ x'!$E$31,Kinder!J582)</f>
        <v>0</v>
      </c>
      <c r="BD582" s="165">
        <f>IF(Kinder!K582=4.5,'Berechnung 4_5 _ x'!$E$31,Kinder!K582)</f>
        <v>0</v>
      </c>
      <c r="BE582" s="165">
        <f>IF(Kinder!L582=4.5,'Berechnung 4_5 _ x'!$E$31,Kinder!L582)</f>
        <v>0</v>
      </c>
      <c r="BF582" s="165">
        <f>IF(Kinder!M582=4.5,'Berechnung 4_5 _ x'!$E$31,Kinder!M582)</f>
        <v>0</v>
      </c>
      <c r="BG582" s="165">
        <f>IF(Kinder!N582=4.5,'Berechnung 4_5 _ x'!$E$31,Kinder!N582)</f>
        <v>0</v>
      </c>
      <c r="BH582" s="165">
        <f>IF(Kinder!O582=4.5,'Berechnung 4_5 _ x'!$E$31,Kinder!O582)</f>
        <v>0</v>
      </c>
      <c r="BI582" s="165">
        <f>IF(Kinder!P582=4.5,'Berechnung 4_5 _ x'!$E$31,Kinder!P582)</f>
        <v>0</v>
      </c>
      <c r="BJ582" s="165"/>
      <c r="BK582" s="165"/>
      <c r="BL582" s="165"/>
      <c r="BM582" s="165"/>
      <c r="BN582" s="165"/>
      <c r="BO582" s="165"/>
      <c r="BP582" s="165"/>
      <c r="BQ582" s="165"/>
      <c r="BR582" s="165"/>
      <c r="BS582" s="165"/>
      <c r="BT582" s="165"/>
      <c r="BU582" s="165"/>
      <c r="BW582">
        <f t="shared" ref="BW582:CH582" si="965">IF(MIN(AX582,AX583)&gt;=4.5,1*AX584,BJ583)</f>
        <v>0</v>
      </c>
      <c r="BX582">
        <f t="shared" si="965"/>
        <v>0</v>
      </c>
      <c r="BY582">
        <f t="shared" si="965"/>
        <v>0</v>
      </c>
      <c r="BZ582">
        <f t="shared" si="965"/>
        <v>0</v>
      </c>
      <c r="CA582">
        <f t="shared" si="965"/>
        <v>0</v>
      </c>
      <c r="CB582">
        <f t="shared" si="965"/>
        <v>0</v>
      </c>
      <c r="CC582">
        <f t="shared" si="965"/>
        <v>0</v>
      </c>
      <c r="CD582">
        <f t="shared" si="965"/>
        <v>0</v>
      </c>
      <c r="CE582">
        <f t="shared" si="965"/>
        <v>0</v>
      </c>
      <c r="CF582">
        <f t="shared" si="965"/>
        <v>0</v>
      </c>
      <c r="CG582">
        <f t="shared" si="965"/>
        <v>0</v>
      </c>
      <c r="CH582">
        <f t="shared" si="965"/>
        <v>0</v>
      </c>
      <c r="CJ582" s="78">
        <f>SUM(BW582:CH582)</f>
        <v>0</v>
      </c>
      <c r="CK582" s="581">
        <f>CL582+CM582</f>
        <v>0</v>
      </c>
      <c r="CL582" s="581">
        <f>IF(COUNTIF(Kinder!E584:P584,Antrag!$C$4)=0,0,(IF(AND(A582=2,Kinder!E584=Antrag!$C$4),M583,0)+IF(AND(OR(A582=2,B582=2),Kinder!F584=Antrag!$C$4),N583,0)+IF(AND(OR(A582=2,B582=2,C582=2),Kinder!G584=Antrag!$C$4),O583,0)+IF(AND(OR(A582=2,B582=2,C582=2,D582=2),Kinder!H584=Antrag!$C$4),P583,0)+IF(AND(OR(A582=2,B582=2,C582=2,D582=2,E582=2),Kinder!I584=Antrag!$C$4),Q583,0)+IF(AND(OR(A582=2,B582=2,C582=2,D582=2,E582=2,F582=2),Kinder!J584=Antrag!$C$4),R583,0))/12)</f>
        <v>0</v>
      </c>
      <c r="CM582" s="581">
        <f>IF(COUNTIF(Kinder!E584:P584,Antrag!$C$4)=0,0,(IF(AND(OR(A582=2,B582=2,C582=2,D582=2,E582=2,F582=2,G582=2),Kinder!K584=Antrag!$C$4),S583,0)+IF(AND(OR(A582=2,B582=2,C582=2,D582=2,E582=2,F582=2,G582=2,H582=2),Kinder!L584=Antrag!$C$4),T583,0)+IF(AND(OR(A582=2,B582=2,C582=2,D582=2,E582=2,F582=2,G582=2,H582=2,I582=2),Kinder!M584=Antrag!$C$4),U583,0)+IF(AND(OR(A582=2,B582=2,C582=2,D582=2,E582=2,F582=2,G582=2,H582=2,I582=2,J582=2),Kinder!N584=Antrag!$C$4),V583,0)+IF(AND(OR(A582=2,B582=2,C582=2,D582=2,E582=2,F582=2,G582=2,H582=2,I582=2,J582=2,K582=2),Kinder!O584=Antrag!$C$4),W583,0)+IF(AND(OR(A582=2,B582=2,C582=2,D582=2,E582=2,F582=2,G582=2,H582=2,I582=2,J582=2,K582=2,L582=2),Kinder!P584=Antrag!$C$4),X583,0))/12)</f>
        <v>0</v>
      </c>
    </row>
    <row r="583" spans="1:91" x14ac:dyDescent="0.2">
      <c r="A583" s="124"/>
      <c r="M583">
        <f>Kinder!E583</f>
        <v>0</v>
      </c>
      <c r="N583">
        <f>Kinder!F583</f>
        <v>0</v>
      </c>
      <c r="O583">
        <f>Kinder!G583</f>
        <v>0</v>
      </c>
      <c r="P583">
        <f>Kinder!H583</f>
        <v>0</v>
      </c>
      <c r="Q583">
        <f>Kinder!I583</f>
        <v>0</v>
      </c>
      <c r="R583">
        <f>Kinder!J583</f>
        <v>0</v>
      </c>
      <c r="S583">
        <f>Kinder!K583</f>
        <v>0</v>
      </c>
      <c r="T583">
        <f>Kinder!L583</f>
        <v>0</v>
      </c>
      <c r="U583">
        <f>Kinder!M583</f>
        <v>0</v>
      </c>
      <c r="V583">
        <f>Kinder!N583</f>
        <v>0</v>
      </c>
      <c r="W583">
        <f>Kinder!O583</f>
        <v>0</v>
      </c>
      <c r="X583">
        <f>Kinder!P583</f>
        <v>0</v>
      </c>
      <c r="AX583">
        <f>IF(Kinder!BL582&gt;=4.5,IF('Berechnung 4_5 _ x'!D$5="Nein",4.5,IF(Kinder!AJ$903&lt;3,IF(MAX(Kinder!$AJ$903:AJ$903)&lt;3,4.5,Kinder!BL582),MIN('Berechnung 4_5 _ x'!$E$31:$F$32))),Kinder!BL582)</f>
        <v>0</v>
      </c>
      <c r="AY583">
        <f>IF(Kinder!BM582&gt;=4.5,IF('Berechnung 4_5 _ x'!E$5="Nein",4.5,IF(Kinder!AK$903&lt;3,IF(MAX(Kinder!$AJ$903:AK$903)&lt;3,4.5,Kinder!BM582),MIN('Berechnung 4_5 _ x'!$E$31:$F$32))),Kinder!BM582)</f>
        <v>0</v>
      </c>
      <c r="AZ583">
        <f>IF(Kinder!BN582&gt;=4.5,IF('Berechnung 4_5 _ x'!F$5="Nein",4.5,IF(Kinder!AL$903&lt;3,IF(MAX(Kinder!$AJ$903:AL$903)&lt;3,4.5,Kinder!BN582),MIN('Berechnung 4_5 _ x'!$E$31:$F$32))),Kinder!BN582)</f>
        <v>0</v>
      </c>
      <c r="BA583">
        <f>IF(Kinder!BO582&gt;=4.5,IF('Berechnung 4_5 _ x'!G$5="Nein",4.5,IF(Kinder!AM$903&lt;3,IF(MAX(Kinder!$AJ$903:AM$903)&lt;3,4.5,Kinder!BO582),MIN('Berechnung 4_5 _ x'!$E$31:$F$32))),Kinder!BO582)</f>
        <v>0</v>
      </c>
      <c r="BB583">
        <f>IF(Kinder!BP582&gt;=4.5,IF('Berechnung 4_5 _ x'!H$5="Nein",4.5,IF(Kinder!AN$903&lt;3,IF(MAX(Kinder!$AJ$903:AN$903)&lt;3,4.5,Kinder!BP582),MIN('Berechnung 4_5 _ x'!$E$31:$F$32))),Kinder!BP582)</f>
        <v>0</v>
      </c>
      <c r="BC583">
        <f>IF(Kinder!BQ582&gt;=4.5,IF('Berechnung 4_5 _ x'!I$5="Nein",4.5,IF(Kinder!AO$903&lt;3,IF(MAX(Kinder!$AJ$903:AO$903)&lt;3,4.5,Kinder!BQ582),MIN('Berechnung 4_5 _ x'!$E$31:$F$32))),Kinder!BQ582)</f>
        <v>0</v>
      </c>
      <c r="BD583">
        <f>IF(Kinder!BR582&gt;=4.5,IF('Berechnung 4_5 _ x'!J$5="Nein",4.5,IF(Kinder!AP$903&lt;3,IF(MAX(Kinder!$AJ$903:AP$903)&lt;3,4.5,Kinder!BR582),MIN('Berechnung 4_5 _ x'!$E$31:$F$32))),Kinder!BR582)</f>
        <v>0</v>
      </c>
      <c r="BE583">
        <f>IF(Kinder!BS582&gt;=4.5,IF('Berechnung 4_5 _ x'!K$5="Nein",4.5,IF(Kinder!AQ$903&lt;3,IF(MAX(Kinder!$AJ$903:AQ$903)&lt;3,4.5,Kinder!BS582),MIN('Berechnung 4_5 _ x'!$E$31:$F$32))),Kinder!BS582)</f>
        <v>0</v>
      </c>
      <c r="BF583">
        <f>IF(Kinder!BT582&gt;=4.5,IF('Berechnung 4_5 _ x'!L$5="Nein",4.5,IF(Kinder!AR$903&lt;3,IF(MAX(Kinder!$AJ$903:AR$903)&lt;3,4.5,Kinder!BT582),MIN('Berechnung 4_5 _ x'!$E$31:$F$32))),Kinder!BT582)</f>
        <v>0</v>
      </c>
      <c r="BG583">
        <f>IF(Kinder!BU582&gt;=4.5,IF('Berechnung 4_5 _ x'!M$5="Nein",4.5,IF(Kinder!AS$903&lt;3,IF(MAX(Kinder!$AJ$903:AS$903)&lt;3,4.5,Kinder!BU582),MIN('Berechnung 4_5 _ x'!$E$31:$F$32))),Kinder!BU582)</f>
        <v>0</v>
      </c>
      <c r="BH583">
        <f>IF(Kinder!BV582&gt;=4.5,IF('Berechnung 4_5 _ x'!N$5="Nein",4.5,IF(Kinder!AT$903&lt;3,IF(MAX(Kinder!$AJ$903:AT$903)&lt;3,4.5,Kinder!BV582),MIN('Berechnung 4_5 _ x'!$E$31:$F$32))),Kinder!BV582)</f>
        <v>0</v>
      </c>
      <c r="BI583">
        <f>IF(Kinder!BW582&gt;=4.5,IF('Berechnung 4_5 _ x'!O$5="Nein",4.5,IF(Kinder!AU$903&lt;3,IF(MAX(Kinder!$AJ$903:AU$903)&lt;3,4.5,Kinder!BW582),MIN('Berechnung 4_5 _ x'!$E$31:$F$32))),Kinder!BW582)</f>
        <v>0</v>
      </c>
      <c r="BJ583">
        <f t="shared" ref="BJ583:BU583" si="966">MIN(AX582,AX583)*AX584</f>
        <v>0</v>
      </c>
      <c r="BK583">
        <f t="shared" si="966"/>
        <v>0</v>
      </c>
      <c r="BL583">
        <f t="shared" si="966"/>
        <v>0</v>
      </c>
      <c r="BM583">
        <f t="shared" si="966"/>
        <v>0</v>
      </c>
      <c r="BN583">
        <f t="shared" si="966"/>
        <v>0</v>
      </c>
      <c r="BO583">
        <f t="shared" si="966"/>
        <v>0</v>
      </c>
      <c r="BP583">
        <f t="shared" si="966"/>
        <v>0</v>
      </c>
      <c r="BQ583">
        <f t="shared" si="966"/>
        <v>0</v>
      </c>
      <c r="BR583">
        <f t="shared" si="966"/>
        <v>0</v>
      </c>
      <c r="BS583">
        <f t="shared" si="966"/>
        <v>0</v>
      </c>
      <c r="BT583">
        <f t="shared" si="966"/>
        <v>0</v>
      </c>
      <c r="BU583">
        <f t="shared" si="966"/>
        <v>0</v>
      </c>
      <c r="BV583">
        <f>SUM(BJ583:BU583)</f>
        <v>0</v>
      </c>
      <c r="CJ583" s="78"/>
      <c r="CK583" s="581"/>
      <c r="CL583" s="581"/>
      <c r="CM583" s="581"/>
    </row>
    <row r="584" spans="1:91" ht="13.5" thickBot="1" x14ac:dyDescent="0.25">
      <c r="A584" s="167"/>
      <c r="B584" s="79"/>
      <c r="C584" s="79"/>
      <c r="D584" s="79"/>
      <c r="E584" s="79"/>
      <c r="F584" s="79"/>
      <c r="G584" s="79"/>
      <c r="H584" s="79"/>
      <c r="I584" s="79"/>
      <c r="J584" s="79"/>
      <c r="K584" s="79"/>
      <c r="L584" s="79"/>
      <c r="M584" s="79"/>
      <c r="N584" s="79"/>
      <c r="O584" s="79"/>
      <c r="P584" s="79"/>
      <c r="Q584" s="79"/>
      <c r="R584" s="79"/>
      <c r="S584" s="79"/>
      <c r="T584" s="79"/>
      <c r="U584" s="79"/>
      <c r="V584" s="79"/>
      <c r="W584" s="79"/>
      <c r="X584" s="79"/>
      <c r="Y584" s="79">
        <f t="shared" ref="Y584:AJ584" si="967">A582*M583</f>
        <v>0</v>
      </c>
      <c r="Z584" s="79">
        <f t="shared" si="967"/>
        <v>0</v>
      </c>
      <c r="AA584" s="79">
        <f t="shared" si="967"/>
        <v>0</v>
      </c>
      <c r="AB584" s="79">
        <f t="shared" si="967"/>
        <v>0</v>
      </c>
      <c r="AC584" s="79">
        <f t="shared" si="967"/>
        <v>0</v>
      </c>
      <c r="AD584" s="79">
        <f t="shared" si="967"/>
        <v>0</v>
      </c>
      <c r="AE584" s="79">
        <f t="shared" si="967"/>
        <v>0</v>
      </c>
      <c r="AF584" s="79">
        <f t="shared" si="967"/>
        <v>0</v>
      </c>
      <c r="AG584" s="79">
        <f t="shared" si="967"/>
        <v>0</v>
      </c>
      <c r="AH584" s="79">
        <f t="shared" si="967"/>
        <v>0</v>
      </c>
      <c r="AI584" s="79">
        <f t="shared" si="967"/>
        <v>0</v>
      </c>
      <c r="AJ584" s="79">
        <f t="shared" si="967"/>
        <v>0</v>
      </c>
      <c r="AK584" s="79">
        <f t="shared" ref="AK584:AV584" si="968">IF(A582&gt;4.4,M583,A582*M583)</f>
        <v>0</v>
      </c>
      <c r="AL584" s="79">
        <f t="shared" si="968"/>
        <v>0</v>
      </c>
      <c r="AM584" s="79">
        <f t="shared" si="968"/>
        <v>0</v>
      </c>
      <c r="AN584" s="79">
        <f t="shared" si="968"/>
        <v>0</v>
      </c>
      <c r="AO584" s="79">
        <f t="shared" si="968"/>
        <v>0</v>
      </c>
      <c r="AP584" s="79">
        <f t="shared" si="968"/>
        <v>0</v>
      </c>
      <c r="AQ584" s="79">
        <f t="shared" si="968"/>
        <v>0</v>
      </c>
      <c r="AR584" s="79">
        <f t="shared" si="968"/>
        <v>0</v>
      </c>
      <c r="AS584" s="79">
        <f t="shared" si="968"/>
        <v>0</v>
      </c>
      <c r="AT584" s="79">
        <f t="shared" si="968"/>
        <v>0</v>
      </c>
      <c r="AU584" s="79">
        <f t="shared" si="968"/>
        <v>0</v>
      </c>
      <c r="AV584" s="79">
        <f t="shared" si="968"/>
        <v>0</v>
      </c>
      <c r="AW584" s="79">
        <f>SUM(Y584:AJ584)</f>
        <v>0</v>
      </c>
      <c r="AX584" s="168">
        <f>Kinder!BL583</f>
        <v>0</v>
      </c>
      <c r="AY584" s="168">
        <f>Kinder!BM583</f>
        <v>0</v>
      </c>
      <c r="AZ584" s="168">
        <f>Kinder!BN583</f>
        <v>0</v>
      </c>
      <c r="BA584" s="168">
        <f>Kinder!BO583</f>
        <v>0</v>
      </c>
      <c r="BB584" s="168">
        <f>Kinder!BP583</f>
        <v>0</v>
      </c>
      <c r="BC584" s="168">
        <f>Kinder!BQ583</f>
        <v>0</v>
      </c>
      <c r="BD584" s="168">
        <f>Kinder!BR583</f>
        <v>0</v>
      </c>
      <c r="BE584" s="168">
        <f>Kinder!BS583</f>
        <v>0</v>
      </c>
      <c r="BF584" s="168">
        <f>Kinder!BT583</f>
        <v>0</v>
      </c>
      <c r="BG584" s="168">
        <f>Kinder!BU583</f>
        <v>0</v>
      </c>
      <c r="BH584" s="168">
        <f>Kinder!BV583</f>
        <v>0</v>
      </c>
      <c r="BI584" s="168">
        <f>Kinder!BW583</f>
        <v>0</v>
      </c>
      <c r="BV584" s="79"/>
      <c r="BW584" s="79">
        <f t="shared" ref="BW584:CH584" si="969">IF(MIN(AX582,AX583)&gt;4.5,4.5*AX584,BJ583)</f>
        <v>0</v>
      </c>
      <c r="BX584" s="79">
        <f t="shared" si="969"/>
        <v>0</v>
      </c>
      <c r="BY584" s="79">
        <f t="shared" si="969"/>
        <v>0</v>
      </c>
      <c r="BZ584" s="79">
        <f t="shared" si="969"/>
        <v>0</v>
      </c>
      <c r="CA584" s="79">
        <f t="shared" si="969"/>
        <v>0</v>
      </c>
      <c r="CB584" s="79">
        <f t="shared" si="969"/>
        <v>0</v>
      </c>
      <c r="CC584" s="79">
        <f t="shared" si="969"/>
        <v>0</v>
      </c>
      <c r="CD584" s="79">
        <f t="shared" si="969"/>
        <v>0</v>
      </c>
      <c r="CE584" s="79">
        <f t="shared" si="969"/>
        <v>0</v>
      </c>
      <c r="CF584" s="79">
        <f t="shared" si="969"/>
        <v>0</v>
      </c>
      <c r="CG584" s="79">
        <f t="shared" si="969"/>
        <v>0</v>
      </c>
      <c r="CH584" s="79">
        <f t="shared" si="969"/>
        <v>0</v>
      </c>
      <c r="CI584" s="79">
        <f>SUM(BW584:CH584)</f>
        <v>0</v>
      </c>
      <c r="CJ584" s="80"/>
      <c r="CK584" s="581"/>
      <c r="CL584" s="581"/>
      <c r="CM584" s="581"/>
    </row>
    <row r="585" spans="1:91" x14ac:dyDescent="0.2">
      <c r="A585" s="124">
        <f>Kinder!E585</f>
        <v>0</v>
      </c>
      <c r="B585">
        <f>Kinder!F585</f>
        <v>0</v>
      </c>
      <c r="C585">
        <f>Kinder!G585</f>
        <v>0</v>
      </c>
      <c r="D585">
        <f>Kinder!H585</f>
        <v>0</v>
      </c>
      <c r="E585">
        <f>Kinder!I585</f>
        <v>0</v>
      </c>
      <c r="F585">
        <f>Kinder!J585</f>
        <v>0</v>
      </c>
      <c r="G585">
        <f>Kinder!K585</f>
        <v>0</v>
      </c>
      <c r="H585">
        <f>Kinder!L585</f>
        <v>0</v>
      </c>
      <c r="I585">
        <f>Kinder!M585</f>
        <v>0</v>
      </c>
      <c r="J585">
        <f>Kinder!N585</f>
        <v>0</v>
      </c>
      <c r="K585">
        <f>Kinder!O585</f>
        <v>0</v>
      </c>
      <c r="L585">
        <f>Kinder!P585</f>
        <v>0</v>
      </c>
      <c r="AX585" s="165">
        <f>IF(Kinder!BL585=4.5,'Berechnung 4_5 _ x'!$E$31,Kinder!BL585)</f>
        <v>0</v>
      </c>
      <c r="AY585" s="165">
        <f>IF(Kinder!F585=4.5,'Berechnung 4_5 _ x'!$E$31,Kinder!F585)</f>
        <v>0</v>
      </c>
      <c r="AZ585" s="165">
        <f>IF(Kinder!G585=4.5,'Berechnung 4_5 _ x'!$E$31,Kinder!G585)</f>
        <v>0</v>
      </c>
      <c r="BA585" s="165">
        <f>IF(Kinder!H585=4.5,'Berechnung 4_5 _ x'!$E$31,Kinder!H585)</f>
        <v>0</v>
      </c>
      <c r="BB585" s="165">
        <f>IF(Kinder!I585=4.5,'Berechnung 4_5 _ x'!$E$31,Kinder!I585)</f>
        <v>0</v>
      </c>
      <c r="BC585" s="165">
        <f>IF(Kinder!J585=4.5,'Berechnung 4_5 _ x'!$E$31,Kinder!J585)</f>
        <v>0</v>
      </c>
      <c r="BD585" s="165">
        <f>IF(Kinder!K585=4.5,'Berechnung 4_5 _ x'!$E$31,Kinder!K585)</f>
        <v>0</v>
      </c>
      <c r="BE585" s="165">
        <f>IF(Kinder!L585=4.5,'Berechnung 4_5 _ x'!$E$31,Kinder!L585)</f>
        <v>0</v>
      </c>
      <c r="BF585" s="165">
        <f>IF(Kinder!M585=4.5,'Berechnung 4_5 _ x'!$E$31,Kinder!M585)</f>
        <v>0</v>
      </c>
      <c r="BG585" s="165">
        <f>IF(Kinder!N585=4.5,'Berechnung 4_5 _ x'!$E$31,Kinder!N585)</f>
        <v>0</v>
      </c>
      <c r="BH585" s="165">
        <f>IF(Kinder!O585=4.5,'Berechnung 4_5 _ x'!$E$31,Kinder!O585)</f>
        <v>0</v>
      </c>
      <c r="BI585" s="165">
        <f>IF(Kinder!P585=4.5,'Berechnung 4_5 _ x'!$E$31,Kinder!P585)</f>
        <v>0</v>
      </c>
      <c r="BJ585" s="165"/>
      <c r="BK585" s="165"/>
      <c r="BL585" s="165"/>
      <c r="BM585" s="165"/>
      <c r="BN585" s="165"/>
      <c r="BO585" s="165"/>
      <c r="BP585" s="165"/>
      <c r="BQ585" s="165"/>
      <c r="BR585" s="165"/>
      <c r="BS585" s="165"/>
      <c r="BT585" s="165"/>
      <c r="BU585" s="165"/>
      <c r="BW585">
        <f t="shared" ref="BW585:CH585" si="970">IF(MIN(AX585,AX586)&gt;=4.5,1*AX587,BJ586)</f>
        <v>0</v>
      </c>
      <c r="BX585">
        <f t="shared" si="970"/>
        <v>0</v>
      </c>
      <c r="BY585">
        <f t="shared" si="970"/>
        <v>0</v>
      </c>
      <c r="BZ585">
        <f t="shared" si="970"/>
        <v>0</v>
      </c>
      <c r="CA585">
        <f t="shared" si="970"/>
        <v>0</v>
      </c>
      <c r="CB585">
        <f t="shared" si="970"/>
        <v>0</v>
      </c>
      <c r="CC585">
        <f t="shared" si="970"/>
        <v>0</v>
      </c>
      <c r="CD585">
        <f t="shared" si="970"/>
        <v>0</v>
      </c>
      <c r="CE585">
        <f t="shared" si="970"/>
        <v>0</v>
      </c>
      <c r="CF585">
        <f t="shared" si="970"/>
        <v>0</v>
      </c>
      <c r="CG585">
        <f t="shared" si="970"/>
        <v>0</v>
      </c>
      <c r="CH585">
        <f t="shared" si="970"/>
        <v>0</v>
      </c>
      <c r="CJ585" s="78">
        <f>SUM(BW585:CH585)</f>
        <v>0</v>
      </c>
      <c r="CK585" s="581">
        <f>CL585+CM585</f>
        <v>0</v>
      </c>
      <c r="CL585" s="581">
        <f>IF(COUNTIF(Kinder!E587:P587,Antrag!$C$4)=0,0,(IF(AND(A585=2,Kinder!E587=Antrag!$C$4),M586,0)+IF(AND(OR(A585=2,B585=2),Kinder!F587=Antrag!$C$4),N586,0)+IF(AND(OR(A585=2,B585=2,C585=2),Kinder!G587=Antrag!$C$4),O586,0)+IF(AND(OR(A585=2,B585=2,C585=2,D585=2),Kinder!H587=Antrag!$C$4),P586,0)+IF(AND(OR(A585=2,B585=2,C585=2,D585=2,E585=2),Kinder!I587=Antrag!$C$4),Q586,0)+IF(AND(OR(A585=2,B585=2,C585=2,D585=2,E585=2,F585=2),Kinder!J587=Antrag!$C$4),R586,0))/12)</f>
        <v>0</v>
      </c>
      <c r="CM585" s="581">
        <f>IF(COUNTIF(Kinder!E587:P587,Antrag!$C$4)=0,0,(IF(AND(OR(A585=2,B585=2,C585=2,D585=2,E585=2,F585=2,G585=2),Kinder!K587=Antrag!$C$4),S586,0)+IF(AND(OR(A585=2,B585=2,C585=2,D585=2,E585=2,F585=2,G585=2,H585=2),Kinder!L587=Antrag!$C$4),T586,0)+IF(AND(OR(A585=2,B585=2,C585=2,D585=2,E585=2,F585=2,G585=2,H585=2,I585=2),Kinder!M587=Antrag!$C$4),U586,0)+IF(AND(OR(A585=2,B585=2,C585=2,D585=2,E585=2,F585=2,G585=2,H585=2,I585=2,J585=2),Kinder!N587=Antrag!$C$4),V586,0)+IF(AND(OR(A585=2,B585=2,C585=2,D585=2,E585=2,F585=2,G585=2,H585=2,I585=2,J585=2,K585=2),Kinder!O587=Antrag!$C$4),W586,0)+IF(AND(OR(A585=2,B585=2,C585=2,D585=2,E585=2,F585=2,G585=2,H585=2,I585=2,J585=2,K585=2,L585=2),Kinder!P587=Antrag!$C$4),X586,0))/12)</f>
        <v>0</v>
      </c>
    </row>
    <row r="586" spans="1:91" x14ac:dyDescent="0.2">
      <c r="A586" s="124"/>
      <c r="M586">
        <f>Kinder!E586</f>
        <v>0</v>
      </c>
      <c r="N586">
        <f>Kinder!F586</f>
        <v>0</v>
      </c>
      <c r="O586">
        <f>Kinder!G586</f>
        <v>0</v>
      </c>
      <c r="P586">
        <f>Kinder!H586</f>
        <v>0</v>
      </c>
      <c r="Q586">
        <f>Kinder!I586</f>
        <v>0</v>
      </c>
      <c r="R586">
        <f>Kinder!J586</f>
        <v>0</v>
      </c>
      <c r="S586">
        <f>Kinder!K586</f>
        <v>0</v>
      </c>
      <c r="T586">
        <f>Kinder!L586</f>
        <v>0</v>
      </c>
      <c r="U586">
        <f>Kinder!M586</f>
        <v>0</v>
      </c>
      <c r="V586">
        <f>Kinder!N586</f>
        <v>0</v>
      </c>
      <c r="W586">
        <f>Kinder!O586</f>
        <v>0</v>
      </c>
      <c r="X586">
        <f>Kinder!P586</f>
        <v>0</v>
      </c>
      <c r="AX586">
        <f>IF(Kinder!BL585&gt;=4.5,IF('Berechnung 4_5 _ x'!D$5="Nein",4.5,IF(Kinder!AJ$903&lt;3,IF(MAX(Kinder!$AJ$903:AJ$903)&lt;3,4.5,Kinder!BL585),MIN('Berechnung 4_5 _ x'!$E$31:$F$32))),Kinder!BL585)</f>
        <v>0</v>
      </c>
      <c r="AY586">
        <f>IF(Kinder!BM585&gt;=4.5,IF('Berechnung 4_5 _ x'!E$5="Nein",4.5,IF(Kinder!AK$903&lt;3,IF(MAX(Kinder!$AJ$903:AK$903)&lt;3,4.5,Kinder!BM585),MIN('Berechnung 4_5 _ x'!$E$31:$F$32))),Kinder!BM585)</f>
        <v>0</v>
      </c>
      <c r="AZ586">
        <f>IF(Kinder!BN585&gt;=4.5,IF('Berechnung 4_5 _ x'!F$5="Nein",4.5,IF(Kinder!AL$903&lt;3,IF(MAX(Kinder!$AJ$903:AL$903)&lt;3,4.5,Kinder!BN585),MIN('Berechnung 4_5 _ x'!$E$31:$F$32))),Kinder!BN585)</f>
        <v>0</v>
      </c>
      <c r="BA586">
        <f>IF(Kinder!BO585&gt;=4.5,IF('Berechnung 4_5 _ x'!G$5="Nein",4.5,IF(Kinder!AM$903&lt;3,IF(MAX(Kinder!$AJ$903:AM$903)&lt;3,4.5,Kinder!BO585),MIN('Berechnung 4_5 _ x'!$E$31:$F$32))),Kinder!BO585)</f>
        <v>0</v>
      </c>
      <c r="BB586">
        <f>IF(Kinder!BP585&gt;=4.5,IF('Berechnung 4_5 _ x'!H$5="Nein",4.5,IF(Kinder!AN$903&lt;3,IF(MAX(Kinder!$AJ$903:AN$903)&lt;3,4.5,Kinder!BP585),MIN('Berechnung 4_5 _ x'!$E$31:$F$32))),Kinder!BP585)</f>
        <v>0</v>
      </c>
      <c r="BC586">
        <f>IF(Kinder!BQ585&gt;=4.5,IF('Berechnung 4_5 _ x'!I$5="Nein",4.5,IF(Kinder!AO$903&lt;3,IF(MAX(Kinder!$AJ$903:AO$903)&lt;3,4.5,Kinder!BQ585),MIN('Berechnung 4_5 _ x'!$E$31:$F$32))),Kinder!BQ585)</f>
        <v>0</v>
      </c>
      <c r="BD586">
        <f>IF(Kinder!BR585&gt;=4.5,IF('Berechnung 4_5 _ x'!J$5="Nein",4.5,IF(Kinder!AP$903&lt;3,IF(MAX(Kinder!$AJ$903:AP$903)&lt;3,4.5,Kinder!BR585),MIN('Berechnung 4_5 _ x'!$E$31:$F$32))),Kinder!BR585)</f>
        <v>0</v>
      </c>
      <c r="BE586">
        <f>IF(Kinder!BS585&gt;=4.5,IF('Berechnung 4_5 _ x'!K$5="Nein",4.5,IF(Kinder!AQ$903&lt;3,IF(MAX(Kinder!$AJ$903:AQ$903)&lt;3,4.5,Kinder!BS585),MIN('Berechnung 4_5 _ x'!$E$31:$F$32))),Kinder!BS585)</f>
        <v>0</v>
      </c>
      <c r="BF586">
        <f>IF(Kinder!BT585&gt;=4.5,IF('Berechnung 4_5 _ x'!L$5="Nein",4.5,IF(Kinder!AR$903&lt;3,IF(MAX(Kinder!$AJ$903:AR$903)&lt;3,4.5,Kinder!BT585),MIN('Berechnung 4_5 _ x'!$E$31:$F$32))),Kinder!BT585)</f>
        <v>0</v>
      </c>
      <c r="BG586">
        <f>IF(Kinder!BU585&gt;=4.5,IF('Berechnung 4_5 _ x'!M$5="Nein",4.5,IF(Kinder!AS$903&lt;3,IF(MAX(Kinder!$AJ$903:AS$903)&lt;3,4.5,Kinder!BU585),MIN('Berechnung 4_5 _ x'!$E$31:$F$32))),Kinder!BU585)</f>
        <v>0</v>
      </c>
      <c r="BH586">
        <f>IF(Kinder!BV585&gt;=4.5,IF('Berechnung 4_5 _ x'!N$5="Nein",4.5,IF(Kinder!AT$903&lt;3,IF(MAX(Kinder!$AJ$903:AT$903)&lt;3,4.5,Kinder!BV585),MIN('Berechnung 4_5 _ x'!$E$31:$F$32))),Kinder!BV585)</f>
        <v>0</v>
      </c>
      <c r="BI586">
        <f>IF(Kinder!BW585&gt;=4.5,IF('Berechnung 4_5 _ x'!O$5="Nein",4.5,IF(Kinder!AU$903&lt;3,IF(MAX(Kinder!$AJ$903:AU$903)&lt;3,4.5,Kinder!BW585),MIN('Berechnung 4_5 _ x'!$E$31:$F$32))),Kinder!BW585)</f>
        <v>0</v>
      </c>
      <c r="BJ586">
        <f t="shared" ref="BJ586:BU586" si="971">MIN(AX585,AX586)*AX587</f>
        <v>0</v>
      </c>
      <c r="BK586">
        <f t="shared" si="971"/>
        <v>0</v>
      </c>
      <c r="BL586">
        <f t="shared" si="971"/>
        <v>0</v>
      </c>
      <c r="BM586">
        <f t="shared" si="971"/>
        <v>0</v>
      </c>
      <c r="BN586">
        <f t="shared" si="971"/>
        <v>0</v>
      </c>
      <c r="BO586">
        <f t="shared" si="971"/>
        <v>0</v>
      </c>
      <c r="BP586">
        <f t="shared" si="971"/>
        <v>0</v>
      </c>
      <c r="BQ586">
        <f t="shared" si="971"/>
        <v>0</v>
      </c>
      <c r="BR586">
        <f t="shared" si="971"/>
        <v>0</v>
      </c>
      <c r="BS586">
        <f t="shared" si="971"/>
        <v>0</v>
      </c>
      <c r="BT586">
        <f t="shared" si="971"/>
        <v>0</v>
      </c>
      <c r="BU586">
        <f t="shared" si="971"/>
        <v>0</v>
      </c>
      <c r="BV586">
        <f>SUM(BJ586:BU586)</f>
        <v>0</v>
      </c>
      <c r="CJ586" s="78"/>
      <c r="CK586" s="581"/>
      <c r="CL586" s="581"/>
      <c r="CM586" s="581"/>
    </row>
    <row r="587" spans="1:91" ht="13.5" thickBot="1" x14ac:dyDescent="0.25">
      <c r="A587" s="167"/>
      <c r="B587" s="79"/>
      <c r="C587" s="79"/>
      <c r="D587" s="79"/>
      <c r="E587" s="79"/>
      <c r="F587" s="79"/>
      <c r="G587" s="79"/>
      <c r="H587" s="79"/>
      <c r="I587" s="79"/>
      <c r="J587" s="79"/>
      <c r="K587" s="79"/>
      <c r="L587" s="79"/>
      <c r="M587" s="79"/>
      <c r="N587" s="79"/>
      <c r="O587" s="79"/>
      <c r="P587" s="79"/>
      <c r="Q587" s="79"/>
      <c r="R587" s="79"/>
      <c r="S587" s="79"/>
      <c r="T587" s="79"/>
      <c r="U587" s="79"/>
      <c r="V587" s="79"/>
      <c r="W587" s="79"/>
      <c r="X587" s="79"/>
      <c r="Y587" s="79">
        <f t="shared" ref="Y587:AJ587" si="972">A585*M586</f>
        <v>0</v>
      </c>
      <c r="Z587" s="79">
        <f t="shared" si="972"/>
        <v>0</v>
      </c>
      <c r="AA587" s="79">
        <f t="shared" si="972"/>
        <v>0</v>
      </c>
      <c r="AB587" s="79">
        <f t="shared" si="972"/>
        <v>0</v>
      </c>
      <c r="AC587" s="79">
        <f t="shared" si="972"/>
        <v>0</v>
      </c>
      <c r="AD587" s="79">
        <f t="shared" si="972"/>
        <v>0</v>
      </c>
      <c r="AE587" s="79">
        <f t="shared" si="972"/>
        <v>0</v>
      </c>
      <c r="AF587" s="79">
        <f t="shared" si="972"/>
        <v>0</v>
      </c>
      <c r="AG587" s="79">
        <f t="shared" si="972"/>
        <v>0</v>
      </c>
      <c r="AH587" s="79">
        <f t="shared" si="972"/>
        <v>0</v>
      </c>
      <c r="AI587" s="79">
        <f t="shared" si="972"/>
        <v>0</v>
      </c>
      <c r="AJ587" s="79">
        <f t="shared" si="972"/>
        <v>0</v>
      </c>
      <c r="AK587" s="79">
        <f t="shared" ref="AK587:AV587" si="973">IF(A585&gt;4.4,M586,A585*M586)</f>
        <v>0</v>
      </c>
      <c r="AL587" s="79">
        <f t="shared" si="973"/>
        <v>0</v>
      </c>
      <c r="AM587" s="79">
        <f t="shared" si="973"/>
        <v>0</v>
      </c>
      <c r="AN587" s="79">
        <f t="shared" si="973"/>
        <v>0</v>
      </c>
      <c r="AO587" s="79">
        <f t="shared" si="973"/>
        <v>0</v>
      </c>
      <c r="AP587" s="79">
        <f t="shared" si="973"/>
        <v>0</v>
      </c>
      <c r="AQ587" s="79">
        <f t="shared" si="973"/>
        <v>0</v>
      </c>
      <c r="AR587" s="79">
        <f t="shared" si="973"/>
        <v>0</v>
      </c>
      <c r="AS587" s="79">
        <f t="shared" si="973"/>
        <v>0</v>
      </c>
      <c r="AT587" s="79">
        <f t="shared" si="973"/>
        <v>0</v>
      </c>
      <c r="AU587" s="79">
        <f t="shared" si="973"/>
        <v>0</v>
      </c>
      <c r="AV587" s="79">
        <f t="shared" si="973"/>
        <v>0</v>
      </c>
      <c r="AW587" s="79">
        <f>SUM(Y587:AJ587)</f>
        <v>0</v>
      </c>
      <c r="AX587" s="168">
        <f>Kinder!BL586</f>
        <v>0</v>
      </c>
      <c r="AY587" s="168">
        <f>Kinder!BM586</f>
        <v>0</v>
      </c>
      <c r="AZ587" s="168">
        <f>Kinder!BN586</f>
        <v>0</v>
      </c>
      <c r="BA587" s="168">
        <f>Kinder!BO586</f>
        <v>0</v>
      </c>
      <c r="BB587" s="168">
        <f>Kinder!BP586</f>
        <v>0</v>
      </c>
      <c r="BC587" s="168">
        <f>Kinder!BQ586</f>
        <v>0</v>
      </c>
      <c r="BD587" s="168">
        <f>Kinder!BR586</f>
        <v>0</v>
      </c>
      <c r="BE587" s="168">
        <f>Kinder!BS586</f>
        <v>0</v>
      </c>
      <c r="BF587" s="168">
        <f>Kinder!BT586</f>
        <v>0</v>
      </c>
      <c r="BG587" s="168">
        <f>Kinder!BU586</f>
        <v>0</v>
      </c>
      <c r="BH587" s="168">
        <f>Kinder!BV586</f>
        <v>0</v>
      </c>
      <c r="BI587" s="168">
        <f>Kinder!BW586</f>
        <v>0</v>
      </c>
      <c r="BV587" s="79"/>
      <c r="BW587" s="79">
        <f t="shared" ref="BW587:CH587" si="974">IF(MIN(AX585,AX586)&gt;4.5,4.5*AX587,BJ586)</f>
        <v>0</v>
      </c>
      <c r="BX587" s="79">
        <f t="shared" si="974"/>
        <v>0</v>
      </c>
      <c r="BY587" s="79">
        <f t="shared" si="974"/>
        <v>0</v>
      </c>
      <c r="BZ587" s="79">
        <f t="shared" si="974"/>
        <v>0</v>
      </c>
      <c r="CA587" s="79">
        <f t="shared" si="974"/>
        <v>0</v>
      </c>
      <c r="CB587" s="79">
        <f t="shared" si="974"/>
        <v>0</v>
      </c>
      <c r="CC587" s="79">
        <f t="shared" si="974"/>
        <v>0</v>
      </c>
      <c r="CD587" s="79">
        <f t="shared" si="974"/>
        <v>0</v>
      </c>
      <c r="CE587" s="79">
        <f t="shared" si="974"/>
        <v>0</v>
      </c>
      <c r="CF587" s="79">
        <f t="shared" si="974"/>
        <v>0</v>
      </c>
      <c r="CG587" s="79">
        <f t="shared" si="974"/>
        <v>0</v>
      </c>
      <c r="CH587" s="79">
        <f t="shared" si="974"/>
        <v>0</v>
      </c>
      <c r="CI587" s="79">
        <f>SUM(BW587:CH587)</f>
        <v>0</v>
      </c>
      <c r="CJ587" s="80"/>
      <c r="CK587" s="581"/>
      <c r="CL587" s="581"/>
      <c r="CM587" s="581"/>
    </row>
    <row r="588" spans="1:91" x14ac:dyDescent="0.2">
      <c r="A588" s="124">
        <f>Kinder!E588</f>
        <v>0</v>
      </c>
      <c r="B588">
        <f>Kinder!F588</f>
        <v>0</v>
      </c>
      <c r="C588">
        <f>Kinder!G588</f>
        <v>0</v>
      </c>
      <c r="D588">
        <f>Kinder!H588</f>
        <v>0</v>
      </c>
      <c r="E588">
        <f>Kinder!I588</f>
        <v>0</v>
      </c>
      <c r="F588">
        <f>Kinder!J588</f>
        <v>0</v>
      </c>
      <c r="G588">
        <f>Kinder!K588</f>
        <v>0</v>
      </c>
      <c r="H588">
        <f>Kinder!L588</f>
        <v>0</v>
      </c>
      <c r="I588">
        <f>Kinder!M588</f>
        <v>0</v>
      </c>
      <c r="J588">
        <f>Kinder!N588</f>
        <v>0</v>
      </c>
      <c r="K588">
        <f>Kinder!O588</f>
        <v>0</v>
      </c>
      <c r="L588">
        <f>Kinder!P588</f>
        <v>0</v>
      </c>
      <c r="AX588" s="165">
        <f>IF(Kinder!BL588=4.5,'Berechnung 4_5 _ x'!$E$31,Kinder!BL588)</f>
        <v>0</v>
      </c>
      <c r="AY588" s="165">
        <f>IF(Kinder!F588=4.5,'Berechnung 4_5 _ x'!$E$31,Kinder!F588)</f>
        <v>0</v>
      </c>
      <c r="AZ588" s="165">
        <f>IF(Kinder!G588=4.5,'Berechnung 4_5 _ x'!$E$31,Kinder!G588)</f>
        <v>0</v>
      </c>
      <c r="BA588" s="165">
        <f>IF(Kinder!H588=4.5,'Berechnung 4_5 _ x'!$E$31,Kinder!H588)</f>
        <v>0</v>
      </c>
      <c r="BB588" s="165">
        <f>IF(Kinder!I588=4.5,'Berechnung 4_5 _ x'!$E$31,Kinder!I588)</f>
        <v>0</v>
      </c>
      <c r="BC588" s="165">
        <f>IF(Kinder!J588=4.5,'Berechnung 4_5 _ x'!$E$31,Kinder!J588)</f>
        <v>0</v>
      </c>
      <c r="BD588" s="165">
        <f>IF(Kinder!K588=4.5,'Berechnung 4_5 _ x'!$E$31,Kinder!K588)</f>
        <v>0</v>
      </c>
      <c r="BE588" s="165">
        <f>IF(Kinder!L588=4.5,'Berechnung 4_5 _ x'!$E$31,Kinder!L588)</f>
        <v>0</v>
      </c>
      <c r="BF588" s="165">
        <f>IF(Kinder!M588=4.5,'Berechnung 4_5 _ x'!$E$31,Kinder!M588)</f>
        <v>0</v>
      </c>
      <c r="BG588" s="165">
        <f>IF(Kinder!N588=4.5,'Berechnung 4_5 _ x'!$E$31,Kinder!N588)</f>
        <v>0</v>
      </c>
      <c r="BH588" s="165">
        <f>IF(Kinder!O588=4.5,'Berechnung 4_5 _ x'!$E$31,Kinder!O588)</f>
        <v>0</v>
      </c>
      <c r="BI588" s="165">
        <f>IF(Kinder!P588=4.5,'Berechnung 4_5 _ x'!$E$31,Kinder!P588)</f>
        <v>0</v>
      </c>
      <c r="BJ588" s="165"/>
      <c r="BK588" s="165"/>
      <c r="BL588" s="165"/>
      <c r="BM588" s="165"/>
      <c r="BN588" s="165"/>
      <c r="BO588" s="165"/>
      <c r="BP588" s="165"/>
      <c r="BQ588" s="165"/>
      <c r="BR588" s="165"/>
      <c r="BS588" s="165"/>
      <c r="BT588" s="165"/>
      <c r="BU588" s="165"/>
      <c r="BW588">
        <f t="shared" ref="BW588:CH588" si="975">IF(MIN(AX588,AX589)&gt;=4.5,1*AX590,BJ589)</f>
        <v>0</v>
      </c>
      <c r="BX588">
        <f t="shared" si="975"/>
        <v>0</v>
      </c>
      <c r="BY588">
        <f t="shared" si="975"/>
        <v>0</v>
      </c>
      <c r="BZ588">
        <f t="shared" si="975"/>
        <v>0</v>
      </c>
      <c r="CA588">
        <f t="shared" si="975"/>
        <v>0</v>
      </c>
      <c r="CB588">
        <f t="shared" si="975"/>
        <v>0</v>
      </c>
      <c r="CC588">
        <f t="shared" si="975"/>
        <v>0</v>
      </c>
      <c r="CD588">
        <f t="shared" si="975"/>
        <v>0</v>
      </c>
      <c r="CE588">
        <f t="shared" si="975"/>
        <v>0</v>
      </c>
      <c r="CF588">
        <f t="shared" si="975"/>
        <v>0</v>
      </c>
      <c r="CG588">
        <f t="shared" si="975"/>
        <v>0</v>
      </c>
      <c r="CH588">
        <f t="shared" si="975"/>
        <v>0</v>
      </c>
      <c r="CJ588" s="78">
        <f>SUM(BW588:CH588)</f>
        <v>0</v>
      </c>
      <c r="CK588" s="581">
        <f>CL588+CM588</f>
        <v>0</v>
      </c>
      <c r="CL588" s="581">
        <f>IF(COUNTIF(Kinder!E590:P590,Antrag!$C$4)=0,0,(IF(AND(A588=2,Kinder!E590=Antrag!$C$4),M589,0)+IF(AND(OR(A588=2,B588=2),Kinder!F590=Antrag!$C$4),N589,0)+IF(AND(OR(A588=2,B588=2,C588=2),Kinder!G590=Antrag!$C$4),O589,0)+IF(AND(OR(A588=2,B588=2,C588=2,D588=2),Kinder!H590=Antrag!$C$4),P589,0)+IF(AND(OR(A588=2,B588=2,C588=2,D588=2,E588=2),Kinder!I590=Antrag!$C$4),Q589,0)+IF(AND(OR(A588=2,B588=2,C588=2,D588=2,E588=2,F588=2),Kinder!J590=Antrag!$C$4),R589,0))/12)</f>
        <v>0</v>
      </c>
      <c r="CM588" s="581">
        <f>IF(COUNTIF(Kinder!E590:P590,Antrag!$C$4)=0,0,(IF(AND(OR(A588=2,B588=2,C588=2,D588=2,E588=2,F588=2,G588=2),Kinder!K590=Antrag!$C$4),S589,0)+IF(AND(OR(A588=2,B588=2,C588=2,D588=2,E588=2,F588=2,G588=2,H588=2),Kinder!L590=Antrag!$C$4),T589,0)+IF(AND(OR(A588=2,B588=2,C588=2,D588=2,E588=2,F588=2,G588=2,H588=2,I588=2),Kinder!M590=Antrag!$C$4),U589,0)+IF(AND(OR(A588=2,B588=2,C588=2,D588=2,E588=2,F588=2,G588=2,H588=2,I588=2,J588=2),Kinder!N590=Antrag!$C$4),V589,0)+IF(AND(OR(A588=2,B588=2,C588=2,D588=2,E588=2,F588=2,G588=2,H588=2,I588=2,J588=2,K588=2),Kinder!O590=Antrag!$C$4),W589,0)+IF(AND(OR(A588=2,B588=2,C588=2,D588=2,E588=2,F588=2,G588=2,H588=2,I588=2,J588=2,K588=2,L588=2),Kinder!P590=Antrag!$C$4),X589,0))/12)</f>
        <v>0</v>
      </c>
    </row>
    <row r="589" spans="1:91" x14ac:dyDescent="0.2">
      <c r="A589" s="124"/>
      <c r="M589">
        <f>Kinder!E589</f>
        <v>0</v>
      </c>
      <c r="N589">
        <f>Kinder!F589</f>
        <v>0</v>
      </c>
      <c r="O589">
        <f>Kinder!G589</f>
        <v>0</v>
      </c>
      <c r="P589">
        <f>Kinder!H589</f>
        <v>0</v>
      </c>
      <c r="Q589">
        <f>Kinder!I589</f>
        <v>0</v>
      </c>
      <c r="R589">
        <f>Kinder!J589</f>
        <v>0</v>
      </c>
      <c r="S589">
        <f>Kinder!K589</f>
        <v>0</v>
      </c>
      <c r="T589">
        <f>Kinder!L589</f>
        <v>0</v>
      </c>
      <c r="U589">
        <f>Kinder!M589</f>
        <v>0</v>
      </c>
      <c r="V589">
        <f>Kinder!N589</f>
        <v>0</v>
      </c>
      <c r="W589">
        <f>Kinder!O589</f>
        <v>0</v>
      </c>
      <c r="X589">
        <f>Kinder!P589</f>
        <v>0</v>
      </c>
      <c r="AX589">
        <f>IF(Kinder!BL588&gt;=4.5,IF('Berechnung 4_5 _ x'!D$5="Nein",4.5,IF(Kinder!AJ$903&lt;3,IF(MAX(Kinder!$AJ$903:AJ$903)&lt;3,4.5,Kinder!BL588),MIN('Berechnung 4_5 _ x'!$E$31:$F$32))),Kinder!BL588)</f>
        <v>0</v>
      </c>
      <c r="AY589">
        <f>IF(Kinder!BM588&gt;=4.5,IF('Berechnung 4_5 _ x'!E$5="Nein",4.5,IF(Kinder!AK$903&lt;3,IF(MAX(Kinder!$AJ$903:AK$903)&lt;3,4.5,Kinder!BM588),MIN('Berechnung 4_5 _ x'!$E$31:$F$32))),Kinder!BM588)</f>
        <v>0</v>
      </c>
      <c r="AZ589">
        <f>IF(Kinder!BN588&gt;=4.5,IF('Berechnung 4_5 _ x'!F$5="Nein",4.5,IF(Kinder!AL$903&lt;3,IF(MAX(Kinder!$AJ$903:AL$903)&lt;3,4.5,Kinder!BN588),MIN('Berechnung 4_5 _ x'!$E$31:$F$32))),Kinder!BN588)</f>
        <v>0</v>
      </c>
      <c r="BA589">
        <f>IF(Kinder!BO588&gt;=4.5,IF('Berechnung 4_5 _ x'!G$5="Nein",4.5,IF(Kinder!AM$903&lt;3,IF(MAX(Kinder!$AJ$903:AM$903)&lt;3,4.5,Kinder!BO588),MIN('Berechnung 4_5 _ x'!$E$31:$F$32))),Kinder!BO588)</f>
        <v>0</v>
      </c>
      <c r="BB589">
        <f>IF(Kinder!BP588&gt;=4.5,IF('Berechnung 4_5 _ x'!H$5="Nein",4.5,IF(Kinder!AN$903&lt;3,IF(MAX(Kinder!$AJ$903:AN$903)&lt;3,4.5,Kinder!BP588),MIN('Berechnung 4_5 _ x'!$E$31:$F$32))),Kinder!BP588)</f>
        <v>0</v>
      </c>
      <c r="BC589">
        <f>IF(Kinder!BQ588&gt;=4.5,IF('Berechnung 4_5 _ x'!I$5="Nein",4.5,IF(Kinder!AO$903&lt;3,IF(MAX(Kinder!$AJ$903:AO$903)&lt;3,4.5,Kinder!BQ588),MIN('Berechnung 4_5 _ x'!$E$31:$F$32))),Kinder!BQ588)</f>
        <v>0</v>
      </c>
      <c r="BD589">
        <f>IF(Kinder!BR588&gt;=4.5,IF('Berechnung 4_5 _ x'!J$5="Nein",4.5,IF(Kinder!AP$903&lt;3,IF(MAX(Kinder!$AJ$903:AP$903)&lt;3,4.5,Kinder!BR588),MIN('Berechnung 4_5 _ x'!$E$31:$F$32))),Kinder!BR588)</f>
        <v>0</v>
      </c>
      <c r="BE589">
        <f>IF(Kinder!BS588&gt;=4.5,IF('Berechnung 4_5 _ x'!K$5="Nein",4.5,IF(Kinder!AQ$903&lt;3,IF(MAX(Kinder!$AJ$903:AQ$903)&lt;3,4.5,Kinder!BS588),MIN('Berechnung 4_5 _ x'!$E$31:$F$32))),Kinder!BS588)</f>
        <v>0</v>
      </c>
      <c r="BF589">
        <f>IF(Kinder!BT588&gt;=4.5,IF('Berechnung 4_5 _ x'!L$5="Nein",4.5,IF(Kinder!AR$903&lt;3,IF(MAX(Kinder!$AJ$903:AR$903)&lt;3,4.5,Kinder!BT588),MIN('Berechnung 4_5 _ x'!$E$31:$F$32))),Kinder!BT588)</f>
        <v>0</v>
      </c>
      <c r="BG589">
        <f>IF(Kinder!BU588&gt;=4.5,IF('Berechnung 4_5 _ x'!M$5="Nein",4.5,IF(Kinder!AS$903&lt;3,IF(MAX(Kinder!$AJ$903:AS$903)&lt;3,4.5,Kinder!BU588),MIN('Berechnung 4_5 _ x'!$E$31:$F$32))),Kinder!BU588)</f>
        <v>0</v>
      </c>
      <c r="BH589">
        <f>IF(Kinder!BV588&gt;=4.5,IF('Berechnung 4_5 _ x'!N$5="Nein",4.5,IF(Kinder!AT$903&lt;3,IF(MAX(Kinder!$AJ$903:AT$903)&lt;3,4.5,Kinder!BV588),MIN('Berechnung 4_5 _ x'!$E$31:$F$32))),Kinder!BV588)</f>
        <v>0</v>
      </c>
      <c r="BI589">
        <f>IF(Kinder!BW588&gt;=4.5,IF('Berechnung 4_5 _ x'!O$5="Nein",4.5,IF(Kinder!AU$903&lt;3,IF(MAX(Kinder!$AJ$903:AU$903)&lt;3,4.5,Kinder!BW588),MIN('Berechnung 4_5 _ x'!$E$31:$F$32))),Kinder!BW588)</f>
        <v>0</v>
      </c>
      <c r="BJ589">
        <f t="shared" ref="BJ589:BU589" si="976">MIN(AX588,AX589)*AX590</f>
        <v>0</v>
      </c>
      <c r="BK589">
        <f t="shared" si="976"/>
        <v>0</v>
      </c>
      <c r="BL589">
        <f t="shared" si="976"/>
        <v>0</v>
      </c>
      <c r="BM589">
        <f t="shared" si="976"/>
        <v>0</v>
      </c>
      <c r="BN589">
        <f t="shared" si="976"/>
        <v>0</v>
      </c>
      <c r="BO589">
        <f t="shared" si="976"/>
        <v>0</v>
      </c>
      <c r="BP589">
        <f t="shared" si="976"/>
        <v>0</v>
      </c>
      <c r="BQ589">
        <f t="shared" si="976"/>
        <v>0</v>
      </c>
      <c r="BR589">
        <f t="shared" si="976"/>
        <v>0</v>
      </c>
      <c r="BS589">
        <f t="shared" si="976"/>
        <v>0</v>
      </c>
      <c r="BT589">
        <f t="shared" si="976"/>
        <v>0</v>
      </c>
      <c r="BU589">
        <f t="shared" si="976"/>
        <v>0</v>
      </c>
      <c r="BV589">
        <f>SUM(BJ589:BU589)</f>
        <v>0</v>
      </c>
      <c r="CJ589" s="78"/>
      <c r="CK589" s="581"/>
      <c r="CL589" s="581"/>
      <c r="CM589" s="581"/>
    </row>
    <row r="590" spans="1:91" ht="13.5" thickBot="1" x14ac:dyDescent="0.25">
      <c r="A590" s="167"/>
      <c r="B590" s="79"/>
      <c r="C590" s="79"/>
      <c r="D590" s="79"/>
      <c r="E590" s="79"/>
      <c r="F590" s="79"/>
      <c r="G590" s="79"/>
      <c r="H590" s="79"/>
      <c r="I590" s="79"/>
      <c r="J590" s="79"/>
      <c r="K590" s="79"/>
      <c r="L590" s="79"/>
      <c r="M590" s="79"/>
      <c r="N590" s="79"/>
      <c r="O590" s="79"/>
      <c r="P590" s="79"/>
      <c r="Q590" s="79"/>
      <c r="R590" s="79"/>
      <c r="S590" s="79"/>
      <c r="T590" s="79"/>
      <c r="U590" s="79"/>
      <c r="V590" s="79"/>
      <c r="W590" s="79"/>
      <c r="X590" s="79"/>
      <c r="Y590" s="79">
        <f t="shared" ref="Y590:AJ590" si="977">A588*M589</f>
        <v>0</v>
      </c>
      <c r="Z590" s="79">
        <f t="shared" si="977"/>
        <v>0</v>
      </c>
      <c r="AA590" s="79">
        <f t="shared" si="977"/>
        <v>0</v>
      </c>
      <c r="AB590" s="79">
        <f t="shared" si="977"/>
        <v>0</v>
      </c>
      <c r="AC590" s="79">
        <f t="shared" si="977"/>
        <v>0</v>
      </c>
      <c r="AD590" s="79">
        <f t="shared" si="977"/>
        <v>0</v>
      </c>
      <c r="AE590" s="79">
        <f t="shared" si="977"/>
        <v>0</v>
      </c>
      <c r="AF590" s="79">
        <f t="shared" si="977"/>
        <v>0</v>
      </c>
      <c r="AG590" s="79">
        <f t="shared" si="977"/>
        <v>0</v>
      </c>
      <c r="AH590" s="79">
        <f t="shared" si="977"/>
        <v>0</v>
      </c>
      <c r="AI590" s="79">
        <f t="shared" si="977"/>
        <v>0</v>
      </c>
      <c r="AJ590" s="79">
        <f t="shared" si="977"/>
        <v>0</v>
      </c>
      <c r="AK590" s="79">
        <f t="shared" ref="AK590:AV590" si="978">IF(A588&gt;4.4,M589,A588*M589)</f>
        <v>0</v>
      </c>
      <c r="AL590" s="79">
        <f t="shared" si="978"/>
        <v>0</v>
      </c>
      <c r="AM590" s="79">
        <f t="shared" si="978"/>
        <v>0</v>
      </c>
      <c r="AN590" s="79">
        <f t="shared" si="978"/>
        <v>0</v>
      </c>
      <c r="AO590" s="79">
        <f t="shared" si="978"/>
        <v>0</v>
      </c>
      <c r="AP590" s="79">
        <f t="shared" si="978"/>
        <v>0</v>
      </c>
      <c r="AQ590" s="79">
        <f t="shared" si="978"/>
        <v>0</v>
      </c>
      <c r="AR590" s="79">
        <f t="shared" si="978"/>
        <v>0</v>
      </c>
      <c r="AS590" s="79">
        <f t="shared" si="978"/>
        <v>0</v>
      </c>
      <c r="AT590" s="79">
        <f t="shared" si="978"/>
        <v>0</v>
      </c>
      <c r="AU590" s="79">
        <f t="shared" si="978"/>
        <v>0</v>
      </c>
      <c r="AV590" s="79">
        <f t="shared" si="978"/>
        <v>0</v>
      </c>
      <c r="AW590" s="79">
        <f>SUM(Y590:AJ590)</f>
        <v>0</v>
      </c>
      <c r="AX590" s="168">
        <f>Kinder!BL589</f>
        <v>0</v>
      </c>
      <c r="AY590" s="168">
        <f>Kinder!BM589</f>
        <v>0</v>
      </c>
      <c r="AZ590" s="168">
        <f>Kinder!BN589</f>
        <v>0</v>
      </c>
      <c r="BA590" s="168">
        <f>Kinder!BO589</f>
        <v>0</v>
      </c>
      <c r="BB590" s="168">
        <f>Kinder!BP589</f>
        <v>0</v>
      </c>
      <c r="BC590" s="168">
        <f>Kinder!BQ589</f>
        <v>0</v>
      </c>
      <c r="BD590" s="168">
        <f>Kinder!BR589</f>
        <v>0</v>
      </c>
      <c r="BE590" s="168">
        <f>Kinder!BS589</f>
        <v>0</v>
      </c>
      <c r="BF590" s="168">
        <f>Kinder!BT589</f>
        <v>0</v>
      </c>
      <c r="BG590" s="168">
        <f>Kinder!BU589</f>
        <v>0</v>
      </c>
      <c r="BH590" s="168">
        <f>Kinder!BV589</f>
        <v>0</v>
      </c>
      <c r="BI590" s="168">
        <f>Kinder!BW589</f>
        <v>0</v>
      </c>
      <c r="BV590" s="79"/>
      <c r="BW590" s="79">
        <f t="shared" ref="BW590:CH590" si="979">IF(MIN(AX588,AX589)&gt;4.5,4.5*AX590,BJ589)</f>
        <v>0</v>
      </c>
      <c r="BX590" s="79">
        <f t="shared" si="979"/>
        <v>0</v>
      </c>
      <c r="BY590" s="79">
        <f t="shared" si="979"/>
        <v>0</v>
      </c>
      <c r="BZ590" s="79">
        <f t="shared" si="979"/>
        <v>0</v>
      </c>
      <c r="CA590" s="79">
        <f t="shared" si="979"/>
        <v>0</v>
      </c>
      <c r="CB590" s="79">
        <f t="shared" si="979"/>
        <v>0</v>
      </c>
      <c r="CC590" s="79">
        <f t="shared" si="979"/>
        <v>0</v>
      </c>
      <c r="CD590" s="79">
        <f t="shared" si="979"/>
        <v>0</v>
      </c>
      <c r="CE590" s="79">
        <f t="shared" si="979"/>
        <v>0</v>
      </c>
      <c r="CF590" s="79">
        <f t="shared" si="979"/>
        <v>0</v>
      </c>
      <c r="CG590" s="79">
        <f t="shared" si="979"/>
        <v>0</v>
      </c>
      <c r="CH590" s="79">
        <f t="shared" si="979"/>
        <v>0</v>
      </c>
      <c r="CI590" s="79">
        <f>SUM(BW590:CH590)</f>
        <v>0</v>
      </c>
      <c r="CJ590" s="80"/>
      <c r="CK590" s="581"/>
      <c r="CL590" s="581"/>
      <c r="CM590" s="581"/>
    </row>
    <row r="591" spans="1:91" x14ac:dyDescent="0.2">
      <c r="A591" s="124">
        <f>Kinder!E591</f>
        <v>0</v>
      </c>
      <c r="B591">
        <f>Kinder!F591</f>
        <v>0</v>
      </c>
      <c r="C591">
        <f>Kinder!G591</f>
        <v>0</v>
      </c>
      <c r="D591">
        <f>Kinder!H591</f>
        <v>0</v>
      </c>
      <c r="E591">
        <f>Kinder!I591</f>
        <v>0</v>
      </c>
      <c r="F591">
        <f>Kinder!J591</f>
        <v>0</v>
      </c>
      <c r="G591">
        <f>Kinder!K591</f>
        <v>0</v>
      </c>
      <c r="H591">
        <f>Kinder!L591</f>
        <v>0</v>
      </c>
      <c r="I591">
        <f>Kinder!M591</f>
        <v>0</v>
      </c>
      <c r="J591">
        <f>Kinder!N591</f>
        <v>0</v>
      </c>
      <c r="K591">
        <f>Kinder!O591</f>
        <v>0</v>
      </c>
      <c r="L591">
        <f>Kinder!P591</f>
        <v>0</v>
      </c>
      <c r="AX591" s="165">
        <f>IF(Kinder!BL591=4.5,'Berechnung 4_5 _ x'!$E$31,Kinder!BL591)</f>
        <v>0</v>
      </c>
      <c r="AY591" s="165">
        <f>IF(Kinder!F591=4.5,'Berechnung 4_5 _ x'!$E$31,Kinder!F591)</f>
        <v>0</v>
      </c>
      <c r="AZ591" s="165">
        <f>IF(Kinder!G591=4.5,'Berechnung 4_5 _ x'!$E$31,Kinder!G591)</f>
        <v>0</v>
      </c>
      <c r="BA591" s="165">
        <f>IF(Kinder!H591=4.5,'Berechnung 4_5 _ x'!$E$31,Kinder!H591)</f>
        <v>0</v>
      </c>
      <c r="BB591" s="165">
        <f>IF(Kinder!I591=4.5,'Berechnung 4_5 _ x'!$E$31,Kinder!I591)</f>
        <v>0</v>
      </c>
      <c r="BC591" s="165">
        <f>IF(Kinder!J591=4.5,'Berechnung 4_5 _ x'!$E$31,Kinder!J591)</f>
        <v>0</v>
      </c>
      <c r="BD591" s="165">
        <f>IF(Kinder!K591=4.5,'Berechnung 4_5 _ x'!$E$31,Kinder!K591)</f>
        <v>0</v>
      </c>
      <c r="BE591" s="165">
        <f>IF(Kinder!L591=4.5,'Berechnung 4_5 _ x'!$E$31,Kinder!L591)</f>
        <v>0</v>
      </c>
      <c r="BF591" s="165">
        <f>IF(Kinder!M591=4.5,'Berechnung 4_5 _ x'!$E$31,Kinder!M591)</f>
        <v>0</v>
      </c>
      <c r="BG591" s="165">
        <f>IF(Kinder!N591=4.5,'Berechnung 4_5 _ x'!$E$31,Kinder!N591)</f>
        <v>0</v>
      </c>
      <c r="BH591" s="165">
        <f>IF(Kinder!O591=4.5,'Berechnung 4_5 _ x'!$E$31,Kinder!O591)</f>
        <v>0</v>
      </c>
      <c r="BI591" s="165">
        <f>IF(Kinder!P591=4.5,'Berechnung 4_5 _ x'!$E$31,Kinder!P591)</f>
        <v>0</v>
      </c>
      <c r="BJ591" s="165"/>
      <c r="BK591" s="165"/>
      <c r="BL591" s="165"/>
      <c r="BM591" s="165"/>
      <c r="BN591" s="165"/>
      <c r="BO591" s="165"/>
      <c r="BP591" s="165"/>
      <c r="BQ591" s="165"/>
      <c r="BR591" s="165"/>
      <c r="BS591" s="165"/>
      <c r="BT591" s="165"/>
      <c r="BU591" s="165"/>
      <c r="BW591">
        <f t="shared" ref="BW591:CH591" si="980">IF(MIN(AX591,AX592)&gt;=4.5,1*AX593,BJ592)</f>
        <v>0</v>
      </c>
      <c r="BX591">
        <f t="shared" si="980"/>
        <v>0</v>
      </c>
      <c r="BY591">
        <f t="shared" si="980"/>
        <v>0</v>
      </c>
      <c r="BZ591">
        <f t="shared" si="980"/>
        <v>0</v>
      </c>
      <c r="CA591">
        <f t="shared" si="980"/>
        <v>0</v>
      </c>
      <c r="CB591">
        <f t="shared" si="980"/>
        <v>0</v>
      </c>
      <c r="CC591">
        <f t="shared" si="980"/>
        <v>0</v>
      </c>
      <c r="CD591">
        <f t="shared" si="980"/>
        <v>0</v>
      </c>
      <c r="CE591">
        <f t="shared" si="980"/>
        <v>0</v>
      </c>
      <c r="CF591">
        <f t="shared" si="980"/>
        <v>0</v>
      </c>
      <c r="CG591">
        <f t="shared" si="980"/>
        <v>0</v>
      </c>
      <c r="CH591">
        <f t="shared" si="980"/>
        <v>0</v>
      </c>
      <c r="CJ591" s="78">
        <f>SUM(BW591:CH591)</f>
        <v>0</v>
      </c>
      <c r="CK591" s="581">
        <f>CL591+CM591</f>
        <v>0</v>
      </c>
      <c r="CL591" s="581">
        <f>IF(COUNTIF(Kinder!E593:P593,Antrag!$C$4)=0,0,(IF(AND(A591=2,Kinder!E593=Antrag!$C$4),M592,0)+IF(AND(OR(A591=2,B591=2),Kinder!F593=Antrag!$C$4),N592,0)+IF(AND(OR(A591=2,B591=2,C591=2),Kinder!G593=Antrag!$C$4),O592,0)+IF(AND(OR(A591=2,B591=2,C591=2,D591=2),Kinder!H593=Antrag!$C$4),P592,0)+IF(AND(OR(A591=2,B591=2,C591=2,D591=2,E591=2),Kinder!I593=Antrag!$C$4),Q592,0)+IF(AND(OR(A591=2,B591=2,C591=2,D591=2,E591=2,F591=2),Kinder!J593=Antrag!$C$4),R592,0))/12)</f>
        <v>0</v>
      </c>
      <c r="CM591" s="581">
        <f>IF(COUNTIF(Kinder!E593:P593,Antrag!$C$4)=0,0,(IF(AND(OR(A591=2,B591=2,C591=2,D591=2,E591=2,F591=2,G591=2),Kinder!K593=Antrag!$C$4),S592,0)+IF(AND(OR(A591=2,B591=2,C591=2,D591=2,E591=2,F591=2,G591=2,H591=2),Kinder!L593=Antrag!$C$4),T592,0)+IF(AND(OR(A591=2,B591=2,C591=2,D591=2,E591=2,F591=2,G591=2,H591=2,I591=2),Kinder!M593=Antrag!$C$4),U592,0)+IF(AND(OR(A591=2,B591=2,C591=2,D591=2,E591=2,F591=2,G591=2,H591=2,I591=2,J591=2),Kinder!N593=Antrag!$C$4),V592,0)+IF(AND(OR(A591=2,B591=2,C591=2,D591=2,E591=2,F591=2,G591=2,H591=2,I591=2,J591=2,K591=2),Kinder!O593=Antrag!$C$4),W592,0)+IF(AND(OR(A591=2,B591=2,C591=2,D591=2,E591=2,F591=2,G591=2,H591=2,I591=2,J591=2,K591=2,L591=2),Kinder!P593=Antrag!$C$4),X592,0))/12)</f>
        <v>0</v>
      </c>
    </row>
    <row r="592" spans="1:91" x14ac:dyDescent="0.2">
      <c r="A592" s="124"/>
      <c r="M592">
        <f>Kinder!E592</f>
        <v>0</v>
      </c>
      <c r="N592">
        <f>Kinder!F592</f>
        <v>0</v>
      </c>
      <c r="O592">
        <f>Kinder!G592</f>
        <v>0</v>
      </c>
      <c r="P592">
        <f>Kinder!H592</f>
        <v>0</v>
      </c>
      <c r="Q592">
        <f>Kinder!I592</f>
        <v>0</v>
      </c>
      <c r="R592">
        <f>Kinder!J592</f>
        <v>0</v>
      </c>
      <c r="S592">
        <f>Kinder!K592</f>
        <v>0</v>
      </c>
      <c r="T592">
        <f>Kinder!L592</f>
        <v>0</v>
      </c>
      <c r="U592">
        <f>Kinder!M592</f>
        <v>0</v>
      </c>
      <c r="V592">
        <f>Kinder!N592</f>
        <v>0</v>
      </c>
      <c r="W592">
        <f>Kinder!O592</f>
        <v>0</v>
      </c>
      <c r="X592">
        <f>Kinder!P592</f>
        <v>0</v>
      </c>
      <c r="AX592">
        <f>IF(Kinder!BL591&gt;=4.5,IF('Berechnung 4_5 _ x'!D$5="Nein",4.5,IF(Kinder!AJ$903&lt;3,IF(MAX(Kinder!$AJ$903:AJ$903)&lt;3,4.5,Kinder!BL591),MIN('Berechnung 4_5 _ x'!$E$31:$F$32))),Kinder!BL591)</f>
        <v>0</v>
      </c>
      <c r="AY592">
        <f>IF(Kinder!BM591&gt;=4.5,IF('Berechnung 4_5 _ x'!E$5="Nein",4.5,IF(Kinder!AK$903&lt;3,IF(MAX(Kinder!$AJ$903:AK$903)&lt;3,4.5,Kinder!BM591),MIN('Berechnung 4_5 _ x'!$E$31:$F$32))),Kinder!BM591)</f>
        <v>0</v>
      </c>
      <c r="AZ592">
        <f>IF(Kinder!BN591&gt;=4.5,IF('Berechnung 4_5 _ x'!F$5="Nein",4.5,IF(Kinder!AL$903&lt;3,IF(MAX(Kinder!$AJ$903:AL$903)&lt;3,4.5,Kinder!BN591),MIN('Berechnung 4_5 _ x'!$E$31:$F$32))),Kinder!BN591)</f>
        <v>0</v>
      </c>
      <c r="BA592">
        <f>IF(Kinder!BO591&gt;=4.5,IF('Berechnung 4_5 _ x'!G$5="Nein",4.5,IF(Kinder!AM$903&lt;3,IF(MAX(Kinder!$AJ$903:AM$903)&lt;3,4.5,Kinder!BO591),MIN('Berechnung 4_5 _ x'!$E$31:$F$32))),Kinder!BO591)</f>
        <v>0</v>
      </c>
      <c r="BB592">
        <f>IF(Kinder!BP591&gt;=4.5,IF('Berechnung 4_5 _ x'!H$5="Nein",4.5,IF(Kinder!AN$903&lt;3,IF(MAX(Kinder!$AJ$903:AN$903)&lt;3,4.5,Kinder!BP591),MIN('Berechnung 4_5 _ x'!$E$31:$F$32))),Kinder!BP591)</f>
        <v>0</v>
      </c>
      <c r="BC592">
        <f>IF(Kinder!BQ591&gt;=4.5,IF('Berechnung 4_5 _ x'!I$5="Nein",4.5,IF(Kinder!AO$903&lt;3,IF(MAX(Kinder!$AJ$903:AO$903)&lt;3,4.5,Kinder!BQ591),MIN('Berechnung 4_5 _ x'!$E$31:$F$32))),Kinder!BQ591)</f>
        <v>0</v>
      </c>
      <c r="BD592">
        <f>IF(Kinder!BR591&gt;=4.5,IF('Berechnung 4_5 _ x'!J$5="Nein",4.5,IF(Kinder!AP$903&lt;3,IF(MAX(Kinder!$AJ$903:AP$903)&lt;3,4.5,Kinder!BR591),MIN('Berechnung 4_5 _ x'!$E$31:$F$32))),Kinder!BR591)</f>
        <v>0</v>
      </c>
      <c r="BE592">
        <f>IF(Kinder!BS591&gt;=4.5,IF('Berechnung 4_5 _ x'!K$5="Nein",4.5,IF(Kinder!AQ$903&lt;3,IF(MAX(Kinder!$AJ$903:AQ$903)&lt;3,4.5,Kinder!BS591),MIN('Berechnung 4_5 _ x'!$E$31:$F$32))),Kinder!BS591)</f>
        <v>0</v>
      </c>
      <c r="BF592">
        <f>IF(Kinder!BT591&gt;=4.5,IF('Berechnung 4_5 _ x'!L$5="Nein",4.5,IF(Kinder!AR$903&lt;3,IF(MAX(Kinder!$AJ$903:AR$903)&lt;3,4.5,Kinder!BT591),MIN('Berechnung 4_5 _ x'!$E$31:$F$32))),Kinder!BT591)</f>
        <v>0</v>
      </c>
      <c r="BG592">
        <f>IF(Kinder!BU591&gt;=4.5,IF('Berechnung 4_5 _ x'!M$5="Nein",4.5,IF(Kinder!AS$903&lt;3,IF(MAX(Kinder!$AJ$903:AS$903)&lt;3,4.5,Kinder!BU591),MIN('Berechnung 4_5 _ x'!$E$31:$F$32))),Kinder!BU591)</f>
        <v>0</v>
      </c>
      <c r="BH592">
        <f>IF(Kinder!BV591&gt;=4.5,IF('Berechnung 4_5 _ x'!N$5="Nein",4.5,IF(Kinder!AT$903&lt;3,IF(MAX(Kinder!$AJ$903:AT$903)&lt;3,4.5,Kinder!BV591),MIN('Berechnung 4_5 _ x'!$E$31:$F$32))),Kinder!BV591)</f>
        <v>0</v>
      </c>
      <c r="BI592">
        <f>IF(Kinder!BW591&gt;=4.5,IF('Berechnung 4_5 _ x'!O$5="Nein",4.5,IF(Kinder!AU$903&lt;3,IF(MAX(Kinder!$AJ$903:AU$903)&lt;3,4.5,Kinder!BW591),MIN('Berechnung 4_5 _ x'!$E$31:$F$32))),Kinder!BW591)</f>
        <v>0</v>
      </c>
      <c r="BJ592">
        <f t="shared" ref="BJ592:BU592" si="981">MIN(AX591,AX592)*AX593</f>
        <v>0</v>
      </c>
      <c r="BK592">
        <f t="shared" si="981"/>
        <v>0</v>
      </c>
      <c r="BL592">
        <f t="shared" si="981"/>
        <v>0</v>
      </c>
      <c r="BM592">
        <f t="shared" si="981"/>
        <v>0</v>
      </c>
      <c r="BN592">
        <f t="shared" si="981"/>
        <v>0</v>
      </c>
      <c r="BO592">
        <f t="shared" si="981"/>
        <v>0</v>
      </c>
      <c r="BP592">
        <f t="shared" si="981"/>
        <v>0</v>
      </c>
      <c r="BQ592">
        <f t="shared" si="981"/>
        <v>0</v>
      </c>
      <c r="BR592">
        <f t="shared" si="981"/>
        <v>0</v>
      </c>
      <c r="BS592">
        <f t="shared" si="981"/>
        <v>0</v>
      </c>
      <c r="BT592">
        <f t="shared" si="981"/>
        <v>0</v>
      </c>
      <c r="BU592">
        <f t="shared" si="981"/>
        <v>0</v>
      </c>
      <c r="BV592">
        <f>SUM(BJ592:BU592)</f>
        <v>0</v>
      </c>
      <c r="CJ592" s="78"/>
      <c r="CK592" s="581"/>
      <c r="CL592" s="581"/>
      <c r="CM592" s="581"/>
    </row>
    <row r="593" spans="1:91" ht="13.5" thickBot="1" x14ac:dyDescent="0.25">
      <c r="A593" s="167"/>
      <c r="B593" s="79"/>
      <c r="C593" s="79"/>
      <c r="D593" s="79"/>
      <c r="E593" s="79"/>
      <c r="F593" s="79"/>
      <c r="G593" s="79"/>
      <c r="H593" s="79"/>
      <c r="I593" s="79"/>
      <c r="J593" s="79"/>
      <c r="K593" s="79"/>
      <c r="L593" s="79"/>
      <c r="M593" s="79"/>
      <c r="N593" s="79"/>
      <c r="O593" s="79"/>
      <c r="P593" s="79"/>
      <c r="Q593" s="79"/>
      <c r="R593" s="79"/>
      <c r="S593" s="79"/>
      <c r="T593" s="79"/>
      <c r="U593" s="79"/>
      <c r="V593" s="79"/>
      <c r="W593" s="79"/>
      <c r="X593" s="79"/>
      <c r="Y593" s="79">
        <f t="shared" ref="Y593:AJ593" si="982">A591*M592</f>
        <v>0</v>
      </c>
      <c r="Z593" s="79">
        <f t="shared" si="982"/>
        <v>0</v>
      </c>
      <c r="AA593" s="79">
        <f t="shared" si="982"/>
        <v>0</v>
      </c>
      <c r="AB593" s="79">
        <f t="shared" si="982"/>
        <v>0</v>
      </c>
      <c r="AC593" s="79">
        <f t="shared" si="982"/>
        <v>0</v>
      </c>
      <c r="AD593" s="79">
        <f t="shared" si="982"/>
        <v>0</v>
      </c>
      <c r="AE593" s="79">
        <f t="shared" si="982"/>
        <v>0</v>
      </c>
      <c r="AF593" s="79">
        <f t="shared" si="982"/>
        <v>0</v>
      </c>
      <c r="AG593" s="79">
        <f t="shared" si="982"/>
        <v>0</v>
      </c>
      <c r="AH593" s="79">
        <f t="shared" si="982"/>
        <v>0</v>
      </c>
      <c r="AI593" s="79">
        <f t="shared" si="982"/>
        <v>0</v>
      </c>
      <c r="AJ593" s="79">
        <f t="shared" si="982"/>
        <v>0</v>
      </c>
      <c r="AK593" s="79">
        <f t="shared" ref="AK593:AV593" si="983">IF(A591&gt;4.4,M592,A591*M592)</f>
        <v>0</v>
      </c>
      <c r="AL593" s="79">
        <f t="shared" si="983"/>
        <v>0</v>
      </c>
      <c r="AM593" s="79">
        <f t="shared" si="983"/>
        <v>0</v>
      </c>
      <c r="AN593" s="79">
        <f t="shared" si="983"/>
        <v>0</v>
      </c>
      <c r="AO593" s="79">
        <f t="shared" si="983"/>
        <v>0</v>
      </c>
      <c r="AP593" s="79">
        <f t="shared" si="983"/>
        <v>0</v>
      </c>
      <c r="AQ593" s="79">
        <f t="shared" si="983"/>
        <v>0</v>
      </c>
      <c r="AR593" s="79">
        <f t="shared" si="983"/>
        <v>0</v>
      </c>
      <c r="AS593" s="79">
        <f t="shared" si="983"/>
        <v>0</v>
      </c>
      <c r="AT593" s="79">
        <f t="shared" si="983"/>
        <v>0</v>
      </c>
      <c r="AU593" s="79">
        <f t="shared" si="983"/>
        <v>0</v>
      </c>
      <c r="AV593" s="79">
        <f t="shared" si="983"/>
        <v>0</v>
      </c>
      <c r="AW593" s="79">
        <f>SUM(Y593:AJ593)</f>
        <v>0</v>
      </c>
      <c r="AX593" s="168">
        <f>Kinder!BL592</f>
        <v>0</v>
      </c>
      <c r="AY593" s="168">
        <f>Kinder!BM592</f>
        <v>0</v>
      </c>
      <c r="AZ593" s="168">
        <f>Kinder!BN592</f>
        <v>0</v>
      </c>
      <c r="BA593" s="168">
        <f>Kinder!BO592</f>
        <v>0</v>
      </c>
      <c r="BB593" s="168">
        <f>Kinder!BP592</f>
        <v>0</v>
      </c>
      <c r="BC593" s="168">
        <f>Kinder!BQ592</f>
        <v>0</v>
      </c>
      <c r="BD593" s="168">
        <f>Kinder!BR592</f>
        <v>0</v>
      </c>
      <c r="BE593" s="168">
        <f>Kinder!BS592</f>
        <v>0</v>
      </c>
      <c r="BF593" s="168">
        <f>Kinder!BT592</f>
        <v>0</v>
      </c>
      <c r="BG593" s="168">
        <f>Kinder!BU592</f>
        <v>0</v>
      </c>
      <c r="BH593" s="168">
        <f>Kinder!BV592</f>
        <v>0</v>
      </c>
      <c r="BI593" s="168">
        <f>Kinder!BW592</f>
        <v>0</v>
      </c>
      <c r="BV593" s="79"/>
      <c r="BW593" s="79">
        <f t="shared" ref="BW593:CH593" si="984">IF(MIN(AX591,AX592)&gt;4.5,4.5*AX593,BJ592)</f>
        <v>0</v>
      </c>
      <c r="BX593" s="79">
        <f t="shared" si="984"/>
        <v>0</v>
      </c>
      <c r="BY593" s="79">
        <f t="shared" si="984"/>
        <v>0</v>
      </c>
      <c r="BZ593" s="79">
        <f t="shared" si="984"/>
        <v>0</v>
      </c>
      <c r="CA593" s="79">
        <f t="shared" si="984"/>
        <v>0</v>
      </c>
      <c r="CB593" s="79">
        <f t="shared" si="984"/>
        <v>0</v>
      </c>
      <c r="CC593" s="79">
        <f t="shared" si="984"/>
        <v>0</v>
      </c>
      <c r="CD593" s="79">
        <f t="shared" si="984"/>
        <v>0</v>
      </c>
      <c r="CE593" s="79">
        <f t="shared" si="984"/>
        <v>0</v>
      </c>
      <c r="CF593" s="79">
        <f t="shared" si="984"/>
        <v>0</v>
      </c>
      <c r="CG593" s="79">
        <f t="shared" si="984"/>
        <v>0</v>
      </c>
      <c r="CH593" s="79">
        <f t="shared" si="984"/>
        <v>0</v>
      </c>
      <c r="CI593" s="79">
        <f>SUM(BW593:CH593)</f>
        <v>0</v>
      </c>
      <c r="CJ593" s="80"/>
      <c r="CK593" s="581"/>
      <c r="CL593" s="581"/>
      <c r="CM593" s="581"/>
    </row>
    <row r="594" spans="1:91" x14ac:dyDescent="0.2">
      <c r="A594" s="124">
        <f>Kinder!E594</f>
        <v>0</v>
      </c>
      <c r="B594">
        <f>Kinder!F594</f>
        <v>0</v>
      </c>
      <c r="C594">
        <f>Kinder!G594</f>
        <v>0</v>
      </c>
      <c r="D594">
        <f>Kinder!H594</f>
        <v>0</v>
      </c>
      <c r="E594">
        <f>Kinder!I594</f>
        <v>0</v>
      </c>
      <c r="F594">
        <f>Kinder!J594</f>
        <v>0</v>
      </c>
      <c r="G594">
        <f>Kinder!K594</f>
        <v>0</v>
      </c>
      <c r="H594">
        <f>Kinder!L594</f>
        <v>0</v>
      </c>
      <c r="I594">
        <f>Kinder!M594</f>
        <v>0</v>
      </c>
      <c r="J594">
        <f>Kinder!N594</f>
        <v>0</v>
      </c>
      <c r="K594">
        <f>Kinder!O594</f>
        <v>0</v>
      </c>
      <c r="L594">
        <f>Kinder!P594</f>
        <v>0</v>
      </c>
      <c r="AX594" s="165">
        <f>IF(Kinder!BL594=4.5,'Berechnung 4_5 _ x'!$E$31,Kinder!BL594)</f>
        <v>0</v>
      </c>
      <c r="AY594" s="165">
        <f>IF(Kinder!F594=4.5,'Berechnung 4_5 _ x'!$E$31,Kinder!F594)</f>
        <v>0</v>
      </c>
      <c r="AZ594" s="165">
        <f>IF(Kinder!G594=4.5,'Berechnung 4_5 _ x'!$E$31,Kinder!G594)</f>
        <v>0</v>
      </c>
      <c r="BA594" s="165">
        <f>IF(Kinder!H594=4.5,'Berechnung 4_5 _ x'!$E$31,Kinder!H594)</f>
        <v>0</v>
      </c>
      <c r="BB594" s="165">
        <f>IF(Kinder!I594=4.5,'Berechnung 4_5 _ x'!$E$31,Kinder!I594)</f>
        <v>0</v>
      </c>
      <c r="BC594" s="165">
        <f>IF(Kinder!J594=4.5,'Berechnung 4_5 _ x'!$E$31,Kinder!J594)</f>
        <v>0</v>
      </c>
      <c r="BD594" s="165">
        <f>IF(Kinder!K594=4.5,'Berechnung 4_5 _ x'!$E$31,Kinder!K594)</f>
        <v>0</v>
      </c>
      <c r="BE594" s="165">
        <f>IF(Kinder!L594=4.5,'Berechnung 4_5 _ x'!$E$31,Kinder!L594)</f>
        <v>0</v>
      </c>
      <c r="BF594" s="165">
        <f>IF(Kinder!M594=4.5,'Berechnung 4_5 _ x'!$E$31,Kinder!M594)</f>
        <v>0</v>
      </c>
      <c r="BG594" s="165">
        <f>IF(Kinder!N594=4.5,'Berechnung 4_5 _ x'!$E$31,Kinder!N594)</f>
        <v>0</v>
      </c>
      <c r="BH594" s="165">
        <f>IF(Kinder!O594=4.5,'Berechnung 4_5 _ x'!$E$31,Kinder!O594)</f>
        <v>0</v>
      </c>
      <c r="BI594" s="165">
        <f>IF(Kinder!P594=4.5,'Berechnung 4_5 _ x'!$E$31,Kinder!P594)</f>
        <v>0</v>
      </c>
      <c r="BJ594" s="165"/>
      <c r="BK594" s="165"/>
      <c r="BL594" s="165"/>
      <c r="BM594" s="165"/>
      <c r="BN594" s="165"/>
      <c r="BO594" s="165"/>
      <c r="BP594" s="165"/>
      <c r="BQ594" s="165"/>
      <c r="BR594" s="165"/>
      <c r="BS594" s="165"/>
      <c r="BT594" s="165"/>
      <c r="BU594" s="165"/>
      <c r="BW594">
        <f t="shared" ref="BW594:CH594" si="985">IF(MIN(AX594,AX595)&gt;=4.5,1*AX596,BJ595)</f>
        <v>0</v>
      </c>
      <c r="BX594">
        <f t="shared" si="985"/>
        <v>0</v>
      </c>
      <c r="BY594">
        <f t="shared" si="985"/>
        <v>0</v>
      </c>
      <c r="BZ594">
        <f t="shared" si="985"/>
        <v>0</v>
      </c>
      <c r="CA594">
        <f t="shared" si="985"/>
        <v>0</v>
      </c>
      <c r="CB594">
        <f t="shared" si="985"/>
        <v>0</v>
      </c>
      <c r="CC594">
        <f t="shared" si="985"/>
        <v>0</v>
      </c>
      <c r="CD594">
        <f t="shared" si="985"/>
        <v>0</v>
      </c>
      <c r="CE594">
        <f t="shared" si="985"/>
        <v>0</v>
      </c>
      <c r="CF594">
        <f t="shared" si="985"/>
        <v>0</v>
      </c>
      <c r="CG594">
        <f t="shared" si="985"/>
        <v>0</v>
      </c>
      <c r="CH594">
        <f t="shared" si="985"/>
        <v>0</v>
      </c>
      <c r="CJ594" s="78">
        <f>SUM(BW594:CH594)</f>
        <v>0</v>
      </c>
      <c r="CK594" s="581">
        <f>CL594+CM594</f>
        <v>0</v>
      </c>
      <c r="CL594" s="581">
        <f>IF(COUNTIF(Kinder!E596:P596,Antrag!$C$4)=0,0,(IF(AND(A594=2,Kinder!E596=Antrag!$C$4),M595,0)+IF(AND(OR(A594=2,B594=2),Kinder!F596=Antrag!$C$4),N595,0)+IF(AND(OR(A594=2,B594=2,C594=2),Kinder!G596=Antrag!$C$4),O595,0)+IF(AND(OR(A594=2,B594=2,C594=2,D594=2),Kinder!H596=Antrag!$C$4),P595,0)+IF(AND(OR(A594=2,B594=2,C594=2,D594=2,E594=2),Kinder!I596=Antrag!$C$4),Q595,0)+IF(AND(OR(A594=2,B594=2,C594=2,D594=2,E594=2,F594=2),Kinder!J596=Antrag!$C$4),R595,0))/12)</f>
        <v>0</v>
      </c>
      <c r="CM594" s="581">
        <f>IF(COUNTIF(Kinder!E596:P596,Antrag!$C$4)=0,0,(IF(AND(OR(A594=2,B594=2,C594=2,D594=2,E594=2,F594=2,G594=2),Kinder!K596=Antrag!$C$4),S595,0)+IF(AND(OR(A594=2,B594=2,C594=2,D594=2,E594=2,F594=2,G594=2,H594=2),Kinder!L596=Antrag!$C$4),T595,0)+IF(AND(OR(A594=2,B594=2,C594=2,D594=2,E594=2,F594=2,G594=2,H594=2,I594=2),Kinder!M596=Antrag!$C$4),U595,0)+IF(AND(OR(A594=2,B594=2,C594=2,D594=2,E594=2,F594=2,G594=2,H594=2,I594=2,J594=2),Kinder!N596=Antrag!$C$4),V595,0)+IF(AND(OR(A594=2,B594=2,C594=2,D594=2,E594=2,F594=2,G594=2,H594=2,I594=2,J594=2,K594=2),Kinder!O596=Antrag!$C$4),W595,0)+IF(AND(OR(A594=2,B594=2,C594=2,D594=2,E594=2,F594=2,G594=2,H594=2,I594=2,J594=2,K594=2,L594=2),Kinder!P596=Antrag!$C$4),X595,0))/12)</f>
        <v>0</v>
      </c>
    </row>
    <row r="595" spans="1:91" x14ac:dyDescent="0.2">
      <c r="A595" s="124"/>
      <c r="M595">
        <f>Kinder!E595</f>
        <v>0</v>
      </c>
      <c r="N595">
        <f>Kinder!F595</f>
        <v>0</v>
      </c>
      <c r="O595">
        <f>Kinder!G595</f>
        <v>0</v>
      </c>
      <c r="P595">
        <f>Kinder!H595</f>
        <v>0</v>
      </c>
      <c r="Q595">
        <f>Kinder!I595</f>
        <v>0</v>
      </c>
      <c r="R595">
        <f>Kinder!J595</f>
        <v>0</v>
      </c>
      <c r="S595">
        <f>Kinder!K595</f>
        <v>0</v>
      </c>
      <c r="T595">
        <f>Kinder!L595</f>
        <v>0</v>
      </c>
      <c r="U595">
        <f>Kinder!M595</f>
        <v>0</v>
      </c>
      <c r="V595">
        <f>Kinder!N595</f>
        <v>0</v>
      </c>
      <c r="W595">
        <f>Kinder!O595</f>
        <v>0</v>
      </c>
      <c r="X595">
        <f>Kinder!P595</f>
        <v>0</v>
      </c>
      <c r="AX595">
        <f>IF(Kinder!BL594&gt;=4.5,IF('Berechnung 4_5 _ x'!D$5="Nein",4.5,IF(Kinder!AJ$903&lt;3,IF(MAX(Kinder!$AJ$903:AJ$903)&lt;3,4.5,Kinder!BL594),MIN('Berechnung 4_5 _ x'!$E$31:$F$32))),Kinder!BL594)</f>
        <v>0</v>
      </c>
      <c r="AY595">
        <f>IF(Kinder!BM594&gt;=4.5,IF('Berechnung 4_5 _ x'!E$5="Nein",4.5,IF(Kinder!AK$903&lt;3,IF(MAX(Kinder!$AJ$903:AK$903)&lt;3,4.5,Kinder!BM594),MIN('Berechnung 4_5 _ x'!$E$31:$F$32))),Kinder!BM594)</f>
        <v>0</v>
      </c>
      <c r="AZ595">
        <f>IF(Kinder!BN594&gt;=4.5,IF('Berechnung 4_5 _ x'!F$5="Nein",4.5,IF(Kinder!AL$903&lt;3,IF(MAX(Kinder!$AJ$903:AL$903)&lt;3,4.5,Kinder!BN594),MIN('Berechnung 4_5 _ x'!$E$31:$F$32))),Kinder!BN594)</f>
        <v>0</v>
      </c>
      <c r="BA595">
        <f>IF(Kinder!BO594&gt;=4.5,IF('Berechnung 4_5 _ x'!G$5="Nein",4.5,IF(Kinder!AM$903&lt;3,IF(MAX(Kinder!$AJ$903:AM$903)&lt;3,4.5,Kinder!BO594),MIN('Berechnung 4_5 _ x'!$E$31:$F$32))),Kinder!BO594)</f>
        <v>0</v>
      </c>
      <c r="BB595">
        <f>IF(Kinder!BP594&gt;=4.5,IF('Berechnung 4_5 _ x'!H$5="Nein",4.5,IF(Kinder!AN$903&lt;3,IF(MAX(Kinder!$AJ$903:AN$903)&lt;3,4.5,Kinder!BP594),MIN('Berechnung 4_5 _ x'!$E$31:$F$32))),Kinder!BP594)</f>
        <v>0</v>
      </c>
      <c r="BC595">
        <f>IF(Kinder!BQ594&gt;=4.5,IF('Berechnung 4_5 _ x'!I$5="Nein",4.5,IF(Kinder!AO$903&lt;3,IF(MAX(Kinder!$AJ$903:AO$903)&lt;3,4.5,Kinder!BQ594),MIN('Berechnung 4_5 _ x'!$E$31:$F$32))),Kinder!BQ594)</f>
        <v>0</v>
      </c>
      <c r="BD595">
        <f>IF(Kinder!BR594&gt;=4.5,IF('Berechnung 4_5 _ x'!J$5="Nein",4.5,IF(Kinder!AP$903&lt;3,IF(MAX(Kinder!$AJ$903:AP$903)&lt;3,4.5,Kinder!BR594),MIN('Berechnung 4_5 _ x'!$E$31:$F$32))),Kinder!BR594)</f>
        <v>0</v>
      </c>
      <c r="BE595">
        <f>IF(Kinder!BS594&gt;=4.5,IF('Berechnung 4_5 _ x'!K$5="Nein",4.5,IF(Kinder!AQ$903&lt;3,IF(MAX(Kinder!$AJ$903:AQ$903)&lt;3,4.5,Kinder!BS594),MIN('Berechnung 4_5 _ x'!$E$31:$F$32))),Kinder!BS594)</f>
        <v>0</v>
      </c>
      <c r="BF595">
        <f>IF(Kinder!BT594&gt;=4.5,IF('Berechnung 4_5 _ x'!L$5="Nein",4.5,IF(Kinder!AR$903&lt;3,IF(MAX(Kinder!$AJ$903:AR$903)&lt;3,4.5,Kinder!BT594),MIN('Berechnung 4_5 _ x'!$E$31:$F$32))),Kinder!BT594)</f>
        <v>0</v>
      </c>
      <c r="BG595">
        <f>IF(Kinder!BU594&gt;=4.5,IF('Berechnung 4_5 _ x'!M$5="Nein",4.5,IF(Kinder!AS$903&lt;3,IF(MAX(Kinder!$AJ$903:AS$903)&lt;3,4.5,Kinder!BU594),MIN('Berechnung 4_5 _ x'!$E$31:$F$32))),Kinder!BU594)</f>
        <v>0</v>
      </c>
      <c r="BH595">
        <f>IF(Kinder!BV594&gt;=4.5,IF('Berechnung 4_5 _ x'!N$5="Nein",4.5,IF(Kinder!AT$903&lt;3,IF(MAX(Kinder!$AJ$903:AT$903)&lt;3,4.5,Kinder!BV594),MIN('Berechnung 4_5 _ x'!$E$31:$F$32))),Kinder!BV594)</f>
        <v>0</v>
      </c>
      <c r="BI595">
        <f>IF(Kinder!BW594&gt;=4.5,IF('Berechnung 4_5 _ x'!O$5="Nein",4.5,IF(Kinder!AU$903&lt;3,IF(MAX(Kinder!$AJ$903:AU$903)&lt;3,4.5,Kinder!BW594),MIN('Berechnung 4_5 _ x'!$E$31:$F$32))),Kinder!BW594)</f>
        <v>0</v>
      </c>
      <c r="BJ595">
        <f t="shared" ref="BJ595:BU595" si="986">MIN(AX594,AX595)*AX596</f>
        <v>0</v>
      </c>
      <c r="BK595">
        <f t="shared" si="986"/>
        <v>0</v>
      </c>
      <c r="BL595">
        <f t="shared" si="986"/>
        <v>0</v>
      </c>
      <c r="BM595">
        <f t="shared" si="986"/>
        <v>0</v>
      </c>
      <c r="BN595">
        <f t="shared" si="986"/>
        <v>0</v>
      </c>
      <c r="BO595">
        <f t="shared" si="986"/>
        <v>0</v>
      </c>
      <c r="BP595">
        <f t="shared" si="986"/>
        <v>0</v>
      </c>
      <c r="BQ595">
        <f t="shared" si="986"/>
        <v>0</v>
      </c>
      <c r="BR595">
        <f t="shared" si="986"/>
        <v>0</v>
      </c>
      <c r="BS595">
        <f t="shared" si="986"/>
        <v>0</v>
      </c>
      <c r="BT595">
        <f t="shared" si="986"/>
        <v>0</v>
      </c>
      <c r="BU595">
        <f t="shared" si="986"/>
        <v>0</v>
      </c>
      <c r="BV595">
        <f>SUM(BJ595:BU595)</f>
        <v>0</v>
      </c>
      <c r="CJ595" s="78"/>
      <c r="CK595" s="581"/>
      <c r="CL595" s="581"/>
      <c r="CM595" s="581"/>
    </row>
    <row r="596" spans="1:91" ht="13.5" thickBot="1" x14ac:dyDescent="0.25">
      <c r="A596" s="167"/>
      <c r="B596" s="79"/>
      <c r="C596" s="79"/>
      <c r="D596" s="79"/>
      <c r="E596" s="79"/>
      <c r="F596" s="79"/>
      <c r="G596" s="79"/>
      <c r="H596" s="79"/>
      <c r="I596" s="79"/>
      <c r="J596" s="79"/>
      <c r="K596" s="79"/>
      <c r="L596" s="79"/>
      <c r="M596" s="79"/>
      <c r="N596" s="79"/>
      <c r="O596" s="79"/>
      <c r="P596" s="79"/>
      <c r="Q596" s="79"/>
      <c r="R596" s="79"/>
      <c r="S596" s="79"/>
      <c r="T596" s="79"/>
      <c r="U596" s="79"/>
      <c r="V596" s="79"/>
      <c r="W596" s="79"/>
      <c r="X596" s="79"/>
      <c r="Y596" s="79">
        <f t="shared" ref="Y596:AJ596" si="987">A594*M595</f>
        <v>0</v>
      </c>
      <c r="Z596" s="79">
        <f t="shared" si="987"/>
        <v>0</v>
      </c>
      <c r="AA596" s="79">
        <f t="shared" si="987"/>
        <v>0</v>
      </c>
      <c r="AB596" s="79">
        <f t="shared" si="987"/>
        <v>0</v>
      </c>
      <c r="AC596" s="79">
        <f t="shared" si="987"/>
        <v>0</v>
      </c>
      <c r="AD596" s="79">
        <f t="shared" si="987"/>
        <v>0</v>
      </c>
      <c r="AE596" s="79">
        <f t="shared" si="987"/>
        <v>0</v>
      </c>
      <c r="AF596" s="79">
        <f t="shared" si="987"/>
        <v>0</v>
      </c>
      <c r="AG596" s="79">
        <f t="shared" si="987"/>
        <v>0</v>
      </c>
      <c r="AH596" s="79">
        <f t="shared" si="987"/>
        <v>0</v>
      </c>
      <c r="AI596" s="79">
        <f t="shared" si="987"/>
        <v>0</v>
      </c>
      <c r="AJ596" s="79">
        <f t="shared" si="987"/>
        <v>0</v>
      </c>
      <c r="AK596" s="79">
        <f t="shared" ref="AK596:AV596" si="988">IF(A594&gt;4.4,M595,A594*M595)</f>
        <v>0</v>
      </c>
      <c r="AL596" s="79">
        <f t="shared" si="988"/>
        <v>0</v>
      </c>
      <c r="AM596" s="79">
        <f t="shared" si="988"/>
        <v>0</v>
      </c>
      <c r="AN596" s="79">
        <f t="shared" si="988"/>
        <v>0</v>
      </c>
      <c r="AO596" s="79">
        <f t="shared" si="988"/>
        <v>0</v>
      </c>
      <c r="AP596" s="79">
        <f t="shared" si="988"/>
        <v>0</v>
      </c>
      <c r="AQ596" s="79">
        <f t="shared" si="988"/>
        <v>0</v>
      </c>
      <c r="AR596" s="79">
        <f t="shared" si="988"/>
        <v>0</v>
      </c>
      <c r="AS596" s="79">
        <f t="shared" si="988"/>
        <v>0</v>
      </c>
      <c r="AT596" s="79">
        <f t="shared" si="988"/>
        <v>0</v>
      </c>
      <c r="AU596" s="79">
        <f t="shared" si="988"/>
        <v>0</v>
      </c>
      <c r="AV596" s="79">
        <f t="shared" si="988"/>
        <v>0</v>
      </c>
      <c r="AW596" s="79">
        <f>SUM(Y596:AJ596)</f>
        <v>0</v>
      </c>
      <c r="AX596" s="168">
        <f>Kinder!BL595</f>
        <v>0</v>
      </c>
      <c r="AY596" s="168">
        <f>Kinder!BM595</f>
        <v>0</v>
      </c>
      <c r="AZ596" s="168">
        <f>Kinder!BN595</f>
        <v>0</v>
      </c>
      <c r="BA596" s="168">
        <f>Kinder!BO595</f>
        <v>0</v>
      </c>
      <c r="BB596" s="168">
        <f>Kinder!BP595</f>
        <v>0</v>
      </c>
      <c r="BC596" s="168">
        <f>Kinder!BQ595</f>
        <v>0</v>
      </c>
      <c r="BD596" s="168">
        <f>Kinder!BR595</f>
        <v>0</v>
      </c>
      <c r="BE596" s="168">
        <f>Kinder!BS595</f>
        <v>0</v>
      </c>
      <c r="BF596" s="168">
        <f>Kinder!BT595</f>
        <v>0</v>
      </c>
      <c r="BG596" s="168">
        <f>Kinder!BU595</f>
        <v>0</v>
      </c>
      <c r="BH596" s="168">
        <f>Kinder!BV595</f>
        <v>0</v>
      </c>
      <c r="BI596" s="168">
        <f>Kinder!BW595</f>
        <v>0</v>
      </c>
      <c r="BV596" s="79"/>
      <c r="BW596" s="79">
        <f t="shared" ref="BW596:CH596" si="989">IF(MIN(AX594,AX595)&gt;4.5,4.5*AX596,BJ595)</f>
        <v>0</v>
      </c>
      <c r="BX596" s="79">
        <f t="shared" si="989"/>
        <v>0</v>
      </c>
      <c r="BY596" s="79">
        <f t="shared" si="989"/>
        <v>0</v>
      </c>
      <c r="BZ596" s="79">
        <f t="shared" si="989"/>
        <v>0</v>
      </c>
      <c r="CA596" s="79">
        <f t="shared" si="989"/>
        <v>0</v>
      </c>
      <c r="CB596" s="79">
        <f t="shared" si="989"/>
        <v>0</v>
      </c>
      <c r="CC596" s="79">
        <f t="shared" si="989"/>
        <v>0</v>
      </c>
      <c r="CD596" s="79">
        <f t="shared" si="989"/>
        <v>0</v>
      </c>
      <c r="CE596" s="79">
        <f t="shared" si="989"/>
        <v>0</v>
      </c>
      <c r="CF596" s="79">
        <f t="shared" si="989"/>
        <v>0</v>
      </c>
      <c r="CG596" s="79">
        <f t="shared" si="989"/>
        <v>0</v>
      </c>
      <c r="CH596" s="79">
        <f t="shared" si="989"/>
        <v>0</v>
      </c>
      <c r="CI596" s="79">
        <f>SUM(BW596:CH596)</f>
        <v>0</v>
      </c>
      <c r="CJ596" s="80"/>
      <c r="CK596" s="581"/>
      <c r="CL596" s="581"/>
      <c r="CM596" s="581"/>
    </row>
    <row r="597" spans="1:91" x14ac:dyDescent="0.2">
      <c r="A597" s="124">
        <f>Kinder!E597</f>
        <v>0</v>
      </c>
      <c r="B597">
        <f>Kinder!F597</f>
        <v>0</v>
      </c>
      <c r="C597">
        <f>Kinder!G597</f>
        <v>0</v>
      </c>
      <c r="D597">
        <f>Kinder!H597</f>
        <v>0</v>
      </c>
      <c r="E597">
        <f>Kinder!I597</f>
        <v>0</v>
      </c>
      <c r="F597">
        <f>Kinder!J597</f>
        <v>0</v>
      </c>
      <c r="G597">
        <f>Kinder!K597</f>
        <v>0</v>
      </c>
      <c r="H597">
        <f>Kinder!L597</f>
        <v>0</v>
      </c>
      <c r="I597">
        <f>Kinder!M597</f>
        <v>0</v>
      </c>
      <c r="J597">
        <f>Kinder!N597</f>
        <v>0</v>
      </c>
      <c r="K597">
        <f>Kinder!O597</f>
        <v>0</v>
      </c>
      <c r="L597">
        <f>Kinder!P597</f>
        <v>0</v>
      </c>
      <c r="AX597" s="165">
        <f>IF(Kinder!BL597=4.5,'Berechnung 4_5 _ x'!$E$31,Kinder!BL597)</f>
        <v>0</v>
      </c>
      <c r="AY597" s="165">
        <f>IF(Kinder!F597=4.5,'Berechnung 4_5 _ x'!$E$31,Kinder!F597)</f>
        <v>0</v>
      </c>
      <c r="AZ597" s="165">
        <f>IF(Kinder!G597=4.5,'Berechnung 4_5 _ x'!$E$31,Kinder!G597)</f>
        <v>0</v>
      </c>
      <c r="BA597" s="165">
        <f>IF(Kinder!H597=4.5,'Berechnung 4_5 _ x'!$E$31,Kinder!H597)</f>
        <v>0</v>
      </c>
      <c r="BB597" s="165">
        <f>IF(Kinder!I597=4.5,'Berechnung 4_5 _ x'!$E$31,Kinder!I597)</f>
        <v>0</v>
      </c>
      <c r="BC597" s="165">
        <f>IF(Kinder!J597=4.5,'Berechnung 4_5 _ x'!$E$31,Kinder!J597)</f>
        <v>0</v>
      </c>
      <c r="BD597" s="165">
        <f>IF(Kinder!K597=4.5,'Berechnung 4_5 _ x'!$E$31,Kinder!K597)</f>
        <v>0</v>
      </c>
      <c r="BE597" s="165">
        <f>IF(Kinder!L597=4.5,'Berechnung 4_5 _ x'!$E$31,Kinder!L597)</f>
        <v>0</v>
      </c>
      <c r="BF597" s="165">
        <f>IF(Kinder!M597=4.5,'Berechnung 4_5 _ x'!$E$31,Kinder!M597)</f>
        <v>0</v>
      </c>
      <c r="BG597" s="165">
        <f>IF(Kinder!N597=4.5,'Berechnung 4_5 _ x'!$E$31,Kinder!N597)</f>
        <v>0</v>
      </c>
      <c r="BH597" s="165">
        <f>IF(Kinder!O597=4.5,'Berechnung 4_5 _ x'!$E$31,Kinder!O597)</f>
        <v>0</v>
      </c>
      <c r="BI597" s="165">
        <f>IF(Kinder!P597=4.5,'Berechnung 4_5 _ x'!$E$31,Kinder!P597)</f>
        <v>0</v>
      </c>
      <c r="BJ597" s="165"/>
      <c r="BK597" s="165"/>
      <c r="BL597" s="165"/>
      <c r="BM597" s="165"/>
      <c r="BN597" s="165"/>
      <c r="BO597" s="165"/>
      <c r="BP597" s="165"/>
      <c r="BQ597" s="165"/>
      <c r="BR597" s="165"/>
      <c r="BS597" s="165"/>
      <c r="BT597" s="165"/>
      <c r="BU597" s="165"/>
      <c r="BW597">
        <f t="shared" ref="BW597:CH597" si="990">IF(MIN(AX597,AX598)&gt;=4.5,1*AX599,BJ598)</f>
        <v>0</v>
      </c>
      <c r="BX597">
        <f t="shared" si="990"/>
        <v>0</v>
      </c>
      <c r="BY597">
        <f t="shared" si="990"/>
        <v>0</v>
      </c>
      <c r="BZ597">
        <f t="shared" si="990"/>
        <v>0</v>
      </c>
      <c r="CA597">
        <f t="shared" si="990"/>
        <v>0</v>
      </c>
      <c r="CB597">
        <f t="shared" si="990"/>
        <v>0</v>
      </c>
      <c r="CC597">
        <f t="shared" si="990"/>
        <v>0</v>
      </c>
      <c r="CD597">
        <f t="shared" si="990"/>
        <v>0</v>
      </c>
      <c r="CE597">
        <f t="shared" si="990"/>
        <v>0</v>
      </c>
      <c r="CF597">
        <f t="shared" si="990"/>
        <v>0</v>
      </c>
      <c r="CG597">
        <f t="shared" si="990"/>
        <v>0</v>
      </c>
      <c r="CH597">
        <f t="shared" si="990"/>
        <v>0</v>
      </c>
      <c r="CJ597" s="78">
        <f>SUM(BW597:CH597)</f>
        <v>0</v>
      </c>
      <c r="CK597" s="581">
        <f>CL597+CM597</f>
        <v>0</v>
      </c>
      <c r="CL597" s="581">
        <f>IF(COUNTIF(Kinder!E599:P599,Antrag!$C$4)=0,0,(IF(AND(A597=2,Kinder!E599=Antrag!$C$4),M598,0)+IF(AND(OR(A597=2,B597=2),Kinder!F599=Antrag!$C$4),N598,0)+IF(AND(OR(A597=2,B597=2,C597=2),Kinder!G599=Antrag!$C$4),O598,0)+IF(AND(OR(A597=2,B597=2,C597=2,D597=2),Kinder!H599=Antrag!$C$4),P598,0)+IF(AND(OR(A597=2,B597=2,C597=2,D597=2,E597=2),Kinder!I599=Antrag!$C$4),Q598,0)+IF(AND(OR(A597=2,B597=2,C597=2,D597=2,E597=2,F597=2),Kinder!J599=Antrag!$C$4),R598,0))/12)</f>
        <v>0</v>
      </c>
      <c r="CM597" s="581">
        <f>IF(COUNTIF(Kinder!E599:P599,Antrag!$C$4)=0,0,(IF(AND(OR(A597=2,B597=2,C597=2,D597=2,E597=2,F597=2,G597=2),Kinder!K599=Antrag!$C$4),S598,0)+IF(AND(OR(A597=2,B597=2,C597=2,D597=2,E597=2,F597=2,G597=2,H597=2),Kinder!L599=Antrag!$C$4),T598,0)+IF(AND(OR(A597=2,B597=2,C597=2,D597=2,E597=2,F597=2,G597=2,H597=2,I597=2),Kinder!M599=Antrag!$C$4),U598,0)+IF(AND(OR(A597=2,B597=2,C597=2,D597=2,E597=2,F597=2,G597=2,H597=2,I597=2,J597=2),Kinder!N599=Antrag!$C$4),V598,0)+IF(AND(OR(A597=2,B597=2,C597=2,D597=2,E597=2,F597=2,G597=2,H597=2,I597=2,J597=2,K597=2),Kinder!O599=Antrag!$C$4),W598,0)+IF(AND(OR(A597=2,B597=2,C597=2,D597=2,E597=2,F597=2,G597=2,H597=2,I597=2,J597=2,K597=2,L597=2),Kinder!P599=Antrag!$C$4),X598,0))/12)</f>
        <v>0</v>
      </c>
    </row>
    <row r="598" spans="1:91" x14ac:dyDescent="0.2">
      <c r="A598" s="124"/>
      <c r="M598">
        <f>Kinder!E598</f>
        <v>0</v>
      </c>
      <c r="N598">
        <f>Kinder!F598</f>
        <v>0</v>
      </c>
      <c r="O598">
        <f>Kinder!G598</f>
        <v>0</v>
      </c>
      <c r="P598">
        <f>Kinder!H598</f>
        <v>0</v>
      </c>
      <c r="Q598">
        <f>Kinder!I598</f>
        <v>0</v>
      </c>
      <c r="R598">
        <f>Kinder!J598</f>
        <v>0</v>
      </c>
      <c r="S598">
        <f>Kinder!K598</f>
        <v>0</v>
      </c>
      <c r="T598">
        <f>Kinder!L598</f>
        <v>0</v>
      </c>
      <c r="U598">
        <f>Kinder!M598</f>
        <v>0</v>
      </c>
      <c r="V598">
        <f>Kinder!N598</f>
        <v>0</v>
      </c>
      <c r="W598">
        <f>Kinder!O598</f>
        <v>0</v>
      </c>
      <c r="X598">
        <f>Kinder!P598</f>
        <v>0</v>
      </c>
      <c r="AX598">
        <f>IF(Kinder!BL597&gt;=4.5,IF('Berechnung 4_5 _ x'!D$5="Nein",4.5,IF(Kinder!AJ$903&lt;3,IF(MAX(Kinder!$AJ$903:AJ$903)&lt;3,4.5,Kinder!BL597),MIN('Berechnung 4_5 _ x'!$E$31:$F$32))),Kinder!BL597)</f>
        <v>0</v>
      </c>
      <c r="AY598">
        <f>IF(Kinder!BM597&gt;=4.5,IF('Berechnung 4_5 _ x'!E$5="Nein",4.5,IF(Kinder!AK$903&lt;3,IF(MAX(Kinder!$AJ$903:AK$903)&lt;3,4.5,Kinder!BM597),MIN('Berechnung 4_5 _ x'!$E$31:$F$32))),Kinder!BM597)</f>
        <v>0</v>
      </c>
      <c r="AZ598">
        <f>IF(Kinder!BN597&gt;=4.5,IF('Berechnung 4_5 _ x'!F$5="Nein",4.5,IF(Kinder!AL$903&lt;3,IF(MAX(Kinder!$AJ$903:AL$903)&lt;3,4.5,Kinder!BN597),MIN('Berechnung 4_5 _ x'!$E$31:$F$32))),Kinder!BN597)</f>
        <v>0</v>
      </c>
      <c r="BA598">
        <f>IF(Kinder!BO597&gt;=4.5,IF('Berechnung 4_5 _ x'!G$5="Nein",4.5,IF(Kinder!AM$903&lt;3,IF(MAX(Kinder!$AJ$903:AM$903)&lt;3,4.5,Kinder!BO597),MIN('Berechnung 4_5 _ x'!$E$31:$F$32))),Kinder!BO597)</f>
        <v>0</v>
      </c>
      <c r="BB598">
        <f>IF(Kinder!BP597&gt;=4.5,IF('Berechnung 4_5 _ x'!H$5="Nein",4.5,IF(Kinder!AN$903&lt;3,IF(MAX(Kinder!$AJ$903:AN$903)&lt;3,4.5,Kinder!BP597),MIN('Berechnung 4_5 _ x'!$E$31:$F$32))),Kinder!BP597)</f>
        <v>0</v>
      </c>
      <c r="BC598">
        <f>IF(Kinder!BQ597&gt;=4.5,IF('Berechnung 4_5 _ x'!I$5="Nein",4.5,IF(Kinder!AO$903&lt;3,IF(MAX(Kinder!$AJ$903:AO$903)&lt;3,4.5,Kinder!BQ597),MIN('Berechnung 4_5 _ x'!$E$31:$F$32))),Kinder!BQ597)</f>
        <v>0</v>
      </c>
      <c r="BD598">
        <f>IF(Kinder!BR597&gt;=4.5,IF('Berechnung 4_5 _ x'!J$5="Nein",4.5,IF(Kinder!AP$903&lt;3,IF(MAX(Kinder!$AJ$903:AP$903)&lt;3,4.5,Kinder!BR597),MIN('Berechnung 4_5 _ x'!$E$31:$F$32))),Kinder!BR597)</f>
        <v>0</v>
      </c>
      <c r="BE598">
        <f>IF(Kinder!BS597&gt;=4.5,IF('Berechnung 4_5 _ x'!K$5="Nein",4.5,IF(Kinder!AQ$903&lt;3,IF(MAX(Kinder!$AJ$903:AQ$903)&lt;3,4.5,Kinder!BS597),MIN('Berechnung 4_5 _ x'!$E$31:$F$32))),Kinder!BS597)</f>
        <v>0</v>
      </c>
      <c r="BF598">
        <f>IF(Kinder!BT597&gt;=4.5,IF('Berechnung 4_5 _ x'!L$5="Nein",4.5,IF(Kinder!AR$903&lt;3,IF(MAX(Kinder!$AJ$903:AR$903)&lt;3,4.5,Kinder!BT597),MIN('Berechnung 4_5 _ x'!$E$31:$F$32))),Kinder!BT597)</f>
        <v>0</v>
      </c>
      <c r="BG598">
        <f>IF(Kinder!BU597&gt;=4.5,IF('Berechnung 4_5 _ x'!M$5="Nein",4.5,IF(Kinder!AS$903&lt;3,IF(MAX(Kinder!$AJ$903:AS$903)&lt;3,4.5,Kinder!BU597),MIN('Berechnung 4_5 _ x'!$E$31:$F$32))),Kinder!BU597)</f>
        <v>0</v>
      </c>
      <c r="BH598">
        <f>IF(Kinder!BV597&gt;=4.5,IF('Berechnung 4_5 _ x'!N$5="Nein",4.5,IF(Kinder!AT$903&lt;3,IF(MAX(Kinder!$AJ$903:AT$903)&lt;3,4.5,Kinder!BV597),MIN('Berechnung 4_5 _ x'!$E$31:$F$32))),Kinder!BV597)</f>
        <v>0</v>
      </c>
      <c r="BI598">
        <f>IF(Kinder!BW597&gt;=4.5,IF('Berechnung 4_5 _ x'!O$5="Nein",4.5,IF(Kinder!AU$903&lt;3,IF(MAX(Kinder!$AJ$903:AU$903)&lt;3,4.5,Kinder!BW597),MIN('Berechnung 4_5 _ x'!$E$31:$F$32))),Kinder!BW597)</f>
        <v>0</v>
      </c>
      <c r="BJ598">
        <f t="shared" ref="BJ598:BU598" si="991">MIN(AX597,AX598)*AX599</f>
        <v>0</v>
      </c>
      <c r="BK598">
        <f t="shared" si="991"/>
        <v>0</v>
      </c>
      <c r="BL598">
        <f t="shared" si="991"/>
        <v>0</v>
      </c>
      <c r="BM598">
        <f t="shared" si="991"/>
        <v>0</v>
      </c>
      <c r="BN598">
        <f t="shared" si="991"/>
        <v>0</v>
      </c>
      <c r="BO598">
        <f t="shared" si="991"/>
        <v>0</v>
      </c>
      <c r="BP598">
        <f t="shared" si="991"/>
        <v>0</v>
      </c>
      <c r="BQ598">
        <f t="shared" si="991"/>
        <v>0</v>
      </c>
      <c r="BR598">
        <f t="shared" si="991"/>
        <v>0</v>
      </c>
      <c r="BS598">
        <f t="shared" si="991"/>
        <v>0</v>
      </c>
      <c r="BT598">
        <f t="shared" si="991"/>
        <v>0</v>
      </c>
      <c r="BU598">
        <f t="shared" si="991"/>
        <v>0</v>
      </c>
      <c r="BV598">
        <f>SUM(BJ598:BU598)</f>
        <v>0</v>
      </c>
      <c r="CJ598" s="78"/>
      <c r="CK598" s="581"/>
      <c r="CL598" s="581"/>
      <c r="CM598" s="581"/>
    </row>
    <row r="599" spans="1:91" ht="13.5" thickBot="1" x14ac:dyDescent="0.25">
      <c r="A599" s="167"/>
      <c r="B599" s="79"/>
      <c r="C599" s="79"/>
      <c r="D599" s="79"/>
      <c r="E599" s="79"/>
      <c r="F599" s="79"/>
      <c r="G599" s="79"/>
      <c r="H599" s="79"/>
      <c r="I599" s="79"/>
      <c r="J599" s="79"/>
      <c r="K599" s="79"/>
      <c r="L599" s="79"/>
      <c r="M599" s="79"/>
      <c r="N599" s="79"/>
      <c r="O599" s="79"/>
      <c r="P599" s="79"/>
      <c r="Q599" s="79"/>
      <c r="R599" s="79"/>
      <c r="S599" s="79"/>
      <c r="T599" s="79"/>
      <c r="U599" s="79"/>
      <c r="V599" s="79"/>
      <c r="W599" s="79"/>
      <c r="X599" s="79"/>
      <c r="Y599" s="79">
        <f t="shared" ref="Y599:AJ599" si="992">A597*M598</f>
        <v>0</v>
      </c>
      <c r="Z599" s="79">
        <f t="shared" si="992"/>
        <v>0</v>
      </c>
      <c r="AA599" s="79">
        <f t="shared" si="992"/>
        <v>0</v>
      </c>
      <c r="AB599" s="79">
        <f t="shared" si="992"/>
        <v>0</v>
      </c>
      <c r="AC599" s="79">
        <f t="shared" si="992"/>
        <v>0</v>
      </c>
      <c r="AD599" s="79">
        <f t="shared" si="992"/>
        <v>0</v>
      </c>
      <c r="AE599" s="79">
        <f t="shared" si="992"/>
        <v>0</v>
      </c>
      <c r="AF599" s="79">
        <f t="shared" si="992"/>
        <v>0</v>
      </c>
      <c r="AG599" s="79">
        <f t="shared" si="992"/>
        <v>0</v>
      </c>
      <c r="AH599" s="79">
        <f t="shared" si="992"/>
        <v>0</v>
      </c>
      <c r="AI599" s="79">
        <f t="shared" si="992"/>
        <v>0</v>
      </c>
      <c r="AJ599" s="79">
        <f t="shared" si="992"/>
        <v>0</v>
      </c>
      <c r="AK599" s="79">
        <f t="shared" ref="AK599:AV599" si="993">IF(A597&gt;4.4,M598,A597*M598)</f>
        <v>0</v>
      </c>
      <c r="AL599" s="79">
        <f t="shared" si="993"/>
        <v>0</v>
      </c>
      <c r="AM599" s="79">
        <f t="shared" si="993"/>
        <v>0</v>
      </c>
      <c r="AN599" s="79">
        <f t="shared" si="993"/>
        <v>0</v>
      </c>
      <c r="AO599" s="79">
        <f t="shared" si="993"/>
        <v>0</v>
      </c>
      <c r="AP599" s="79">
        <f t="shared" si="993"/>
        <v>0</v>
      </c>
      <c r="AQ599" s="79">
        <f t="shared" si="993"/>
        <v>0</v>
      </c>
      <c r="AR599" s="79">
        <f t="shared" si="993"/>
        <v>0</v>
      </c>
      <c r="AS599" s="79">
        <f t="shared" si="993"/>
        <v>0</v>
      </c>
      <c r="AT599" s="79">
        <f t="shared" si="993"/>
        <v>0</v>
      </c>
      <c r="AU599" s="79">
        <f t="shared" si="993"/>
        <v>0</v>
      </c>
      <c r="AV599" s="79">
        <f t="shared" si="993"/>
        <v>0</v>
      </c>
      <c r="AW599" s="79">
        <f>SUM(Y599:AJ599)</f>
        <v>0</v>
      </c>
      <c r="AX599" s="168">
        <f>Kinder!BL598</f>
        <v>0</v>
      </c>
      <c r="AY599" s="168">
        <f>Kinder!BM598</f>
        <v>0</v>
      </c>
      <c r="AZ599" s="168">
        <f>Kinder!BN598</f>
        <v>0</v>
      </c>
      <c r="BA599" s="168">
        <f>Kinder!BO598</f>
        <v>0</v>
      </c>
      <c r="BB599" s="168">
        <f>Kinder!BP598</f>
        <v>0</v>
      </c>
      <c r="BC599" s="168">
        <f>Kinder!BQ598</f>
        <v>0</v>
      </c>
      <c r="BD599" s="168">
        <f>Kinder!BR598</f>
        <v>0</v>
      </c>
      <c r="BE599" s="168">
        <f>Kinder!BS598</f>
        <v>0</v>
      </c>
      <c r="BF599" s="168">
        <f>Kinder!BT598</f>
        <v>0</v>
      </c>
      <c r="BG599" s="168">
        <f>Kinder!BU598</f>
        <v>0</v>
      </c>
      <c r="BH599" s="168">
        <f>Kinder!BV598</f>
        <v>0</v>
      </c>
      <c r="BI599" s="168">
        <f>Kinder!BW598</f>
        <v>0</v>
      </c>
      <c r="BV599" s="79"/>
      <c r="BW599" s="79">
        <f t="shared" ref="BW599:CH599" si="994">IF(MIN(AX597,AX598)&gt;4.5,4.5*AX599,BJ598)</f>
        <v>0</v>
      </c>
      <c r="BX599" s="79">
        <f t="shared" si="994"/>
        <v>0</v>
      </c>
      <c r="BY599" s="79">
        <f t="shared" si="994"/>
        <v>0</v>
      </c>
      <c r="BZ599" s="79">
        <f t="shared" si="994"/>
        <v>0</v>
      </c>
      <c r="CA599" s="79">
        <f t="shared" si="994"/>
        <v>0</v>
      </c>
      <c r="CB599" s="79">
        <f t="shared" si="994"/>
        <v>0</v>
      </c>
      <c r="CC599" s="79">
        <f t="shared" si="994"/>
        <v>0</v>
      </c>
      <c r="CD599" s="79">
        <f t="shared" si="994"/>
        <v>0</v>
      </c>
      <c r="CE599" s="79">
        <f t="shared" si="994"/>
        <v>0</v>
      </c>
      <c r="CF599" s="79">
        <f t="shared" si="994"/>
        <v>0</v>
      </c>
      <c r="CG599" s="79">
        <f t="shared" si="994"/>
        <v>0</v>
      </c>
      <c r="CH599" s="79">
        <f t="shared" si="994"/>
        <v>0</v>
      </c>
      <c r="CI599" s="79">
        <f>SUM(BW599:CH599)</f>
        <v>0</v>
      </c>
      <c r="CJ599" s="80"/>
      <c r="CK599" s="581"/>
      <c r="CL599" s="581"/>
      <c r="CM599" s="581"/>
    </row>
    <row r="600" spans="1:91" x14ac:dyDescent="0.2">
      <c r="A600" s="124">
        <f>Kinder!E600</f>
        <v>0</v>
      </c>
      <c r="B600">
        <f>Kinder!F600</f>
        <v>0</v>
      </c>
      <c r="C600">
        <f>Kinder!G600</f>
        <v>0</v>
      </c>
      <c r="D600">
        <f>Kinder!H600</f>
        <v>0</v>
      </c>
      <c r="E600">
        <f>Kinder!I600</f>
        <v>0</v>
      </c>
      <c r="F600">
        <f>Kinder!J600</f>
        <v>0</v>
      </c>
      <c r="G600">
        <f>Kinder!K600</f>
        <v>0</v>
      </c>
      <c r="H600">
        <f>Kinder!L600</f>
        <v>0</v>
      </c>
      <c r="I600">
        <f>Kinder!M600</f>
        <v>0</v>
      </c>
      <c r="J600">
        <f>Kinder!N600</f>
        <v>0</v>
      </c>
      <c r="K600">
        <f>Kinder!O600</f>
        <v>0</v>
      </c>
      <c r="L600">
        <f>Kinder!P600</f>
        <v>0</v>
      </c>
      <c r="AX600" s="165">
        <f>IF(Kinder!BL600=4.5,'Berechnung 4_5 _ x'!$E$31,Kinder!BL600)</f>
        <v>0</v>
      </c>
      <c r="AY600" s="165">
        <f>IF(Kinder!F600=4.5,'Berechnung 4_5 _ x'!$E$31,Kinder!F600)</f>
        <v>0</v>
      </c>
      <c r="AZ600" s="165">
        <f>IF(Kinder!G600=4.5,'Berechnung 4_5 _ x'!$E$31,Kinder!G600)</f>
        <v>0</v>
      </c>
      <c r="BA600" s="165">
        <f>IF(Kinder!H600=4.5,'Berechnung 4_5 _ x'!$E$31,Kinder!H600)</f>
        <v>0</v>
      </c>
      <c r="BB600" s="165">
        <f>IF(Kinder!I600=4.5,'Berechnung 4_5 _ x'!$E$31,Kinder!I600)</f>
        <v>0</v>
      </c>
      <c r="BC600" s="165">
        <f>IF(Kinder!J600=4.5,'Berechnung 4_5 _ x'!$E$31,Kinder!J600)</f>
        <v>0</v>
      </c>
      <c r="BD600" s="165">
        <f>IF(Kinder!K600=4.5,'Berechnung 4_5 _ x'!$E$31,Kinder!K600)</f>
        <v>0</v>
      </c>
      <c r="BE600" s="165">
        <f>IF(Kinder!L600=4.5,'Berechnung 4_5 _ x'!$E$31,Kinder!L600)</f>
        <v>0</v>
      </c>
      <c r="BF600" s="165">
        <f>IF(Kinder!M600=4.5,'Berechnung 4_5 _ x'!$E$31,Kinder!M600)</f>
        <v>0</v>
      </c>
      <c r="BG600" s="165">
        <f>IF(Kinder!N600=4.5,'Berechnung 4_5 _ x'!$E$31,Kinder!N600)</f>
        <v>0</v>
      </c>
      <c r="BH600" s="165">
        <f>IF(Kinder!O600=4.5,'Berechnung 4_5 _ x'!$E$31,Kinder!O600)</f>
        <v>0</v>
      </c>
      <c r="BI600" s="165">
        <f>IF(Kinder!P600=4.5,'Berechnung 4_5 _ x'!$E$31,Kinder!P600)</f>
        <v>0</v>
      </c>
      <c r="BJ600" s="165"/>
      <c r="BK600" s="165"/>
      <c r="BL600" s="165"/>
      <c r="BM600" s="165"/>
      <c r="BN600" s="165"/>
      <c r="BO600" s="165"/>
      <c r="BP600" s="165"/>
      <c r="BQ600" s="165"/>
      <c r="BR600" s="165"/>
      <c r="BS600" s="165"/>
      <c r="BT600" s="165"/>
      <c r="BU600" s="165"/>
      <c r="BW600">
        <f t="shared" ref="BW600:CH600" si="995">IF(MIN(AX600,AX601)&gt;=4.5,1*AX602,BJ601)</f>
        <v>0</v>
      </c>
      <c r="BX600">
        <f t="shared" si="995"/>
        <v>0</v>
      </c>
      <c r="BY600">
        <f t="shared" si="995"/>
        <v>0</v>
      </c>
      <c r="BZ600">
        <f t="shared" si="995"/>
        <v>0</v>
      </c>
      <c r="CA600">
        <f t="shared" si="995"/>
        <v>0</v>
      </c>
      <c r="CB600">
        <f t="shared" si="995"/>
        <v>0</v>
      </c>
      <c r="CC600">
        <f t="shared" si="995"/>
        <v>0</v>
      </c>
      <c r="CD600">
        <f t="shared" si="995"/>
        <v>0</v>
      </c>
      <c r="CE600">
        <f t="shared" si="995"/>
        <v>0</v>
      </c>
      <c r="CF600">
        <f t="shared" si="995"/>
        <v>0</v>
      </c>
      <c r="CG600">
        <f t="shared" si="995"/>
        <v>0</v>
      </c>
      <c r="CH600">
        <f t="shared" si="995"/>
        <v>0</v>
      </c>
      <c r="CJ600" s="78">
        <f>SUM(BW600:CH600)</f>
        <v>0</v>
      </c>
      <c r="CK600" s="581">
        <f>CL600+CM600</f>
        <v>0</v>
      </c>
      <c r="CL600" s="581">
        <f>IF(COUNTIF(Kinder!E602:P602,Antrag!$C$4)=0,0,(IF(AND(A600=2,Kinder!E602=Antrag!$C$4),M601,0)+IF(AND(OR(A600=2,B600=2),Kinder!F602=Antrag!$C$4),N601,0)+IF(AND(OR(A600=2,B600=2,C600=2),Kinder!G602=Antrag!$C$4),O601,0)+IF(AND(OR(A600=2,B600=2,C600=2,D600=2),Kinder!H602=Antrag!$C$4),P601,0)+IF(AND(OR(A600=2,B600=2,C600=2,D600=2,E600=2),Kinder!I602=Antrag!$C$4),Q601,0)+IF(AND(OR(A600=2,B600=2,C600=2,D600=2,E600=2,F600=2),Kinder!J602=Antrag!$C$4),R601,0))/12)</f>
        <v>0</v>
      </c>
      <c r="CM600" s="581">
        <f>IF(COUNTIF(Kinder!E602:P602,Antrag!$C$4)=0,0,(IF(AND(OR(A600=2,B600=2,C600=2,D600=2,E600=2,F600=2,G600=2),Kinder!K602=Antrag!$C$4),S601,0)+IF(AND(OR(A600=2,B600=2,C600=2,D600=2,E600=2,F600=2,G600=2,H600=2),Kinder!L602=Antrag!$C$4),T601,0)+IF(AND(OR(A600=2,B600=2,C600=2,D600=2,E600=2,F600=2,G600=2,H600=2,I600=2),Kinder!M602=Antrag!$C$4),U601,0)+IF(AND(OR(A600=2,B600=2,C600=2,D600=2,E600=2,F600=2,G600=2,H600=2,I600=2,J600=2),Kinder!N602=Antrag!$C$4),V601,0)+IF(AND(OR(A600=2,B600=2,C600=2,D600=2,E600=2,F600=2,G600=2,H600=2,I600=2,J600=2,K600=2),Kinder!O602=Antrag!$C$4),W601,0)+IF(AND(OR(A600=2,B600=2,C600=2,D600=2,E600=2,F600=2,G600=2,H600=2,I600=2,J600=2,K600=2,L600=2),Kinder!P602=Antrag!$C$4),X601,0))/12)</f>
        <v>0</v>
      </c>
    </row>
    <row r="601" spans="1:91" x14ac:dyDescent="0.2">
      <c r="A601" s="124"/>
      <c r="M601">
        <f>Kinder!E601</f>
        <v>0</v>
      </c>
      <c r="N601">
        <f>Kinder!F601</f>
        <v>0</v>
      </c>
      <c r="O601">
        <f>Kinder!G601</f>
        <v>0</v>
      </c>
      <c r="P601">
        <f>Kinder!H601</f>
        <v>0</v>
      </c>
      <c r="Q601">
        <f>Kinder!I601</f>
        <v>0</v>
      </c>
      <c r="R601">
        <f>Kinder!J601</f>
        <v>0</v>
      </c>
      <c r="S601">
        <f>Kinder!K601</f>
        <v>0</v>
      </c>
      <c r="T601">
        <f>Kinder!L601</f>
        <v>0</v>
      </c>
      <c r="U601">
        <f>Kinder!M601</f>
        <v>0</v>
      </c>
      <c r="V601">
        <f>Kinder!N601</f>
        <v>0</v>
      </c>
      <c r="W601">
        <f>Kinder!O601</f>
        <v>0</v>
      </c>
      <c r="X601">
        <f>Kinder!P601</f>
        <v>0</v>
      </c>
      <c r="AX601">
        <f>IF(Kinder!BL600&gt;=4.5,IF('Berechnung 4_5 _ x'!D$5="Nein",4.5,IF(Kinder!AJ$903&lt;3,IF(MAX(Kinder!$AJ$903:AJ$903)&lt;3,4.5,Kinder!BL600),MIN('Berechnung 4_5 _ x'!$E$31:$F$32))),Kinder!BL600)</f>
        <v>0</v>
      </c>
      <c r="AY601">
        <f>IF(Kinder!BM600&gt;=4.5,IF('Berechnung 4_5 _ x'!E$5="Nein",4.5,IF(Kinder!AK$903&lt;3,IF(MAX(Kinder!$AJ$903:AK$903)&lt;3,4.5,Kinder!BM600),MIN('Berechnung 4_5 _ x'!$E$31:$F$32))),Kinder!BM600)</f>
        <v>0</v>
      </c>
      <c r="AZ601">
        <f>IF(Kinder!BN600&gt;=4.5,IF('Berechnung 4_5 _ x'!F$5="Nein",4.5,IF(Kinder!AL$903&lt;3,IF(MAX(Kinder!$AJ$903:AL$903)&lt;3,4.5,Kinder!BN600),MIN('Berechnung 4_5 _ x'!$E$31:$F$32))),Kinder!BN600)</f>
        <v>0</v>
      </c>
      <c r="BA601">
        <f>IF(Kinder!BO600&gt;=4.5,IF('Berechnung 4_5 _ x'!G$5="Nein",4.5,IF(Kinder!AM$903&lt;3,IF(MAX(Kinder!$AJ$903:AM$903)&lt;3,4.5,Kinder!BO600),MIN('Berechnung 4_5 _ x'!$E$31:$F$32))),Kinder!BO600)</f>
        <v>0</v>
      </c>
      <c r="BB601">
        <f>IF(Kinder!BP600&gt;=4.5,IF('Berechnung 4_5 _ x'!H$5="Nein",4.5,IF(Kinder!AN$903&lt;3,IF(MAX(Kinder!$AJ$903:AN$903)&lt;3,4.5,Kinder!BP600),MIN('Berechnung 4_5 _ x'!$E$31:$F$32))),Kinder!BP600)</f>
        <v>0</v>
      </c>
      <c r="BC601">
        <f>IF(Kinder!BQ600&gt;=4.5,IF('Berechnung 4_5 _ x'!I$5="Nein",4.5,IF(Kinder!AO$903&lt;3,IF(MAX(Kinder!$AJ$903:AO$903)&lt;3,4.5,Kinder!BQ600),MIN('Berechnung 4_5 _ x'!$E$31:$F$32))),Kinder!BQ600)</f>
        <v>0</v>
      </c>
      <c r="BD601">
        <f>IF(Kinder!BR600&gt;=4.5,IF('Berechnung 4_5 _ x'!J$5="Nein",4.5,IF(Kinder!AP$903&lt;3,IF(MAX(Kinder!$AJ$903:AP$903)&lt;3,4.5,Kinder!BR600),MIN('Berechnung 4_5 _ x'!$E$31:$F$32))),Kinder!BR600)</f>
        <v>0</v>
      </c>
      <c r="BE601">
        <f>IF(Kinder!BS600&gt;=4.5,IF('Berechnung 4_5 _ x'!K$5="Nein",4.5,IF(Kinder!AQ$903&lt;3,IF(MAX(Kinder!$AJ$903:AQ$903)&lt;3,4.5,Kinder!BS600),MIN('Berechnung 4_5 _ x'!$E$31:$F$32))),Kinder!BS600)</f>
        <v>0</v>
      </c>
      <c r="BF601">
        <f>IF(Kinder!BT600&gt;=4.5,IF('Berechnung 4_5 _ x'!L$5="Nein",4.5,IF(Kinder!AR$903&lt;3,IF(MAX(Kinder!$AJ$903:AR$903)&lt;3,4.5,Kinder!BT600),MIN('Berechnung 4_5 _ x'!$E$31:$F$32))),Kinder!BT600)</f>
        <v>0</v>
      </c>
      <c r="BG601">
        <f>IF(Kinder!BU600&gt;=4.5,IF('Berechnung 4_5 _ x'!M$5="Nein",4.5,IF(Kinder!AS$903&lt;3,IF(MAX(Kinder!$AJ$903:AS$903)&lt;3,4.5,Kinder!BU600),MIN('Berechnung 4_5 _ x'!$E$31:$F$32))),Kinder!BU600)</f>
        <v>0</v>
      </c>
      <c r="BH601">
        <f>IF(Kinder!BV600&gt;=4.5,IF('Berechnung 4_5 _ x'!N$5="Nein",4.5,IF(Kinder!AT$903&lt;3,IF(MAX(Kinder!$AJ$903:AT$903)&lt;3,4.5,Kinder!BV600),MIN('Berechnung 4_5 _ x'!$E$31:$F$32))),Kinder!BV600)</f>
        <v>0</v>
      </c>
      <c r="BI601">
        <f>IF(Kinder!BW600&gt;=4.5,IF('Berechnung 4_5 _ x'!O$5="Nein",4.5,IF(Kinder!AU$903&lt;3,IF(MAX(Kinder!$AJ$903:AU$903)&lt;3,4.5,Kinder!BW600),MIN('Berechnung 4_5 _ x'!$E$31:$F$32))),Kinder!BW600)</f>
        <v>0</v>
      </c>
      <c r="BJ601">
        <f t="shared" ref="BJ601:BU601" si="996">MIN(AX600,AX601)*AX602</f>
        <v>0</v>
      </c>
      <c r="BK601">
        <f t="shared" si="996"/>
        <v>0</v>
      </c>
      <c r="BL601">
        <f t="shared" si="996"/>
        <v>0</v>
      </c>
      <c r="BM601">
        <f t="shared" si="996"/>
        <v>0</v>
      </c>
      <c r="BN601">
        <f t="shared" si="996"/>
        <v>0</v>
      </c>
      <c r="BO601">
        <f t="shared" si="996"/>
        <v>0</v>
      </c>
      <c r="BP601">
        <f t="shared" si="996"/>
        <v>0</v>
      </c>
      <c r="BQ601">
        <f t="shared" si="996"/>
        <v>0</v>
      </c>
      <c r="BR601">
        <f t="shared" si="996"/>
        <v>0</v>
      </c>
      <c r="BS601">
        <f t="shared" si="996"/>
        <v>0</v>
      </c>
      <c r="BT601">
        <f t="shared" si="996"/>
        <v>0</v>
      </c>
      <c r="BU601">
        <f t="shared" si="996"/>
        <v>0</v>
      </c>
      <c r="BV601">
        <f>SUM(BJ601:BU601)</f>
        <v>0</v>
      </c>
      <c r="CJ601" s="78"/>
      <c r="CK601" s="581"/>
      <c r="CL601" s="581"/>
      <c r="CM601" s="581"/>
    </row>
    <row r="602" spans="1:91" ht="13.5" thickBot="1" x14ac:dyDescent="0.25">
      <c r="A602" s="167"/>
      <c r="B602" s="79"/>
      <c r="C602" s="79"/>
      <c r="D602" s="79"/>
      <c r="E602" s="79"/>
      <c r="F602" s="79"/>
      <c r="G602" s="79"/>
      <c r="H602" s="79"/>
      <c r="I602" s="79"/>
      <c r="J602" s="79"/>
      <c r="K602" s="79"/>
      <c r="L602" s="79"/>
      <c r="M602" s="79"/>
      <c r="N602" s="79"/>
      <c r="O602" s="79"/>
      <c r="P602" s="79"/>
      <c r="Q602" s="79"/>
      <c r="R602" s="79"/>
      <c r="S602" s="79"/>
      <c r="T602" s="79"/>
      <c r="U602" s="79"/>
      <c r="V602" s="79"/>
      <c r="W602" s="79"/>
      <c r="X602" s="79"/>
      <c r="Y602" s="79">
        <f t="shared" ref="Y602:AJ602" si="997">A600*M601</f>
        <v>0</v>
      </c>
      <c r="Z602" s="79">
        <f t="shared" si="997"/>
        <v>0</v>
      </c>
      <c r="AA602" s="79">
        <f t="shared" si="997"/>
        <v>0</v>
      </c>
      <c r="AB602" s="79">
        <f t="shared" si="997"/>
        <v>0</v>
      </c>
      <c r="AC602" s="79">
        <f t="shared" si="997"/>
        <v>0</v>
      </c>
      <c r="AD602" s="79">
        <f t="shared" si="997"/>
        <v>0</v>
      </c>
      <c r="AE602" s="79">
        <f t="shared" si="997"/>
        <v>0</v>
      </c>
      <c r="AF602" s="79">
        <f t="shared" si="997"/>
        <v>0</v>
      </c>
      <c r="AG602" s="79">
        <f t="shared" si="997"/>
        <v>0</v>
      </c>
      <c r="AH602" s="79">
        <f t="shared" si="997"/>
        <v>0</v>
      </c>
      <c r="AI602" s="79">
        <f t="shared" si="997"/>
        <v>0</v>
      </c>
      <c r="AJ602" s="79">
        <f t="shared" si="997"/>
        <v>0</v>
      </c>
      <c r="AK602" s="79">
        <f t="shared" ref="AK602:AV602" si="998">IF(A600&gt;4.4,M601,A600*M601)</f>
        <v>0</v>
      </c>
      <c r="AL602" s="79">
        <f t="shared" si="998"/>
        <v>0</v>
      </c>
      <c r="AM602" s="79">
        <f t="shared" si="998"/>
        <v>0</v>
      </c>
      <c r="AN602" s="79">
        <f t="shared" si="998"/>
        <v>0</v>
      </c>
      <c r="AO602" s="79">
        <f t="shared" si="998"/>
        <v>0</v>
      </c>
      <c r="AP602" s="79">
        <f t="shared" si="998"/>
        <v>0</v>
      </c>
      <c r="AQ602" s="79">
        <f t="shared" si="998"/>
        <v>0</v>
      </c>
      <c r="AR602" s="79">
        <f t="shared" si="998"/>
        <v>0</v>
      </c>
      <c r="AS602" s="79">
        <f t="shared" si="998"/>
        <v>0</v>
      </c>
      <c r="AT602" s="79">
        <f t="shared" si="998"/>
        <v>0</v>
      </c>
      <c r="AU602" s="79">
        <f t="shared" si="998"/>
        <v>0</v>
      </c>
      <c r="AV602" s="79">
        <f t="shared" si="998"/>
        <v>0</v>
      </c>
      <c r="AW602" s="79">
        <f>SUM(Y602:AJ602)</f>
        <v>0</v>
      </c>
      <c r="AX602" s="168">
        <f>Kinder!BL601</f>
        <v>0</v>
      </c>
      <c r="AY602" s="168">
        <f>Kinder!BM601</f>
        <v>0</v>
      </c>
      <c r="AZ602" s="168">
        <f>Kinder!BN601</f>
        <v>0</v>
      </c>
      <c r="BA602" s="168">
        <f>Kinder!BO601</f>
        <v>0</v>
      </c>
      <c r="BB602" s="168">
        <f>Kinder!BP601</f>
        <v>0</v>
      </c>
      <c r="BC602" s="168">
        <f>Kinder!BQ601</f>
        <v>0</v>
      </c>
      <c r="BD602" s="168">
        <f>Kinder!BR601</f>
        <v>0</v>
      </c>
      <c r="BE602" s="168">
        <f>Kinder!BS601</f>
        <v>0</v>
      </c>
      <c r="BF602" s="168">
        <f>Kinder!BT601</f>
        <v>0</v>
      </c>
      <c r="BG602" s="168">
        <f>Kinder!BU601</f>
        <v>0</v>
      </c>
      <c r="BH602" s="168">
        <f>Kinder!BV601</f>
        <v>0</v>
      </c>
      <c r="BI602" s="168">
        <f>Kinder!BW601</f>
        <v>0</v>
      </c>
      <c r="BV602" s="79"/>
      <c r="BW602" s="79">
        <f t="shared" ref="BW602:CH602" si="999">IF(MIN(AX600,AX601)&gt;4.5,4.5*AX602,BJ601)</f>
        <v>0</v>
      </c>
      <c r="BX602" s="79">
        <f t="shared" si="999"/>
        <v>0</v>
      </c>
      <c r="BY602" s="79">
        <f t="shared" si="999"/>
        <v>0</v>
      </c>
      <c r="BZ602" s="79">
        <f t="shared" si="999"/>
        <v>0</v>
      </c>
      <c r="CA602" s="79">
        <f t="shared" si="999"/>
        <v>0</v>
      </c>
      <c r="CB602" s="79">
        <f t="shared" si="999"/>
        <v>0</v>
      </c>
      <c r="CC602" s="79">
        <f t="shared" si="999"/>
        <v>0</v>
      </c>
      <c r="CD602" s="79">
        <f t="shared" si="999"/>
        <v>0</v>
      </c>
      <c r="CE602" s="79">
        <f t="shared" si="999"/>
        <v>0</v>
      </c>
      <c r="CF602" s="79">
        <f t="shared" si="999"/>
        <v>0</v>
      </c>
      <c r="CG602" s="79">
        <f t="shared" si="999"/>
        <v>0</v>
      </c>
      <c r="CH602" s="79">
        <f t="shared" si="999"/>
        <v>0</v>
      </c>
      <c r="CI602" s="79">
        <f>SUM(BW602:CH602)</f>
        <v>0</v>
      </c>
      <c r="CJ602" s="80"/>
      <c r="CK602" s="581"/>
      <c r="CL602" s="581"/>
      <c r="CM602" s="581"/>
    </row>
    <row r="603" spans="1:91" x14ac:dyDescent="0.2">
      <c r="A603" s="124">
        <f>Kinder!E603</f>
        <v>0</v>
      </c>
      <c r="B603">
        <f>Kinder!F603</f>
        <v>0</v>
      </c>
      <c r="C603">
        <f>Kinder!G603</f>
        <v>0</v>
      </c>
      <c r="D603">
        <f>Kinder!H603</f>
        <v>0</v>
      </c>
      <c r="E603">
        <f>Kinder!I603</f>
        <v>0</v>
      </c>
      <c r="F603">
        <f>Kinder!J603</f>
        <v>0</v>
      </c>
      <c r="G603">
        <f>Kinder!K603</f>
        <v>0</v>
      </c>
      <c r="H603">
        <f>Kinder!L603</f>
        <v>0</v>
      </c>
      <c r="I603">
        <f>Kinder!M603</f>
        <v>0</v>
      </c>
      <c r="J603">
        <f>Kinder!N603</f>
        <v>0</v>
      </c>
      <c r="K603">
        <f>Kinder!O603</f>
        <v>0</v>
      </c>
      <c r="L603">
        <f>Kinder!P603</f>
        <v>0</v>
      </c>
      <c r="AX603" s="165">
        <f>IF(Kinder!BL603=4.5,'Berechnung 4_5 _ x'!$E$31,Kinder!BL603)</f>
        <v>0</v>
      </c>
      <c r="AY603" s="165">
        <f>IF(Kinder!F603=4.5,'Berechnung 4_5 _ x'!$E$31,Kinder!F603)</f>
        <v>0</v>
      </c>
      <c r="AZ603" s="165">
        <f>IF(Kinder!G603=4.5,'Berechnung 4_5 _ x'!$E$31,Kinder!G603)</f>
        <v>0</v>
      </c>
      <c r="BA603" s="165">
        <f>IF(Kinder!H603=4.5,'Berechnung 4_5 _ x'!$E$31,Kinder!H603)</f>
        <v>0</v>
      </c>
      <c r="BB603" s="165">
        <f>IF(Kinder!I603=4.5,'Berechnung 4_5 _ x'!$E$31,Kinder!I603)</f>
        <v>0</v>
      </c>
      <c r="BC603" s="165">
        <f>IF(Kinder!J603=4.5,'Berechnung 4_5 _ x'!$E$31,Kinder!J603)</f>
        <v>0</v>
      </c>
      <c r="BD603" s="165">
        <f>IF(Kinder!K603=4.5,'Berechnung 4_5 _ x'!$E$31,Kinder!K603)</f>
        <v>0</v>
      </c>
      <c r="BE603" s="165">
        <f>IF(Kinder!L603=4.5,'Berechnung 4_5 _ x'!$E$31,Kinder!L603)</f>
        <v>0</v>
      </c>
      <c r="BF603" s="165">
        <f>IF(Kinder!M603=4.5,'Berechnung 4_5 _ x'!$E$31,Kinder!M603)</f>
        <v>0</v>
      </c>
      <c r="BG603" s="165">
        <f>IF(Kinder!N603=4.5,'Berechnung 4_5 _ x'!$E$31,Kinder!N603)</f>
        <v>0</v>
      </c>
      <c r="BH603" s="165">
        <f>IF(Kinder!O603=4.5,'Berechnung 4_5 _ x'!$E$31,Kinder!O603)</f>
        <v>0</v>
      </c>
      <c r="BI603" s="165">
        <f>IF(Kinder!P603=4.5,'Berechnung 4_5 _ x'!$E$31,Kinder!P603)</f>
        <v>0</v>
      </c>
      <c r="BJ603" s="165"/>
      <c r="BK603" s="165"/>
      <c r="BL603" s="165"/>
      <c r="BM603" s="165"/>
      <c r="BN603" s="165"/>
      <c r="BO603" s="165"/>
      <c r="BP603" s="165"/>
      <c r="BQ603" s="165"/>
      <c r="BR603" s="165"/>
      <c r="BS603" s="165"/>
      <c r="BT603" s="165"/>
      <c r="BU603" s="165"/>
      <c r="BW603">
        <f t="shared" ref="BW603:CH603" si="1000">IF(MIN(AX603,AX604)&gt;=4.5,1*AX605,BJ604)</f>
        <v>0</v>
      </c>
      <c r="BX603">
        <f t="shared" si="1000"/>
        <v>0</v>
      </c>
      <c r="BY603">
        <f t="shared" si="1000"/>
        <v>0</v>
      </c>
      <c r="BZ603">
        <f t="shared" si="1000"/>
        <v>0</v>
      </c>
      <c r="CA603">
        <f t="shared" si="1000"/>
        <v>0</v>
      </c>
      <c r="CB603">
        <f t="shared" si="1000"/>
        <v>0</v>
      </c>
      <c r="CC603">
        <f t="shared" si="1000"/>
        <v>0</v>
      </c>
      <c r="CD603">
        <f t="shared" si="1000"/>
        <v>0</v>
      </c>
      <c r="CE603">
        <f t="shared" si="1000"/>
        <v>0</v>
      </c>
      <c r="CF603">
        <f t="shared" si="1000"/>
        <v>0</v>
      </c>
      <c r="CG603">
        <f t="shared" si="1000"/>
        <v>0</v>
      </c>
      <c r="CH603">
        <f t="shared" si="1000"/>
        <v>0</v>
      </c>
      <c r="CJ603" s="78">
        <f>SUM(BW603:CH603)</f>
        <v>0</v>
      </c>
      <c r="CK603" s="581">
        <f>CL603+CM603</f>
        <v>0</v>
      </c>
      <c r="CL603" s="581">
        <f>IF(COUNTIF(Kinder!E605:P605,Antrag!$C$4)=0,0,(IF(AND(A603=2,Kinder!E605=Antrag!$C$4),M604,0)+IF(AND(OR(A603=2,B603=2),Kinder!F605=Antrag!$C$4),N604,0)+IF(AND(OR(A603=2,B603=2,C603=2),Kinder!G605=Antrag!$C$4),O604,0)+IF(AND(OR(A603=2,B603=2,C603=2,D603=2),Kinder!H605=Antrag!$C$4),P604,0)+IF(AND(OR(A603=2,B603=2,C603=2,D603=2,E603=2),Kinder!I605=Antrag!$C$4),Q604,0)+IF(AND(OR(A603=2,B603=2,C603=2,D603=2,E603=2,F603=2),Kinder!J605=Antrag!$C$4),R604,0))/12)</f>
        <v>0</v>
      </c>
      <c r="CM603" s="581">
        <f>IF(COUNTIF(Kinder!E605:P605,Antrag!$C$4)=0,0,(IF(AND(OR(A603=2,B603=2,C603=2,D603=2,E603=2,F603=2,G603=2),Kinder!K605=Antrag!$C$4),S604,0)+IF(AND(OR(A603=2,B603=2,C603=2,D603=2,E603=2,F603=2,G603=2,H603=2),Kinder!L605=Antrag!$C$4),T604,0)+IF(AND(OR(A603=2,B603=2,C603=2,D603=2,E603=2,F603=2,G603=2,H603=2,I603=2),Kinder!M605=Antrag!$C$4),U604,0)+IF(AND(OR(A603=2,B603=2,C603=2,D603=2,E603=2,F603=2,G603=2,H603=2,I603=2,J603=2),Kinder!N605=Antrag!$C$4),V604,0)+IF(AND(OR(A603=2,B603=2,C603=2,D603=2,E603=2,F603=2,G603=2,H603=2,I603=2,J603=2,K603=2),Kinder!O605=Antrag!$C$4),W604,0)+IF(AND(OR(A603=2,B603=2,C603=2,D603=2,E603=2,F603=2,G603=2,H603=2,I603=2,J603=2,K603=2,L603=2),Kinder!P605=Antrag!$C$4),X604,0))/12)</f>
        <v>0</v>
      </c>
    </row>
    <row r="604" spans="1:91" x14ac:dyDescent="0.2">
      <c r="A604" s="124"/>
      <c r="M604">
        <f>Kinder!E604</f>
        <v>0</v>
      </c>
      <c r="N604">
        <f>Kinder!F604</f>
        <v>0</v>
      </c>
      <c r="O604">
        <f>Kinder!G604</f>
        <v>0</v>
      </c>
      <c r="P604">
        <f>Kinder!H604</f>
        <v>0</v>
      </c>
      <c r="Q604">
        <f>Kinder!I604</f>
        <v>0</v>
      </c>
      <c r="R604">
        <f>Kinder!J604</f>
        <v>0</v>
      </c>
      <c r="S604">
        <f>Kinder!K604</f>
        <v>0</v>
      </c>
      <c r="T604">
        <f>Kinder!L604</f>
        <v>0</v>
      </c>
      <c r="U604">
        <f>Kinder!M604</f>
        <v>0</v>
      </c>
      <c r="V604">
        <f>Kinder!N604</f>
        <v>0</v>
      </c>
      <c r="W604">
        <f>Kinder!O604</f>
        <v>0</v>
      </c>
      <c r="X604">
        <f>Kinder!P604</f>
        <v>0</v>
      </c>
      <c r="AX604">
        <f>IF(Kinder!BL603&gt;=4.5,IF('Berechnung 4_5 _ x'!D$5="Nein",4.5,IF(Kinder!AJ$903&lt;3,IF(MAX(Kinder!$AJ$903:AJ$903)&lt;3,4.5,Kinder!BL603),MIN('Berechnung 4_5 _ x'!$E$31:$F$32))),Kinder!BL603)</f>
        <v>0</v>
      </c>
      <c r="AY604">
        <f>IF(Kinder!BM603&gt;=4.5,IF('Berechnung 4_5 _ x'!E$5="Nein",4.5,IF(Kinder!AK$903&lt;3,IF(MAX(Kinder!$AJ$903:AK$903)&lt;3,4.5,Kinder!BM603),MIN('Berechnung 4_5 _ x'!$E$31:$F$32))),Kinder!BM603)</f>
        <v>0</v>
      </c>
      <c r="AZ604">
        <f>IF(Kinder!BN603&gt;=4.5,IF('Berechnung 4_5 _ x'!F$5="Nein",4.5,IF(Kinder!AL$903&lt;3,IF(MAX(Kinder!$AJ$903:AL$903)&lt;3,4.5,Kinder!BN603),MIN('Berechnung 4_5 _ x'!$E$31:$F$32))),Kinder!BN603)</f>
        <v>0</v>
      </c>
      <c r="BA604">
        <f>IF(Kinder!BO603&gt;=4.5,IF('Berechnung 4_5 _ x'!G$5="Nein",4.5,IF(Kinder!AM$903&lt;3,IF(MAX(Kinder!$AJ$903:AM$903)&lt;3,4.5,Kinder!BO603),MIN('Berechnung 4_5 _ x'!$E$31:$F$32))),Kinder!BO603)</f>
        <v>0</v>
      </c>
      <c r="BB604">
        <f>IF(Kinder!BP603&gt;=4.5,IF('Berechnung 4_5 _ x'!H$5="Nein",4.5,IF(Kinder!AN$903&lt;3,IF(MAX(Kinder!$AJ$903:AN$903)&lt;3,4.5,Kinder!BP603),MIN('Berechnung 4_5 _ x'!$E$31:$F$32))),Kinder!BP603)</f>
        <v>0</v>
      </c>
      <c r="BC604">
        <f>IF(Kinder!BQ603&gt;=4.5,IF('Berechnung 4_5 _ x'!I$5="Nein",4.5,IF(Kinder!AO$903&lt;3,IF(MAX(Kinder!$AJ$903:AO$903)&lt;3,4.5,Kinder!BQ603),MIN('Berechnung 4_5 _ x'!$E$31:$F$32))),Kinder!BQ603)</f>
        <v>0</v>
      </c>
      <c r="BD604">
        <f>IF(Kinder!BR603&gt;=4.5,IF('Berechnung 4_5 _ x'!J$5="Nein",4.5,IF(Kinder!AP$903&lt;3,IF(MAX(Kinder!$AJ$903:AP$903)&lt;3,4.5,Kinder!BR603),MIN('Berechnung 4_5 _ x'!$E$31:$F$32))),Kinder!BR603)</f>
        <v>0</v>
      </c>
      <c r="BE604">
        <f>IF(Kinder!BS603&gt;=4.5,IF('Berechnung 4_5 _ x'!K$5="Nein",4.5,IF(Kinder!AQ$903&lt;3,IF(MAX(Kinder!$AJ$903:AQ$903)&lt;3,4.5,Kinder!BS603),MIN('Berechnung 4_5 _ x'!$E$31:$F$32))),Kinder!BS603)</f>
        <v>0</v>
      </c>
      <c r="BF604">
        <f>IF(Kinder!BT603&gt;=4.5,IF('Berechnung 4_5 _ x'!L$5="Nein",4.5,IF(Kinder!AR$903&lt;3,IF(MAX(Kinder!$AJ$903:AR$903)&lt;3,4.5,Kinder!BT603),MIN('Berechnung 4_5 _ x'!$E$31:$F$32))),Kinder!BT603)</f>
        <v>0</v>
      </c>
      <c r="BG604">
        <f>IF(Kinder!BU603&gt;=4.5,IF('Berechnung 4_5 _ x'!M$5="Nein",4.5,IF(Kinder!AS$903&lt;3,IF(MAX(Kinder!$AJ$903:AS$903)&lt;3,4.5,Kinder!BU603),MIN('Berechnung 4_5 _ x'!$E$31:$F$32))),Kinder!BU603)</f>
        <v>0</v>
      </c>
      <c r="BH604">
        <f>IF(Kinder!BV603&gt;=4.5,IF('Berechnung 4_5 _ x'!N$5="Nein",4.5,IF(Kinder!AT$903&lt;3,IF(MAX(Kinder!$AJ$903:AT$903)&lt;3,4.5,Kinder!BV603),MIN('Berechnung 4_5 _ x'!$E$31:$F$32))),Kinder!BV603)</f>
        <v>0</v>
      </c>
      <c r="BI604">
        <f>IF(Kinder!BW603&gt;=4.5,IF('Berechnung 4_5 _ x'!O$5="Nein",4.5,IF(Kinder!AU$903&lt;3,IF(MAX(Kinder!$AJ$903:AU$903)&lt;3,4.5,Kinder!BW603),MIN('Berechnung 4_5 _ x'!$E$31:$F$32))),Kinder!BW603)</f>
        <v>0</v>
      </c>
      <c r="BJ604">
        <f t="shared" ref="BJ604:BU604" si="1001">MIN(AX603,AX604)*AX605</f>
        <v>0</v>
      </c>
      <c r="BK604">
        <f t="shared" si="1001"/>
        <v>0</v>
      </c>
      <c r="BL604">
        <f t="shared" si="1001"/>
        <v>0</v>
      </c>
      <c r="BM604">
        <f t="shared" si="1001"/>
        <v>0</v>
      </c>
      <c r="BN604">
        <f t="shared" si="1001"/>
        <v>0</v>
      </c>
      <c r="BO604">
        <f t="shared" si="1001"/>
        <v>0</v>
      </c>
      <c r="BP604">
        <f t="shared" si="1001"/>
        <v>0</v>
      </c>
      <c r="BQ604">
        <f t="shared" si="1001"/>
        <v>0</v>
      </c>
      <c r="BR604">
        <f t="shared" si="1001"/>
        <v>0</v>
      </c>
      <c r="BS604">
        <f t="shared" si="1001"/>
        <v>0</v>
      </c>
      <c r="BT604">
        <f t="shared" si="1001"/>
        <v>0</v>
      </c>
      <c r="BU604">
        <f t="shared" si="1001"/>
        <v>0</v>
      </c>
      <c r="BV604">
        <f>SUM(BJ604:BU604)</f>
        <v>0</v>
      </c>
      <c r="CJ604" s="78"/>
      <c r="CK604" s="581"/>
      <c r="CL604" s="581"/>
      <c r="CM604" s="581"/>
    </row>
    <row r="605" spans="1:91" ht="13.5" thickBot="1" x14ac:dyDescent="0.25">
      <c r="A605" s="167"/>
      <c r="B605" s="79"/>
      <c r="C605" s="79"/>
      <c r="D605" s="79"/>
      <c r="E605" s="79"/>
      <c r="F605" s="79"/>
      <c r="G605" s="79"/>
      <c r="H605" s="79"/>
      <c r="I605" s="79"/>
      <c r="J605" s="79"/>
      <c r="K605" s="79"/>
      <c r="L605" s="79"/>
      <c r="M605" s="79"/>
      <c r="N605" s="79"/>
      <c r="O605" s="79"/>
      <c r="P605" s="79"/>
      <c r="Q605" s="79"/>
      <c r="R605" s="79"/>
      <c r="S605" s="79"/>
      <c r="T605" s="79"/>
      <c r="U605" s="79"/>
      <c r="V605" s="79"/>
      <c r="W605" s="79"/>
      <c r="X605" s="79"/>
      <c r="Y605" s="79">
        <f t="shared" ref="Y605:AJ605" si="1002">A603*M604</f>
        <v>0</v>
      </c>
      <c r="Z605" s="79">
        <f t="shared" si="1002"/>
        <v>0</v>
      </c>
      <c r="AA605" s="79">
        <f t="shared" si="1002"/>
        <v>0</v>
      </c>
      <c r="AB605" s="79">
        <f t="shared" si="1002"/>
        <v>0</v>
      </c>
      <c r="AC605" s="79">
        <f t="shared" si="1002"/>
        <v>0</v>
      </c>
      <c r="AD605" s="79">
        <f t="shared" si="1002"/>
        <v>0</v>
      </c>
      <c r="AE605" s="79">
        <f t="shared" si="1002"/>
        <v>0</v>
      </c>
      <c r="AF605" s="79">
        <f t="shared" si="1002"/>
        <v>0</v>
      </c>
      <c r="AG605" s="79">
        <f t="shared" si="1002"/>
        <v>0</v>
      </c>
      <c r="AH605" s="79">
        <f t="shared" si="1002"/>
        <v>0</v>
      </c>
      <c r="AI605" s="79">
        <f t="shared" si="1002"/>
        <v>0</v>
      </c>
      <c r="AJ605" s="79">
        <f t="shared" si="1002"/>
        <v>0</v>
      </c>
      <c r="AK605" s="79">
        <f t="shared" ref="AK605:AV605" si="1003">IF(A603&gt;4.4,M604,A603*M604)</f>
        <v>0</v>
      </c>
      <c r="AL605" s="79">
        <f t="shared" si="1003"/>
        <v>0</v>
      </c>
      <c r="AM605" s="79">
        <f t="shared" si="1003"/>
        <v>0</v>
      </c>
      <c r="AN605" s="79">
        <f t="shared" si="1003"/>
        <v>0</v>
      </c>
      <c r="AO605" s="79">
        <f t="shared" si="1003"/>
        <v>0</v>
      </c>
      <c r="AP605" s="79">
        <f t="shared" si="1003"/>
        <v>0</v>
      </c>
      <c r="AQ605" s="79">
        <f t="shared" si="1003"/>
        <v>0</v>
      </c>
      <c r="AR605" s="79">
        <f t="shared" si="1003"/>
        <v>0</v>
      </c>
      <c r="AS605" s="79">
        <f t="shared" si="1003"/>
        <v>0</v>
      </c>
      <c r="AT605" s="79">
        <f t="shared" si="1003"/>
        <v>0</v>
      </c>
      <c r="AU605" s="79">
        <f t="shared" si="1003"/>
        <v>0</v>
      </c>
      <c r="AV605" s="79">
        <f t="shared" si="1003"/>
        <v>0</v>
      </c>
      <c r="AW605" s="79">
        <f>SUM(Y605:AJ605)</f>
        <v>0</v>
      </c>
      <c r="AX605" s="168">
        <f>Kinder!BL604</f>
        <v>0</v>
      </c>
      <c r="AY605" s="168">
        <f>Kinder!BM604</f>
        <v>0</v>
      </c>
      <c r="AZ605" s="168">
        <f>Kinder!BN604</f>
        <v>0</v>
      </c>
      <c r="BA605" s="168">
        <f>Kinder!BO604</f>
        <v>0</v>
      </c>
      <c r="BB605" s="168">
        <f>Kinder!BP604</f>
        <v>0</v>
      </c>
      <c r="BC605" s="168">
        <f>Kinder!BQ604</f>
        <v>0</v>
      </c>
      <c r="BD605" s="168">
        <f>Kinder!BR604</f>
        <v>0</v>
      </c>
      <c r="BE605" s="168">
        <f>Kinder!BS604</f>
        <v>0</v>
      </c>
      <c r="BF605" s="168">
        <f>Kinder!BT604</f>
        <v>0</v>
      </c>
      <c r="BG605" s="168">
        <f>Kinder!BU604</f>
        <v>0</v>
      </c>
      <c r="BH605" s="168">
        <f>Kinder!BV604</f>
        <v>0</v>
      </c>
      <c r="BI605" s="168">
        <f>Kinder!BW604</f>
        <v>0</v>
      </c>
      <c r="BV605" s="79"/>
      <c r="BW605" s="79">
        <f t="shared" ref="BW605:CH605" si="1004">IF(MIN(AX603,AX604)&gt;4.5,4.5*AX605,BJ604)</f>
        <v>0</v>
      </c>
      <c r="BX605" s="79">
        <f t="shared" si="1004"/>
        <v>0</v>
      </c>
      <c r="BY605" s="79">
        <f t="shared" si="1004"/>
        <v>0</v>
      </c>
      <c r="BZ605" s="79">
        <f t="shared" si="1004"/>
        <v>0</v>
      </c>
      <c r="CA605" s="79">
        <f t="shared" si="1004"/>
        <v>0</v>
      </c>
      <c r="CB605" s="79">
        <f t="shared" si="1004"/>
        <v>0</v>
      </c>
      <c r="CC605" s="79">
        <f t="shared" si="1004"/>
        <v>0</v>
      </c>
      <c r="CD605" s="79">
        <f t="shared" si="1004"/>
        <v>0</v>
      </c>
      <c r="CE605" s="79">
        <f t="shared" si="1004"/>
        <v>0</v>
      </c>
      <c r="CF605" s="79">
        <f t="shared" si="1004"/>
        <v>0</v>
      </c>
      <c r="CG605" s="79">
        <f t="shared" si="1004"/>
        <v>0</v>
      </c>
      <c r="CH605" s="79">
        <f t="shared" si="1004"/>
        <v>0</v>
      </c>
      <c r="CI605" s="79">
        <f>SUM(BW605:CH605)</f>
        <v>0</v>
      </c>
      <c r="CJ605" s="80"/>
      <c r="CK605" s="581"/>
      <c r="CL605" s="581"/>
      <c r="CM605" s="581"/>
    </row>
    <row r="606" spans="1:91" x14ac:dyDescent="0.2">
      <c r="A606" s="124">
        <f>Kinder!E606</f>
        <v>0</v>
      </c>
      <c r="B606">
        <f>Kinder!F606</f>
        <v>0</v>
      </c>
      <c r="C606">
        <f>Kinder!G606</f>
        <v>0</v>
      </c>
      <c r="D606">
        <f>Kinder!H606</f>
        <v>0</v>
      </c>
      <c r="E606">
        <f>Kinder!I606</f>
        <v>0</v>
      </c>
      <c r="F606">
        <f>Kinder!J606</f>
        <v>0</v>
      </c>
      <c r="G606">
        <f>Kinder!K606</f>
        <v>0</v>
      </c>
      <c r="H606">
        <f>Kinder!L606</f>
        <v>0</v>
      </c>
      <c r="I606">
        <f>Kinder!M606</f>
        <v>0</v>
      </c>
      <c r="J606">
        <f>Kinder!N606</f>
        <v>0</v>
      </c>
      <c r="K606">
        <f>Kinder!O606</f>
        <v>0</v>
      </c>
      <c r="L606">
        <f>Kinder!P606</f>
        <v>0</v>
      </c>
      <c r="AX606" s="165">
        <f>IF(Kinder!BL606=4.5,'Berechnung 4_5 _ x'!$E$31,Kinder!BL606)</f>
        <v>0</v>
      </c>
      <c r="AY606" s="165">
        <f>IF(Kinder!F606=4.5,'Berechnung 4_5 _ x'!$E$31,Kinder!F606)</f>
        <v>0</v>
      </c>
      <c r="AZ606" s="165">
        <f>IF(Kinder!G606=4.5,'Berechnung 4_5 _ x'!$E$31,Kinder!G606)</f>
        <v>0</v>
      </c>
      <c r="BA606" s="165">
        <f>IF(Kinder!H606=4.5,'Berechnung 4_5 _ x'!$E$31,Kinder!H606)</f>
        <v>0</v>
      </c>
      <c r="BB606" s="165">
        <f>IF(Kinder!I606=4.5,'Berechnung 4_5 _ x'!$E$31,Kinder!I606)</f>
        <v>0</v>
      </c>
      <c r="BC606" s="165">
        <f>IF(Kinder!J606=4.5,'Berechnung 4_5 _ x'!$E$31,Kinder!J606)</f>
        <v>0</v>
      </c>
      <c r="BD606" s="165">
        <f>IF(Kinder!K606=4.5,'Berechnung 4_5 _ x'!$E$31,Kinder!K606)</f>
        <v>0</v>
      </c>
      <c r="BE606" s="165">
        <f>IF(Kinder!L606=4.5,'Berechnung 4_5 _ x'!$E$31,Kinder!L606)</f>
        <v>0</v>
      </c>
      <c r="BF606" s="165">
        <f>IF(Kinder!M606=4.5,'Berechnung 4_5 _ x'!$E$31,Kinder!M606)</f>
        <v>0</v>
      </c>
      <c r="BG606" s="165">
        <f>IF(Kinder!N606=4.5,'Berechnung 4_5 _ x'!$E$31,Kinder!N606)</f>
        <v>0</v>
      </c>
      <c r="BH606" s="165">
        <f>IF(Kinder!O606=4.5,'Berechnung 4_5 _ x'!$E$31,Kinder!O606)</f>
        <v>0</v>
      </c>
      <c r="BI606" s="165">
        <f>IF(Kinder!P606=4.5,'Berechnung 4_5 _ x'!$E$31,Kinder!P606)</f>
        <v>0</v>
      </c>
      <c r="BJ606" s="165"/>
      <c r="BK606" s="165"/>
      <c r="BL606" s="165"/>
      <c r="BM606" s="165"/>
      <c r="BN606" s="165"/>
      <c r="BO606" s="165"/>
      <c r="BP606" s="165"/>
      <c r="BQ606" s="165"/>
      <c r="BR606" s="165"/>
      <c r="BS606" s="165"/>
      <c r="BT606" s="165"/>
      <c r="BU606" s="165"/>
      <c r="BW606">
        <f t="shared" ref="BW606:CH606" si="1005">IF(MIN(AX606,AX607)&gt;=4.5,1*AX608,BJ607)</f>
        <v>0</v>
      </c>
      <c r="BX606">
        <f t="shared" si="1005"/>
        <v>0</v>
      </c>
      <c r="BY606">
        <f t="shared" si="1005"/>
        <v>0</v>
      </c>
      <c r="BZ606">
        <f t="shared" si="1005"/>
        <v>0</v>
      </c>
      <c r="CA606">
        <f t="shared" si="1005"/>
        <v>0</v>
      </c>
      <c r="CB606">
        <f t="shared" si="1005"/>
        <v>0</v>
      </c>
      <c r="CC606">
        <f t="shared" si="1005"/>
        <v>0</v>
      </c>
      <c r="CD606">
        <f t="shared" si="1005"/>
        <v>0</v>
      </c>
      <c r="CE606">
        <f t="shared" si="1005"/>
        <v>0</v>
      </c>
      <c r="CF606">
        <f t="shared" si="1005"/>
        <v>0</v>
      </c>
      <c r="CG606">
        <f t="shared" si="1005"/>
        <v>0</v>
      </c>
      <c r="CH606">
        <f t="shared" si="1005"/>
        <v>0</v>
      </c>
      <c r="CJ606" s="78">
        <f>SUM(BW606:CH606)</f>
        <v>0</v>
      </c>
      <c r="CK606" s="581">
        <f>CL606+CM606</f>
        <v>0</v>
      </c>
      <c r="CL606" s="581">
        <f>IF(COUNTIF(Kinder!E608:P608,Antrag!$C$4)=0,0,(IF(AND(A606=2,Kinder!E608=Antrag!$C$4),M607,0)+IF(AND(OR(A606=2,B606=2),Kinder!F608=Antrag!$C$4),N607,0)+IF(AND(OR(A606=2,B606=2,C606=2),Kinder!G608=Antrag!$C$4),O607,0)+IF(AND(OR(A606=2,B606=2,C606=2,D606=2),Kinder!H608=Antrag!$C$4),P607,0)+IF(AND(OR(A606=2,B606=2,C606=2,D606=2,E606=2),Kinder!I608=Antrag!$C$4),Q607,0)+IF(AND(OR(A606=2,B606=2,C606=2,D606=2,E606=2,F606=2),Kinder!J608=Antrag!$C$4),R607,0))/12)</f>
        <v>0</v>
      </c>
      <c r="CM606" s="581">
        <f>IF(COUNTIF(Kinder!E608:P608,Antrag!$C$4)=0,0,(IF(AND(OR(A606=2,B606=2,C606=2,D606=2,E606=2,F606=2,G606=2),Kinder!K608=Antrag!$C$4),S607,0)+IF(AND(OR(A606=2,B606=2,C606=2,D606=2,E606=2,F606=2,G606=2,H606=2),Kinder!L608=Antrag!$C$4),T607,0)+IF(AND(OR(A606=2,B606=2,C606=2,D606=2,E606=2,F606=2,G606=2,H606=2,I606=2),Kinder!M608=Antrag!$C$4),U607,0)+IF(AND(OR(A606=2,B606=2,C606=2,D606=2,E606=2,F606=2,G606=2,H606=2,I606=2,J606=2),Kinder!N608=Antrag!$C$4),V607,0)+IF(AND(OR(A606=2,B606=2,C606=2,D606=2,E606=2,F606=2,G606=2,H606=2,I606=2,J606=2,K606=2),Kinder!O608=Antrag!$C$4),W607,0)+IF(AND(OR(A606=2,B606=2,C606=2,D606=2,E606=2,F606=2,G606=2,H606=2,I606=2,J606=2,K606=2,L606=2),Kinder!P608=Antrag!$C$4),X607,0))/12)</f>
        <v>0</v>
      </c>
    </row>
    <row r="607" spans="1:91" x14ac:dyDescent="0.2">
      <c r="A607" s="124"/>
      <c r="M607">
        <f>Kinder!E607</f>
        <v>0</v>
      </c>
      <c r="N607">
        <f>Kinder!F607</f>
        <v>0</v>
      </c>
      <c r="O607">
        <f>Kinder!G607</f>
        <v>0</v>
      </c>
      <c r="P607">
        <f>Kinder!H607</f>
        <v>0</v>
      </c>
      <c r="Q607">
        <f>Kinder!I607</f>
        <v>0</v>
      </c>
      <c r="R607">
        <f>Kinder!J607</f>
        <v>0</v>
      </c>
      <c r="S607">
        <f>Kinder!K607</f>
        <v>0</v>
      </c>
      <c r="T607">
        <f>Kinder!L607</f>
        <v>0</v>
      </c>
      <c r="U607">
        <f>Kinder!M607</f>
        <v>0</v>
      </c>
      <c r="V607">
        <f>Kinder!N607</f>
        <v>0</v>
      </c>
      <c r="W607">
        <f>Kinder!O607</f>
        <v>0</v>
      </c>
      <c r="X607">
        <f>Kinder!P607</f>
        <v>0</v>
      </c>
      <c r="AX607">
        <f>IF(Kinder!BL606&gt;=4.5,IF('Berechnung 4_5 _ x'!D$5="Nein",4.5,IF(Kinder!AJ$903&lt;3,IF(MAX(Kinder!$AJ$903:AJ$903)&lt;3,4.5,Kinder!BL606),MIN('Berechnung 4_5 _ x'!$E$31:$F$32))),Kinder!BL606)</f>
        <v>0</v>
      </c>
      <c r="AY607">
        <f>IF(Kinder!BM606&gt;=4.5,IF('Berechnung 4_5 _ x'!E$5="Nein",4.5,IF(Kinder!AK$903&lt;3,IF(MAX(Kinder!$AJ$903:AK$903)&lt;3,4.5,Kinder!BM606),MIN('Berechnung 4_5 _ x'!$E$31:$F$32))),Kinder!BM606)</f>
        <v>0</v>
      </c>
      <c r="AZ607">
        <f>IF(Kinder!BN606&gt;=4.5,IF('Berechnung 4_5 _ x'!F$5="Nein",4.5,IF(Kinder!AL$903&lt;3,IF(MAX(Kinder!$AJ$903:AL$903)&lt;3,4.5,Kinder!BN606),MIN('Berechnung 4_5 _ x'!$E$31:$F$32))),Kinder!BN606)</f>
        <v>0</v>
      </c>
      <c r="BA607">
        <f>IF(Kinder!BO606&gt;=4.5,IF('Berechnung 4_5 _ x'!G$5="Nein",4.5,IF(Kinder!AM$903&lt;3,IF(MAX(Kinder!$AJ$903:AM$903)&lt;3,4.5,Kinder!BO606),MIN('Berechnung 4_5 _ x'!$E$31:$F$32))),Kinder!BO606)</f>
        <v>0</v>
      </c>
      <c r="BB607">
        <f>IF(Kinder!BP606&gt;=4.5,IF('Berechnung 4_5 _ x'!H$5="Nein",4.5,IF(Kinder!AN$903&lt;3,IF(MAX(Kinder!$AJ$903:AN$903)&lt;3,4.5,Kinder!BP606),MIN('Berechnung 4_5 _ x'!$E$31:$F$32))),Kinder!BP606)</f>
        <v>0</v>
      </c>
      <c r="BC607">
        <f>IF(Kinder!BQ606&gt;=4.5,IF('Berechnung 4_5 _ x'!I$5="Nein",4.5,IF(Kinder!AO$903&lt;3,IF(MAX(Kinder!$AJ$903:AO$903)&lt;3,4.5,Kinder!BQ606),MIN('Berechnung 4_5 _ x'!$E$31:$F$32))),Kinder!BQ606)</f>
        <v>0</v>
      </c>
      <c r="BD607">
        <f>IF(Kinder!BR606&gt;=4.5,IF('Berechnung 4_5 _ x'!J$5="Nein",4.5,IF(Kinder!AP$903&lt;3,IF(MAX(Kinder!$AJ$903:AP$903)&lt;3,4.5,Kinder!BR606),MIN('Berechnung 4_5 _ x'!$E$31:$F$32))),Kinder!BR606)</f>
        <v>0</v>
      </c>
      <c r="BE607">
        <f>IF(Kinder!BS606&gt;=4.5,IF('Berechnung 4_5 _ x'!K$5="Nein",4.5,IF(Kinder!AQ$903&lt;3,IF(MAX(Kinder!$AJ$903:AQ$903)&lt;3,4.5,Kinder!BS606),MIN('Berechnung 4_5 _ x'!$E$31:$F$32))),Kinder!BS606)</f>
        <v>0</v>
      </c>
      <c r="BF607">
        <f>IF(Kinder!BT606&gt;=4.5,IF('Berechnung 4_5 _ x'!L$5="Nein",4.5,IF(Kinder!AR$903&lt;3,IF(MAX(Kinder!$AJ$903:AR$903)&lt;3,4.5,Kinder!BT606),MIN('Berechnung 4_5 _ x'!$E$31:$F$32))),Kinder!BT606)</f>
        <v>0</v>
      </c>
      <c r="BG607">
        <f>IF(Kinder!BU606&gt;=4.5,IF('Berechnung 4_5 _ x'!M$5="Nein",4.5,IF(Kinder!AS$903&lt;3,IF(MAX(Kinder!$AJ$903:AS$903)&lt;3,4.5,Kinder!BU606),MIN('Berechnung 4_5 _ x'!$E$31:$F$32))),Kinder!BU606)</f>
        <v>0</v>
      </c>
      <c r="BH607">
        <f>IF(Kinder!BV606&gt;=4.5,IF('Berechnung 4_5 _ x'!N$5="Nein",4.5,IF(Kinder!AT$903&lt;3,IF(MAX(Kinder!$AJ$903:AT$903)&lt;3,4.5,Kinder!BV606),MIN('Berechnung 4_5 _ x'!$E$31:$F$32))),Kinder!BV606)</f>
        <v>0</v>
      </c>
      <c r="BI607">
        <f>IF(Kinder!BW606&gt;=4.5,IF('Berechnung 4_5 _ x'!O$5="Nein",4.5,IF(Kinder!AU$903&lt;3,IF(MAX(Kinder!$AJ$903:AU$903)&lt;3,4.5,Kinder!BW606),MIN('Berechnung 4_5 _ x'!$E$31:$F$32))),Kinder!BW606)</f>
        <v>0</v>
      </c>
      <c r="BJ607">
        <f t="shared" ref="BJ607:BU607" si="1006">MIN(AX606,AX607)*AX608</f>
        <v>0</v>
      </c>
      <c r="BK607">
        <f t="shared" si="1006"/>
        <v>0</v>
      </c>
      <c r="BL607">
        <f t="shared" si="1006"/>
        <v>0</v>
      </c>
      <c r="BM607">
        <f t="shared" si="1006"/>
        <v>0</v>
      </c>
      <c r="BN607">
        <f t="shared" si="1006"/>
        <v>0</v>
      </c>
      <c r="BO607">
        <f t="shared" si="1006"/>
        <v>0</v>
      </c>
      <c r="BP607">
        <f t="shared" si="1006"/>
        <v>0</v>
      </c>
      <c r="BQ607">
        <f t="shared" si="1006"/>
        <v>0</v>
      </c>
      <c r="BR607">
        <f t="shared" si="1006"/>
        <v>0</v>
      </c>
      <c r="BS607">
        <f t="shared" si="1006"/>
        <v>0</v>
      </c>
      <c r="BT607">
        <f t="shared" si="1006"/>
        <v>0</v>
      </c>
      <c r="BU607">
        <f t="shared" si="1006"/>
        <v>0</v>
      </c>
      <c r="BV607">
        <f>SUM(BJ607:BU607)</f>
        <v>0</v>
      </c>
      <c r="CJ607" s="78"/>
      <c r="CK607" s="581"/>
      <c r="CL607" s="581"/>
      <c r="CM607" s="581"/>
    </row>
    <row r="608" spans="1:91" ht="13.5" thickBot="1" x14ac:dyDescent="0.25">
      <c r="A608" s="167"/>
      <c r="B608" s="79"/>
      <c r="C608" s="79"/>
      <c r="D608" s="79"/>
      <c r="E608" s="79"/>
      <c r="F608" s="79"/>
      <c r="G608" s="79"/>
      <c r="H608" s="79"/>
      <c r="I608" s="79"/>
      <c r="J608" s="79"/>
      <c r="K608" s="79"/>
      <c r="L608" s="79"/>
      <c r="M608" s="79"/>
      <c r="N608" s="79"/>
      <c r="O608" s="79"/>
      <c r="P608" s="79"/>
      <c r="Q608" s="79"/>
      <c r="R608" s="79"/>
      <c r="S608" s="79"/>
      <c r="T608" s="79"/>
      <c r="U608" s="79"/>
      <c r="V608" s="79"/>
      <c r="W608" s="79"/>
      <c r="X608" s="79"/>
      <c r="Y608" s="79">
        <f t="shared" ref="Y608:AJ608" si="1007">A606*M607</f>
        <v>0</v>
      </c>
      <c r="Z608" s="79">
        <f t="shared" si="1007"/>
        <v>0</v>
      </c>
      <c r="AA608" s="79">
        <f t="shared" si="1007"/>
        <v>0</v>
      </c>
      <c r="AB608" s="79">
        <f t="shared" si="1007"/>
        <v>0</v>
      </c>
      <c r="AC608" s="79">
        <f t="shared" si="1007"/>
        <v>0</v>
      </c>
      <c r="AD608" s="79">
        <f t="shared" si="1007"/>
        <v>0</v>
      </c>
      <c r="AE608" s="79">
        <f t="shared" si="1007"/>
        <v>0</v>
      </c>
      <c r="AF608" s="79">
        <f t="shared" si="1007"/>
        <v>0</v>
      </c>
      <c r="AG608" s="79">
        <f t="shared" si="1007"/>
        <v>0</v>
      </c>
      <c r="AH608" s="79">
        <f t="shared" si="1007"/>
        <v>0</v>
      </c>
      <c r="AI608" s="79">
        <f t="shared" si="1007"/>
        <v>0</v>
      </c>
      <c r="AJ608" s="79">
        <f t="shared" si="1007"/>
        <v>0</v>
      </c>
      <c r="AK608" s="79">
        <f t="shared" ref="AK608:AV608" si="1008">IF(A606&gt;4.4,M607,A606*M607)</f>
        <v>0</v>
      </c>
      <c r="AL608" s="79">
        <f t="shared" si="1008"/>
        <v>0</v>
      </c>
      <c r="AM608" s="79">
        <f t="shared" si="1008"/>
        <v>0</v>
      </c>
      <c r="AN608" s="79">
        <f t="shared" si="1008"/>
        <v>0</v>
      </c>
      <c r="AO608" s="79">
        <f t="shared" si="1008"/>
        <v>0</v>
      </c>
      <c r="AP608" s="79">
        <f t="shared" si="1008"/>
        <v>0</v>
      </c>
      <c r="AQ608" s="79">
        <f t="shared" si="1008"/>
        <v>0</v>
      </c>
      <c r="AR608" s="79">
        <f t="shared" si="1008"/>
        <v>0</v>
      </c>
      <c r="AS608" s="79">
        <f t="shared" si="1008"/>
        <v>0</v>
      </c>
      <c r="AT608" s="79">
        <f t="shared" si="1008"/>
        <v>0</v>
      </c>
      <c r="AU608" s="79">
        <f t="shared" si="1008"/>
        <v>0</v>
      </c>
      <c r="AV608" s="79">
        <f t="shared" si="1008"/>
        <v>0</v>
      </c>
      <c r="AW608" s="79">
        <f>SUM(Y608:AJ608)</f>
        <v>0</v>
      </c>
      <c r="AX608" s="168">
        <f>Kinder!BL607</f>
        <v>0</v>
      </c>
      <c r="AY608" s="168">
        <f>Kinder!BM607</f>
        <v>0</v>
      </c>
      <c r="AZ608" s="168">
        <f>Kinder!BN607</f>
        <v>0</v>
      </c>
      <c r="BA608" s="168">
        <f>Kinder!BO607</f>
        <v>0</v>
      </c>
      <c r="BB608" s="168">
        <f>Kinder!BP607</f>
        <v>0</v>
      </c>
      <c r="BC608" s="168">
        <f>Kinder!BQ607</f>
        <v>0</v>
      </c>
      <c r="BD608" s="168">
        <f>Kinder!BR607</f>
        <v>0</v>
      </c>
      <c r="BE608" s="168">
        <f>Kinder!BS607</f>
        <v>0</v>
      </c>
      <c r="BF608" s="168">
        <f>Kinder!BT607</f>
        <v>0</v>
      </c>
      <c r="BG608" s="168">
        <f>Kinder!BU607</f>
        <v>0</v>
      </c>
      <c r="BH608" s="168">
        <f>Kinder!BV607</f>
        <v>0</v>
      </c>
      <c r="BI608" s="168">
        <f>Kinder!BW607</f>
        <v>0</v>
      </c>
      <c r="BV608" s="79"/>
      <c r="BW608" s="79">
        <f t="shared" ref="BW608:CH608" si="1009">IF(MIN(AX606,AX607)&gt;4.5,4.5*AX608,BJ607)</f>
        <v>0</v>
      </c>
      <c r="BX608" s="79">
        <f t="shared" si="1009"/>
        <v>0</v>
      </c>
      <c r="BY608" s="79">
        <f t="shared" si="1009"/>
        <v>0</v>
      </c>
      <c r="BZ608" s="79">
        <f t="shared" si="1009"/>
        <v>0</v>
      </c>
      <c r="CA608" s="79">
        <f t="shared" si="1009"/>
        <v>0</v>
      </c>
      <c r="CB608" s="79">
        <f t="shared" si="1009"/>
        <v>0</v>
      </c>
      <c r="CC608" s="79">
        <f t="shared" si="1009"/>
        <v>0</v>
      </c>
      <c r="CD608" s="79">
        <f t="shared" si="1009"/>
        <v>0</v>
      </c>
      <c r="CE608" s="79">
        <f t="shared" si="1009"/>
        <v>0</v>
      </c>
      <c r="CF608" s="79">
        <f t="shared" si="1009"/>
        <v>0</v>
      </c>
      <c r="CG608" s="79">
        <f t="shared" si="1009"/>
        <v>0</v>
      </c>
      <c r="CH608" s="79">
        <f t="shared" si="1009"/>
        <v>0</v>
      </c>
      <c r="CI608" s="79">
        <f>SUM(BW608:CH608)</f>
        <v>0</v>
      </c>
      <c r="CJ608" s="80"/>
      <c r="CK608" s="581"/>
      <c r="CL608" s="581"/>
      <c r="CM608" s="581"/>
    </row>
    <row r="609" spans="1:91" x14ac:dyDescent="0.2">
      <c r="A609" s="124">
        <f>Kinder!E609</f>
        <v>0</v>
      </c>
      <c r="B609">
        <f>Kinder!F609</f>
        <v>0</v>
      </c>
      <c r="C609">
        <f>Kinder!G609</f>
        <v>0</v>
      </c>
      <c r="D609">
        <f>Kinder!H609</f>
        <v>0</v>
      </c>
      <c r="E609">
        <f>Kinder!I609</f>
        <v>0</v>
      </c>
      <c r="F609">
        <f>Kinder!J609</f>
        <v>0</v>
      </c>
      <c r="G609">
        <f>Kinder!K609</f>
        <v>0</v>
      </c>
      <c r="H609">
        <f>Kinder!L609</f>
        <v>0</v>
      </c>
      <c r="I609">
        <f>Kinder!M609</f>
        <v>0</v>
      </c>
      <c r="J609">
        <f>Kinder!N609</f>
        <v>0</v>
      </c>
      <c r="K609">
        <f>Kinder!O609</f>
        <v>0</v>
      </c>
      <c r="L609">
        <f>Kinder!P609</f>
        <v>0</v>
      </c>
      <c r="AX609" s="165">
        <f>IF(Kinder!BL609=4.5,'Berechnung 4_5 _ x'!$E$31,Kinder!BL609)</f>
        <v>0</v>
      </c>
      <c r="AY609" s="165">
        <f>IF(Kinder!F609=4.5,'Berechnung 4_5 _ x'!$E$31,Kinder!F609)</f>
        <v>0</v>
      </c>
      <c r="AZ609" s="165">
        <f>IF(Kinder!G609=4.5,'Berechnung 4_5 _ x'!$E$31,Kinder!G609)</f>
        <v>0</v>
      </c>
      <c r="BA609" s="165">
        <f>IF(Kinder!H609=4.5,'Berechnung 4_5 _ x'!$E$31,Kinder!H609)</f>
        <v>0</v>
      </c>
      <c r="BB609" s="165">
        <f>IF(Kinder!I609=4.5,'Berechnung 4_5 _ x'!$E$31,Kinder!I609)</f>
        <v>0</v>
      </c>
      <c r="BC609" s="165">
        <f>IF(Kinder!J609=4.5,'Berechnung 4_5 _ x'!$E$31,Kinder!J609)</f>
        <v>0</v>
      </c>
      <c r="BD609" s="165">
        <f>IF(Kinder!K609=4.5,'Berechnung 4_5 _ x'!$E$31,Kinder!K609)</f>
        <v>0</v>
      </c>
      <c r="BE609" s="165">
        <f>IF(Kinder!L609=4.5,'Berechnung 4_5 _ x'!$E$31,Kinder!L609)</f>
        <v>0</v>
      </c>
      <c r="BF609" s="165">
        <f>IF(Kinder!M609=4.5,'Berechnung 4_5 _ x'!$E$31,Kinder!M609)</f>
        <v>0</v>
      </c>
      <c r="BG609" s="165">
        <f>IF(Kinder!N609=4.5,'Berechnung 4_5 _ x'!$E$31,Kinder!N609)</f>
        <v>0</v>
      </c>
      <c r="BH609" s="165">
        <f>IF(Kinder!O609=4.5,'Berechnung 4_5 _ x'!$E$31,Kinder!O609)</f>
        <v>0</v>
      </c>
      <c r="BI609" s="165">
        <f>IF(Kinder!P609=4.5,'Berechnung 4_5 _ x'!$E$31,Kinder!P609)</f>
        <v>0</v>
      </c>
      <c r="BJ609" s="165"/>
      <c r="BK609" s="165"/>
      <c r="BL609" s="165"/>
      <c r="BM609" s="165"/>
      <c r="BN609" s="165"/>
      <c r="BO609" s="165"/>
      <c r="BP609" s="165"/>
      <c r="BQ609" s="165"/>
      <c r="BR609" s="165"/>
      <c r="BS609" s="165"/>
      <c r="BT609" s="165"/>
      <c r="BU609" s="165"/>
      <c r="BW609">
        <f t="shared" ref="BW609:CH609" si="1010">IF(MIN(AX609,AX610)&gt;=4.5,1*AX611,BJ610)</f>
        <v>0</v>
      </c>
      <c r="BX609">
        <f t="shared" si="1010"/>
        <v>0</v>
      </c>
      <c r="BY609">
        <f t="shared" si="1010"/>
        <v>0</v>
      </c>
      <c r="BZ609">
        <f t="shared" si="1010"/>
        <v>0</v>
      </c>
      <c r="CA609">
        <f t="shared" si="1010"/>
        <v>0</v>
      </c>
      <c r="CB609">
        <f t="shared" si="1010"/>
        <v>0</v>
      </c>
      <c r="CC609">
        <f t="shared" si="1010"/>
        <v>0</v>
      </c>
      <c r="CD609">
        <f t="shared" si="1010"/>
        <v>0</v>
      </c>
      <c r="CE609">
        <f t="shared" si="1010"/>
        <v>0</v>
      </c>
      <c r="CF609">
        <f t="shared" si="1010"/>
        <v>0</v>
      </c>
      <c r="CG609">
        <f t="shared" si="1010"/>
        <v>0</v>
      </c>
      <c r="CH609">
        <f t="shared" si="1010"/>
        <v>0</v>
      </c>
      <c r="CJ609" s="78">
        <f>SUM(BW609:CH609)</f>
        <v>0</v>
      </c>
      <c r="CK609" s="581">
        <f>CL609+CM609</f>
        <v>0</v>
      </c>
      <c r="CL609" s="581">
        <f>IF(COUNTIF(Kinder!E611:P611,Antrag!$C$4)=0,0,(IF(AND(A609=2,Kinder!E611=Antrag!$C$4),M610,0)+IF(AND(OR(A609=2,B609=2),Kinder!F611=Antrag!$C$4),N610,0)+IF(AND(OR(A609=2,B609=2,C609=2),Kinder!G611=Antrag!$C$4),O610,0)+IF(AND(OR(A609=2,B609=2,C609=2,D609=2),Kinder!H611=Antrag!$C$4),P610,0)+IF(AND(OR(A609=2,B609=2,C609=2,D609=2,E609=2),Kinder!I611=Antrag!$C$4),Q610,0)+IF(AND(OR(A609=2,B609=2,C609=2,D609=2,E609=2,F609=2),Kinder!J611=Antrag!$C$4),R610,0))/12)</f>
        <v>0</v>
      </c>
      <c r="CM609" s="581">
        <f>IF(COUNTIF(Kinder!E611:P611,Antrag!$C$4)=0,0,(IF(AND(OR(A609=2,B609=2,C609=2,D609=2,E609=2,F609=2,G609=2),Kinder!K611=Antrag!$C$4),S610,0)+IF(AND(OR(A609=2,B609=2,C609=2,D609=2,E609=2,F609=2,G609=2,H609=2),Kinder!L611=Antrag!$C$4),T610,0)+IF(AND(OR(A609=2,B609=2,C609=2,D609=2,E609=2,F609=2,G609=2,H609=2,I609=2),Kinder!M611=Antrag!$C$4),U610,0)+IF(AND(OR(A609=2,B609=2,C609=2,D609=2,E609=2,F609=2,G609=2,H609=2,I609=2,J609=2),Kinder!N611=Antrag!$C$4),V610,0)+IF(AND(OR(A609=2,B609=2,C609=2,D609=2,E609=2,F609=2,G609=2,H609=2,I609=2,J609=2,K609=2),Kinder!O611=Antrag!$C$4),W610,0)+IF(AND(OR(A609=2,B609=2,C609=2,D609=2,E609=2,F609=2,G609=2,H609=2,I609=2,J609=2,K609=2,L609=2),Kinder!P611=Antrag!$C$4),X610,0))/12)</f>
        <v>0</v>
      </c>
    </row>
    <row r="610" spans="1:91" x14ac:dyDescent="0.2">
      <c r="A610" s="124"/>
      <c r="M610">
        <f>Kinder!E610</f>
        <v>0</v>
      </c>
      <c r="N610">
        <f>Kinder!F610</f>
        <v>0</v>
      </c>
      <c r="O610">
        <f>Kinder!G610</f>
        <v>0</v>
      </c>
      <c r="P610">
        <f>Kinder!H610</f>
        <v>0</v>
      </c>
      <c r="Q610">
        <f>Kinder!I610</f>
        <v>0</v>
      </c>
      <c r="R610">
        <f>Kinder!J610</f>
        <v>0</v>
      </c>
      <c r="S610">
        <f>Kinder!K610</f>
        <v>0</v>
      </c>
      <c r="T610">
        <f>Kinder!L610</f>
        <v>0</v>
      </c>
      <c r="U610">
        <f>Kinder!M610</f>
        <v>0</v>
      </c>
      <c r="V610">
        <f>Kinder!N610</f>
        <v>0</v>
      </c>
      <c r="W610">
        <f>Kinder!O610</f>
        <v>0</v>
      </c>
      <c r="X610">
        <f>Kinder!P610</f>
        <v>0</v>
      </c>
      <c r="AX610">
        <f>IF(Kinder!BL609&gt;=4.5,IF('Berechnung 4_5 _ x'!D$5="Nein",4.5,IF(Kinder!AJ$903&lt;3,IF(MAX(Kinder!$AJ$903:AJ$903)&lt;3,4.5,Kinder!BL609),MIN('Berechnung 4_5 _ x'!$E$31:$F$32))),Kinder!BL609)</f>
        <v>0</v>
      </c>
      <c r="AY610">
        <f>IF(Kinder!BM609&gt;=4.5,IF('Berechnung 4_5 _ x'!E$5="Nein",4.5,IF(Kinder!AK$903&lt;3,IF(MAX(Kinder!$AJ$903:AK$903)&lt;3,4.5,Kinder!BM609),MIN('Berechnung 4_5 _ x'!$E$31:$F$32))),Kinder!BM609)</f>
        <v>0</v>
      </c>
      <c r="AZ610">
        <f>IF(Kinder!BN609&gt;=4.5,IF('Berechnung 4_5 _ x'!F$5="Nein",4.5,IF(Kinder!AL$903&lt;3,IF(MAX(Kinder!$AJ$903:AL$903)&lt;3,4.5,Kinder!BN609),MIN('Berechnung 4_5 _ x'!$E$31:$F$32))),Kinder!BN609)</f>
        <v>0</v>
      </c>
      <c r="BA610">
        <f>IF(Kinder!BO609&gt;=4.5,IF('Berechnung 4_5 _ x'!G$5="Nein",4.5,IF(Kinder!AM$903&lt;3,IF(MAX(Kinder!$AJ$903:AM$903)&lt;3,4.5,Kinder!BO609),MIN('Berechnung 4_5 _ x'!$E$31:$F$32))),Kinder!BO609)</f>
        <v>0</v>
      </c>
      <c r="BB610">
        <f>IF(Kinder!BP609&gt;=4.5,IF('Berechnung 4_5 _ x'!H$5="Nein",4.5,IF(Kinder!AN$903&lt;3,IF(MAX(Kinder!$AJ$903:AN$903)&lt;3,4.5,Kinder!BP609),MIN('Berechnung 4_5 _ x'!$E$31:$F$32))),Kinder!BP609)</f>
        <v>0</v>
      </c>
      <c r="BC610">
        <f>IF(Kinder!BQ609&gt;=4.5,IF('Berechnung 4_5 _ x'!I$5="Nein",4.5,IF(Kinder!AO$903&lt;3,IF(MAX(Kinder!$AJ$903:AO$903)&lt;3,4.5,Kinder!BQ609),MIN('Berechnung 4_5 _ x'!$E$31:$F$32))),Kinder!BQ609)</f>
        <v>0</v>
      </c>
      <c r="BD610">
        <f>IF(Kinder!BR609&gt;=4.5,IF('Berechnung 4_5 _ x'!J$5="Nein",4.5,IF(Kinder!AP$903&lt;3,IF(MAX(Kinder!$AJ$903:AP$903)&lt;3,4.5,Kinder!BR609),MIN('Berechnung 4_5 _ x'!$E$31:$F$32))),Kinder!BR609)</f>
        <v>0</v>
      </c>
      <c r="BE610">
        <f>IF(Kinder!BS609&gt;=4.5,IF('Berechnung 4_5 _ x'!K$5="Nein",4.5,IF(Kinder!AQ$903&lt;3,IF(MAX(Kinder!$AJ$903:AQ$903)&lt;3,4.5,Kinder!BS609),MIN('Berechnung 4_5 _ x'!$E$31:$F$32))),Kinder!BS609)</f>
        <v>0</v>
      </c>
      <c r="BF610">
        <f>IF(Kinder!BT609&gt;=4.5,IF('Berechnung 4_5 _ x'!L$5="Nein",4.5,IF(Kinder!AR$903&lt;3,IF(MAX(Kinder!$AJ$903:AR$903)&lt;3,4.5,Kinder!BT609),MIN('Berechnung 4_5 _ x'!$E$31:$F$32))),Kinder!BT609)</f>
        <v>0</v>
      </c>
      <c r="BG610">
        <f>IF(Kinder!BU609&gt;=4.5,IF('Berechnung 4_5 _ x'!M$5="Nein",4.5,IF(Kinder!AS$903&lt;3,IF(MAX(Kinder!$AJ$903:AS$903)&lt;3,4.5,Kinder!BU609),MIN('Berechnung 4_5 _ x'!$E$31:$F$32))),Kinder!BU609)</f>
        <v>0</v>
      </c>
      <c r="BH610">
        <f>IF(Kinder!BV609&gt;=4.5,IF('Berechnung 4_5 _ x'!N$5="Nein",4.5,IF(Kinder!AT$903&lt;3,IF(MAX(Kinder!$AJ$903:AT$903)&lt;3,4.5,Kinder!BV609),MIN('Berechnung 4_5 _ x'!$E$31:$F$32))),Kinder!BV609)</f>
        <v>0</v>
      </c>
      <c r="BI610">
        <f>IF(Kinder!BW609&gt;=4.5,IF('Berechnung 4_5 _ x'!O$5="Nein",4.5,IF(Kinder!AU$903&lt;3,IF(MAX(Kinder!$AJ$903:AU$903)&lt;3,4.5,Kinder!BW609),MIN('Berechnung 4_5 _ x'!$E$31:$F$32))),Kinder!BW609)</f>
        <v>0</v>
      </c>
      <c r="BJ610">
        <f t="shared" ref="BJ610:BU610" si="1011">MIN(AX609,AX610)*AX611</f>
        <v>0</v>
      </c>
      <c r="BK610">
        <f t="shared" si="1011"/>
        <v>0</v>
      </c>
      <c r="BL610">
        <f t="shared" si="1011"/>
        <v>0</v>
      </c>
      <c r="BM610">
        <f t="shared" si="1011"/>
        <v>0</v>
      </c>
      <c r="BN610">
        <f t="shared" si="1011"/>
        <v>0</v>
      </c>
      <c r="BO610">
        <f t="shared" si="1011"/>
        <v>0</v>
      </c>
      <c r="BP610">
        <f t="shared" si="1011"/>
        <v>0</v>
      </c>
      <c r="BQ610">
        <f t="shared" si="1011"/>
        <v>0</v>
      </c>
      <c r="BR610">
        <f t="shared" si="1011"/>
        <v>0</v>
      </c>
      <c r="BS610">
        <f t="shared" si="1011"/>
        <v>0</v>
      </c>
      <c r="BT610">
        <f t="shared" si="1011"/>
        <v>0</v>
      </c>
      <c r="BU610">
        <f t="shared" si="1011"/>
        <v>0</v>
      </c>
      <c r="BV610">
        <f>SUM(BJ610:BU610)</f>
        <v>0</v>
      </c>
      <c r="CJ610" s="78"/>
      <c r="CK610" s="581"/>
      <c r="CL610" s="581"/>
      <c r="CM610" s="581"/>
    </row>
    <row r="611" spans="1:91" ht="13.5" thickBot="1" x14ac:dyDescent="0.25">
      <c r="A611" s="167"/>
      <c r="B611" s="79"/>
      <c r="C611" s="79"/>
      <c r="D611" s="79"/>
      <c r="E611" s="79"/>
      <c r="F611" s="79"/>
      <c r="G611" s="79"/>
      <c r="H611" s="79"/>
      <c r="I611" s="79"/>
      <c r="J611" s="79"/>
      <c r="K611" s="79"/>
      <c r="L611" s="79"/>
      <c r="M611" s="79"/>
      <c r="N611" s="79"/>
      <c r="O611" s="79"/>
      <c r="P611" s="79"/>
      <c r="Q611" s="79"/>
      <c r="R611" s="79"/>
      <c r="S611" s="79"/>
      <c r="T611" s="79"/>
      <c r="U611" s="79"/>
      <c r="V611" s="79"/>
      <c r="W611" s="79"/>
      <c r="X611" s="79"/>
      <c r="Y611" s="79">
        <f t="shared" ref="Y611:AJ611" si="1012">A609*M610</f>
        <v>0</v>
      </c>
      <c r="Z611" s="79">
        <f t="shared" si="1012"/>
        <v>0</v>
      </c>
      <c r="AA611" s="79">
        <f t="shared" si="1012"/>
        <v>0</v>
      </c>
      <c r="AB611" s="79">
        <f t="shared" si="1012"/>
        <v>0</v>
      </c>
      <c r="AC611" s="79">
        <f t="shared" si="1012"/>
        <v>0</v>
      </c>
      <c r="AD611" s="79">
        <f t="shared" si="1012"/>
        <v>0</v>
      </c>
      <c r="AE611" s="79">
        <f t="shared" si="1012"/>
        <v>0</v>
      </c>
      <c r="AF611" s="79">
        <f t="shared" si="1012"/>
        <v>0</v>
      </c>
      <c r="AG611" s="79">
        <f t="shared" si="1012"/>
        <v>0</v>
      </c>
      <c r="AH611" s="79">
        <f t="shared" si="1012"/>
        <v>0</v>
      </c>
      <c r="AI611" s="79">
        <f t="shared" si="1012"/>
        <v>0</v>
      </c>
      <c r="AJ611" s="79">
        <f t="shared" si="1012"/>
        <v>0</v>
      </c>
      <c r="AK611" s="79">
        <f t="shared" ref="AK611:AV611" si="1013">IF(A609&gt;4.4,M610,A609*M610)</f>
        <v>0</v>
      </c>
      <c r="AL611" s="79">
        <f t="shared" si="1013"/>
        <v>0</v>
      </c>
      <c r="AM611" s="79">
        <f t="shared" si="1013"/>
        <v>0</v>
      </c>
      <c r="AN611" s="79">
        <f t="shared" si="1013"/>
        <v>0</v>
      </c>
      <c r="AO611" s="79">
        <f t="shared" si="1013"/>
        <v>0</v>
      </c>
      <c r="AP611" s="79">
        <f t="shared" si="1013"/>
        <v>0</v>
      </c>
      <c r="AQ611" s="79">
        <f t="shared" si="1013"/>
        <v>0</v>
      </c>
      <c r="AR611" s="79">
        <f t="shared" si="1013"/>
        <v>0</v>
      </c>
      <c r="AS611" s="79">
        <f t="shared" si="1013"/>
        <v>0</v>
      </c>
      <c r="AT611" s="79">
        <f t="shared" si="1013"/>
        <v>0</v>
      </c>
      <c r="AU611" s="79">
        <f t="shared" si="1013"/>
        <v>0</v>
      </c>
      <c r="AV611" s="79">
        <f t="shared" si="1013"/>
        <v>0</v>
      </c>
      <c r="AW611" s="79">
        <f>SUM(Y611:AJ611)</f>
        <v>0</v>
      </c>
      <c r="AX611" s="168">
        <f>Kinder!BL610</f>
        <v>0</v>
      </c>
      <c r="AY611" s="168">
        <f>Kinder!BM610</f>
        <v>0</v>
      </c>
      <c r="AZ611" s="168">
        <f>Kinder!BN610</f>
        <v>0</v>
      </c>
      <c r="BA611" s="168">
        <f>Kinder!BO610</f>
        <v>0</v>
      </c>
      <c r="BB611" s="168">
        <f>Kinder!BP610</f>
        <v>0</v>
      </c>
      <c r="BC611" s="168">
        <f>Kinder!BQ610</f>
        <v>0</v>
      </c>
      <c r="BD611" s="168">
        <f>Kinder!BR610</f>
        <v>0</v>
      </c>
      <c r="BE611" s="168">
        <f>Kinder!BS610</f>
        <v>0</v>
      </c>
      <c r="BF611" s="168">
        <f>Kinder!BT610</f>
        <v>0</v>
      </c>
      <c r="BG611" s="168">
        <f>Kinder!BU610</f>
        <v>0</v>
      </c>
      <c r="BH611" s="168">
        <f>Kinder!BV610</f>
        <v>0</v>
      </c>
      <c r="BI611" s="168">
        <f>Kinder!BW610</f>
        <v>0</v>
      </c>
      <c r="BV611" s="79"/>
      <c r="BW611" s="79">
        <f t="shared" ref="BW611:CH611" si="1014">IF(MIN(AX609,AX610)&gt;4.5,4.5*AX611,BJ610)</f>
        <v>0</v>
      </c>
      <c r="BX611" s="79">
        <f t="shared" si="1014"/>
        <v>0</v>
      </c>
      <c r="BY611" s="79">
        <f t="shared" si="1014"/>
        <v>0</v>
      </c>
      <c r="BZ611" s="79">
        <f t="shared" si="1014"/>
        <v>0</v>
      </c>
      <c r="CA611" s="79">
        <f t="shared" si="1014"/>
        <v>0</v>
      </c>
      <c r="CB611" s="79">
        <f t="shared" si="1014"/>
        <v>0</v>
      </c>
      <c r="CC611" s="79">
        <f t="shared" si="1014"/>
        <v>0</v>
      </c>
      <c r="CD611" s="79">
        <f t="shared" si="1014"/>
        <v>0</v>
      </c>
      <c r="CE611" s="79">
        <f t="shared" si="1014"/>
        <v>0</v>
      </c>
      <c r="CF611" s="79">
        <f t="shared" si="1014"/>
        <v>0</v>
      </c>
      <c r="CG611" s="79">
        <f t="shared" si="1014"/>
        <v>0</v>
      </c>
      <c r="CH611" s="79">
        <f t="shared" si="1014"/>
        <v>0</v>
      </c>
      <c r="CI611" s="79">
        <f>SUM(BW611:CH611)</f>
        <v>0</v>
      </c>
      <c r="CJ611" s="80"/>
      <c r="CK611" s="581"/>
      <c r="CL611" s="581"/>
      <c r="CM611" s="581"/>
    </row>
    <row r="612" spans="1:91" x14ac:dyDescent="0.2">
      <c r="A612" s="124">
        <f>Kinder!E612</f>
        <v>0</v>
      </c>
      <c r="B612">
        <f>Kinder!F612</f>
        <v>0</v>
      </c>
      <c r="C612">
        <f>Kinder!G612</f>
        <v>0</v>
      </c>
      <c r="D612">
        <f>Kinder!H612</f>
        <v>0</v>
      </c>
      <c r="E612">
        <f>Kinder!I612</f>
        <v>0</v>
      </c>
      <c r="F612">
        <f>Kinder!J612</f>
        <v>0</v>
      </c>
      <c r="G612">
        <f>Kinder!K612</f>
        <v>0</v>
      </c>
      <c r="H612">
        <f>Kinder!L612</f>
        <v>0</v>
      </c>
      <c r="I612">
        <f>Kinder!M612</f>
        <v>0</v>
      </c>
      <c r="J612">
        <f>Kinder!N612</f>
        <v>0</v>
      </c>
      <c r="K612">
        <f>Kinder!O612</f>
        <v>0</v>
      </c>
      <c r="L612">
        <f>Kinder!P612</f>
        <v>0</v>
      </c>
      <c r="AX612" s="165">
        <f>IF(Kinder!BL612=4.5,'Berechnung 4_5 _ x'!$E$31,Kinder!BL612)</f>
        <v>0</v>
      </c>
      <c r="AY612" s="165">
        <f>IF(Kinder!F612=4.5,'Berechnung 4_5 _ x'!$E$31,Kinder!F612)</f>
        <v>0</v>
      </c>
      <c r="AZ612" s="165">
        <f>IF(Kinder!G612=4.5,'Berechnung 4_5 _ x'!$E$31,Kinder!G612)</f>
        <v>0</v>
      </c>
      <c r="BA612" s="165">
        <f>IF(Kinder!H612=4.5,'Berechnung 4_5 _ x'!$E$31,Kinder!H612)</f>
        <v>0</v>
      </c>
      <c r="BB612" s="165">
        <f>IF(Kinder!I612=4.5,'Berechnung 4_5 _ x'!$E$31,Kinder!I612)</f>
        <v>0</v>
      </c>
      <c r="BC612" s="165">
        <f>IF(Kinder!J612=4.5,'Berechnung 4_5 _ x'!$E$31,Kinder!J612)</f>
        <v>0</v>
      </c>
      <c r="BD612" s="165">
        <f>IF(Kinder!K612=4.5,'Berechnung 4_5 _ x'!$E$31,Kinder!K612)</f>
        <v>0</v>
      </c>
      <c r="BE612" s="165">
        <f>IF(Kinder!L612=4.5,'Berechnung 4_5 _ x'!$E$31,Kinder!L612)</f>
        <v>0</v>
      </c>
      <c r="BF612" s="165">
        <f>IF(Kinder!M612=4.5,'Berechnung 4_5 _ x'!$E$31,Kinder!M612)</f>
        <v>0</v>
      </c>
      <c r="BG612" s="165">
        <f>IF(Kinder!N612=4.5,'Berechnung 4_5 _ x'!$E$31,Kinder!N612)</f>
        <v>0</v>
      </c>
      <c r="BH612" s="165">
        <f>IF(Kinder!O612=4.5,'Berechnung 4_5 _ x'!$E$31,Kinder!O612)</f>
        <v>0</v>
      </c>
      <c r="BI612" s="165">
        <f>IF(Kinder!P612=4.5,'Berechnung 4_5 _ x'!$E$31,Kinder!P612)</f>
        <v>0</v>
      </c>
      <c r="BJ612" s="165"/>
      <c r="BK612" s="165"/>
      <c r="BL612" s="165"/>
      <c r="BM612" s="165"/>
      <c r="BN612" s="165"/>
      <c r="BO612" s="165"/>
      <c r="BP612" s="165"/>
      <c r="BQ612" s="165"/>
      <c r="BR612" s="165"/>
      <c r="BS612" s="165"/>
      <c r="BT612" s="165"/>
      <c r="BU612" s="165"/>
      <c r="BW612">
        <f t="shared" ref="BW612:CH612" si="1015">IF(MIN(AX612,AX613)&gt;=4.5,1*AX614,BJ613)</f>
        <v>0</v>
      </c>
      <c r="BX612">
        <f t="shared" si="1015"/>
        <v>0</v>
      </c>
      <c r="BY612">
        <f t="shared" si="1015"/>
        <v>0</v>
      </c>
      <c r="BZ612">
        <f t="shared" si="1015"/>
        <v>0</v>
      </c>
      <c r="CA612">
        <f t="shared" si="1015"/>
        <v>0</v>
      </c>
      <c r="CB612">
        <f t="shared" si="1015"/>
        <v>0</v>
      </c>
      <c r="CC612">
        <f t="shared" si="1015"/>
        <v>0</v>
      </c>
      <c r="CD612">
        <f t="shared" si="1015"/>
        <v>0</v>
      </c>
      <c r="CE612">
        <f t="shared" si="1015"/>
        <v>0</v>
      </c>
      <c r="CF612">
        <f t="shared" si="1015"/>
        <v>0</v>
      </c>
      <c r="CG612">
        <f t="shared" si="1015"/>
        <v>0</v>
      </c>
      <c r="CH612">
        <f t="shared" si="1015"/>
        <v>0</v>
      </c>
      <c r="CJ612" s="78">
        <f>SUM(BW612:CH612)</f>
        <v>0</v>
      </c>
      <c r="CK612" s="581">
        <f>CL612+CM612</f>
        <v>0</v>
      </c>
      <c r="CL612" s="581">
        <f>IF(COUNTIF(Kinder!E614:P614,Antrag!$C$4)=0,0,(IF(AND(A612=2,Kinder!E614=Antrag!$C$4),M613,0)+IF(AND(OR(A612=2,B612=2),Kinder!F614=Antrag!$C$4),N613,0)+IF(AND(OR(A612=2,B612=2,C612=2),Kinder!G614=Antrag!$C$4),O613,0)+IF(AND(OR(A612=2,B612=2,C612=2,D612=2),Kinder!H614=Antrag!$C$4),P613,0)+IF(AND(OR(A612=2,B612=2,C612=2,D612=2,E612=2),Kinder!I614=Antrag!$C$4),Q613,0)+IF(AND(OR(A612=2,B612=2,C612=2,D612=2,E612=2,F612=2),Kinder!J614=Antrag!$C$4),R613,0))/12)</f>
        <v>0</v>
      </c>
      <c r="CM612" s="581">
        <f>IF(COUNTIF(Kinder!E614:P614,Antrag!$C$4)=0,0,(IF(AND(OR(A612=2,B612=2,C612=2,D612=2,E612=2,F612=2,G612=2),Kinder!K614=Antrag!$C$4),S613,0)+IF(AND(OR(A612=2,B612=2,C612=2,D612=2,E612=2,F612=2,G612=2,H612=2),Kinder!L614=Antrag!$C$4),T613,0)+IF(AND(OR(A612=2,B612=2,C612=2,D612=2,E612=2,F612=2,G612=2,H612=2,I612=2),Kinder!M614=Antrag!$C$4),U613,0)+IF(AND(OR(A612=2,B612=2,C612=2,D612=2,E612=2,F612=2,G612=2,H612=2,I612=2,J612=2),Kinder!N614=Antrag!$C$4),V613,0)+IF(AND(OR(A612=2,B612=2,C612=2,D612=2,E612=2,F612=2,G612=2,H612=2,I612=2,J612=2,K612=2),Kinder!O614=Antrag!$C$4),W613,0)+IF(AND(OR(A612=2,B612=2,C612=2,D612=2,E612=2,F612=2,G612=2,H612=2,I612=2,J612=2,K612=2,L612=2),Kinder!P614=Antrag!$C$4),X613,0))/12)</f>
        <v>0</v>
      </c>
    </row>
    <row r="613" spans="1:91" x14ac:dyDescent="0.2">
      <c r="A613" s="124"/>
      <c r="M613">
        <f>Kinder!E613</f>
        <v>0</v>
      </c>
      <c r="N613">
        <f>Kinder!F613</f>
        <v>0</v>
      </c>
      <c r="O613">
        <f>Kinder!G613</f>
        <v>0</v>
      </c>
      <c r="P613">
        <f>Kinder!H613</f>
        <v>0</v>
      </c>
      <c r="Q613">
        <f>Kinder!I613</f>
        <v>0</v>
      </c>
      <c r="R613">
        <f>Kinder!J613</f>
        <v>0</v>
      </c>
      <c r="S613">
        <f>Kinder!K613</f>
        <v>0</v>
      </c>
      <c r="T613">
        <f>Kinder!L613</f>
        <v>0</v>
      </c>
      <c r="U613">
        <f>Kinder!M613</f>
        <v>0</v>
      </c>
      <c r="V613">
        <f>Kinder!N613</f>
        <v>0</v>
      </c>
      <c r="W613">
        <f>Kinder!O613</f>
        <v>0</v>
      </c>
      <c r="X613">
        <f>Kinder!P613</f>
        <v>0</v>
      </c>
      <c r="AX613">
        <f>IF(Kinder!BL612&gt;=4.5,IF('Berechnung 4_5 _ x'!D$5="Nein",4.5,IF(Kinder!AJ$903&lt;3,IF(MAX(Kinder!$AJ$903:AJ$903)&lt;3,4.5,Kinder!BL612),MIN('Berechnung 4_5 _ x'!$E$31:$F$32))),Kinder!BL612)</f>
        <v>0</v>
      </c>
      <c r="AY613">
        <f>IF(Kinder!BM612&gt;=4.5,IF('Berechnung 4_5 _ x'!E$5="Nein",4.5,IF(Kinder!AK$903&lt;3,IF(MAX(Kinder!$AJ$903:AK$903)&lt;3,4.5,Kinder!BM612),MIN('Berechnung 4_5 _ x'!$E$31:$F$32))),Kinder!BM612)</f>
        <v>0</v>
      </c>
      <c r="AZ613">
        <f>IF(Kinder!BN612&gt;=4.5,IF('Berechnung 4_5 _ x'!F$5="Nein",4.5,IF(Kinder!AL$903&lt;3,IF(MAX(Kinder!$AJ$903:AL$903)&lt;3,4.5,Kinder!BN612),MIN('Berechnung 4_5 _ x'!$E$31:$F$32))),Kinder!BN612)</f>
        <v>0</v>
      </c>
      <c r="BA613">
        <f>IF(Kinder!BO612&gt;=4.5,IF('Berechnung 4_5 _ x'!G$5="Nein",4.5,IF(Kinder!AM$903&lt;3,IF(MAX(Kinder!$AJ$903:AM$903)&lt;3,4.5,Kinder!BO612),MIN('Berechnung 4_5 _ x'!$E$31:$F$32))),Kinder!BO612)</f>
        <v>0</v>
      </c>
      <c r="BB613">
        <f>IF(Kinder!BP612&gt;=4.5,IF('Berechnung 4_5 _ x'!H$5="Nein",4.5,IF(Kinder!AN$903&lt;3,IF(MAX(Kinder!$AJ$903:AN$903)&lt;3,4.5,Kinder!BP612),MIN('Berechnung 4_5 _ x'!$E$31:$F$32))),Kinder!BP612)</f>
        <v>0</v>
      </c>
      <c r="BC613">
        <f>IF(Kinder!BQ612&gt;=4.5,IF('Berechnung 4_5 _ x'!I$5="Nein",4.5,IF(Kinder!AO$903&lt;3,IF(MAX(Kinder!$AJ$903:AO$903)&lt;3,4.5,Kinder!BQ612),MIN('Berechnung 4_5 _ x'!$E$31:$F$32))),Kinder!BQ612)</f>
        <v>0</v>
      </c>
      <c r="BD613">
        <f>IF(Kinder!BR612&gt;=4.5,IF('Berechnung 4_5 _ x'!J$5="Nein",4.5,IF(Kinder!AP$903&lt;3,IF(MAX(Kinder!$AJ$903:AP$903)&lt;3,4.5,Kinder!BR612),MIN('Berechnung 4_5 _ x'!$E$31:$F$32))),Kinder!BR612)</f>
        <v>0</v>
      </c>
      <c r="BE613">
        <f>IF(Kinder!BS612&gt;=4.5,IF('Berechnung 4_5 _ x'!K$5="Nein",4.5,IF(Kinder!AQ$903&lt;3,IF(MAX(Kinder!$AJ$903:AQ$903)&lt;3,4.5,Kinder!BS612),MIN('Berechnung 4_5 _ x'!$E$31:$F$32))),Kinder!BS612)</f>
        <v>0</v>
      </c>
      <c r="BF613">
        <f>IF(Kinder!BT612&gt;=4.5,IF('Berechnung 4_5 _ x'!L$5="Nein",4.5,IF(Kinder!AR$903&lt;3,IF(MAX(Kinder!$AJ$903:AR$903)&lt;3,4.5,Kinder!BT612),MIN('Berechnung 4_5 _ x'!$E$31:$F$32))),Kinder!BT612)</f>
        <v>0</v>
      </c>
      <c r="BG613">
        <f>IF(Kinder!BU612&gt;=4.5,IF('Berechnung 4_5 _ x'!M$5="Nein",4.5,IF(Kinder!AS$903&lt;3,IF(MAX(Kinder!$AJ$903:AS$903)&lt;3,4.5,Kinder!BU612),MIN('Berechnung 4_5 _ x'!$E$31:$F$32))),Kinder!BU612)</f>
        <v>0</v>
      </c>
      <c r="BH613">
        <f>IF(Kinder!BV612&gt;=4.5,IF('Berechnung 4_5 _ x'!N$5="Nein",4.5,IF(Kinder!AT$903&lt;3,IF(MAX(Kinder!$AJ$903:AT$903)&lt;3,4.5,Kinder!BV612),MIN('Berechnung 4_5 _ x'!$E$31:$F$32))),Kinder!BV612)</f>
        <v>0</v>
      </c>
      <c r="BI613">
        <f>IF(Kinder!BW612&gt;=4.5,IF('Berechnung 4_5 _ x'!O$5="Nein",4.5,IF(Kinder!AU$903&lt;3,IF(MAX(Kinder!$AJ$903:AU$903)&lt;3,4.5,Kinder!BW612),MIN('Berechnung 4_5 _ x'!$E$31:$F$32))),Kinder!BW612)</f>
        <v>0</v>
      </c>
      <c r="BJ613">
        <f t="shared" ref="BJ613:BU613" si="1016">MIN(AX612,AX613)*AX614</f>
        <v>0</v>
      </c>
      <c r="BK613">
        <f t="shared" si="1016"/>
        <v>0</v>
      </c>
      <c r="BL613">
        <f t="shared" si="1016"/>
        <v>0</v>
      </c>
      <c r="BM613">
        <f t="shared" si="1016"/>
        <v>0</v>
      </c>
      <c r="BN613">
        <f t="shared" si="1016"/>
        <v>0</v>
      </c>
      <c r="BO613">
        <f t="shared" si="1016"/>
        <v>0</v>
      </c>
      <c r="BP613">
        <f t="shared" si="1016"/>
        <v>0</v>
      </c>
      <c r="BQ613">
        <f t="shared" si="1016"/>
        <v>0</v>
      </c>
      <c r="BR613">
        <f t="shared" si="1016"/>
        <v>0</v>
      </c>
      <c r="BS613">
        <f t="shared" si="1016"/>
        <v>0</v>
      </c>
      <c r="BT613">
        <f t="shared" si="1016"/>
        <v>0</v>
      </c>
      <c r="BU613">
        <f t="shared" si="1016"/>
        <v>0</v>
      </c>
      <c r="BV613">
        <f>SUM(BJ613:BU613)</f>
        <v>0</v>
      </c>
      <c r="CJ613" s="78"/>
      <c r="CK613" s="581"/>
      <c r="CL613" s="581"/>
      <c r="CM613" s="581"/>
    </row>
    <row r="614" spans="1:91" ht="13.5" thickBot="1" x14ac:dyDescent="0.25">
      <c r="A614" s="167"/>
      <c r="B614" s="79"/>
      <c r="C614" s="79"/>
      <c r="D614" s="79"/>
      <c r="E614" s="79"/>
      <c r="F614" s="79"/>
      <c r="G614" s="79"/>
      <c r="H614" s="79"/>
      <c r="I614" s="79"/>
      <c r="J614" s="79"/>
      <c r="K614" s="79"/>
      <c r="L614" s="79"/>
      <c r="M614" s="79"/>
      <c r="N614" s="79"/>
      <c r="O614" s="79"/>
      <c r="P614" s="79"/>
      <c r="Q614" s="79"/>
      <c r="R614" s="79"/>
      <c r="S614" s="79"/>
      <c r="T614" s="79"/>
      <c r="U614" s="79"/>
      <c r="V614" s="79"/>
      <c r="W614" s="79"/>
      <c r="X614" s="79"/>
      <c r="Y614" s="79">
        <f t="shared" ref="Y614:AJ614" si="1017">A612*M613</f>
        <v>0</v>
      </c>
      <c r="Z614" s="79">
        <f t="shared" si="1017"/>
        <v>0</v>
      </c>
      <c r="AA614" s="79">
        <f t="shared" si="1017"/>
        <v>0</v>
      </c>
      <c r="AB614" s="79">
        <f t="shared" si="1017"/>
        <v>0</v>
      </c>
      <c r="AC614" s="79">
        <f t="shared" si="1017"/>
        <v>0</v>
      </c>
      <c r="AD614" s="79">
        <f t="shared" si="1017"/>
        <v>0</v>
      </c>
      <c r="AE614" s="79">
        <f t="shared" si="1017"/>
        <v>0</v>
      </c>
      <c r="AF614" s="79">
        <f t="shared" si="1017"/>
        <v>0</v>
      </c>
      <c r="AG614" s="79">
        <f t="shared" si="1017"/>
        <v>0</v>
      </c>
      <c r="AH614" s="79">
        <f t="shared" si="1017"/>
        <v>0</v>
      </c>
      <c r="AI614" s="79">
        <f t="shared" si="1017"/>
        <v>0</v>
      </c>
      <c r="AJ614" s="79">
        <f t="shared" si="1017"/>
        <v>0</v>
      </c>
      <c r="AK614" s="79">
        <f t="shared" ref="AK614:AV614" si="1018">IF(A612&gt;4.4,M613,A612*M613)</f>
        <v>0</v>
      </c>
      <c r="AL614" s="79">
        <f t="shared" si="1018"/>
        <v>0</v>
      </c>
      <c r="AM614" s="79">
        <f t="shared" si="1018"/>
        <v>0</v>
      </c>
      <c r="AN614" s="79">
        <f t="shared" si="1018"/>
        <v>0</v>
      </c>
      <c r="AO614" s="79">
        <f t="shared" si="1018"/>
        <v>0</v>
      </c>
      <c r="AP614" s="79">
        <f t="shared" si="1018"/>
        <v>0</v>
      </c>
      <c r="AQ614" s="79">
        <f t="shared" si="1018"/>
        <v>0</v>
      </c>
      <c r="AR614" s="79">
        <f t="shared" si="1018"/>
        <v>0</v>
      </c>
      <c r="AS614" s="79">
        <f t="shared" si="1018"/>
        <v>0</v>
      </c>
      <c r="AT614" s="79">
        <f t="shared" si="1018"/>
        <v>0</v>
      </c>
      <c r="AU614" s="79">
        <f t="shared" si="1018"/>
        <v>0</v>
      </c>
      <c r="AV614" s="79">
        <f t="shared" si="1018"/>
        <v>0</v>
      </c>
      <c r="AW614" s="79">
        <f>SUM(Y614:AJ614)</f>
        <v>0</v>
      </c>
      <c r="AX614" s="168">
        <f>Kinder!BL613</f>
        <v>0</v>
      </c>
      <c r="AY614" s="168">
        <f>Kinder!BM613</f>
        <v>0</v>
      </c>
      <c r="AZ614" s="168">
        <f>Kinder!BN613</f>
        <v>0</v>
      </c>
      <c r="BA614" s="168">
        <f>Kinder!BO613</f>
        <v>0</v>
      </c>
      <c r="BB614" s="168">
        <f>Kinder!BP613</f>
        <v>0</v>
      </c>
      <c r="BC614" s="168">
        <f>Kinder!BQ613</f>
        <v>0</v>
      </c>
      <c r="BD614" s="168">
        <f>Kinder!BR613</f>
        <v>0</v>
      </c>
      <c r="BE614" s="168">
        <f>Kinder!BS613</f>
        <v>0</v>
      </c>
      <c r="BF614" s="168">
        <f>Kinder!BT613</f>
        <v>0</v>
      </c>
      <c r="BG614" s="168">
        <f>Kinder!BU613</f>
        <v>0</v>
      </c>
      <c r="BH614" s="168">
        <f>Kinder!BV613</f>
        <v>0</v>
      </c>
      <c r="BI614" s="168">
        <f>Kinder!BW613</f>
        <v>0</v>
      </c>
      <c r="BV614" s="79"/>
      <c r="BW614" s="79">
        <f t="shared" ref="BW614:CH614" si="1019">IF(MIN(AX612,AX613)&gt;4.5,4.5*AX614,BJ613)</f>
        <v>0</v>
      </c>
      <c r="BX614" s="79">
        <f t="shared" si="1019"/>
        <v>0</v>
      </c>
      <c r="BY614" s="79">
        <f t="shared" si="1019"/>
        <v>0</v>
      </c>
      <c r="BZ614" s="79">
        <f t="shared" si="1019"/>
        <v>0</v>
      </c>
      <c r="CA614" s="79">
        <f t="shared" si="1019"/>
        <v>0</v>
      </c>
      <c r="CB614" s="79">
        <f t="shared" si="1019"/>
        <v>0</v>
      </c>
      <c r="CC614" s="79">
        <f t="shared" si="1019"/>
        <v>0</v>
      </c>
      <c r="CD614" s="79">
        <f t="shared" si="1019"/>
        <v>0</v>
      </c>
      <c r="CE614" s="79">
        <f t="shared" si="1019"/>
        <v>0</v>
      </c>
      <c r="CF614" s="79">
        <f t="shared" si="1019"/>
        <v>0</v>
      </c>
      <c r="CG614" s="79">
        <f t="shared" si="1019"/>
        <v>0</v>
      </c>
      <c r="CH614" s="79">
        <f t="shared" si="1019"/>
        <v>0</v>
      </c>
      <c r="CI614" s="79">
        <f>SUM(BW614:CH614)</f>
        <v>0</v>
      </c>
      <c r="CJ614" s="80"/>
      <c r="CK614" s="581"/>
      <c r="CL614" s="581"/>
      <c r="CM614" s="581"/>
    </row>
    <row r="615" spans="1:91" x14ac:dyDescent="0.2">
      <c r="A615" s="124">
        <f>Kinder!E615</f>
        <v>0</v>
      </c>
      <c r="B615">
        <f>Kinder!F615</f>
        <v>0</v>
      </c>
      <c r="C615">
        <f>Kinder!G615</f>
        <v>0</v>
      </c>
      <c r="D615">
        <f>Kinder!H615</f>
        <v>0</v>
      </c>
      <c r="E615">
        <f>Kinder!I615</f>
        <v>0</v>
      </c>
      <c r="F615">
        <f>Kinder!J615</f>
        <v>0</v>
      </c>
      <c r="G615">
        <f>Kinder!K615</f>
        <v>0</v>
      </c>
      <c r="H615">
        <f>Kinder!L615</f>
        <v>0</v>
      </c>
      <c r="I615">
        <f>Kinder!M615</f>
        <v>0</v>
      </c>
      <c r="J615">
        <f>Kinder!N615</f>
        <v>0</v>
      </c>
      <c r="K615">
        <f>Kinder!O615</f>
        <v>0</v>
      </c>
      <c r="L615">
        <f>Kinder!P615</f>
        <v>0</v>
      </c>
      <c r="AX615" s="165">
        <f>IF(Kinder!BL615=4.5,'Berechnung 4_5 _ x'!$E$31,Kinder!BL615)</f>
        <v>0</v>
      </c>
      <c r="AY615" s="165">
        <f>IF(Kinder!F615=4.5,'Berechnung 4_5 _ x'!$E$31,Kinder!F615)</f>
        <v>0</v>
      </c>
      <c r="AZ615" s="165">
        <f>IF(Kinder!G615=4.5,'Berechnung 4_5 _ x'!$E$31,Kinder!G615)</f>
        <v>0</v>
      </c>
      <c r="BA615" s="165">
        <f>IF(Kinder!H615=4.5,'Berechnung 4_5 _ x'!$E$31,Kinder!H615)</f>
        <v>0</v>
      </c>
      <c r="BB615" s="165">
        <f>IF(Kinder!I615=4.5,'Berechnung 4_5 _ x'!$E$31,Kinder!I615)</f>
        <v>0</v>
      </c>
      <c r="BC615" s="165">
        <f>IF(Kinder!J615=4.5,'Berechnung 4_5 _ x'!$E$31,Kinder!J615)</f>
        <v>0</v>
      </c>
      <c r="BD615" s="165">
        <f>IF(Kinder!K615=4.5,'Berechnung 4_5 _ x'!$E$31,Kinder!K615)</f>
        <v>0</v>
      </c>
      <c r="BE615" s="165">
        <f>IF(Kinder!L615=4.5,'Berechnung 4_5 _ x'!$E$31,Kinder!L615)</f>
        <v>0</v>
      </c>
      <c r="BF615" s="165">
        <f>IF(Kinder!M615=4.5,'Berechnung 4_5 _ x'!$E$31,Kinder!M615)</f>
        <v>0</v>
      </c>
      <c r="BG615" s="165">
        <f>IF(Kinder!N615=4.5,'Berechnung 4_5 _ x'!$E$31,Kinder!N615)</f>
        <v>0</v>
      </c>
      <c r="BH615" s="165">
        <f>IF(Kinder!O615=4.5,'Berechnung 4_5 _ x'!$E$31,Kinder!O615)</f>
        <v>0</v>
      </c>
      <c r="BI615" s="165">
        <f>IF(Kinder!P615=4.5,'Berechnung 4_5 _ x'!$E$31,Kinder!P615)</f>
        <v>0</v>
      </c>
      <c r="BJ615" s="165"/>
      <c r="BK615" s="165"/>
      <c r="BL615" s="165"/>
      <c r="BM615" s="165"/>
      <c r="BN615" s="165"/>
      <c r="BO615" s="165"/>
      <c r="BP615" s="165"/>
      <c r="BQ615" s="165"/>
      <c r="BR615" s="165"/>
      <c r="BS615" s="165"/>
      <c r="BT615" s="165"/>
      <c r="BU615" s="165"/>
      <c r="BW615">
        <f t="shared" ref="BW615:CH615" si="1020">IF(MIN(AX615,AX616)&gt;=4.5,1*AX617,BJ616)</f>
        <v>0</v>
      </c>
      <c r="BX615">
        <f t="shared" si="1020"/>
        <v>0</v>
      </c>
      <c r="BY615">
        <f t="shared" si="1020"/>
        <v>0</v>
      </c>
      <c r="BZ615">
        <f t="shared" si="1020"/>
        <v>0</v>
      </c>
      <c r="CA615">
        <f t="shared" si="1020"/>
        <v>0</v>
      </c>
      <c r="CB615">
        <f t="shared" si="1020"/>
        <v>0</v>
      </c>
      <c r="CC615">
        <f t="shared" si="1020"/>
        <v>0</v>
      </c>
      <c r="CD615">
        <f t="shared" si="1020"/>
        <v>0</v>
      </c>
      <c r="CE615">
        <f t="shared" si="1020"/>
        <v>0</v>
      </c>
      <c r="CF615">
        <f t="shared" si="1020"/>
        <v>0</v>
      </c>
      <c r="CG615">
        <f t="shared" si="1020"/>
        <v>0</v>
      </c>
      <c r="CH615">
        <f t="shared" si="1020"/>
        <v>0</v>
      </c>
      <c r="CJ615" s="78">
        <f>SUM(BW615:CH615)</f>
        <v>0</v>
      </c>
      <c r="CK615" s="581">
        <f>CL615+CM615</f>
        <v>0</v>
      </c>
      <c r="CL615" s="581">
        <f>IF(COUNTIF(Kinder!E617:P617,Antrag!$C$4)=0,0,(IF(AND(A615=2,Kinder!E617=Antrag!$C$4),M616,0)+IF(AND(OR(A615=2,B615=2),Kinder!F617=Antrag!$C$4),N616,0)+IF(AND(OR(A615=2,B615=2,C615=2),Kinder!G617=Antrag!$C$4),O616,0)+IF(AND(OR(A615=2,B615=2,C615=2,D615=2),Kinder!H617=Antrag!$C$4),P616,0)+IF(AND(OR(A615=2,B615=2,C615=2,D615=2,E615=2),Kinder!I617=Antrag!$C$4),Q616,0)+IF(AND(OR(A615=2,B615=2,C615=2,D615=2,E615=2,F615=2),Kinder!J617=Antrag!$C$4),R616,0))/12)</f>
        <v>0</v>
      </c>
      <c r="CM615" s="581">
        <f>IF(COUNTIF(Kinder!E617:P617,Antrag!$C$4)=0,0,(IF(AND(OR(A615=2,B615=2,C615=2,D615=2,E615=2,F615=2,G615=2),Kinder!K617=Antrag!$C$4),S616,0)+IF(AND(OR(A615=2,B615=2,C615=2,D615=2,E615=2,F615=2,G615=2,H615=2),Kinder!L617=Antrag!$C$4),T616,0)+IF(AND(OR(A615=2,B615=2,C615=2,D615=2,E615=2,F615=2,G615=2,H615=2,I615=2),Kinder!M617=Antrag!$C$4),U616,0)+IF(AND(OR(A615=2,B615=2,C615=2,D615=2,E615=2,F615=2,G615=2,H615=2,I615=2,J615=2),Kinder!N617=Antrag!$C$4),V616,0)+IF(AND(OR(A615=2,B615=2,C615=2,D615=2,E615=2,F615=2,G615=2,H615=2,I615=2,J615=2,K615=2),Kinder!O617=Antrag!$C$4),W616,0)+IF(AND(OR(A615=2,B615=2,C615=2,D615=2,E615=2,F615=2,G615=2,H615=2,I615=2,J615=2,K615=2,L615=2),Kinder!P617=Antrag!$C$4),X616,0))/12)</f>
        <v>0</v>
      </c>
    </row>
    <row r="616" spans="1:91" x14ac:dyDescent="0.2">
      <c r="A616" s="124"/>
      <c r="M616">
        <f>Kinder!E616</f>
        <v>0</v>
      </c>
      <c r="N616">
        <f>Kinder!F616</f>
        <v>0</v>
      </c>
      <c r="O616">
        <f>Kinder!G616</f>
        <v>0</v>
      </c>
      <c r="P616">
        <f>Kinder!H616</f>
        <v>0</v>
      </c>
      <c r="Q616">
        <f>Kinder!I616</f>
        <v>0</v>
      </c>
      <c r="R616">
        <f>Kinder!J616</f>
        <v>0</v>
      </c>
      <c r="S616">
        <f>Kinder!K616</f>
        <v>0</v>
      </c>
      <c r="T616">
        <f>Kinder!L616</f>
        <v>0</v>
      </c>
      <c r="U616">
        <f>Kinder!M616</f>
        <v>0</v>
      </c>
      <c r="V616">
        <f>Kinder!N616</f>
        <v>0</v>
      </c>
      <c r="W616">
        <f>Kinder!O616</f>
        <v>0</v>
      </c>
      <c r="X616">
        <f>Kinder!P616</f>
        <v>0</v>
      </c>
      <c r="AX616">
        <f>IF(Kinder!BL615&gt;=4.5,IF('Berechnung 4_5 _ x'!D$5="Nein",4.5,IF(Kinder!AJ$903&lt;3,IF(MAX(Kinder!$AJ$903:AJ$903)&lt;3,4.5,Kinder!BL615),MIN('Berechnung 4_5 _ x'!$E$31:$F$32))),Kinder!BL615)</f>
        <v>0</v>
      </c>
      <c r="AY616">
        <f>IF(Kinder!BM615&gt;=4.5,IF('Berechnung 4_5 _ x'!E$5="Nein",4.5,IF(Kinder!AK$903&lt;3,IF(MAX(Kinder!$AJ$903:AK$903)&lt;3,4.5,Kinder!BM615),MIN('Berechnung 4_5 _ x'!$E$31:$F$32))),Kinder!BM615)</f>
        <v>0</v>
      </c>
      <c r="AZ616">
        <f>IF(Kinder!BN615&gt;=4.5,IF('Berechnung 4_5 _ x'!F$5="Nein",4.5,IF(Kinder!AL$903&lt;3,IF(MAX(Kinder!$AJ$903:AL$903)&lt;3,4.5,Kinder!BN615),MIN('Berechnung 4_5 _ x'!$E$31:$F$32))),Kinder!BN615)</f>
        <v>0</v>
      </c>
      <c r="BA616">
        <f>IF(Kinder!BO615&gt;=4.5,IF('Berechnung 4_5 _ x'!G$5="Nein",4.5,IF(Kinder!AM$903&lt;3,IF(MAX(Kinder!$AJ$903:AM$903)&lt;3,4.5,Kinder!BO615),MIN('Berechnung 4_5 _ x'!$E$31:$F$32))),Kinder!BO615)</f>
        <v>0</v>
      </c>
      <c r="BB616">
        <f>IF(Kinder!BP615&gt;=4.5,IF('Berechnung 4_5 _ x'!H$5="Nein",4.5,IF(Kinder!AN$903&lt;3,IF(MAX(Kinder!$AJ$903:AN$903)&lt;3,4.5,Kinder!BP615),MIN('Berechnung 4_5 _ x'!$E$31:$F$32))),Kinder!BP615)</f>
        <v>0</v>
      </c>
      <c r="BC616">
        <f>IF(Kinder!BQ615&gt;=4.5,IF('Berechnung 4_5 _ x'!I$5="Nein",4.5,IF(Kinder!AO$903&lt;3,IF(MAX(Kinder!$AJ$903:AO$903)&lt;3,4.5,Kinder!BQ615),MIN('Berechnung 4_5 _ x'!$E$31:$F$32))),Kinder!BQ615)</f>
        <v>0</v>
      </c>
      <c r="BD616">
        <f>IF(Kinder!BR615&gt;=4.5,IF('Berechnung 4_5 _ x'!J$5="Nein",4.5,IF(Kinder!AP$903&lt;3,IF(MAX(Kinder!$AJ$903:AP$903)&lt;3,4.5,Kinder!BR615),MIN('Berechnung 4_5 _ x'!$E$31:$F$32))),Kinder!BR615)</f>
        <v>0</v>
      </c>
      <c r="BE616">
        <f>IF(Kinder!BS615&gt;=4.5,IF('Berechnung 4_5 _ x'!K$5="Nein",4.5,IF(Kinder!AQ$903&lt;3,IF(MAX(Kinder!$AJ$903:AQ$903)&lt;3,4.5,Kinder!BS615),MIN('Berechnung 4_5 _ x'!$E$31:$F$32))),Kinder!BS615)</f>
        <v>0</v>
      </c>
      <c r="BF616">
        <f>IF(Kinder!BT615&gt;=4.5,IF('Berechnung 4_5 _ x'!L$5="Nein",4.5,IF(Kinder!AR$903&lt;3,IF(MAX(Kinder!$AJ$903:AR$903)&lt;3,4.5,Kinder!BT615),MIN('Berechnung 4_5 _ x'!$E$31:$F$32))),Kinder!BT615)</f>
        <v>0</v>
      </c>
      <c r="BG616">
        <f>IF(Kinder!BU615&gt;=4.5,IF('Berechnung 4_5 _ x'!M$5="Nein",4.5,IF(Kinder!AS$903&lt;3,IF(MAX(Kinder!$AJ$903:AS$903)&lt;3,4.5,Kinder!BU615),MIN('Berechnung 4_5 _ x'!$E$31:$F$32))),Kinder!BU615)</f>
        <v>0</v>
      </c>
      <c r="BH616">
        <f>IF(Kinder!BV615&gt;=4.5,IF('Berechnung 4_5 _ x'!N$5="Nein",4.5,IF(Kinder!AT$903&lt;3,IF(MAX(Kinder!$AJ$903:AT$903)&lt;3,4.5,Kinder!BV615),MIN('Berechnung 4_5 _ x'!$E$31:$F$32))),Kinder!BV615)</f>
        <v>0</v>
      </c>
      <c r="BI616">
        <f>IF(Kinder!BW615&gt;=4.5,IF('Berechnung 4_5 _ x'!O$5="Nein",4.5,IF(Kinder!AU$903&lt;3,IF(MAX(Kinder!$AJ$903:AU$903)&lt;3,4.5,Kinder!BW615),MIN('Berechnung 4_5 _ x'!$E$31:$F$32))),Kinder!BW615)</f>
        <v>0</v>
      </c>
      <c r="BJ616">
        <f t="shared" ref="BJ616:BU616" si="1021">MIN(AX615,AX616)*AX617</f>
        <v>0</v>
      </c>
      <c r="BK616">
        <f t="shared" si="1021"/>
        <v>0</v>
      </c>
      <c r="BL616">
        <f t="shared" si="1021"/>
        <v>0</v>
      </c>
      <c r="BM616">
        <f t="shared" si="1021"/>
        <v>0</v>
      </c>
      <c r="BN616">
        <f t="shared" si="1021"/>
        <v>0</v>
      </c>
      <c r="BO616">
        <f t="shared" si="1021"/>
        <v>0</v>
      </c>
      <c r="BP616">
        <f t="shared" si="1021"/>
        <v>0</v>
      </c>
      <c r="BQ616">
        <f t="shared" si="1021"/>
        <v>0</v>
      </c>
      <c r="BR616">
        <f t="shared" si="1021"/>
        <v>0</v>
      </c>
      <c r="BS616">
        <f t="shared" si="1021"/>
        <v>0</v>
      </c>
      <c r="BT616">
        <f t="shared" si="1021"/>
        <v>0</v>
      </c>
      <c r="BU616">
        <f t="shared" si="1021"/>
        <v>0</v>
      </c>
      <c r="BV616">
        <f>SUM(BJ616:BU616)</f>
        <v>0</v>
      </c>
      <c r="CJ616" s="78"/>
      <c r="CK616" s="581"/>
      <c r="CL616" s="581"/>
      <c r="CM616" s="581"/>
    </row>
    <row r="617" spans="1:91" ht="13.5" thickBot="1" x14ac:dyDescent="0.25">
      <c r="A617" s="167"/>
      <c r="B617" s="79"/>
      <c r="C617" s="79"/>
      <c r="D617" s="79"/>
      <c r="E617" s="79"/>
      <c r="F617" s="79"/>
      <c r="G617" s="79"/>
      <c r="H617" s="79"/>
      <c r="I617" s="79"/>
      <c r="J617" s="79"/>
      <c r="K617" s="79"/>
      <c r="L617" s="79"/>
      <c r="M617" s="79"/>
      <c r="N617" s="79"/>
      <c r="O617" s="79"/>
      <c r="P617" s="79"/>
      <c r="Q617" s="79"/>
      <c r="R617" s="79"/>
      <c r="S617" s="79"/>
      <c r="T617" s="79"/>
      <c r="U617" s="79"/>
      <c r="V617" s="79"/>
      <c r="W617" s="79"/>
      <c r="X617" s="79"/>
      <c r="Y617" s="79">
        <f t="shared" ref="Y617:AJ617" si="1022">A615*M616</f>
        <v>0</v>
      </c>
      <c r="Z617" s="79">
        <f t="shared" si="1022"/>
        <v>0</v>
      </c>
      <c r="AA617" s="79">
        <f t="shared" si="1022"/>
        <v>0</v>
      </c>
      <c r="AB617" s="79">
        <f t="shared" si="1022"/>
        <v>0</v>
      </c>
      <c r="AC617" s="79">
        <f t="shared" si="1022"/>
        <v>0</v>
      </c>
      <c r="AD617" s="79">
        <f t="shared" si="1022"/>
        <v>0</v>
      </c>
      <c r="AE617" s="79">
        <f t="shared" si="1022"/>
        <v>0</v>
      </c>
      <c r="AF617" s="79">
        <f t="shared" si="1022"/>
        <v>0</v>
      </c>
      <c r="AG617" s="79">
        <f t="shared" si="1022"/>
        <v>0</v>
      </c>
      <c r="AH617" s="79">
        <f t="shared" si="1022"/>
        <v>0</v>
      </c>
      <c r="AI617" s="79">
        <f t="shared" si="1022"/>
        <v>0</v>
      </c>
      <c r="AJ617" s="79">
        <f t="shared" si="1022"/>
        <v>0</v>
      </c>
      <c r="AK617" s="79">
        <f t="shared" ref="AK617:AV617" si="1023">IF(A615&gt;4.4,M616,A615*M616)</f>
        <v>0</v>
      </c>
      <c r="AL617" s="79">
        <f t="shared" si="1023"/>
        <v>0</v>
      </c>
      <c r="AM617" s="79">
        <f t="shared" si="1023"/>
        <v>0</v>
      </c>
      <c r="AN617" s="79">
        <f t="shared" si="1023"/>
        <v>0</v>
      </c>
      <c r="AO617" s="79">
        <f t="shared" si="1023"/>
        <v>0</v>
      </c>
      <c r="AP617" s="79">
        <f t="shared" si="1023"/>
        <v>0</v>
      </c>
      <c r="AQ617" s="79">
        <f t="shared" si="1023"/>
        <v>0</v>
      </c>
      <c r="AR617" s="79">
        <f t="shared" si="1023"/>
        <v>0</v>
      </c>
      <c r="AS617" s="79">
        <f t="shared" si="1023"/>
        <v>0</v>
      </c>
      <c r="AT617" s="79">
        <f t="shared" si="1023"/>
        <v>0</v>
      </c>
      <c r="AU617" s="79">
        <f t="shared" si="1023"/>
        <v>0</v>
      </c>
      <c r="AV617" s="79">
        <f t="shared" si="1023"/>
        <v>0</v>
      </c>
      <c r="AW617" s="79">
        <f>SUM(Y617:AJ617)</f>
        <v>0</v>
      </c>
      <c r="AX617" s="168">
        <f>Kinder!BL616</f>
        <v>0</v>
      </c>
      <c r="AY617" s="168">
        <f>Kinder!BM616</f>
        <v>0</v>
      </c>
      <c r="AZ617" s="168">
        <f>Kinder!BN616</f>
        <v>0</v>
      </c>
      <c r="BA617" s="168">
        <f>Kinder!BO616</f>
        <v>0</v>
      </c>
      <c r="BB617" s="168">
        <f>Kinder!BP616</f>
        <v>0</v>
      </c>
      <c r="BC617" s="168">
        <f>Kinder!BQ616</f>
        <v>0</v>
      </c>
      <c r="BD617" s="168">
        <f>Kinder!BR616</f>
        <v>0</v>
      </c>
      <c r="BE617" s="168">
        <f>Kinder!BS616</f>
        <v>0</v>
      </c>
      <c r="BF617" s="168">
        <f>Kinder!BT616</f>
        <v>0</v>
      </c>
      <c r="BG617" s="168">
        <f>Kinder!BU616</f>
        <v>0</v>
      </c>
      <c r="BH617" s="168">
        <f>Kinder!BV616</f>
        <v>0</v>
      </c>
      <c r="BI617" s="168">
        <f>Kinder!BW616</f>
        <v>0</v>
      </c>
      <c r="BV617" s="79"/>
      <c r="BW617" s="79">
        <f t="shared" ref="BW617:CH617" si="1024">IF(MIN(AX615,AX616)&gt;4.5,4.5*AX617,BJ616)</f>
        <v>0</v>
      </c>
      <c r="BX617" s="79">
        <f t="shared" si="1024"/>
        <v>0</v>
      </c>
      <c r="BY617" s="79">
        <f t="shared" si="1024"/>
        <v>0</v>
      </c>
      <c r="BZ617" s="79">
        <f t="shared" si="1024"/>
        <v>0</v>
      </c>
      <c r="CA617" s="79">
        <f t="shared" si="1024"/>
        <v>0</v>
      </c>
      <c r="CB617" s="79">
        <f t="shared" si="1024"/>
        <v>0</v>
      </c>
      <c r="CC617" s="79">
        <f t="shared" si="1024"/>
        <v>0</v>
      </c>
      <c r="CD617" s="79">
        <f t="shared" si="1024"/>
        <v>0</v>
      </c>
      <c r="CE617" s="79">
        <f t="shared" si="1024"/>
        <v>0</v>
      </c>
      <c r="CF617" s="79">
        <f t="shared" si="1024"/>
        <v>0</v>
      </c>
      <c r="CG617" s="79">
        <f t="shared" si="1024"/>
        <v>0</v>
      </c>
      <c r="CH617" s="79">
        <f t="shared" si="1024"/>
        <v>0</v>
      </c>
      <c r="CI617" s="79">
        <f>SUM(BW617:CH617)</f>
        <v>0</v>
      </c>
      <c r="CJ617" s="80"/>
      <c r="CK617" s="581"/>
      <c r="CL617" s="581"/>
      <c r="CM617" s="581"/>
    </row>
    <row r="618" spans="1:91" x14ac:dyDescent="0.2">
      <c r="A618" s="124">
        <f>Kinder!E618</f>
        <v>0</v>
      </c>
      <c r="B618">
        <f>Kinder!F618</f>
        <v>0</v>
      </c>
      <c r="C618">
        <f>Kinder!G618</f>
        <v>0</v>
      </c>
      <c r="D618">
        <f>Kinder!H618</f>
        <v>0</v>
      </c>
      <c r="E618">
        <f>Kinder!I618</f>
        <v>0</v>
      </c>
      <c r="F618">
        <f>Kinder!J618</f>
        <v>0</v>
      </c>
      <c r="G618">
        <f>Kinder!K618</f>
        <v>0</v>
      </c>
      <c r="H618">
        <f>Kinder!L618</f>
        <v>0</v>
      </c>
      <c r="I618">
        <f>Kinder!M618</f>
        <v>0</v>
      </c>
      <c r="J618">
        <f>Kinder!N618</f>
        <v>0</v>
      </c>
      <c r="K618">
        <f>Kinder!O618</f>
        <v>0</v>
      </c>
      <c r="L618">
        <f>Kinder!P618</f>
        <v>0</v>
      </c>
      <c r="AX618" s="165">
        <f>IF(Kinder!BL618=4.5,'Berechnung 4_5 _ x'!$E$31,Kinder!BL618)</f>
        <v>0</v>
      </c>
      <c r="AY618" s="165">
        <f>IF(Kinder!F618=4.5,'Berechnung 4_5 _ x'!$E$31,Kinder!F618)</f>
        <v>0</v>
      </c>
      <c r="AZ618" s="165">
        <f>IF(Kinder!G618=4.5,'Berechnung 4_5 _ x'!$E$31,Kinder!G618)</f>
        <v>0</v>
      </c>
      <c r="BA618" s="165">
        <f>IF(Kinder!H618=4.5,'Berechnung 4_5 _ x'!$E$31,Kinder!H618)</f>
        <v>0</v>
      </c>
      <c r="BB618" s="165">
        <f>IF(Kinder!I618=4.5,'Berechnung 4_5 _ x'!$E$31,Kinder!I618)</f>
        <v>0</v>
      </c>
      <c r="BC618" s="165">
        <f>IF(Kinder!J618=4.5,'Berechnung 4_5 _ x'!$E$31,Kinder!J618)</f>
        <v>0</v>
      </c>
      <c r="BD618" s="165">
        <f>IF(Kinder!K618=4.5,'Berechnung 4_5 _ x'!$E$31,Kinder!K618)</f>
        <v>0</v>
      </c>
      <c r="BE618" s="165">
        <f>IF(Kinder!L618=4.5,'Berechnung 4_5 _ x'!$E$31,Kinder!L618)</f>
        <v>0</v>
      </c>
      <c r="BF618" s="165">
        <f>IF(Kinder!M618=4.5,'Berechnung 4_5 _ x'!$E$31,Kinder!M618)</f>
        <v>0</v>
      </c>
      <c r="BG618" s="165">
        <f>IF(Kinder!N618=4.5,'Berechnung 4_5 _ x'!$E$31,Kinder!N618)</f>
        <v>0</v>
      </c>
      <c r="BH618" s="165">
        <f>IF(Kinder!O618=4.5,'Berechnung 4_5 _ x'!$E$31,Kinder!O618)</f>
        <v>0</v>
      </c>
      <c r="BI618" s="165">
        <f>IF(Kinder!P618=4.5,'Berechnung 4_5 _ x'!$E$31,Kinder!P618)</f>
        <v>0</v>
      </c>
      <c r="BJ618" s="165"/>
      <c r="BK618" s="165"/>
      <c r="BL618" s="165"/>
      <c r="BM618" s="165"/>
      <c r="BN618" s="165"/>
      <c r="BO618" s="165"/>
      <c r="BP618" s="165"/>
      <c r="BQ618" s="165"/>
      <c r="BR618" s="165"/>
      <c r="BS618" s="165"/>
      <c r="BT618" s="165"/>
      <c r="BU618" s="165"/>
      <c r="BW618">
        <f t="shared" ref="BW618:CH618" si="1025">IF(MIN(AX618,AX619)&gt;=4.5,1*AX620,BJ619)</f>
        <v>0</v>
      </c>
      <c r="BX618">
        <f t="shared" si="1025"/>
        <v>0</v>
      </c>
      <c r="BY618">
        <f t="shared" si="1025"/>
        <v>0</v>
      </c>
      <c r="BZ618">
        <f t="shared" si="1025"/>
        <v>0</v>
      </c>
      <c r="CA618">
        <f t="shared" si="1025"/>
        <v>0</v>
      </c>
      <c r="CB618">
        <f t="shared" si="1025"/>
        <v>0</v>
      </c>
      <c r="CC618">
        <f t="shared" si="1025"/>
        <v>0</v>
      </c>
      <c r="CD618">
        <f t="shared" si="1025"/>
        <v>0</v>
      </c>
      <c r="CE618">
        <f t="shared" si="1025"/>
        <v>0</v>
      </c>
      <c r="CF618">
        <f t="shared" si="1025"/>
        <v>0</v>
      </c>
      <c r="CG618">
        <f t="shared" si="1025"/>
        <v>0</v>
      </c>
      <c r="CH618">
        <f t="shared" si="1025"/>
        <v>0</v>
      </c>
      <c r="CJ618" s="78">
        <f>SUM(BW618:CH618)</f>
        <v>0</v>
      </c>
      <c r="CK618" s="581">
        <f>CL618+CM618</f>
        <v>0</v>
      </c>
      <c r="CL618" s="581">
        <f>IF(COUNTIF(Kinder!E620:P620,Antrag!$C$4)=0,0,(IF(AND(A618=2,Kinder!E620=Antrag!$C$4),M619,0)+IF(AND(OR(A618=2,B618=2),Kinder!F620=Antrag!$C$4),N619,0)+IF(AND(OR(A618=2,B618=2,C618=2),Kinder!G620=Antrag!$C$4),O619,0)+IF(AND(OR(A618=2,B618=2,C618=2,D618=2),Kinder!H620=Antrag!$C$4),P619,0)+IF(AND(OR(A618=2,B618=2,C618=2,D618=2,E618=2),Kinder!I620=Antrag!$C$4),Q619,0)+IF(AND(OR(A618=2,B618=2,C618=2,D618=2,E618=2,F618=2),Kinder!J620=Antrag!$C$4),R619,0))/12)</f>
        <v>0</v>
      </c>
      <c r="CM618" s="581">
        <f>IF(COUNTIF(Kinder!E620:P620,Antrag!$C$4)=0,0,(IF(AND(OR(A618=2,B618=2,C618=2,D618=2,E618=2,F618=2,G618=2),Kinder!K620=Antrag!$C$4),S619,0)+IF(AND(OR(A618=2,B618=2,C618=2,D618=2,E618=2,F618=2,G618=2,H618=2),Kinder!L620=Antrag!$C$4),T619,0)+IF(AND(OR(A618=2,B618=2,C618=2,D618=2,E618=2,F618=2,G618=2,H618=2,I618=2),Kinder!M620=Antrag!$C$4),U619,0)+IF(AND(OR(A618=2,B618=2,C618=2,D618=2,E618=2,F618=2,G618=2,H618=2,I618=2,J618=2),Kinder!N620=Antrag!$C$4),V619,0)+IF(AND(OR(A618=2,B618=2,C618=2,D618=2,E618=2,F618=2,G618=2,H618=2,I618=2,J618=2,K618=2),Kinder!O620=Antrag!$C$4),W619,0)+IF(AND(OR(A618=2,B618=2,C618=2,D618=2,E618=2,F618=2,G618=2,H618=2,I618=2,J618=2,K618=2,L618=2),Kinder!P620=Antrag!$C$4),X619,0))/12)</f>
        <v>0</v>
      </c>
    </row>
    <row r="619" spans="1:91" x14ac:dyDescent="0.2">
      <c r="A619" s="124"/>
      <c r="M619">
        <f>Kinder!E619</f>
        <v>0</v>
      </c>
      <c r="N619">
        <f>Kinder!F619</f>
        <v>0</v>
      </c>
      <c r="O619">
        <f>Kinder!G619</f>
        <v>0</v>
      </c>
      <c r="P619">
        <f>Kinder!H619</f>
        <v>0</v>
      </c>
      <c r="Q619">
        <f>Kinder!I619</f>
        <v>0</v>
      </c>
      <c r="R619">
        <f>Kinder!J619</f>
        <v>0</v>
      </c>
      <c r="S619">
        <f>Kinder!K619</f>
        <v>0</v>
      </c>
      <c r="T619">
        <f>Kinder!L619</f>
        <v>0</v>
      </c>
      <c r="U619">
        <f>Kinder!M619</f>
        <v>0</v>
      </c>
      <c r="V619">
        <f>Kinder!N619</f>
        <v>0</v>
      </c>
      <c r="W619">
        <f>Kinder!O619</f>
        <v>0</v>
      </c>
      <c r="X619">
        <f>Kinder!P619</f>
        <v>0</v>
      </c>
      <c r="AX619">
        <f>IF(Kinder!BL618&gt;=4.5,IF('Berechnung 4_5 _ x'!D$5="Nein",4.5,IF(Kinder!AJ$903&lt;3,IF(MAX(Kinder!$AJ$903:AJ$903)&lt;3,4.5,Kinder!BL618),MIN('Berechnung 4_5 _ x'!$E$31:$F$32))),Kinder!BL618)</f>
        <v>0</v>
      </c>
      <c r="AY619">
        <f>IF(Kinder!BM618&gt;=4.5,IF('Berechnung 4_5 _ x'!E$5="Nein",4.5,IF(Kinder!AK$903&lt;3,IF(MAX(Kinder!$AJ$903:AK$903)&lt;3,4.5,Kinder!BM618),MIN('Berechnung 4_5 _ x'!$E$31:$F$32))),Kinder!BM618)</f>
        <v>0</v>
      </c>
      <c r="AZ619">
        <f>IF(Kinder!BN618&gt;=4.5,IF('Berechnung 4_5 _ x'!F$5="Nein",4.5,IF(Kinder!AL$903&lt;3,IF(MAX(Kinder!$AJ$903:AL$903)&lt;3,4.5,Kinder!BN618),MIN('Berechnung 4_5 _ x'!$E$31:$F$32))),Kinder!BN618)</f>
        <v>0</v>
      </c>
      <c r="BA619">
        <f>IF(Kinder!BO618&gt;=4.5,IF('Berechnung 4_5 _ x'!G$5="Nein",4.5,IF(Kinder!AM$903&lt;3,IF(MAX(Kinder!$AJ$903:AM$903)&lt;3,4.5,Kinder!BO618),MIN('Berechnung 4_5 _ x'!$E$31:$F$32))),Kinder!BO618)</f>
        <v>0</v>
      </c>
      <c r="BB619">
        <f>IF(Kinder!BP618&gt;=4.5,IF('Berechnung 4_5 _ x'!H$5="Nein",4.5,IF(Kinder!AN$903&lt;3,IF(MAX(Kinder!$AJ$903:AN$903)&lt;3,4.5,Kinder!BP618),MIN('Berechnung 4_5 _ x'!$E$31:$F$32))),Kinder!BP618)</f>
        <v>0</v>
      </c>
      <c r="BC619">
        <f>IF(Kinder!BQ618&gt;=4.5,IF('Berechnung 4_5 _ x'!I$5="Nein",4.5,IF(Kinder!AO$903&lt;3,IF(MAX(Kinder!$AJ$903:AO$903)&lt;3,4.5,Kinder!BQ618),MIN('Berechnung 4_5 _ x'!$E$31:$F$32))),Kinder!BQ618)</f>
        <v>0</v>
      </c>
      <c r="BD619">
        <f>IF(Kinder!BR618&gt;=4.5,IF('Berechnung 4_5 _ x'!J$5="Nein",4.5,IF(Kinder!AP$903&lt;3,IF(MAX(Kinder!$AJ$903:AP$903)&lt;3,4.5,Kinder!BR618),MIN('Berechnung 4_5 _ x'!$E$31:$F$32))),Kinder!BR618)</f>
        <v>0</v>
      </c>
      <c r="BE619">
        <f>IF(Kinder!BS618&gt;=4.5,IF('Berechnung 4_5 _ x'!K$5="Nein",4.5,IF(Kinder!AQ$903&lt;3,IF(MAX(Kinder!$AJ$903:AQ$903)&lt;3,4.5,Kinder!BS618),MIN('Berechnung 4_5 _ x'!$E$31:$F$32))),Kinder!BS618)</f>
        <v>0</v>
      </c>
      <c r="BF619">
        <f>IF(Kinder!BT618&gt;=4.5,IF('Berechnung 4_5 _ x'!L$5="Nein",4.5,IF(Kinder!AR$903&lt;3,IF(MAX(Kinder!$AJ$903:AR$903)&lt;3,4.5,Kinder!BT618),MIN('Berechnung 4_5 _ x'!$E$31:$F$32))),Kinder!BT618)</f>
        <v>0</v>
      </c>
      <c r="BG619">
        <f>IF(Kinder!BU618&gt;=4.5,IF('Berechnung 4_5 _ x'!M$5="Nein",4.5,IF(Kinder!AS$903&lt;3,IF(MAX(Kinder!$AJ$903:AS$903)&lt;3,4.5,Kinder!BU618),MIN('Berechnung 4_5 _ x'!$E$31:$F$32))),Kinder!BU618)</f>
        <v>0</v>
      </c>
      <c r="BH619">
        <f>IF(Kinder!BV618&gt;=4.5,IF('Berechnung 4_5 _ x'!N$5="Nein",4.5,IF(Kinder!AT$903&lt;3,IF(MAX(Kinder!$AJ$903:AT$903)&lt;3,4.5,Kinder!BV618),MIN('Berechnung 4_5 _ x'!$E$31:$F$32))),Kinder!BV618)</f>
        <v>0</v>
      </c>
      <c r="BI619">
        <f>IF(Kinder!BW618&gt;=4.5,IF('Berechnung 4_5 _ x'!O$5="Nein",4.5,IF(Kinder!AU$903&lt;3,IF(MAX(Kinder!$AJ$903:AU$903)&lt;3,4.5,Kinder!BW618),MIN('Berechnung 4_5 _ x'!$E$31:$F$32))),Kinder!BW618)</f>
        <v>0</v>
      </c>
      <c r="BJ619">
        <f t="shared" ref="BJ619:BU619" si="1026">MIN(AX618,AX619)*AX620</f>
        <v>0</v>
      </c>
      <c r="BK619">
        <f t="shared" si="1026"/>
        <v>0</v>
      </c>
      <c r="BL619">
        <f t="shared" si="1026"/>
        <v>0</v>
      </c>
      <c r="BM619">
        <f t="shared" si="1026"/>
        <v>0</v>
      </c>
      <c r="BN619">
        <f t="shared" si="1026"/>
        <v>0</v>
      </c>
      <c r="BO619">
        <f t="shared" si="1026"/>
        <v>0</v>
      </c>
      <c r="BP619">
        <f t="shared" si="1026"/>
        <v>0</v>
      </c>
      <c r="BQ619">
        <f t="shared" si="1026"/>
        <v>0</v>
      </c>
      <c r="BR619">
        <f t="shared" si="1026"/>
        <v>0</v>
      </c>
      <c r="BS619">
        <f t="shared" si="1026"/>
        <v>0</v>
      </c>
      <c r="BT619">
        <f t="shared" si="1026"/>
        <v>0</v>
      </c>
      <c r="BU619">
        <f t="shared" si="1026"/>
        <v>0</v>
      </c>
      <c r="BV619">
        <f>SUM(BJ619:BU619)</f>
        <v>0</v>
      </c>
      <c r="CJ619" s="78"/>
      <c r="CK619" s="581"/>
      <c r="CL619" s="581"/>
      <c r="CM619" s="581"/>
    </row>
    <row r="620" spans="1:91" ht="13.5" thickBot="1" x14ac:dyDescent="0.25">
      <c r="A620" s="167"/>
      <c r="B620" s="79"/>
      <c r="C620" s="79"/>
      <c r="D620" s="79"/>
      <c r="E620" s="79"/>
      <c r="F620" s="79"/>
      <c r="G620" s="79"/>
      <c r="H620" s="79"/>
      <c r="I620" s="79"/>
      <c r="J620" s="79"/>
      <c r="K620" s="79"/>
      <c r="L620" s="79"/>
      <c r="M620" s="79"/>
      <c r="N620" s="79"/>
      <c r="O620" s="79"/>
      <c r="P620" s="79"/>
      <c r="Q620" s="79"/>
      <c r="R620" s="79"/>
      <c r="S620" s="79"/>
      <c r="T620" s="79"/>
      <c r="U620" s="79"/>
      <c r="V620" s="79"/>
      <c r="W620" s="79"/>
      <c r="X620" s="79"/>
      <c r="Y620" s="79">
        <f t="shared" ref="Y620:AJ620" si="1027">A618*M619</f>
        <v>0</v>
      </c>
      <c r="Z620" s="79">
        <f t="shared" si="1027"/>
        <v>0</v>
      </c>
      <c r="AA620" s="79">
        <f t="shared" si="1027"/>
        <v>0</v>
      </c>
      <c r="AB620" s="79">
        <f t="shared" si="1027"/>
        <v>0</v>
      </c>
      <c r="AC620" s="79">
        <f t="shared" si="1027"/>
        <v>0</v>
      </c>
      <c r="AD620" s="79">
        <f t="shared" si="1027"/>
        <v>0</v>
      </c>
      <c r="AE620" s="79">
        <f t="shared" si="1027"/>
        <v>0</v>
      </c>
      <c r="AF620" s="79">
        <f t="shared" si="1027"/>
        <v>0</v>
      </c>
      <c r="AG620" s="79">
        <f t="shared" si="1027"/>
        <v>0</v>
      </c>
      <c r="AH620" s="79">
        <f t="shared" si="1027"/>
        <v>0</v>
      </c>
      <c r="AI620" s="79">
        <f t="shared" si="1027"/>
        <v>0</v>
      </c>
      <c r="AJ620" s="79">
        <f t="shared" si="1027"/>
        <v>0</v>
      </c>
      <c r="AK620" s="79">
        <f t="shared" ref="AK620:AV620" si="1028">IF(A618&gt;4.4,M619,A618*M619)</f>
        <v>0</v>
      </c>
      <c r="AL620" s="79">
        <f t="shared" si="1028"/>
        <v>0</v>
      </c>
      <c r="AM620" s="79">
        <f t="shared" si="1028"/>
        <v>0</v>
      </c>
      <c r="AN620" s="79">
        <f t="shared" si="1028"/>
        <v>0</v>
      </c>
      <c r="AO620" s="79">
        <f t="shared" si="1028"/>
        <v>0</v>
      </c>
      <c r="AP620" s="79">
        <f t="shared" si="1028"/>
        <v>0</v>
      </c>
      <c r="AQ620" s="79">
        <f t="shared" si="1028"/>
        <v>0</v>
      </c>
      <c r="AR620" s="79">
        <f t="shared" si="1028"/>
        <v>0</v>
      </c>
      <c r="AS620" s="79">
        <f t="shared" si="1028"/>
        <v>0</v>
      </c>
      <c r="AT620" s="79">
        <f t="shared" si="1028"/>
        <v>0</v>
      </c>
      <c r="AU620" s="79">
        <f t="shared" si="1028"/>
        <v>0</v>
      </c>
      <c r="AV620" s="79">
        <f t="shared" si="1028"/>
        <v>0</v>
      </c>
      <c r="AW620" s="79">
        <f>SUM(Y620:AJ620)</f>
        <v>0</v>
      </c>
      <c r="AX620" s="168">
        <f>Kinder!BL619</f>
        <v>0</v>
      </c>
      <c r="AY620" s="168">
        <f>Kinder!BM619</f>
        <v>0</v>
      </c>
      <c r="AZ620" s="168">
        <f>Kinder!BN619</f>
        <v>0</v>
      </c>
      <c r="BA620" s="168">
        <f>Kinder!BO619</f>
        <v>0</v>
      </c>
      <c r="BB620" s="168">
        <f>Kinder!BP619</f>
        <v>0</v>
      </c>
      <c r="BC620" s="168">
        <f>Kinder!BQ619</f>
        <v>0</v>
      </c>
      <c r="BD620" s="168">
        <f>Kinder!BR619</f>
        <v>0</v>
      </c>
      <c r="BE620" s="168">
        <f>Kinder!BS619</f>
        <v>0</v>
      </c>
      <c r="BF620" s="168">
        <f>Kinder!BT619</f>
        <v>0</v>
      </c>
      <c r="BG620" s="168">
        <f>Kinder!BU619</f>
        <v>0</v>
      </c>
      <c r="BH620" s="168">
        <f>Kinder!BV619</f>
        <v>0</v>
      </c>
      <c r="BI620" s="168">
        <f>Kinder!BW619</f>
        <v>0</v>
      </c>
      <c r="BV620" s="79"/>
      <c r="BW620" s="79">
        <f t="shared" ref="BW620:CH620" si="1029">IF(MIN(AX618,AX619)&gt;4.5,4.5*AX620,BJ619)</f>
        <v>0</v>
      </c>
      <c r="BX620" s="79">
        <f t="shared" si="1029"/>
        <v>0</v>
      </c>
      <c r="BY620" s="79">
        <f t="shared" si="1029"/>
        <v>0</v>
      </c>
      <c r="BZ620" s="79">
        <f t="shared" si="1029"/>
        <v>0</v>
      </c>
      <c r="CA620" s="79">
        <f t="shared" si="1029"/>
        <v>0</v>
      </c>
      <c r="CB620" s="79">
        <f t="shared" si="1029"/>
        <v>0</v>
      </c>
      <c r="CC620" s="79">
        <f t="shared" si="1029"/>
        <v>0</v>
      </c>
      <c r="CD620" s="79">
        <f t="shared" si="1029"/>
        <v>0</v>
      </c>
      <c r="CE620" s="79">
        <f t="shared" si="1029"/>
        <v>0</v>
      </c>
      <c r="CF620" s="79">
        <f t="shared" si="1029"/>
        <v>0</v>
      </c>
      <c r="CG620" s="79">
        <f t="shared" si="1029"/>
        <v>0</v>
      </c>
      <c r="CH620" s="79">
        <f t="shared" si="1029"/>
        <v>0</v>
      </c>
      <c r="CI620" s="79">
        <f>SUM(BW620:CH620)</f>
        <v>0</v>
      </c>
      <c r="CJ620" s="80"/>
      <c r="CK620" s="581"/>
      <c r="CL620" s="581"/>
      <c r="CM620" s="581"/>
    </row>
    <row r="621" spans="1:91" x14ac:dyDescent="0.2">
      <c r="A621" s="124">
        <f>Kinder!E621</f>
        <v>0</v>
      </c>
      <c r="B621">
        <f>Kinder!F621</f>
        <v>0</v>
      </c>
      <c r="C621">
        <f>Kinder!G621</f>
        <v>0</v>
      </c>
      <c r="D621">
        <f>Kinder!H621</f>
        <v>0</v>
      </c>
      <c r="E621">
        <f>Kinder!I621</f>
        <v>0</v>
      </c>
      <c r="F621">
        <f>Kinder!J621</f>
        <v>0</v>
      </c>
      <c r="G621">
        <f>Kinder!K621</f>
        <v>0</v>
      </c>
      <c r="H621">
        <f>Kinder!L621</f>
        <v>0</v>
      </c>
      <c r="I621">
        <f>Kinder!M621</f>
        <v>0</v>
      </c>
      <c r="J621">
        <f>Kinder!N621</f>
        <v>0</v>
      </c>
      <c r="K621">
        <f>Kinder!O621</f>
        <v>0</v>
      </c>
      <c r="L621">
        <f>Kinder!P621</f>
        <v>0</v>
      </c>
      <c r="AX621" s="165">
        <f>IF(Kinder!BL621=4.5,'Berechnung 4_5 _ x'!$E$31,Kinder!BL621)</f>
        <v>0</v>
      </c>
      <c r="AY621" s="165">
        <f>IF(Kinder!F621=4.5,'Berechnung 4_5 _ x'!$E$31,Kinder!F621)</f>
        <v>0</v>
      </c>
      <c r="AZ621" s="165">
        <f>IF(Kinder!G621=4.5,'Berechnung 4_5 _ x'!$E$31,Kinder!G621)</f>
        <v>0</v>
      </c>
      <c r="BA621" s="165">
        <f>IF(Kinder!H621=4.5,'Berechnung 4_5 _ x'!$E$31,Kinder!H621)</f>
        <v>0</v>
      </c>
      <c r="BB621" s="165">
        <f>IF(Kinder!I621=4.5,'Berechnung 4_5 _ x'!$E$31,Kinder!I621)</f>
        <v>0</v>
      </c>
      <c r="BC621" s="165">
        <f>IF(Kinder!J621=4.5,'Berechnung 4_5 _ x'!$E$31,Kinder!J621)</f>
        <v>0</v>
      </c>
      <c r="BD621" s="165">
        <f>IF(Kinder!K621=4.5,'Berechnung 4_5 _ x'!$E$31,Kinder!K621)</f>
        <v>0</v>
      </c>
      <c r="BE621" s="165">
        <f>IF(Kinder!L621=4.5,'Berechnung 4_5 _ x'!$E$31,Kinder!L621)</f>
        <v>0</v>
      </c>
      <c r="BF621" s="165">
        <f>IF(Kinder!M621=4.5,'Berechnung 4_5 _ x'!$E$31,Kinder!M621)</f>
        <v>0</v>
      </c>
      <c r="BG621" s="165">
        <f>IF(Kinder!N621=4.5,'Berechnung 4_5 _ x'!$E$31,Kinder!N621)</f>
        <v>0</v>
      </c>
      <c r="BH621" s="165">
        <f>IF(Kinder!O621=4.5,'Berechnung 4_5 _ x'!$E$31,Kinder!O621)</f>
        <v>0</v>
      </c>
      <c r="BI621" s="165">
        <f>IF(Kinder!P621=4.5,'Berechnung 4_5 _ x'!$E$31,Kinder!P621)</f>
        <v>0</v>
      </c>
      <c r="BJ621" s="165"/>
      <c r="BK621" s="165"/>
      <c r="BL621" s="165"/>
      <c r="BM621" s="165"/>
      <c r="BN621" s="165"/>
      <c r="BO621" s="165"/>
      <c r="BP621" s="165"/>
      <c r="BQ621" s="165"/>
      <c r="BR621" s="165"/>
      <c r="BS621" s="165"/>
      <c r="BT621" s="165"/>
      <c r="BU621" s="165"/>
      <c r="BW621">
        <f t="shared" ref="BW621:CH621" si="1030">IF(MIN(AX621,AX622)&gt;=4.5,1*AX623,BJ622)</f>
        <v>0</v>
      </c>
      <c r="BX621">
        <f t="shared" si="1030"/>
        <v>0</v>
      </c>
      <c r="BY621">
        <f t="shared" si="1030"/>
        <v>0</v>
      </c>
      <c r="BZ621">
        <f t="shared" si="1030"/>
        <v>0</v>
      </c>
      <c r="CA621">
        <f t="shared" si="1030"/>
        <v>0</v>
      </c>
      <c r="CB621">
        <f t="shared" si="1030"/>
        <v>0</v>
      </c>
      <c r="CC621">
        <f t="shared" si="1030"/>
        <v>0</v>
      </c>
      <c r="CD621">
        <f t="shared" si="1030"/>
        <v>0</v>
      </c>
      <c r="CE621">
        <f t="shared" si="1030"/>
        <v>0</v>
      </c>
      <c r="CF621">
        <f t="shared" si="1030"/>
        <v>0</v>
      </c>
      <c r="CG621">
        <f t="shared" si="1030"/>
        <v>0</v>
      </c>
      <c r="CH621">
        <f t="shared" si="1030"/>
        <v>0</v>
      </c>
      <c r="CJ621" s="78">
        <f>SUM(BW621:CH621)</f>
        <v>0</v>
      </c>
      <c r="CK621" s="581">
        <f>CL621+CM621</f>
        <v>0</v>
      </c>
      <c r="CL621" s="581">
        <f>IF(COUNTIF(Kinder!E623:P623,Antrag!$C$4)=0,0,(IF(AND(A621=2,Kinder!E623=Antrag!$C$4),M622,0)+IF(AND(OR(A621=2,B621=2),Kinder!F623=Antrag!$C$4),N622,0)+IF(AND(OR(A621=2,B621=2,C621=2),Kinder!G623=Antrag!$C$4),O622,0)+IF(AND(OR(A621=2,B621=2,C621=2,D621=2),Kinder!H623=Antrag!$C$4),P622,0)+IF(AND(OR(A621=2,B621=2,C621=2,D621=2,E621=2),Kinder!I623=Antrag!$C$4),Q622,0)+IF(AND(OR(A621=2,B621=2,C621=2,D621=2,E621=2,F621=2),Kinder!J623=Antrag!$C$4),R622,0))/12)</f>
        <v>0</v>
      </c>
      <c r="CM621" s="581">
        <f>IF(COUNTIF(Kinder!E623:P623,Antrag!$C$4)=0,0,(IF(AND(OR(A621=2,B621=2,C621=2,D621=2,E621=2,F621=2,G621=2),Kinder!K623=Antrag!$C$4),S622,0)+IF(AND(OR(A621=2,B621=2,C621=2,D621=2,E621=2,F621=2,G621=2,H621=2),Kinder!L623=Antrag!$C$4),T622,0)+IF(AND(OR(A621=2,B621=2,C621=2,D621=2,E621=2,F621=2,G621=2,H621=2,I621=2),Kinder!M623=Antrag!$C$4),U622,0)+IF(AND(OR(A621=2,B621=2,C621=2,D621=2,E621=2,F621=2,G621=2,H621=2,I621=2,J621=2),Kinder!N623=Antrag!$C$4),V622,0)+IF(AND(OR(A621=2,B621=2,C621=2,D621=2,E621=2,F621=2,G621=2,H621=2,I621=2,J621=2,K621=2),Kinder!O623=Antrag!$C$4),W622,0)+IF(AND(OR(A621=2,B621=2,C621=2,D621=2,E621=2,F621=2,G621=2,H621=2,I621=2,J621=2,K621=2,L621=2),Kinder!P623=Antrag!$C$4),X622,0))/12)</f>
        <v>0</v>
      </c>
    </row>
    <row r="622" spans="1:91" x14ac:dyDescent="0.2">
      <c r="A622" s="124"/>
      <c r="M622">
        <f>Kinder!E622</f>
        <v>0</v>
      </c>
      <c r="N622">
        <f>Kinder!F622</f>
        <v>0</v>
      </c>
      <c r="O622">
        <f>Kinder!G622</f>
        <v>0</v>
      </c>
      <c r="P622">
        <f>Kinder!H622</f>
        <v>0</v>
      </c>
      <c r="Q622">
        <f>Kinder!I622</f>
        <v>0</v>
      </c>
      <c r="R622">
        <f>Kinder!J622</f>
        <v>0</v>
      </c>
      <c r="S622">
        <f>Kinder!K622</f>
        <v>0</v>
      </c>
      <c r="T622">
        <f>Kinder!L622</f>
        <v>0</v>
      </c>
      <c r="U622">
        <f>Kinder!M622</f>
        <v>0</v>
      </c>
      <c r="V622">
        <f>Kinder!N622</f>
        <v>0</v>
      </c>
      <c r="W622">
        <f>Kinder!O622</f>
        <v>0</v>
      </c>
      <c r="X622">
        <f>Kinder!P622</f>
        <v>0</v>
      </c>
      <c r="AX622">
        <f>IF(Kinder!BL621&gt;=4.5,IF('Berechnung 4_5 _ x'!D$5="Nein",4.5,IF(Kinder!AJ$903&lt;3,IF(MAX(Kinder!$AJ$903:AJ$903)&lt;3,4.5,Kinder!BL621),MIN('Berechnung 4_5 _ x'!$E$31:$F$32))),Kinder!BL621)</f>
        <v>0</v>
      </c>
      <c r="AY622">
        <f>IF(Kinder!BM621&gt;=4.5,IF('Berechnung 4_5 _ x'!E$5="Nein",4.5,IF(Kinder!AK$903&lt;3,IF(MAX(Kinder!$AJ$903:AK$903)&lt;3,4.5,Kinder!BM621),MIN('Berechnung 4_5 _ x'!$E$31:$F$32))),Kinder!BM621)</f>
        <v>0</v>
      </c>
      <c r="AZ622">
        <f>IF(Kinder!BN621&gt;=4.5,IF('Berechnung 4_5 _ x'!F$5="Nein",4.5,IF(Kinder!AL$903&lt;3,IF(MAX(Kinder!$AJ$903:AL$903)&lt;3,4.5,Kinder!BN621),MIN('Berechnung 4_5 _ x'!$E$31:$F$32))),Kinder!BN621)</f>
        <v>0</v>
      </c>
      <c r="BA622">
        <f>IF(Kinder!BO621&gt;=4.5,IF('Berechnung 4_5 _ x'!G$5="Nein",4.5,IF(Kinder!AM$903&lt;3,IF(MAX(Kinder!$AJ$903:AM$903)&lt;3,4.5,Kinder!BO621),MIN('Berechnung 4_5 _ x'!$E$31:$F$32))),Kinder!BO621)</f>
        <v>0</v>
      </c>
      <c r="BB622">
        <f>IF(Kinder!BP621&gt;=4.5,IF('Berechnung 4_5 _ x'!H$5="Nein",4.5,IF(Kinder!AN$903&lt;3,IF(MAX(Kinder!$AJ$903:AN$903)&lt;3,4.5,Kinder!BP621),MIN('Berechnung 4_5 _ x'!$E$31:$F$32))),Kinder!BP621)</f>
        <v>0</v>
      </c>
      <c r="BC622">
        <f>IF(Kinder!BQ621&gt;=4.5,IF('Berechnung 4_5 _ x'!I$5="Nein",4.5,IF(Kinder!AO$903&lt;3,IF(MAX(Kinder!$AJ$903:AO$903)&lt;3,4.5,Kinder!BQ621),MIN('Berechnung 4_5 _ x'!$E$31:$F$32))),Kinder!BQ621)</f>
        <v>0</v>
      </c>
      <c r="BD622">
        <f>IF(Kinder!BR621&gt;=4.5,IF('Berechnung 4_5 _ x'!J$5="Nein",4.5,IF(Kinder!AP$903&lt;3,IF(MAX(Kinder!$AJ$903:AP$903)&lt;3,4.5,Kinder!BR621),MIN('Berechnung 4_5 _ x'!$E$31:$F$32))),Kinder!BR621)</f>
        <v>0</v>
      </c>
      <c r="BE622">
        <f>IF(Kinder!BS621&gt;=4.5,IF('Berechnung 4_5 _ x'!K$5="Nein",4.5,IF(Kinder!AQ$903&lt;3,IF(MAX(Kinder!$AJ$903:AQ$903)&lt;3,4.5,Kinder!BS621),MIN('Berechnung 4_5 _ x'!$E$31:$F$32))),Kinder!BS621)</f>
        <v>0</v>
      </c>
      <c r="BF622">
        <f>IF(Kinder!BT621&gt;=4.5,IF('Berechnung 4_5 _ x'!L$5="Nein",4.5,IF(Kinder!AR$903&lt;3,IF(MAX(Kinder!$AJ$903:AR$903)&lt;3,4.5,Kinder!BT621),MIN('Berechnung 4_5 _ x'!$E$31:$F$32))),Kinder!BT621)</f>
        <v>0</v>
      </c>
      <c r="BG622">
        <f>IF(Kinder!BU621&gt;=4.5,IF('Berechnung 4_5 _ x'!M$5="Nein",4.5,IF(Kinder!AS$903&lt;3,IF(MAX(Kinder!$AJ$903:AS$903)&lt;3,4.5,Kinder!BU621),MIN('Berechnung 4_5 _ x'!$E$31:$F$32))),Kinder!BU621)</f>
        <v>0</v>
      </c>
      <c r="BH622">
        <f>IF(Kinder!BV621&gt;=4.5,IF('Berechnung 4_5 _ x'!N$5="Nein",4.5,IF(Kinder!AT$903&lt;3,IF(MAX(Kinder!$AJ$903:AT$903)&lt;3,4.5,Kinder!BV621),MIN('Berechnung 4_5 _ x'!$E$31:$F$32))),Kinder!BV621)</f>
        <v>0</v>
      </c>
      <c r="BI622">
        <f>IF(Kinder!BW621&gt;=4.5,IF('Berechnung 4_5 _ x'!O$5="Nein",4.5,IF(Kinder!AU$903&lt;3,IF(MAX(Kinder!$AJ$903:AU$903)&lt;3,4.5,Kinder!BW621),MIN('Berechnung 4_5 _ x'!$E$31:$F$32))),Kinder!BW621)</f>
        <v>0</v>
      </c>
      <c r="BJ622">
        <f t="shared" ref="BJ622:BU622" si="1031">MIN(AX621,AX622)*AX623</f>
        <v>0</v>
      </c>
      <c r="BK622">
        <f t="shared" si="1031"/>
        <v>0</v>
      </c>
      <c r="BL622">
        <f t="shared" si="1031"/>
        <v>0</v>
      </c>
      <c r="BM622">
        <f t="shared" si="1031"/>
        <v>0</v>
      </c>
      <c r="BN622">
        <f t="shared" si="1031"/>
        <v>0</v>
      </c>
      <c r="BO622">
        <f t="shared" si="1031"/>
        <v>0</v>
      </c>
      <c r="BP622">
        <f t="shared" si="1031"/>
        <v>0</v>
      </c>
      <c r="BQ622">
        <f t="shared" si="1031"/>
        <v>0</v>
      </c>
      <c r="BR622">
        <f t="shared" si="1031"/>
        <v>0</v>
      </c>
      <c r="BS622">
        <f t="shared" si="1031"/>
        <v>0</v>
      </c>
      <c r="BT622">
        <f t="shared" si="1031"/>
        <v>0</v>
      </c>
      <c r="BU622">
        <f t="shared" si="1031"/>
        <v>0</v>
      </c>
      <c r="BV622">
        <f>SUM(BJ622:BU622)</f>
        <v>0</v>
      </c>
      <c r="CJ622" s="78"/>
      <c r="CK622" s="581"/>
      <c r="CL622" s="581"/>
      <c r="CM622" s="581"/>
    </row>
    <row r="623" spans="1:91" ht="13.5" thickBot="1" x14ac:dyDescent="0.25">
      <c r="A623" s="167"/>
      <c r="B623" s="79"/>
      <c r="C623" s="79"/>
      <c r="D623" s="79"/>
      <c r="E623" s="79"/>
      <c r="F623" s="79"/>
      <c r="G623" s="79"/>
      <c r="H623" s="79"/>
      <c r="I623" s="79"/>
      <c r="J623" s="79"/>
      <c r="K623" s="79"/>
      <c r="L623" s="79"/>
      <c r="M623" s="79"/>
      <c r="N623" s="79"/>
      <c r="O623" s="79"/>
      <c r="P623" s="79"/>
      <c r="Q623" s="79"/>
      <c r="R623" s="79"/>
      <c r="S623" s="79"/>
      <c r="T623" s="79"/>
      <c r="U623" s="79"/>
      <c r="V623" s="79"/>
      <c r="W623" s="79"/>
      <c r="X623" s="79"/>
      <c r="Y623" s="79">
        <f t="shared" ref="Y623:AJ623" si="1032">A621*M622</f>
        <v>0</v>
      </c>
      <c r="Z623" s="79">
        <f t="shared" si="1032"/>
        <v>0</v>
      </c>
      <c r="AA623" s="79">
        <f t="shared" si="1032"/>
        <v>0</v>
      </c>
      <c r="AB623" s="79">
        <f t="shared" si="1032"/>
        <v>0</v>
      </c>
      <c r="AC623" s="79">
        <f t="shared" si="1032"/>
        <v>0</v>
      </c>
      <c r="AD623" s="79">
        <f t="shared" si="1032"/>
        <v>0</v>
      </c>
      <c r="AE623" s="79">
        <f t="shared" si="1032"/>
        <v>0</v>
      </c>
      <c r="AF623" s="79">
        <f t="shared" si="1032"/>
        <v>0</v>
      </c>
      <c r="AG623" s="79">
        <f t="shared" si="1032"/>
        <v>0</v>
      </c>
      <c r="AH623" s="79">
        <f t="shared" si="1032"/>
        <v>0</v>
      </c>
      <c r="AI623" s="79">
        <f t="shared" si="1032"/>
        <v>0</v>
      </c>
      <c r="AJ623" s="79">
        <f t="shared" si="1032"/>
        <v>0</v>
      </c>
      <c r="AK623" s="79">
        <f t="shared" ref="AK623:AV623" si="1033">IF(A621&gt;4.4,M622,A621*M622)</f>
        <v>0</v>
      </c>
      <c r="AL623" s="79">
        <f t="shared" si="1033"/>
        <v>0</v>
      </c>
      <c r="AM623" s="79">
        <f t="shared" si="1033"/>
        <v>0</v>
      </c>
      <c r="AN623" s="79">
        <f t="shared" si="1033"/>
        <v>0</v>
      </c>
      <c r="AO623" s="79">
        <f t="shared" si="1033"/>
        <v>0</v>
      </c>
      <c r="AP623" s="79">
        <f t="shared" si="1033"/>
        <v>0</v>
      </c>
      <c r="AQ623" s="79">
        <f t="shared" si="1033"/>
        <v>0</v>
      </c>
      <c r="AR623" s="79">
        <f t="shared" si="1033"/>
        <v>0</v>
      </c>
      <c r="AS623" s="79">
        <f t="shared" si="1033"/>
        <v>0</v>
      </c>
      <c r="AT623" s="79">
        <f t="shared" si="1033"/>
        <v>0</v>
      </c>
      <c r="AU623" s="79">
        <f t="shared" si="1033"/>
        <v>0</v>
      </c>
      <c r="AV623" s="79">
        <f t="shared" si="1033"/>
        <v>0</v>
      </c>
      <c r="AW623" s="79">
        <f>SUM(Y623:AJ623)</f>
        <v>0</v>
      </c>
      <c r="AX623" s="168">
        <f>Kinder!BL622</f>
        <v>0</v>
      </c>
      <c r="AY623" s="168">
        <f>Kinder!BM622</f>
        <v>0</v>
      </c>
      <c r="AZ623" s="168">
        <f>Kinder!BN622</f>
        <v>0</v>
      </c>
      <c r="BA623" s="168">
        <f>Kinder!BO622</f>
        <v>0</v>
      </c>
      <c r="BB623" s="168">
        <f>Kinder!BP622</f>
        <v>0</v>
      </c>
      <c r="BC623" s="168">
        <f>Kinder!BQ622</f>
        <v>0</v>
      </c>
      <c r="BD623" s="168">
        <f>Kinder!BR622</f>
        <v>0</v>
      </c>
      <c r="BE623" s="168">
        <f>Kinder!BS622</f>
        <v>0</v>
      </c>
      <c r="BF623" s="168">
        <f>Kinder!BT622</f>
        <v>0</v>
      </c>
      <c r="BG623" s="168">
        <f>Kinder!BU622</f>
        <v>0</v>
      </c>
      <c r="BH623" s="168">
        <f>Kinder!BV622</f>
        <v>0</v>
      </c>
      <c r="BI623" s="168">
        <f>Kinder!BW622</f>
        <v>0</v>
      </c>
      <c r="BV623" s="79"/>
      <c r="BW623" s="79">
        <f t="shared" ref="BW623:CH623" si="1034">IF(MIN(AX621,AX622)&gt;4.5,4.5*AX623,BJ622)</f>
        <v>0</v>
      </c>
      <c r="BX623" s="79">
        <f t="shared" si="1034"/>
        <v>0</v>
      </c>
      <c r="BY623" s="79">
        <f t="shared" si="1034"/>
        <v>0</v>
      </c>
      <c r="BZ623" s="79">
        <f t="shared" si="1034"/>
        <v>0</v>
      </c>
      <c r="CA623" s="79">
        <f t="shared" si="1034"/>
        <v>0</v>
      </c>
      <c r="CB623" s="79">
        <f t="shared" si="1034"/>
        <v>0</v>
      </c>
      <c r="CC623" s="79">
        <f t="shared" si="1034"/>
        <v>0</v>
      </c>
      <c r="CD623" s="79">
        <f t="shared" si="1034"/>
        <v>0</v>
      </c>
      <c r="CE623" s="79">
        <f t="shared" si="1034"/>
        <v>0</v>
      </c>
      <c r="CF623" s="79">
        <f t="shared" si="1034"/>
        <v>0</v>
      </c>
      <c r="CG623" s="79">
        <f t="shared" si="1034"/>
        <v>0</v>
      </c>
      <c r="CH623" s="79">
        <f t="shared" si="1034"/>
        <v>0</v>
      </c>
      <c r="CI623" s="79">
        <f>SUM(BW623:CH623)</f>
        <v>0</v>
      </c>
      <c r="CJ623" s="80"/>
      <c r="CK623" s="581"/>
      <c r="CL623" s="581"/>
      <c r="CM623" s="581"/>
    </row>
    <row r="624" spans="1:91" x14ac:dyDescent="0.2">
      <c r="A624" s="124">
        <f>Kinder!E624</f>
        <v>0</v>
      </c>
      <c r="B624">
        <f>Kinder!F624</f>
        <v>0</v>
      </c>
      <c r="C624">
        <f>Kinder!G624</f>
        <v>0</v>
      </c>
      <c r="D624">
        <f>Kinder!H624</f>
        <v>0</v>
      </c>
      <c r="E624">
        <f>Kinder!I624</f>
        <v>0</v>
      </c>
      <c r="F624">
        <f>Kinder!J624</f>
        <v>0</v>
      </c>
      <c r="G624">
        <f>Kinder!K624</f>
        <v>0</v>
      </c>
      <c r="H624">
        <f>Kinder!L624</f>
        <v>0</v>
      </c>
      <c r="I624">
        <f>Kinder!M624</f>
        <v>0</v>
      </c>
      <c r="J624">
        <f>Kinder!N624</f>
        <v>0</v>
      </c>
      <c r="K624">
        <f>Kinder!O624</f>
        <v>0</v>
      </c>
      <c r="L624">
        <f>Kinder!P624</f>
        <v>0</v>
      </c>
      <c r="AX624" s="165">
        <f>IF(Kinder!BL624=4.5,'Berechnung 4_5 _ x'!$E$31,Kinder!BL624)</f>
        <v>0</v>
      </c>
      <c r="AY624" s="165">
        <f>IF(Kinder!F624=4.5,'Berechnung 4_5 _ x'!$E$31,Kinder!F624)</f>
        <v>0</v>
      </c>
      <c r="AZ624" s="165">
        <f>IF(Kinder!G624=4.5,'Berechnung 4_5 _ x'!$E$31,Kinder!G624)</f>
        <v>0</v>
      </c>
      <c r="BA624" s="165">
        <f>IF(Kinder!H624=4.5,'Berechnung 4_5 _ x'!$E$31,Kinder!H624)</f>
        <v>0</v>
      </c>
      <c r="BB624" s="165">
        <f>IF(Kinder!I624=4.5,'Berechnung 4_5 _ x'!$E$31,Kinder!I624)</f>
        <v>0</v>
      </c>
      <c r="BC624" s="165">
        <f>IF(Kinder!J624=4.5,'Berechnung 4_5 _ x'!$E$31,Kinder!J624)</f>
        <v>0</v>
      </c>
      <c r="BD624" s="165">
        <f>IF(Kinder!K624=4.5,'Berechnung 4_5 _ x'!$E$31,Kinder!K624)</f>
        <v>0</v>
      </c>
      <c r="BE624" s="165">
        <f>IF(Kinder!L624=4.5,'Berechnung 4_5 _ x'!$E$31,Kinder!L624)</f>
        <v>0</v>
      </c>
      <c r="BF624" s="165">
        <f>IF(Kinder!M624=4.5,'Berechnung 4_5 _ x'!$E$31,Kinder!M624)</f>
        <v>0</v>
      </c>
      <c r="BG624" s="165">
        <f>IF(Kinder!N624=4.5,'Berechnung 4_5 _ x'!$E$31,Kinder!N624)</f>
        <v>0</v>
      </c>
      <c r="BH624" s="165">
        <f>IF(Kinder!O624=4.5,'Berechnung 4_5 _ x'!$E$31,Kinder!O624)</f>
        <v>0</v>
      </c>
      <c r="BI624" s="165">
        <f>IF(Kinder!P624=4.5,'Berechnung 4_5 _ x'!$E$31,Kinder!P624)</f>
        <v>0</v>
      </c>
      <c r="BJ624" s="165"/>
      <c r="BK624" s="165"/>
      <c r="BL624" s="165"/>
      <c r="BM624" s="165"/>
      <c r="BN624" s="165"/>
      <c r="BO624" s="165"/>
      <c r="BP624" s="165"/>
      <c r="BQ624" s="165"/>
      <c r="BR624" s="165"/>
      <c r="BS624" s="165"/>
      <c r="BT624" s="165"/>
      <c r="BU624" s="165"/>
      <c r="BW624">
        <f t="shared" ref="BW624:CH624" si="1035">IF(MIN(AX624,AX625)&gt;=4.5,1*AX626,BJ625)</f>
        <v>0</v>
      </c>
      <c r="BX624">
        <f t="shared" si="1035"/>
        <v>0</v>
      </c>
      <c r="BY624">
        <f t="shared" si="1035"/>
        <v>0</v>
      </c>
      <c r="BZ624">
        <f t="shared" si="1035"/>
        <v>0</v>
      </c>
      <c r="CA624">
        <f t="shared" si="1035"/>
        <v>0</v>
      </c>
      <c r="CB624">
        <f t="shared" si="1035"/>
        <v>0</v>
      </c>
      <c r="CC624">
        <f t="shared" si="1035"/>
        <v>0</v>
      </c>
      <c r="CD624">
        <f t="shared" si="1035"/>
        <v>0</v>
      </c>
      <c r="CE624">
        <f t="shared" si="1035"/>
        <v>0</v>
      </c>
      <c r="CF624">
        <f t="shared" si="1035"/>
        <v>0</v>
      </c>
      <c r="CG624">
        <f t="shared" si="1035"/>
        <v>0</v>
      </c>
      <c r="CH624">
        <f t="shared" si="1035"/>
        <v>0</v>
      </c>
      <c r="CJ624" s="78">
        <f>SUM(BW624:CH624)</f>
        <v>0</v>
      </c>
      <c r="CK624" s="581">
        <f>CL624+CM624</f>
        <v>0</v>
      </c>
      <c r="CL624" s="581">
        <f>IF(COUNTIF(Kinder!E626:P626,Antrag!$C$4)=0,0,(IF(AND(A624=2,Kinder!E626=Antrag!$C$4),M625,0)+IF(AND(OR(A624=2,B624=2),Kinder!F626=Antrag!$C$4),N625,0)+IF(AND(OR(A624=2,B624=2,C624=2),Kinder!G626=Antrag!$C$4),O625,0)+IF(AND(OR(A624=2,B624=2,C624=2,D624=2),Kinder!H626=Antrag!$C$4),P625,0)+IF(AND(OR(A624=2,B624=2,C624=2,D624=2,E624=2),Kinder!I626=Antrag!$C$4),Q625,0)+IF(AND(OR(A624=2,B624=2,C624=2,D624=2,E624=2,F624=2),Kinder!J626=Antrag!$C$4),R625,0))/12)</f>
        <v>0</v>
      </c>
      <c r="CM624" s="581">
        <f>IF(COUNTIF(Kinder!E626:P626,Antrag!$C$4)=0,0,(IF(AND(OR(A624=2,B624=2,C624=2,D624=2,E624=2,F624=2,G624=2),Kinder!K626=Antrag!$C$4),S625,0)+IF(AND(OR(A624=2,B624=2,C624=2,D624=2,E624=2,F624=2,G624=2,H624=2),Kinder!L626=Antrag!$C$4),T625,0)+IF(AND(OR(A624=2,B624=2,C624=2,D624=2,E624=2,F624=2,G624=2,H624=2,I624=2),Kinder!M626=Antrag!$C$4),U625,0)+IF(AND(OR(A624=2,B624=2,C624=2,D624=2,E624=2,F624=2,G624=2,H624=2,I624=2,J624=2),Kinder!N626=Antrag!$C$4),V625,0)+IF(AND(OR(A624=2,B624=2,C624=2,D624=2,E624=2,F624=2,G624=2,H624=2,I624=2,J624=2,K624=2),Kinder!O626=Antrag!$C$4),W625,0)+IF(AND(OR(A624=2,B624=2,C624=2,D624=2,E624=2,F624=2,G624=2,H624=2,I624=2,J624=2,K624=2,L624=2),Kinder!P626=Antrag!$C$4),X625,0))/12)</f>
        <v>0</v>
      </c>
    </row>
    <row r="625" spans="1:91" x14ac:dyDescent="0.2">
      <c r="A625" s="124"/>
      <c r="M625">
        <f>Kinder!E625</f>
        <v>0</v>
      </c>
      <c r="N625">
        <f>Kinder!F625</f>
        <v>0</v>
      </c>
      <c r="O625">
        <f>Kinder!G625</f>
        <v>0</v>
      </c>
      <c r="P625">
        <f>Kinder!H625</f>
        <v>0</v>
      </c>
      <c r="Q625">
        <f>Kinder!I625</f>
        <v>0</v>
      </c>
      <c r="R625">
        <f>Kinder!J625</f>
        <v>0</v>
      </c>
      <c r="S625">
        <f>Kinder!K625</f>
        <v>0</v>
      </c>
      <c r="T625">
        <f>Kinder!L625</f>
        <v>0</v>
      </c>
      <c r="U625">
        <f>Kinder!M625</f>
        <v>0</v>
      </c>
      <c r="V625">
        <f>Kinder!N625</f>
        <v>0</v>
      </c>
      <c r="W625">
        <f>Kinder!O625</f>
        <v>0</v>
      </c>
      <c r="X625">
        <f>Kinder!P625</f>
        <v>0</v>
      </c>
      <c r="AX625">
        <f>IF(Kinder!BL624&gt;=4.5,IF('Berechnung 4_5 _ x'!D$5="Nein",4.5,IF(Kinder!AJ$903&lt;3,IF(MAX(Kinder!$AJ$903:AJ$903)&lt;3,4.5,Kinder!BL624),MIN('Berechnung 4_5 _ x'!$E$31:$F$32))),Kinder!BL624)</f>
        <v>0</v>
      </c>
      <c r="AY625">
        <f>IF(Kinder!BM624&gt;=4.5,IF('Berechnung 4_5 _ x'!E$5="Nein",4.5,IF(Kinder!AK$903&lt;3,IF(MAX(Kinder!$AJ$903:AK$903)&lt;3,4.5,Kinder!BM624),MIN('Berechnung 4_5 _ x'!$E$31:$F$32))),Kinder!BM624)</f>
        <v>0</v>
      </c>
      <c r="AZ625">
        <f>IF(Kinder!BN624&gt;=4.5,IF('Berechnung 4_5 _ x'!F$5="Nein",4.5,IF(Kinder!AL$903&lt;3,IF(MAX(Kinder!$AJ$903:AL$903)&lt;3,4.5,Kinder!BN624),MIN('Berechnung 4_5 _ x'!$E$31:$F$32))),Kinder!BN624)</f>
        <v>0</v>
      </c>
      <c r="BA625">
        <f>IF(Kinder!BO624&gt;=4.5,IF('Berechnung 4_5 _ x'!G$5="Nein",4.5,IF(Kinder!AM$903&lt;3,IF(MAX(Kinder!$AJ$903:AM$903)&lt;3,4.5,Kinder!BO624),MIN('Berechnung 4_5 _ x'!$E$31:$F$32))),Kinder!BO624)</f>
        <v>0</v>
      </c>
      <c r="BB625">
        <f>IF(Kinder!BP624&gt;=4.5,IF('Berechnung 4_5 _ x'!H$5="Nein",4.5,IF(Kinder!AN$903&lt;3,IF(MAX(Kinder!$AJ$903:AN$903)&lt;3,4.5,Kinder!BP624),MIN('Berechnung 4_5 _ x'!$E$31:$F$32))),Kinder!BP624)</f>
        <v>0</v>
      </c>
      <c r="BC625">
        <f>IF(Kinder!BQ624&gt;=4.5,IF('Berechnung 4_5 _ x'!I$5="Nein",4.5,IF(Kinder!AO$903&lt;3,IF(MAX(Kinder!$AJ$903:AO$903)&lt;3,4.5,Kinder!BQ624),MIN('Berechnung 4_5 _ x'!$E$31:$F$32))),Kinder!BQ624)</f>
        <v>0</v>
      </c>
      <c r="BD625">
        <f>IF(Kinder!BR624&gt;=4.5,IF('Berechnung 4_5 _ x'!J$5="Nein",4.5,IF(Kinder!AP$903&lt;3,IF(MAX(Kinder!$AJ$903:AP$903)&lt;3,4.5,Kinder!BR624),MIN('Berechnung 4_5 _ x'!$E$31:$F$32))),Kinder!BR624)</f>
        <v>0</v>
      </c>
      <c r="BE625">
        <f>IF(Kinder!BS624&gt;=4.5,IF('Berechnung 4_5 _ x'!K$5="Nein",4.5,IF(Kinder!AQ$903&lt;3,IF(MAX(Kinder!$AJ$903:AQ$903)&lt;3,4.5,Kinder!BS624),MIN('Berechnung 4_5 _ x'!$E$31:$F$32))),Kinder!BS624)</f>
        <v>0</v>
      </c>
      <c r="BF625">
        <f>IF(Kinder!BT624&gt;=4.5,IF('Berechnung 4_5 _ x'!L$5="Nein",4.5,IF(Kinder!AR$903&lt;3,IF(MAX(Kinder!$AJ$903:AR$903)&lt;3,4.5,Kinder!BT624),MIN('Berechnung 4_5 _ x'!$E$31:$F$32))),Kinder!BT624)</f>
        <v>0</v>
      </c>
      <c r="BG625">
        <f>IF(Kinder!BU624&gt;=4.5,IF('Berechnung 4_5 _ x'!M$5="Nein",4.5,IF(Kinder!AS$903&lt;3,IF(MAX(Kinder!$AJ$903:AS$903)&lt;3,4.5,Kinder!BU624),MIN('Berechnung 4_5 _ x'!$E$31:$F$32))),Kinder!BU624)</f>
        <v>0</v>
      </c>
      <c r="BH625">
        <f>IF(Kinder!BV624&gt;=4.5,IF('Berechnung 4_5 _ x'!N$5="Nein",4.5,IF(Kinder!AT$903&lt;3,IF(MAX(Kinder!$AJ$903:AT$903)&lt;3,4.5,Kinder!BV624),MIN('Berechnung 4_5 _ x'!$E$31:$F$32))),Kinder!BV624)</f>
        <v>0</v>
      </c>
      <c r="BI625">
        <f>IF(Kinder!BW624&gt;=4.5,IF('Berechnung 4_5 _ x'!O$5="Nein",4.5,IF(Kinder!AU$903&lt;3,IF(MAX(Kinder!$AJ$903:AU$903)&lt;3,4.5,Kinder!BW624),MIN('Berechnung 4_5 _ x'!$E$31:$F$32))),Kinder!BW624)</f>
        <v>0</v>
      </c>
      <c r="BJ625">
        <f t="shared" ref="BJ625:BU625" si="1036">MIN(AX624,AX625)*AX626</f>
        <v>0</v>
      </c>
      <c r="BK625">
        <f t="shared" si="1036"/>
        <v>0</v>
      </c>
      <c r="BL625">
        <f t="shared" si="1036"/>
        <v>0</v>
      </c>
      <c r="BM625">
        <f t="shared" si="1036"/>
        <v>0</v>
      </c>
      <c r="BN625">
        <f t="shared" si="1036"/>
        <v>0</v>
      </c>
      <c r="BO625">
        <f t="shared" si="1036"/>
        <v>0</v>
      </c>
      <c r="BP625">
        <f t="shared" si="1036"/>
        <v>0</v>
      </c>
      <c r="BQ625">
        <f t="shared" si="1036"/>
        <v>0</v>
      </c>
      <c r="BR625">
        <f t="shared" si="1036"/>
        <v>0</v>
      </c>
      <c r="BS625">
        <f t="shared" si="1036"/>
        <v>0</v>
      </c>
      <c r="BT625">
        <f t="shared" si="1036"/>
        <v>0</v>
      </c>
      <c r="BU625">
        <f t="shared" si="1036"/>
        <v>0</v>
      </c>
      <c r="BV625">
        <f>SUM(BJ625:BU625)</f>
        <v>0</v>
      </c>
      <c r="CJ625" s="78"/>
      <c r="CK625" s="581"/>
      <c r="CL625" s="581"/>
      <c r="CM625" s="581"/>
    </row>
    <row r="626" spans="1:91" ht="13.5" thickBot="1" x14ac:dyDescent="0.25">
      <c r="A626" s="167"/>
      <c r="B626" s="79"/>
      <c r="C626" s="79"/>
      <c r="D626" s="79"/>
      <c r="E626" s="79"/>
      <c r="F626" s="79"/>
      <c r="G626" s="79"/>
      <c r="H626" s="79"/>
      <c r="I626" s="79"/>
      <c r="J626" s="79"/>
      <c r="K626" s="79"/>
      <c r="L626" s="79"/>
      <c r="M626" s="79"/>
      <c r="N626" s="79"/>
      <c r="O626" s="79"/>
      <c r="P626" s="79"/>
      <c r="Q626" s="79"/>
      <c r="R626" s="79"/>
      <c r="S626" s="79"/>
      <c r="T626" s="79"/>
      <c r="U626" s="79"/>
      <c r="V626" s="79"/>
      <c r="W626" s="79"/>
      <c r="X626" s="79"/>
      <c r="Y626" s="79">
        <f t="shared" ref="Y626:AJ626" si="1037">A624*M625</f>
        <v>0</v>
      </c>
      <c r="Z626" s="79">
        <f t="shared" si="1037"/>
        <v>0</v>
      </c>
      <c r="AA626" s="79">
        <f t="shared" si="1037"/>
        <v>0</v>
      </c>
      <c r="AB626" s="79">
        <f t="shared" si="1037"/>
        <v>0</v>
      </c>
      <c r="AC626" s="79">
        <f t="shared" si="1037"/>
        <v>0</v>
      </c>
      <c r="AD626" s="79">
        <f t="shared" si="1037"/>
        <v>0</v>
      </c>
      <c r="AE626" s="79">
        <f t="shared" si="1037"/>
        <v>0</v>
      </c>
      <c r="AF626" s="79">
        <f t="shared" si="1037"/>
        <v>0</v>
      </c>
      <c r="AG626" s="79">
        <f t="shared" si="1037"/>
        <v>0</v>
      </c>
      <c r="AH626" s="79">
        <f t="shared" si="1037"/>
        <v>0</v>
      </c>
      <c r="AI626" s="79">
        <f t="shared" si="1037"/>
        <v>0</v>
      </c>
      <c r="AJ626" s="79">
        <f t="shared" si="1037"/>
        <v>0</v>
      </c>
      <c r="AK626" s="79">
        <f t="shared" ref="AK626:AV626" si="1038">IF(A624&gt;4.4,M625,A624*M625)</f>
        <v>0</v>
      </c>
      <c r="AL626" s="79">
        <f t="shared" si="1038"/>
        <v>0</v>
      </c>
      <c r="AM626" s="79">
        <f t="shared" si="1038"/>
        <v>0</v>
      </c>
      <c r="AN626" s="79">
        <f t="shared" si="1038"/>
        <v>0</v>
      </c>
      <c r="AO626" s="79">
        <f t="shared" si="1038"/>
        <v>0</v>
      </c>
      <c r="AP626" s="79">
        <f t="shared" si="1038"/>
        <v>0</v>
      </c>
      <c r="AQ626" s="79">
        <f t="shared" si="1038"/>
        <v>0</v>
      </c>
      <c r="AR626" s="79">
        <f t="shared" si="1038"/>
        <v>0</v>
      </c>
      <c r="AS626" s="79">
        <f t="shared" si="1038"/>
        <v>0</v>
      </c>
      <c r="AT626" s="79">
        <f t="shared" si="1038"/>
        <v>0</v>
      </c>
      <c r="AU626" s="79">
        <f t="shared" si="1038"/>
        <v>0</v>
      </c>
      <c r="AV626" s="79">
        <f t="shared" si="1038"/>
        <v>0</v>
      </c>
      <c r="AW626" s="79">
        <f>SUM(Y626:AJ626)</f>
        <v>0</v>
      </c>
      <c r="AX626" s="168">
        <f>Kinder!BL625</f>
        <v>0</v>
      </c>
      <c r="AY626" s="168">
        <f>Kinder!BM625</f>
        <v>0</v>
      </c>
      <c r="AZ626" s="168">
        <f>Kinder!BN625</f>
        <v>0</v>
      </c>
      <c r="BA626" s="168">
        <f>Kinder!BO625</f>
        <v>0</v>
      </c>
      <c r="BB626" s="168">
        <f>Kinder!BP625</f>
        <v>0</v>
      </c>
      <c r="BC626" s="168">
        <f>Kinder!BQ625</f>
        <v>0</v>
      </c>
      <c r="BD626" s="168">
        <f>Kinder!BR625</f>
        <v>0</v>
      </c>
      <c r="BE626" s="168">
        <f>Kinder!BS625</f>
        <v>0</v>
      </c>
      <c r="BF626" s="168">
        <f>Kinder!BT625</f>
        <v>0</v>
      </c>
      <c r="BG626" s="168">
        <f>Kinder!BU625</f>
        <v>0</v>
      </c>
      <c r="BH626" s="168">
        <f>Kinder!BV625</f>
        <v>0</v>
      </c>
      <c r="BI626" s="168">
        <f>Kinder!BW625</f>
        <v>0</v>
      </c>
      <c r="BV626" s="79"/>
      <c r="BW626" s="79">
        <f t="shared" ref="BW626:CH626" si="1039">IF(MIN(AX624,AX625)&gt;4.5,4.5*AX626,BJ625)</f>
        <v>0</v>
      </c>
      <c r="BX626" s="79">
        <f t="shared" si="1039"/>
        <v>0</v>
      </c>
      <c r="BY626" s="79">
        <f t="shared" si="1039"/>
        <v>0</v>
      </c>
      <c r="BZ626" s="79">
        <f t="shared" si="1039"/>
        <v>0</v>
      </c>
      <c r="CA626" s="79">
        <f t="shared" si="1039"/>
        <v>0</v>
      </c>
      <c r="CB626" s="79">
        <f t="shared" si="1039"/>
        <v>0</v>
      </c>
      <c r="CC626" s="79">
        <f t="shared" si="1039"/>
        <v>0</v>
      </c>
      <c r="CD626" s="79">
        <f t="shared" si="1039"/>
        <v>0</v>
      </c>
      <c r="CE626" s="79">
        <f t="shared" si="1039"/>
        <v>0</v>
      </c>
      <c r="CF626" s="79">
        <f t="shared" si="1039"/>
        <v>0</v>
      </c>
      <c r="CG626" s="79">
        <f t="shared" si="1039"/>
        <v>0</v>
      </c>
      <c r="CH626" s="79">
        <f t="shared" si="1039"/>
        <v>0</v>
      </c>
      <c r="CI626" s="79">
        <f>SUM(BW626:CH626)</f>
        <v>0</v>
      </c>
      <c r="CJ626" s="80"/>
      <c r="CK626" s="581"/>
      <c r="CL626" s="581"/>
      <c r="CM626" s="581"/>
    </row>
    <row r="627" spans="1:91" x14ac:dyDescent="0.2">
      <c r="A627" s="124">
        <f>Kinder!E627</f>
        <v>0</v>
      </c>
      <c r="B627">
        <f>Kinder!F627</f>
        <v>0</v>
      </c>
      <c r="C627">
        <f>Kinder!G627</f>
        <v>0</v>
      </c>
      <c r="D627">
        <f>Kinder!H627</f>
        <v>0</v>
      </c>
      <c r="E627">
        <f>Kinder!I627</f>
        <v>0</v>
      </c>
      <c r="F627">
        <f>Kinder!J627</f>
        <v>0</v>
      </c>
      <c r="G627">
        <f>Kinder!K627</f>
        <v>0</v>
      </c>
      <c r="H627">
        <f>Kinder!L627</f>
        <v>0</v>
      </c>
      <c r="I627">
        <f>Kinder!M627</f>
        <v>0</v>
      </c>
      <c r="J627">
        <f>Kinder!N627</f>
        <v>0</v>
      </c>
      <c r="K627">
        <f>Kinder!O627</f>
        <v>0</v>
      </c>
      <c r="L627">
        <f>Kinder!P627</f>
        <v>0</v>
      </c>
      <c r="AX627" s="165">
        <f>IF(Kinder!BL627=4.5,'Berechnung 4_5 _ x'!$E$31,Kinder!BL627)</f>
        <v>0</v>
      </c>
      <c r="AY627" s="165">
        <f>IF(Kinder!F627=4.5,'Berechnung 4_5 _ x'!$E$31,Kinder!F627)</f>
        <v>0</v>
      </c>
      <c r="AZ627" s="165">
        <f>IF(Kinder!G627=4.5,'Berechnung 4_5 _ x'!$E$31,Kinder!G627)</f>
        <v>0</v>
      </c>
      <c r="BA627" s="165">
        <f>IF(Kinder!H627=4.5,'Berechnung 4_5 _ x'!$E$31,Kinder!H627)</f>
        <v>0</v>
      </c>
      <c r="BB627" s="165">
        <f>IF(Kinder!I627=4.5,'Berechnung 4_5 _ x'!$E$31,Kinder!I627)</f>
        <v>0</v>
      </c>
      <c r="BC627" s="165">
        <f>IF(Kinder!J627=4.5,'Berechnung 4_5 _ x'!$E$31,Kinder!J627)</f>
        <v>0</v>
      </c>
      <c r="BD627" s="165">
        <f>IF(Kinder!K627=4.5,'Berechnung 4_5 _ x'!$E$31,Kinder!K627)</f>
        <v>0</v>
      </c>
      <c r="BE627" s="165">
        <f>IF(Kinder!L627=4.5,'Berechnung 4_5 _ x'!$E$31,Kinder!L627)</f>
        <v>0</v>
      </c>
      <c r="BF627" s="165">
        <f>IF(Kinder!M627=4.5,'Berechnung 4_5 _ x'!$E$31,Kinder!M627)</f>
        <v>0</v>
      </c>
      <c r="BG627" s="165">
        <f>IF(Kinder!N627=4.5,'Berechnung 4_5 _ x'!$E$31,Kinder!N627)</f>
        <v>0</v>
      </c>
      <c r="BH627" s="165">
        <f>IF(Kinder!O627=4.5,'Berechnung 4_5 _ x'!$E$31,Kinder!O627)</f>
        <v>0</v>
      </c>
      <c r="BI627" s="165">
        <f>IF(Kinder!P627=4.5,'Berechnung 4_5 _ x'!$E$31,Kinder!P627)</f>
        <v>0</v>
      </c>
      <c r="BJ627" s="165"/>
      <c r="BK627" s="165"/>
      <c r="BL627" s="165"/>
      <c r="BM627" s="165"/>
      <c r="BN627" s="165"/>
      <c r="BO627" s="165"/>
      <c r="BP627" s="165"/>
      <c r="BQ627" s="165"/>
      <c r="BR627" s="165"/>
      <c r="BS627" s="165"/>
      <c r="BT627" s="165"/>
      <c r="BU627" s="165"/>
      <c r="BW627">
        <f t="shared" ref="BW627:CH627" si="1040">IF(MIN(AX627,AX628)&gt;=4.5,1*AX629,BJ628)</f>
        <v>0</v>
      </c>
      <c r="BX627">
        <f t="shared" si="1040"/>
        <v>0</v>
      </c>
      <c r="BY627">
        <f t="shared" si="1040"/>
        <v>0</v>
      </c>
      <c r="BZ627">
        <f t="shared" si="1040"/>
        <v>0</v>
      </c>
      <c r="CA627">
        <f t="shared" si="1040"/>
        <v>0</v>
      </c>
      <c r="CB627">
        <f t="shared" si="1040"/>
        <v>0</v>
      </c>
      <c r="CC627">
        <f t="shared" si="1040"/>
        <v>0</v>
      </c>
      <c r="CD627">
        <f t="shared" si="1040"/>
        <v>0</v>
      </c>
      <c r="CE627">
        <f t="shared" si="1040"/>
        <v>0</v>
      </c>
      <c r="CF627">
        <f t="shared" si="1040"/>
        <v>0</v>
      </c>
      <c r="CG627">
        <f t="shared" si="1040"/>
        <v>0</v>
      </c>
      <c r="CH627">
        <f t="shared" si="1040"/>
        <v>0</v>
      </c>
      <c r="CJ627" s="78">
        <f>SUM(BW627:CH627)</f>
        <v>0</v>
      </c>
      <c r="CK627" s="581">
        <f>CL627+CM627</f>
        <v>0</v>
      </c>
      <c r="CL627" s="581">
        <f>IF(COUNTIF(Kinder!E629:P629,Antrag!$C$4)=0,0,(IF(AND(A627=2,Kinder!E629=Antrag!$C$4),M628,0)+IF(AND(OR(A627=2,B627=2),Kinder!F629=Antrag!$C$4),N628,0)+IF(AND(OR(A627=2,B627=2,C627=2),Kinder!G629=Antrag!$C$4),O628,0)+IF(AND(OR(A627=2,B627=2,C627=2,D627=2),Kinder!H629=Antrag!$C$4),P628,0)+IF(AND(OR(A627=2,B627=2,C627=2,D627=2,E627=2),Kinder!I629=Antrag!$C$4),Q628,0)+IF(AND(OR(A627=2,B627=2,C627=2,D627=2,E627=2,F627=2),Kinder!J629=Antrag!$C$4),R628,0))/12)</f>
        <v>0</v>
      </c>
      <c r="CM627" s="581">
        <f>IF(COUNTIF(Kinder!E629:P629,Antrag!$C$4)=0,0,(IF(AND(OR(A627=2,B627=2,C627=2,D627=2,E627=2,F627=2,G627=2),Kinder!K629=Antrag!$C$4),S628,0)+IF(AND(OR(A627=2,B627=2,C627=2,D627=2,E627=2,F627=2,G627=2,H627=2),Kinder!L629=Antrag!$C$4),T628,0)+IF(AND(OR(A627=2,B627=2,C627=2,D627=2,E627=2,F627=2,G627=2,H627=2,I627=2),Kinder!M629=Antrag!$C$4),U628,0)+IF(AND(OR(A627=2,B627=2,C627=2,D627=2,E627=2,F627=2,G627=2,H627=2,I627=2,J627=2),Kinder!N629=Antrag!$C$4),V628,0)+IF(AND(OR(A627=2,B627=2,C627=2,D627=2,E627=2,F627=2,G627=2,H627=2,I627=2,J627=2,K627=2),Kinder!O629=Antrag!$C$4),W628,0)+IF(AND(OR(A627=2,B627=2,C627=2,D627=2,E627=2,F627=2,G627=2,H627=2,I627=2,J627=2,K627=2,L627=2),Kinder!P629=Antrag!$C$4),X628,0))/12)</f>
        <v>0</v>
      </c>
    </row>
    <row r="628" spans="1:91" x14ac:dyDescent="0.2">
      <c r="A628" s="124"/>
      <c r="M628">
        <f>Kinder!E628</f>
        <v>0</v>
      </c>
      <c r="N628">
        <f>Kinder!F628</f>
        <v>0</v>
      </c>
      <c r="O628">
        <f>Kinder!G628</f>
        <v>0</v>
      </c>
      <c r="P628">
        <f>Kinder!H628</f>
        <v>0</v>
      </c>
      <c r="Q628">
        <f>Kinder!I628</f>
        <v>0</v>
      </c>
      <c r="R628">
        <f>Kinder!J628</f>
        <v>0</v>
      </c>
      <c r="S628">
        <f>Kinder!K628</f>
        <v>0</v>
      </c>
      <c r="T628">
        <f>Kinder!L628</f>
        <v>0</v>
      </c>
      <c r="U628">
        <f>Kinder!M628</f>
        <v>0</v>
      </c>
      <c r="V628">
        <f>Kinder!N628</f>
        <v>0</v>
      </c>
      <c r="W628">
        <f>Kinder!O628</f>
        <v>0</v>
      </c>
      <c r="X628">
        <f>Kinder!P628</f>
        <v>0</v>
      </c>
      <c r="AX628">
        <f>IF(Kinder!BL627&gt;=4.5,IF('Berechnung 4_5 _ x'!D$5="Nein",4.5,IF(Kinder!AJ$903&lt;3,IF(MAX(Kinder!$AJ$903:AJ$903)&lt;3,4.5,Kinder!BL627),MIN('Berechnung 4_5 _ x'!$E$31:$F$32))),Kinder!BL627)</f>
        <v>0</v>
      </c>
      <c r="AY628">
        <f>IF(Kinder!BM627&gt;=4.5,IF('Berechnung 4_5 _ x'!E$5="Nein",4.5,IF(Kinder!AK$903&lt;3,IF(MAX(Kinder!$AJ$903:AK$903)&lt;3,4.5,Kinder!BM627),MIN('Berechnung 4_5 _ x'!$E$31:$F$32))),Kinder!BM627)</f>
        <v>0</v>
      </c>
      <c r="AZ628">
        <f>IF(Kinder!BN627&gt;=4.5,IF('Berechnung 4_5 _ x'!F$5="Nein",4.5,IF(Kinder!AL$903&lt;3,IF(MAX(Kinder!$AJ$903:AL$903)&lt;3,4.5,Kinder!BN627),MIN('Berechnung 4_5 _ x'!$E$31:$F$32))),Kinder!BN627)</f>
        <v>0</v>
      </c>
      <c r="BA628">
        <f>IF(Kinder!BO627&gt;=4.5,IF('Berechnung 4_5 _ x'!G$5="Nein",4.5,IF(Kinder!AM$903&lt;3,IF(MAX(Kinder!$AJ$903:AM$903)&lt;3,4.5,Kinder!BO627),MIN('Berechnung 4_5 _ x'!$E$31:$F$32))),Kinder!BO627)</f>
        <v>0</v>
      </c>
      <c r="BB628">
        <f>IF(Kinder!BP627&gt;=4.5,IF('Berechnung 4_5 _ x'!H$5="Nein",4.5,IF(Kinder!AN$903&lt;3,IF(MAX(Kinder!$AJ$903:AN$903)&lt;3,4.5,Kinder!BP627),MIN('Berechnung 4_5 _ x'!$E$31:$F$32))),Kinder!BP627)</f>
        <v>0</v>
      </c>
      <c r="BC628">
        <f>IF(Kinder!BQ627&gt;=4.5,IF('Berechnung 4_5 _ x'!I$5="Nein",4.5,IF(Kinder!AO$903&lt;3,IF(MAX(Kinder!$AJ$903:AO$903)&lt;3,4.5,Kinder!BQ627),MIN('Berechnung 4_5 _ x'!$E$31:$F$32))),Kinder!BQ627)</f>
        <v>0</v>
      </c>
      <c r="BD628">
        <f>IF(Kinder!BR627&gt;=4.5,IF('Berechnung 4_5 _ x'!J$5="Nein",4.5,IF(Kinder!AP$903&lt;3,IF(MAX(Kinder!$AJ$903:AP$903)&lt;3,4.5,Kinder!BR627),MIN('Berechnung 4_5 _ x'!$E$31:$F$32))),Kinder!BR627)</f>
        <v>0</v>
      </c>
      <c r="BE628">
        <f>IF(Kinder!BS627&gt;=4.5,IF('Berechnung 4_5 _ x'!K$5="Nein",4.5,IF(Kinder!AQ$903&lt;3,IF(MAX(Kinder!$AJ$903:AQ$903)&lt;3,4.5,Kinder!BS627),MIN('Berechnung 4_5 _ x'!$E$31:$F$32))),Kinder!BS627)</f>
        <v>0</v>
      </c>
      <c r="BF628">
        <f>IF(Kinder!BT627&gt;=4.5,IF('Berechnung 4_5 _ x'!L$5="Nein",4.5,IF(Kinder!AR$903&lt;3,IF(MAX(Kinder!$AJ$903:AR$903)&lt;3,4.5,Kinder!BT627),MIN('Berechnung 4_5 _ x'!$E$31:$F$32))),Kinder!BT627)</f>
        <v>0</v>
      </c>
      <c r="BG628">
        <f>IF(Kinder!BU627&gt;=4.5,IF('Berechnung 4_5 _ x'!M$5="Nein",4.5,IF(Kinder!AS$903&lt;3,IF(MAX(Kinder!$AJ$903:AS$903)&lt;3,4.5,Kinder!BU627),MIN('Berechnung 4_5 _ x'!$E$31:$F$32))),Kinder!BU627)</f>
        <v>0</v>
      </c>
      <c r="BH628">
        <f>IF(Kinder!BV627&gt;=4.5,IF('Berechnung 4_5 _ x'!N$5="Nein",4.5,IF(Kinder!AT$903&lt;3,IF(MAX(Kinder!$AJ$903:AT$903)&lt;3,4.5,Kinder!BV627),MIN('Berechnung 4_5 _ x'!$E$31:$F$32))),Kinder!BV627)</f>
        <v>0</v>
      </c>
      <c r="BI628">
        <f>IF(Kinder!BW627&gt;=4.5,IF('Berechnung 4_5 _ x'!O$5="Nein",4.5,IF(Kinder!AU$903&lt;3,IF(MAX(Kinder!$AJ$903:AU$903)&lt;3,4.5,Kinder!BW627),MIN('Berechnung 4_5 _ x'!$E$31:$F$32))),Kinder!BW627)</f>
        <v>0</v>
      </c>
      <c r="BJ628">
        <f t="shared" ref="BJ628:BU628" si="1041">MIN(AX627,AX628)*AX629</f>
        <v>0</v>
      </c>
      <c r="BK628">
        <f t="shared" si="1041"/>
        <v>0</v>
      </c>
      <c r="BL628">
        <f t="shared" si="1041"/>
        <v>0</v>
      </c>
      <c r="BM628">
        <f t="shared" si="1041"/>
        <v>0</v>
      </c>
      <c r="BN628">
        <f t="shared" si="1041"/>
        <v>0</v>
      </c>
      <c r="BO628">
        <f t="shared" si="1041"/>
        <v>0</v>
      </c>
      <c r="BP628">
        <f t="shared" si="1041"/>
        <v>0</v>
      </c>
      <c r="BQ628">
        <f t="shared" si="1041"/>
        <v>0</v>
      </c>
      <c r="BR628">
        <f t="shared" si="1041"/>
        <v>0</v>
      </c>
      <c r="BS628">
        <f t="shared" si="1041"/>
        <v>0</v>
      </c>
      <c r="BT628">
        <f t="shared" si="1041"/>
        <v>0</v>
      </c>
      <c r="BU628">
        <f t="shared" si="1041"/>
        <v>0</v>
      </c>
      <c r="BV628">
        <f>SUM(BJ628:BU628)</f>
        <v>0</v>
      </c>
      <c r="CJ628" s="78"/>
      <c r="CK628" s="581"/>
      <c r="CL628" s="581"/>
      <c r="CM628" s="581"/>
    </row>
    <row r="629" spans="1:91" ht="13.5" thickBot="1" x14ac:dyDescent="0.25">
      <c r="A629" s="167"/>
      <c r="B629" s="79"/>
      <c r="C629" s="79"/>
      <c r="D629" s="79"/>
      <c r="E629" s="79"/>
      <c r="F629" s="79"/>
      <c r="G629" s="79"/>
      <c r="H629" s="79"/>
      <c r="I629" s="79"/>
      <c r="J629" s="79"/>
      <c r="K629" s="79"/>
      <c r="L629" s="79"/>
      <c r="M629" s="79"/>
      <c r="N629" s="79"/>
      <c r="O629" s="79"/>
      <c r="P629" s="79"/>
      <c r="Q629" s="79"/>
      <c r="R629" s="79"/>
      <c r="S629" s="79"/>
      <c r="T629" s="79"/>
      <c r="U629" s="79"/>
      <c r="V629" s="79"/>
      <c r="W629" s="79"/>
      <c r="X629" s="79"/>
      <c r="Y629" s="79">
        <f t="shared" ref="Y629:AJ629" si="1042">A627*M628</f>
        <v>0</v>
      </c>
      <c r="Z629" s="79">
        <f t="shared" si="1042"/>
        <v>0</v>
      </c>
      <c r="AA629" s="79">
        <f t="shared" si="1042"/>
        <v>0</v>
      </c>
      <c r="AB629" s="79">
        <f t="shared" si="1042"/>
        <v>0</v>
      </c>
      <c r="AC629" s="79">
        <f t="shared" si="1042"/>
        <v>0</v>
      </c>
      <c r="AD629" s="79">
        <f t="shared" si="1042"/>
        <v>0</v>
      </c>
      <c r="AE629" s="79">
        <f t="shared" si="1042"/>
        <v>0</v>
      </c>
      <c r="AF629" s="79">
        <f t="shared" si="1042"/>
        <v>0</v>
      </c>
      <c r="AG629" s="79">
        <f t="shared" si="1042"/>
        <v>0</v>
      </c>
      <c r="AH629" s="79">
        <f t="shared" si="1042"/>
        <v>0</v>
      </c>
      <c r="AI629" s="79">
        <f t="shared" si="1042"/>
        <v>0</v>
      </c>
      <c r="AJ629" s="79">
        <f t="shared" si="1042"/>
        <v>0</v>
      </c>
      <c r="AK629" s="79">
        <f t="shared" ref="AK629:AV629" si="1043">IF(A627&gt;4.4,M628,A627*M628)</f>
        <v>0</v>
      </c>
      <c r="AL629" s="79">
        <f t="shared" si="1043"/>
        <v>0</v>
      </c>
      <c r="AM629" s="79">
        <f t="shared" si="1043"/>
        <v>0</v>
      </c>
      <c r="AN629" s="79">
        <f t="shared" si="1043"/>
        <v>0</v>
      </c>
      <c r="AO629" s="79">
        <f t="shared" si="1043"/>
        <v>0</v>
      </c>
      <c r="AP629" s="79">
        <f t="shared" si="1043"/>
        <v>0</v>
      </c>
      <c r="AQ629" s="79">
        <f t="shared" si="1043"/>
        <v>0</v>
      </c>
      <c r="AR629" s="79">
        <f t="shared" si="1043"/>
        <v>0</v>
      </c>
      <c r="AS629" s="79">
        <f t="shared" si="1043"/>
        <v>0</v>
      </c>
      <c r="AT629" s="79">
        <f t="shared" si="1043"/>
        <v>0</v>
      </c>
      <c r="AU629" s="79">
        <f t="shared" si="1043"/>
        <v>0</v>
      </c>
      <c r="AV629" s="79">
        <f t="shared" si="1043"/>
        <v>0</v>
      </c>
      <c r="AW629" s="79">
        <f>SUM(Y629:AJ629)</f>
        <v>0</v>
      </c>
      <c r="AX629" s="168">
        <f>Kinder!BL628</f>
        <v>0</v>
      </c>
      <c r="AY629" s="168">
        <f>Kinder!BM628</f>
        <v>0</v>
      </c>
      <c r="AZ629" s="168">
        <f>Kinder!BN628</f>
        <v>0</v>
      </c>
      <c r="BA629" s="168">
        <f>Kinder!BO628</f>
        <v>0</v>
      </c>
      <c r="BB629" s="168">
        <f>Kinder!BP628</f>
        <v>0</v>
      </c>
      <c r="BC629" s="168">
        <f>Kinder!BQ628</f>
        <v>0</v>
      </c>
      <c r="BD629" s="168">
        <f>Kinder!BR628</f>
        <v>0</v>
      </c>
      <c r="BE629" s="168">
        <f>Kinder!BS628</f>
        <v>0</v>
      </c>
      <c r="BF629" s="168">
        <f>Kinder!BT628</f>
        <v>0</v>
      </c>
      <c r="BG629" s="168">
        <f>Kinder!BU628</f>
        <v>0</v>
      </c>
      <c r="BH629" s="168">
        <f>Kinder!BV628</f>
        <v>0</v>
      </c>
      <c r="BI629" s="168">
        <f>Kinder!BW628</f>
        <v>0</v>
      </c>
      <c r="BV629" s="79"/>
      <c r="BW629" s="79">
        <f t="shared" ref="BW629:CH629" si="1044">IF(MIN(AX627,AX628)&gt;4.5,4.5*AX629,BJ628)</f>
        <v>0</v>
      </c>
      <c r="BX629" s="79">
        <f t="shared" si="1044"/>
        <v>0</v>
      </c>
      <c r="BY629" s="79">
        <f t="shared" si="1044"/>
        <v>0</v>
      </c>
      <c r="BZ629" s="79">
        <f t="shared" si="1044"/>
        <v>0</v>
      </c>
      <c r="CA629" s="79">
        <f t="shared" si="1044"/>
        <v>0</v>
      </c>
      <c r="CB629" s="79">
        <f t="shared" si="1044"/>
        <v>0</v>
      </c>
      <c r="CC629" s="79">
        <f t="shared" si="1044"/>
        <v>0</v>
      </c>
      <c r="CD629" s="79">
        <f t="shared" si="1044"/>
        <v>0</v>
      </c>
      <c r="CE629" s="79">
        <f t="shared" si="1044"/>
        <v>0</v>
      </c>
      <c r="CF629" s="79">
        <f t="shared" si="1044"/>
        <v>0</v>
      </c>
      <c r="CG629" s="79">
        <f t="shared" si="1044"/>
        <v>0</v>
      </c>
      <c r="CH629" s="79">
        <f t="shared" si="1044"/>
        <v>0</v>
      </c>
      <c r="CI629" s="79">
        <f>SUM(BW629:CH629)</f>
        <v>0</v>
      </c>
      <c r="CJ629" s="80"/>
      <c r="CK629" s="581"/>
      <c r="CL629" s="581"/>
      <c r="CM629" s="581"/>
    </row>
    <row r="630" spans="1:91" x14ac:dyDescent="0.2">
      <c r="A630" s="124">
        <f>Kinder!E630</f>
        <v>0</v>
      </c>
      <c r="B630">
        <f>Kinder!F630</f>
        <v>0</v>
      </c>
      <c r="C630">
        <f>Kinder!G630</f>
        <v>0</v>
      </c>
      <c r="D630">
        <f>Kinder!H630</f>
        <v>0</v>
      </c>
      <c r="E630">
        <f>Kinder!I630</f>
        <v>0</v>
      </c>
      <c r="F630">
        <f>Kinder!J630</f>
        <v>0</v>
      </c>
      <c r="G630">
        <f>Kinder!K630</f>
        <v>0</v>
      </c>
      <c r="H630">
        <f>Kinder!L630</f>
        <v>0</v>
      </c>
      <c r="I630">
        <f>Kinder!M630</f>
        <v>0</v>
      </c>
      <c r="J630">
        <f>Kinder!N630</f>
        <v>0</v>
      </c>
      <c r="K630">
        <f>Kinder!O630</f>
        <v>0</v>
      </c>
      <c r="L630">
        <f>Kinder!P630</f>
        <v>0</v>
      </c>
      <c r="AX630" s="165">
        <f>IF(Kinder!BL630=4.5,'Berechnung 4_5 _ x'!$E$31,Kinder!BL630)</f>
        <v>0</v>
      </c>
      <c r="AY630" s="165">
        <f>IF(Kinder!F630=4.5,'Berechnung 4_5 _ x'!$E$31,Kinder!F630)</f>
        <v>0</v>
      </c>
      <c r="AZ630" s="165">
        <f>IF(Kinder!G630=4.5,'Berechnung 4_5 _ x'!$E$31,Kinder!G630)</f>
        <v>0</v>
      </c>
      <c r="BA630" s="165">
        <f>IF(Kinder!H630=4.5,'Berechnung 4_5 _ x'!$E$31,Kinder!H630)</f>
        <v>0</v>
      </c>
      <c r="BB630" s="165">
        <f>IF(Kinder!I630=4.5,'Berechnung 4_5 _ x'!$E$31,Kinder!I630)</f>
        <v>0</v>
      </c>
      <c r="BC630" s="165">
        <f>IF(Kinder!J630=4.5,'Berechnung 4_5 _ x'!$E$31,Kinder!J630)</f>
        <v>0</v>
      </c>
      <c r="BD630" s="165">
        <f>IF(Kinder!K630=4.5,'Berechnung 4_5 _ x'!$E$31,Kinder!K630)</f>
        <v>0</v>
      </c>
      <c r="BE630" s="165">
        <f>IF(Kinder!L630=4.5,'Berechnung 4_5 _ x'!$E$31,Kinder!L630)</f>
        <v>0</v>
      </c>
      <c r="BF630" s="165">
        <f>IF(Kinder!M630=4.5,'Berechnung 4_5 _ x'!$E$31,Kinder!M630)</f>
        <v>0</v>
      </c>
      <c r="BG630" s="165">
        <f>IF(Kinder!N630=4.5,'Berechnung 4_5 _ x'!$E$31,Kinder!N630)</f>
        <v>0</v>
      </c>
      <c r="BH630" s="165">
        <f>IF(Kinder!O630=4.5,'Berechnung 4_5 _ x'!$E$31,Kinder!O630)</f>
        <v>0</v>
      </c>
      <c r="BI630" s="165">
        <f>IF(Kinder!P630=4.5,'Berechnung 4_5 _ x'!$E$31,Kinder!P630)</f>
        <v>0</v>
      </c>
      <c r="BJ630" s="165"/>
      <c r="BK630" s="165"/>
      <c r="BL630" s="165"/>
      <c r="BM630" s="165"/>
      <c r="BN630" s="165"/>
      <c r="BO630" s="165"/>
      <c r="BP630" s="165"/>
      <c r="BQ630" s="165"/>
      <c r="BR630" s="165"/>
      <c r="BS630" s="165"/>
      <c r="BT630" s="165"/>
      <c r="BU630" s="165"/>
      <c r="BW630">
        <f t="shared" ref="BW630:CH630" si="1045">IF(MIN(AX630,AX631)&gt;=4.5,1*AX632,BJ631)</f>
        <v>0</v>
      </c>
      <c r="BX630">
        <f t="shared" si="1045"/>
        <v>0</v>
      </c>
      <c r="BY630">
        <f t="shared" si="1045"/>
        <v>0</v>
      </c>
      <c r="BZ630">
        <f t="shared" si="1045"/>
        <v>0</v>
      </c>
      <c r="CA630">
        <f t="shared" si="1045"/>
        <v>0</v>
      </c>
      <c r="CB630">
        <f t="shared" si="1045"/>
        <v>0</v>
      </c>
      <c r="CC630">
        <f t="shared" si="1045"/>
        <v>0</v>
      </c>
      <c r="CD630">
        <f t="shared" si="1045"/>
        <v>0</v>
      </c>
      <c r="CE630">
        <f t="shared" si="1045"/>
        <v>0</v>
      </c>
      <c r="CF630">
        <f t="shared" si="1045"/>
        <v>0</v>
      </c>
      <c r="CG630">
        <f t="shared" si="1045"/>
        <v>0</v>
      </c>
      <c r="CH630">
        <f t="shared" si="1045"/>
        <v>0</v>
      </c>
      <c r="CJ630" s="78">
        <f>SUM(BW630:CH630)</f>
        <v>0</v>
      </c>
      <c r="CK630" s="581">
        <f>CL630+CM630</f>
        <v>0</v>
      </c>
      <c r="CL630" s="581">
        <f>IF(COUNTIF(Kinder!E632:P632,Antrag!$C$4)=0,0,(IF(AND(A630=2,Kinder!E632=Antrag!$C$4),M631,0)+IF(AND(OR(A630=2,B630=2),Kinder!F632=Antrag!$C$4),N631,0)+IF(AND(OR(A630=2,B630=2,C630=2),Kinder!G632=Antrag!$C$4),O631,0)+IF(AND(OR(A630=2,B630=2,C630=2,D630=2),Kinder!H632=Antrag!$C$4),P631,0)+IF(AND(OR(A630=2,B630=2,C630=2,D630=2,E630=2),Kinder!I632=Antrag!$C$4),Q631,0)+IF(AND(OR(A630=2,B630=2,C630=2,D630=2,E630=2,F630=2),Kinder!J632=Antrag!$C$4),R631,0))/12)</f>
        <v>0</v>
      </c>
      <c r="CM630" s="581">
        <f>IF(COUNTIF(Kinder!E632:P632,Antrag!$C$4)=0,0,(IF(AND(OR(A630=2,B630=2,C630=2,D630=2,E630=2,F630=2,G630=2),Kinder!K632=Antrag!$C$4),S631,0)+IF(AND(OR(A630=2,B630=2,C630=2,D630=2,E630=2,F630=2,G630=2,H630=2),Kinder!L632=Antrag!$C$4),T631,0)+IF(AND(OR(A630=2,B630=2,C630=2,D630=2,E630=2,F630=2,G630=2,H630=2,I630=2),Kinder!M632=Antrag!$C$4),U631,0)+IF(AND(OR(A630=2,B630=2,C630=2,D630=2,E630=2,F630=2,G630=2,H630=2,I630=2,J630=2),Kinder!N632=Antrag!$C$4),V631,0)+IF(AND(OR(A630=2,B630=2,C630=2,D630=2,E630=2,F630=2,G630=2,H630=2,I630=2,J630=2,K630=2),Kinder!O632=Antrag!$C$4),W631,0)+IF(AND(OR(A630=2,B630=2,C630=2,D630=2,E630=2,F630=2,G630=2,H630=2,I630=2,J630=2,K630=2,L630=2),Kinder!P632=Antrag!$C$4),X631,0))/12)</f>
        <v>0</v>
      </c>
    </row>
    <row r="631" spans="1:91" x14ac:dyDescent="0.2">
      <c r="A631" s="124"/>
      <c r="M631">
        <f>Kinder!E631</f>
        <v>0</v>
      </c>
      <c r="N631">
        <f>Kinder!F631</f>
        <v>0</v>
      </c>
      <c r="O631">
        <f>Kinder!G631</f>
        <v>0</v>
      </c>
      <c r="P631">
        <f>Kinder!H631</f>
        <v>0</v>
      </c>
      <c r="Q631">
        <f>Kinder!I631</f>
        <v>0</v>
      </c>
      <c r="R631">
        <f>Kinder!J631</f>
        <v>0</v>
      </c>
      <c r="S631">
        <f>Kinder!K631</f>
        <v>0</v>
      </c>
      <c r="T631">
        <f>Kinder!L631</f>
        <v>0</v>
      </c>
      <c r="U631">
        <f>Kinder!M631</f>
        <v>0</v>
      </c>
      <c r="V631">
        <f>Kinder!N631</f>
        <v>0</v>
      </c>
      <c r="W631">
        <f>Kinder!O631</f>
        <v>0</v>
      </c>
      <c r="X631">
        <f>Kinder!P631</f>
        <v>0</v>
      </c>
      <c r="AX631">
        <f>IF(Kinder!BL630&gt;=4.5,IF('Berechnung 4_5 _ x'!D$5="Nein",4.5,IF(Kinder!AJ$903&lt;3,IF(MAX(Kinder!$AJ$903:AJ$903)&lt;3,4.5,Kinder!BL630),MIN('Berechnung 4_5 _ x'!$E$31:$F$32))),Kinder!BL630)</f>
        <v>0</v>
      </c>
      <c r="AY631">
        <f>IF(Kinder!BM630&gt;=4.5,IF('Berechnung 4_5 _ x'!E$5="Nein",4.5,IF(Kinder!AK$903&lt;3,IF(MAX(Kinder!$AJ$903:AK$903)&lt;3,4.5,Kinder!BM630),MIN('Berechnung 4_5 _ x'!$E$31:$F$32))),Kinder!BM630)</f>
        <v>0</v>
      </c>
      <c r="AZ631">
        <f>IF(Kinder!BN630&gt;=4.5,IF('Berechnung 4_5 _ x'!F$5="Nein",4.5,IF(Kinder!AL$903&lt;3,IF(MAX(Kinder!$AJ$903:AL$903)&lt;3,4.5,Kinder!BN630),MIN('Berechnung 4_5 _ x'!$E$31:$F$32))),Kinder!BN630)</f>
        <v>0</v>
      </c>
      <c r="BA631">
        <f>IF(Kinder!BO630&gt;=4.5,IF('Berechnung 4_5 _ x'!G$5="Nein",4.5,IF(Kinder!AM$903&lt;3,IF(MAX(Kinder!$AJ$903:AM$903)&lt;3,4.5,Kinder!BO630),MIN('Berechnung 4_5 _ x'!$E$31:$F$32))),Kinder!BO630)</f>
        <v>0</v>
      </c>
      <c r="BB631">
        <f>IF(Kinder!BP630&gt;=4.5,IF('Berechnung 4_5 _ x'!H$5="Nein",4.5,IF(Kinder!AN$903&lt;3,IF(MAX(Kinder!$AJ$903:AN$903)&lt;3,4.5,Kinder!BP630),MIN('Berechnung 4_5 _ x'!$E$31:$F$32))),Kinder!BP630)</f>
        <v>0</v>
      </c>
      <c r="BC631">
        <f>IF(Kinder!BQ630&gt;=4.5,IF('Berechnung 4_5 _ x'!I$5="Nein",4.5,IF(Kinder!AO$903&lt;3,IF(MAX(Kinder!$AJ$903:AO$903)&lt;3,4.5,Kinder!BQ630),MIN('Berechnung 4_5 _ x'!$E$31:$F$32))),Kinder!BQ630)</f>
        <v>0</v>
      </c>
      <c r="BD631">
        <f>IF(Kinder!BR630&gt;=4.5,IF('Berechnung 4_5 _ x'!J$5="Nein",4.5,IF(Kinder!AP$903&lt;3,IF(MAX(Kinder!$AJ$903:AP$903)&lt;3,4.5,Kinder!BR630),MIN('Berechnung 4_5 _ x'!$E$31:$F$32))),Kinder!BR630)</f>
        <v>0</v>
      </c>
      <c r="BE631">
        <f>IF(Kinder!BS630&gt;=4.5,IF('Berechnung 4_5 _ x'!K$5="Nein",4.5,IF(Kinder!AQ$903&lt;3,IF(MAX(Kinder!$AJ$903:AQ$903)&lt;3,4.5,Kinder!BS630),MIN('Berechnung 4_5 _ x'!$E$31:$F$32))),Kinder!BS630)</f>
        <v>0</v>
      </c>
      <c r="BF631">
        <f>IF(Kinder!BT630&gt;=4.5,IF('Berechnung 4_5 _ x'!L$5="Nein",4.5,IF(Kinder!AR$903&lt;3,IF(MAX(Kinder!$AJ$903:AR$903)&lt;3,4.5,Kinder!BT630),MIN('Berechnung 4_5 _ x'!$E$31:$F$32))),Kinder!BT630)</f>
        <v>0</v>
      </c>
      <c r="BG631">
        <f>IF(Kinder!BU630&gt;=4.5,IF('Berechnung 4_5 _ x'!M$5="Nein",4.5,IF(Kinder!AS$903&lt;3,IF(MAX(Kinder!$AJ$903:AS$903)&lt;3,4.5,Kinder!BU630),MIN('Berechnung 4_5 _ x'!$E$31:$F$32))),Kinder!BU630)</f>
        <v>0</v>
      </c>
      <c r="BH631">
        <f>IF(Kinder!BV630&gt;=4.5,IF('Berechnung 4_5 _ x'!N$5="Nein",4.5,IF(Kinder!AT$903&lt;3,IF(MAX(Kinder!$AJ$903:AT$903)&lt;3,4.5,Kinder!BV630),MIN('Berechnung 4_5 _ x'!$E$31:$F$32))),Kinder!BV630)</f>
        <v>0</v>
      </c>
      <c r="BI631">
        <f>IF(Kinder!BW630&gt;=4.5,IF('Berechnung 4_5 _ x'!O$5="Nein",4.5,IF(Kinder!AU$903&lt;3,IF(MAX(Kinder!$AJ$903:AU$903)&lt;3,4.5,Kinder!BW630),MIN('Berechnung 4_5 _ x'!$E$31:$F$32))),Kinder!BW630)</f>
        <v>0</v>
      </c>
      <c r="BJ631">
        <f t="shared" ref="BJ631:BU631" si="1046">MIN(AX630,AX631)*AX632</f>
        <v>0</v>
      </c>
      <c r="BK631">
        <f t="shared" si="1046"/>
        <v>0</v>
      </c>
      <c r="BL631">
        <f t="shared" si="1046"/>
        <v>0</v>
      </c>
      <c r="BM631">
        <f t="shared" si="1046"/>
        <v>0</v>
      </c>
      <c r="BN631">
        <f t="shared" si="1046"/>
        <v>0</v>
      </c>
      <c r="BO631">
        <f t="shared" si="1046"/>
        <v>0</v>
      </c>
      <c r="BP631">
        <f t="shared" si="1046"/>
        <v>0</v>
      </c>
      <c r="BQ631">
        <f t="shared" si="1046"/>
        <v>0</v>
      </c>
      <c r="BR631">
        <f t="shared" si="1046"/>
        <v>0</v>
      </c>
      <c r="BS631">
        <f t="shared" si="1046"/>
        <v>0</v>
      </c>
      <c r="BT631">
        <f t="shared" si="1046"/>
        <v>0</v>
      </c>
      <c r="BU631">
        <f t="shared" si="1046"/>
        <v>0</v>
      </c>
      <c r="BV631">
        <f>SUM(BJ631:BU631)</f>
        <v>0</v>
      </c>
      <c r="CJ631" s="78"/>
      <c r="CK631" s="581"/>
      <c r="CL631" s="581"/>
      <c r="CM631" s="581"/>
    </row>
    <row r="632" spans="1:91" ht="13.5" thickBot="1" x14ac:dyDescent="0.25">
      <c r="A632" s="167"/>
      <c r="B632" s="79"/>
      <c r="C632" s="79"/>
      <c r="D632" s="79"/>
      <c r="E632" s="79"/>
      <c r="F632" s="79"/>
      <c r="G632" s="79"/>
      <c r="H632" s="79"/>
      <c r="I632" s="79"/>
      <c r="J632" s="79"/>
      <c r="K632" s="79"/>
      <c r="L632" s="79"/>
      <c r="M632" s="79"/>
      <c r="N632" s="79"/>
      <c r="O632" s="79"/>
      <c r="P632" s="79"/>
      <c r="Q632" s="79"/>
      <c r="R632" s="79"/>
      <c r="S632" s="79"/>
      <c r="T632" s="79"/>
      <c r="U632" s="79"/>
      <c r="V632" s="79"/>
      <c r="W632" s="79"/>
      <c r="X632" s="79"/>
      <c r="Y632" s="79">
        <f t="shared" ref="Y632:AJ632" si="1047">A630*M631</f>
        <v>0</v>
      </c>
      <c r="Z632" s="79">
        <f t="shared" si="1047"/>
        <v>0</v>
      </c>
      <c r="AA632" s="79">
        <f t="shared" si="1047"/>
        <v>0</v>
      </c>
      <c r="AB632" s="79">
        <f t="shared" si="1047"/>
        <v>0</v>
      </c>
      <c r="AC632" s="79">
        <f t="shared" si="1047"/>
        <v>0</v>
      </c>
      <c r="AD632" s="79">
        <f t="shared" si="1047"/>
        <v>0</v>
      </c>
      <c r="AE632" s="79">
        <f t="shared" si="1047"/>
        <v>0</v>
      </c>
      <c r="AF632" s="79">
        <f t="shared" si="1047"/>
        <v>0</v>
      </c>
      <c r="AG632" s="79">
        <f t="shared" si="1047"/>
        <v>0</v>
      </c>
      <c r="AH632" s="79">
        <f t="shared" si="1047"/>
        <v>0</v>
      </c>
      <c r="AI632" s="79">
        <f t="shared" si="1047"/>
        <v>0</v>
      </c>
      <c r="AJ632" s="79">
        <f t="shared" si="1047"/>
        <v>0</v>
      </c>
      <c r="AK632" s="79">
        <f t="shared" ref="AK632:AV632" si="1048">IF(A630&gt;4.4,M631,A630*M631)</f>
        <v>0</v>
      </c>
      <c r="AL632" s="79">
        <f t="shared" si="1048"/>
        <v>0</v>
      </c>
      <c r="AM632" s="79">
        <f t="shared" si="1048"/>
        <v>0</v>
      </c>
      <c r="AN632" s="79">
        <f t="shared" si="1048"/>
        <v>0</v>
      </c>
      <c r="AO632" s="79">
        <f t="shared" si="1048"/>
        <v>0</v>
      </c>
      <c r="AP632" s="79">
        <f t="shared" si="1048"/>
        <v>0</v>
      </c>
      <c r="AQ632" s="79">
        <f t="shared" si="1048"/>
        <v>0</v>
      </c>
      <c r="AR632" s="79">
        <f t="shared" si="1048"/>
        <v>0</v>
      </c>
      <c r="AS632" s="79">
        <f t="shared" si="1048"/>
        <v>0</v>
      </c>
      <c r="AT632" s="79">
        <f t="shared" si="1048"/>
        <v>0</v>
      </c>
      <c r="AU632" s="79">
        <f t="shared" si="1048"/>
        <v>0</v>
      </c>
      <c r="AV632" s="79">
        <f t="shared" si="1048"/>
        <v>0</v>
      </c>
      <c r="AW632" s="79">
        <f>SUM(Y632:AJ632)</f>
        <v>0</v>
      </c>
      <c r="AX632" s="168">
        <f>Kinder!BL631</f>
        <v>0</v>
      </c>
      <c r="AY632" s="168">
        <f>Kinder!BM631</f>
        <v>0</v>
      </c>
      <c r="AZ632" s="168">
        <f>Kinder!BN631</f>
        <v>0</v>
      </c>
      <c r="BA632" s="168">
        <f>Kinder!BO631</f>
        <v>0</v>
      </c>
      <c r="BB632" s="168">
        <f>Kinder!BP631</f>
        <v>0</v>
      </c>
      <c r="BC632" s="168">
        <f>Kinder!BQ631</f>
        <v>0</v>
      </c>
      <c r="BD632" s="168">
        <f>Kinder!BR631</f>
        <v>0</v>
      </c>
      <c r="BE632" s="168">
        <f>Kinder!BS631</f>
        <v>0</v>
      </c>
      <c r="BF632" s="168">
        <f>Kinder!BT631</f>
        <v>0</v>
      </c>
      <c r="BG632" s="168">
        <f>Kinder!BU631</f>
        <v>0</v>
      </c>
      <c r="BH632" s="168">
        <f>Kinder!BV631</f>
        <v>0</v>
      </c>
      <c r="BI632" s="168">
        <f>Kinder!BW631</f>
        <v>0</v>
      </c>
      <c r="BV632" s="79"/>
      <c r="BW632" s="79">
        <f t="shared" ref="BW632:CH632" si="1049">IF(MIN(AX630,AX631)&gt;4.5,4.5*AX632,BJ631)</f>
        <v>0</v>
      </c>
      <c r="BX632" s="79">
        <f t="shared" si="1049"/>
        <v>0</v>
      </c>
      <c r="BY632" s="79">
        <f t="shared" si="1049"/>
        <v>0</v>
      </c>
      <c r="BZ632" s="79">
        <f t="shared" si="1049"/>
        <v>0</v>
      </c>
      <c r="CA632" s="79">
        <f t="shared" si="1049"/>
        <v>0</v>
      </c>
      <c r="CB632" s="79">
        <f t="shared" si="1049"/>
        <v>0</v>
      </c>
      <c r="CC632" s="79">
        <f t="shared" si="1049"/>
        <v>0</v>
      </c>
      <c r="CD632" s="79">
        <f t="shared" si="1049"/>
        <v>0</v>
      </c>
      <c r="CE632" s="79">
        <f t="shared" si="1049"/>
        <v>0</v>
      </c>
      <c r="CF632" s="79">
        <f t="shared" si="1049"/>
        <v>0</v>
      </c>
      <c r="CG632" s="79">
        <f t="shared" si="1049"/>
        <v>0</v>
      </c>
      <c r="CH632" s="79">
        <f t="shared" si="1049"/>
        <v>0</v>
      </c>
      <c r="CI632" s="79">
        <f>SUM(BW632:CH632)</f>
        <v>0</v>
      </c>
      <c r="CJ632" s="80"/>
      <c r="CK632" s="581"/>
      <c r="CL632" s="581"/>
      <c r="CM632" s="581"/>
    </row>
    <row r="633" spans="1:91" x14ac:dyDescent="0.2">
      <c r="A633" s="124">
        <f>Kinder!E633</f>
        <v>0</v>
      </c>
      <c r="B633">
        <f>Kinder!F633</f>
        <v>0</v>
      </c>
      <c r="C633">
        <f>Kinder!G633</f>
        <v>0</v>
      </c>
      <c r="D633">
        <f>Kinder!H633</f>
        <v>0</v>
      </c>
      <c r="E633">
        <f>Kinder!I633</f>
        <v>0</v>
      </c>
      <c r="F633">
        <f>Kinder!J633</f>
        <v>0</v>
      </c>
      <c r="G633">
        <f>Kinder!K633</f>
        <v>0</v>
      </c>
      <c r="H633">
        <f>Kinder!L633</f>
        <v>0</v>
      </c>
      <c r="I633">
        <f>Kinder!M633</f>
        <v>0</v>
      </c>
      <c r="J633">
        <f>Kinder!N633</f>
        <v>0</v>
      </c>
      <c r="K633">
        <f>Kinder!O633</f>
        <v>0</v>
      </c>
      <c r="L633">
        <f>Kinder!P633</f>
        <v>0</v>
      </c>
      <c r="AX633" s="165">
        <f>IF(Kinder!BL633=4.5,'Berechnung 4_5 _ x'!$E$31,Kinder!BL633)</f>
        <v>0</v>
      </c>
      <c r="AY633" s="165">
        <f>IF(Kinder!F633=4.5,'Berechnung 4_5 _ x'!$E$31,Kinder!F633)</f>
        <v>0</v>
      </c>
      <c r="AZ633" s="165">
        <f>IF(Kinder!G633=4.5,'Berechnung 4_5 _ x'!$E$31,Kinder!G633)</f>
        <v>0</v>
      </c>
      <c r="BA633" s="165">
        <f>IF(Kinder!H633=4.5,'Berechnung 4_5 _ x'!$E$31,Kinder!H633)</f>
        <v>0</v>
      </c>
      <c r="BB633" s="165">
        <f>IF(Kinder!I633=4.5,'Berechnung 4_5 _ x'!$E$31,Kinder!I633)</f>
        <v>0</v>
      </c>
      <c r="BC633" s="165">
        <f>IF(Kinder!J633=4.5,'Berechnung 4_5 _ x'!$E$31,Kinder!J633)</f>
        <v>0</v>
      </c>
      <c r="BD633" s="165">
        <f>IF(Kinder!K633=4.5,'Berechnung 4_5 _ x'!$E$31,Kinder!K633)</f>
        <v>0</v>
      </c>
      <c r="BE633" s="165">
        <f>IF(Kinder!L633=4.5,'Berechnung 4_5 _ x'!$E$31,Kinder!L633)</f>
        <v>0</v>
      </c>
      <c r="BF633" s="165">
        <f>IF(Kinder!M633=4.5,'Berechnung 4_5 _ x'!$E$31,Kinder!M633)</f>
        <v>0</v>
      </c>
      <c r="BG633" s="165">
        <f>IF(Kinder!N633=4.5,'Berechnung 4_5 _ x'!$E$31,Kinder!N633)</f>
        <v>0</v>
      </c>
      <c r="BH633" s="165">
        <f>IF(Kinder!O633=4.5,'Berechnung 4_5 _ x'!$E$31,Kinder!O633)</f>
        <v>0</v>
      </c>
      <c r="BI633" s="165">
        <f>IF(Kinder!P633=4.5,'Berechnung 4_5 _ x'!$E$31,Kinder!P633)</f>
        <v>0</v>
      </c>
      <c r="BJ633" s="165"/>
      <c r="BK633" s="165"/>
      <c r="BL633" s="165"/>
      <c r="BM633" s="165"/>
      <c r="BN633" s="165"/>
      <c r="BO633" s="165"/>
      <c r="BP633" s="165"/>
      <c r="BQ633" s="165"/>
      <c r="BR633" s="165"/>
      <c r="BS633" s="165"/>
      <c r="BT633" s="165"/>
      <c r="BU633" s="165"/>
      <c r="BW633">
        <f t="shared" ref="BW633:CH633" si="1050">IF(MIN(AX633,AX634)&gt;=4.5,1*AX635,BJ634)</f>
        <v>0</v>
      </c>
      <c r="BX633">
        <f t="shared" si="1050"/>
        <v>0</v>
      </c>
      <c r="BY633">
        <f t="shared" si="1050"/>
        <v>0</v>
      </c>
      <c r="BZ633">
        <f t="shared" si="1050"/>
        <v>0</v>
      </c>
      <c r="CA633">
        <f t="shared" si="1050"/>
        <v>0</v>
      </c>
      <c r="CB633">
        <f t="shared" si="1050"/>
        <v>0</v>
      </c>
      <c r="CC633">
        <f t="shared" si="1050"/>
        <v>0</v>
      </c>
      <c r="CD633">
        <f t="shared" si="1050"/>
        <v>0</v>
      </c>
      <c r="CE633">
        <f t="shared" si="1050"/>
        <v>0</v>
      </c>
      <c r="CF633">
        <f t="shared" si="1050"/>
        <v>0</v>
      </c>
      <c r="CG633">
        <f t="shared" si="1050"/>
        <v>0</v>
      </c>
      <c r="CH633">
        <f t="shared" si="1050"/>
        <v>0</v>
      </c>
      <c r="CJ633" s="78">
        <f>SUM(BW633:CH633)</f>
        <v>0</v>
      </c>
      <c r="CK633" s="581">
        <f>CL633+CM633</f>
        <v>0</v>
      </c>
      <c r="CL633" s="581">
        <f>IF(COUNTIF(Kinder!E635:P635,Antrag!$C$4)=0,0,(IF(AND(A633=2,Kinder!E635=Antrag!$C$4),M634,0)+IF(AND(OR(A633=2,B633=2),Kinder!F635=Antrag!$C$4),N634,0)+IF(AND(OR(A633=2,B633=2,C633=2),Kinder!G635=Antrag!$C$4),O634,0)+IF(AND(OR(A633=2,B633=2,C633=2,D633=2),Kinder!H635=Antrag!$C$4),P634,0)+IF(AND(OR(A633=2,B633=2,C633=2,D633=2,E633=2),Kinder!I635=Antrag!$C$4),Q634,0)+IF(AND(OR(A633=2,B633=2,C633=2,D633=2,E633=2,F633=2),Kinder!J635=Antrag!$C$4),R634,0))/12)</f>
        <v>0</v>
      </c>
      <c r="CM633" s="581">
        <f>IF(COUNTIF(Kinder!E635:P635,Antrag!$C$4)=0,0,(IF(AND(OR(A633=2,B633=2,C633=2,D633=2,E633=2,F633=2,G633=2),Kinder!K635=Antrag!$C$4),S634,0)+IF(AND(OR(A633=2,B633=2,C633=2,D633=2,E633=2,F633=2,G633=2,H633=2),Kinder!L635=Antrag!$C$4),T634,0)+IF(AND(OR(A633=2,B633=2,C633=2,D633=2,E633=2,F633=2,G633=2,H633=2,I633=2),Kinder!M635=Antrag!$C$4),U634,0)+IF(AND(OR(A633=2,B633=2,C633=2,D633=2,E633=2,F633=2,G633=2,H633=2,I633=2,J633=2),Kinder!N635=Antrag!$C$4),V634,0)+IF(AND(OR(A633=2,B633=2,C633=2,D633=2,E633=2,F633=2,G633=2,H633=2,I633=2,J633=2,K633=2),Kinder!O635=Antrag!$C$4),W634,0)+IF(AND(OR(A633=2,B633=2,C633=2,D633=2,E633=2,F633=2,G633=2,H633=2,I633=2,J633=2,K633=2,L633=2),Kinder!P635=Antrag!$C$4),X634,0))/12)</f>
        <v>0</v>
      </c>
    </row>
    <row r="634" spans="1:91" x14ac:dyDescent="0.2">
      <c r="A634" s="124"/>
      <c r="M634">
        <f>Kinder!E634</f>
        <v>0</v>
      </c>
      <c r="N634">
        <f>Kinder!F634</f>
        <v>0</v>
      </c>
      <c r="O634">
        <f>Kinder!G634</f>
        <v>0</v>
      </c>
      <c r="P634">
        <f>Kinder!H634</f>
        <v>0</v>
      </c>
      <c r="Q634">
        <f>Kinder!I634</f>
        <v>0</v>
      </c>
      <c r="R634">
        <f>Kinder!J634</f>
        <v>0</v>
      </c>
      <c r="S634">
        <f>Kinder!K634</f>
        <v>0</v>
      </c>
      <c r="T634">
        <f>Kinder!L634</f>
        <v>0</v>
      </c>
      <c r="U634">
        <f>Kinder!M634</f>
        <v>0</v>
      </c>
      <c r="V634">
        <f>Kinder!N634</f>
        <v>0</v>
      </c>
      <c r="W634">
        <f>Kinder!O634</f>
        <v>0</v>
      </c>
      <c r="X634">
        <f>Kinder!P634</f>
        <v>0</v>
      </c>
      <c r="AX634">
        <f>IF(Kinder!BL633&gt;=4.5,IF('Berechnung 4_5 _ x'!D$5="Nein",4.5,IF(Kinder!AJ$903&lt;3,IF(MAX(Kinder!$AJ$903:AJ$903)&lt;3,4.5,Kinder!BL633),MIN('Berechnung 4_5 _ x'!$E$31:$F$32))),Kinder!BL633)</f>
        <v>0</v>
      </c>
      <c r="AY634">
        <f>IF(Kinder!BM633&gt;=4.5,IF('Berechnung 4_5 _ x'!E$5="Nein",4.5,IF(Kinder!AK$903&lt;3,IF(MAX(Kinder!$AJ$903:AK$903)&lt;3,4.5,Kinder!BM633),MIN('Berechnung 4_5 _ x'!$E$31:$F$32))),Kinder!BM633)</f>
        <v>0</v>
      </c>
      <c r="AZ634">
        <f>IF(Kinder!BN633&gt;=4.5,IF('Berechnung 4_5 _ x'!F$5="Nein",4.5,IF(Kinder!AL$903&lt;3,IF(MAX(Kinder!$AJ$903:AL$903)&lt;3,4.5,Kinder!BN633),MIN('Berechnung 4_5 _ x'!$E$31:$F$32))),Kinder!BN633)</f>
        <v>0</v>
      </c>
      <c r="BA634">
        <f>IF(Kinder!BO633&gt;=4.5,IF('Berechnung 4_5 _ x'!G$5="Nein",4.5,IF(Kinder!AM$903&lt;3,IF(MAX(Kinder!$AJ$903:AM$903)&lt;3,4.5,Kinder!BO633),MIN('Berechnung 4_5 _ x'!$E$31:$F$32))),Kinder!BO633)</f>
        <v>0</v>
      </c>
      <c r="BB634">
        <f>IF(Kinder!BP633&gt;=4.5,IF('Berechnung 4_5 _ x'!H$5="Nein",4.5,IF(Kinder!AN$903&lt;3,IF(MAX(Kinder!$AJ$903:AN$903)&lt;3,4.5,Kinder!BP633),MIN('Berechnung 4_5 _ x'!$E$31:$F$32))),Kinder!BP633)</f>
        <v>0</v>
      </c>
      <c r="BC634">
        <f>IF(Kinder!BQ633&gt;=4.5,IF('Berechnung 4_5 _ x'!I$5="Nein",4.5,IF(Kinder!AO$903&lt;3,IF(MAX(Kinder!$AJ$903:AO$903)&lt;3,4.5,Kinder!BQ633),MIN('Berechnung 4_5 _ x'!$E$31:$F$32))),Kinder!BQ633)</f>
        <v>0</v>
      </c>
      <c r="BD634">
        <f>IF(Kinder!BR633&gt;=4.5,IF('Berechnung 4_5 _ x'!J$5="Nein",4.5,IF(Kinder!AP$903&lt;3,IF(MAX(Kinder!$AJ$903:AP$903)&lt;3,4.5,Kinder!BR633),MIN('Berechnung 4_5 _ x'!$E$31:$F$32))),Kinder!BR633)</f>
        <v>0</v>
      </c>
      <c r="BE634">
        <f>IF(Kinder!BS633&gt;=4.5,IF('Berechnung 4_5 _ x'!K$5="Nein",4.5,IF(Kinder!AQ$903&lt;3,IF(MAX(Kinder!$AJ$903:AQ$903)&lt;3,4.5,Kinder!BS633),MIN('Berechnung 4_5 _ x'!$E$31:$F$32))),Kinder!BS633)</f>
        <v>0</v>
      </c>
      <c r="BF634">
        <f>IF(Kinder!BT633&gt;=4.5,IF('Berechnung 4_5 _ x'!L$5="Nein",4.5,IF(Kinder!AR$903&lt;3,IF(MAX(Kinder!$AJ$903:AR$903)&lt;3,4.5,Kinder!BT633),MIN('Berechnung 4_5 _ x'!$E$31:$F$32))),Kinder!BT633)</f>
        <v>0</v>
      </c>
      <c r="BG634">
        <f>IF(Kinder!BU633&gt;=4.5,IF('Berechnung 4_5 _ x'!M$5="Nein",4.5,IF(Kinder!AS$903&lt;3,IF(MAX(Kinder!$AJ$903:AS$903)&lt;3,4.5,Kinder!BU633),MIN('Berechnung 4_5 _ x'!$E$31:$F$32))),Kinder!BU633)</f>
        <v>0</v>
      </c>
      <c r="BH634">
        <f>IF(Kinder!BV633&gt;=4.5,IF('Berechnung 4_5 _ x'!N$5="Nein",4.5,IF(Kinder!AT$903&lt;3,IF(MAX(Kinder!$AJ$903:AT$903)&lt;3,4.5,Kinder!BV633),MIN('Berechnung 4_5 _ x'!$E$31:$F$32))),Kinder!BV633)</f>
        <v>0</v>
      </c>
      <c r="BI634">
        <f>IF(Kinder!BW633&gt;=4.5,IF('Berechnung 4_5 _ x'!O$5="Nein",4.5,IF(Kinder!AU$903&lt;3,IF(MAX(Kinder!$AJ$903:AU$903)&lt;3,4.5,Kinder!BW633),MIN('Berechnung 4_5 _ x'!$E$31:$F$32))),Kinder!BW633)</f>
        <v>0</v>
      </c>
      <c r="BJ634">
        <f t="shared" ref="BJ634:BU634" si="1051">MIN(AX633,AX634)*AX635</f>
        <v>0</v>
      </c>
      <c r="BK634">
        <f t="shared" si="1051"/>
        <v>0</v>
      </c>
      <c r="BL634">
        <f t="shared" si="1051"/>
        <v>0</v>
      </c>
      <c r="BM634">
        <f t="shared" si="1051"/>
        <v>0</v>
      </c>
      <c r="BN634">
        <f t="shared" si="1051"/>
        <v>0</v>
      </c>
      <c r="BO634">
        <f t="shared" si="1051"/>
        <v>0</v>
      </c>
      <c r="BP634">
        <f t="shared" si="1051"/>
        <v>0</v>
      </c>
      <c r="BQ634">
        <f t="shared" si="1051"/>
        <v>0</v>
      </c>
      <c r="BR634">
        <f t="shared" si="1051"/>
        <v>0</v>
      </c>
      <c r="BS634">
        <f t="shared" si="1051"/>
        <v>0</v>
      </c>
      <c r="BT634">
        <f t="shared" si="1051"/>
        <v>0</v>
      </c>
      <c r="BU634">
        <f t="shared" si="1051"/>
        <v>0</v>
      </c>
      <c r="BV634">
        <f>SUM(BJ634:BU634)</f>
        <v>0</v>
      </c>
      <c r="CJ634" s="78"/>
      <c r="CK634" s="581"/>
      <c r="CL634" s="581"/>
      <c r="CM634" s="581"/>
    </row>
    <row r="635" spans="1:91" ht="13.5" thickBot="1" x14ac:dyDescent="0.25">
      <c r="A635" s="167"/>
      <c r="B635" s="79"/>
      <c r="C635" s="79"/>
      <c r="D635" s="79"/>
      <c r="E635" s="79"/>
      <c r="F635" s="79"/>
      <c r="G635" s="79"/>
      <c r="H635" s="79"/>
      <c r="I635" s="79"/>
      <c r="J635" s="79"/>
      <c r="K635" s="79"/>
      <c r="L635" s="79"/>
      <c r="M635" s="79"/>
      <c r="N635" s="79"/>
      <c r="O635" s="79"/>
      <c r="P635" s="79"/>
      <c r="Q635" s="79"/>
      <c r="R635" s="79"/>
      <c r="S635" s="79"/>
      <c r="T635" s="79"/>
      <c r="U635" s="79"/>
      <c r="V635" s="79"/>
      <c r="W635" s="79"/>
      <c r="X635" s="79"/>
      <c r="Y635" s="79">
        <f t="shared" ref="Y635:AJ635" si="1052">A633*M634</f>
        <v>0</v>
      </c>
      <c r="Z635" s="79">
        <f t="shared" si="1052"/>
        <v>0</v>
      </c>
      <c r="AA635" s="79">
        <f t="shared" si="1052"/>
        <v>0</v>
      </c>
      <c r="AB635" s="79">
        <f t="shared" si="1052"/>
        <v>0</v>
      </c>
      <c r="AC635" s="79">
        <f t="shared" si="1052"/>
        <v>0</v>
      </c>
      <c r="AD635" s="79">
        <f t="shared" si="1052"/>
        <v>0</v>
      </c>
      <c r="AE635" s="79">
        <f t="shared" si="1052"/>
        <v>0</v>
      </c>
      <c r="AF635" s="79">
        <f t="shared" si="1052"/>
        <v>0</v>
      </c>
      <c r="AG635" s="79">
        <f t="shared" si="1052"/>
        <v>0</v>
      </c>
      <c r="AH635" s="79">
        <f t="shared" si="1052"/>
        <v>0</v>
      </c>
      <c r="AI635" s="79">
        <f t="shared" si="1052"/>
        <v>0</v>
      </c>
      <c r="AJ635" s="79">
        <f t="shared" si="1052"/>
        <v>0</v>
      </c>
      <c r="AK635" s="79">
        <f t="shared" ref="AK635:AV635" si="1053">IF(A633&gt;4.4,M634,A633*M634)</f>
        <v>0</v>
      </c>
      <c r="AL635" s="79">
        <f t="shared" si="1053"/>
        <v>0</v>
      </c>
      <c r="AM635" s="79">
        <f t="shared" si="1053"/>
        <v>0</v>
      </c>
      <c r="AN635" s="79">
        <f t="shared" si="1053"/>
        <v>0</v>
      </c>
      <c r="AO635" s="79">
        <f t="shared" si="1053"/>
        <v>0</v>
      </c>
      <c r="AP635" s="79">
        <f t="shared" si="1053"/>
        <v>0</v>
      </c>
      <c r="AQ635" s="79">
        <f t="shared" si="1053"/>
        <v>0</v>
      </c>
      <c r="AR635" s="79">
        <f t="shared" si="1053"/>
        <v>0</v>
      </c>
      <c r="AS635" s="79">
        <f t="shared" si="1053"/>
        <v>0</v>
      </c>
      <c r="AT635" s="79">
        <f t="shared" si="1053"/>
        <v>0</v>
      </c>
      <c r="AU635" s="79">
        <f t="shared" si="1053"/>
        <v>0</v>
      </c>
      <c r="AV635" s="79">
        <f t="shared" si="1053"/>
        <v>0</v>
      </c>
      <c r="AW635" s="79">
        <f>SUM(Y635:AJ635)</f>
        <v>0</v>
      </c>
      <c r="AX635" s="168">
        <f>Kinder!BL634</f>
        <v>0</v>
      </c>
      <c r="AY635" s="168">
        <f>Kinder!BM634</f>
        <v>0</v>
      </c>
      <c r="AZ635" s="168">
        <f>Kinder!BN634</f>
        <v>0</v>
      </c>
      <c r="BA635" s="168">
        <f>Kinder!BO634</f>
        <v>0</v>
      </c>
      <c r="BB635" s="168">
        <f>Kinder!BP634</f>
        <v>0</v>
      </c>
      <c r="BC635" s="168">
        <f>Kinder!BQ634</f>
        <v>0</v>
      </c>
      <c r="BD635" s="168">
        <f>Kinder!BR634</f>
        <v>0</v>
      </c>
      <c r="BE635" s="168">
        <f>Kinder!BS634</f>
        <v>0</v>
      </c>
      <c r="BF635" s="168">
        <f>Kinder!BT634</f>
        <v>0</v>
      </c>
      <c r="BG635" s="168">
        <f>Kinder!BU634</f>
        <v>0</v>
      </c>
      <c r="BH635" s="168">
        <f>Kinder!BV634</f>
        <v>0</v>
      </c>
      <c r="BI635" s="168">
        <f>Kinder!BW634</f>
        <v>0</v>
      </c>
      <c r="BV635" s="79"/>
      <c r="BW635" s="79">
        <f t="shared" ref="BW635:CH635" si="1054">IF(MIN(AX633,AX634)&gt;4.5,4.5*AX635,BJ634)</f>
        <v>0</v>
      </c>
      <c r="BX635" s="79">
        <f t="shared" si="1054"/>
        <v>0</v>
      </c>
      <c r="BY635" s="79">
        <f t="shared" si="1054"/>
        <v>0</v>
      </c>
      <c r="BZ635" s="79">
        <f t="shared" si="1054"/>
        <v>0</v>
      </c>
      <c r="CA635" s="79">
        <f t="shared" si="1054"/>
        <v>0</v>
      </c>
      <c r="CB635" s="79">
        <f t="shared" si="1054"/>
        <v>0</v>
      </c>
      <c r="CC635" s="79">
        <f t="shared" si="1054"/>
        <v>0</v>
      </c>
      <c r="CD635" s="79">
        <f t="shared" si="1054"/>
        <v>0</v>
      </c>
      <c r="CE635" s="79">
        <f t="shared" si="1054"/>
        <v>0</v>
      </c>
      <c r="CF635" s="79">
        <f t="shared" si="1054"/>
        <v>0</v>
      </c>
      <c r="CG635" s="79">
        <f t="shared" si="1054"/>
        <v>0</v>
      </c>
      <c r="CH635" s="79">
        <f t="shared" si="1054"/>
        <v>0</v>
      </c>
      <c r="CI635" s="79">
        <f>SUM(BW635:CH635)</f>
        <v>0</v>
      </c>
      <c r="CJ635" s="80"/>
      <c r="CK635" s="581"/>
      <c r="CL635" s="581"/>
      <c r="CM635" s="581"/>
    </row>
    <row r="636" spans="1:91" x14ac:dyDescent="0.2">
      <c r="A636" s="124">
        <f>Kinder!E636</f>
        <v>0</v>
      </c>
      <c r="B636">
        <f>Kinder!F636</f>
        <v>0</v>
      </c>
      <c r="C636">
        <f>Kinder!G636</f>
        <v>0</v>
      </c>
      <c r="D636">
        <f>Kinder!H636</f>
        <v>0</v>
      </c>
      <c r="E636">
        <f>Kinder!I636</f>
        <v>0</v>
      </c>
      <c r="F636">
        <f>Kinder!J636</f>
        <v>0</v>
      </c>
      <c r="G636">
        <f>Kinder!K636</f>
        <v>0</v>
      </c>
      <c r="H636">
        <f>Kinder!L636</f>
        <v>0</v>
      </c>
      <c r="I636">
        <f>Kinder!M636</f>
        <v>0</v>
      </c>
      <c r="J636">
        <f>Kinder!N636</f>
        <v>0</v>
      </c>
      <c r="K636">
        <f>Kinder!O636</f>
        <v>0</v>
      </c>
      <c r="L636">
        <f>Kinder!P636</f>
        <v>0</v>
      </c>
      <c r="AX636" s="165">
        <f>IF(Kinder!BL636=4.5,'Berechnung 4_5 _ x'!$E$31,Kinder!BL636)</f>
        <v>0</v>
      </c>
      <c r="AY636" s="165">
        <f>IF(Kinder!F636=4.5,'Berechnung 4_5 _ x'!$E$31,Kinder!F636)</f>
        <v>0</v>
      </c>
      <c r="AZ636" s="165">
        <f>IF(Kinder!G636=4.5,'Berechnung 4_5 _ x'!$E$31,Kinder!G636)</f>
        <v>0</v>
      </c>
      <c r="BA636" s="165">
        <f>IF(Kinder!H636=4.5,'Berechnung 4_5 _ x'!$E$31,Kinder!H636)</f>
        <v>0</v>
      </c>
      <c r="BB636" s="165">
        <f>IF(Kinder!I636=4.5,'Berechnung 4_5 _ x'!$E$31,Kinder!I636)</f>
        <v>0</v>
      </c>
      <c r="BC636" s="165">
        <f>IF(Kinder!J636=4.5,'Berechnung 4_5 _ x'!$E$31,Kinder!J636)</f>
        <v>0</v>
      </c>
      <c r="BD636" s="165">
        <f>IF(Kinder!K636=4.5,'Berechnung 4_5 _ x'!$E$31,Kinder!K636)</f>
        <v>0</v>
      </c>
      <c r="BE636" s="165">
        <f>IF(Kinder!L636=4.5,'Berechnung 4_5 _ x'!$E$31,Kinder!L636)</f>
        <v>0</v>
      </c>
      <c r="BF636" s="165">
        <f>IF(Kinder!M636=4.5,'Berechnung 4_5 _ x'!$E$31,Kinder!M636)</f>
        <v>0</v>
      </c>
      <c r="BG636" s="165">
        <f>IF(Kinder!N636=4.5,'Berechnung 4_5 _ x'!$E$31,Kinder!N636)</f>
        <v>0</v>
      </c>
      <c r="BH636" s="165">
        <f>IF(Kinder!O636=4.5,'Berechnung 4_5 _ x'!$E$31,Kinder!O636)</f>
        <v>0</v>
      </c>
      <c r="BI636" s="165">
        <f>IF(Kinder!P636=4.5,'Berechnung 4_5 _ x'!$E$31,Kinder!P636)</f>
        <v>0</v>
      </c>
      <c r="BJ636" s="165"/>
      <c r="BK636" s="165"/>
      <c r="BL636" s="165"/>
      <c r="BM636" s="165"/>
      <c r="BN636" s="165"/>
      <c r="BO636" s="165"/>
      <c r="BP636" s="165"/>
      <c r="BQ636" s="165"/>
      <c r="BR636" s="165"/>
      <c r="BS636" s="165"/>
      <c r="BT636" s="165"/>
      <c r="BU636" s="165"/>
      <c r="BW636">
        <f t="shared" ref="BW636:CH636" si="1055">IF(MIN(AX636,AX637)&gt;=4.5,1*AX638,BJ637)</f>
        <v>0</v>
      </c>
      <c r="BX636">
        <f t="shared" si="1055"/>
        <v>0</v>
      </c>
      <c r="BY636">
        <f t="shared" si="1055"/>
        <v>0</v>
      </c>
      <c r="BZ636">
        <f t="shared" si="1055"/>
        <v>0</v>
      </c>
      <c r="CA636">
        <f t="shared" si="1055"/>
        <v>0</v>
      </c>
      <c r="CB636">
        <f t="shared" si="1055"/>
        <v>0</v>
      </c>
      <c r="CC636">
        <f t="shared" si="1055"/>
        <v>0</v>
      </c>
      <c r="CD636">
        <f t="shared" si="1055"/>
        <v>0</v>
      </c>
      <c r="CE636">
        <f t="shared" si="1055"/>
        <v>0</v>
      </c>
      <c r="CF636">
        <f t="shared" si="1055"/>
        <v>0</v>
      </c>
      <c r="CG636">
        <f t="shared" si="1055"/>
        <v>0</v>
      </c>
      <c r="CH636">
        <f t="shared" si="1055"/>
        <v>0</v>
      </c>
      <c r="CJ636" s="78">
        <f>SUM(BW636:CH636)</f>
        <v>0</v>
      </c>
      <c r="CK636" s="581">
        <f>CL636+CM636</f>
        <v>0</v>
      </c>
      <c r="CL636" s="581">
        <f>IF(COUNTIF(Kinder!E638:P638,Antrag!$C$4)=0,0,(IF(AND(A636=2,Kinder!E638=Antrag!$C$4),M637,0)+IF(AND(OR(A636=2,B636=2),Kinder!F638=Antrag!$C$4),N637,0)+IF(AND(OR(A636=2,B636=2,C636=2),Kinder!G638=Antrag!$C$4),O637,0)+IF(AND(OR(A636=2,B636=2,C636=2,D636=2),Kinder!H638=Antrag!$C$4),P637,0)+IF(AND(OR(A636=2,B636=2,C636=2,D636=2,E636=2),Kinder!I638=Antrag!$C$4),Q637,0)+IF(AND(OR(A636=2,B636=2,C636=2,D636=2,E636=2,F636=2),Kinder!J638=Antrag!$C$4),R637,0))/12)</f>
        <v>0</v>
      </c>
      <c r="CM636" s="581">
        <f>IF(COUNTIF(Kinder!E638:P638,Antrag!$C$4)=0,0,(IF(AND(OR(A636=2,B636=2,C636=2,D636=2,E636=2,F636=2,G636=2),Kinder!K638=Antrag!$C$4),S637,0)+IF(AND(OR(A636=2,B636=2,C636=2,D636=2,E636=2,F636=2,G636=2,H636=2),Kinder!L638=Antrag!$C$4),T637,0)+IF(AND(OR(A636=2,B636=2,C636=2,D636=2,E636=2,F636=2,G636=2,H636=2,I636=2),Kinder!M638=Antrag!$C$4),U637,0)+IF(AND(OR(A636=2,B636=2,C636=2,D636=2,E636=2,F636=2,G636=2,H636=2,I636=2,J636=2),Kinder!N638=Antrag!$C$4),V637,0)+IF(AND(OR(A636=2,B636=2,C636=2,D636=2,E636=2,F636=2,G636=2,H636=2,I636=2,J636=2,K636=2),Kinder!O638=Antrag!$C$4),W637,0)+IF(AND(OR(A636=2,B636=2,C636=2,D636=2,E636=2,F636=2,G636=2,H636=2,I636=2,J636=2,K636=2,L636=2),Kinder!P638=Antrag!$C$4),X637,0))/12)</f>
        <v>0</v>
      </c>
    </row>
    <row r="637" spans="1:91" x14ac:dyDescent="0.2">
      <c r="A637" s="124"/>
      <c r="M637">
        <f>Kinder!E637</f>
        <v>0</v>
      </c>
      <c r="N637">
        <f>Kinder!F637</f>
        <v>0</v>
      </c>
      <c r="O637">
        <f>Kinder!G637</f>
        <v>0</v>
      </c>
      <c r="P637">
        <f>Kinder!H637</f>
        <v>0</v>
      </c>
      <c r="Q637">
        <f>Kinder!I637</f>
        <v>0</v>
      </c>
      <c r="R637">
        <f>Kinder!J637</f>
        <v>0</v>
      </c>
      <c r="S637">
        <f>Kinder!K637</f>
        <v>0</v>
      </c>
      <c r="T637">
        <f>Kinder!L637</f>
        <v>0</v>
      </c>
      <c r="U637">
        <f>Kinder!M637</f>
        <v>0</v>
      </c>
      <c r="V637">
        <f>Kinder!N637</f>
        <v>0</v>
      </c>
      <c r="W637">
        <f>Kinder!O637</f>
        <v>0</v>
      </c>
      <c r="X637">
        <f>Kinder!P637</f>
        <v>0</v>
      </c>
      <c r="AX637">
        <f>IF(Kinder!BL636&gt;=4.5,IF('Berechnung 4_5 _ x'!D$5="Nein",4.5,IF(Kinder!AJ$903&lt;3,IF(MAX(Kinder!$AJ$903:AJ$903)&lt;3,4.5,Kinder!BL636),MIN('Berechnung 4_5 _ x'!$E$31:$F$32))),Kinder!BL636)</f>
        <v>0</v>
      </c>
      <c r="AY637">
        <f>IF(Kinder!BM636&gt;=4.5,IF('Berechnung 4_5 _ x'!E$5="Nein",4.5,IF(Kinder!AK$903&lt;3,IF(MAX(Kinder!$AJ$903:AK$903)&lt;3,4.5,Kinder!BM636),MIN('Berechnung 4_5 _ x'!$E$31:$F$32))),Kinder!BM636)</f>
        <v>0</v>
      </c>
      <c r="AZ637">
        <f>IF(Kinder!BN636&gt;=4.5,IF('Berechnung 4_5 _ x'!F$5="Nein",4.5,IF(Kinder!AL$903&lt;3,IF(MAX(Kinder!$AJ$903:AL$903)&lt;3,4.5,Kinder!BN636),MIN('Berechnung 4_5 _ x'!$E$31:$F$32))),Kinder!BN636)</f>
        <v>0</v>
      </c>
      <c r="BA637">
        <f>IF(Kinder!BO636&gt;=4.5,IF('Berechnung 4_5 _ x'!G$5="Nein",4.5,IF(Kinder!AM$903&lt;3,IF(MAX(Kinder!$AJ$903:AM$903)&lt;3,4.5,Kinder!BO636),MIN('Berechnung 4_5 _ x'!$E$31:$F$32))),Kinder!BO636)</f>
        <v>0</v>
      </c>
      <c r="BB637">
        <f>IF(Kinder!BP636&gt;=4.5,IF('Berechnung 4_5 _ x'!H$5="Nein",4.5,IF(Kinder!AN$903&lt;3,IF(MAX(Kinder!$AJ$903:AN$903)&lt;3,4.5,Kinder!BP636),MIN('Berechnung 4_5 _ x'!$E$31:$F$32))),Kinder!BP636)</f>
        <v>0</v>
      </c>
      <c r="BC637">
        <f>IF(Kinder!BQ636&gt;=4.5,IF('Berechnung 4_5 _ x'!I$5="Nein",4.5,IF(Kinder!AO$903&lt;3,IF(MAX(Kinder!$AJ$903:AO$903)&lt;3,4.5,Kinder!BQ636),MIN('Berechnung 4_5 _ x'!$E$31:$F$32))),Kinder!BQ636)</f>
        <v>0</v>
      </c>
      <c r="BD637">
        <f>IF(Kinder!BR636&gt;=4.5,IF('Berechnung 4_5 _ x'!J$5="Nein",4.5,IF(Kinder!AP$903&lt;3,IF(MAX(Kinder!$AJ$903:AP$903)&lt;3,4.5,Kinder!BR636),MIN('Berechnung 4_5 _ x'!$E$31:$F$32))),Kinder!BR636)</f>
        <v>0</v>
      </c>
      <c r="BE637">
        <f>IF(Kinder!BS636&gt;=4.5,IF('Berechnung 4_5 _ x'!K$5="Nein",4.5,IF(Kinder!AQ$903&lt;3,IF(MAX(Kinder!$AJ$903:AQ$903)&lt;3,4.5,Kinder!BS636),MIN('Berechnung 4_5 _ x'!$E$31:$F$32))),Kinder!BS636)</f>
        <v>0</v>
      </c>
      <c r="BF637">
        <f>IF(Kinder!BT636&gt;=4.5,IF('Berechnung 4_5 _ x'!L$5="Nein",4.5,IF(Kinder!AR$903&lt;3,IF(MAX(Kinder!$AJ$903:AR$903)&lt;3,4.5,Kinder!BT636),MIN('Berechnung 4_5 _ x'!$E$31:$F$32))),Kinder!BT636)</f>
        <v>0</v>
      </c>
      <c r="BG637">
        <f>IF(Kinder!BU636&gt;=4.5,IF('Berechnung 4_5 _ x'!M$5="Nein",4.5,IF(Kinder!AS$903&lt;3,IF(MAX(Kinder!$AJ$903:AS$903)&lt;3,4.5,Kinder!BU636),MIN('Berechnung 4_5 _ x'!$E$31:$F$32))),Kinder!BU636)</f>
        <v>0</v>
      </c>
      <c r="BH637">
        <f>IF(Kinder!BV636&gt;=4.5,IF('Berechnung 4_5 _ x'!N$5="Nein",4.5,IF(Kinder!AT$903&lt;3,IF(MAX(Kinder!$AJ$903:AT$903)&lt;3,4.5,Kinder!BV636),MIN('Berechnung 4_5 _ x'!$E$31:$F$32))),Kinder!BV636)</f>
        <v>0</v>
      </c>
      <c r="BI637">
        <f>IF(Kinder!BW636&gt;=4.5,IF('Berechnung 4_5 _ x'!O$5="Nein",4.5,IF(Kinder!AU$903&lt;3,IF(MAX(Kinder!$AJ$903:AU$903)&lt;3,4.5,Kinder!BW636),MIN('Berechnung 4_5 _ x'!$E$31:$F$32))),Kinder!BW636)</f>
        <v>0</v>
      </c>
      <c r="BJ637">
        <f t="shared" ref="BJ637:BU637" si="1056">MIN(AX636,AX637)*AX638</f>
        <v>0</v>
      </c>
      <c r="BK637">
        <f t="shared" si="1056"/>
        <v>0</v>
      </c>
      <c r="BL637">
        <f t="shared" si="1056"/>
        <v>0</v>
      </c>
      <c r="BM637">
        <f t="shared" si="1056"/>
        <v>0</v>
      </c>
      <c r="BN637">
        <f t="shared" si="1056"/>
        <v>0</v>
      </c>
      <c r="BO637">
        <f t="shared" si="1056"/>
        <v>0</v>
      </c>
      <c r="BP637">
        <f t="shared" si="1056"/>
        <v>0</v>
      </c>
      <c r="BQ637">
        <f t="shared" si="1056"/>
        <v>0</v>
      </c>
      <c r="BR637">
        <f t="shared" si="1056"/>
        <v>0</v>
      </c>
      <c r="BS637">
        <f t="shared" si="1056"/>
        <v>0</v>
      </c>
      <c r="BT637">
        <f t="shared" si="1056"/>
        <v>0</v>
      </c>
      <c r="BU637">
        <f t="shared" si="1056"/>
        <v>0</v>
      </c>
      <c r="BV637">
        <f>SUM(BJ637:BU637)</f>
        <v>0</v>
      </c>
      <c r="CJ637" s="78"/>
      <c r="CK637" s="581"/>
      <c r="CL637" s="581"/>
      <c r="CM637" s="581"/>
    </row>
    <row r="638" spans="1:91" ht="13.5" thickBot="1" x14ac:dyDescent="0.25">
      <c r="A638" s="167"/>
      <c r="B638" s="79"/>
      <c r="C638" s="79"/>
      <c r="D638" s="79"/>
      <c r="E638" s="79"/>
      <c r="F638" s="79"/>
      <c r="G638" s="79"/>
      <c r="H638" s="79"/>
      <c r="I638" s="79"/>
      <c r="J638" s="79"/>
      <c r="K638" s="79"/>
      <c r="L638" s="79"/>
      <c r="M638" s="79"/>
      <c r="N638" s="79"/>
      <c r="O638" s="79"/>
      <c r="P638" s="79"/>
      <c r="Q638" s="79"/>
      <c r="R638" s="79"/>
      <c r="S638" s="79"/>
      <c r="T638" s="79"/>
      <c r="U638" s="79"/>
      <c r="V638" s="79"/>
      <c r="W638" s="79"/>
      <c r="X638" s="79"/>
      <c r="Y638" s="79">
        <f t="shared" ref="Y638:AJ638" si="1057">A636*M637</f>
        <v>0</v>
      </c>
      <c r="Z638" s="79">
        <f t="shared" si="1057"/>
        <v>0</v>
      </c>
      <c r="AA638" s="79">
        <f t="shared" si="1057"/>
        <v>0</v>
      </c>
      <c r="AB638" s="79">
        <f t="shared" si="1057"/>
        <v>0</v>
      </c>
      <c r="AC638" s="79">
        <f t="shared" si="1057"/>
        <v>0</v>
      </c>
      <c r="AD638" s="79">
        <f t="shared" si="1057"/>
        <v>0</v>
      </c>
      <c r="AE638" s="79">
        <f t="shared" si="1057"/>
        <v>0</v>
      </c>
      <c r="AF638" s="79">
        <f t="shared" si="1057"/>
        <v>0</v>
      </c>
      <c r="AG638" s="79">
        <f t="shared" si="1057"/>
        <v>0</v>
      </c>
      <c r="AH638" s="79">
        <f t="shared" si="1057"/>
        <v>0</v>
      </c>
      <c r="AI638" s="79">
        <f t="shared" si="1057"/>
        <v>0</v>
      </c>
      <c r="AJ638" s="79">
        <f t="shared" si="1057"/>
        <v>0</v>
      </c>
      <c r="AK638" s="79">
        <f t="shared" ref="AK638:AV638" si="1058">IF(A636&gt;4.4,M637,A636*M637)</f>
        <v>0</v>
      </c>
      <c r="AL638" s="79">
        <f t="shared" si="1058"/>
        <v>0</v>
      </c>
      <c r="AM638" s="79">
        <f t="shared" si="1058"/>
        <v>0</v>
      </c>
      <c r="AN638" s="79">
        <f t="shared" si="1058"/>
        <v>0</v>
      </c>
      <c r="AO638" s="79">
        <f t="shared" si="1058"/>
        <v>0</v>
      </c>
      <c r="AP638" s="79">
        <f t="shared" si="1058"/>
        <v>0</v>
      </c>
      <c r="AQ638" s="79">
        <f t="shared" si="1058"/>
        <v>0</v>
      </c>
      <c r="AR638" s="79">
        <f t="shared" si="1058"/>
        <v>0</v>
      </c>
      <c r="AS638" s="79">
        <f t="shared" si="1058"/>
        <v>0</v>
      </c>
      <c r="AT638" s="79">
        <f t="shared" si="1058"/>
        <v>0</v>
      </c>
      <c r="AU638" s="79">
        <f t="shared" si="1058"/>
        <v>0</v>
      </c>
      <c r="AV638" s="79">
        <f t="shared" si="1058"/>
        <v>0</v>
      </c>
      <c r="AW638" s="79">
        <f>SUM(Y638:AJ638)</f>
        <v>0</v>
      </c>
      <c r="AX638" s="168">
        <f>Kinder!BL637</f>
        <v>0</v>
      </c>
      <c r="AY638" s="168">
        <f>Kinder!BM637</f>
        <v>0</v>
      </c>
      <c r="AZ638" s="168">
        <f>Kinder!BN637</f>
        <v>0</v>
      </c>
      <c r="BA638" s="168">
        <f>Kinder!BO637</f>
        <v>0</v>
      </c>
      <c r="BB638" s="168">
        <f>Kinder!BP637</f>
        <v>0</v>
      </c>
      <c r="BC638" s="168">
        <f>Kinder!BQ637</f>
        <v>0</v>
      </c>
      <c r="BD638" s="168">
        <f>Kinder!BR637</f>
        <v>0</v>
      </c>
      <c r="BE638" s="168">
        <f>Kinder!BS637</f>
        <v>0</v>
      </c>
      <c r="BF638" s="168">
        <f>Kinder!BT637</f>
        <v>0</v>
      </c>
      <c r="BG638" s="168">
        <f>Kinder!BU637</f>
        <v>0</v>
      </c>
      <c r="BH638" s="168">
        <f>Kinder!BV637</f>
        <v>0</v>
      </c>
      <c r="BI638" s="168">
        <f>Kinder!BW637</f>
        <v>0</v>
      </c>
      <c r="BV638" s="79"/>
      <c r="BW638" s="79">
        <f t="shared" ref="BW638:CH638" si="1059">IF(MIN(AX636,AX637)&gt;4.5,4.5*AX638,BJ637)</f>
        <v>0</v>
      </c>
      <c r="BX638" s="79">
        <f t="shared" si="1059"/>
        <v>0</v>
      </c>
      <c r="BY638" s="79">
        <f t="shared" si="1059"/>
        <v>0</v>
      </c>
      <c r="BZ638" s="79">
        <f t="shared" si="1059"/>
        <v>0</v>
      </c>
      <c r="CA638" s="79">
        <f t="shared" si="1059"/>
        <v>0</v>
      </c>
      <c r="CB638" s="79">
        <f t="shared" si="1059"/>
        <v>0</v>
      </c>
      <c r="CC638" s="79">
        <f t="shared" si="1059"/>
        <v>0</v>
      </c>
      <c r="CD638" s="79">
        <f t="shared" si="1059"/>
        <v>0</v>
      </c>
      <c r="CE638" s="79">
        <f t="shared" si="1059"/>
        <v>0</v>
      </c>
      <c r="CF638" s="79">
        <f t="shared" si="1059"/>
        <v>0</v>
      </c>
      <c r="CG638" s="79">
        <f t="shared" si="1059"/>
        <v>0</v>
      </c>
      <c r="CH638" s="79">
        <f t="shared" si="1059"/>
        <v>0</v>
      </c>
      <c r="CI638" s="79">
        <f>SUM(BW638:CH638)</f>
        <v>0</v>
      </c>
      <c r="CJ638" s="80"/>
      <c r="CK638" s="581"/>
      <c r="CL638" s="581"/>
      <c r="CM638" s="581"/>
    </row>
    <row r="639" spans="1:91" x14ac:dyDescent="0.2">
      <c r="A639" s="124">
        <f>Kinder!E639</f>
        <v>0</v>
      </c>
      <c r="B639">
        <f>Kinder!F639</f>
        <v>0</v>
      </c>
      <c r="C639">
        <f>Kinder!G639</f>
        <v>0</v>
      </c>
      <c r="D639">
        <f>Kinder!H639</f>
        <v>0</v>
      </c>
      <c r="E639">
        <f>Kinder!I639</f>
        <v>0</v>
      </c>
      <c r="F639">
        <f>Kinder!J639</f>
        <v>0</v>
      </c>
      <c r="G639">
        <f>Kinder!K639</f>
        <v>0</v>
      </c>
      <c r="H639">
        <f>Kinder!L639</f>
        <v>0</v>
      </c>
      <c r="I639">
        <f>Kinder!M639</f>
        <v>0</v>
      </c>
      <c r="J639">
        <f>Kinder!N639</f>
        <v>0</v>
      </c>
      <c r="K639">
        <f>Kinder!O639</f>
        <v>0</v>
      </c>
      <c r="L639">
        <f>Kinder!P639</f>
        <v>0</v>
      </c>
      <c r="AX639" s="165">
        <f>IF(Kinder!BL639=4.5,'Berechnung 4_5 _ x'!$E$31,Kinder!BL639)</f>
        <v>0</v>
      </c>
      <c r="AY639" s="165">
        <f>IF(Kinder!F639=4.5,'Berechnung 4_5 _ x'!$E$31,Kinder!F639)</f>
        <v>0</v>
      </c>
      <c r="AZ639" s="165">
        <f>IF(Kinder!G639=4.5,'Berechnung 4_5 _ x'!$E$31,Kinder!G639)</f>
        <v>0</v>
      </c>
      <c r="BA639" s="165">
        <f>IF(Kinder!H639=4.5,'Berechnung 4_5 _ x'!$E$31,Kinder!H639)</f>
        <v>0</v>
      </c>
      <c r="BB639" s="165">
        <f>IF(Kinder!I639=4.5,'Berechnung 4_5 _ x'!$E$31,Kinder!I639)</f>
        <v>0</v>
      </c>
      <c r="BC639" s="165">
        <f>IF(Kinder!J639=4.5,'Berechnung 4_5 _ x'!$E$31,Kinder!J639)</f>
        <v>0</v>
      </c>
      <c r="BD639" s="165">
        <f>IF(Kinder!K639=4.5,'Berechnung 4_5 _ x'!$E$31,Kinder!K639)</f>
        <v>0</v>
      </c>
      <c r="BE639" s="165">
        <f>IF(Kinder!L639=4.5,'Berechnung 4_5 _ x'!$E$31,Kinder!L639)</f>
        <v>0</v>
      </c>
      <c r="BF639" s="165">
        <f>IF(Kinder!M639=4.5,'Berechnung 4_5 _ x'!$E$31,Kinder!M639)</f>
        <v>0</v>
      </c>
      <c r="BG639" s="165">
        <f>IF(Kinder!N639=4.5,'Berechnung 4_5 _ x'!$E$31,Kinder!N639)</f>
        <v>0</v>
      </c>
      <c r="BH639" s="165">
        <f>IF(Kinder!O639=4.5,'Berechnung 4_5 _ x'!$E$31,Kinder!O639)</f>
        <v>0</v>
      </c>
      <c r="BI639" s="165">
        <f>IF(Kinder!P639=4.5,'Berechnung 4_5 _ x'!$E$31,Kinder!P639)</f>
        <v>0</v>
      </c>
      <c r="BJ639" s="165"/>
      <c r="BK639" s="165"/>
      <c r="BL639" s="165"/>
      <c r="BM639" s="165"/>
      <c r="BN639" s="165"/>
      <c r="BO639" s="165"/>
      <c r="BP639" s="165"/>
      <c r="BQ639" s="165"/>
      <c r="BR639" s="165"/>
      <c r="BS639" s="165"/>
      <c r="BT639" s="165"/>
      <c r="BU639" s="165"/>
      <c r="BW639">
        <f t="shared" ref="BW639:CH639" si="1060">IF(MIN(AX639,AX640)&gt;=4.5,1*AX641,BJ640)</f>
        <v>0</v>
      </c>
      <c r="BX639">
        <f t="shared" si="1060"/>
        <v>0</v>
      </c>
      <c r="BY639">
        <f t="shared" si="1060"/>
        <v>0</v>
      </c>
      <c r="BZ639">
        <f t="shared" si="1060"/>
        <v>0</v>
      </c>
      <c r="CA639">
        <f t="shared" si="1060"/>
        <v>0</v>
      </c>
      <c r="CB639">
        <f t="shared" si="1060"/>
        <v>0</v>
      </c>
      <c r="CC639">
        <f t="shared" si="1060"/>
        <v>0</v>
      </c>
      <c r="CD639">
        <f t="shared" si="1060"/>
        <v>0</v>
      </c>
      <c r="CE639">
        <f t="shared" si="1060"/>
        <v>0</v>
      </c>
      <c r="CF639">
        <f t="shared" si="1060"/>
        <v>0</v>
      </c>
      <c r="CG639">
        <f t="shared" si="1060"/>
        <v>0</v>
      </c>
      <c r="CH639">
        <f t="shared" si="1060"/>
        <v>0</v>
      </c>
      <c r="CJ639" s="78">
        <f>SUM(BW639:CH639)</f>
        <v>0</v>
      </c>
      <c r="CK639" s="581">
        <f>CL639+CM639</f>
        <v>0</v>
      </c>
      <c r="CL639" s="581">
        <f>IF(COUNTIF(Kinder!E641:P641,Antrag!$C$4)=0,0,(IF(AND(A639=2,Kinder!E641=Antrag!$C$4),M640,0)+IF(AND(OR(A639=2,B639=2),Kinder!F641=Antrag!$C$4),N640,0)+IF(AND(OR(A639=2,B639=2,C639=2),Kinder!G641=Antrag!$C$4),O640,0)+IF(AND(OR(A639=2,B639=2,C639=2,D639=2),Kinder!H641=Antrag!$C$4),P640,0)+IF(AND(OR(A639=2,B639=2,C639=2,D639=2,E639=2),Kinder!I641=Antrag!$C$4),Q640,0)+IF(AND(OR(A639=2,B639=2,C639=2,D639=2,E639=2,F639=2),Kinder!J641=Antrag!$C$4),R640,0))/12)</f>
        <v>0</v>
      </c>
      <c r="CM639" s="581">
        <f>IF(COUNTIF(Kinder!E641:P641,Antrag!$C$4)=0,0,(IF(AND(OR(A639=2,B639=2,C639=2,D639=2,E639=2,F639=2,G639=2),Kinder!K641=Antrag!$C$4),S640,0)+IF(AND(OR(A639=2,B639=2,C639=2,D639=2,E639=2,F639=2,G639=2,H639=2),Kinder!L641=Antrag!$C$4),T640,0)+IF(AND(OR(A639=2,B639=2,C639=2,D639=2,E639=2,F639=2,G639=2,H639=2,I639=2),Kinder!M641=Antrag!$C$4),U640,0)+IF(AND(OR(A639=2,B639=2,C639=2,D639=2,E639=2,F639=2,G639=2,H639=2,I639=2,J639=2),Kinder!N641=Antrag!$C$4),V640,0)+IF(AND(OR(A639=2,B639=2,C639=2,D639=2,E639=2,F639=2,G639=2,H639=2,I639=2,J639=2,K639=2),Kinder!O641=Antrag!$C$4),W640,0)+IF(AND(OR(A639=2,B639=2,C639=2,D639=2,E639=2,F639=2,G639=2,H639=2,I639=2,J639=2,K639=2,L639=2),Kinder!P641=Antrag!$C$4),X640,0))/12)</f>
        <v>0</v>
      </c>
    </row>
    <row r="640" spans="1:91" x14ac:dyDescent="0.2">
      <c r="A640" s="124"/>
      <c r="M640">
        <f>Kinder!E640</f>
        <v>0</v>
      </c>
      <c r="N640">
        <f>Kinder!F640</f>
        <v>0</v>
      </c>
      <c r="O640">
        <f>Kinder!G640</f>
        <v>0</v>
      </c>
      <c r="P640">
        <f>Kinder!H640</f>
        <v>0</v>
      </c>
      <c r="Q640">
        <f>Kinder!I640</f>
        <v>0</v>
      </c>
      <c r="R640">
        <f>Kinder!J640</f>
        <v>0</v>
      </c>
      <c r="S640">
        <f>Kinder!K640</f>
        <v>0</v>
      </c>
      <c r="T640">
        <f>Kinder!L640</f>
        <v>0</v>
      </c>
      <c r="U640">
        <f>Kinder!M640</f>
        <v>0</v>
      </c>
      <c r="V640">
        <f>Kinder!N640</f>
        <v>0</v>
      </c>
      <c r="W640">
        <f>Kinder!O640</f>
        <v>0</v>
      </c>
      <c r="X640">
        <f>Kinder!P640</f>
        <v>0</v>
      </c>
      <c r="AX640">
        <f>IF(Kinder!BL639&gt;=4.5,IF('Berechnung 4_5 _ x'!D$5="Nein",4.5,IF(Kinder!AJ$903&lt;3,IF(MAX(Kinder!$AJ$903:AJ$903)&lt;3,4.5,Kinder!BL639),MIN('Berechnung 4_5 _ x'!$E$31:$F$32))),Kinder!BL639)</f>
        <v>0</v>
      </c>
      <c r="AY640">
        <f>IF(Kinder!BM639&gt;=4.5,IF('Berechnung 4_5 _ x'!E$5="Nein",4.5,IF(Kinder!AK$903&lt;3,IF(MAX(Kinder!$AJ$903:AK$903)&lt;3,4.5,Kinder!BM639),MIN('Berechnung 4_5 _ x'!$E$31:$F$32))),Kinder!BM639)</f>
        <v>0</v>
      </c>
      <c r="AZ640">
        <f>IF(Kinder!BN639&gt;=4.5,IF('Berechnung 4_5 _ x'!F$5="Nein",4.5,IF(Kinder!AL$903&lt;3,IF(MAX(Kinder!$AJ$903:AL$903)&lt;3,4.5,Kinder!BN639),MIN('Berechnung 4_5 _ x'!$E$31:$F$32))),Kinder!BN639)</f>
        <v>0</v>
      </c>
      <c r="BA640">
        <f>IF(Kinder!BO639&gt;=4.5,IF('Berechnung 4_5 _ x'!G$5="Nein",4.5,IF(Kinder!AM$903&lt;3,IF(MAX(Kinder!$AJ$903:AM$903)&lt;3,4.5,Kinder!BO639),MIN('Berechnung 4_5 _ x'!$E$31:$F$32))),Kinder!BO639)</f>
        <v>0</v>
      </c>
      <c r="BB640">
        <f>IF(Kinder!BP639&gt;=4.5,IF('Berechnung 4_5 _ x'!H$5="Nein",4.5,IF(Kinder!AN$903&lt;3,IF(MAX(Kinder!$AJ$903:AN$903)&lt;3,4.5,Kinder!BP639),MIN('Berechnung 4_5 _ x'!$E$31:$F$32))),Kinder!BP639)</f>
        <v>0</v>
      </c>
      <c r="BC640">
        <f>IF(Kinder!BQ639&gt;=4.5,IF('Berechnung 4_5 _ x'!I$5="Nein",4.5,IF(Kinder!AO$903&lt;3,IF(MAX(Kinder!$AJ$903:AO$903)&lt;3,4.5,Kinder!BQ639),MIN('Berechnung 4_5 _ x'!$E$31:$F$32))),Kinder!BQ639)</f>
        <v>0</v>
      </c>
      <c r="BD640">
        <f>IF(Kinder!BR639&gt;=4.5,IF('Berechnung 4_5 _ x'!J$5="Nein",4.5,IF(Kinder!AP$903&lt;3,IF(MAX(Kinder!$AJ$903:AP$903)&lt;3,4.5,Kinder!BR639),MIN('Berechnung 4_5 _ x'!$E$31:$F$32))),Kinder!BR639)</f>
        <v>0</v>
      </c>
      <c r="BE640">
        <f>IF(Kinder!BS639&gt;=4.5,IF('Berechnung 4_5 _ x'!K$5="Nein",4.5,IF(Kinder!AQ$903&lt;3,IF(MAX(Kinder!$AJ$903:AQ$903)&lt;3,4.5,Kinder!BS639),MIN('Berechnung 4_5 _ x'!$E$31:$F$32))),Kinder!BS639)</f>
        <v>0</v>
      </c>
      <c r="BF640">
        <f>IF(Kinder!BT639&gt;=4.5,IF('Berechnung 4_5 _ x'!L$5="Nein",4.5,IF(Kinder!AR$903&lt;3,IF(MAX(Kinder!$AJ$903:AR$903)&lt;3,4.5,Kinder!BT639),MIN('Berechnung 4_5 _ x'!$E$31:$F$32))),Kinder!BT639)</f>
        <v>0</v>
      </c>
      <c r="BG640">
        <f>IF(Kinder!BU639&gt;=4.5,IF('Berechnung 4_5 _ x'!M$5="Nein",4.5,IF(Kinder!AS$903&lt;3,IF(MAX(Kinder!$AJ$903:AS$903)&lt;3,4.5,Kinder!BU639),MIN('Berechnung 4_5 _ x'!$E$31:$F$32))),Kinder!BU639)</f>
        <v>0</v>
      </c>
      <c r="BH640">
        <f>IF(Kinder!BV639&gt;=4.5,IF('Berechnung 4_5 _ x'!N$5="Nein",4.5,IF(Kinder!AT$903&lt;3,IF(MAX(Kinder!$AJ$903:AT$903)&lt;3,4.5,Kinder!BV639),MIN('Berechnung 4_5 _ x'!$E$31:$F$32))),Kinder!BV639)</f>
        <v>0</v>
      </c>
      <c r="BI640">
        <f>IF(Kinder!BW639&gt;=4.5,IF('Berechnung 4_5 _ x'!O$5="Nein",4.5,IF(Kinder!AU$903&lt;3,IF(MAX(Kinder!$AJ$903:AU$903)&lt;3,4.5,Kinder!BW639),MIN('Berechnung 4_5 _ x'!$E$31:$F$32))),Kinder!BW639)</f>
        <v>0</v>
      </c>
      <c r="BJ640">
        <f t="shared" ref="BJ640:BU640" si="1061">MIN(AX639,AX640)*AX641</f>
        <v>0</v>
      </c>
      <c r="BK640">
        <f t="shared" si="1061"/>
        <v>0</v>
      </c>
      <c r="BL640">
        <f t="shared" si="1061"/>
        <v>0</v>
      </c>
      <c r="BM640">
        <f t="shared" si="1061"/>
        <v>0</v>
      </c>
      <c r="BN640">
        <f t="shared" si="1061"/>
        <v>0</v>
      </c>
      <c r="BO640">
        <f t="shared" si="1061"/>
        <v>0</v>
      </c>
      <c r="BP640">
        <f t="shared" si="1061"/>
        <v>0</v>
      </c>
      <c r="BQ640">
        <f t="shared" si="1061"/>
        <v>0</v>
      </c>
      <c r="BR640">
        <f t="shared" si="1061"/>
        <v>0</v>
      </c>
      <c r="BS640">
        <f t="shared" si="1061"/>
        <v>0</v>
      </c>
      <c r="BT640">
        <f t="shared" si="1061"/>
        <v>0</v>
      </c>
      <c r="BU640">
        <f t="shared" si="1061"/>
        <v>0</v>
      </c>
      <c r="BV640">
        <f>SUM(BJ640:BU640)</f>
        <v>0</v>
      </c>
      <c r="CJ640" s="78"/>
      <c r="CK640" s="581"/>
      <c r="CL640" s="581"/>
      <c r="CM640" s="581"/>
    </row>
    <row r="641" spans="1:91" ht="13.5" thickBot="1" x14ac:dyDescent="0.25">
      <c r="A641" s="167"/>
      <c r="B641" s="79"/>
      <c r="C641" s="79"/>
      <c r="D641" s="79"/>
      <c r="E641" s="79"/>
      <c r="F641" s="79"/>
      <c r="G641" s="79"/>
      <c r="H641" s="79"/>
      <c r="I641" s="79"/>
      <c r="J641" s="79"/>
      <c r="K641" s="79"/>
      <c r="L641" s="79"/>
      <c r="M641" s="79"/>
      <c r="N641" s="79"/>
      <c r="O641" s="79"/>
      <c r="P641" s="79"/>
      <c r="Q641" s="79"/>
      <c r="R641" s="79"/>
      <c r="S641" s="79"/>
      <c r="T641" s="79"/>
      <c r="U641" s="79"/>
      <c r="V641" s="79"/>
      <c r="W641" s="79"/>
      <c r="X641" s="79"/>
      <c r="Y641" s="79">
        <f t="shared" ref="Y641:AJ641" si="1062">A639*M640</f>
        <v>0</v>
      </c>
      <c r="Z641" s="79">
        <f t="shared" si="1062"/>
        <v>0</v>
      </c>
      <c r="AA641" s="79">
        <f t="shared" si="1062"/>
        <v>0</v>
      </c>
      <c r="AB641" s="79">
        <f t="shared" si="1062"/>
        <v>0</v>
      </c>
      <c r="AC641" s="79">
        <f t="shared" si="1062"/>
        <v>0</v>
      </c>
      <c r="AD641" s="79">
        <f t="shared" si="1062"/>
        <v>0</v>
      </c>
      <c r="AE641" s="79">
        <f t="shared" si="1062"/>
        <v>0</v>
      </c>
      <c r="AF641" s="79">
        <f t="shared" si="1062"/>
        <v>0</v>
      </c>
      <c r="AG641" s="79">
        <f t="shared" si="1062"/>
        <v>0</v>
      </c>
      <c r="AH641" s="79">
        <f t="shared" si="1062"/>
        <v>0</v>
      </c>
      <c r="AI641" s="79">
        <f t="shared" si="1062"/>
        <v>0</v>
      </c>
      <c r="AJ641" s="79">
        <f t="shared" si="1062"/>
        <v>0</v>
      </c>
      <c r="AK641" s="79">
        <f t="shared" ref="AK641:AV641" si="1063">IF(A639&gt;4.4,M640,A639*M640)</f>
        <v>0</v>
      </c>
      <c r="AL641" s="79">
        <f t="shared" si="1063"/>
        <v>0</v>
      </c>
      <c r="AM641" s="79">
        <f t="shared" si="1063"/>
        <v>0</v>
      </c>
      <c r="AN641" s="79">
        <f t="shared" si="1063"/>
        <v>0</v>
      </c>
      <c r="AO641" s="79">
        <f t="shared" si="1063"/>
        <v>0</v>
      </c>
      <c r="AP641" s="79">
        <f t="shared" si="1063"/>
        <v>0</v>
      </c>
      <c r="AQ641" s="79">
        <f t="shared" si="1063"/>
        <v>0</v>
      </c>
      <c r="AR641" s="79">
        <f t="shared" si="1063"/>
        <v>0</v>
      </c>
      <c r="AS641" s="79">
        <f t="shared" si="1063"/>
        <v>0</v>
      </c>
      <c r="AT641" s="79">
        <f t="shared" si="1063"/>
        <v>0</v>
      </c>
      <c r="AU641" s="79">
        <f t="shared" si="1063"/>
        <v>0</v>
      </c>
      <c r="AV641" s="79">
        <f t="shared" si="1063"/>
        <v>0</v>
      </c>
      <c r="AW641" s="79">
        <f>SUM(Y641:AJ641)</f>
        <v>0</v>
      </c>
      <c r="AX641" s="168">
        <f>Kinder!BL640</f>
        <v>0</v>
      </c>
      <c r="AY641" s="168">
        <f>Kinder!BM640</f>
        <v>0</v>
      </c>
      <c r="AZ641" s="168">
        <f>Kinder!BN640</f>
        <v>0</v>
      </c>
      <c r="BA641" s="168">
        <f>Kinder!BO640</f>
        <v>0</v>
      </c>
      <c r="BB641" s="168">
        <f>Kinder!BP640</f>
        <v>0</v>
      </c>
      <c r="BC641" s="168">
        <f>Kinder!BQ640</f>
        <v>0</v>
      </c>
      <c r="BD641" s="168">
        <f>Kinder!BR640</f>
        <v>0</v>
      </c>
      <c r="BE641" s="168">
        <f>Kinder!BS640</f>
        <v>0</v>
      </c>
      <c r="BF641" s="168">
        <f>Kinder!BT640</f>
        <v>0</v>
      </c>
      <c r="BG641" s="168">
        <f>Kinder!BU640</f>
        <v>0</v>
      </c>
      <c r="BH641" s="168">
        <f>Kinder!BV640</f>
        <v>0</v>
      </c>
      <c r="BI641" s="168">
        <f>Kinder!BW640</f>
        <v>0</v>
      </c>
      <c r="BV641" s="79"/>
      <c r="BW641" s="79">
        <f t="shared" ref="BW641:CH641" si="1064">IF(MIN(AX639,AX640)&gt;4.5,4.5*AX641,BJ640)</f>
        <v>0</v>
      </c>
      <c r="BX641" s="79">
        <f t="shared" si="1064"/>
        <v>0</v>
      </c>
      <c r="BY641" s="79">
        <f t="shared" si="1064"/>
        <v>0</v>
      </c>
      <c r="BZ641" s="79">
        <f t="shared" si="1064"/>
        <v>0</v>
      </c>
      <c r="CA641" s="79">
        <f t="shared" si="1064"/>
        <v>0</v>
      </c>
      <c r="CB641" s="79">
        <f t="shared" si="1064"/>
        <v>0</v>
      </c>
      <c r="CC641" s="79">
        <f t="shared" si="1064"/>
        <v>0</v>
      </c>
      <c r="CD641" s="79">
        <f t="shared" si="1064"/>
        <v>0</v>
      </c>
      <c r="CE641" s="79">
        <f t="shared" si="1064"/>
        <v>0</v>
      </c>
      <c r="CF641" s="79">
        <f t="shared" si="1064"/>
        <v>0</v>
      </c>
      <c r="CG641" s="79">
        <f t="shared" si="1064"/>
        <v>0</v>
      </c>
      <c r="CH641" s="79">
        <f t="shared" si="1064"/>
        <v>0</v>
      </c>
      <c r="CI641" s="79">
        <f>SUM(BW641:CH641)</f>
        <v>0</v>
      </c>
      <c r="CJ641" s="80"/>
      <c r="CK641" s="581"/>
      <c r="CL641" s="581"/>
      <c r="CM641" s="581"/>
    </row>
    <row r="642" spans="1:91" x14ac:dyDescent="0.2">
      <c r="A642" s="124">
        <f>Kinder!E642</f>
        <v>0</v>
      </c>
      <c r="B642">
        <f>Kinder!F642</f>
        <v>0</v>
      </c>
      <c r="C642">
        <f>Kinder!G642</f>
        <v>0</v>
      </c>
      <c r="D642">
        <f>Kinder!H642</f>
        <v>0</v>
      </c>
      <c r="E642">
        <f>Kinder!I642</f>
        <v>0</v>
      </c>
      <c r="F642">
        <f>Kinder!J642</f>
        <v>0</v>
      </c>
      <c r="G642">
        <f>Kinder!K642</f>
        <v>0</v>
      </c>
      <c r="H642">
        <f>Kinder!L642</f>
        <v>0</v>
      </c>
      <c r="I642">
        <f>Kinder!M642</f>
        <v>0</v>
      </c>
      <c r="J642">
        <f>Kinder!N642</f>
        <v>0</v>
      </c>
      <c r="K642">
        <f>Kinder!O642</f>
        <v>0</v>
      </c>
      <c r="L642">
        <f>Kinder!P642</f>
        <v>0</v>
      </c>
      <c r="AX642" s="165">
        <f>IF(Kinder!BL642=4.5,'Berechnung 4_5 _ x'!$E$31,Kinder!BL642)</f>
        <v>0</v>
      </c>
      <c r="AY642" s="165">
        <f>IF(Kinder!F642=4.5,'Berechnung 4_5 _ x'!$E$31,Kinder!F642)</f>
        <v>0</v>
      </c>
      <c r="AZ642" s="165">
        <f>IF(Kinder!G642=4.5,'Berechnung 4_5 _ x'!$E$31,Kinder!G642)</f>
        <v>0</v>
      </c>
      <c r="BA642" s="165">
        <f>IF(Kinder!H642=4.5,'Berechnung 4_5 _ x'!$E$31,Kinder!H642)</f>
        <v>0</v>
      </c>
      <c r="BB642" s="165">
        <f>IF(Kinder!I642=4.5,'Berechnung 4_5 _ x'!$E$31,Kinder!I642)</f>
        <v>0</v>
      </c>
      <c r="BC642" s="165">
        <f>IF(Kinder!J642=4.5,'Berechnung 4_5 _ x'!$E$31,Kinder!J642)</f>
        <v>0</v>
      </c>
      <c r="BD642" s="165">
        <f>IF(Kinder!K642=4.5,'Berechnung 4_5 _ x'!$E$31,Kinder!K642)</f>
        <v>0</v>
      </c>
      <c r="BE642" s="165">
        <f>IF(Kinder!L642=4.5,'Berechnung 4_5 _ x'!$E$31,Kinder!L642)</f>
        <v>0</v>
      </c>
      <c r="BF642" s="165">
        <f>IF(Kinder!M642=4.5,'Berechnung 4_5 _ x'!$E$31,Kinder!M642)</f>
        <v>0</v>
      </c>
      <c r="BG642" s="165">
        <f>IF(Kinder!N642=4.5,'Berechnung 4_5 _ x'!$E$31,Kinder!N642)</f>
        <v>0</v>
      </c>
      <c r="BH642" s="165">
        <f>IF(Kinder!O642=4.5,'Berechnung 4_5 _ x'!$E$31,Kinder!O642)</f>
        <v>0</v>
      </c>
      <c r="BI642" s="165">
        <f>IF(Kinder!P642=4.5,'Berechnung 4_5 _ x'!$E$31,Kinder!P642)</f>
        <v>0</v>
      </c>
      <c r="BJ642" s="165"/>
      <c r="BK642" s="165"/>
      <c r="BL642" s="165"/>
      <c r="BM642" s="165"/>
      <c r="BN642" s="165"/>
      <c r="BO642" s="165"/>
      <c r="BP642" s="165"/>
      <c r="BQ642" s="165"/>
      <c r="BR642" s="165"/>
      <c r="BS642" s="165"/>
      <c r="BT642" s="165"/>
      <c r="BU642" s="165"/>
      <c r="BW642">
        <f t="shared" ref="BW642:CH642" si="1065">IF(MIN(AX642,AX643)&gt;=4.5,1*AX644,BJ643)</f>
        <v>0</v>
      </c>
      <c r="BX642">
        <f t="shared" si="1065"/>
        <v>0</v>
      </c>
      <c r="BY642">
        <f t="shared" si="1065"/>
        <v>0</v>
      </c>
      <c r="BZ642">
        <f t="shared" si="1065"/>
        <v>0</v>
      </c>
      <c r="CA642">
        <f t="shared" si="1065"/>
        <v>0</v>
      </c>
      <c r="CB642">
        <f t="shared" si="1065"/>
        <v>0</v>
      </c>
      <c r="CC642">
        <f t="shared" si="1065"/>
        <v>0</v>
      </c>
      <c r="CD642">
        <f t="shared" si="1065"/>
        <v>0</v>
      </c>
      <c r="CE642">
        <f t="shared" si="1065"/>
        <v>0</v>
      </c>
      <c r="CF642">
        <f t="shared" si="1065"/>
        <v>0</v>
      </c>
      <c r="CG642">
        <f t="shared" si="1065"/>
        <v>0</v>
      </c>
      <c r="CH642">
        <f t="shared" si="1065"/>
        <v>0</v>
      </c>
      <c r="CJ642" s="78">
        <f>SUM(BW642:CH642)</f>
        <v>0</v>
      </c>
      <c r="CK642" s="581">
        <f>CL642+CM642</f>
        <v>0</v>
      </c>
      <c r="CL642" s="581">
        <f>IF(COUNTIF(Kinder!E644:P644,Antrag!$C$4)=0,0,(IF(AND(A642=2,Kinder!E644=Antrag!$C$4),M643,0)+IF(AND(OR(A642=2,B642=2),Kinder!F644=Antrag!$C$4),N643,0)+IF(AND(OR(A642=2,B642=2,C642=2),Kinder!G644=Antrag!$C$4),O643,0)+IF(AND(OR(A642=2,B642=2,C642=2,D642=2),Kinder!H644=Antrag!$C$4),P643,0)+IF(AND(OR(A642=2,B642=2,C642=2,D642=2,E642=2),Kinder!I644=Antrag!$C$4),Q643,0)+IF(AND(OR(A642=2,B642=2,C642=2,D642=2,E642=2,F642=2),Kinder!J644=Antrag!$C$4),R643,0))/12)</f>
        <v>0</v>
      </c>
      <c r="CM642" s="581">
        <f>IF(COUNTIF(Kinder!E644:P644,Antrag!$C$4)=0,0,(IF(AND(OR(A642=2,B642=2,C642=2,D642=2,E642=2,F642=2,G642=2),Kinder!K644=Antrag!$C$4),S643,0)+IF(AND(OR(A642=2,B642=2,C642=2,D642=2,E642=2,F642=2,G642=2,H642=2),Kinder!L644=Antrag!$C$4),T643,0)+IF(AND(OR(A642=2,B642=2,C642=2,D642=2,E642=2,F642=2,G642=2,H642=2,I642=2),Kinder!M644=Antrag!$C$4),U643,0)+IF(AND(OR(A642=2,B642=2,C642=2,D642=2,E642=2,F642=2,G642=2,H642=2,I642=2,J642=2),Kinder!N644=Antrag!$C$4),V643,0)+IF(AND(OR(A642=2,B642=2,C642=2,D642=2,E642=2,F642=2,G642=2,H642=2,I642=2,J642=2,K642=2),Kinder!O644=Antrag!$C$4),W643,0)+IF(AND(OR(A642=2,B642=2,C642=2,D642=2,E642=2,F642=2,G642=2,H642=2,I642=2,J642=2,K642=2,L642=2),Kinder!P644=Antrag!$C$4),X643,0))/12)</f>
        <v>0</v>
      </c>
    </row>
    <row r="643" spans="1:91" x14ac:dyDescent="0.2">
      <c r="A643" s="124"/>
      <c r="M643">
        <f>Kinder!E643</f>
        <v>0</v>
      </c>
      <c r="N643">
        <f>Kinder!F643</f>
        <v>0</v>
      </c>
      <c r="O643">
        <f>Kinder!G643</f>
        <v>0</v>
      </c>
      <c r="P643">
        <f>Kinder!H643</f>
        <v>0</v>
      </c>
      <c r="Q643">
        <f>Kinder!I643</f>
        <v>0</v>
      </c>
      <c r="R643">
        <f>Kinder!J643</f>
        <v>0</v>
      </c>
      <c r="S643">
        <f>Kinder!K643</f>
        <v>0</v>
      </c>
      <c r="T643">
        <f>Kinder!L643</f>
        <v>0</v>
      </c>
      <c r="U643">
        <f>Kinder!M643</f>
        <v>0</v>
      </c>
      <c r="V643">
        <f>Kinder!N643</f>
        <v>0</v>
      </c>
      <c r="W643">
        <f>Kinder!O643</f>
        <v>0</v>
      </c>
      <c r="X643">
        <f>Kinder!P643</f>
        <v>0</v>
      </c>
      <c r="AX643">
        <f>IF(Kinder!BL642&gt;=4.5,IF('Berechnung 4_5 _ x'!D$5="Nein",4.5,IF(Kinder!AJ$903&lt;3,IF(MAX(Kinder!$AJ$903:AJ$903)&lt;3,4.5,Kinder!BL642),MIN('Berechnung 4_5 _ x'!$E$31:$F$32))),Kinder!BL642)</f>
        <v>0</v>
      </c>
      <c r="AY643">
        <f>IF(Kinder!BM642&gt;=4.5,IF('Berechnung 4_5 _ x'!E$5="Nein",4.5,IF(Kinder!AK$903&lt;3,IF(MAX(Kinder!$AJ$903:AK$903)&lt;3,4.5,Kinder!BM642),MIN('Berechnung 4_5 _ x'!$E$31:$F$32))),Kinder!BM642)</f>
        <v>0</v>
      </c>
      <c r="AZ643">
        <f>IF(Kinder!BN642&gt;=4.5,IF('Berechnung 4_5 _ x'!F$5="Nein",4.5,IF(Kinder!AL$903&lt;3,IF(MAX(Kinder!$AJ$903:AL$903)&lt;3,4.5,Kinder!BN642),MIN('Berechnung 4_5 _ x'!$E$31:$F$32))),Kinder!BN642)</f>
        <v>0</v>
      </c>
      <c r="BA643">
        <f>IF(Kinder!BO642&gt;=4.5,IF('Berechnung 4_5 _ x'!G$5="Nein",4.5,IF(Kinder!AM$903&lt;3,IF(MAX(Kinder!$AJ$903:AM$903)&lt;3,4.5,Kinder!BO642),MIN('Berechnung 4_5 _ x'!$E$31:$F$32))),Kinder!BO642)</f>
        <v>0</v>
      </c>
      <c r="BB643">
        <f>IF(Kinder!BP642&gt;=4.5,IF('Berechnung 4_5 _ x'!H$5="Nein",4.5,IF(Kinder!AN$903&lt;3,IF(MAX(Kinder!$AJ$903:AN$903)&lt;3,4.5,Kinder!BP642),MIN('Berechnung 4_5 _ x'!$E$31:$F$32))),Kinder!BP642)</f>
        <v>0</v>
      </c>
      <c r="BC643">
        <f>IF(Kinder!BQ642&gt;=4.5,IF('Berechnung 4_5 _ x'!I$5="Nein",4.5,IF(Kinder!AO$903&lt;3,IF(MAX(Kinder!$AJ$903:AO$903)&lt;3,4.5,Kinder!BQ642),MIN('Berechnung 4_5 _ x'!$E$31:$F$32))),Kinder!BQ642)</f>
        <v>0</v>
      </c>
      <c r="BD643">
        <f>IF(Kinder!BR642&gt;=4.5,IF('Berechnung 4_5 _ x'!J$5="Nein",4.5,IF(Kinder!AP$903&lt;3,IF(MAX(Kinder!$AJ$903:AP$903)&lt;3,4.5,Kinder!BR642),MIN('Berechnung 4_5 _ x'!$E$31:$F$32))),Kinder!BR642)</f>
        <v>0</v>
      </c>
      <c r="BE643">
        <f>IF(Kinder!BS642&gt;=4.5,IF('Berechnung 4_5 _ x'!K$5="Nein",4.5,IF(Kinder!AQ$903&lt;3,IF(MAX(Kinder!$AJ$903:AQ$903)&lt;3,4.5,Kinder!BS642),MIN('Berechnung 4_5 _ x'!$E$31:$F$32))),Kinder!BS642)</f>
        <v>0</v>
      </c>
      <c r="BF643">
        <f>IF(Kinder!BT642&gt;=4.5,IF('Berechnung 4_5 _ x'!L$5="Nein",4.5,IF(Kinder!AR$903&lt;3,IF(MAX(Kinder!$AJ$903:AR$903)&lt;3,4.5,Kinder!BT642),MIN('Berechnung 4_5 _ x'!$E$31:$F$32))),Kinder!BT642)</f>
        <v>0</v>
      </c>
      <c r="BG643">
        <f>IF(Kinder!BU642&gt;=4.5,IF('Berechnung 4_5 _ x'!M$5="Nein",4.5,IF(Kinder!AS$903&lt;3,IF(MAX(Kinder!$AJ$903:AS$903)&lt;3,4.5,Kinder!BU642),MIN('Berechnung 4_5 _ x'!$E$31:$F$32))),Kinder!BU642)</f>
        <v>0</v>
      </c>
      <c r="BH643">
        <f>IF(Kinder!BV642&gt;=4.5,IF('Berechnung 4_5 _ x'!N$5="Nein",4.5,IF(Kinder!AT$903&lt;3,IF(MAX(Kinder!$AJ$903:AT$903)&lt;3,4.5,Kinder!BV642),MIN('Berechnung 4_5 _ x'!$E$31:$F$32))),Kinder!BV642)</f>
        <v>0</v>
      </c>
      <c r="BI643">
        <f>IF(Kinder!BW642&gt;=4.5,IF('Berechnung 4_5 _ x'!O$5="Nein",4.5,IF(Kinder!AU$903&lt;3,IF(MAX(Kinder!$AJ$903:AU$903)&lt;3,4.5,Kinder!BW642),MIN('Berechnung 4_5 _ x'!$E$31:$F$32))),Kinder!BW642)</f>
        <v>0</v>
      </c>
      <c r="BJ643">
        <f t="shared" ref="BJ643:BU643" si="1066">MIN(AX642,AX643)*AX644</f>
        <v>0</v>
      </c>
      <c r="BK643">
        <f t="shared" si="1066"/>
        <v>0</v>
      </c>
      <c r="BL643">
        <f t="shared" si="1066"/>
        <v>0</v>
      </c>
      <c r="BM643">
        <f t="shared" si="1066"/>
        <v>0</v>
      </c>
      <c r="BN643">
        <f t="shared" si="1066"/>
        <v>0</v>
      </c>
      <c r="BO643">
        <f t="shared" si="1066"/>
        <v>0</v>
      </c>
      <c r="BP643">
        <f t="shared" si="1066"/>
        <v>0</v>
      </c>
      <c r="BQ643">
        <f t="shared" si="1066"/>
        <v>0</v>
      </c>
      <c r="BR643">
        <f t="shared" si="1066"/>
        <v>0</v>
      </c>
      <c r="BS643">
        <f t="shared" si="1066"/>
        <v>0</v>
      </c>
      <c r="BT643">
        <f t="shared" si="1066"/>
        <v>0</v>
      </c>
      <c r="BU643">
        <f t="shared" si="1066"/>
        <v>0</v>
      </c>
      <c r="BV643">
        <f>SUM(BJ643:BU643)</f>
        <v>0</v>
      </c>
      <c r="CJ643" s="78"/>
      <c r="CK643" s="581"/>
      <c r="CL643" s="581"/>
      <c r="CM643" s="581"/>
    </row>
    <row r="644" spans="1:91" ht="13.5" thickBot="1" x14ac:dyDescent="0.25">
      <c r="A644" s="167"/>
      <c r="B644" s="79"/>
      <c r="C644" s="79"/>
      <c r="D644" s="79"/>
      <c r="E644" s="79"/>
      <c r="F644" s="79"/>
      <c r="G644" s="79"/>
      <c r="H644" s="79"/>
      <c r="I644" s="79"/>
      <c r="J644" s="79"/>
      <c r="K644" s="79"/>
      <c r="L644" s="79"/>
      <c r="M644" s="79"/>
      <c r="N644" s="79"/>
      <c r="O644" s="79"/>
      <c r="P644" s="79"/>
      <c r="Q644" s="79"/>
      <c r="R644" s="79"/>
      <c r="S644" s="79"/>
      <c r="T644" s="79"/>
      <c r="U644" s="79"/>
      <c r="V644" s="79"/>
      <c r="W644" s="79"/>
      <c r="X644" s="79"/>
      <c r="Y644" s="79">
        <f t="shared" ref="Y644:AJ644" si="1067">A642*M643</f>
        <v>0</v>
      </c>
      <c r="Z644" s="79">
        <f t="shared" si="1067"/>
        <v>0</v>
      </c>
      <c r="AA644" s="79">
        <f t="shared" si="1067"/>
        <v>0</v>
      </c>
      <c r="AB644" s="79">
        <f t="shared" si="1067"/>
        <v>0</v>
      </c>
      <c r="AC644" s="79">
        <f t="shared" si="1067"/>
        <v>0</v>
      </c>
      <c r="AD644" s="79">
        <f t="shared" si="1067"/>
        <v>0</v>
      </c>
      <c r="AE644" s="79">
        <f t="shared" si="1067"/>
        <v>0</v>
      </c>
      <c r="AF644" s="79">
        <f t="shared" si="1067"/>
        <v>0</v>
      </c>
      <c r="AG644" s="79">
        <f t="shared" si="1067"/>
        <v>0</v>
      </c>
      <c r="AH644" s="79">
        <f t="shared" si="1067"/>
        <v>0</v>
      </c>
      <c r="AI644" s="79">
        <f t="shared" si="1067"/>
        <v>0</v>
      </c>
      <c r="AJ644" s="79">
        <f t="shared" si="1067"/>
        <v>0</v>
      </c>
      <c r="AK644" s="79">
        <f t="shared" ref="AK644:AV644" si="1068">IF(A642&gt;4.4,M643,A642*M643)</f>
        <v>0</v>
      </c>
      <c r="AL644" s="79">
        <f t="shared" si="1068"/>
        <v>0</v>
      </c>
      <c r="AM644" s="79">
        <f t="shared" si="1068"/>
        <v>0</v>
      </c>
      <c r="AN644" s="79">
        <f t="shared" si="1068"/>
        <v>0</v>
      </c>
      <c r="AO644" s="79">
        <f t="shared" si="1068"/>
        <v>0</v>
      </c>
      <c r="AP644" s="79">
        <f t="shared" si="1068"/>
        <v>0</v>
      </c>
      <c r="AQ644" s="79">
        <f t="shared" si="1068"/>
        <v>0</v>
      </c>
      <c r="AR644" s="79">
        <f t="shared" si="1068"/>
        <v>0</v>
      </c>
      <c r="AS644" s="79">
        <f t="shared" si="1068"/>
        <v>0</v>
      </c>
      <c r="AT644" s="79">
        <f t="shared" si="1068"/>
        <v>0</v>
      </c>
      <c r="AU644" s="79">
        <f t="shared" si="1068"/>
        <v>0</v>
      </c>
      <c r="AV644" s="79">
        <f t="shared" si="1068"/>
        <v>0</v>
      </c>
      <c r="AW644" s="79">
        <f>SUM(Y644:AJ644)</f>
        <v>0</v>
      </c>
      <c r="AX644" s="168">
        <f>Kinder!BL643</f>
        <v>0</v>
      </c>
      <c r="AY644" s="168">
        <f>Kinder!BM643</f>
        <v>0</v>
      </c>
      <c r="AZ644" s="168">
        <f>Kinder!BN643</f>
        <v>0</v>
      </c>
      <c r="BA644" s="168">
        <f>Kinder!BO643</f>
        <v>0</v>
      </c>
      <c r="BB644" s="168">
        <f>Kinder!BP643</f>
        <v>0</v>
      </c>
      <c r="BC644" s="168">
        <f>Kinder!BQ643</f>
        <v>0</v>
      </c>
      <c r="BD644" s="168">
        <f>Kinder!BR643</f>
        <v>0</v>
      </c>
      <c r="BE644" s="168">
        <f>Kinder!BS643</f>
        <v>0</v>
      </c>
      <c r="BF644" s="168">
        <f>Kinder!BT643</f>
        <v>0</v>
      </c>
      <c r="BG644" s="168">
        <f>Kinder!BU643</f>
        <v>0</v>
      </c>
      <c r="BH644" s="168">
        <f>Kinder!BV643</f>
        <v>0</v>
      </c>
      <c r="BI644" s="168">
        <f>Kinder!BW643</f>
        <v>0</v>
      </c>
      <c r="BV644" s="79"/>
      <c r="BW644" s="79">
        <f t="shared" ref="BW644:CH644" si="1069">IF(MIN(AX642,AX643)&gt;4.5,4.5*AX644,BJ643)</f>
        <v>0</v>
      </c>
      <c r="BX644" s="79">
        <f t="shared" si="1069"/>
        <v>0</v>
      </c>
      <c r="BY644" s="79">
        <f t="shared" si="1069"/>
        <v>0</v>
      </c>
      <c r="BZ644" s="79">
        <f t="shared" si="1069"/>
        <v>0</v>
      </c>
      <c r="CA644" s="79">
        <f t="shared" si="1069"/>
        <v>0</v>
      </c>
      <c r="CB644" s="79">
        <f t="shared" si="1069"/>
        <v>0</v>
      </c>
      <c r="CC644" s="79">
        <f t="shared" si="1069"/>
        <v>0</v>
      </c>
      <c r="CD644" s="79">
        <f t="shared" si="1069"/>
        <v>0</v>
      </c>
      <c r="CE644" s="79">
        <f t="shared" si="1069"/>
        <v>0</v>
      </c>
      <c r="CF644" s="79">
        <f t="shared" si="1069"/>
        <v>0</v>
      </c>
      <c r="CG644" s="79">
        <f t="shared" si="1069"/>
        <v>0</v>
      </c>
      <c r="CH644" s="79">
        <f t="shared" si="1069"/>
        <v>0</v>
      </c>
      <c r="CI644" s="79">
        <f>SUM(BW644:CH644)</f>
        <v>0</v>
      </c>
      <c r="CJ644" s="80"/>
      <c r="CK644" s="581"/>
      <c r="CL644" s="581"/>
      <c r="CM644" s="581"/>
    </row>
    <row r="645" spans="1:91" x14ac:dyDescent="0.2">
      <c r="A645" s="124">
        <f>Kinder!E645</f>
        <v>0</v>
      </c>
      <c r="B645">
        <f>Kinder!F645</f>
        <v>0</v>
      </c>
      <c r="C645">
        <f>Kinder!G645</f>
        <v>0</v>
      </c>
      <c r="D645">
        <f>Kinder!H645</f>
        <v>0</v>
      </c>
      <c r="E645">
        <f>Kinder!I645</f>
        <v>0</v>
      </c>
      <c r="F645">
        <f>Kinder!J645</f>
        <v>0</v>
      </c>
      <c r="G645">
        <f>Kinder!K645</f>
        <v>0</v>
      </c>
      <c r="H645">
        <f>Kinder!L645</f>
        <v>0</v>
      </c>
      <c r="I645">
        <f>Kinder!M645</f>
        <v>0</v>
      </c>
      <c r="J645">
        <f>Kinder!N645</f>
        <v>0</v>
      </c>
      <c r="K645">
        <f>Kinder!O645</f>
        <v>0</v>
      </c>
      <c r="L645">
        <f>Kinder!P645</f>
        <v>0</v>
      </c>
      <c r="AX645" s="165">
        <f>IF(Kinder!BL645=4.5,'Berechnung 4_5 _ x'!$E$31,Kinder!BL645)</f>
        <v>0</v>
      </c>
      <c r="AY645" s="165">
        <f>IF(Kinder!F645=4.5,'Berechnung 4_5 _ x'!$E$31,Kinder!F645)</f>
        <v>0</v>
      </c>
      <c r="AZ645" s="165">
        <f>IF(Kinder!G645=4.5,'Berechnung 4_5 _ x'!$E$31,Kinder!G645)</f>
        <v>0</v>
      </c>
      <c r="BA645" s="165">
        <f>IF(Kinder!H645=4.5,'Berechnung 4_5 _ x'!$E$31,Kinder!H645)</f>
        <v>0</v>
      </c>
      <c r="BB645" s="165">
        <f>IF(Kinder!I645=4.5,'Berechnung 4_5 _ x'!$E$31,Kinder!I645)</f>
        <v>0</v>
      </c>
      <c r="BC645" s="165">
        <f>IF(Kinder!J645=4.5,'Berechnung 4_5 _ x'!$E$31,Kinder!J645)</f>
        <v>0</v>
      </c>
      <c r="BD645" s="165">
        <f>IF(Kinder!K645=4.5,'Berechnung 4_5 _ x'!$E$31,Kinder!K645)</f>
        <v>0</v>
      </c>
      <c r="BE645" s="165">
        <f>IF(Kinder!L645=4.5,'Berechnung 4_5 _ x'!$E$31,Kinder!L645)</f>
        <v>0</v>
      </c>
      <c r="BF645" s="165">
        <f>IF(Kinder!M645=4.5,'Berechnung 4_5 _ x'!$E$31,Kinder!M645)</f>
        <v>0</v>
      </c>
      <c r="BG645" s="165">
        <f>IF(Kinder!N645=4.5,'Berechnung 4_5 _ x'!$E$31,Kinder!N645)</f>
        <v>0</v>
      </c>
      <c r="BH645" s="165">
        <f>IF(Kinder!O645=4.5,'Berechnung 4_5 _ x'!$E$31,Kinder!O645)</f>
        <v>0</v>
      </c>
      <c r="BI645" s="165">
        <f>IF(Kinder!P645=4.5,'Berechnung 4_5 _ x'!$E$31,Kinder!P645)</f>
        <v>0</v>
      </c>
      <c r="BJ645" s="165"/>
      <c r="BK645" s="165"/>
      <c r="BL645" s="165"/>
      <c r="BM645" s="165"/>
      <c r="BN645" s="165"/>
      <c r="BO645" s="165"/>
      <c r="BP645" s="165"/>
      <c r="BQ645" s="165"/>
      <c r="BR645" s="165"/>
      <c r="BS645" s="165"/>
      <c r="BT645" s="165"/>
      <c r="BU645" s="165"/>
      <c r="BW645">
        <f t="shared" ref="BW645:CH645" si="1070">IF(MIN(AX645,AX646)&gt;=4.5,1*AX647,BJ646)</f>
        <v>0</v>
      </c>
      <c r="BX645">
        <f t="shared" si="1070"/>
        <v>0</v>
      </c>
      <c r="BY645">
        <f t="shared" si="1070"/>
        <v>0</v>
      </c>
      <c r="BZ645">
        <f t="shared" si="1070"/>
        <v>0</v>
      </c>
      <c r="CA645">
        <f t="shared" si="1070"/>
        <v>0</v>
      </c>
      <c r="CB645">
        <f t="shared" si="1070"/>
        <v>0</v>
      </c>
      <c r="CC645">
        <f t="shared" si="1070"/>
        <v>0</v>
      </c>
      <c r="CD645">
        <f t="shared" si="1070"/>
        <v>0</v>
      </c>
      <c r="CE645">
        <f t="shared" si="1070"/>
        <v>0</v>
      </c>
      <c r="CF645">
        <f t="shared" si="1070"/>
        <v>0</v>
      </c>
      <c r="CG645">
        <f t="shared" si="1070"/>
        <v>0</v>
      </c>
      <c r="CH645">
        <f t="shared" si="1070"/>
        <v>0</v>
      </c>
      <c r="CJ645" s="78">
        <f>SUM(BW645:CH645)</f>
        <v>0</v>
      </c>
      <c r="CK645" s="581">
        <f>CL645+CM645</f>
        <v>0</v>
      </c>
      <c r="CL645" s="581">
        <f>IF(COUNTIF(Kinder!E647:P647,Antrag!$C$4)=0,0,(IF(AND(A645=2,Kinder!E647=Antrag!$C$4),M646,0)+IF(AND(OR(A645=2,B645=2),Kinder!F647=Antrag!$C$4),N646,0)+IF(AND(OR(A645=2,B645=2,C645=2),Kinder!G647=Antrag!$C$4),O646,0)+IF(AND(OR(A645=2,B645=2,C645=2,D645=2),Kinder!H647=Antrag!$C$4),P646,0)+IF(AND(OR(A645=2,B645=2,C645=2,D645=2,E645=2),Kinder!I647=Antrag!$C$4),Q646,0)+IF(AND(OR(A645=2,B645=2,C645=2,D645=2,E645=2,F645=2),Kinder!J647=Antrag!$C$4),R646,0))/12)</f>
        <v>0</v>
      </c>
      <c r="CM645" s="581">
        <f>IF(COUNTIF(Kinder!E647:P647,Antrag!$C$4)=0,0,(IF(AND(OR(A645=2,B645=2,C645=2,D645=2,E645=2,F645=2,G645=2),Kinder!K647=Antrag!$C$4),S646,0)+IF(AND(OR(A645=2,B645=2,C645=2,D645=2,E645=2,F645=2,G645=2,H645=2),Kinder!L647=Antrag!$C$4),T646,0)+IF(AND(OR(A645=2,B645=2,C645=2,D645=2,E645=2,F645=2,G645=2,H645=2,I645=2),Kinder!M647=Antrag!$C$4),U646,0)+IF(AND(OR(A645=2,B645=2,C645=2,D645=2,E645=2,F645=2,G645=2,H645=2,I645=2,J645=2),Kinder!N647=Antrag!$C$4),V646,0)+IF(AND(OR(A645=2,B645=2,C645=2,D645=2,E645=2,F645=2,G645=2,H645=2,I645=2,J645=2,K645=2),Kinder!O647=Antrag!$C$4),W646,0)+IF(AND(OR(A645=2,B645=2,C645=2,D645=2,E645=2,F645=2,G645=2,H645=2,I645=2,J645=2,K645=2,L645=2),Kinder!P647=Antrag!$C$4),X646,0))/12)</f>
        <v>0</v>
      </c>
    </row>
    <row r="646" spans="1:91" x14ac:dyDescent="0.2">
      <c r="A646" s="124"/>
      <c r="M646">
        <f>Kinder!E646</f>
        <v>0</v>
      </c>
      <c r="N646">
        <f>Kinder!F646</f>
        <v>0</v>
      </c>
      <c r="O646">
        <f>Kinder!G646</f>
        <v>0</v>
      </c>
      <c r="P646">
        <f>Kinder!H646</f>
        <v>0</v>
      </c>
      <c r="Q646">
        <f>Kinder!I646</f>
        <v>0</v>
      </c>
      <c r="R646">
        <f>Kinder!J646</f>
        <v>0</v>
      </c>
      <c r="S646">
        <f>Kinder!K646</f>
        <v>0</v>
      </c>
      <c r="T646">
        <f>Kinder!L646</f>
        <v>0</v>
      </c>
      <c r="U646">
        <f>Kinder!M646</f>
        <v>0</v>
      </c>
      <c r="V646">
        <f>Kinder!N646</f>
        <v>0</v>
      </c>
      <c r="W646">
        <f>Kinder!O646</f>
        <v>0</v>
      </c>
      <c r="X646">
        <f>Kinder!P646</f>
        <v>0</v>
      </c>
      <c r="AX646">
        <f>IF(Kinder!BL645&gt;=4.5,IF('Berechnung 4_5 _ x'!D$5="Nein",4.5,IF(Kinder!AJ$903&lt;3,IF(MAX(Kinder!$AJ$903:AJ$903)&lt;3,4.5,Kinder!BL645),MIN('Berechnung 4_5 _ x'!$E$31:$F$32))),Kinder!BL645)</f>
        <v>0</v>
      </c>
      <c r="AY646">
        <f>IF(Kinder!BM645&gt;=4.5,IF('Berechnung 4_5 _ x'!E$5="Nein",4.5,IF(Kinder!AK$903&lt;3,IF(MAX(Kinder!$AJ$903:AK$903)&lt;3,4.5,Kinder!BM645),MIN('Berechnung 4_5 _ x'!$E$31:$F$32))),Kinder!BM645)</f>
        <v>0</v>
      </c>
      <c r="AZ646">
        <f>IF(Kinder!BN645&gt;=4.5,IF('Berechnung 4_5 _ x'!F$5="Nein",4.5,IF(Kinder!AL$903&lt;3,IF(MAX(Kinder!$AJ$903:AL$903)&lt;3,4.5,Kinder!BN645),MIN('Berechnung 4_5 _ x'!$E$31:$F$32))),Kinder!BN645)</f>
        <v>0</v>
      </c>
      <c r="BA646">
        <f>IF(Kinder!BO645&gt;=4.5,IF('Berechnung 4_5 _ x'!G$5="Nein",4.5,IF(Kinder!AM$903&lt;3,IF(MAX(Kinder!$AJ$903:AM$903)&lt;3,4.5,Kinder!BO645),MIN('Berechnung 4_5 _ x'!$E$31:$F$32))),Kinder!BO645)</f>
        <v>0</v>
      </c>
      <c r="BB646">
        <f>IF(Kinder!BP645&gt;=4.5,IF('Berechnung 4_5 _ x'!H$5="Nein",4.5,IF(Kinder!AN$903&lt;3,IF(MAX(Kinder!$AJ$903:AN$903)&lt;3,4.5,Kinder!BP645),MIN('Berechnung 4_5 _ x'!$E$31:$F$32))),Kinder!BP645)</f>
        <v>0</v>
      </c>
      <c r="BC646">
        <f>IF(Kinder!BQ645&gt;=4.5,IF('Berechnung 4_5 _ x'!I$5="Nein",4.5,IF(Kinder!AO$903&lt;3,IF(MAX(Kinder!$AJ$903:AO$903)&lt;3,4.5,Kinder!BQ645),MIN('Berechnung 4_5 _ x'!$E$31:$F$32))),Kinder!BQ645)</f>
        <v>0</v>
      </c>
      <c r="BD646">
        <f>IF(Kinder!BR645&gt;=4.5,IF('Berechnung 4_5 _ x'!J$5="Nein",4.5,IF(Kinder!AP$903&lt;3,IF(MAX(Kinder!$AJ$903:AP$903)&lt;3,4.5,Kinder!BR645),MIN('Berechnung 4_5 _ x'!$E$31:$F$32))),Kinder!BR645)</f>
        <v>0</v>
      </c>
      <c r="BE646">
        <f>IF(Kinder!BS645&gt;=4.5,IF('Berechnung 4_5 _ x'!K$5="Nein",4.5,IF(Kinder!AQ$903&lt;3,IF(MAX(Kinder!$AJ$903:AQ$903)&lt;3,4.5,Kinder!BS645),MIN('Berechnung 4_5 _ x'!$E$31:$F$32))),Kinder!BS645)</f>
        <v>0</v>
      </c>
      <c r="BF646">
        <f>IF(Kinder!BT645&gt;=4.5,IF('Berechnung 4_5 _ x'!L$5="Nein",4.5,IF(Kinder!AR$903&lt;3,IF(MAX(Kinder!$AJ$903:AR$903)&lt;3,4.5,Kinder!BT645),MIN('Berechnung 4_5 _ x'!$E$31:$F$32))),Kinder!BT645)</f>
        <v>0</v>
      </c>
      <c r="BG646">
        <f>IF(Kinder!BU645&gt;=4.5,IF('Berechnung 4_5 _ x'!M$5="Nein",4.5,IF(Kinder!AS$903&lt;3,IF(MAX(Kinder!$AJ$903:AS$903)&lt;3,4.5,Kinder!BU645),MIN('Berechnung 4_5 _ x'!$E$31:$F$32))),Kinder!BU645)</f>
        <v>0</v>
      </c>
      <c r="BH646">
        <f>IF(Kinder!BV645&gt;=4.5,IF('Berechnung 4_5 _ x'!N$5="Nein",4.5,IF(Kinder!AT$903&lt;3,IF(MAX(Kinder!$AJ$903:AT$903)&lt;3,4.5,Kinder!BV645),MIN('Berechnung 4_5 _ x'!$E$31:$F$32))),Kinder!BV645)</f>
        <v>0</v>
      </c>
      <c r="BI646">
        <f>IF(Kinder!BW645&gt;=4.5,IF('Berechnung 4_5 _ x'!O$5="Nein",4.5,IF(Kinder!AU$903&lt;3,IF(MAX(Kinder!$AJ$903:AU$903)&lt;3,4.5,Kinder!BW645),MIN('Berechnung 4_5 _ x'!$E$31:$F$32))),Kinder!BW645)</f>
        <v>0</v>
      </c>
      <c r="BJ646">
        <f t="shared" ref="BJ646:BU646" si="1071">MIN(AX645,AX646)*AX647</f>
        <v>0</v>
      </c>
      <c r="BK646">
        <f t="shared" si="1071"/>
        <v>0</v>
      </c>
      <c r="BL646">
        <f t="shared" si="1071"/>
        <v>0</v>
      </c>
      <c r="BM646">
        <f t="shared" si="1071"/>
        <v>0</v>
      </c>
      <c r="BN646">
        <f t="shared" si="1071"/>
        <v>0</v>
      </c>
      <c r="BO646">
        <f t="shared" si="1071"/>
        <v>0</v>
      </c>
      <c r="BP646">
        <f t="shared" si="1071"/>
        <v>0</v>
      </c>
      <c r="BQ646">
        <f t="shared" si="1071"/>
        <v>0</v>
      </c>
      <c r="BR646">
        <f t="shared" si="1071"/>
        <v>0</v>
      </c>
      <c r="BS646">
        <f t="shared" si="1071"/>
        <v>0</v>
      </c>
      <c r="BT646">
        <f t="shared" si="1071"/>
        <v>0</v>
      </c>
      <c r="BU646">
        <f t="shared" si="1071"/>
        <v>0</v>
      </c>
      <c r="BV646">
        <f>SUM(BJ646:BU646)</f>
        <v>0</v>
      </c>
      <c r="CJ646" s="78"/>
      <c r="CK646" s="581"/>
      <c r="CL646" s="581"/>
      <c r="CM646" s="581"/>
    </row>
    <row r="647" spans="1:91" ht="13.5" thickBot="1" x14ac:dyDescent="0.25">
      <c r="A647" s="167"/>
      <c r="B647" s="79"/>
      <c r="C647" s="79"/>
      <c r="D647" s="79"/>
      <c r="E647" s="79"/>
      <c r="F647" s="79"/>
      <c r="G647" s="79"/>
      <c r="H647" s="79"/>
      <c r="I647" s="79"/>
      <c r="J647" s="79"/>
      <c r="K647" s="79"/>
      <c r="L647" s="79"/>
      <c r="M647" s="79"/>
      <c r="N647" s="79"/>
      <c r="O647" s="79"/>
      <c r="P647" s="79"/>
      <c r="Q647" s="79"/>
      <c r="R647" s="79"/>
      <c r="S647" s="79"/>
      <c r="T647" s="79"/>
      <c r="U647" s="79"/>
      <c r="V647" s="79"/>
      <c r="W647" s="79"/>
      <c r="X647" s="79"/>
      <c r="Y647" s="79">
        <f t="shared" ref="Y647:AJ647" si="1072">A645*M646</f>
        <v>0</v>
      </c>
      <c r="Z647" s="79">
        <f t="shared" si="1072"/>
        <v>0</v>
      </c>
      <c r="AA647" s="79">
        <f t="shared" si="1072"/>
        <v>0</v>
      </c>
      <c r="AB647" s="79">
        <f t="shared" si="1072"/>
        <v>0</v>
      </c>
      <c r="AC647" s="79">
        <f t="shared" si="1072"/>
        <v>0</v>
      </c>
      <c r="AD647" s="79">
        <f t="shared" si="1072"/>
        <v>0</v>
      </c>
      <c r="AE647" s="79">
        <f t="shared" si="1072"/>
        <v>0</v>
      </c>
      <c r="AF647" s="79">
        <f t="shared" si="1072"/>
        <v>0</v>
      </c>
      <c r="AG647" s="79">
        <f t="shared" si="1072"/>
        <v>0</v>
      </c>
      <c r="AH647" s="79">
        <f t="shared" si="1072"/>
        <v>0</v>
      </c>
      <c r="AI647" s="79">
        <f t="shared" si="1072"/>
        <v>0</v>
      </c>
      <c r="AJ647" s="79">
        <f t="shared" si="1072"/>
        <v>0</v>
      </c>
      <c r="AK647" s="79">
        <f t="shared" ref="AK647:AV647" si="1073">IF(A645&gt;4.4,M646,A645*M646)</f>
        <v>0</v>
      </c>
      <c r="AL647" s="79">
        <f t="shared" si="1073"/>
        <v>0</v>
      </c>
      <c r="AM647" s="79">
        <f t="shared" si="1073"/>
        <v>0</v>
      </c>
      <c r="AN647" s="79">
        <f t="shared" si="1073"/>
        <v>0</v>
      </c>
      <c r="AO647" s="79">
        <f t="shared" si="1073"/>
        <v>0</v>
      </c>
      <c r="AP647" s="79">
        <f t="shared" si="1073"/>
        <v>0</v>
      </c>
      <c r="AQ647" s="79">
        <f t="shared" si="1073"/>
        <v>0</v>
      </c>
      <c r="AR647" s="79">
        <f t="shared" si="1073"/>
        <v>0</v>
      </c>
      <c r="AS647" s="79">
        <f t="shared" si="1073"/>
        <v>0</v>
      </c>
      <c r="AT647" s="79">
        <f t="shared" si="1073"/>
        <v>0</v>
      </c>
      <c r="AU647" s="79">
        <f t="shared" si="1073"/>
        <v>0</v>
      </c>
      <c r="AV647" s="79">
        <f t="shared" si="1073"/>
        <v>0</v>
      </c>
      <c r="AW647" s="79">
        <f>SUM(Y647:AJ647)</f>
        <v>0</v>
      </c>
      <c r="AX647" s="168">
        <f>Kinder!BL646</f>
        <v>0</v>
      </c>
      <c r="AY647" s="168">
        <f>Kinder!BM646</f>
        <v>0</v>
      </c>
      <c r="AZ647" s="168">
        <f>Kinder!BN646</f>
        <v>0</v>
      </c>
      <c r="BA647" s="168">
        <f>Kinder!BO646</f>
        <v>0</v>
      </c>
      <c r="BB647" s="168">
        <f>Kinder!BP646</f>
        <v>0</v>
      </c>
      <c r="BC647" s="168">
        <f>Kinder!BQ646</f>
        <v>0</v>
      </c>
      <c r="BD647" s="168">
        <f>Kinder!BR646</f>
        <v>0</v>
      </c>
      <c r="BE647" s="168">
        <f>Kinder!BS646</f>
        <v>0</v>
      </c>
      <c r="BF647" s="168">
        <f>Kinder!BT646</f>
        <v>0</v>
      </c>
      <c r="BG647" s="168">
        <f>Kinder!BU646</f>
        <v>0</v>
      </c>
      <c r="BH647" s="168">
        <f>Kinder!BV646</f>
        <v>0</v>
      </c>
      <c r="BI647" s="168">
        <f>Kinder!BW646</f>
        <v>0</v>
      </c>
      <c r="BV647" s="79"/>
      <c r="BW647" s="79">
        <f t="shared" ref="BW647:CH647" si="1074">IF(MIN(AX645,AX646)&gt;4.5,4.5*AX647,BJ646)</f>
        <v>0</v>
      </c>
      <c r="BX647" s="79">
        <f t="shared" si="1074"/>
        <v>0</v>
      </c>
      <c r="BY647" s="79">
        <f t="shared" si="1074"/>
        <v>0</v>
      </c>
      <c r="BZ647" s="79">
        <f t="shared" si="1074"/>
        <v>0</v>
      </c>
      <c r="CA647" s="79">
        <f t="shared" si="1074"/>
        <v>0</v>
      </c>
      <c r="CB647" s="79">
        <f t="shared" si="1074"/>
        <v>0</v>
      </c>
      <c r="CC647" s="79">
        <f t="shared" si="1074"/>
        <v>0</v>
      </c>
      <c r="CD647" s="79">
        <f t="shared" si="1074"/>
        <v>0</v>
      </c>
      <c r="CE647" s="79">
        <f t="shared" si="1074"/>
        <v>0</v>
      </c>
      <c r="CF647" s="79">
        <f t="shared" si="1074"/>
        <v>0</v>
      </c>
      <c r="CG647" s="79">
        <f t="shared" si="1074"/>
        <v>0</v>
      </c>
      <c r="CH647" s="79">
        <f t="shared" si="1074"/>
        <v>0</v>
      </c>
      <c r="CI647" s="79">
        <f>SUM(BW647:CH647)</f>
        <v>0</v>
      </c>
      <c r="CJ647" s="80"/>
      <c r="CK647" s="581"/>
      <c r="CL647" s="581"/>
      <c r="CM647" s="581"/>
    </row>
    <row r="648" spans="1:91" x14ac:dyDescent="0.2">
      <c r="A648" s="124">
        <f>Kinder!E648</f>
        <v>0</v>
      </c>
      <c r="B648">
        <f>Kinder!F648</f>
        <v>0</v>
      </c>
      <c r="C648">
        <f>Kinder!G648</f>
        <v>0</v>
      </c>
      <c r="D648">
        <f>Kinder!H648</f>
        <v>0</v>
      </c>
      <c r="E648">
        <f>Kinder!I648</f>
        <v>0</v>
      </c>
      <c r="F648">
        <f>Kinder!J648</f>
        <v>0</v>
      </c>
      <c r="G648">
        <f>Kinder!K648</f>
        <v>0</v>
      </c>
      <c r="H648">
        <f>Kinder!L648</f>
        <v>0</v>
      </c>
      <c r="I648">
        <f>Kinder!M648</f>
        <v>0</v>
      </c>
      <c r="J648">
        <f>Kinder!N648</f>
        <v>0</v>
      </c>
      <c r="K648">
        <f>Kinder!O648</f>
        <v>0</v>
      </c>
      <c r="L648">
        <f>Kinder!P648</f>
        <v>0</v>
      </c>
      <c r="AX648" s="165">
        <f>IF(Kinder!BL648=4.5,'Berechnung 4_5 _ x'!$E$31,Kinder!BL648)</f>
        <v>0</v>
      </c>
      <c r="AY648" s="165">
        <f>IF(Kinder!F648=4.5,'Berechnung 4_5 _ x'!$E$31,Kinder!F648)</f>
        <v>0</v>
      </c>
      <c r="AZ648" s="165">
        <f>IF(Kinder!G648=4.5,'Berechnung 4_5 _ x'!$E$31,Kinder!G648)</f>
        <v>0</v>
      </c>
      <c r="BA648" s="165">
        <f>IF(Kinder!H648=4.5,'Berechnung 4_5 _ x'!$E$31,Kinder!H648)</f>
        <v>0</v>
      </c>
      <c r="BB648" s="165">
        <f>IF(Kinder!I648=4.5,'Berechnung 4_5 _ x'!$E$31,Kinder!I648)</f>
        <v>0</v>
      </c>
      <c r="BC648" s="165">
        <f>IF(Kinder!J648=4.5,'Berechnung 4_5 _ x'!$E$31,Kinder!J648)</f>
        <v>0</v>
      </c>
      <c r="BD648" s="165">
        <f>IF(Kinder!K648=4.5,'Berechnung 4_5 _ x'!$E$31,Kinder!K648)</f>
        <v>0</v>
      </c>
      <c r="BE648" s="165">
        <f>IF(Kinder!L648=4.5,'Berechnung 4_5 _ x'!$E$31,Kinder!L648)</f>
        <v>0</v>
      </c>
      <c r="BF648" s="165">
        <f>IF(Kinder!M648=4.5,'Berechnung 4_5 _ x'!$E$31,Kinder!M648)</f>
        <v>0</v>
      </c>
      <c r="BG648" s="165">
        <f>IF(Kinder!N648=4.5,'Berechnung 4_5 _ x'!$E$31,Kinder!N648)</f>
        <v>0</v>
      </c>
      <c r="BH648" s="165">
        <f>IF(Kinder!O648=4.5,'Berechnung 4_5 _ x'!$E$31,Kinder!O648)</f>
        <v>0</v>
      </c>
      <c r="BI648" s="165">
        <f>IF(Kinder!P648=4.5,'Berechnung 4_5 _ x'!$E$31,Kinder!P648)</f>
        <v>0</v>
      </c>
      <c r="BJ648" s="165"/>
      <c r="BK648" s="165"/>
      <c r="BL648" s="165"/>
      <c r="BM648" s="165"/>
      <c r="BN648" s="165"/>
      <c r="BO648" s="165"/>
      <c r="BP648" s="165"/>
      <c r="BQ648" s="165"/>
      <c r="BR648" s="165"/>
      <c r="BS648" s="165"/>
      <c r="BT648" s="165"/>
      <c r="BU648" s="165"/>
      <c r="BW648">
        <f t="shared" ref="BW648:CH648" si="1075">IF(MIN(AX648,AX649)&gt;=4.5,1*AX650,BJ649)</f>
        <v>0</v>
      </c>
      <c r="BX648">
        <f t="shared" si="1075"/>
        <v>0</v>
      </c>
      <c r="BY648">
        <f t="shared" si="1075"/>
        <v>0</v>
      </c>
      <c r="BZ648">
        <f t="shared" si="1075"/>
        <v>0</v>
      </c>
      <c r="CA648">
        <f t="shared" si="1075"/>
        <v>0</v>
      </c>
      <c r="CB648">
        <f t="shared" si="1075"/>
        <v>0</v>
      </c>
      <c r="CC648">
        <f t="shared" si="1075"/>
        <v>0</v>
      </c>
      <c r="CD648">
        <f t="shared" si="1075"/>
        <v>0</v>
      </c>
      <c r="CE648">
        <f t="shared" si="1075"/>
        <v>0</v>
      </c>
      <c r="CF648">
        <f t="shared" si="1075"/>
        <v>0</v>
      </c>
      <c r="CG648">
        <f t="shared" si="1075"/>
        <v>0</v>
      </c>
      <c r="CH648">
        <f t="shared" si="1075"/>
        <v>0</v>
      </c>
      <c r="CJ648" s="78">
        <f>SUM(BW648:CH648)</f>
        <v>0</v>
      </c>
      <c r="CK648" s="581">
        <f>CL648+CM648</f>
        <v>0</v>
      </c>
      <c r="CL648" s="581">
        <f>IF(COUNTIF(Kinder!E650:P650,Antrag!$C$4)=0,0,(IF(AND(A648=2,Kinder!E650=Antrag!$C$4),M649,0)+IF(AND(OR(A648=2,B648=2),Kinder!F650=Antrag!$C$4),N649,0)+IF(AND(OR(A648=2,B648=2,C648=2),Kinder!G650=Antrag!$C$4),O649,0)+IF(AND(OR(A648=2,B648=2,C648=2,D648=2),Kinder!H650=Antrag!$C$4),P649,0)+IF(AND(OR(A648=2,B648=2,C648=2,D648=2,E648=2),Kinder!I650=Antrag!$C$4),Q649,0)+IF(AND(OR(A648=2,B648=2,C648=2,D648=2,E648=2,F648=2),Kinder!J650=Antrag!$C$4),R649,0))/12)</f>
        <v>0</v>
      </c>
      <c r="CM648" s="581">
        <f>IF(COUNTIF(Kinder!E650:P650,Antrag!$C$4)=0,0,(IF(AND(OR(A648=2,B648=2,C648=2,D648=2,E648=2,F648=2,G648=2),Kinder!K650=Antrag!$C$4),S649,0)+IF(AND(OR(A648=2,B648=2,C648=2,D648=2,E648=2,F648=2,G648=2,H648=2),Kinder!L650=Antrag!$C$4),T649,0)+IF(AND(OR(A648=2,B648=2,C648=2,D648=2,E648=2,F648=2,G648=2,H648=2,I648=2),Kinder!M650=Antrag!$C$4),U649,0)+IF(AND(OR(A648=2,B648=2,C648=2,D648=2,E648=2,F648=2,G648=2,H648=2,I648=2,J648=2),Kinder!N650=Antrag!$C$4),V649,0)+IF(AND(OR(A648=2,B648=2,C648=2,D648=2,E648=2,F648=2,G648=2,H648=2,I648=2,J648=2,K648=2),Kinder!O650=Antrag!$C$4),W649,0)+IF(AND(OR(A648=2,B648=2,C648=2,D648=2,E648=2,F648=2,G648=2,H648=2,I648=2,J648=2,K648=2,L648=2),Kinder!P650=Antrag!$C$4),X649,0))/12)</f>
        <v>0</v>
      </c>
    </row>
    <row r="649" spans="1:91" x14ac:dyDescent="0.2">
      <c r="A649" s="124"/>
      <c r="M649">
        <f>Kinder!E649</f>
        <v>0</v>
      </c>
      <c r="N649">
        <f>Kinder!F649</f>
        <v>0</v>
      </c>
      <c r="O649">
        <f>Kinder!G649</f>
        <v>0</v>
      </c>
      <c r="P649">
        <f>Kinder!H649</f>
        <v>0</v>
      </c>
      <c r="Q649">
        <f>Kinder!I649</f>
        <v>0</v>
      </c>
      <c r="R649">
        <f>Kinder!J649</f>
        <v>0</v>
      </c>
      <c r="S649">
        <f>Kinder!K649</f>
        <v>0</v>
      </c>
      <c r="T649">
        <f>Kinder!L649</f>
        <v>0</v>
      </c>
      <c r="U649">
        <f>Kinder!M649</f>
        <v>0</v>
      </c>
      <c r="V649">
        <f>Kinder!N649</f>
        <v>0</v>
      </c>
      <c r="W649">
        <f>Kinder!O649</f>
        <v>0</v>
      </c>
      <c r="X649">
        <f>Kinder!P649</f>
        <v>0</v>
      </c>
      <c r="AX649">
        <f>IF(Kinder!BL648&gt;=4.5,IF('Berechnung 4_5 _ x'!D$5="Nein",4.5,IF(Kinder!AJ$903&lt;3,IF(MAX(Kinder!$AJ$903:AJ$903)&lt;3,4.5,Kinder!BL648),MIN('Berechnung 4_5 _ x'!$E$31:$F$32))),Kinder!BL648)</f>
        <v>0</v>
      </c>
      <c r="AY649">
        <f>IF(Kinder!BM648&gt;=4.5,IF('Berechnung 4_5 _ x'!E$5="Nein",4.5,IF(Kinder!AK$903&lt;3,IF(MAX(Kinder!$AJ$903:AK$903)&lt;3,4.5,Kinder!BM648),MIN('Berechnung 4_5 _ x'!$E$31:$F$32))),Kinder!BM648)</f>
        <v>0</v>
      </c>
      <c r="AZ649">
        <f>IF(Kinder!BN648&gt;=4.5,IF('Berechnung 4_5 _ x'!F$5="Nein",4.5,IF(Kinder!AL$903&lt;3,IF(MAX(Kinder!$AJ$903:AL$903)&lt;3,4.5,Kinder!BN648),MIN('Berechnung 4_5 _ x'!$E$31:$F$32))),Kinder!BN648)</f>
        <v>0</v>
      </c>
      <c r="BA649">
        <f>IF(Kinder!BO648&gt;=4.5,IF('Berechnung 4_5 _ x'!G$5="Nein",4.5,IF(Kinder!AM$903&lt;3,IF(MAX(Kinder!$AJ$903:AM$903)&lt;3,4.5,Kinder!BO648),MIN('Berechnung 4_5 _ x'!$E$31:$F$32))),Kinder!BO648)</f>
        <v>0</v>
      </c>
      <c r="BB649">
        <f>IF(Kinder!BP648&gt;=4.5,IF('Berechnung 4_5 _ x'!H$5="Nein",4.5,IF(Kinder!AN$903&lt;3,IF(MAX(Kinder!$AJ$903:AN$903)&lt;3,4.5,Kinder!BP648),MIN('Berechnung 4_5 _ x'!$E$31:$F$32))),Kinder!BP648)</f>
        <v>0</v>
      </c>
      <c r="BC649">
        <f>IF(Kinder!BQ648&gt;=4.5,IF('Berechnung 4_5 _ x'!I$5="Nein",4.5,IF(Kinder!AO$903&lt;3,IF(MAX(Kinder!$AJ$903:AO$903)&lt;3,4.5,Kinder!BQ648),MIN('Berechnung 4_5 _ x'!$E$31:$F$32))),Kinder!BQ648)</f>
        <v>0</v>
      </c>
      <c r="BD649">
        <f>IF(Kinder!BR648&gt;=4.5,IF('Berechnung 4_5 _ x'!J$5="Nein",4.5,IF(Kinder!AP$903&lt;3,IF(MAX(Kinder!$AJ$903:AP$903)&lt;3,4.5,Kinder!BR648),MIN('Berechnung 4_5 _ x'!$E$31:$F$32))),Kinder!BR648)</f>
        <v>0</v>
      </c>
      <c r="BE649">
        <f>IF(Kinder!BS648&gt;=4.5,IF('Berechnung 4_5 _ x'!K$5="Nein",4.5,IF(Kinder!AQ$903&lt;3,IF(MAX(Kinder!$AJ$903:AQ$903)&lt;3,4.5,Kinder!BS648),MIN('Berechnung 4_5 _ x'!$E$31:$F$32))),Kinder!BS648)</f>
        <v>0</v>
      </c>
      <c r="BF649">
        <f>IF(Kinder!BT648&gt;=4.5,IF('Berechnung 4_5 _ x'!L$5="Nein",4.5,IF(Kinder!AR$903&lt;3,IF(MAX(Kinder!$AJ$903:AR$903)&lt;3,4.5,Kinder!BT648),MIN('Berechnung 4_5 _ x'!$E$31:$F$32))),Kinder!BT648)</f>
        <v>0</v>
      </c>
      <c r="BG649">
        <f>IF(Kinder!BU648&gt;=4.5,IF('Berechnung 4_5 _ x'!M$5="Nein",4.5,IF(Kinder!AS$903&lt;3,IF(MAX(Kinder!$AJ$903:AS$903)&lt;3,4.5,Kinder!BU648),MIN('Berechnung 4_5 _ x'!$E$31:$F$32))),Kinder!BU648)</f>
        <v>0</v>
      </c>
      <c r="BH649">
        <f>IF(Kinder!BV648&gt;=4.5,IF('Berechnung 4_5 _ x'!N$5="Nein",4.5,IF(Kinder!AT$903&lt;3,IF(MAX(Kinder!$AJ$903:AT$903)&lt;3,4.5,Kinder!BV648),MIN('Berechnung 4_5 _ x'!$E$31:$F$32))),Kinder!BV648)</f>
        <v>0</v>
      </c>
      <c r="BI649">
        <f>IF(Kinder!BW648&gt;=4.5,IF('Berechnung 4_5 _ x'!O$5="Nein",4.5,IF(Kinder!AU$903&lt;3,IF(MAX(Kinder!$AJ$903:AU$903)&lt;3,4.5,Kinder!BW648),MIN('Berechnung 4_5 _ x'!$E$31:$F$32))),Kinder!BW648)</f>
        <v>0</v>
      </c>
      <c r="BJ649">
        <f t="shared" ref="BJ649:BU649" si="1076">MIN(AX648,AX649)*AX650</f>
        <v>0</v>
      </c>
      <c r="BK649">
        <f t="shared" si="1076"/>
        <v>0</v>
      </c>
      <c r="BL649">
        <f t="shared" si="1076"/>
        <v>0</v>
      </c>
      <c r="BM649">
        <f t="shared" si="1076"/>
        <v>0</v>
      </c>
      <c r="BN649">
        <f t="shared" si="1076"/>
        <v>0</v>
      </c>
      <c r="BO649">
        <f t="shared" si="1076"/>
        <v>0</v>
      </c>
      <c r="BP649">
        <f t="shared" si="1076"/>
        <v>0</v>
      </c>
      <c r="BQ649">
        <f t="shared" si="1076"/>
        <v>0</v>
      </c>
      <c r="BR649">
        <f t="shared" si="1076"/>
        <v>0</v>
      </c>
      <c r="BS649">
        <f t="shared" si="1076"/>
        <v>0</v>
      </c>
      <c r="BT649">
        <f t="shared" si="1076"/>
        <v>0</v>
      </c>
      <c r="BU649">
        <f t="shared" si="1076"/>
        <v>0</v>
      </c>
      <c r="BV649">
        <f>SUM(BJ649:BU649)</f>
        <v>0</v>
      </c>
      <c r="CJ649" s="78"/>
      <c r="CK649" s="581"/>
      <c r="CL649" s="581"/>
      <c r="CM649" s="581"/>
    </row>
    <row r="650" spans="1:91" ht="13.5" thickBot="1" x14ac:dyDescent="0.25">
      <c r="A650" s="167"/>
      <c r="B650" s="79"/>
      <c r="C650" s="79"/>
      <c r="D650" s="79"/>
      <c r="E650" s="79"/>
      <c r="F650" s="79"/>
      <c r="G650" s="79"/>
      <c r="H650" s="79"/>
      <c r="I650" s="79"/>
      <c r="J650" s="79"/>
      <c r="K650" s="79"/>
      <c r="L650" s="79"/>
      <c r="M650" s="79"/>
      <c r="N650" s="79"/>
      <c r="O650" s="79"/>
      <c r="P650" s="79"/>
      <c r="Q650" s="79"/>
      <c r="R650" s="79"/>
      <c r="S650" s="79"/>
      <c r="T650" s="79"/>
      <c r="U650" s="79"/>
      <c r="V650" s="79"/>
      <c r="W650" s="79"/>
      <c r="X650" s="79"/>
      <c r="Y650" s="79">
        <f t="shared" ref="Y650:AJ650" si="1077">A648*M649</f>
        <v>0</v>
      </c>
      <c r="Z650" s="79">
        <f t="shared" si="1077"/>
        <v>0</v>
      </c>
      <c r="AA650" s="79">
        <f t="shared" si="1077"/>
        <v>0</v>
      </c>
      <c r="AB650" s="79">
        <f t="shared" si="1077"/>
        <v>0</v>
      </c>
      <c r="AC650" s="79">
        <f t="shared" si="1077"/>
        <v>0</v>
      </c>
      <c r="AD650" s="79">
        <f t="shared" si="1077"/>
        <v>0</v>
      </c>
      <c r="AE650" s="79">
        <f t="shared" si="1077"/>
        <v>0</v>
      </c>
      <c r="AF650" s="79">
        <f t="shared" si="1077"/>
        <v>0</v>
      </c>
      <c r="AG650" s="79">
        <f t="shared" si="1077"/>
        <v>0</v>
      </c>
      <c r="AH650" s="79">
        <f t="shared" si="1077"/>
        <v>0</v>
      </c>
      <c r="AI650" s="79">
        <f t="shared" si="1077"/>
        <v>0</v>
      </c>
      <c r="AJ650" s="79">
        <f t="shared" si="1077"/>
        <v>0</v>
      </c>
      <c r="AK650" s="79">
        <f t="shared" ref="AK650:AV650" si="1078">IF(A648&gt;4.4,M649,A648*M649)</f>
        <v>0</v>
      </c>
      <c r="AL650" s="79">
        <f t="shared" si="1078"/>
        <v>0</v>
      </c>
      <c r="AM650" s="79">
        <f t="shared" si="1078"/>
        <v>0</v>
      </c>
      <c r="AN650" s="79">
        <f t="shared" si="1078"/>
        <v>0</v>
      </c>
      <c r="AO650" s="79">
        <f t="shared" si="1078"/>
        <v>0</v>
      </c>
      <c r="AP650" s="79">
        <f t="shared" si="1078"/>
        <v>0</v>
      </c>
      <c r="AQ650" s="79">
        <f t="shared" si="1078"/>
        <v>0</v>
      </c>
      <c r="AR650" s="79">
        <f t="shared" si="1078"/>
        <v>0</v>
      </c>
      <c r="AS650" s="79">
        <f t="shared" si="1078"/>
        <v>0</v>
      </c>
      <c r="AT650" s="79">
        <f t="shared" si="1078"/>
        <v>0</v>
      </c>
      <c r="AU650" s="79">
        <f t="shared" si="1078"/>
        <v>0</v>
      </c>
      <c r="AV650" s="79">
        <f t="shared" si="1078"/>
        <v>0</v>
      </c>
      <c r="AW650" s="79">
        <f>SUM(Y650:AJ650)</f>
        <v>0</v>
      </c>
      <c r="AX650" s="168">
        <f>Kinder!BL649</f>
        <v>0</v>
      </c>
      <c r="AY650" s="168">
        <f>Kinder!BM649</f>
        <v>0</v>
      </c>
      <c r="AZ650" s="168">
        <f>Kinder!BN649</f>
        <v>0</v>
      </c>
      <c r="BA650" s="168">
        <f>Kinder!BO649</f>
        <v>0</v>
      </c>
      <c r="BB650" s="168">
        <f>Kinder!BP649</f>
        <v>0</v>
      </c>
      <c r="BC650" s="168">
        <f>Kinder!BQ649</f>
        <v>0</v>
      </c>
      <c r="BD650" s="168">
        <f>Kinder!BR649</f>
        <v>0</v>
      </c>
      <c r="BE650" s="168">
        <f>Kinder!BS649</f>
        <v>0</v>
      </c>
      <c r="BF650" s="168">
        <f>Kinder!BT649</f>
        <v>0</v>
      </c>
      <c r="BG650" s="168">
        <f>Kinder!BU649</f>
        <v>0</v>
      </c>
      <c r="BH650" s="168">
        <f>Kinder!BV649</f>
        <v>0</v>
      </c>
      <c r="BI650" s="168">
        <f>Kinder!BW649</f>
        <v>0</v>
      </c>
      <c r="BV650" s="79"/>
      <c r="BW650" s="79">
        <f t="shared" ref="BW650:CH650" si="1079">IF(MIN(AX648,AX649)&gt;4.5,4.5*AX650,BJ649)</f>
        <v>0</v>
      </c>
      <c r="BX650" s="79">
        <f t="shared" si="1079"/>
        <v>0</v>
      </c>
      <c r="BY650" s="79">
        <f t="shared" si="1079"/>
        <v>0</v>
      </c>
      <c r="BZ650" s="79">
        <f t="shared" si="1079"/>
        <v>0</v>
      </c>
      <c r="CA650" s="79">
        <f t="shared" si="1079"/>
        <v>0</v>
      </c>
      <c r="CB650" s="79">
        <f t="shared" si="1079"/>
        <v>0</v>
      </c>
      <c r="CC650" s="79">
        <f t="shared" si="1079"/>
        <v>0</v>
      </c>
      <c r="CD650" s="79">
        <f t="shared" si="1079"/>
        <v>0</v>
      </c>
      <c r="CE650" s="79">
        <f t="shared" si="1079"/>
        <v>0</v>
      </c>
      <c r="CF650" s="79">
        <f t="shared" si="1079"/>
        <v>0</v>
      </c>
      <c r="CG650" s="79">
        <f t="shared" si="1079"/>
        <v>0</v>
      </c>
      <c r="CH650" s="79">
        <f t="shared" si="1079"/>
        <v>0</v>
      </c>
      <c r="CI650" s="79">
        <f>SUM(BW650:CH650)</f>
        <v>0</v>
      </c>
      <c r="CJ650" s="80"/>
      <c r="CK650" s="581"/>
      <c r="CL650" s="581"/>
      <c r="CM650" s="581"/>
    </row>
    <row r="651" spans="1:91" x14ac:dyDescent="0.2">
      <c r="A651" s="124">
        <f>Kinder!E651</f>
        <v>0</v>
      </c>
      <c r="B651">
        <f>Kinder!F651</f>
        <v>0</v>
      </c>
      <c r="C651">
        <f>Kinder!G651</f>
        <v>0</v>
      </c>
      <c r="D651">
        <f>Kinder!H651</f>
        <v>0</v>
      </c>
      <c r="E651">
        <f>Kinder!I651</f>
        <v>0</v>
      </c>
      <c r="F651">
        <f>Kinder!J651</f>
        <v>0</v>
      </c>
      <c r="G651">
        <f>Kinder!K651</f>
        <v>0</v>
      </c>
      <c r="H651">
        <f>Kinder!L651</f>
        <v>0</v>
      </c>
      <c r="I651">
        <f>Kinder!M651</f>
        <v>0</v>
      </c>
      <c r="J651">
        <f>Kinder!N651</f>
        <v>0</v>
      </c>
      <c r="K651">
        <f>Kinder!O651</f>
        <v>0</v>
      </c>
      <c r="L651">
        <f>Kinder!P651</f>
        <v>0</v>
      </c>
      <c r="AX651" s="165">
        <f>IF(Kinder!BL651=4.5,'Berechnung 4_5 _ x'!$E$31,Kinder!BL651)</f>
        <v>0</v>
      </c>
      <c r="AY651" s="165">
        <f>IF(Kinder!F651=4.5,'Berechnung 4_5 _ x'!$E$31,Kinder!F651)</f>
        <v>0</v>
      </c>
      <c r="AZ651" s="165">
        <f>IF(Kinder!G651=4.5,'Berechnung 4_5 _ x'!$E$31,Kinder!G651)</f>
        <v>0</v>
      </c>
      <c r="BA651" s="165">
        <f>IF(Kinder!H651=4.5,'Berechnung 4_5 _ x'!$E$31,Kinder!H651)</f>
        <v>0</v>
      </c>
      <c r="BB651" s="165">
        <f>IF(Kinder!I651=4.5,'Berechnung 4_5 _ x'!$E$31,Kinder!I651)</f>
        <v>0</v>
      </c>
      <c r="BC651" s="165">
        <f>IF(Kinder!J651=4.5,'Berechnung 4_5 _ x'!$E$31,Kinder!J651)</f>
        <v>0</v>
      </c>
      <c r="BD651" s="165">
        <f>IF(Kinder!K651=4.5,'Berechnung 4_5 _ x'!$E$31,Kinder!K651)</f>
        <v>0</v>
      </c>
      <c r="BE651" s="165">
        <f>IF(Kinder!L651=4.5,'Berechnung 4_5 _ x'!$E$31,Kinder!L651)</f>
        <v>0</v>
      </c>
      <c r="BF651" s="165">
        <f>IF(Kinder!M651=4.5,'Berechnung 4_5 _ x'!$E$31,Kinder!M651)</f>
        <v>0</v>
      </c>
      <c r="BG651" s="165">
        <f>IF(Kinder!N651=4.5,'Berechnung 4_5 _ x'!$E$31,Kinder!N651)</f>
        <v>0</v>
      </c>
      <c r="BH651" s="165">
        <f>IF(Kinder!O651=4.5,'Berechnung 4_5 _ x'!$E$31,Kinder!O651)</f>
        <v>0</v>
      </c>
      <c r="BI651" s="165">
        <f>IF(Kinder!P651=4.5,'Berechnung 4_5 _ x'!$E$31,Kinder!P651)</f>
        <v>0</v>
      </c>
      <c r="BJ651" s="165"/>
      <c r="BK651" s="165"/>
      <c r="BL651" s="165"/>
      <c r="BM651" s="165"/>
      <c r="BN651" s="165"/>
      <c r="BO651" s="165"/>
      <c r="BP651" s="165"/>
      <c r="BQ651" s="165"/>
      <c r="BR651" s="165"/>
      <c r="BS651" s="165"/>
      <c r="BT651" s="165"/>
      <c r="BU651" s="165"/>
      <c r="BW651">
        <f t="shared" ref="BW651:CH651" si="1080">IF(MIN(AX651,AX652)&gt;=4.5,1*AX653,BJ652)</f>
        <v>0</v>
      </c>
      <c r="BX651">
        <f t="shared" si="1080"/>
        <v>0</v>
      </c>
      <c r="BY651">
        <f t="shared" si="1080"/>
        <v>0</v>
      </c>
      <c r="BZ651">
        <f t="shared" si="1080"/>
        <v>0</v>
      </c>
      <c r="CA651">
        <f t="shared" si="1080"/>
        <v>0</v>
      </c>
      <c r="CB651">
        <f t="shared" si="1080"/>
        <v>0</v>
      </c>
      <c r="CC651">
        <f t="shared" si="1080"/>
        <v>0</v>
      </c>
      <c r="CD651">
        <f t="shared" si="1080"/>
        <v>0</v>
      </c>
      <c r="CE651">
        <f t="shared" si="1080"/>
        <v>0</v>
      </c>
      <c r="CF651">
        <f t="shared" si="1080"/>
        <v>0</v>
      </c>
      <c r="CG651">
        <f t="shared" si="1080"/>
        <v>0</v>
      </c>
      <c r="CH651">
        <f t="shared" si="1080"/>
        <v>0</v>
      </c>
      <c r="CJ651" s="78">
        <f>SUM(BW651:CH651)</f>
        <v>0</v>
      </c>
      <c r="CK651" s="581">
        <f>CL651+CM651</f>
        <v>0</v>
      </c>
      <c r="CL651" s="581">
        <f>IF(COUNTIF(Kinder!E653:P653,Antrag!$C$4)=0,0,(IF(AND(A651=2,Kinder!E653=Antrag!$C$4),M652,0)+IF(AND(OR(A651=2,B651=2),Kinder!F653=Antrag!$C$4),N652,0)+IF(AND(OR(A651=2,B651=2,C651=2),Kinder!G653=Antrag!$C$4),O652,0)+IF(AND(OR(A651=2,B651=2,C651=2,D651=2),Kinder!H653=Antrag!$C$4),P652,0)+IF(AND(OR(A651=2,B651=2,C651=2,D651=2,E651=2),Kinder!I653=Antrag!$C$4),Q652,0)+IF(AND(OR(A651=2,B651=2,C651=2,D651=2,E651=2,F651=2),Kinder!J653=Antrag!$C$4),R652,0))/12)</f>
        <v>0</v>
      </c>
      <c r="CM651" s="581">
        <f>IF(COUNTIF(Kinder!E653:P653,Antrag!$C$4)=0,0,(IF(AND(OR(A651=2,B651=2,C651=2,D651=2,E651=2,F651=2,G651=2),Kinder!K653=Antrag!$C$4),S652,0)+IF(AND(OR(A651=2,B651=2,C651=2,D651=2,E651=2,F651=2,G651=2,H651=2),Kinder!L653=Antrag!$C$4),T652,0)+IF(AND(OR(A651=2,B651=2,C651=2,D651=2,E651=2,F651=2,G651=2,H651=2,I651=2),Kinder!M653=Antrag!$C$4),U652,0)+IF(AND(OR(A651=2,B651=2,C651=2,D651=2,E651=2,F651=2,G651=2,H651=2,I651=2,J651=2),Kinder!N653=Antrag!$C$4),V652,0)+IF(AND(OR(A651=2,B651=2,C651=2,D651=2,E651=2,F651=2,G651=2,H651=2,I651=2,J651=2,K651=2),Kinder!O653=Antrag!$C$4),W652,0)+IF(AND(OR(A651=2,B651=2,C651=2,D651=2,E651=2,F651=2,G651=2,H651=2,I651=2,J651=2,K651=2,L651=2),Kinder!P653=Antrag!$C$4),X652,0))/12)</f>
        <v>0</v>
      </c>
    </row>
    <row r="652" spans="1:91" x14ac:dyDescent="0.2">
      <c r="A652" s="124"/>
      <c r="M652">
        <f>Kinder!E652</f>
        <v>0</v>
      </c>
      <c r="N652">
        <f>Kinder!F652</f>
        <v>0</v>
      </c>
      <c r="O652">
        <f>Kinder!G652</f>
        <v>0</v>
      </c>
      <c r="P652">
        <f>Kinder!H652</f>
        <v>0</v>
      </c>
      <c r="Q652">
        <f>Kinder!I652</f>
        <v>0</v>
      </c>
      <c r="R652">
        <f>Kinder!J652</f>
        <v>0</v>
      </c>
      <c r="S652">
        <f>Kinder!K652</f>
        <v>0</v>
      </c>
      <c r="T652">
        <f>Kinder!L652</f>
        <v>0</v>
      </c>
      <c r="U652">
        <f>Kinder!M652</f>
        <v>0</v>
      </c>
      <c r="V652">
        <f>Kinder!N652</f>
        <v>0</v>
      </c>
      <c r="W652">
        <f>Kinder!O652</f>
        <v>0</v>
      </c>
      <c r="X652">
        <f>Kinder!P652</f>
        <v>0</v>
      </c>
      <c r="AX652">
        <f>IF(Kinder!BL651&gt;=4.5,IF('Berechnung 4_5 _ x'!D$5="Nein",4.5,IF(Kinder!AJ$903&lt;3,IF(MAX(Kinder!$AJ$903:AJ$903)&lt;3,4.5,Kinder!BL651),MIN('Berechnung 4_5 _ x'!$E$31:$F$32))),Kinder!BL651)</f>
        <v>0</v>
      </c>
      <c r="AY652">
        <f>IF(Kinder!BM651&gt;=4.5,IF('Berechnung 4_5 _ x'!E$5="Nein",4.5,IF(Kinder!AK$903&lt;3,IF(MAX(Kinder!$AJ$903:AK$903)&lt;3,4.5,Kinder!BM651),MIN('Berechnung 4_5 _ x'!$E$31:$F$32))),Kinder!BM651)</f>
        <v>0</v>
      </c>
      <c r="AZ652">
        <f>IF(Kinder!BN651&gt;=4.5,IF('Berechnung 4_5 _ x'!F$5="Nein",4.5,IF(Kinder!AL$903&lt;3,IF(MAX(Kinder!$AJ$903:AL$903)&lt;3,4.5,Kinder!BN651),MIN('Berechnung 4_5 _ x'!$E$31:$F$32))),Kinder!BN651)</f>
        <v>0</v>
      </c>
      <c r="BA652">
        <f>IF(Kinder!BO651&gt;=4.5,IF('Berechnung 4_5 _ x'!G$5="Nein",4.5,IF(Kinder!AM$903&lt;3,IF(MAX(Kinder!$AJ$903:AM$903)&lt;3,4.5,Kinder!BO651),MIN('Berechnung 4_5 _ x'!$E$31:$F$32))),Kinder!BO651)</f>
        <v>0</v>
      </c>
      <c r="BB652">
        <f>IF(Kinder!BP651&gt;=4.5,IF('Berechnung 4_5 _ x'!H$5="Nein",4.5,IF(Kinder!AN$903&lt;3,IF(MAX(Kinder!$AJ$903:AN$903)&lt;3,4.5,Kinder!BP651),MIN('Berechnung 4_5 _ x'!$E$31:$F$32))),Kinder!BP651)</f>
        <v>0</v>
      </c>
      <c r="BC652">
        <f>IF(Kinder!BQ651&gt;=4.5,IF('Berechnung 4_5 _ x'!I$5="Nein",4.5,IF(Kinder!AO$903&lt;3,IF(MAX(Kinder!$AJ$903:AO$903)&lt;3,4.5,Kinder!BQ651),MIN('Berechnung 4_5 _ x'!$E$31:$F$32))),Kinder!BQ651)</f>
        <v>0</v>
      </c>
      <c r="BD652">
        <f>IF(Kinder!BR651&gt;=4.5,IF('Berechnung 4_5 _ x'!J$5="Nein",4.5,IF(Kinder!AP$903&lt;3,IF(MAX(Kinder!$AJ$903:AP$903)&lt;3,4.5,Kinder!BR651),MIN('Berechnung 4_5 _ x'!$E$31:$F$32))),Kinder!BR651)</f>
        <v>0</v>
      </c>
      <c r="BE652">
        <f>IF(Kinder!BS651&gt;=4.5,IF('Berechnung 4_5 _ x'!K$5="Nein",4.5,IF(Kinder!AQ$903&lt;3,IF(MAX(Kinder!$AJ$903:AQ$903)&lt;3,4.5,Kinder!BS651),MIN('Berechnung 4_5 _ x'!$E$31:$F$32))),Kinder!BS651)</f>
        <v>0</v>
      </c>
      <c r="BF652">
        <f>IF(Kinder!BT651&gt;=4.5,IF('Berechnung 4_5 _ x'!L$5="Nein",4.5,IF(Kinder!AR$903&lt;3,IF(MAX(Kinder!$AJ$903:AR$903)&lt;3,4.5,Kinder!BT651),MIN('Berechnung 4_5 _ x'!$E$31:$F$32))),Kinder!BT651)</f>
        <v>0</v>
      </c>
      <c r="BG652">
        <f>IF(Kinder!BU651&gt;=4.5,IF('Berechnung 4_5 _ x'!M$5="Nein",4.5,IF(Kinder!AS$903&lt;3,IF(MAX(Kinder!$AJ$903:AS$903)&lt;3,4.5,Kinder!BU651),MIN('Berechnung 4_5 _ x'!$E$31:$F$32))),Kinder!BU651)</f>
        <v>0</v>
      </c>
      <c r="BH652">
        <f>IF(Kinder!BV651&gt;=4.5,IF('Berechnung 4_5 _ x'!N$5="Nein",4.5,IF(Kinder!AT$903&lt;3,IF(MAX(Kinder!$AJ$903:AT$903)&lt;3,4.5,Kinder!BV651),MIN('Berechnung 4_5 _ x'!$E$31:$F$32))),Kinder!BV651)</f>
        <v>0</v>
      </c>
      <c r="BI652">
        <f>IF(Kinder!BW651&gt;=4.5,IF('Berechnung 4_5 _ x'!O$5="Nein",4.5,IF(Kinder!AU$903&lt;3,IF(MAX(Kinder!$AJ$903:AU$903)&lt;3,4.5,Kinder!BW651),MIN('Berechnung 4_5 _ x'!$E$31:$F$32))),Kinder!BW651)</f>
        <v>0</v>
      </c>
      <c r="BJ652">
        <f t="shared" ref="BJ652:BU652" si="1081">MIN(AX651,AX652)*AX653</f>
        <v>0</v>
      </c>
      <c r="BK652">
        <f t="shared" si="1081"/>
        <v>0</v>
      </c>
      <c r="BL652">
        <f t="shared" si="1081"/>
        <v>0</v>
      </c>
      <c r="BM652">
        <f t="shared" si="1081"/>
        <v>0</v>
      </c>
      <c r="BN652">
        <f t="shared" si="1081"/>
        <v>0</v>
      </c>
      <c r="BO652">
        <f t="shared" si="1081"/>
        <v>0</v>
      </c>
      <c r="BP652">
        <f t="shared" si="1081"/>
        <v>0</v>
      </c>
      <c r="BQ652">
        <f t="shared" si="1081"/>
        <v>0</v>
      </c>
      <c r="BR652">
        <f t="shared" si="1081"/>
        <v>0</v>
      </c>
      <c r="BS652">
        <f t="shared" si="1081"/>
        <v>0</v>
      </c>
      <c r="BT652">
        <f t="shared" si="1081"/>
        <v>0</v>
      </c>
      <c r="BU652">
        <f t="shared" si="1081"/>
        <v>0</v>
      </c>
      <c r="BV652">
        <f>SUM(BJ652:BU652)</f>
        <v>0</v>
      </c>
      <c r="CJ652" s="78"/>
      <c r="CK652" s="581"/>
      <c r="CL652" s="581"/>
      <c r="CM652" s="581"/>
    </row>
    <row r="653" spans="1:91" ht="13.5" thickBot="1" x14ac:dyDescent="0.25">
      <c r="A653" s="167"/>
      <c r="B653" s="79"/>
      <c r="C653" s="79"/>
      <c r="D653" s="79"/>
      <c r="E653" s="79"/>
      <c r="F653" s="79"/>
      <c r="G653" s="79"/>
      <c r="H653" s="79"/>
      <c r="I653" s="79"/>
      <c r="J653" s="79"/>
      <c r="K653" s="79"/>
      <c r="L653" s="79"/>
      <c r="M653" s="79"/>
      <c r="N653" s="79"/>
      <c r="O653" s="79"/>
      <c r="P653" s="79"/>
      <c r="Q653" s="79"/>
      <c r="R653" s="79"/>
      <c r="S653" s="79"/>
      <c r="T653" s="79"/>
      <c r="U653" s="79"/>
      <c r="V653" s="79"/>
      <c r="W653" s="79"/>
      <c r="X653" s="79"/>
      <c r="Y653" s="79">
        <f t="shared" ref="Y653:AJ653" si="1082">A651*M652</f>
        <v>0</v>
      </c>
      <c r="Z653" s="79">
        <f t="shared" si="1082"/>
        <v>0</v>
      </c>
      <c r="AA653" s="79">
        <f t="shared" si="1082"/>
        <v>0</v>
      </c>
      <c r="AB653" s="79">
        <f t="shared" si="1082"/>
        <v>0</v>
      </c>
      <c r="AC653" s="79">
        <f t="shared" si="1082"/>
        <v>0</v>
      </c>
      <c r="AD653" s="79">
        <f t="shared" si="1082"/>
        <v>0</v>
      </c>
      <c r="AE653" s="79">
        <f t="shared" si="1082"/>
        <v>0</v>
      </c>
      <c r="AF653" s="79">
        <f t="shared" si="1082"/>
        <v>0</v>
      </c>
      <c r="AG653" s="79">
        <f t="shared" si="1082"/>
        <v>0</v>
      </c>
      <c r="AH653" s="79">
        <f t="shared" si="1082"/>
        <v>0</v>
      </c>
      <c r="AI653" s="79">
        <f t="shared" si="1082"/>
        <v>0</v>
      </c>
      <c r="AJ653" s="79">
        <f t="shared" si="1082"/>
        <v>0</v>
      </c>
      <c r="AK653" s="79">
        <f t="shared" ref="AK653:AV653" si="1083">IF(A651&gt;4.4,M652,A651*M652)</f>
        <v>0</v>
      </c>
      <c r="AL653" s="79">
        <f t="shared" si="1083"/>
        <v>0</v>
      </c>
      <c r="AM653" s="79">
        <f t="shared" si="1083"/>
        <v>0</v>
      </c>
      <c r="AN653" s="79">
        <f t="shared" si="1083"/>
        <v>0</v>
      </c>
      <c r="AO653" s="79">
        <f t="shared" si="1083"/>
        <v>0</v>
      </c>
      <c r="AP653" s="79">
        <f t="shared" si="1083"/>
        <v>0</v>
      </c>
      <c r="AQ653" s="79">
        <f t="shared" si="1083"/>
        <v>0</v>
      </c>
      <c r="AR653" s="79">
        <f t="shared" si="1083"/>
        <v>0</v>
      </c>
      <c r="AS653" s="79">
        <f t="shared" si="1083"/>
        <v>0</v>
      </c>
      <c r="AT653" s="79">
        <f t="shared" si="1083"/>
        <v>0</v>
      </c>
      <c r="AU653" s="79">
        <f t="shared" si="1083"/>
        <v>0</v>
      </c>
      <c r="AV653" s="79">
        <f t="shared" si="1083"/>
        <v>0</v>
      </c>
      <c r="AW653" s="79">
        <f>SUM(Y653:AJ653)</f>
        <v>0</v>
      </c>
      <c r="AX653" s="168">
        <f>Kinder!BL652</f>
        <v>0</v>
      </c>
      <c r="AY653" s="168">
        <f>Kinder!BM652</f>
        <v>0</v>
      </c>
      <c r="AZ653" s="168">
        <f>Kinder!BN652</f>
        <v>0</v>
      </c>
      <c r="BA653" s="168">
        <f>Kinder!BO652</f>
        <v>0</v>
      </c>
      <c r="BB653" s="168">
        <f>Kinder!BP652</f>
        <v>0</v>
      </c>
      <c r="BC653" s="168">
        <f>Kinder!BQ652</f>
        <v>0</v>
      </c>
      <c r="BD653" s="168">
        <f>Kinder!BR652</f>
        <v>0</v>
      </c>
      <c r="BE653" s="168">
        <f>Kinder!BS652</f>
        <v>0</v>
      </c>
      <c r="BF653" s="168">
        <f>Kinder!BT652</f>
        <v>0</v>
      </c>
      <c r="BG653" s="168">
        <f>Kinder!BU652</f>
        <v>0</v>
      </c>
      <c r="BH653" s="168">
        <f>Kinder!BV652</f>
        <v>0</v>
      </c>
      <c r="BI653" s="168">
        <f>Kinder!BW652</f>
        <v>0</v>
      </c>
      <c r="BV653" s="79"/>
      <c r="BW653" s="79">
        <f t="shared" ref="BW653:CH653" si="1084">IF(MIN(AX651,AX652)&gt;4.5,4.5*AX653,BJ652)</f>
        <v>0</v>
      </c>
      <c r="BX653" s="79">
        <f t="shared" si="1084"/>
        <v>0</v>
      </c>
      <c r="BY653" s="79">
        <f t="shared" si="1084"/>
        <v>0</v>
      </c>
      <c r="BZ653" s="79">
        <f t="shared" si="1084"/>
        <v>0</v>
      </c>
      <c r="CA653" s="79">
        <f t="shared" si="1084"/>
        <v>0</v>
      </c>
      <c r="CB653" s="79">
        <f t="shared" si="1084"/>
        <v>0</v>
      </c>
      <c r="CC653" s="79">
        <f t="shared" si="1084"/>
        <v>0</v>
      </c>
      <c r="CD653" s="79">
        <f t="shared" si="1084"/>
        <v>0</v>
      </c>
      <c r="CE653" s="79">
        <f t="shared" si="1084"/>
        <v>0</v>
      </c>
      <c r="CF653" s="79">
        <f t="shared" si="1084"/>
        <v>0</v>
      </c>
      <c r="CG653" s="79">
        <f t="shared" si="1084"/>
        <v>0</v>
      </c>
      <c r="CH653" s="79">
        <f t="shared" si="1084"/>
        <v>0</v>
      </c>
      <c r="CI653" s="79">
        <f>SUM(BW653:CH653)</f>
        <v>0</v>
      </c>
      <c r="CJ653" s="80"/>
      <c r="CK653" s="581"/>
      <c r="CL653" s="581"/>
      <c r="CM653" s="581"/>
    </row>
    <row r="654" spans="1:91" x14ac:dyDescent="0.2">
      <c r="A654" s="124">
        <f>Kinder!E654</f>
        <v>0</v>
      </c>
      <c r="B654">
        <f>Kinder!F654</f>
        <v>0</v>
      </c>
      <c r="C654">
        <f>Kinder!G654</f>
        <v>0</v>
      </c>
      <c r="D654">
        <f>Kinder!H654</f>
        <v>0</v>
      </c>
      <c r="E654">
        <f>Kinder!I654</f>
        <v>0</v>
      </c>
      <c r="F654">
        <f>Kinder!J654</f>
        <v>0</v>
      </c>
      <c r="G654">
        <f>Kinder!K654</f>
        <v>0</v>
      </c>
      <c r="H654">
        <f>Kinder!L654</f>
        <v>0</v>
      </c>
      <c r="I654">
        <f>Kinder!M654</f>
        <v>0</v>
      </c>
      <c r="J654">
        <f>Kinder!N654</f>
        <v>0</v>
      </c>
      <c r="K654">
        <f>Kinder!O654</f>
        <v>0</v>
      </c>
      <c r="L654">
        <f>Kinder!P654</f>
        <v>0</v>
      </c>
      <c r="AX654" s="165">
        <f>IF(Kinder!BL654=4.5,'Berechnung 4_5 _ x'!$E$31,Kinder!BL654)</f>
        <v>0</v>
      </c>
      <c r="AY654" s="165">
        <f>IF(Kinder!F654=4.5,'Berechnung 4_5 _ x'!$E$31,Kinder!F654)</f>
        <v>0</v>
      </c>
      <c r="AZ654" s="165">
        <f>IF(Kinder!G654=4.5,'Berechnung 4_5 _ x'!$E$31,Kinder!G654)</f>
        <v>0</v>
      </c>
      <c r="BA654" s="165">
        <f>IF(Kinder!H654=4.5,'Berechnung 4_5 _ x'!$E$31,Kinder!H654)</f>
        <v>0</v>
      </c>
      <c r="BB654" s="165">
        <f>IF(Kinder!I654=4.5,'Berechnung 4_5 _ x'!$E$31,Kinder!I654)</f>
        <v>0</v>
      </c>
      <c r="BC654" s="165">
        <f>IF(Kinder!J654=4.5,'Berechnung 4_5 _ x'!$E$31,Kinder!J654)</f>
        <v>0</v>
      </c>
      <c r="BD654" s="165">
        <f>IF(Kinder!K654=4.5,'Berechnung 4_5 _ x'!$E$31,Kinder!K654)</f>
        <v>0</v>
      </c>
      <c r="BE654" s="165">
        <f>IF(Kinder!L654=4.5,'Berechnung 4_5 _ x'!$E$31,Kinder!L654)</f>
        <v>0</v>
      </c>
      <c r="BF654" s="165">
        <f>IF(Kinder!M654=4.5,'Berechnung 4_5 _ x'!$E$31,Kinder!M654)</f>
        <v>0</v>
      </c>
      <c r="BG654" s="165">
        <f>IF(Kinder!N654=4.5,'Berechnung 4_5 _ x'!$E$31,Kinder!N654)</f>
        <v>0</v>
      </c>
      <c r="BH654" s="165">
        <f>IF(Kinder!O654=4.5,'Berechnung 4_5 _ x'!$E$31,Kinder!O654)</f>
        <v>0</v>
      </c>
      <c r="BI654" s="165">
        <f>IF(Kinder!P654=4.5,'Berechnung 4_5 _ x'!$E$31,Kinder!P654)</f>
        <v>0</v>
      </c>
      <c r="BJ654" s="165"/>
      <c r="BK654" s="165"/>
      <c r="BL654" s="165"/>
      <c r="BM654" s="165"/>
      <c r="BN654" s="165"/>
      <c r="BO654" s="165"/>
      <c r="BP654" s="165"/>
      <c r="BQ654" s="165"/>
      <c r="BR654" s="165"/>
      <c r="BS654" s="165"/>
      <c r="BT654" s="165"/>
      <c r="BU654" s="165"/>
      <c r="BW654">
        <f t="shared" ref="BW654:CH654" si="1085">IF(MIN(AX654,AX655)&gt;=4.5,1*AX656,BJ655)</f>
        <v>0</v>
      </c>
      <c r="BX654">
        <f t="shared" si="1085"/>
        <v>0</v>
      </c>
      <c r="BY654">
        <f t="shared" si="1085"/>
        <v>0</v>
      </c>
      <c r="BZ654">
        <f t="shared" si="1085"/>
        <v>0</v>
      </c>
      <c r="CA654">
        <f t="shared" si="1085"/>
        <v>0</v>
      </c>
      <c r="CB654">
        <f t="shared" si="1085"/>
        <v>0</v>
      </c>
      <c r="CC654">
        <f t="shared" si="1085"/>
        <v>0</v>
      </c>
      <c r="CD654">
        <f t="shared" si="1085"/>
        <v>0</v>
      </c>
      <c r="CE654">
        <f t="shared" si="1085"/>
        <v>0</v>
      </c>
      <c r="CF654">
        <f t="shared" si="1085"/>
        <v>0</v>
      </c>
      <c r="CG654">
        <f t="shared" si="1085"/>
        <v>0</v>
      </c>
      <c r="CH654">
        <f t="shared" si="1085"/>
        <v>0</v>
      </c>
      <c r="CJ654" s="78">
        <f>SUM(BW654:CH654)</f>
        <v>0</v>
      </c>
      <c r="CK654" s="581">
        <f>CL654+CM654</f>
        <v>0</v>
      </c>
      <c r="CL654" s="581">
        <f>IF(COUNTIF(Kinder!E656:P656,Antrag!$C$4)=0,0,(IF(AND(A654=2,Kinder!E656=Antrag!$C$4),M655,0)+IF(AND(OR(A654=2,B654=2),Kinder!F656=Antrag!$C$4),N655,0)+IF(AND(OR(A654=2,B654=2,C654=2),Kinder!G656=Antrag!$C$4),O655,0)+IF(AND(OR(A654=2,B654=2,C654=2,D654=2),Kinder!H656=Antrag!$C$4),P655,0)+IF(AND(OR(A654=2,B654=2,C654=2,D654=2,E654=2),Kinder!I656=Antrag!$C$4),Q655,0)+IF(AND(OR(A654=2,B654=2,C654=2,D654=2,E654=2,F654=2),Kinder!J656=Antrag!$C$4),R655,0))/12)</f>
        <v>0</v>
      </c>
      <c r="CM654" s="581">
        <f>IF(COUNTIF(Kinder!E656:P656,Antrag!$C$4)=0,0,(IF(AND(OR(A654=2,B654=2,C654=2,D654=2,E654=2,F654=2,G654=2),Kinder!K656=Antrag!$C$4),S655,0)+IF(AND(OR(A654=2,B654=2,C654=2,D654=2,E654=2,F654=2,G654=2,H654=2),Kinder!L656=Antrag!$C$4),T655,0)+IF(AND(OR(A654=2,B654=2,C654=2,D654=2,E654=2,F654=2,G654=2,H654=2,I654=2),Kinder!M656=Antrag!$C$4),U655,0)+IF(AND(OR(A654=2,B654=2,C654=2,D654=2,E654=2,F654=2,G654=2,H654=2,I654=2,J654=2),Kinder!N656=Antrag!$C$4),V655,0)+IF(AND(OR(A654=2,B654=2,C654=2,D654=2,E654=2,F654=2,G654=2,H654=2,I654=2,J654=2,K654=2),Kinder!O656=Antrag!$C$4),W655,0)+IF(AND(OR(A654=2,B654=2,C654=2,D654=2,E654=2,F654=2,G654=2,H654=2,I654=2,J654=2,K654=2,L654=2),Kinder!P656=Antrag!$C$4),X655,0))/12)</f>
        <v>0</v>
      </c>
    </row>
    <row r="655" spans="1:91" x14ac:dyDescent="0.2">
      <c r="A655" s="124"/>
      <c r="M655">
        <f>Kinder!E655</f>
        <v>0</v>
      </c>
      <c r="N655">
        <f>Kinder!F655</f>
        <v>0</v>
      </c>
      <c r="O655">
        <f>Kinder!G655</f>
        <v>0</v>
      </c>
      <c r="P655">
        <f>Kinder!H655</f>
        <v>0</v>
      </c>
      <c r="Q655">
        <f>Kinder!I655</f>
        <v>0</v>
      </c>
      <c r="R655">
        <f>Kinder!J655</f>
        <v>0</v>
      </c>
      <c r="S655">
        <f>Kinder!K655</f>
        <v>0</v>
      </c>
      <c r="T655">
        <f>Kinder!L655</f>
        <v>0</v>
      </c>
      <c r="U655">
        <f>Kinder!M655</f>
        <v>0</v>
      </c>
      <c r="V655">
        <f>Kinder!N655</f>
        <v>0</v>
      </c>
      <c r="W655">
        <f>Kinder!O655</f>
        <v>0</v>
      </c>
      <c r="X655">
        <f>Kinder!P655</f>
        <v>0</v>
      </c>
      <c r="AX655">
        <f>IF(Kinder!BL654&gt;=4.5,IF('Berechnung 4_5 _ x'!D$5="Nein",4.5,IF(Kinder!AJ$903&lt;3,IF(MAX(Kinder!$AJ$903:AJ$903)&lt;3,4.5,Kinder!BL654),MIN('Berechnung 4_5 _ x'!$E$31:$F$32))),Kinder!BL654)</f>
        <v>0</v>
      </c>
      <c r="AY655">
        <f>IF(Kinder!BM654&gt;=4.5,IF('Berechnung 4_5 _ x'!E$5="Nein",4.5,IF(Kinder!AK$903&lt;3,IF(MAX(Kinder!$AJ$903:AK$903)&lt;3,4.5,Kinder!BM654),MIN('Berechnung 4_5 _ x'!$E$31:$F$32))),Kinder!BM654)</f>
        <v>0</v>
      </c>
      <c r="AZ655">
        <f>IF(Kinder!BN654&gt;=4.5,IF('Berechnung 4_5 _ x'!F$5="Nein",4.5,IF(Kinder!AL$903&lt;3,IF(MAX(Kinder!$AJ$903:AL$903)&lt;3,4.5,Kinder!BN654),MIN('Berechnung 4_5 _ x'!$E$31:$F$32))),Kinder!BN654)</f>
        <v>0</v>
      </c>
      <c r="BA655">
        <f>IF(Kinder!BO654&gt;=4.5,IF('Berechnung 4_5 _ x'!G$5="Nein",4.5,IF(Kinder!AM$903&lt;3,IF(MAX(Kinder!$AJ$903:AM$903)&lt;3,4.5,Kinder!BO654),MIN('Berechnung 4_5 _ x'!$E$31:$F$32))),Kinder!BO654)</f>
        <v>0</v>
      </c>
      <c r="BB655">
        <f>IF(Kinder!BP654&gt;=4.5,IF('Berechnung 4_5 _ x'!H$5="Nein",4.5,IF(Kinder!AN$903&lt;3,IF(MAX(Kinder!$AJ$903:AN$903)&lt;3,4.5,Kinder!BP654),MIN('Berechnung 4_5 _ x'!$E$31:$F$32))),Kinder!BP654)</f>
        <v>0</v>
      </c>
      <c r="BC655">
        <f>IF(Kinder!BQ654&gt;=4.5,IF('Berechnung 4_5 _ x'!I$5="Nein",4.5,IF(Kinder!AO$903&lt;3,IF(MAX(Kinder!$AJ$903:AO$903)&lt;3,4.5,Kinder!BQ654),MIN('Berechnung 4_5 _ x'!$E$31:$F$32))),Kinder!BQ654)</f>
        <v>0</v>
      </c>
      <c r="BD655">
        <f>IF(Kinder!BR654&gt;=4.5,IF('Berechnung 4_5 _ x'!J$5="Nein",4.5,IF(Kinder!AP$903&lt;3,IF(MAX(Kinder!$AJ$903:AP$903)&lt;3,4.5,Kinder!BR654),MIN('Berechnung 4_5 _ x'!$E$31:$F$32))),Kinder!BR654)</f>
        <v>0</v>
      </c>
      <c r="BE655">
        <f>IF(Kinder!BS654&gt;=4.5,IF('Berechnung 4_5 _ x'!K$5="Nein",4.5,IF(Kinder!AQ$903&lt;3,IF(MAX(Kinder!$AJ$903:AQ$903)&lt;3,4.5,Kinder!BS654),MIN('Berechnung 4_5 _ x'!$E$31:$F$32))),Kinder!BS654)</f>
        <v>0</v>
      </c>
      <c r="BF655">
        <f>IF(Kinder!BT654&gt;=4.5,IF('Berechnung 4_5 _ x'!L$5="Nein",4.5,IF(Kinder!AR$903&lt;3,IF(MAX(Kinder!$AJ$903:AR$903)&lt;3,4.5,Kinder!BT654),MIN('Berechnung 4_5 _ x'!$E$31:$F$32))),Kinder!BT654)</f>
        <v>0</v>
      </c>
      <c r="BG655">
        <f>IF(Kinder!BU654&gt;=4.5,IF('Berechnung 4_5 _ x'!M$5="Nein",4.5,IF(Kinder!AS$903&lt;3,IF(MAX(Kinder!$AJ$903:AS$903)&lt;3,4.5,Kinder!BU654),MIN('Berechnung 4_5 _ x'!$E$31:$F$32))),Kinder!BU654)</f>
        <v>0</v>
      </c>
      <c r="BH655">
        <f>IF(Kinder!BV654&gt;=4.5,IF('Berechnung 4_5 _ x'!N$5="Nein",4.5,IF(Kinder!AT$903&lt;3,IF(MAX(Kinder!$AJ$903:AT$903)&lt;3,4.5,Kinder!BV654),MIN('Berechnung 4_5 _ x'!$E$31:$F$32))),Kinder!BV654)</f>
        <v>0</v>
      </c>
      <c r="BI655">
        <f>IF(Kinder!BW654&gt;=4.5,IF('Berechnung 4_5 _ x'!O$5="Nein",4.5,IF(Kinder!AU$903&lt;3,IF(MAX(Kinder!$AJ$903:AU$903)&lt;3,4.5,Kinder!BW654),MIN('Berechnung 4_5 _ x'!$E$31:$F$32))),Kinder!BW654)</f>
        <v>0</v>
      </c>
      <c r="BJ655">
        <f t="shared" ref="BJ655:BU655" si="1086">MIN(AX654,AX655)*AX656</f>
        <v>0</v>
      </c>
      <c r="BK655">
        <f t="shared" si="1086"/>
        <v>0</v>
      </c>
      <c r="BL655">
        <f t="shared" si="1086"/>
        <v>0</v>
      </c>
      <c r="BM655">
        <f t="shared" si="1086"/>
        <v>0</v>
      </c>
      <c r="BN655">
        <f t="shared" si="1086"/>
        <v>0</v>
      </c>
      <c r="BO655">
        <f t="shared" si="1086"/>
        <v>0</v>
      </c>
      <c r="BP655">
        <f t="shared" si="1086"/>
        <v>0</v>
      </c>
      <c r="BQ655">
        <f t="shared" si="1086"/>
        <v>0</v>
      </c>
      <c r="BR655">
        <f t="shared" si="1086"/>
        <v>0</v>
      </c>
      <c r="BS655">
        <f t="shared" si="1086"/>
        <v>0</v>
      </c>
      <c r="BT655">
        <f t="shared" si="1086"/>
        <v>0</v>
      </c>
      <c r="BU655">
        <f t="shared" si="1086"/>
        <v>0</v>
      </c>
      <c r="BV655">
        <f>SUM(BJ655:BU655)</f>
        <v>0</v>
      </c>
      <c r="CJ655" s="78"/>
      <c r="CK655" s="581"/>
      <c r="CL655" s="581"/>
      <c r="CM655" s="581"/>
    </row>
    <row r="656" spans="1:91" ht="13.5" thickBot="1" x14ac:dyDescent="0.25">
      <c r="A656" s="167"/>
      <c r="B656" s="79"/>
      <c r="C656" s="79"/>
      <c r="D656" s="79"/>
      <c r="E656" s="79"/>
      <c r="F656" s="79"/>
      <c r="G656" s="79"/>
      <c r="H656" s="79"/>
      <c r="I656" s="79"/>
      <c r="J656" s="79"/>
      <c r="K656" s="79"/>
      <c r="L656" s="79"/>
      <c r="M656" s="79"/>
      <c r="N656" s="79"/>
      <c r="O656" s="79"/>
      <c r="P656" s="79"/>
      <c r="Q656" s="79"/>
      <c r="R656" s="79"/>
      <c r="S656" s="79"/>
      <c r="T656" s="79"/>
      <c r="U656" s="79"/>
      <c r="V656" s="79"/>
      <c r="W656" s="79"/>
      <c r="X656" s="79"/>
      <c r="Y656" s="79">
        <f t="shared" ref="Y656:AJ656" si="1087">A654*M655</f>
        <v>0</v>
      </c>
      <c r="Z656" s="79">
        <f t="shared" si="1087"/>
        <v>0</v>
      </c>
      <c r="AA656" s="79">
        <f t="shared" si="1087"/>
        <v>0</v>
      </c>
      <c r="AB656" s="79">
        <f t="shared" si="1087"/>
        <v>0</v>
      </c>
      <c r="AC656" s="79">
        <f t="shared" si="1087"/>
        <v>0</v>
      </c>
      <c r="AD656" s="79">
        <f t="shared" si="1087"/>
        <v>0</v>
      </c>
      <c r="AE656" s="79">
        <f t="shared" si="1087"/>
        <v>0</v>
      </c>
      <c r="AF656" s="79">
        <f t="shared" si="1087"/>
        <v>0</v>
      </c>
      <c r="AG656" s="79">
        <f t="shared" si="1087"/>
        <v>0</v>
      </c>
      <c r="AH656" s="79">
        <f t="shared" si="1087"/>
        <v>0</v>
      </c>
      <c r="AI656" s="79">
        <f t="shared" si="1087"/>
        <v>0</v>
      </c>
      <c r="AJ656" s="79">
        <f t="shared" si="1087"/>
        <v>0</v>
      </c>
      <c r="AK656" s="79">
        <f t="shared" ref="AK656:AV656" si="1088">IF(A654&gt;4.4,M655,A654*M655)</f>
        <v>0</v>
      </c>
      <c r="AL656" s="79">
        <f t="shared" si="1088"/>
        <v>0</v>
      </c>
      <c r="AM656" s="79">
        <f t="shared" si="1088"/>
        <v>0</v>
      </c>
      <c r="AN656" s="79">
        <f t="shared" si="1088"/>
        <v>0</v>
      </c>
      <c r="AO656" s="79">
        <f t="shared" si="1088"/>
        <v>0</v>
      </c>
      <c r="AP656" s="79">
        <f t="shared" si="1088"/>
        <v>0</v>
      </c>
      <c r="AQ656" s="79">
        <f t="shared" si="1088"/>
        <v>0</v>
      </c>
      <c r="AR656" s="79">
        <f t="shared" si="1088"/>
        <v>0</v>
      </c>
      <c r="AS656" s="79">
        <f t="shared" si="1088"/>
        <v>0</v>
      </c>
      <c r="AT656" s="79">
        <f t="shared" si="1088"/>
        <v>0</v>
      </c>
      <c r="AU656" s="79">
        <f t="shared" si="1088"/>
        <v>0</v>
      </c>
      <c r="AV656" s="79">
        <f t="shared" si="1088"/>
        <v>0</v>
      </c>
      <c r="AW656" s="79">
        <f>SUM(Y656:AJ656)</f>
        <v>0</v>
      </c>
      <c r="AX656" s="168">
        <f>Kinder!BL655</f>
        <v>0</v>
      </c>
      <c r="AY656" s="168">
        <f>Kinder!BM655</f>
        <v>0</v>
      </c>
      <c r="AZ656" s="168">
        <f>Kinder!BN655</f>
        <v>0</v>
      </c>
      <c r="BA656" s="168">
        <f>Kinder!BO655</f>
        <v>0</v>
      </c>
      <c r="BB656" s="168">
        <f>Kinder!BP655</f>
        <v>0</v>
      </c>
      <c r="BC656" s="168">
        <f>Kinder!BQ655</f>
        <v>0</v>
      </c>
      <c r="BD656" s="168">
        <f>Kinder!BR655</f>
        <v>0</v>
      </c>
      <c r="BE656" s="168">
        <f>Kinder!BS655</f>
        <v>0</v>
      </c>
      <c r="BF656" s="168">
        <f>Kinder!BT655</f>
        <v>0</v>
      </c>
      <c r="BG656" s="168">
        <f>Kinder!BU655</f>
        <v>0</v>
      </c>
      <c r="BH656" s="168">
        <f>Kinder!BV655</f>
        <v>0</v>
      </c>
      <c r="BI656" s="168">
        <f>Kinder!BW655</f>
        <v>0</v>
      </c>
      <c r="BV656" s="79"/>
      <c r="BW656" s="79">
        <f t="shared" ref="BW656:CH656" si="1089">IF(MIN(AX654,AX655)&gt;4.5,4.5*AX656,BJ655)</f>
        <v>0</v>
      </c>
      <c r="BX656" s="79">
        <f t="shared" si="1089"/>
        <v>0</v>
      </c>
      <c r="BY656" s="79">
        <f t="shared" si="1089"/>
        <v>0</v>
      </c>
      <c r="BZ656" s="79">
        <f t="shared" si="1089"/>
        <v>0</v>
      </c>
      <c r="CA656" s="79">
        <f t="shared" si="1089"/>
        <v>0</v>
      </c>
      <c r="CB656" s="79">
        <f t="shared" si="1089"/>
        <v>0</v>
      </c>
      <c r="CC656" s="79">
        <f t="shared" si="1089"/>
        <v>0</v>
      </c>
      <c r="CD656" s="79">
        <f t="shared" si="1089"/>
        <v>0</v>
      </c>
      <c r="CE656" s="79">
        <f t="shared" si="1089"/>
        <v>0</v>
      </c>
      <c r="CF656" s="79">
        <f t="shared" si="1089"/>
        <v>0</v>
      </c>
      <c r="CG656" s="79">
        <f t="shared" si="1089"/>
        <v>0</v>
      </c>
      <c r="CH656" s="79">
        <f t="shared" si="1089"/>
        <v>0</v>
      </c>
      <c r="CI656" s="79">
        <f>SUM(BW656:CH656)</f>
        <v>0</v>
      </c>
      <c r="CJ656" s="80"/>
      <c r="CK656" s="581"/>
      <c r="CL656" s="581"/>
      <c r="CM656" s="581"/>
    </row>
    <row r="657" spans="1:91" x14ac:dyDescent="0.2">
      <c r="A657" s="124">
        <f>Kinder!E657</f>
        <v>0</v>
      </c>
      <c r="B657">
        <f>Kinder!F657</f>
        <v>0</v>
      </c>
      <c r="C657">
        <f>Kinder!G657</f>
        <v>0</v>
      </c>
      <c r="D657">
        <f>Kinder!H657</f>
        <v>0</v>
      </c>
      <c r="E657">
        <f>Kinder!I657</f>
        <v>0</v>
      </c>
      <c r="F657">
        <f>Kinder!J657</f>
        <v>0</v>
      </c>
      <c r="G657">
        <f>Kinder!K657</f>
        <v>0</v>
      </c>
      <c r="H657">
        <f>Kinder!L657</f>
        <v>0</v>
      </c>
      <c r="I657">
        <f>Kinder!M657</f>
        <v>0</v>
      </c>
      <c r="J657">
        <f>Kinder!N657</f>
        <v>0</v>
      </c>
      <c r="K657">
        <f>Kinder!O657</f>
        <v>0</v>
      </c>
      <c r="L657">
        <f>Kinder!P657</f>
        <v>0</v>
      </c>
      <c r="AX657" s="165">
        <f>IF(Kinder!BL657=4.5,'Berechnung 4_5 _ x'!$E$31,Kinder!BL657)</f>
        <v>0</v>
      </c>
      <c r="AY657" s="165">
        <f>IF(Kinder!F657=4.5,'Berechnung 4_5 _ x'!$E$31,Kinder!F657)</f>
        <v>0</v>
      </c>
      <c r="AZ657" s="165">
        <f>IF(Kinder!G657=4.5,'Berechnung 4_5 _ x'!$E$31,Kinder!G657)</f>
        <v>0</v>
      </c>
      <c r="BA657" s="165">
        <f>IF(Kinder!H657=4.5,'Berechnung 4_5 _ x'!$E$31,Kinder!H657)</f>
        <v>0</v>
      </c>
      <c r="BB657" s="165">
        <f>IF(Kinder!I657=4.5,'Berechnung 4_5 _ x'!$E$31,Kinder!I657)</f>
        <v>0</v>
      </c>
      <c r="BC657" s="165">
        <f>IF(Kinder!J657=4.5,'Berechnung 4_5 _ x'!$E$31,Kinder!J657)</f>
        <v>0</v>
      </c>
      <c r="BD657" s="165">
        <f>IF(Kinder!K657=4.5,'Berechnung 4_5 _ x'!$E$31,Kinder!K657)</f>
        <v>0</v>
      </c>
      <c r="BE657" s="165">
        <f>IF(Kinder!L657=4.5,'Berechnung 4_5 _ x'!$E$31,Kinder!L657)</f>
        <v>0</v>
      </c>
      <c r="BF657" s="165">
        <f>IF(Kinder!M657=4.5,'Berechnung 4_5 _ x'!$E$31,Kinder!M657)</f>
        <v>0</v>
      </c>
      <c r="BG657" s="165">
        <f>IF(Kinder!N657=4.5,'Berechnung 4_5 _ x'!$E$31,Kinder!N657)</f>
        <v>0</v>
      </c>
      <c r="BH657" s="165">
        <f>IF(Kinder!O657=4.5,'Berechnung 4_5 _ x'!$E$31,Kinder!O657)</f>
        <v>0</v>
      </c>
      <c r="BI657" s="165">
        <f>IF(Kinder!P657=4.5,'Berechnung 4_5 _ x'!$E$31,Kinder!P657)</f>
        <v>0</v>
      </c>
      <c r="BJ657" s="165"/>
      <c r="BK657" s="165"/>
      <c r="BL657" s="165"/>
      <c r="BM657" s="165"/>
      <c r="BN657" s="165"/>
      <c r="BO657" s="165"/>
      <c r="BP657" s="165"/>
      <c r="BQ657" s="165"/>
      <c r="BR657" s="165"/>
      <c r="BS657" s="165"/>
      <c r="BT657" s="165"/>
      <c r="BU657" s="165"/>
      <c r="BW657">
        <f t="shared" ref="BW657:CH657" si="1090">IF(MIN(AX657,AX658)&gt;=4.5,1*AX659,BJ658)</f>
        <v>0</v>
      </c>
      <c r="BX657">
        <f t="shared" si="1090"/>
        <v>0</v>
      </c>
      <c r="BY657">
        <f t="shared" si="1090"/>
        <v>0</v>
      </c>
      <c r="BZ657">
        <f t="shared" si="1090"/>
        <v>0</v>
      </c>
      <c r="CA657">
        <f t="shared" si="1090"/>
        <v>0</v>
      </c>
      <c r="CB657">
        <f t="shared" si="1090"/>
        <v>0</v>
      </c>
      <c r="CC657">
        <f t="shared" si="1090"/>
        <v>0</v>
      </c>
      <c r="CD657">
        <f t="shared" si="1090"/>
        <v>0</v>
      </c>
      <c r="CE657">
        <f t="shared" si="1090"/>
        <v>0</v>
      </c>
      <c r="CF657">
        <f t="shared" si="1090"/>
        <v>0</v>
      </c>
      <c r="CG657">
        <f t="shared" si="1090"/>
        <v>0</v>
      </c>
      <c r="CH657">
        <f t="shared" si="1090"/>
        <v>0</v>
      </c>
      <c r="CJ657" s="78">
        <f>SUM(BW657:CH657)</f>
        <v>0</v>
      </c>
      <c r="CK657" s="581">
        <f>CL657+CM657</f>
        <v>0</v>
      </c>
      <c r="CL657" s="581">
        <f>IF(COUNTIF(Kinder!E659:P659,Antrag!$C$4)=0,0,(IF(AND(A657=2,Kinder!E659=Antrag!$C$4),M658,0)+IF(AND(OR(A657=2,B657=2),Kinder!F659=Antrag!$C$4),N658,0)+IF(AND(OR(A657=2,B657=2,C657=2),Kinder!G659=Antrag!$C$4),O658,0)+IF(AND(OR(A657=2,B657=2,C657=2,D657=2),Kinder!H659=Antrag!$C$4),P658,0)+IF(AND(OR(A657=2,B657=2,C657=2,D657=2,E657=2),Kinder!I659=Antrag!$C$4),Q658,0)+IF(AND(OR(A657=2,B657=2,C657=2,D657=2,E657=2,F657=2),Kinder!J659=Antrag!$C$4),R658,0))/12)</f>
        <v>0</v>
      </c>
      <c r="CM657" s="581">
        <f>IF(COUNTIF(Kinder!E659:P659,Antrag!$C$4)=0,0,(IF(AND(OR(A657=2,B657=2,C657=2,D657=2,E657=2,F657=2,G657=2),Kinder!K659=Antrag!$C$4),S658,0)+IF(AND(OR(A657=2,B657=2,C657=2,D657=2,E657=2,F657=2,G657=2,H657=2),Kinder!L659=Antrag!$C$4),T658,0)+IF(AND(OR(A657=2,B657=2,C657=2,D657=2,E657=2,F657=2,G657=2,H657=2,I657=2),Kinder!M659=Antrag!$C$4),U658,0)+IF(AND(OR(A657=2,B657=2,C657=2,D657=2,E657=2,F657=2,G657=2,H657=2,I657=2,J657=2),Kinder!N659=Antrag!$C$4),V658,0)+IF(AND(OR(A657=2,B657=2,C657=2,D657=2,E657=2,F657=2,G657=2,H657=2,I657=2,J657=2,K657=2),Kinder!O659=Antrag!$C$4),W658,0)+IF(AND(OR(A657=2,B657=2,C657=2,D657=2,E657=2,F657=2,G657=2,H657=2,I657=2,J657=2,K657=2,L657=2),Kinder!P659=Antrag!$C$4),X658,0))/12)</f>
        <v>0</v>
      </c>
    </row>
    <row r="658" spans="1:91" x14ac:dyDescent="0.2">
      <c r="A658" s="124"/>
      <c r="M658">
        <f>Kinder!E658</f>
        <v>0</v>
      </c>
      <c r="N658">
        <f>Kinder!F658</f>
        <v>0</v>
      </c>
      <c r="O658">
        <f>Kinder!G658</f>
        <v>0</v>
      </c>
      <c r="P658">
        <f>Kinder!H658</f>
        <v>0</v>
      </c>
      <c r="Q658">
        <f>Kinder!I658</f>
        <v>0</v>
      </c>
      <c r="R658">
        <f>Kinder!J658</f>
        <v>0</v>
      </c>
      <c r="S658">
        <f>Kinder!K658</f>
        <v>0</v>
      </c>
      <c r="T658">
        <f>Kinder!L658</f>
        <v>0</v>
      </c>
      <c r="U658">
        <f>Kinder!M658</f>
        <v>0</v>
      </c>
      <c r="V658">
        <f>Kinder!N658</f>
        <v>0</v>
      </c>
      <c r="W658">
        <f>Kinder!O658</f>
        <v>0</v>
      </c>
      <c r="X658">
        <f>Kinder!P658</f>
        <v>0</v>
      </c>
      <c r="AX658">
        <f>IF(Kinder!BL657&gt;=4.5,IF('Berechnung 4_5 _ x'!D$5="Nein",4.5,IF(Kinder!AJ$903&lt;3,IF(MAX(Kinder!$AJ$903:AJ$903)&lt;3,4.5,Kinder!BL657),MIN('Berechnung 4_5 _ x'!$E$31:$F$32))),Kinder!BL657)</f>
        <v>0</v>
      </c>
      <c r="AY658">
        <f>IF(Kinder!BM657&gt;=4.5,IF('Berechnung 4_5 _ x'!E$5="Nein",4.5,IF(Kinder!AK$903&lt;3,IF(MAX(Kinder!$AJ$903:AK$903)&lt;3,4.5,Kinder!BM657),MIN('Berechnung 4_5 _ x'!$E$31:$F$32))),Kinder!BM657)</f>
        <v>0</v>
      </c>
      <c r="AZ658">
        <f>IF(Kinder!BN657&gt;=4.5,IF('Berechnung 4_5 _ x'!F$5="Nein",4.5,IF(Kinder!AL$903&lt;3,IF(MAX(Kinder!$AJ$903:AL$903)&lt;3,4.5,Kinder!BN657),MIN('Berechnung 4_5 _ x'!$E$31:$F$32))),Kinder!BN657)</f>
        <v>0</v>
      </c>
      <c r="BA658">
        <f>IF(Kinder!BO657&gt;=4.5,IF('Berechnung 4_5 _ x'!G$5="Nein",4.5,IF(Kinder!AM$903&lt;3,IF(MAX(Kinder!$AJ$903:AM$903)&lt;3,4.5,Kinder!BO657),MIN('Berechnung 4_5 _ x'!$E$31:$F$32))),Kinder!BO657)</f>
        <v>0</v>
      </c>
      <c r="BB658">
        <f>IF(Kinder!BP657&gt;=4.5,IF('Berechnung 4_5 _ x'!H$5="Nein",4.5,IF(Kinder!AN$903&lt;3,IF(MAX(Kinder!$AJ$903:AN$903)&lt;3,4.5,Kinder!BP657),MIN('Berechnung 4_5 _ x'!$E$31:$F$32))),Kinder!BP657)</f>
        <v>0</v>
      </c>
      <c r="BC658">
        <f>IF(Kinder!BQ657&gt;=4.5,IF('Berechnung 4_5 _ x'!I$5="Nein",4.5,IF(Kinder!AO$903&lt;3,IF(MAX(Kinder!$AJ$903:AO$903)&lt;3,4.5,Kinder!BQ657),MIN('Berechnung 4_5 _ x'!$E$31:$F$32))),Kinder!BQ657)</f>
        <v>0</v>
      </c>
      <c r="BD658">
        <f>IF(Kinder!BR657&gt;=4.5,IF('Berechnung 4_5 _ x'!J$5="Nein",4.5,IF(Kinder!AP$903&lt;3,IF(MAX(Kinder!$AJ$903:AP$903)&lt;3,4.5,Kinder!BR657),MIN('Berechnung 4_5 _ x'!$E$31:$F$32))),Kinder!BR657)</f>
        <v>0</v>
      </c>
      <c r="BE658">
        <f>IF(Kinder!BS657&gt;=4.5,IF('Berechnung 4_5 _ x'!K$5="Nein",4.5,IF(Kinder!AQ$903&lt;3,IF(MAX(Kinder!$AJ$903:AQ$903)&lt;3,4.5,Kinder!BS657),MIN('Berechnung 4_5 _ x'!$E$31:$F$32))),Kinder!BS657)</f>
        <v>0</v>
      </c>
      <c r="BF658">
        <f>IF(Kinder!BT657&gt;=4.5,IF('Berechnung 4_5 _ x'!L$5="Nein",4.5,IF(Kinder!AR$903&lt;3,IF(MAX(Kinder!$AJ$903:AR$903)&lt;3,4.5,Kinder!BT657),MIN('Berechnung 4_5 _ x'!$E$31:$F$32))),Kinder!BT657)</f>
        <v>0</v>
      </c>
      <c r="BG658">
        <f>IF(Kinder!BU657&gt;=4.5,IF('Berechnung 4_5 _ x'!M$5="Nein",4.5,IF(Kinder!AS$903&lt;3,IF(MAX(Kinder!$AJ$903:AS$903)&lt;3,4.5,Kinder!BU657),MIN('Berechnung 4_5 _ x'!$E$31:$F$32))),Kinder!BU657)</f>
        <v>0</v>
      </c>
      <c r="BH658">
        <f>IF(Kinder!BV657&gt;=4.5,IF('Berechnung 4_5 _ x'!N$5="Nein",4.5,IF(Kinder!AT$903&lt;3,IF(MAX(Kinder!$AJ$903:AT$903)&lt;3,4.5,Kinder!BV657),MIN('Berechnung 4_5 _ x'!$E$31:$F$32))),Kinder!BV657)</f>
        <v>0</v>
      </c>
      <c r="BI658">
        <f>IF(Kinder!BW657&gt;=4.5,IF('Berechnung 4_5 _ x'!O$5="Nein",4.5,IF(Kinder!AU$903&lt;3,IF(MAX(Kinder!$AJ$903:AU$903)&lt;3,4.5,Kinder!BW657),MIN('Berechnung 4_5 _ x'!$E$31:$F$32))),Kinder!BW657)</f>
        <v>0</v>
      </c>
      <c r="BJ658">
        <f t="shared" ref="BJ658:BU658" si="1091">MIN(AX657,AX658)*AX659</f>
        <v>0</v>
      </c>
      <c r="BK658">
        <f t="shared" si="1091"/>
        <v>0</v>
      </c>
      <c r="BL658">
        <f t="shared" si="1091"/>
        <v>0</v>
      </c>
      <c r="BM658">
        <f t="shared" si="1091"/>
        <v>0</v>
      </c>
      <c r="BN658">
        <f t="shared" si="1091"/>
        <v>0</v>
      </c>
      <c r="BO658">
        <f t="shared" si="1091"/>
        <v>0</v>
      </c>
      <c r="BP658">
        <f t="shared" si="1091"/>
        <v>0</v>
      </c>
      <c r="BQ658">
        <f t="shared" si="1091"/>
        <v>0</v>
      </c>
      <c r="BR658">
        <f t="shared" si="1091"/>
        <v>0</v>
      </c>
      <c r="BS658">
        <f t="shared" si="1091"/>
        <v>0</v>
      </c>
      <c r="BT658">
        <f t="shared" si="1091"/>
        <v>0</v>
      </c>
      <c r="BU658">
        <f t="shared" si="1091"/>
        <v>0</v>
      </c>
      <c r="BV658">
        <f>SUM(BJ658:BU658)</f>
        <v>0</v>
      </c>
      <c r="CJ658" s="78"/>
      <c r="CK658" s="581"/>
      <c r="CL658" s="581"/>
      <c r="CM658" s="581"/>
    </row>
    <row r="659" spans="1:91" ht="13.5" thickBot="1" x14ac:dyDescent="0.25">
      <c r="A659" s="167"/>
      <c r="B659" s="79"/>
      <c r="C659" s="79"/>
      <c r="D659" s="79"/>
      <c r="E659" s="79"/>
      <c r="F659" s="79"/>
      <c r="G659" s="79"/>
      <c r="H659" s="79"/>
      <c r="I659" s="79"/>
      <c r="J659" s="79"/>
      <c r="K659" s="79"/>
      <c r="L659" s="79"/>
      <c r="M659" s="79"/>
      <c r="N659" s="79"/>
      <c r="O659" s="79"/>
      <c r="P659" s="79"/>
      <c r="Q659" s="79"/>
      <c r="R659" s="79"/>
      <c r="S659" s="79"/>
      <c r="T659" s="79"/>
      <c r="U659" s="79"/>
      <c r="V659" s="79"/>
      <c r="W659" s="79"/>
      <c r="X659" s="79"/>
      <c r="Y659" s="79">
        <f t="shared" ref="Y659:AJ659" si="1092">A657*M658</f>
        <v>0</v>
      </c>
      <c r="Z659" s="79">
        <f t="shared" si="1092"/>
        <v>0</v>
      </c>
      <c r="AA659" s="79">
        <f t="shared" si="1092"/>
        <v>0</v>
      </c>
      <c r="AB659" s="79">
        <f t="shared" si="1092"/>
        <v>0</v>
      </c>
      <c r="AC659" s="79">
        <f t="shared" si="1092"/>
        <v>0</v>
      </c>
      <c r="AD659" s="79">
        <f t="shared" si="1092"/>
        <v>0</v>
      </c>
      <c r="AE659" s="79">
        <f t="shared" si="1092"/>
        <v>0</v>
      </c>
      <c r="AF659" s="79">
        <f t="shared" si="1092"/>
        <v>0</v>
      </c>
      <c r="AG659" s="79">
        <f t="shared" si="1092"/>
        <v>0</v>
      </c>
      <c r="AH659" s="79">
        <f t="shared" si="1092"/>
        <v>0</v>
      </c>
      <c r="AI659" s="79">
        <f t="shared" si="1092"/>
        <v>0</v>
      </c>
      <c r="AJ659" s="79">
        <f t="shared" si="1092"/>
        <v>0</v>
      </c>
      <c r="AK659" s="79">
        <f t="shared" ref="AK659:AV659" si="1093">IF(A657&gt;4.4,M658,A657*M658)</f>
        <v>0</v>
      </c>
      <c r="AL659" s="79">
        <f t="shared" si="1093"/>
        <v>0</v>
      </c>
      <c r="AM659" s="79">
        <f t="shared" si="1093"/>
        <v>0</v>
      </c>
      <c r="AN659" s="79">
        <f t="shared" si="1093"/>
        <v>0</v>
      </c>
      <c r="AO659" s="79">
        <f t="shared" si="1093"/>
        <v>0</v>
      </c>
      <c r="AP659" s="79">
        <f t="shared" si="1093"/>
        <v>0</v>
      </c>
      <c r="AQ659" s="79">
        <f t="shared" si="1093"/>
        <v>0</v>
      </c>
      <c r="AR659" s="79">
        <f t="shared" si="1093"/>
        <v>0</v>
      </c>
      <c r="AS659" s="79">
        <f t="shared" si="1093"/>
        <v>0</v>
      </c>
      <c r="AT659" s="79">
        <f t="shared" si="1093"/>
        <v>0</v>
      </c>
      <c r="AU659" s="79">
        <f t="shared" si="1093"/>
        <v>0</v>
      </c>
      <c r="AV659" s="79">
        <f t="shared" si="1093"/>
        <v>0</v>
      </c>
      <c r="AW659" s="79">
        <f>SUM(Y659:AJ659)</f>
        <v>0</v>
      </c>
      <c r="AX659" s="168">
        <f>Kinder!BL658</f>
        <v>0</v>
      </c>
      <c r="AY659" s="168">
        <f>Kinder!BM658</f>
        <v>0</v>
      </c>
      <c r="AZ659" s="168">
        <f>Kinder!BN658</f>
        <v>0</v>
      </c>
      <c r="BA659" s="168">
        <f>Kinder!BO658</f>
        <v>0</v>
      </c>
      <c r="BB659" s="168">
        <f>Kinder!BP658</f>
        <v>0</v>
      </c>
      <c r="BC659" s="168">
        <f>Kinder!BQ658</f>
        <v>0</v>
      </c>
      <c r="BD659" s="168">
        <f>Kinder!BR658</f>
        <v>0</v>
      </c>
      <c r="BE659" s="168">
        <f>Kinder!BS658</f>
        <v>0</v>
      </c>
      <c r="BF659" s="168">
        <f>Kinder!BT658</f>
        <v>0</v>
      </c>
      <c r="BG659" s="168">
        <f>Kinder!BU658</f>
        <v>0</v>
      </c>
      <c r="BH659" s="168">
        <f>Kinder!BV658</f>
        <v>0</v>
      </c>
      <c r="BI659" s="168">
        <f>Kinder!BW658</f>
        <v>0</v>
      </c>
      <c r="BV659" s="79"/>
      <c r="BW659" s="79">
        <f t="shared" ref="BW659:CH659" si="1094">IF(MIN(AX657,AX658)&gt;4.5,4.5*AX659,BJ658)</f>
        <v>0</v>
      </c>
      <c r="BX659" s="79">
        <f t="shared" si="1094"/>
        <v>0</v>
      </c>
      <c r="BY659" s="79">
        <f t="shared" si="1094"/>
        <v>0</v>
      </c>
      <c r="BZ659" s="79">
        <f t="shared" si="1094"/>
        <v>0</v>
      </c>
      <c r="CA659" s="79">
        <f t="shared" si="1094"/>
        <v>0</v>
      </c>
      <c r="CB659" s="79">
        <f t="shared" si="1094"/>
        <v>0</v>
      </c>
      <c r="CC659" s="79">
        <f t="shared" si="1094"/>
        <v>0</v>
      </c>
      <c r="CD659" s="79">
        <f t="shared" si="1094"/>
        <v>0</v>
      </c>
      <c r="CE659" s="79">
        <f t="shared" si="1094"/>
        <v>0</v>
      </c>
      <c r="CF659" s="79">
        <f t="shared" si="1094"/>
        <v>0</v>
      </c>
      <c r="CG659" s="79">
        <f t="shared" si="1094"/>
        <v>0</v>
      </c>
      <c r="CH659" s="79">
        <f t="shared" si="1094"/>
        <v>0</v>
      </c>
      <c r="CI659" s="79">
        <f>SUM(BW659:CH659)</f>
        <v>0</v>
      </c>
      <c r="CJ659" s="80"/>
      <c r="CK659" s="581"/>
      <c r="CL659" s="581"/>
      <c r="CM659" s="581"/>
    </row>
    <row r="660" spans="1:91" x14ac:dyDescent="0.2">
      <c r="A660" s="124">
        <f>Kinder!E660</f>
        <v>0</v>
      </c>
      <c r="B660">
        <f>Kinder!F660</f>
        <v>0</v>
      </c>
      <c r="C660">
        <f>Kinder!G660</f>
        <v>0</v>
      </c>
      <c r="D660">
        <f>Kinder!H660</f>
        <v>0</v>
      </c>
      <c r="E660">
        <f>Kinder!I660</f>
        <v>0</v>
      </c>
      <c r="F660">
        <f>Kinder!J660</f>
        <v>0</v>
      </c>
      <c r="G660">
        <f>Kinder!K660</f>
        <v>0</v>
      </c>
      <c r="H660">
        <f>Kinder!L660</f>
        <v>0</v>
      </c>
      <c r="I660">
        <f>Kinder!M660</f>
        <v>0</v>
      </c>
      <c r="J660">
        <f>Kinder!N660</f>
        <v>0</v>
      </c>
      <c r="K660">
        <f>Kinder!O660</f>
        <v>0</v>
      </c>
      <c r="L660">
        <f>Kinder!P660</f>
        <v>0</v>
      </c>
      <c r="AX660" s="165">
        <f>IF(Kinder!BL660=4.5,'Berechnung 4_5 _ x'!$E$31,Kinder!BL660)</f>
        <v>0</v>
      </c>
      <c r="AY660" s="165">
        <f>IF(Kinder!F660=4.5,'Berechnung 4_5 _ x'!$E$31,Kinder!F660)</f>
        <v>0</v>
      </c>
      <c r="AZ660" s="165">
        <f>IF(Kinder!G660=4.5,'Berechnung 4_5 _ x'!$E$31,Kinder!G660)</f>
        <v>0</v>
      </c>
      <c r="BA660" s="165">
        <f>IF(Kinder!H660=4.5,'Berechnung 4_5 _ x'!$E$31,Kinder!H660)</f>
        <v>0</v>
      </c>
      <c r="BB660" s="165">
        <f>IF(Kinder!I660=4.5,'Berechnung 4_5 _ x'!$E$31,Kinder!I660)</f>
        <v>0</v>
      </c>
      <c r="BC660" s="165">
        <f>IF(Kinder!J660=4.5,'Berechnung 4_5 _ x'!$E$31,Kinder!J660)</f>
        <v>0</v>
      </c>
      <c r="BD660" s="165">
        <f>IF(Kinder!K660=4.5,'Berechnung 4_5 _ x'!$E$31,Kinder!K660)</f>
        <v>0</v>
      </c>
      <c r="BE660" s="165">
        <f>IF(Kinder!L660=4.5,'Berechnung 4_5 _ x'!$E$31,Kinder!L660)</f>
        <v>0</v>
      </c>
      <c r="BF660" s="165">
        <f>IF(Kinder!M660=4.5,'Berechnung 4_5 _ x'!$E$31,Kinder!M660)</f>
        <v>0</v>
      </c>
      <c r="BG660" s="165">
        <f>IF(Kinder!N660=4.5,'Berechnung 4_5 _ x'!$E$31,Kinder!N660)</f>
        <v>0</v>
      </c>
      <c r="BH660" s="165">
        <f>IF(Kinder!O660=4.5,'Berechnung 4_5 _ x'!$E$31,Kinder!O660)</f>
        <v>0</v>
      </c>
      <c r="BI660" s="165">
        <f>IF(Kinder!P660=4.5,'Berechnung 4_5 _ x'!$E$31,Kinder!P660)</f>
        <v>0</v>
      </c>
      <c r="BJ660" s="165"/>
      <c r="BK660" s="165"/>
      <c r="BL660" s="165"/>
      <c r="BM660" s="165"/>
      <c r="BN660" s="165"/>
      <c r="BO660" s="165"/>
      <c r="BP660" s="165"/>
      <c r="BQ660" s="165"/>
      <c r="BR660" s="165"/>
      <c r="BS660" s="165"/>
      <c r="BT660" s="165"/>
      <c r="BU660" s="165"/>
      <c r="BW660">
        <f t="shared" ref="BW660:CH660" si="1095">IF(MIN(AX660,AX661)&gt;=4.5,1*AX662,BJ661)</f>
        <v>0</v>
      </c>
      <c r="BX660">
        <f t="shared" si="1095"/>
        <v>0</v>
      </c>
      <c r="BY660">
        <f t="shared" si="1095"/>
        <v>0</v>
      </c>
      <c r="BZ660">
        <f t="shared" si="1095"/>
        <v>0</v>
      </c>
      <c r="CA660">
        <f t="shared" si="1095"/>
        <v>0</v>
      </c>
      <c r="CB660">
        <f t="shared" si="1095"/>
        <v>0</v>
      </c>
      <c r="CC660">
        <f t="shared" si="1095"/>
        <v>0</v>
      </c>
      <c r="CD660">
        <f t="shared" si="1095"/>
        <v>0</v>
      </c>
      <c r="CE660">
        <f t="shared" si="1095"/>
        <v>0</v>
      </c>
      <c r="CF660">
        <f t="shared" si="1095"/>
        <v>0</v>
      </c>
      <c r="CG660">
        <f t="shared" si="1095"/>
        <v>0</v>
      </c>
      <c r="CH660">
        <f t="shared" si="1095"/>
        <v>0</v>
      </c>
      <c r="CJ660" s="78">
        <f>SUM(BW660:CH660)</f>
        <v>0</v>
      </c>
      <c r="CK660" s="581">
        <f>CL660+CM660</f>
        <v>0</v>
      </c>
      <c r="CL660" s="581">
        <f>IF(COUNTIF(Kinder!E662:P662,Antrag!$C$4)=0,0,(IF(AND(A660=2,Kinder!E662=Antrag!$C$4),M661,0)+IF(AND(OR(A660=2,B660=2),Kinder!F662=Antrag!$C$4),N661,0)+IF(AND(OR(A660=2,B660=2,C660=2),Kinder!G662=Antrag!$C$4),O661,0)+IF(AND(OR(A660=2,B660=2,C660=2,D660=2),Kinder!H662=Antrag!$C$4),P661,0)+IF(AND(OR(A660=2,B660=2,C660=2,D660=2,E660=2),Kinder!I662=Antrag!$C$4),Q661,0)+IF(AND(OR(A660=2,B660=2,C660=2,D660=2,E660=2,F660=2),Kinder!J662=Antrag!$C$4),R661,0))/12)</f>
        <v>0</v>
      </c>
      <c r="CM660" s="581">
        <f>IF(COUNTIF(Kinder!E662:P662,Antrag!$C$4)=0,0,(IF(AND(OR(A660=2,B660=2,C660=2,D660=2,E660=2,F660=2,G660=2),Kinder!K662=Antrag!$C$4),S661,0)+IF(AND(OR(A660=2,B660=2,C660=2,D660=2,E660=2,F660=2,G660=2,H660=2),Kinder!L662=Antrag!$C$4),T661,0)+IF(AND(OR(A660=2,B660=2,C660=2,D660=2,E660=2,F660=2,G660=2,H660=2,I660=2),Kinder!M662=Antrag!$C$4),U661,0)+IF(AND(OR(A660=2,B660=2,C660=2,D660=2,E660=2,F660=2,G660=2,H660=2,I660=2,J660=2),Kinder!N662=Antrag!$C$4),V661,0)+IF(AND(OR(A660=2,B660=2,C660=2,D660=2,E660=2,F660=2,G660=2,H660=2,I660=2,J660=2,K660=2),Kinder!O662=Antrag!$C$4),W661,0)+IF(AND(OR(A660=2,B660=2,C660=2,D660=2,E660=2,F660=2,G660=2,H660=2,I660=2,J660=2,K660=2,L660=2),Kinder!P662=Antrag!$C$4),X661,0))/12)</f>
        <v>0</v>
      </c>
    </row>
    <row r="661" spans="1:91" x14ac:dyDescent="0.2">
      <c r="A661" s="124"/>
      <c r="M661">
        <f>Kinder!E661</f>
        <v>0</v>
      </c>
      <c r="N661">
        <f>Kinder!F661</f>
        <v>0</v>
      </c>
      <c r="O661">
        <f>Kinder!G661</f>
        <v>0</v>
      </c>
      <c r="P661">
        <f>Kinder!H661</f>
        <v>0</v>
      </c>
      <c r="Q661">
        <f>Kinder!I661</f>
        <v>0</v>
      </c>
      <c r="R661">
        <f>Kinder!J661</f>
        <v>0</v>
      </c>
      <c r="S661">
        <f>Kinder!K661</f>
        <v>0</v>
      </c>
      <c r="T661">
        <f>Kinder!L661</f>
        <v>0</v>
      </c>
      <c r="U661">
        <f>Kinder!M661</f>
        <v>0</v>
      </c>
      <c r="V661">
        <f>Kinder!N661</f>
        <v>0</v>
      </c>
      <c r="W661">
        <f>Kinder!O661</f>
        <v>0</v>
      </c>
      <c r="X661">
        <f>Kinder!P661</f>
        <v>0</v>
      </c>
      <c r="AX661">
        <f>IF(Kinder!BL660&gt;=4.5,IF('Berechnung 4_5 _ x'!D$5="Nein",4.5,IF(Kinder!AJ$903&lt;3,IF(MAX(Kinder!$AJ$903:AJ$903)&lt;3,4.5,Kinder!BL660),MIN('Berechnung 4_5 _ x'!$E$31:$F$32))),Kinder!BL660)</f>
        <v>0</v>
      </c>
      <c r="AY661">
        <f>IF(Kinder!BM660&gt;=4.5,IF('Berechnung 4_5 _ x'!E$5="Nein",4.5,IF(Kinder!AK$903&lt;3,IF(MAX(Kinder!$AJ$903:AK$903)&lt;3,4.5,Kinder!BM660),MIN('Berechnung 4_5 _ x'!$E$31:$F$32))),Kinder!BM660)</f>
        <v>0</v>
      </c>
      <c r="AZ661">
        <f>IF(Kinder!BN660&gt;=4.5,IF('Berechnung 4_5 _ x'!F$5="Nein",4.5,IF(Kinder!AL$903&lt;3,IF(MAX(Kinder!$AJ$903:AL$903)&lt;3,4.5,Kinder!BN660),MIN('Berechnung 4_5 _ x'!$E$31:$F$32))),Kinder!BN660)</f>
        <v>0</v>
      </c>
      <c r="BA661">
        <f>IF(Kinder!BO660&gt;=4.5,IF('Berechnung 4_5 _ x'!G$5="Nein",4.5,IF(Kinder!AM$903&lt;3,IF(MAX(Kinder!$AJ$903:AM$903)&lt;3,4.5,Kinder!BO660),MIN('Berechnung 4_5 _ x'!$E$31:$F$32))),Kinder!BO660)</f>
        <v>0</v>
      </c>
      <c r="BB661">
        <f>IF(Kinder!BP660&gt;=4.5,IF('Berechnung 4_5 _ x'!H$5="Nein",4.5,IF(Kinder!AN$903&lt;3,IF(MAX(Kinder!$AJ$903:AN$903)&lt;3,4.5,Kinder!BP660),MIN('Berechnung 4_5 _ x'!$E$31:$F$32))),Kinder!BP660)</f>
        <v>0</v>
      </c>
      <c r="BC661">
        <f>IF(Kinder!BQ660&gt;=4.5,IF('Berechnung 4_5 _ x'!I$5="Nein",4.5,IF(Kinder!AO$903&lt;3,IF(MAX(Kinder!$AJ$903:AO$903)&lt;3,4.5,Kinder!BQ660),MIN('Berechnung 4_5 _ x'!$E$31:$F$32))),Kinder!BQ660)</f>
        <v>0</v>
      </c>
      <c r="BD661">
        <f>IF(Kinder!BR660&gt;=4.5,IF('Berechnung 4_5 _ x'!J$5="Nein",4.5,IF(Kinder!AP$903&lt;3,IF(MAX(Kinder!$AJ$903:AP$903)&lt;3,4.5,Kinder!BR660),MIN('Berechnung 4_5 _ x'!$E$31:$F$32))),Kinder!BR660)</f>
        <v>0</v>
      </c>
      <c r="BE661">
        <f>IF(Kinder!BS660&gt;=4.5,IF('Berechnung 4_5 _ x'!K$5="Nein",4.5,IF(Kinder!AQ$903&lt;3,IF(MAX(Kinder!$AJ$903:AQ$903)&lt;3,4.5,Kinder!BS660),MIN('Berechnung 4_5 _ x'!$E$31:$F$32))),Kinder!BS660)</f>
        <v>0</v>
      </c>
      <c r="BF661">
        <f>IF(Kinder!BT660&gt;=4.5,IF('Berechnung 4_5 _ x'!L$5="Nein",4.5,IF(Kinder!AR$903&lt;3,IF(MAX(Kinder!$AJ$903:AR$903)&lt;3,4.5,Kinder!BT660),MIN('Berechnung 4_5 _ x'!$E$31:$F$32))),Kinder!BT660)</f>
        <v>0</v>
      </c>
      <c r="BG661">
        <f>IF(Kinder!BU660&gt;=4.5,IF('Berechnung 4_5 _ x'!M$5="Nein",4.5,IF(Kinder!AS$903&lt;3,IF(MAX(Kinder!$AJ$903:AS$903)&lt;3,4.5,Kinder!BU660),MIN('Berechnung 4_5 _ x'!$E$31:$F$32))),Kinder!BU660)</f>
        <v>0</v>
      </c>
      <c r="BH661">
        <f>IF(Kinder!BV660&gt;=4.5,IF('Berechnung 4_5 _ x'!N$5="Nein",4.5,IF(Kinder!AT$903&lt;3,IF(MAX(Kinder!$AJ$903:AT$903)&lt;3,4.5,Kinder!BV660),MIN('Berechnung 4_5 _ x'!$E$31:$F$32))),Kinder!BV660)</f>
        <v>0</v>
      </c>
      <c r="BI661">
        <f>IF(Kinder!BW660&gt;=4.5,IF('Berechnung 4_5 _ x'!O$5="Nein",4.5,IF(Kinder!AU$903&lt;3,IF(MAX(Kinder!$AJ$903:AU$903)&lt;3,4.5,Kinder!BW660),MIN('Berechnung 4_5 _ x'!$E$31:$F$32))),Kinder!BW660)</f>
        <v>0</v>
      </c>
      <c r="BJ661">
        <f t="shared" ref="BJ661:BU661" si="1096">MIN(AX660,AX661)*AX662</f>
        <v>0</v>
      </c>
      <c r="BK661">
        <f t="shared" si="1096"/>
        <v>0</v>
      </c>
      <c r="BL661">
        <f t="shared" si="1096"/>
        <v>0</v>
      </c>
      <c r="BM661">
        <f t="shared" si="1096"/>
        <v>0</v>
      </c>
      <c r="BN661">
        <f t="shared" si="1096"/>
        <v>0</v>
      </c>
      <c r="BO661">
        <f t="shared" si="1096"/>
        <v>0</v>
      </c>
      <c r="BP661">
        <f t="shared" si="1096"/>
        <v>0</v>
      </c>
      <c r="BQ661">
        <f t="shared" si="1096"/>
        <v>0</v>
      </c>
      <c r="BR661">
        <f t="shared" si="1096"/>
        <v>0</v>
      </c>
      <c r="BS661">
        <f t="shared" si="1096"/>
        <v>0</v>
      </c>
      <c r="BT661">
        <f t="shared" si="1096"/>
        <v>0</v>
      </c>
      <c r="BU661">
        <f t="shared" si="1096"/>
        <v>0</v>
      </c>
      <c r="BV661">
        <f>SUM(BJ661:BU661)</f>
        <v>0</v>
      </c>
      <c r="CJ661" s="78"/>
      <c r="CK661" s="581"/>
      <c r="CL661" s="581"/>
      <c r="CM661" s="581"/>
    </row>
    <row r="662" spans="1:91" ht="13.5" thickBot="1" x14ac:dyDescent="0.25">
      <c r="A662" s="167"/>
      <c r="B662" s="79"/>
      <c r="C662" s="79"/>
      <c r="D662" s="79"/>
      <c r="E662" s="79"/>
      <c r="F662" s="79"/>
      <c r="G662" s="79"/>
      <c r="H662" s="79"/>
      <c r="I662" s="79"/>
      <c r="J662" s="79"/>
      <c r="K662" s="79"/>
      <c r="L662" s="79"/>
      <c r="M662" s="79"/>
      <c r="N662" s="79"/>
      <c r="O662" s="79"/>
      <c r="P662" s="79"/>
      <c r="Q662" s="79"/>
      <c r="R662" s="79"/>
      <c r="S662" s="79"/>
      <c r="T662" s="79"/>
      <c r="U662" s="79"/>
      <c r="V662" s="79"/>
      <c r="W662" s="79"/>
      <c r="X662" s="79"/>
      <c r="Y662" s="79">
        <f t="shared" ref="Y662:AJ662" si="1097">A660*M661</f>
        <v>0</v>
      </c>
      <c r="Z662" s="79">
        <f t="shared" si="1097"/>
        <v>0</v>
      </c>
      <c r="AA662" s="79">
        <f t="shared" si="1097"/>
        <v>0</v>
      </c>
      <c r="AB662" s="79">
        <f t="shared" si="1097"/>
        <v>0</v>
      </c>
      <c r="AC662" s="79">
        <f t="shared" si="1097"/>
        <v>0</v>
      </c>
      <c r="AD662" s="79">
        <f t="shared" si="1097"/>
        <v>0</v>
      </c>
      <c r="AE662" s="79">
        <f t="shared" si="1097"/>
        <v>0</v>
      </c>
      <c r="AF662" s="79">
        <f t="shared" si="1097"/>
        <v>0</v>
      </c>
      <c r="AG662" s="79">
        <f t="shared" si="1097"/>
        <v>0</v>
      </c>
      <c r="AH662" s="79">
        <f t="shared" si="1097"/>
        <v>0</v>
      </c>
      <c r="AI662" s="79">
        <f t="shared" si="1097"/>
        <v>0</v>
      </c>
      <c r="AJ662" s="79">
        <f t="shared" si="1097"/>
        <v>0</v>
      </c>
      <c r="AK662" s="79">
        <f t="shared" ref="AK662:AV662" si="1098">IF(A660&gt;4.4,M661,A660*M661)</f>
        <v>0</v>
      </c>
      <c r="AL662" s="79">
        <f t="shared" si="1098"/>
        <v>0</v>
      </c>
      <c r="AM662" s="79">
        <f t="shared" si="1098"/>
        <v>0</v>
      </c>
      <c r="AN662" s="79">
        <f t="shared" si="1098"/>
        <v>0</v>
      </c>
      <c r="AO662" s="79">
        <f t="shared" si="1098"/>
        <v>0</v>
      </c>
      <c r="AP662" s="79">
        <f t="shared" si="1098"/>
        <v>0</v>
      </c>
      <c r="AQ662" s="79">
        <f t="shared" si="1098"/>
        <v>0</v>
      </c>
      <c r="AR662" s="79">
        <f t="shared" si="1098"/>
        <v>0</v>
      </c>
      <c r="AS662" s="79">
        <f t="shared" si="1098"/>
        <v>0</v>
      </c>
      <c r="AT662" s="79">
        <f t="shared" si="1098"/>
        <v>0</v>
      </c>
      <c r="AU662" s="79">
        <f t="shared" si="1098"/>
        <v>0</v>
      </c>
      <c r="AV662" s="79">
        <f t="shared" si="1098"/>
        <v>0</v>
      </c>
      <c r="AW662" s="79">
        <f>SUM(Y662:AJ662)</f>
        <v>0</v>
      </c>
      <c r="AX662" s="168">
        <f>Kinder!BL661</f>
        <v>0</v>
      </c>
      <c r="AY662" s="168">
        <f>Kinder!BM661</f>
        <v>0</v>
      </c>
      <c r="AZ662" s="168">
        <f>Kinder!BN661</f>
        <v>0</v>
      </c>
      <c r="BA662" s="168">
        <f>Kinder!BO661</f>
        <v>0</v>
      </c>
      <c r="BB662" s="168">
        <f>Kinder!BP661</f>
        <v>0</v>
      </c>
      <c r="BC662" s="168">
        <f>Kinder!BQ661</f>
        <v>0</v>
      </c>
      <c r="BD662" s="168">
        <f>Kinder!BR661</f>
        <v>0</v>
      </c>
      <c r="BE662" s="168">
        <f>Kinder!BS661</f>
        <v>0</v>
      </c>
      <c r="BF662" s="168">
        <f>Kinder!BT661</f>
        <v>0</v>
      </c>
      <c r="BG662" s="168">
        <f>Kinder!BU661</f>
        <v>0</v>
      </c>
      <c r="BH662" s="168">
        <f>Kinder!BV661</f>
        <v>0</v>
      </c>
      <c r="BI662" s="168">
        <f>Kinder!BW661</f>
        <v>0</v>
      </c>
      <c r="BV662" s="79"/>
      <c r="BW662" s="79">
        <f t="shared" ref="BW662:CH662" si="1099">IF(MIN(AX660,AX661)&gt;4.5,4.5*AX662,BJ661)</f>
        <v>0</v>
      </c>
      <c r="BX662" s="79">
        <f t="shared" si="1099"/>
        <v>0</v>
      </c>
      <c r="BY662" s="79">
        <f t="shared" si="1099"/>
        <v>0</v>
      </c>
      <c r="BZ662" s="79">
        <f t="shared" si="1099"/>
        <v>0</v>
      </c>
      <c r="CA662" s="79">
        <f t="shared" si="1099"/>
        <v>0</v>
      </c>
      <c r="CB662" s="79">
        <f t="shared" si="1099"/>
        <v>0</v>
      </c>
      <c r="CC662" s="79">
        <f t="shared" si="1099"/>
        <v>0</v>
      </c>
      <c r="CD662" s="79">
        <f t="shared" si="1099"/>
        <v>0</v>
      </c>
      <c r="CE662" s="79">
        <f t="shared" si="1099"/>
        <v>0</v>
      </c>
      <c r="CF662" s="79">
        <f t="shared" si="1099"/>
        <v>0</v>
      </c>
      <c r="CG662" s="79">
        <f t="shared" si="1099"/>
        <v>0</v>
      </c>
      <c r="CH662" s="79">
        <f t="shared" si="1099"/>
        <v>0</v>
      </c>
      <c r="CI662" s="79">
        <f>SUM(BW662:CH662)</f>
        <v>0</v>
      </c>
      <c r="CJ662" s="80"/>
      <c r="CK662" s="581"/>
      <c r="CL662" s="581"/>
      <c r="CM662" s="581"/>
    </row>
    <row r="663" spans="1:91" x14ac:dyDescent="0.2">
      <c r="A663" s="124">
        <f>Kinder!E663</f>
        <v>0</v>
      </c>
      <c r="B663">
        <f>Kinder!F663</f>
        <v>0</v>
      </c>
      <c r="C663">
        <f>Kinder!G663</f>
        <v>0</v>
      </c>
      <c r="D663">
        <f>Kinder!H663</f>
        <v>0</v>
      </c>
      <c r="E663">
        <f>Kinder!I663</f>
        <v>0</v>
      </c>
      <c r="F663">
        <f>Kinder!J663</f>
        <v>0</v>
      </c>
      <c r="G663">
        <f>Kinder!K663</f>
        <v>0</v>
      </c>
      <c r="H663">
        <f>Kinder!L663</f>
        <v>0</v>
      </c>
      <c r="I663">
        <f>Kinder!M663</f>
        <v>0</v>
      </c>
      <c r="J663">
        <f>Kinder!N663</f>
        <v>0</v>
      </c>
      <c r="K663">
        <f>Kinder!O663</f>
        <v>0</v>
      </c>
      <c r="L663">
        <f>Kinder!P663</f>
        <v>0</v>
      </c>
      <c r="AX663" s="165">
        <f>IF(Kinder!BL663=4.5,'Berechnung 4_5 _ x'!$E$31,Kinder!BL663)</f>
        <v>0</v>
      </c>
      <c r="AY663" s="165">
        <f>IF(Kinder!F663=4.5,'Berechnung 4_5 _ x'!$E$31,Kinder!F663)</f>
        <v>0</v>
      </c>
      <c r="AZ663" s="165">
        <f>IF(Kinder!G663=4.5,'Berechnung 4_5 _ x'!$E$31,Kinder!G663)</f>
        <v>0</v>
      </c>
      <c r="BA663" s="165">
        <f>IF(Kinder!H663=4.5,'Berechnung 4_5 _ x'!$E$31,Kinder!H663)</f>
        <v>0</v>
      </c>
      <c r="BB663" s="165">
        <f>IF(Kinder!I663=4.5,'Berechnung 4_5 _ x'!$E$31,Kinder!I663)</f>
        <v>0</v>
      </c>
      <c r="BC663" s="165">
        <f>IF(Kinder!J663=4.5,'Berechnung 4_5 _ x'!$E$31,Kinder!J663)</f>
        <v>0</v>
      </c>
      <c r="BD663" s="165">
        <f>IF(Kinder!K663=4.5,'Berechnung 4_5 _ x'!$E$31,Kinder!K663)</f>
        <v>0</v>
      </c>
      <c r="BE663" s="165">
        <f>IF(Kinder!L663=4.5,'Berechnung 4_5 _ x'!$E$31,Kinder!L663)</f>
        <v>0</v>
      </c>
      <c r="BF663" s="165">
        <f>IF(Kinder!M663=4.5,'Berechnung 4_5 _ x'!$E$31,Kinder!M663)</f>
        <v>0</v>
      </c>
      <c r="BG663" s="165">
        <f>IF(Kinder!N663=4.5,'Berechnung 4_5 _ x'!$E$31,Kinder!N663)</f>
        <v>0</v>
      </c>
      <c r="BH663" s="165">
        <f>IF(Kinder!O663=4.5,'Berechnung 4_5 _ x'!$E$31,Kinder!O663)</f>
        <v>0</v>
      </c>
      <c r="BI663" s="165">
        <f>IF(Kinder!P663=4.5,'Berechnung 4_5 _ x'!$E$31,Kinder!P663)</f>
        <v>0</v>
      </c>
      <c r="BJ663" s="165"/>
      <c r="BK663" s="165"/>
      <c r="BL663" s="165"/>
      <c r="BM663" s="165"/>
      <c r="BN663" s="165"/>
      <c r="BO663" s="165"/>
      <c r="BP663" s="165"/>
      <c r="BQ663" s="165"/>
      <c r="BR663" s="165"/>
      <c r="BS663" s="165"/>
      <c r="BT663" s="165"/>
      <c r="BU663" s="165"/>
      <c r="BW663">
        <f t="shared" ref="BW663:CH663" si="1100">IF(MIN(AX663,AX664)&gt;=4.5,1*AX665,BJ664)</f>
        <v>0</v>
      </c>
      <c r="BX663">
        <f t="shared" si="1100"/>
        <v>0</v>
      </c>
      <c r="BY663">
        <f t="shared" si="1100"/>
        <v>0</v>
      </c>
      <c r="BZ663">
        <f t="shared" si="1100"/>
        <v>0</v>
      </c>
      <c r="CA663">
        <f t="shared" si="1100"/>
        <v>0</v>
      </c>
      <c r="CB663">
        <f t="shared" si="1100"/>
        <v>0</v>
      </c>
      <c r="CC663">
        <f t="shared" si="1100"/>
        <v>0</v>
      </c>
      <c r="CD663">
        <f t="shared" si="1100"/>
        <v>0</v>
      </c>
      <c r="CE663">
        <f t="shared" si="1100"/>
        <v>0</v>
      </c>
      <c r="CF663">
        <f t="shared" si="1100"/>
        <v>0</v>
      </c>
      <c r="CG663">
        <f t="shared" si="1100"/>
        <v>0</v>
      </c>
      <c r="CH663">
        <f t="shared" si="1100"/>
        <v>0</v>
      </c>
      <c r="CJ663" s="78">
        <f>SUM(BW663:CH663)</f>
        <v>0</v>
      </c>
      <c r="CK663" s="581">
        <f>CL663+CM663</f>
        <v>0</v>
      </c>
      <c r="CL663" s="581">
        <f>IF(COUNTIF(Kinder!E665:P665,Antrag!$C$4)=0,0,(IF(AND(A663=2,Kinder!E665=Antrag!$C$4),M664,0)+IF(AND(OR(A663=2,B663=2),Kinder!F665=Antrag!$C$4),N664,0)+IF(AND(OR(A663=2,B663=2,C663=2),Kinder!G665=Antrag!$C$4),O664,0)+IF(AND(OR(A663=2,B663=2,C663=2,D663=2),Kinder!H665=Antrag!$C$4),P664,0)+IF(AND(OR(A663=2,B663=2,C663=2,D663=2,E663=2),Kinder!I665=Antrag!$C$4),Q664,0)+IF(AND(OR(A663=2,B663=2,C663=2,D663=2,E663=2,F663=2),Kinder!J665=Antrag!$C$4),R664,0))/12)</f>
        <v>0</v>
      </c>
      <c r="CM663" s="581">
        <f>IF(COUNTIF(Kinder!E665:P665,Antrag!$C$4)=0,0,(IF(AND(OR(A663=2,B663=2,C663=2,D663=2,E663=2,F663=2,G663=2),Kinder!K665=Antrag!$C$4),S664,0)+IF(AND(OR(A663=2,B663=2,C663=2,D663=2,E663=2,F663=2,G663=2,H663=2),Kinder!L665=Antrag!$C$4),T664,0)+IF(AND(OR(A663=2,B663=2,C663=2,D663=2,E663=2,F663=2,G663=2,H663=2,I663=2),Kinder!M665=Antrag!$C$4),U664,0)+IF(AND(OR(A663=2,B663=2,C663=2,D663=2,E663=2,F663=2,G663=2,H663=2,I663=2,J663=2),Kinder!N665=Antrag!$C$4),V664,0)+IF(AND(OR(A663=2,B663=2,C663=2,D663=2,E663=2,F663=2,G663=2,H663=2,I663=2,J663=2,K663=2),Kinder!O665=Antrag!$C$4),W664,0)+IF(AND(OR(A663=2,B663=2,C663=2,D663=2,E663=2,F663=2,G663=2,H663=2,I663=2,J663=2,K663=2,L663=2),Kinder!P665=Antrag!$C$4),X664,0))/12)</f>
        <v>0</v>
      </c>
    </row>
    <row r="664" spans="1:91" x14ac:dyDescent="0.2">
      <c r="A664" s="124"/>
      <c r="M664">
        <f>Kinder!E664</f>
        <v>0</v>
      </c>
      <c r="N664">
        <f>Kinder!F664</f>
        <v>0</v>
      </c>
      <c r="O664">
        <f>Kinder!G664</f>
        <v>0</v>
      </c>
      <c r="P664">
        <f>Kinder!H664</f>
        <v>0</v>
      </c>
      <c r="Q664">
        <f>Kinder!I664</f>
        <v>0</v>
      </c>
      <c r="R664">
        <f>Kinder!J664</f>
        <v>0</v>
      </c>
      <c r="S664">
        <f>Kinder!K664</f>
        <v>0</v>
      </c>
      <c r="T664">
        <f>Kinder!L664</f>
        <v>0</v>
      </c>
      <c r="U664">
        <f>Kinder!M664</f>
        <v>0</v>
      </c>
      <c r="V664">
        <f>Kinder!N664</f>
        <v>0</v>
      </c>
      <c r="W664">
        <f>Kinder!O664</f>
        <v>0</v>
      </c>
      <c r="X664">
        <f>Kinder!P664</f>
        <v>0</v>
      </c>
      <c r="AX664">
        <f>IF(Kinder!BL663&gt;=4.5,IF('Berechnung 4_5 _ x'!D$5="Nein",4.5,IF(Kinder!AJ$903&lt;3,IF(MAX(Kinder!$AJ$903:AJ$903)&lt;3,4.5,Kinder!BL663),MIN('Berechnung 4_5 _ x'!$E$31:$F$32))),Kinder!BL663)</f>
        <v>0</v>
      </c>
      <c r="AY664">
        <f>IF(Kinder!BM663&gt;=4.5,IF('Berechnung 4_5 _ x'!E$5="Nein",4.5,IF(Kinder!AK$903&lt;3,IF(MAX(Kinder!$AJ$903:AK$903)&lt;3,4.5,Kinder!BM663),MIN('Berechnung 4_5 _ x'!$E$31:$F$32))),Kinder!BM663)</f>
        <v>0</v>
      </c>
      <c r="AZ664">
        <f>IF(Kinder!BN663&gt;=4.5,IF('Berechnung 4_5 _ x'!F$5="Nein",4.5,IF(Kinder!AL$903&lt;3,IF(MAX(Kinder!$AJ$903:AL$903)&lt;3,4.5,Kinder!BN663),MIN('Berechnung 4_5 _ x'!$E$31:$F$32))),Kinder!BN663)</f>
        <v>0</v>
      </c>
      <c r="BA664">
        <f>IF(Kinder!BO663&gt;=4.5,IF('Berechnung 4_5 _ x'!G$5="Nein",4.5,IF(Kinder!AM$903&lt;3,IF(MAX(Kinder!$AJ$903:AM$903)&lt;3,4.5,Kinder!BO663),MIN('Berechnung 4_5 _ x'!$E$31:$F$32))),Kinder!BO663)</f>
        <v>0</v>
      </c>
      <c r="BB664">
        <f>IF(Kinder!BP663&gt;=4.5,IF('Berechnung 4_5 _ x'!H$5="Nein",4.5,IF(Kinder!AN$903&lt;3,IF(MAX(Kinder!$AJ$903:AN$903)&lt;3,4.5,Kinder!BP663),MIN('Berechnung 4_5 _ x'!$E$31:$F$32))),Kinder!BP663)</f>
        <v>0</v>
      </c>
      <c r="BC664">
        <f>IF(Kinder!BQ663&gt;=4.5,IF('Berechnung 4_5 _ x'!I$5="Nein",4.5,IF(Kinder!AO$903&lt;3,IF(MAX(Kinder!$AJ$903:AO$903)&lt;3,4.5,Kinder!BQ663),MIN('Berechnung 4_5 _ x'!$E$31:$F$32))),Kinder!BQ663)</f>
        <v>0</v>
      </c>
      <c r="BD664">
        <f>IF(Kinder!BR663&gt;=4.5,IF('Berechnung 4_5 _ x'!J$5="Nein",4.5,IF(Kinder!AP$903&lt;3,IF(MAX(Kinder!$AJ$903:AP$903)&lt;3,4.5,Kinder!BR663),MIN('Berechnung 4_5 _ x'!$E$31:$F$32))),Kinder!BR663)</f>
        <v>0</v>
      </c>
      <c r="BE664">
        <f>IF(Kinder!BS663&gt;=4.5,IF('Berechnung 4_5 _ x'!K$5="Nein",4.5,IF(Kinder!AQ$903&lt;3,IF(MAX(Kinder!$AJ$903:AQ$903)&lt;3,4.5,Kinder!BS663),MIN('Berechnung 4_5 _ x'!$E$31:$F$32))),Kinder!BS663)</f>
        <v>0</v>
      </c>
      <c r="BF664">
        <f>IF(Kinder!BT663&gt;=4.5,IF('Berechnung 4_5 _ x'!L$5="Nein",4.5,IF(Kinder!AR$903&lt;3,IF(MAX(Kinder!$AJ$903:AR$903)&lt;3,4.5,Kinder!BT663),MIN('Berechnung 4_5 _ x'!$E$31:$F$32))),Kinder!BT663)</f>
        <v>0</v>
      </c>
      <c r="BG664">
        <f>IF(Kinder!BU663&gt;=4.5,IF('Berechnung 4_5 _ x'!M$5="Nein",4.5,IF(Kinder!AS$903&lt;3,IF(MAX(Kinder!$AJ$903:AS$903)&lt;3,4.5,Kinder!BU663),MIN('Berechnung 4_5 _ x'!$E$31:$F$32))),Kinder!BU663)</f>
        <v>0</v>
      </c>
      <c r="BH664">
        <f>IF(Kinder!BV663&gt;=4.5,IF('Berechnung 4_5 _ x'!N$5="Nein",4.5,IF(Kinder!AT$903&lt;3,IF(MAX(Kinder!$AJ$903:AT$903)&lt;3,4.5,Kinder!BV663),MIN('Berechnung 4_5 _ x'!$E$31:$F$32))),Kinder!BV663)</f>
        <v>0</v>
      </c>
      <c r="BI664">
        <f>IF(Kinder!BW663&gt;=4.5,IF('Berechnung 4_5 _ x'!O$5="Nein",4.5,IF(Kinder!AU$903&lt;3,IF(MAX(Kinder!$AJ$903:AU$903)&lt;3,4.5,Kinder!BW663),MIN('Berechnung 4_5 _ x'!$E$31:$F$32))),Kinder!BW663)</f>
        <v>0</v>
      </c>
      <c r="BJ664">
        <f t="shared" ref="BJ664:BU664" si="1101">MIN(AX663,AX664)*AX665</f>
        <v>0</v>
      </c>
      <c r="BK664">
        <f t="shared" si="1101"/>
        <v>0</v>
      </c>
      <c r="BL664">
        <f t="shared" si="1101"/>
        <v>0</v>
      </c>
      <c r="BM664">
        <f t="shared" si="1101"/>
        <v>0</v>
      </c>
      <c r="BN664">
        <f t="shared" si="1101"/>
        <v>0</v>
      </c>
      <c r="BO664">
        <f t="shared" si="1101"/>
        <v>0</v>
      </c>
      <c r="BP664">
        <f t="shared" si="1101"/>
        <v>0</v>
      </c>
      <c r="BQ664">
        <f t="shared" si="1101"/>
        <v>0</v>
      </c>
      <c r="BR664">
        <f t="shared" si="1101"/>
        <v>0</v>
      </c>
      <c r="BS664">
        <f t="shared" si="1101"/>
        <v>0</v>
      </c>
      <c r="BT664">
        <f t="shared" si="1101"/>
        <v>0</v>
      </c>
      <c r="BU664">
        <f t="shared" si="1101"/>
        <v>0</v>
      </c>
      <c r="BV664">
        <f>SUM(BJ664:BU664)</f>
        <v>0</v>
      </c>
      <c r="CJ664" s="78"/>
      <c r="CK664" s="581"/>
      <c r="CL664" s="581"/>
      <c r="CM664" s="581"/>
    </row>
    <row r="665" spans="1:91" ht="13.5" thickBot="1" x14ac:dyDescent="0.25">
      <c r="A665" s="167"/>
      <c r="B665" s="79"/>
      <c r="C665" s="79"/>
      <c r="D665" s="79"/>
      <c r="E665" s="79"/>
      <c r="F665" s="79"/>
      <c r="G665" s="79"/>
      <c r="H665" s="79"/>
      <c r="I665" s="79"/>
      <c r="J665" s="79"/>
      <c r="K665" s="79"/>
      <c r="L665" s="79"/>
      <c r="M665" s="79"/>
      <c r="N665" s="79"/>
      <c r="O665" s="79"/>
      <c r="P665" s="79"/>
      <c r="Q665" s="79"/>
      <c r="R665" s="79"/>
      <c r="S665" s="79"/>
      <c r="T665" s="79"/>
      <c r="U665" s="79"/>
      <c r="V665" s="79"/>
      <c r="W665" s="79"/>
      <c r="X665" s="79"/>
      <c r="Y665" s="79">
        <f t="shared" ref="Y665:AJ665" si="1102">A663*M664</f>
        <v>0</v>
      </c>
      <c r="Z665" s="79">
        <f t="shared" si="1102"/>
        <v>0</v>
      </c>
      <c r="AA665" s="79">
        <f t="shared" si="1102"/>
        <v>0</v>
      </c>
      <c r="AB665" s="79">
        <f t="shared" si="1102"/>
        <v>0</v>
      </c>
      <c r="AC665" s="79">
        <f t="shared" si="1102"/>
        <v>0</v>
      </c>
      <c r="AD665" s="79">
        <f t="shared" si="1102"/>
        <v>0</v>
      </c>
      <c r="AE665" s="79">
        <f t="shared" si="1102"/>
        <v>0</v>
      </c>
      <c r="AF665" s="79">
        <f t="shared" si="1102"/>
        <v>0</v>
      </c>
      <c r="AG665" s="79">
        <f t="shared" si="1102"/>
        <v>0</v>
      </c>
      <c r="AH665" s="79">
        <f t="shared" si="1102"/>
        <v>0</v>
      </c>
      <c r="AI665" s="79">
        <f t="shared" si="1102"/>
        <v>0</v>
      </c>
      <c r="AJ665" s="79">
        <f t="shared" si="1102"/>
        <v>0</v>
      </c>
      <c r="AK665" s="79">
        <f t="shared" ref="AK665:AV665" si="1103">IF(A663&gt;4.4,M664,A663*M664)</f>
        <v>0</v>
      </c>
      <c r="AL665" s="79">
        <f t="shared" si="1103"/>
        <v>0</v>
      </c>
      <c r="AM665" s="79">
        <f t="shared" si="1103"/>
        <v>0</v>
      </c>
      <c r="AN665" s="79">
        <f t="shared" si="1103"/>
        <v>0</v>
      </c>
      <c r="AO665" s="79">
        <f t="shared" si="1103"/>
        <v>0</v>
      </c>
      <c r="AP665" s="79">
        <f t="shared" si="1103"/>
        <v>0</v>
      </c>
      <c r="AQ665" s="79">
        <f t="shared" si="1103"/>
        <v>0</v>
      </c>
      <c r="AR665" s="79">
        <f t="shared" si="1103"/>
        <v>0</v>
      </c>
      <c r="AS665" s="79">
        <f t="shared" si="1103"/>
        <v>0</v>
      </c>
      <c r="AT665" s="79">
        <f t="shared" si="1103"/>
        <v>0</v>
      </c>
      <c r="AU665" s="79">
        <f t="shared" si="1103"/>
        <v>0</v>
      </c>
      <c r="AV665" s="79">
        <f t="shared" si="1103"/>
        <v>0</v>
      </c>
      <c r="AW665" s="79">
        <f>SUM(Y665:AJ665)</f>
        <v>0</v>
      </c>
      <c r="AX665" s="168">
        <f>Kinder!BL664</f>
        <v>0</v>
      </c>
      <c r="AY665" s="168">
        <f>Kinder!BM664</f>
        <v>0</v>
      </c>
      <c r="AZ665" s="168">
        <f>Kinder!BN664</f>
        <v>0</v>
      </c>
      <c r="BA665" s="168">
        <f>Kinder!BO664</f>
        <v>0</v>
      </c>
      <c r="BB665" s="168">
        <f>Kinder!BP664</f>
        <v>0</v>
      </c>
      <c r="BC665" s="168">
        <f>Kinder!BQ664</f>
        <v>0</v>
      </c>
      <c r="BD665" s="168">
        <f>Kinder!BR664</f>
        <v>0</v>
      </c>
      <c r="BE665" s="168">
        <f>Kinder!BS664</f>
        <v>0</v>
      </c>
      <c r="BF665" s="168">
        <f>Kinder!BT664</f>
        <v>0</v>
      </c>
      <c r="BG665" s="168">
        <f>Kinder!BU664</f>
        <v>0</v>
      </c>
      <c r="BH665" s="168">
        <f>Kinder!BV664</f>
        <v>0</v>
      </c>
      <c r="BI665" s="168">
        <f>Kinder!BW664</f>
        <v>0</v>
      </c>
      <c r="BV665" s="79"/>
      <c r="BW665" s="79">
        <f t="shared" ref="BW665:CH665" si="1104">IF(MIN(AX663,AX664)&gt;4.5,4.5*AX665,BJ664)</f>
        <v>0</v>
      </c>
      <c r="BX665" s="79">
        <f t="shared" si="1104"/>
        <v>0</v>
      </c>
      <c r="BY665" s="79">
        <f t="shared" si="1104"/>
        <v>0</v>
      </c>
      <c r="BZ665" s="79">
        <f t="shared" si="1104"/>
        <v>0</v>
      </c>
      <c r="CA665" s="79">
        <f t="shared" si="1104"/>
        <v>0</v>
      </c>
      <c r="CB665" s="79">
        <f t="shared" si="1104"/>
        <v>0</v>
      </c>
      <c r="CC665" s="79">
        <f t="shared" si="1104"/>
        <v>0</v>
      </c>
      <c r="CD665" s="79">
        <f t="shared" si="1104"/>
        <v>0</v>
      </c>
      <c r="CE665" s="79">
        <f t="shared" si="1104"/>
        <v>0</v>
      </c>
      <c r="CF665" s="79">
        <f t="shared" si="1104"/>
        <v>0</v>
      </c>
      <c r="CG665" s="79">
        <f t="shared" si="1104"/>
        <v>0</v>
      </c>
      <c r="CH665" s="79">
        <f t="shared" si="1104"/>
        <v>0</v>
      </c>
      <c r="CI665" s="79">
        <f>SUM(BW665:CH665)</f>
        <v>0</v>
      </c>
      <c r="CJ665" s="80"/>
      <c r="CK665" s="581"/>
      <c r="CL665" s="581"/>
      <c r="CM665" s="581"/>
    </row>
    <row r="666" spans="1:91" x14ac:dyDescent="0.2">
      <c r="A666" s="124">
        <f>Kinder!E666</f>
        <v>0</v>
      </c>
      <c r="B666">
        <f>Kinder!F666</f>
        <v>0</v>
      </c>
      <c r="C666">
        <f>Kinder!G666</f>
        <v>0</v>
      </c>
      <c r="D666">
        <f>Kinder!H666</f>
        <v>0</v>
      </c>
      <c r="E666">
        <f>Kinder!I666</f>
        <v>0</v>
      </c>
      <c r="F666">
        <f>Kinder!J666</f>
        <v>0</v>
      </c>
      <c r="G666">
        <f>Kinder!K666</f>
        <v>0</v>
      </c>
      <c r="H666">
        <f>Kinder!L666</f>
        <v>0</v>
      </c>
      <c r="I666">
        <f>Kinder!M666</f>
        <v>0</v>
      </c>
      <c r="J666">
        <f>Kinder!N666</f>
        <v>0</v>
      </c>
      <c r="K666">
        <f>Kinder!O666</f>
        <v>0</v>
      </c>
      <c r="L666">
        <f>Kinder!P666</f>
        <v>0</v>
      </c>
      <c r="AX666" s="165">
        <f>IF(Kinder!BL666=4.5,'Berechnung 4_5 _ x'!$E$31,Kinder!BL666)</f>
        <v>0</v>
      </c>
      <c r="AY666" s="165">
        <f>IF(Kinder!F666=4.5,'Berechnung 4_5 _ x'!$E$31,Kinder!F666)</f>
        <v>0</v>
      </c>
      <c r="AZ666" s="165">
        <f>IF(Kinder!G666=4.5,'Berechnung 4_5 _ x'!$E$31,Kinder!G666)</f>
        <v>0</v>
      </c>
      <c r="BA666" s="165">
        <f>IF(Kinder!H666=4.5,'Berechnung 4_5 _ x'!$E$31,Kinder!H666)</f>
        <v>0</v>
      </c>
      <c r="BB666" s="165">
        <f>IF(Kinder!I666=4.5,'Berechnung 4_5 _ x'!$E$31,Kinder!I666)</f>
        <v>0</v>
      </c>
      <c r="BC666" s="165">
        <f>IF(Kinder!J666=4.5,'Berechnung 4_5 _ x'!$E$31,Kinder!J666)</f>
        <v>0</v>
      </c>
      <c r="BD666" s="165">
        <f>IF(Kinder!K666=4.5,'Berechnung 4_5 _ x'!$E$31,Kinder!K666)</f>
        <v>0</v>
      </c>
      <c r="BE666" s="165">
        <f>IF(Kinder!L666=4.5,'Berechnung 4_5 _ x'!$E$31,Kinder!L666)</f>
        <v>0</v>
      </c>
      <c r="BF666" s="165">
        <f>IF(Kinder!M666=4.5,'Berechnung 4_5 _ x'!$E$31,Kinder!M666)</f>
        <v>0</v>
      </c>
      <c r="BG666" s="165">
        <f>IF(Kinder!N666=4.5,'Berechnung 4_5 _ x'!$E$31,Kinder!N666)</f>
        <v>0</v>
      </c>
      <c r="BH666" s="165">
        <f>IF(Kinder!O666=4.5,'Berechnung 4_5 _ x'!$E$31,Kinder!O666)</f>
        <v>0</v>
      </c>
      <c r="BI666" s="165">
        <f>IF(Kinder!P666=4.5,'Berechnung 4_5 _ x'!$E$31,Kinder!P666)</f>
        <v>0</v>
      </c>
      <c r="BJ666" s="165"/>
      <c r="BK666" s="165"/>
      <c r="BL666" s="165"/>
      <c r="BM666" s="165"/>
      <c r="BN666" s="165"/>
      <c r="BO666" s="165"/>
      <c r="BP666" s="165"/>
      <c r="BQ666" s="165"/>
      <c r="BR666" s="165"/>
      <c r="BS666" s="165"/>
      <c r="BT666" s="165"/>
      <c r="BU666" s="165"/>
      <c r="BW666">
        <f t="shared" ref="BW666:CH666" si="1105">IF(MIN(AX666,AX667)&gt;=4.5,1*AX668,BJ667)</f>
        <v>0</v>
      </c>
      <c r="BX666">
        <f t="shared" si="1105"/>
        <v>0</v>
      </c>
      <c r="BY666">
        <f t="shared" si="1105"/>
        <v>0</v>
      </c>
      <c r="BZ666">
        <f t="shared" si="1105"/>
        <v>0</v>
      </c>
      <c r="CA666">
        <f t="shared" si="1105"/>
        <v>0</v>
      </c>
      <c r="CB666">
        <f t="shared" si="1105"/>
        <v>0</v>
      </c>
      <c r="CC666">
        <f t="shared" si="1105"/>
        <v>0</v>
      </c>
      <c r="CD666">
        <f t="shared" si="1105"/>
        <v>0</v>
      </c>
      <c r="CE666">
        <f t="shared" si="1105"/>
        <v>0</v>
      </c>
      <c r="CF666">
        <f t="shared" si="1105"/>
        <v>0</v>
      </c>
      <c r="CG666">
        <f t="shared" si="1105"/>
        <v>0</v>
      </c>
      <c r="CH666">
        <f t="shared" si="1105"/>
        <v>0</v>
      </c>
      <c r="CJ666" s="78">
        <f>SUM(BW666:CH666)</f>
        <v>0</v>
      </c>
      <c r="CK666" s="581">
        <f>CL666+CM666</f>
        <v>0</v>
      </c>
      <c r="CL666" s="581">
        <f>IF(COUNTIF(Kinder!E668:P668,Antrag!$C$4)=0,0,(IF(AND(A666=2,Kinder!E668=Antrag!$C$4),M667,0)+IF(AND(OR(A666=2,B666=2),Kinder!F668=Antrag!$C$4),N667,0)+IF(AND(OR(A666=2,B666=2,C666=2),Kinder!G668=Antrag!$C$4),O667,0)+IF(AND(OR(A666=2,B666=2,C666=2,D666=2),Kinder!H668=Antrag!$C$4),P667,0)+IF(AND(OR(A666=2,B666=2,C666=2,D666=2,E666=2),Kinder!I668=Antrag!$C$4),Q667,0)+IF(AND(OR(A666=2,B666=2,C666=2,D666=2,E666=2,F666=2),Kinder!J668=Antrag!$C$4),R667,0))/12)</f>
        <v>0</v>
      </c>
      <c r="CM666" s="581">
        <f>IF(COUNTIF(Kinder!E668:P668,Antrag!$C$4)=0,0,(IF(AND(OR(A666=2,B666=2,C666=2,D666=2,E666=2,F666=2,G666=2),Kinder!K668=Antrag!$C$4),S667,0)+IF(AND(OR(A666=2,B666=2,C666=2,D666=2,E666=2,F666=2,G666=2,H666=2),Kinder!L668=Antrag!$C$4),T667,0)+IF(AND(OR(A666=2,B666=2,C666=2,D666=2,E666=2,F666=2,G666=2,H666=2,I666=2),Kinder!M668=Antrag!$C$4),U667,0)+IF(AND(OR(A666=2,B666=2,C666=2,D666=2,E666=2,F666=2,G666=2,H666=2,I666=2,J666=2),Kinder!N668=Antrag!$C$4),V667,0)+IF(AND(OR(A666=2,B666=2,C666=2,D666=2,E666=2,F666=2,G666=2,H666=2,I666=2,J666=2,K666=2),Kinder!O668=Antrag!$C$4),W667,0)+IF(AND(OR(A666=2,B666=2,C666=2,D666=2,E666=2,F666=2,G666=2,H666=2,I666=2,J666=2,K666=2,L666=2),Kinder!P668=Antrag!$C$4),X667,0))/12)</f>
        <v>0</v>
      </c>
    </row>
    <row r="667" spans="1:91" x14ac:dyDescent="0.2">
      <c r="A667" s="124"/>
      <c r="M667">
        <f>Kinder!E667</f>
        <v>0</v>
      </c>
      <c r="N667">
        <f>Kinder!F667</f>
        <v>0</v>
      </c>
      <c r="O667">
        <f>Kinder!G667</f>
        <v>0</v>
      </c>
      <c r="P667">
        <f>Kinder!H667</f>
        <v>0</v>
      </c>
      <c r="Q667">
        <f>Kinder!I667</f>
        <v>0</v>
      </c>
      <c r="R667">
        <f>Kinder!J667</f>
        <v>0</v>
      </c>
      <c r="S667">
        <f>Kinder!K667</f>
        <v>0</v>
      </c>
      <c r="T667">
        <f>Kinder!L667</f>
        <v>0</v>
      </c>
      <c r="U667">
        <f>Kinder!M667</f>
        <v>0</v>
      </c>
      <c r="V667">
        <f>Kinder!N667</f>
        <v>0</v>
      </c>
      <c r="W667">
        <f>Kinder!O667</f>
        <v>0</v>
      </c>
      <c r="X667">
        <f>Kinder!P667</f>
        <v>0</v>
      </c>
      <c r="AX667">
        <f>IF(Kinder!BL666&gt;=4.5,IF('Berechnung 4_5 _ x'!D$5="Nein",4.5,IF(Kinder!AJ$903&lt;3,IF(MAX(Kinder!$AJ$903:AJ$903)&lt;3,4.5,Kinder!BL666),MIN('Berechnung 4_5 _ x'!$E$31:$F$32))),Kinder!BL666)</f>
        <v>0</v>
      </c>
      <c r="AY667">
        <f>IF(Kinder!BM666&gt;=4.5,IF('Berechnung 4_5 _ x'!E$5="Nein",4.5,IF(Kinder!AK$903&lt;3,IF(MAX(Kinder!$AJ$903:AK$903)&lt;3,4.5,Kinder!BM666),MIN('Berechnung 4_5 _ x'!$E$31:$F$32))),Kinder!BM666)</f>
        <v>0</v>
      </c>
      <c r="AZ667">
        <f>IF(Kinder!BN666&gt;=4.5,IF('Berechnung 4_5 _ x'!F$5="Nein",4.5,IF(Kinder!AL$903&lt;3,IF(MAX(Kinder!$AJ$903:AL$903)&lt;3,4.5,Kinder!BN666),MIN('Berechnung 4_5 _ x'!$E$31:$F$32))),Kinder!BN666)</f>
        <v>0</v>
      </c>
      <c r="BA667">
        <f>IF(Kinder!BO666&gt;=4.5,IF('Berechnung 4_5 _ x'!G$5="Nein",4.5,IF(Kinder!AM$903&lt;3,IF(MAX(Kinder!$AJ$903:AM$903)&lt;3,4.5,Kinder!BO666),MIN('Berechnung 4_5 _ x'!$E$31:$F$32))),Kinder!BO666)</f>
        <v>0</v>
      </c>
      <c r="BB667">
        <f>IF(Kinder!BP666&gt;=4.5,IF('Berechnung 4_5 _ x'!H$5="Nein",4.5,IF(Kinder!AN$903&lt;3,IF(MAX(Kinder!$AJ$903:AN$903)&lt;3,4.5,Kinder!BP666),MIN('Berechnung 4_5 _ x'!$E$31:$F$32))),Kinder!BP666)</f>
        <v>0</v>
      </c>
      <c r="BC667">
        <f>IF(Kinder!BQ666&gt;=4.5,IF('Berechnung 4_5 _ x'!I$5="Nein",4.5,IF(Kinder!AO$903&lt;3,IF(MAX(Kinder!$AJ$903:AO$903)&lt;3,4.5,Kinder!BQ666),MIN('Berechnung 4_5 _ x'!$E$31:$F$32))),Kinder!BQ666)</f>
        <v>0</v>
      </c>
      <c r="BD667">
        <f>IF(Kinder!BR666&gt;=4.5,IF('Berechnung 4_5 _ x'!J$5="Nein",4.5,IF(Kinder!AP$903&lt;3,IF(MAX(Kinder!$AJ$903:AP$903)&lt;3,4.5,Kinder!BR666),MIN('Berechnung 4_5 _ x'!$E$31:$F$32))),Kinder!BR666)</f>
        <v>0</v>
      </c>
      <c r="BE667">
        <f>IF(Kinder!BS666&gt;=4.5,IF('Berechnung 4_5 _ x'!K$5="Nein",4.5,IF(Kinder!AQ$903&lt;3,IF(MAX(Kinder!$AJ$903:AQ$903)&lt;3,4.5,Kinder!BS666),MIN('Berechnung 4_5 _ x'!$E$31:$F$32))),Kinder!BS666)</f>
        <v>0</v>
      </c>
      <c r="BF667">
        <f>IF(Kinder!BT666&gt;=4.5,IF('Berechnung 4_5 _ x'!L$5="Nein",4.5,IF(Kinder!AR$903&lt;3,IF(MAX(Kinder!$AJ$903:AR$903)&lt;3,4.5,Kinder!BT666),MIN('Berechnung 4_5 _ x'!$E$31:$F$32))),Kinder!BT666)</f>
        <v>0</v>
      </c>
      <c r="BG667">
        <f>IF(Kinder!BU666&gt;=4.5,IF('Berechnung 4_5 _ x'!M$5="Nein",4.5,IF(Kinder!AS$903&lt;3,IF(MAX(Kinder!$AJ$903:AS$903)&lt;3,4.5,Kinder!BU666),MIN('Berechnung 4_5 _ x'!$E$31:$F$32))),Kinder!BU666)</f>
        <v>0</v>
      </c>
      <c r="BH667">
        <f>IF(Kinder!BV666&gt;=4.5,IF('Berechnung 4_5 _ x'!N$5="Nein",4.5,IF(Kinder!AT$903&lt;3,IF(MAX(Kinder!$AJ$903:AT$903)&lt;3,4.5,Kinder!BV666),MIN('Berechnung 4_5 _ x'!$E$31:$F$32))),Kinder!BV666)</f>
        <v>0</v>
      </c>
      <c r="BI667">
        <f>IF(Kinder!BW666&gt;=4.5,IF('Berechnung 4_5 _ x'!O$5="Nein",4.5,IF(Kinder!AU$903&lt;3,IF(MAX(Kinder!$AJ$903:AU$903)&lt;3,4.5,Kinder!BW666),MIN('Berechnung 4_5 _ x'!$E$31:$F$32))),Kinder!BW666)</f>
        <v>0</v>
      </c>
      <c r="BJ667">
        <f t="shared" ref="BJ667:BU667" si="1106">MIN(AX666,AX667)*AX668</f>
        <v>0</v>
      </c>
      <c r="BK667">
        <f t="shared" si="1106"/>
        <v>0</v>
      </c>
      <c r="BL667">
        <f t="shared" si="1106"/>
        <v>0</v>
      </c>
      <c r="BM667">
        <f t="shared" si="1106"/>
        <v>0</v>
      </c>
      <c r="BN667">
        <f t="shared" si="1106"/>
        <v>0</v>
      </c>
      <c r="BO667">
        <f t="shared" si="1106"/>
        <v>0</v>
      </c>
      <c r="BP667">
        <f t="shared" si="1106"/>
        <v>0</v>
      </c>
      <c r="BQ667">
        <f t="shared" si="1106"/>
        <v>0</v>
      </c>
      <c r="BR667">
        <f t="shared" si="1106"/>
        <v>0</v>
      </c>
      <c r="BS667">
        <f t="shared" si="1106"/>
        <v>0</v>
      </c>
      <c r="BT667">
        <f t="shared" si="1106"/>
        <v>0</v>
      </c>
      <c r="BU667">
        <f t="shared" si="1106"/>
        <v>0</v>
      </c>
      <c r="BV667">
        <f>SUM(BJ667:BU667)</f>
        <v>0</v>
      </c>
      <c r="CJ667" s="78"/>
      <c r="CK667" s="581"/>
      <c r="CL667" s="581"/>
      <c r="CM667" s="581"/>
    </row>
    <row r="668" spans="1:91" ht="13.5" thickBot="1" x14ac:dyDescent="0.25">
      <c r="A668" s="167"/>
      <c r="B668" s="79"/>
      <c r="C668" s="79"/>
      <c r="D668" s="79"/>
      <c r="E668" s="79"/>
      <c r="F668" s="79"/>
      <c r="G668" s="79"/>
      <c r="H668" s="79"/>
      <c r="I668" s="79"/>
      <c r="J668" s="79"/>
      <c r="K668" s="79"/>
      <c r="L668" s="79"/>
      <c r="M668" s="79"/>
      <c r="N668" s="79"/>
      <c r="O668" s="79"/>
      <c r="P668" s="79"/>
      <c r="Q668" s="79"/>
      <c r="R668" s="79"/>
      <c r="S668" s="79"/>
      <c r="T668" s="79"/>
      <c r="U668" s="79"/>
      <c r="V668" s="79"/>
      <c r="W668" s="79"/>
      <c r="X668" s="79"/>
      <c r="Y668" s="79">
        <f t="shared" ref="Y668:AJ668" si="1107">A666*M667</f>
        <v>0</v>
      </c>
      <c r="Z668" s="79">
        <f t="shared" si="1107"/>
        <v>0</v>
      </c>
      <c r="AA668" s="79">
        <f t="shared" si="1107"/>
        <v>0</v>
      </c>
      <c r="AB668" s="79">
        <f t="shared" si="1107"/>
        <v>0</v>
      </c>
      <c r="AC668" s="79">
        <f t="shared" si="1107"/>
        <v>0</v>
      </c>
      <c r="AD668" s="79">
        <f t="shared" si="1107"/>
        <v>0</v>
      </c>
      <c r="AE668" s="79">
        <f t="shared" si="1107"/>
        <v>0</v>
      </c>
      <c r="AF668" s="79">
        <f t="shared" si="1107"/>
        <v>0</v>
      </c>
      <c r="AG668" s="79">
        <f t="shared" si="1107"/>
        <v>0</v>
      </c>
      <c r="AH668" s="79">
        <f t="shared" si="1107"/>
        <v>0</v>
      </c>
      <c r="AI668" s="79">
        <f t="shared" si="1107"/>
        <v>0</v>
      </c>
      <c r="AJ668" s="79">
        <f t="shared" si="1107"/>
        <v>0</v>
      </c>
      <c r="AK668" s="79">
        <f t="shared" ref="AK668:AV668" si="1108">IF(A666&gt;4.4,M667,A666*M667)</f>
        <v>0</v>
      </c>
      <c r="AL668" s="79">
        <f t="shared" si="1108"/>
        <v>0</v>
      </c>
      <c r="AM668" s="79">
        <f t="shared" si="1108"/>
        <v>0</v>
      </c>
      <c r="AN668" s="79">
        <f t="shared" si="1108"/>
        <v>0</v>
      </c>
      <c r="AO668" s="79">
        <f t="shared" si="1108"/>
        <v>0</v>
      </c>
      <c r="AP668" s="79">
        <f t="shared" si="1108"/>
        <v>0</v>
      </c>
      <c r="AQ668" s="79">
        <f t="shared" si="1108"/>
        <v>0</v>
      </c>
      <c r="AR668" s="79">
        <f t="shared" si="1108"/>
        <v>0</v>
      </c>
      <c r="AS668" s="79">
        <f t="shared" si="1108"/>
        <v>0</v>
      </c>
      <c r="AT668" s="79">
        <f t="shared" si="1108"/>
        <v>0</v>
      </c>
      <c r="AU668" s="79">
        <f t="shared" si="1108"/>
        <v>0</v>
      </c>
      <c r="AV668" s="79">
        <f t="shared" si="1108"/>
        <v>0</v>
      </c>
      <c r="AW668" s="79">
        <f>SUM(Y668:AJ668)</f>
        <v>0</v>
      </c>
      <c r="AX668" s="168">
        <f>Kinder!BL667</f>
        <v>0</v>
      </c>
      <c r="AY668" s="168">
        <f>Kinder!BM667</f>
        <v>0</v>
      </c>
      <c r="AZ668" s="168">
        <f>Kinder!BN667</f>
        <v>0</v>
      </c>
      <c r="BA668" s="168">
        <f>Kinder!BO667</f>
        <v>0</v>
      </c>
      <c r="BB668" s="168">
        <f>Kinder!BP667</f>
        <v>0</v>
      </c>
      <c r="BC668" s="168">
        <f>Kinder!BQ667</f>
        <v>0</v>
      </c>
      <c r="BD668" s="168">
        <f>Kinder!BR667</f>
        <v>0</v>
      </c>
      <c r="BE668" s="168">
        <f>Kinder!BS667</f>
        <v>0</v>
      </c>
      <c r="BF668" s="168">
        <f>Kinder!BT667</f>
        <v>0</v>
      </c>
      <c r="BG668" s="168">
        <f>Kinder!BU667</f>
        <v>0</v>
      </c>
      <c r="BH668" s="168">
        <f>Kinder!BV667</f>
        <v>0</v>
      </c>
      <c r="BI668" s="168">
        <f>Kinder!BW667</f>
        <v>0</v>
      </c>
      <c r="BV668" s="79"/>
      <c r="BW668" s="79">
        <f t="shared" ref="BW668:CH668" si="1109">IF(MIN(AX666,AX667)&gt;4.5,4.5*AX668,BJ667)</f>
        <v>0</v>
      </c>
      <c r="BX668" s="79">
        <f t="shared" si="1109"/>
        <v>0</v>
      </c>
      <c r="BY668" s="79">
        <f t="shared" si="1109"/>
        <v>0</v>
      </c>
      <c r="BZ668" s="79">
        <f t="shared" si="1109"/>
        <v>0</v>
      </c>
      <c r="CA668" s="79">
        <f t="shared" si="1109"/>
        <v>0</v>
      </c>
      <c r="CB668" s="79">
        <f t="shared" si="1109"/>
        <v>0</v>
      </c>
      <c r="CC668" s="79">
        <f t="shared" si="1109"/>
        <v>0</v>
      </c>
      <c r="CD668" s="79">
        <f t="shared" si="1109"/>
        <v>0</v>
      </c>
      <c r="CE668" s="79">
        <f t="shared" si="1109"/>
        <v>0</v>
      </c>
      <c r="CF668" s="79">
        <f t="shared" si="1109"/>
        <v>0</v>
      </c>
      <c r="CG668" s="79">
        <f t="shared" si="1109"/>
        <v>0</v>
      </c>
      <c r="CH668" s="79">
        <f t="shared" si="1109"/>
        <v>0</v>
      </c>
      <c r="CI668" s="79">
        <f>SUM(BW668:CH668)</f>
        <v>0</v>
      </c>
      <c r="CJ668" s="80"/>
      <c r="CK668" s="581"/>
      <c r="CL668" s="581"/>
      <c r="CM668" s="581"/>
    </row>
    <row r="669" spans="1:91" x14ac:dyDescent="0.2">
      <c r="A669" s="124">
        <f>Kinder!E669</f>
        <v>0</v>
      </c>
      <c r="B669">
        <f>Kinder!F669</f>
        <v>0</v>
      </c>
      <c r="C669">
        <f>Kinder!G669</f>
        <v>0</v>
      </c>
      <c r="D669">
        <f>Kinder!H669</f>
        <v>0</v>
      </c>
      <c r="E669">
        <f>Kinder!I669</f>
        <v>0</v>
      </c>
      <c r="F669">
        <f>Kinder!J669</f>
        <v>0</v>
      </c>
      <c r="G669">
        <f>Kinder!K669</f>
        <v>0</v>
      </c>
      <c r="H669">
        <f>Kinder!L669</f>
        <v>0</v>
      </c>
      <c r="I669">
        <f>Kinder!M669</f>
        <v>0</v>
      </c>
      <c r="J669">
        <f>Kinder!N669</f>
        <v>0</v>
      </c>
      <c r="K669">
        <f>Kinder!O669</f>
        <v>0</v>
      </c>
      <c r="L669">
        <f>Kinder!P669</f>
        <v>0</v>
      </c>
      <c r="AX669" s="165">
        <f>IF(Kinder!BL669=4.5,'Berechnung 4_5 _ x'!$E$31,Kinder!BL669)</f>
        <v>0</v>
      </c>
      <c r="AY669" s="165">
        <f>IF(Kinder!F669=4.5,'Berechnung 4_5 _ x'!$E$31,Kinder!F669)</f>
        <v>0</v>
      </c>
      <c r="AZ669" s="165">
        <f>IF(Kinder!G669=4.5,'Berechnung 4_5 _ x'!$E$31,Kinder!G669)</f>
        <v>0</v>
      </c>
      <c r="BA669" s="165">
        <f>IF(Kinder!H669=4.5,'Berechnung 4_5 _ x'!$E$31,Kinder!H669)</f>
        <v>0</v>
      </c>
      <c r="BB669" s="165">
        <f>IF(Kinder!I669=4.5,'Berechnung 4_5 _ x'!$E$31,Kinder!I669)</f>
        <v>0</v>
      </c>
      <c r="BC669" s="165">
        <f>IF(Kinder!J669=4.5,'Berechnung 4_5 _ x'!$E$31,Kinder!J669)</f>
        <v>0</v>
      </c>
      <c r="BD669" s="165">
        <f>IF(Kinder!K669=4.5,'Berechnung 4_5 _ x'!$E$31,Kinder!K669)</f>
        <v>0</v>
      </c>
      <c r="BE669" s="165">
        <f>IF(Kinder!L669=4.5,'Berechnung 4_5 _ x'!$E$31,Kinder!L669)</f>
        <v>0</v>
      </c>
      <c r="BF669" s="165">
        <f>IF(Kinder!M669=4.5,'Berechnung 4_5 _ x'!$E$31,Kinder!M669)</f>
        <v>0</v>
      </c>
      <c r="BG669" s="165">
        <f>IF(Kinder!N669=4.5,'Berechnung 4_5 _ x'!$E$31,Kinder!N669)</f>
        <v>0</v>
      </c>
      <c r="BH669" s="165">
        <f>IF(Kinder!O669=4.5,'Berechnung 4_5 _ x'!$E$31,Kinder!O669)</f>
        <v>0</v>
      </c>
      <c r="BI669" s="165">
        <f>IF(Kinder!P669=4.5,'Berechnung 4_5 _ x'!$E$31,Kinder!P669)</f>
        <v>0</v>
      </c>
      <c r="BJ669" s="165"/>
      <c r="BK669" s="165"/>
      <c r="BL669" s="165"/>
      <c r="BM669" s="165"/>
      <c r="BN669" s="165"/>
      <c r="BO669" s="165"/>
      <c r="BP669" s="165"/>
      <c r="BQ669" s="165"/>
      <c r="BR669" s="165"/>
      <c r="BS669" s="165"/>
      <c r="BT669" s="165"/>
      <c r="BU669" s="165"/>
      <c r="BW669">
        <f t="shared" ref="BW669:CH669" si="1110">IF(MIN(AX669,AX670)&gt;=4.5,1*AX671,BJ670)</f>
        <v>0</v>
      </c>
      <c r="BX669">
        <f t="shared" si="1110"/>
        <v>0</v>
      </c>
      <c r="BY669">
        <f t="shared" si="1110"/>
        <v>0</v>
      </c>
      <c r="BZ669">
        <f t="shared" si="1110"/>
        <v>0</v>
      </c>
      <c r="CA669">
        <f t="shared" si="1110"/>
        <v>0</v>
      </c>
      <c r="CB669">
        <f t="shared" si="1110"/>
        <v>0</v>
      </c>
      <c r="CC669">
        <f t="shared" si="1110"/>
        <v>0</v>
      </c>
      <c r="CD669">
        <f t="shared" si="1110"/>
        <v>0</v>
      </c>
      <c r="CE669">
        <f t="shared" si="1110"/>
        <v>0</v>
      </c>
      <c r="CF669">
        <f t="shared" si="1110"/>
        <v>0</v>
      </c>
      <c r="CG669">
        <f t="shared" si="1110"/>
        <v>0</v>
      </c>
      <c r="CH669">
        <f t="shared" si="1110"/>
        <v>0</v>
      </c>
      <c r="CJ669" s="78">
        <f>SUM(BW669:CH669)</f>
        <v>0</v>
      </c>
      <c r="CK669" s="581">
        <f>CL669+CM669</f>
        <v>0</v>
      </c>
      <c r="CL669" s="581">
        <f>IF(COUNTIF(Kinder!E671:P671,Antrag!$C$4)=0,0,(IF(AND(A669=2,Kinder!E671=Antrag!$C$4),M670,0)+IF(AND(OR(A669=2,B669=2),Kinder!F671=Antrag!$C$4),N670,0)+IF(AND(OR(A669=2,B669=2,C669=2),Kinder!G671=Antrag!$C$4),O670,0)+IF(AND(OR(A669=2,B669=2,C669=2,D669=2),Kinder!H671=Antrag!$C$4),P670,0)+IF(AND(OR(A669=2,B669=2,C669=2,D669=2,E669=2),Kinder!I671=Antrag!$C$4),Q670,0)+IF(AND(OR(A669=2,B669=2,C669=2,D669=2,E669=2,F669=2),Kinder!J671=Antrag!$C$4),R670,0))/12)</f>
        <v>0</v>
      </c>
      <c r="CM669" s="581">
        <f>IF(COUNTIF(Kinder!E671:P671,Antrag!$C$4)=0,0,(IF(AND(OR(A669=2,B669=2,C669=2,D669=2,E669=2,F669=2,G669=2),Kinder!K671=Antrag!$C$4),S670,0)+IF(AND(OR(A669=2,B669=2,C669=2,D669=2,E669=2,F669=2,G669=2,H669=2),Kinder!L671=Antrag!$C$4),T670,0)+IF(AND(OR(A669=2,B669=2,C669=2,D669=2,E669=2,F669=2,G669=2,H669=2,I669=2),Kinder!M671=Antrag!$C$4),U670,0)+IF(AND(OR(A669=2,B669=2,C669=2,D669=2,E669=2,F669=2,G669=2,H669=2,I669=2,J669=2),Kinder!N671=Antrag!$C$4),V670,0)+IF(AND(OR(A669=2,B669=2,C669=2,D669=2,E669=2,F669=2,G669=2,H669=2,I669=2,J669=2,K669=2),Kinder!O671=Antrag!$C$4),W670,0)+IF(AND(OR(A669=2,B669=2,C669=2,D669=2,E669=2,F669=2,G669=2,H669=2,I669=2,J669=2,K669=2,L669=2),Kinder!P671=Antrag!$C$4),X670,0))/12)</f>
        <v>0</v>
      </c>
    </row>
    <row r="670" spans="1:91" x14ac:dyDescent="0.2">
      <c r="A670" s="124"/>
      <c r="M670">
        <f>Kinder!E670</f>
        <v>0</v>
      </c>
      <c r="N670">
        <f>Kinder!F670</f>
        <v>0</v>
      </c>
      <c r="O670">
        <f>Kinder!G670</f>
        <v>0</v>
      </c>
      <c r="P670">
        <f>Kinder!H670</f>
        <v>0</v>
      </c>
      <c r="Q670">
        <f>Kinder!I670</f>
        <v>0</v>
      </c>
      <c r="R670">
        <f>Kinder!J670</f>
        <v>0</v>
      </c>
      <c r="S670">
        <f>Kinder!K670</f>
        <v>0</v>
      </c>
      <c r="T670">
        <f>Kinder!L670</f>
        <v>0</v>
      </c>
      <c r="U670">
        <f>Kinder!M670</f>
        <v>0</v>
      </c>
      <c r="V670">
        <f>Kinder!N670</f>
        <v>0</v>
      </c>
      <c r="W670">
        <f>Kinder!O670</f>
        <v>0</v>
      </c>
      <c r="X670">
        <f>Kinder!P670</f>
        <v>0</v>
      </c>
      <c r="AX670">
        <f>IF(Kinder!BL669&gt;=4.5,IF('Berechnung 4_5 _ x'!D$5="Nein",4.5,IF(Kinder!AJ$903&lt;3,IF(MAX(Kinder!$AJ$903:AJ$903)&lt;3,4.5,Kinder!BL669),MIN('Berechnung 4_5 _ x'!$E$31:$F$32))),Kinder!BL669)</f>
        <v>0</v>
      </c>
      <c r="AY670">
        <f>IF(Kinder!BM669&gt;=4.5,IF('Berechnung 4_5 _ x'!E$5="Nein",4.5,IF(Kinder!AK$903&lt;3,IF(MAX(Kinder!$AJ$903:AK$903)&lt;3,4.5,Kinder!BM669),MIN('Berechnung 4_5 _ x'!$E$31:$F$32))),Kinder!BM669)</f>
        <v>0</v>
      </c>
      <c r="AZ670">
        <f>IF(Kinder!BN669&gt;=4.5,IF('Berechnung 4_5 _ x'!F$5="Nein",4.5,IF(Kinder!AL$903&lt;3,IF(MAX(Kinder!$AJ$903:AL$903)&lt;3,4.5,Kinder!BN669),MIN('Berechnung 4_5 _ x'!$E$31:$F$32))),Kinder!BN669)</f>
        <v>0</v>
      </c>
      <c r="BA670">
        <f>IF(Kinder!BO669&gt;=4.5,IF('Berechnung 4_5 _ x'!G$5="Nein",4.5,IF(Kinder!AM$903&lt;3,IF(MAX(Kinder!$AJ$903:AM$903)&lt;3,4.5,Kinder!BO669),MIN('Berechnung 4_5 _ x'!$E$31:$F$32))),Kinder!BO669)</f>
        <v>0</v>
      </c>
      <c r="BB670">
        <f>IF(Kinder!BP669&gt;=4.5,IF('Berechnung 4_5 _ x'!H$5="Nein",4.5,IF(Kinder!AN$903&lt;3,IF(MAX(Kinder!$AJ$903:AN$903)&lt;3,4.5,Kinder!BP669),MIN('Berechnung 4_5 _ x'!$E$31:$F$32))),Kinder!BP669)</f>
        <v>0</v>
      </c>
      <c r="BC670">
        <f>IF(Kinder!BQ669&gt;=4.5,IF('Berechnung 4_5 _ x'!I$5="Nein",4.5,IF(Kinder!AO$903&lt;3,IF(MAX(Kinder!$AJ$903:AO$903)&lt;3,4.5,Kinder!BQ669),MIN('Berechnung 4_5 _ x'!$E$31:$F$32))),Kinder!BQ669)</f>
        <v>0</v>
      </c>
      <c r="BD670">
        <f>IF(Kinder!BR669&gt;=4.5,IF('Berechnung 4_5 _ x'!J$5="Nein",4.5,IF(Kinder!AP$903&lt;3,IF(MAX(Kinder!$AJ$903:AP$903)&lt;3,4.5,Kinder!BR669),MIN('Berechnung 4_5 _ x'!$E$31:$F$32))),Kinder!BR669)</f>
        <v>0</v>
      </c>
      <c r="BE670">
        <f>IF(Kinder!BS669&gt;=4.5,IF('Berechnung 4_5 _ x'!K$5="Nein",4.5,IF(Kinder!AQ$903&lt;3,IF(MAX(Kinder!$AJ$903:AQ$903)&lt;3,4.5,Kinder!BS669),MIN('Berechnung 4_5 _ x'!$E$31:$F$32))),Kinder!BS669)</f>
        <v>0</v>
      </c>
      <c r="BF670">
        <f>IF(Kinder!BT669&gt;=4.5,IF('Berechnung 4_5 _ x'!L$5="Nein",4.5,IF(Kinder!AR$903&lt;3,IF(MAX(Kinder!$AJ$903:AR$903)&lt;3,4.5,Kinder!BT669),MIN('Berechnung 4_5 _ x'!$E$31:$F$32))),Kinder!BT669)</f>
        <v>0</v>
      </c>
      <c r="BG670">
        <f>IF(Kinder!BU669&gt;=4.5,IF('Berechnung 4_5 _ x'!M$5="Nein",4.5,IF(Kinder!AS$903&lt;3,IF(MAX(Kinder!$AJ$903:AS$903)&lt;3,4.5,Kinder!BU669),MIN('Berechnung 4_5 _ x'!$E$31:$F$32))),Kinder!BU669)</f>
        <v>0</v>
      </c>
      <c r="BH670">
        <f>IF(Kinder!BV669&gt;=4.5,IF('Berechnung 4_5 _ x'!N$5="Nein",4.5,IF(Kinder!AT$903&lt;3,IF(MAX(Kinder!$AJ$903:AT$903)&lt;3,4.5,Kinder!BV669),MIN('Berechnung 4_5 _ x'!$E$31:$F$32))),Kinder!BV669)</f>
        <v>0</v>
      </c>
      <c r="BI670">
        <f>IF(Kinder!BW669&gt;=4.5,IF('Berechnung 4_5 _ x'!O$5="Nein",4.5,IF(Kinder!AU$903&lt;3,IF(MAX(Kinder!$AJ$903:AU$903)&lt;3,4.5,Kinder!BW669),MIN('Berechnung 4_5 _ x'!$E$31:$F$32))),Kinder!BW669)</f>
        <v>0</v>
      </c>
      <c r="BJ670">
        <f t="shared" ref="BJ670:BU670" si="1111">MIN(AX669,AX670)*AX671</f>
        <v>0</v>
      </c>
      <c r="BK670">
        <f t="shared" si="1111"/>
        <v>0</v>
      </c>
      <c r="BL670">
        <f t="shared" si="1111"/>
        <v>0</v>
      </c>
      <c r="BM670">
        <f t="shared" si="1111"/>
        <v>0</v>
      </c>
      <c r="BN670">
        <f t="shared" si="1111"/>
        <v>0</v>
      </c>
      <c r="BO670">
        <f t="shared" si="1111"/>
        <v>0</v>
      </c>
      <c r="BP670">
        <f t="shared" si="1111"/>
        <v>0</v>
      </c>
      <c r="BQ670">
        <f t="shared" si="1111"/>
        <v>0</v>
      </c>
      <c r="BR670">
        <f t="shared" si="1111"/>
        <v>0</v>
      </c>
      <c r="BS670">
        <f t="shared" si="1111"/>
        <v>0</v>
      </c>
      <c r="BT670">
        <f t="shared" si="1111"/>
        <v>0</v>
      </c>
      <c r="BU670">
        <f t="shared" si="1111"/>
        <v>0</v>
      </c>
      <c r="BV670">
        <f>SUM(BJ670:BU670)</f>
        <v>0</v>
      </c>
      <c r="CJ670" s="78"/>
      <c r="CK670" s="581"/>
      <c r="CL670" s="581"/>
      <c r="CM670" s="581"/>
    </row>
    <row r="671" spans="1:91" ht="13.5" thickBot="1" x14ac:dyDescent="0.25">
      <c r="A671" s="167"/>
      <c r="B671" s="79"/>
      <c r="C671" s="79"/>
      <c r="D671" s="79"/>
      <c r="E671" s="79"/>
      <c r="F671" s="79"/>
      <c r="G671" s="79"/>
      <c r="H671" s="79"/>
      <c r="I671" s="79"/>
      <c r="J671" s="79"/>
      <c r="K671" s="79"/>
      <c r="L671" s="79"/>
      <c r="M671" s="79"/>
      <c r="N671" s="79"/>
      <c r="O671" s="79"/>
      <c r="P671" s="79"/>
      <c r="Q671" s="79"/>
      <c r="R671" s="79"/>
      <c r="S671" s="79"/>
      <c r="T671" s="79"/>
      <c r="U671" s="79"/>
      <c r="V671" s="79"/>
      <c r="W671" s="79"/>
      <c r="X671" s="79"/>
      <c r="Y671" s="79">
        <f t="shared" ref="Y671:AJ671" si="1112">A669*M670</f>
        <v>0</v>
      </c>
      <c r="Z671" s="79">
        <f t="shared" si="1112"/>
        <v>0</v>
      </c>
      <c r="AA671" s="79">
        <f t="shared" si="1112"/>
        <v>0</v>
      </c>
      <c r="AB671" s="79">
        <f t="shared" si="1112"/>
        <v>0</v>
      </c>
      <c r="AC671" s="79">
        <f t="shared" si="1112"/>
        <v>0</v>
      </c>
      <c r="AD671" s="79">
        <f t="shared" si="1112"/>
        <v>0</v>
      </c>
      <c r="AE671" s="79">
        <f t="shared" si="1112"/>
        <v>0</v>
      </c>
      <c r="AF671" s="79">
        <f t="shared" si="1112"/>
        <v>0</v>
      </c>
      <c r="AG671" s="79">
        <f t="shared" si="1112"/>
        <v>0</v>
      </c>
      <c r="AH671" s="79">
        <f t="shared" si="1112"/>
        <v>0</v>
      </c>
      <c r="AI671" s="79">
        <f t="shared" si="1112"/>
        <v>0</v>
      </c>
      <c r="AJ671" s="79">
        <f t="shared" si="1112"/>
        <v>0</v>
      </c>
      <c r="AK671" s="79">
        <f t="shared" ref="AK671:AV671" si="1113">IF(A669&gt;4.4,M670,A669*M670)</f>
        <v>0</v>
      </c>
      <c r="AL671" s="79">
        <f t="shared" si="1113"/>
        <v>0</v>
      </c>
      <c r="AM671" s="79">
        <f t="shared" si="1113"/>
        <v>0</v>
      </c>
      <c r="AN671" s="79">
        <f t="shared" si="1113"/>
        <v>0</v>
      </c>
      <c r="AO671" s="79">
        <f t="shared" si="1113"/>
        <v>0</v>
      </c>
      <c r="AP671" s="79">
        <f t="shared" si="1113"/>
        <v>0</v>
      </c>
      <c r="AQ671" s="79">
        <f t="shared" si="1113"/>
        <v>0</v>
      </c>
      <c r="AR671" s="79">
        <f t="shared" si="1113"/>
        <v>0</v>
      </c>
      <c r="AS671" s="79">
        <f t="shared" si="1113"/>
        <v>0</v>
      </c>
      <c r="AT671" s="79">
        <f t="shared" si="1113"/>
        <v>0</v>
      </c>
      <c r="AU671" s="79">
        <f t="shared" si="1113"/>
        <v>0</v>
      </c>
      <c r="AV671" s="79">
        <f t="shared" si="1113"/>
        <v>0</v>
      </c>
      <c r="AW671" s="79">
        <f>SUM(Y671:AJ671)</f>
        <v>0</v>
      </c>
      <c r="AX671" s="168">
        <f>Kinder!BL670</f>
        <v>0</v>
      </c>
      <c r="AY671" s="168">
        <f>Kinder!BM670</f>
        <v>0</v>
      </c>
      <c r="AZ671" s="168">
        <f>Kinder!BN670</f>
        <v>0</v>
      </c>
      <c r="BA671" s="168">
        <f>Kinder!BO670</f>
        <v>0</v>
      </c>
      <c r="BB671" s="168">
        <f>Kinder!BP670</f>
        <v>0</v>
      </c>
      <c r="BC671" s="168">
        <f>Kinder!BQ670</f>
        <v>0</v>
      </c>
      <c r="BD671" s="168">
        <f>Kinder!BR670</f>
        <v>0</v>
      </c>
      <c r="BE671" s="168">
        <f>Kinder!BS670</f>
        <v>0</v>
      </c>
      <c r="BF671" s="168">
        <f>Kinder!BT670</f>
        <v>0</v>
      </c>
      <c r="BG671" s="168">
        <f>Kinder!BU670</f>
        <v>0</v>
      </c>
      <c r="BH671" s="168">
        <f>Kinder!BV670</f>
        <v>0</v>
      </c>
      <c r="BI671" s="168">
        <f>Kinder!BW670</f>
        <v>0</v>
      </c>
      <c r="BV671" s="79"/>
      <c r="BW671" s="79">
        <f t="shared" ref="BW671:CH671" si="1114">IF(MIN(AX669,AX670)&gt;4.5,4.5*AX671,BJ670)</f>
        <v>0</v>
      </c>
      <c r="BX671" s="79">
        <f t="shared" si="1114"/>
        <v>0</v>
      </c>
      <c r="BY671" s="79">
        <f t="shared" si="1114"/>
        <v>0</v>
      </c>
      <c r="BZ671" s="79">
        <f t="shared" si="1114"/>
        <v>0</v>
      </c>
      <c r="CA671" s="79">
        <f t="shared" si="1114"/>
        <v>0</v>
      </c>
      <c r="CB671" s="79">
        <f t="shared" si="1114"/>
        <v>0</v>
      </c>
      <c r="CC671" s="79">
        <f t="shared" si="1114"/>
        <v>0</v>
      </c>
      <c r="CD671" s="79">
        <f t="shared" si="1114"/>
        <v>0</v>
      </c>
      <c r="CE671" s="79">
        <f t="shared" si="1114"/>
        <v>0</v>
      </c>
      <c r="CF671" s="79">
        <f t="shared" si="1114"/>
        <v>0</v>
      </c>
      <c r="CG671" s="79">
        <f t="shared" si="1114"/>
        <v>0</v>
      </c>
      <c r="CH671" s="79">
        <f t="shared" si="1114"/>
        <v>0</v>
      </c>
      <c r="CI671" s="79">
        <f>SUM(BW671:CH671)</f>
        <v>0</v>
      </c>
      <c r="CJ671" s="80"/>
      <c r="CK671" s="581"/>
      <c r="CL671" s="581"/>
      <c r="CM671" s="581"/>
    </row>
    <row r="672" spans="1:91" x14ac:dyDescent="0.2">
      <c r="A672" s="124">
        <f>Kinder!E672</f>
        <v>0</v>
      </c>
      <c r="B672">
        <f>Kinder!F672</f>
        <v>0</v>
      </c>
      <c r="C672">
        <f>Kinder!G672</f>
        <v>0</v>
      </c>
      <c r="D672">
        <f>Kinder!H672</f>
        <v>0</v>
      </c>
      <c r="E672">
        <f>Kinder!I672</f>
        <v>0</v>
      </c>
      <c r="F672">
        <f>Kinder!J672</f>
        <v>0</v>
      </c>
      <c r="G672">
        <f>Kinder!K672</f>
        <v>0</v>
      </c>
      <c r="H672">
        <f>Kinder!L672</f>
        <v>0</v>
      </c>
      <c r="I672">
        <f>Kinder!M672</f>
        <v>0</v>
      </c>
      <c r="J672">
        <f>Kinder!N672</f>
        <v>0</v>
      </c>
      <c r="K672">
        <f>Kinder!O672</f>
        <v>0</v>
      </c>
      <c r="L672">
        <f>Kinder!P672</f>
        <v>0</v>
      </c>
      <c r="AX672" s="165">
        <f>IF(Kinder!BL672=4.5,'Berechnung 4_5 _ x'!$E$31,Kinder!BL672)</f>
        <v>0</v>
      </c>
      <c r="AY672" s="165">
        <f>IF(Kinder!F672=4.5,'Berechnung 4_5 _ x'!$E$31,Kinder!F672)</f>
        <v>0</v>
      </c>
      <c r="AZ672" s="165">
        <f>IF(Kinder!G672=4.5,'Berechnung 4_5 _ x'!$E$31,Kinder!G672)</f>
        <v>0</v>
      </c>
      <c r="BA672" s="165">
        <f>IF(Kinder!H672=4.5,'Berechnung 4_5 _ x'!$E$31,Kinder!H672)</f>
        <v>0</v>
      </c>
      <c r="BB672" s="165">
        <f>IF(Kinder!I672=4.5,'Berechnung 4_5 _ x'!$E$31,Kinder!I672)</f>
        <v>0</v>
      </c>
      <c r="BC672" s="165">
        <f>IF(Kinder!J672=4.5,'Berechnung 4_5 _ x'!$E$31,Kinder!J672)</f>
        <v>0</v>
      </c>
      <c r="BD672" s="165">
        <f>IF(Kinder!K672=4.5,'Berechnung 4_5 _ x'!$E$31,Kinder!K672)</f>
        <v>0</v>
      </c>
      <c r="BE672" s="165">
        <f>IF(Kinder!L672=4.5,'Berechnung 4_5 _ x'!$E$31,Kinder!L672)</f>
        <v>0</v>
      </c>
      <c r="BF672" s="165">
        <f>IF(Kinder!M672=4.5,'Berechnung 4_5 _ x'!$E$31,Kinder!M672)</f>
        <v>0</v>
      </c>
      <c r="BG672" s="165">
        <f>IF(Kinder!N672=4.5,'Berechnung 4_5 _ x'!$E$31,Kinder!N672)</f>
        <v>0</v>
      </c>
      <c r="BH672" s="165">
        <f>IF(Kinder!O672=4.5,'Berechnung 4_5 _ x'!$E$31,Kinder!O672)</f>
        <v>0</v>
      </c>
      <c r="BI672" s="165">
        <f>IF(Kinder!P672=4.5,'Berechnung 4_5 _ x'!$E$31,Kinder!P672)</f>
        <v>0</v>
      </c>
      <c r="BJ672" s="165"/>
      <c r="BK672" s="165"/>
      <c r="BL672" s="165"/>
      <c r="BM672" s="165"/>
      <c r="BN672" s="165"/>
      <c r="BO672" s="165"/>
      <c r="BP672" s="165"/>
      <c r="BQ672" s="165"/>
      <c r="BR672" s="165"/>
      <c r="BS672" s="165"/>
      <c r="BT672" s="165"/>
      <c r="BU672" s="165"/>
      <c r="BW672">
        <f t="shared" ref="BW672:CH672" si="1115">IF(MIN(AX672,AX673)&gt;=4.5,1*AX674,BJ673)</f>
        <v>0</v>
      </c>
      <c r="BX672">
        <f t="shared" si="1115"/>
        <v>0</v>
      </c>
      <c r="BY672">
        <f t="shared" si="1115"/>
        <v>0</v>
      </c>
      <c r="BZ672">
        <f t="shared" si="1115"/>
        <v>0</v>
      </c>
      <c r="CA672">
        <f t="shared" si="1115"/>
        <v>0</v>
      </c>
      <c r="CB672">
        <f t="shared" si="1115"/>
        <v>0</v>
      </c>
      <c r="CC672">
        <f t="shared" si="1115"/>
        <v>0</v>
      </c>
      <c r="CD672">
        <f t="shared" si="1115"/>
        <v>0</v>
      </c>
      <c r="CE672">
        <f t="shared" si="1115"/>
        <v>0</v>
      </c>
      <c r="CF672">
        <f t="shared" si="1115"/>
        <v>0</v>
      </c>
      <c r="CG672">
        <f t="shared" si="1115"/>
        <v>0</v>
      </c>
      <c r="CH672">
        <f t="shared" si="1115"/>
        <v>0</v>
      </c>
      <c r="CJ672" s="78">
        <f>SUM(BW672:CH672)</f>
        <v>0</v>
      </c>
      <c r="CK672" s="581">
        <f>CL672+CM672</f>
        <v>0</v>
      </c>
      <c r="CL672" s="581">
        <f>IF(COUNTIF(Kinder!E674:P674,Antrag!$C$4)=0,0,(IF(AND(A672=2,Kinder!E674=Antrag!$C$4),M673,0)+IF(AND(OR(A672=2,B672=2),Kinder!F674=Antrag!$C$4),N673,0)+IF(AND(OR(A672=2,B672=2,C672=2),Kinder!G674=Antrag!$C$4),O673,0)+IF(AND(OR(A672=2,B672=2,C672=2,D672=2),Kinder!H674=Antrag!$C$4),P673,0)+IF(AND(OR(A672=2,B672=2,C672=2,D672=2,E672=2),Kinder!I674=Antrag!$C$4),Q673,0)+IF(AND(OR(A672=2,B672=2,C672=2,D672=2,E672=2,F672=2),Kinder!J674=Antrag!$C$4),R673,0))/12)</f>
        <v>0</v>
      </c>
      <c r="CM672" s="581">
        <f>IF(COUNTIF(Kinder!E674:P674,Antrag!$C$4)=0,0,(IF(AND(OR(A672=2,B672=2,C672=2,D672=2,E672=2,F672=2,G672=2),Kinder!K674=Antrag!$C$4),S673,0)+IF(AND(OR(A672=2,B672=2,C672=2,D672=2,E672=2,F672=2,G672=2,H672=2),Kinder!L674=Antrag!$C$4),T673,0)+IF(AND(OR(A672=2,B672=2,C672=2,D672=2,E672=2,F672=2,G672=2,H672=2,I672=2),Kinder!M674=Antrag!$C$4),U673,0)+IF(AND(OR(A672=2,B672=2,C672=2,D672=2,E672=2,F672=2,G672=2,H672=2,I672=2,J672=2),Kinder!N674=Antrag!$C$4),V673,0)+IF(AND(OR(A672=2,B672=2,C672=2,D672=2,E672=2,F672=2,G672=2,H672=2,I672=2,J672=2,K672=2),Kinder!O674=Antrag!$C$4),W673,0)+IF(AND(OR(A672=2,B672=2,C672=2,D672=2,E672=2,F672=2,G672=2,H672=2,I672=2,J672=2,K672=2,L672=2),Kinder!P674=Antrag!$C$4),X673,0))/12)</f>
        <v>0</v>
      </c>
    </row>
    <row r="673" spans="1:91" x14ac:dyDescent="0.2">
      <c r="A673" s="124"/>
      <c r="M673">
        <f>Kinder!E673</f>
        <v>0</v>
      </c>
      <c r="N673">
        <f>Kinder!F673</f>
        <v>0</v>
      </c>
      <c r="O673">
        <f>Kinder!G673</f>
        <v>0</v>
      </c>
      <c r="P673">
        <f>Kinder!H673</f>
        <v>0</v>
      </c>
      <c r="Q673">
        <f>Kinder!I673</f>
        <v>0</v>
      </c>
      <c r="R673">
        <f>Kinder!J673</f>
        <v>0</v>
      </c>
      <c r="S673">
        <f>Kinder!K673</f>
        <v>0</v>
      </c>
      <c r="T673">
        <f>Kinder!L673</f>
        <v>0</v>
      </c>
      <c r="U673">
        <f>Kinder!M673</f>
        <v>0</v>
      </c>
      <c r="V673">
        <f>Kinder!N673</f>
        <v>0</v>
      </c>
      <c r="W673">
        <f>Kinder!O673</f>
        <v>0</v>
      </c>
      <c r="X673">
        <f>Kinder!P673</f>
        <v>0</v>
      </c>
      <c r="AX673">
        <f>IF(Kinder!BL672&gt;=4.5,IF('Berechnung 4_5 _ x'!D$5="Nein",4.5,IF(Kinder!AJ$903&lt;3,IF(MAX(Kinder!$AJ$903:AJ$903)&lt;3,4.5,Kinder!BL672),MIN('Berechnung 4_5 _ x'!$E$31:$F$32))),Kinder!BL672)</f>
        <v>0</v>
      </c>
      <c r="AY673">
        <f>IF(Kinder!BM672&gt;=4.5,IF('Berechnung 4_5 _ x'!E$5="Nein",4.5,IF(Kinder!AK$903&lt;3,IF(MAX(Kinder!$AJ$903:AK$903)&lt;3,4.5,Kinder!BM672),MIN('Berechnung 4_5 _ x'!$E$31:$F$32))),Kinder!BM672)</f>
        <v>0</v>
      </c>
      <c r="AZ673">
        <f>IF(Kinder!BN672&gt;=4.5,IF('Berechnung 4_5 _ x'!F$5="Nein",4.5,IF(Kinder!AL$903&lt;3,IF(MAX(Kinder!$AJ$903:AL$903)&lt;3,4.5,Kinder!BN672),MIN('Berechnung 4_5 _ x'!$E$31:$F$32))),Kinder!BN672)</f>
        <v>0</v>
      </c>
      <c r="BA673">
        <f>IF(Kinder!BO672&gt;=4.5,IF('Berechnung 4_5 _ x'!G$5="Nein",4.5,IF(Kinder!AM$903&lt;3,IF(MAX(Kinder!$AJ$903:AM$903)&lt;3,4.5,Kinder!BO672),MIN('Berechnung 4_5 _ x'!$E$31:$F$32))),Kinder!BO672)</f>
        <v>0</v>
      </c>
      <c r="BB673">
        <f>IF(Kinder!BP672&gt;=4.5,IF('Berechnung 4_5 _ x'!H$5="Nein",4.5,IF(Kinder!AN$903&lt;3,IF(MAX(Kinder!$AJ$903:AN$903)&lt;3,4.5,Kinder!BP672),MIN('Berechnung 4_5 _ x'!$E$31:$F$32))),Kinder!BP672)</f>
        <v>0</v>
      </c>
      <c r="BC673">
        <f>IF(Kinder!BQ672&gt;=4.5,IF('Berechnung 4_5 _ x'!I$5="Nein",4.5,IF(Kinder!AO$903&lt;3,IF(MAX(Kinder!$AJ$903:AO$903)&lt;3,4.5,Kinder!BQ672),MIN('Berechnung 4_5 _ x'!$E$31:$F$32))),Kinder!BQ672)</f>
        <v>0</v>
      </c>
      <c r="BD673">
        <f>IF(Kinder!BR672&gt;=4.5,IF('Berechnung 4_5 _ x'!J$5="Nein",4.5,IF(Kinder!AP$903&lt;3,IF(MAX(Kinder!$AJ$903:AP$903)&lt;3,4.5,Kinder!BR672),MIN('Berechnung 4_5 _ x'!$E$31:$F$32))),Kinder!BR672)</f>
        <v>0</v>
      </c>
      <c r="BE673">
        <f>IF(Kinder!BS672&gt;=4.5,IF('Berechnung 4_5 _ x'!K$5="Nein",4.5,IF(Kinder!AQ$903&lt;3,IF(MAX(Kinder!$AJ$903:AQ$903)&lt;3,4.5,Kinder!BS672),MIN('Berechnung 4_5 _ x'!$E$31:$F$32))),Kinder!BS672)</f>
        <v>0</v>
      </c>
      <c r="BF673">
        <f>IF(Kinder!BT672&gt;=4.5,IF('Berechnung 4_5 _ x'!L$5="Nein",4.5,IF(Kinder!AR$903&lt;3,IF(MAX(Kinder!$AJ$903:AR$903)&lt;3,4.5,Kinder!BT672),MIN('Berechnung 4_5 _ x'!$E$31:$F$32))),Kinder!BT672)</f>
        <v>0</v>
      </c>
      <c r="BG673">
        <f>IF(Kinder!BU672&gt;=4.5,IF('Berechnung 4_5 _ x'!M$5="Nein",4.5,IF(Kinder!AS$903&lt;3,IF(MAX(Kinder!$AJ$903:AS$903)&lt;3,4.5,Kinder!BU672),MIN('Berechnung 4_5 _ x'!$E$31:$F$32))),Kinder!BU672)</f>
        <v>0</v>
      </c>
      <c r="BH673">
        <f>IF(Kinder!BV672&gt;=4.5,IF('Berechnung 4_5 _ x'!N$5="Nein",4.5,IF(Kinder!AT$903&lt;3,IF(MAX(Kinder!$AJ$903:AT$903)&lt;3,4.5,Kinder!BV672),MIN('Berechnung 4_5 _ x'!$E$31:$F$32))),Kinder!BV672)</f>
        <v>0</v>
      </c>
      <c r="BI673">
        <f>IF(Kinder!BW672&gt;=4.5,IF('Berechnung 4_5 _ x'!O$5="Nein",4.5,IF(Kinder!AU$903&lt;3,IF(MAX(Kinder!$AJ$903:AU$903)&lt;3,4.5,Kinder!BW672),MIN('Berechnung 4_5 _ x'!$E$31:$F$32))),Kinder!BW672)</f>
        <v>0</v>
      </c>
      <c r="BJ673">
        <f t="shared" ref="BJ673:BU673" si="1116">MIN(AX672,AX673)*AX674</f>
        <v>0</v>
      </c>
      <c r="BK673">
        <f t="shared" si="1116"/>
        <v>0</v>
      </c>
      <c r="BL673">
        <f t="shared" si="1116"/>
        <v>0</v>
      </c>
      <c r="BM673">
        <f t="shared" si="1116"/>
        <v>0</v>
      </c>
      <c r="BN673">
        <f t="shared" si="1116"/>
        <v>0</v>
      </c>
      <c r="BO673">
        <f t="shared" si="1116"/>
        <v>0</v>
      </c>
      <c r="BP673">
        <f t="shared" si="1116"/>
        <v>0</v>
      </c>
      <c r="BQ673">
        <f t="shared" si="1116"/>
        <v>0</v>
      </c>
      <c r="BR673">
        <f t="shared" si="1116"/>
        <v>0</v>
      </c>
      <c r="BS673">
        <f t="shared" si="1116"/>
        <v>0</v>
      </c>
      <c r="BT673">
        <f t="shared" si="1116"/>
        <v>0</v>
      </c>
      <c r="BU673">
        <f t="shared" si="1116"/>
        <v>0</v>
      </c>
      <c r="BV673">
        <f>SUM(BJ673:BU673)</f>
        <v>0</v>
      </c>
      <c r="CJ673" s="78"/>
      <c r="CK673" s="581"/>
      <c r="CL673" s="581"/>
      <c r="CM673" s="581"/>
    </row>
    <row r="674" spans="1:91" ht="13.5" thickBot="1" x14ac:dyDescent="0.25">
      <c r="A674" s="167"/>
      <c r="B674" s="79"/>
      <c r="C674" s="79"/>
      <c r="D674" s="79"/>
      <c r="E674" s="79"/>
      <c r="F674" s="79"/>
      <c r="G674" s="79"/>
      <c r="H674" s="79"/>
      <c r="I674" s="79"/>
      <c r="J674" s="79"/>
      <c r="K674" s="79"/>
      <c r="L674" s="79"/>
      <c r="M674" s="79"/>
      <c r="N674" s="79"/>
      <c r="O674" s="79"/>
      <c r="P674" s="79"/>
      <c r="Q674" s="79"/>
      <c r="R674" s="79"/>
      <c r="S674" s="79"/>
      <c r="T674" s="79"/>
      <c r="U674" s="79"/>
      <c r="V674" s="79"/>
      <c r="W674" s="79"/>
      <c r="X674" s="79"/>
      <c r="Y674" s="79">
        <f t="shared" ref="Y674:AJ674" si="1117">A672*M673</f>
        <v>0</v>
      </c>
      <c r="Z674" s="79">
        <f t="shared" si="1117"/>
        <v>0</v>
      </c>
      <c r="AA674" s="79">
        <f t="shared" si="1117"/>
        <v>0</v>
      </c>
      <c r="AB674" s="79">
        <f t="shared" si="1117"/>
        <v>0</v>
      </c>
      <c r="AC674" s="79">
        <f t="shared" si="1117"/>
        <v>0</v>
      </c>
      <c r="AD674" s="79">
        <f t="shared" si="1117"/>
        <v>0</v>
      </c>
      <c r="AE674" s="79">
        <f t="shared" si="1117"/>
        <v>0</v>
      </c>
      <c r="AF674" s="79">
        <f t="shared" si="1117"/>
        <v>0</v>
      </c>
      <c r="AG674" s="79">
        <f t="shared" si="1117"/>
        <v>0</v>
      </c>
      <c r="AH674" s="79">
        <f t="shared" si="1117"/>
        <v>0</v>
      </c>
      <c r="AI674" s="79">
        <f t="shared" si="1117"/>
        <v>0</v>
      </c>
      <c r="AJ674" s="79">
        <f t="shared" si="1117"/>
        <v>0</v>
      </c>
      <c r="AK674" s="79">
        <f t="shared" ref="AK674:AV674" si="1118">IF(A672&gt;4.4,M673,A672*M673)</f>
        <v>0</v>
      </c>
      <c r="AL674" s="79">
        <f t="shared" si="1118"/>
        <v>0</v>
      </c>
      <c r="AM674" s="79">
        <f t="shared" si="1118"/>
        <v>0</v>
      </c>
      <c r="AN674" s="79">
        <f t="shared" si="1118"/>
        <v>0</v>
      </c>
      <c r="AO674" s="79">
        <f t="shared" si="1118"/>
        <v>0</v>
      </c>
      <c r="AP674" s="79">
        <f t="shared" si="1118"/>
        <v>0</v>
      </c>
      <c r="AQ674" s="79">
        <f t="shared" si="1118"/>
        <v>0</v>
      </c>
      <c r="AR674" s="79">
        <f t="shared" si="1118"/>
        <v>0</v>
      </c>
      <c r="AS674" s="79">
        <f t="shared" si="1118"/>
        <v>0</v>
      </c>
      <c r="AT674" s="79">
        <f t="shared" si="1118"/>
        <v>0</v>
      </c>
      <c r="AU674" s="79">
        <f t="shared" si="1118"/>
        <v>0</v>
      </c>
      <c r="AV674" s="79">
        <f t="shared" si="1118"/>
        <v>0</v>
      </c>
      <c r="AW674" s="79">
        <f>SUM(Y674:AJ674)</f>
        <v>0</v>
      </c>
      <c r="AX674" s="168">
        <f>Kinder!BL673</f>
        <v>0</v>
      </c>
      <c r="AY674" s="168">
        <f>Kinder!BM673</f>
        <v>0</v>
      </c>
      <c r="AZ674" s="168">
        <f>Kinder!BN673</f>
        <v>0</v>
      </c>
      <c r="BA674" s="168">
        <f>Kinder!BO673</f>
        <v>0</v>
      </c>
      <c r="BB674" s="168">
        <f>Kinder!BP673</f>
        <v>0</v>
      </c>
      <c r="BC674" s="168">
        <f>Kinder!BQ673</f>
        <v>0</v>
      </c>
      <c r="BD674" s="168">
        <f>Kinder!BR673</f>
        <v>0</v>
      </c>
      <c r="BE674" s="168">
        <f>Kinder!BS673</f>
        <v>0</v>
      </c>
      <c r="BF674" s="168">
        <f>Kinder!BT673</f>
        <v>0</v>
      </c>
      <c r="BG674" s="168">
        <f>Kinder!BU673</f>
        <v>0</v>
      </c>
      <c r="BH674" s="168">
        <f>Kinder!BV673</f>
        <v>0</v>
      </c>
      <c r="BI674" s="168">
        <f>Kinder!BW673</f>
        <v>0</v>
      </c>
      <c r="BV674" s="79"/>
      <c r="BW674" s="79">
        <f t="shared" ref="BW674:CH674" si="1119">IF(MIN(AX672,AX673)&gt;4.5,4.5*AX674,BJ673)</f>
        <v>0</v>
      </c>
      <c r="BX674" s="79">
        <f t="shared" si="1119"/>
        <v>0</v>
      </c>
      <c r="BY674" s="79">
        <f t="shared" si="1119"/>
        <v>0</v>
      </c>
      <c r="BZ674" s="79">
        <f t="shared" si="1119"/>
        <v>0</v>
      </c>
      <c r="CA674" s="79">
        <f t="shared" si="1119"/>
        <v>0</v>
      </c>
      <c r="CB674" s="79">
        <f t="shared" si="1119"/>
        <v>0</v>
      </c>
      <c r="CC674" s="79">
        <f t="shared" si="1119"/>
        <v>0</v>
      </c>
      <c r="CD674" s="79">
        <f t="shared" si="1119"/>
        <v>0</v>
      </c>
      <c r="CE674" s="79">
        <f t="shared" si="1119"/>
        <v>0</v>
      </c>
      <c r="CF674" s="79">
        <f t="shared" si="1119"/>
        <v>0</v>
      </c>
      <c r="CG674" s="79">
        <f t="shared" si="1119"/>
        <v>0</v>
      </c>
      <c r="CH674" s="79">
        <f t="shared" si="1119"/>
        <v>0</v>
      </c>
      <c r="CI674" s="79">
        <f>SUM(BW674:CH674)</f>
        <v>0</v>
      </c>
      <c r="CJ674" s="80"/>
      <c r="CK674" s="581"/>
      <c r="CL674" s="581"/>
      <c r="CM674" s="581"/>
    </row>
    <row r="675" spans="1:91" x14ac:dyDescent="0.2">
      <c r="A675" s="124">
        <f>Kinder!E675</f>
        <v>0</v>
      </c>
      <c r="B675">
        <f>Kinder!F675</f>
        <v>0</v>
      </c>
      <c r="C675">
        <f>Kinder!G675</f>
        <v>0</v>
      </c>
      <c r="D675">
        <f>Kinder!H675</f>
        <v>0</v>
      </c>
      <c r="E675">
        <f>Kinder!I675</f>
        <v>0</v>
      </c>
      <c r="F675">
        <f>Kinder!J675</f>
        <v>0</v>
      </c>
      <c r="G675">
        <f>Kinder!K675</f>
        <v>0</v>
      </c>
      <c r="H675">
        <f>Kinder!L675</f>
        <v>0</v>
      </c>
      <c r="I675">
        <f>Kinder!M675</f>
        <v>0</v>
      </c>
      <c r="J675">
        <f>Kinder!N675</f>
        <v>0</v>
      </c>
      <c r="K675">
        <f>Kinder!O675</f>
        <v>0</v>
      </c>
      <c r="L675">
        <f>Kinder!P675</f>
        <v>0</v>
      </c>
      <c r="AX675" s="165">
        <f>IF(Kinder!BL675=4.5,'Berechnung 4_5 _ x'!$E$31,Kinder!BL675)</f>
        <v>0</v>
      </c>
      <c r="AY675" s="165">
        <f>IF(Kinder!F675=4.5,'Berechnung 4_5 _ x'!$E$31,Kinder!F675)</f>
        <v>0</v>
      </c>
      <c r="AZ675" s="165">
        <f>IF(Kinder!G675=4.5,'Berechnung 4_5 _ x'!$E$31,Kinder!G675)</f>
        <v>0</v>
      </c>
      <c r="BA675" s="165">
        <f>IF(Kinder!H675=4.5,'Berechnung 4_5 _ x'!$E$31,Kinder!H675)</f>
        <v>0</v>
      </c>
      <c r="BB675" s="165">
        <f>IF(Kinder!I675=4.5,'Berechnung 4_5 _ x'!$E$31,Kinder!I675)</f>
        <v>0</v>
      </c>
      <c r="BC675" s="165">
        <f>IF(Kinder!J675=4.5,'Berechnung 4_5 _ x'!$E$31,Kinder!J675)</f>
        <v>0</v>
      </c>
      <c r="BD675" s="165">
        <f>IF(Kinder!K675=4.5,'Berechnung 4_5 _ x'!$E$31,Kinder!K675)</f>
        <v>0</v>
      </c>
      <c r="BE675" s="165">
        <f>IF(Kinder!L675=4.5,'Berechnung 4_5 _ x'!$E$31,Kinder!L675)</f>
        <v>0</v>
      </c>
      <c r="BF675" s="165">
        <f>IF(Kinder!M675=4.5,'Berechnung 4_5 _ x'!$E$31,Kinder!M675)</f>
        <v>0</v>
      </c>
      <c r="BG675" s="165">
        <f>IF(Kinder!N675=4.5,'Berechnung 4_5 _ x'!$E$31,Kinder!N675)</f>
        <v>0</v>
      </c>
      <c r="BH675" s="165">
        <f>IF(Kinder!O675=4.5,'Berechnung 4_5 _ x'!$E$31,Kinder!O675)</f>
        <v>0</v>
      </c>
      <c r="BI675" s="165">
        <f>IF(Kinder!P675=4.5,'Berechnung 4_5 _ x'!$E$31,Kinder!P675)</f>
        <v>0</v>
      </c>
      <c r="BJ675" s="165"/>
      <c r="BK675" s="165"/>
      <c r="BL675" s="165"/>
      <c r="BM675" s="165"/>
      <c r="BN675" s="165"/>
      <c r="BO675" s="165"/>
      <c r="BP675" s="165"/>
      <c r="BQ675" s="165"/>
      <c r="BR675" s="165"/>
      <c r="BS675" s="165"/>
      <c r="BT675" s="165"/>
      <c r="BU675" s="165"/>
      <c r="BW675">
        <f t="shared" ref="BW675:CH675" si="1120">IF(MIN(AX675,AX676)&gt;=4.5,1*AX677,BJ676)</f>
        <v>0</v>
      </c>
      <c r="BX675">
        <f t="shared" si="1120"/>
        <v>0</v>
      </c>
      <c r="BY675">
        <f t="shared" si="1120"/>
        <v>0</v>
      </c>
      <c r="BZ675">
        <f t="shared" si="1120"/>
        <v>0</v>
      </c>
      <c r="CA675">
        <f t="shared" si="1120"/>
        <v>0</v>
      </c>
      <c r="CB675">
        <f t="shared" si="1120"/>
        <v>0</v>
      </c>
      <c r="CC675">
        <f t="shared" si="1120"/>
        <v>0</v>
      </c>
      <c r="CD675">
        <f t="shared" si="1120"/>
        <v>0</v>
      </c>
      <c r="CE675">
        <f t="shared" si="1120"/>
        <v>0</v>
      </c>
      <c r="CF675">
        <f t="shared" si="1120"/>
        <v>0</v>
      </c>
      <c r="CG675">
        <f t="shared" si="1120"/>
        <v>0</v>
      </c>
      <c r="CH675">
        <f t="shared" si="1120"/>
        <v>0</v>
      </c>
      <c r="CJ675" s="78">
        <f>SUM(BW675:CH675)</f>
        <v>0</v>
      </c>
      <c r="CK675" s="581">
        <f>CL675+CM675</f>
        <v>0</v>
      </c>
      <c r="CL675" s="581">
        <f>IF(COUNTIF(Kinder!E677:P677,Antrag!$C$4)=0,0,(IF(AND(A675=2,Kinder!E677=Antrag!$C$4),M676,0)+IF(AND(OR(A675=2,B675=2),Kinder!F677=Antrag!$C$4),N676,0)+IF(AND(OR(A675=2,B675=2,C675=2),Kinder!G677=Antrag!$C$4),O676,0)+IF(AND(OR(A675=2,B675=2,C675=2,D675=2),Kinder!H677=Antrag!$C$4),P676,0)+IF(AND(OR(A675=2,B675=2,C675=2,D675=2,E675=2),Kinder!I677=Antrag!$C$4),Q676,0)+IF(AND(OR(A675=2,B675=2,C675=2,D675=2,E675=2,F675=2),Kinder!J677=Antrag!$C$4),R676,0))/12)</f>
        <v>0</v>
      </c>
      <c r="CM675" s="581">
        <f>IF(COUNTIF(Kinder!E677:P677,Antrag!$C$4)=0,0,(IF(AND(OR(A675=2,B675=2,C675=2,D675=2,E675=2,F675=2,G675=2),Kinder!K677=Antrag!$C$4),S676,0)+IF(AND(OR(A675=2,B675=2,C675=2,D675=2,E675=2,F675=2,G675=2,H675=2),Kinder!L677=Antrag!$C$4),T676,0)+IF(AND(OR(A675=2,B675=2,C675=2,D675=2,E675=2,F675=2,G675=2,H675=2,I675=2),Kinder!M677=Antrag!$C$4),U676,0)+IF(AND(OR(A675=2,B675=2,C675=2,D675=2,E675=2,F675=2,G675=2,H675=2,I675=2,J675=2),Kinder!N677=Antrag!$C$4),V676,0)+IF(AND(OR(A675=2,B675=2,C675=2,D675=2,E675=2,F675=2,G675=2,H675=2,I675=2,J675=2,K675=2),Kinder!O677=Antrag!$C$4),W676,0)+IF(AND(OR(A675=2,B675=2,C675=2,D675=2,E675=2,F675=2,G675=2,H675=2,I675=2,J675=2,K675=2,L675=2),Kinder!P677=Antrag!$C$4),X676,0))/12)</f>
        <v>0</v>
      </c>
    </row>
    <row r="676" spans="1:91" x14ac:dyDescent="0.2">
      <c r="A676" s="124"/>
      <c r="M676">
        <f>Kinder!E676</f>
        <v>0</v>
      </c>
      <c r="N676">
        <f>Kinder!F676</f>
        <v>0</v>
      </c>
      <c r="O676">
        <f>Kinder!G676</f>
        <v>0</v>
      </c>
      <c r="P676">
        <f>Kinder!H676</f>
        <v>0</v>
      </c>
      <c r="Q676">
        <f>Kinder!I676</f>
        <v>0</v>
      </c>
      <c r="R676">
        <f>Kinder!J676</f>
        <v>0</v>
      </c>
      <c r="S676">
        <f>Kinder!K676</f>
        <v>0</v>
      </c>
      <c r="T676">
        <f>Kinder!L676</f>
        <v>0</v>
      </c>
      <c r="U676">
        <f>Kinder!M676</f>
        <v>0</v>
      </c>
      <c r="V676">
        <f>Kinder!N676</f>
        <v>0</v>
      </c>
      <c r="W676">
        <f>Kinder!O676</f>
        <v>0</v>
      </c>
      <c r="X676">
        <f>Kinder!P676</f>
        <v>0</v>
      </c>
      <c r="AX676">
        <f>IF(Kinder!BL675&gt;=4.5,IF('Berechnung 4_5 _ x'!D$5="Nein",4.5,IF(Kinder!AJ$903&lt;3,IF(MAX(Kinder!$AJ$903:AJ$903)&lt;3,4.5,Kinder!BL675),MIN('Berechnung 4_5 _ x'!$E$31:$F$32))),Kinder!BL675)</f>
        <v>0</v>
      </c>
      <c r="AY676">
        <f>IF(Kinder!BM675&gt;=4.5,IF('Berechnung 4_5 _ x'!E$5="Nein",4.5,IF(Kinder!AK$903&lt;3,IF(MAX(Kinder!$AJ$903:AK$903)&lt;3,4.5,Kinder!BM675),MIN('Berechnung 4_5 _ x'!$E$31:$F$32))),Kinder!BM675)</f>
        <v>0</v>
      </c>
      <c r="AZ676">
        <f>IF(Kinder!BN675&gt;=4.5,IF('Berechnung 4_5 _ x'!F$5="Nein",4.5,IF(Kinder!AL$903&lt;3,IF(MAX(Kinder!$AJ$903:AL$903)&lt;3,4.5,Kinder!BN675),MIN('Berechnung 4_5 _ x'!$E$31:$F$32))),Kinder!BN675)</f>
        <v>0</v>
      </c>
      <c r="BA676">
        <f>IF(Kinder!BO675&gt;=4.5,IF('Berechnung 4_5 _ x'!G$5="Nein",4.5,IF(Kinder!AM$903&lt;3,IF(MAX(Kinder!$AJ$903:AM$903)&lt;3,4.5,Kinder!BO675),MIN('Berechnung 4_5 _ x'!$E$31:$F$32))),Kinder!BO675)</f>
        <v>0</v>
      </c>
      <c r="BB676">
        <f>IF(Kinder!BP675&gt;=4.5,IF('Berechnung 4_5 _ x'!H$5="Nein",4.5,IF(Kinder!AN$903&lt;3,IF(MAX(Kinder!$AJ$903:AN$903)&lt;3,4.5,Kinder!BP675),MIN('Berechnung 4_5 _ x'!$E$31:$F$32))),Kinder!BP675)</f>
        <v>0</v>
      </c>
      <c r="BC676">
        <f>IF(Kinder!BQ675&gt;=4.5,IF('Berechnung 4_5 _ x'!I$5="Nein",4.5,IF(Kinder!AO$903&lt;3,IF(MAX(Kinder!$AJ$903:AO$903)&lt;3,4.5,Kinder!BQ675),MIN('Berechnung 4_5 _ x'!$E$31:$F$32))),Kinder!BQ675)</f>
        <v>0</v>
      </c>
      <c r="BD676">
        <f>IF(Kinder!BR675&gt;=4.5,IF('Berechnung 4_5 _ x'!J$5="Nein",4.5,IF(Kinder!AP$903&lt;3,IF(MAX(Kinder!$AJ$903:AP$903)&lt;3,4.5,Kinder!BR675),MIN('Berechnung 4_5 _ x'!$E$31:$F$32))),Kinder!BR675)</f>
        <v>0</v>
      </c>
      <c r="BE676">
        <f>IF(Kinder!BS675&gt;=4.5,IF('Berechnung 4_5 _ x'!K$5="Nein",4.5,IF(Kinder!AQ$903&lt;3,IF(MAX(Kinder!$AJ$903:AQ$903)&lt;3,4.5,Kinder!BS675),MIN('Berechnung 4_5 _ x'!$E$31:$F$32))),Kinder!BS675)</f>
        <v>0</v>
      </c>
      <c r="BF676">
        <f>IF(Kinder!BT675&gt;=4.5,IF('Berechnung 4_5 _ x'!L$5="Nein",4.5,IF(Kinder!AR$903&lt;3,IF(MAX(Kinder!$AJ$903:AR$903)&lt;3,4.5,Kinder!BT675),MIN('Berechnung 4_5 _ x'!$E$31:$F$32))),Kinder!BT675)</f>
        <v>0</v>
      </c>
      <c r="BG676">
        <f>IF(Kinder!BU675&gt;=4.5,IF('Berechnung 4_5 _ x'!M$5="Nein",4.5,IF(Kinder!AS$903&lt;3,IF(MAX(Kinder!$AJ$903:AS$903)&lt;3,4.5,Kinder!BU675),MIN('Berechnung 4_5 _ x'!$E$31:$F$32))),Kinder!BU675)</f>
        <v>0</v>
      </c>
      <c r="BH676">
        <f>IF(Kinder!BV675&gt;=4.5,IF('Berechnung 4_5 _ x'!N$5="Nein",4.5,IF(Kinder!AT$903&lt;3,IF(MAX(Kinder!$AJ$903:AT$903)&lt;3,4.5,Kinder!BV675),MIN('Berechnung 4_5 _ x'!$E$31:$F$32))),Kinder!BV675)</f>
        <v>0</v>
      </c>
      <c r="BI676">
        <f>IF(Kinder!BW675&gt;=4.5,IF('Berechnung 4_5 _ x'!O$5="Nein",4.5,IF(Kinder!AU$903&lt;3,IF(MAX(Kinder!$AJ$903:AU$903)&lt;3,4.5,Kinder!BW675),MIN('Berechnung 4_5 _ x'!$E$31:$F$32))),Kinder!BW675)</f>
        <v>0</v>
      </c>
      <c r="BJ676">
        <f t="shared" ref="BJ676:BU676" si="1121">MIN(AX675,AX676)*AX677</f>
        <v>0</v>
      </c>
      <c r="BK676">
        <f t="shared" si="1121"/>
        <v>0</v>
      </c>
      <c r="BL676">
        <f t="shared" si="1121"/>
        <v>0</v>
      </c>
      <c r="BM676">
        <f t="shared" si="1121"/>
        <v>0</v>
      </c>
      <c r="BN676">
        <f t="shared" si="1121"/>
        <v>0</v>
      </c>
      <c r="BO676">
        <f t="shared" si="1121"/>
        <v>0</v>
      </c>
      <c r="BP676">
        <f t="shared" si="1121"/>
        <v>0</v>
      </c>
      <c r="BQ676">
        <f t="shared" si="1121"/>
        <v>0</v>
      </c>
      <c r="BR676">
        <f t="shared" si="1121"/>
        <v>0</v>
      </c>
      <c r="BS676">
        <f t="shared" si="1121"/>
        <v>0</v>
      </c>
      <c r="BT676">
        <f t="shared" si="1121"/>
        <v>0</v>
      </c>
      <c r="BU676">
        <f t="shared" si="1121"/>
        <v>0</v>
      </c>
      <c r="BV676">
        <f>SUM(BJ676:BU676)</f>
        <v>0</v>
      </c>
      <c r="CJ676" s="78"/>
      <c r="CK676" s="581"/>
      <c r="CL676" s="581"/>
      <c r="CM676" s="581"/>
    </row>
    <row r="677" spans="1:91" ht="13.5" thickBot="1" x14ac:dyDescent="0.25">
      <c r="A677" s="167"/>
      <c r="B677" s="79"/>
      <c r="C677" s="79"/>
      <c r="D677" s="79"/>
      <c r="E677" s="79"/>
      <c r="F677" s="79"/>
      <c r="G677" s="79"/>
      <c r="H677" s="79"/>
      <c r="I677" s="79"/>
      <c r="J677" s="79"/>
      <c r="K677" s="79"/>
      <c r="L677" s="79"/>
      <c r="M677" s="79"/>
      <c r="N677" s="79"/>
      <c r="O677" s="79"/>
      <c r="P677" s="79"/>
      <c r="Q677" s="79"/>
      <c r="R677" s="79"/>
      <c r="S677" s="79"/>
      <c r="T677" s="79"/>
      <c r="U677" s="79"/>
      <c r="V677" s="79"/>
      <c r="W677" s="79"/>
      <c r="X677" s="79"/>
      <c r="Y677" s="79">
        <f t="shared" ref="Y677:AJ677" si="1122">A675*M676</f>
        <v>0</v>
      </c>
      <c r="Z677" s="79">
        <f t="shared" si="1122"/>
        <v>0</v>
      </c>
      <c r="AA677" s="79">
        <f t="shared" si="1122"/>
        <v>0</v>
      </c>
      <c r="AB677" s="79">
        <f t="shared" si="1122"/>
        <v>0</v>
      </c>
      <c r="AC677" s="79">
        <f t="shared" si="1122"/>
        <v>0</v>
      </c>
      <c r="AD677" s="79">
        <f t="shared" si="1122"/>
        <v>0</v>
      </c>
      <c r="AE677" s="79">
        <f t="shared" si="1122"/>
        <v>0</v>
      </c>
      <c r="AF677" s="79">
        <f t="shared" si="1122"/>
        <v>0</v>
      </c>
      <c r="AG677" s="79">
        <f t="shared" si="1122"/>
        <v>0</v>
      </c>
      <c r="AH677" s="79">
        <f t="shared" si="1122"/>
        <v>0</v>
      </c>
      <c r="AI677" s="79">
        <f t="shared" si="1122"/>
        <v>0</v>
      </c>
      <c r="AJ677" s="79">
        <f t="shared" si="1122"/>
        <v>0</v>
      </c>
      <c r="AK677" s="79">
        <f t="shared" ref="AK677:AV677" si="1123">IF(A675&gt;4.4,M676,A675*M676)</f>
        <v>0</v>
      </c>
      <c r="AL677" s="79">
        <f t="shared" si="1123"/>
        <v>0</v>
      </c>
      <c r="AM677" s="79">
        <f t="shared" si="1123"/>
        <v>0</v>
      </c>
      <c r="AN677" s="79">
        <f t="shared" si="1123"/>
        <v>0</v>
      </c>
      <c r="AO677" s="79">
        <f t="shared" si="1123"/>
        <v>0</v>
      </c>
      <c r="AP677" s="79">
        <f t="shared" si="1123"/>
        <v>0</v>
      </c>
      <c r="AQ677" s="79">
        <f t="shared" si="1123"/>
        <v>0</v>
      </c>
      <c r="AR677" s="79">
        <f t="shared" si="1123"/>
        <v>0</v>
      </c>
      <c r="AS677" s="79">
        <f t="shared" si="1123"/>
        <v>0</v>
      </c>
      <c r="AT677" s="79">
        <f t="shared" si="1123"/>
        <v>0</v>
      </c>
      <c r="AU677" s="79">
        <f t="shared" si="1123"/>
        <v>0</v>
      </c>
      <c r="AV677" s="79">
        <f t="shared" si="1123"/>
        <v>0</v>
      </c>
      <c r="AW677" s="79">
        <f>SUM(Y677:AJ677)</f>
        <v>0</v>
      </c>
      <c r="AX677" s="168">
        <f>Kinder!BL676</f>
        <v>0</v>
      </c>
      <c r="AY677" s="168">
        <f>Kinder!BM676</f>
        <v>0</v>
      </c>
      <c r="AZ677" s="168">
        <f>Kinder!BN676</f>
        <v>0</v>
      </c>
      <c r="BA677" s="168">
        <f>Kinder!BO676</f>
        <v>0</v>
      </c>
      <c r="BB677" s="168">
        <f>Kinder!BP676</f>
        <v>0</v>
      </c>
      <c r="BC677" s="168">
        <f>Kinder!BQ676</f>
        <v>0</v>
      </c>
      <c r="BD677" s="168">
        <f>Kinder!BR676</f>
        <v>0</v>
      </c>
      <c r="BE677" s="168">
        <f>Kinder!BS676</f>
        <v>0</v>
      </c>
      <c r="BF677" s="168">
        <f>Kinder!BT676</f>
        <v>0</v>
      </c>
      <c r="BG677" s="168">
        <f>Kinder!BU676</f>
        <v>0</v>
      </c>
      <c r="BH677" s="168">
        <f>Kinder!BV676</f>
        <v>0</v>
      </c>
      <c r="BI677" s="168">
        <f>Kinder!BW676</f>
        <v>0</v>
      </c>
      <c r="BV677" s="79"/>
      <c r="BW677" s="79">
        <f t="shared" ref="BW677:CH677" si="1124">IF(MIN(AX675,AX676)&gt;4.5,4.5*AX677,BJ676)</f>
        <v>0</v>
      </c>
      <c r="BX677" s="79">
        <f t="shared" si="1124"/>
        <v>0</v>
      </c>
      <c r="BY677" s="79">
        <f t="shared" si="1124"/>
        <v>0</v>
      </c>
      <c r="BZ677" s="79">
        <f t="shared" si="1124"/>
        <v>0</v>
      </c>
      <c r="CA677" s="79">
        <f t="shared" si="1124"/>
        <v>0</v>
      </c>
      <c r="CB677" s="79">
        <f t="shared" si="1124"/>
        <v>0</v>
      </c>
      <c r="CC677" s="79">
        <f t="shared" si="1124"/>
        <v>0</v>
      </c>
      <c r="CD677" s="79">
        <f t="shared" si="1124"/>
        <v>0</v>
      </c>
      <c r="CE677" s="79">
        <f t="shared" si="1124"/>
        <v>0</v>
      </c>
      <c r="CF677" s="79">
        <f t="shared" si="1124"/>
        <v>0</v>
      </c>
      <c r="CG677" s="79">
        <f t="shared" si="1124"/>
        <v>0</v>
      </c>
      <c r="CH677" s="79">
        <f t="shared" si="1124"/>
        <v>0</v>
      </c>
      <c r="CI677" s="79">
        <f>SUM(BW677:CH677)</f>
        <v>0</v>
      </c>
      <c r="CJ677" s="80"/>
      <c r="CK677" s="581"/>
      <c r="CL677" s="581"/>
      <c r="CM677" s="581"/>
    </row>
    <row r="678" spans="1:91" x14ac:dyDescent="0.2">
      <c r="A678" s="124">
        <f>Kinder!E678</f>
        <v>0</v>
      </c>
      <c r="B678">
        <f>Kinder!F678</f>
        <v>0</v>
      </c>
      <c r="C678">
        <f>Kinder!G678</f>
        <v>0</v>
      </c>
      <c r="D678">
        <f>Kinder!H678</f>
        <v>0</v>
      </c>
      <c r="E678">
        <f>Kinder!I678</f>
        <v>0</v>
      </c>
      <c r="F678">
        <f>Kinder!J678</f>
        <v>0</v>
      </c>
      <c r="G678">
        <f>Kinder!K678</f>
        <v>0</v>
      </c>
      <c r="H678">
        <f>Kinder!L678</f>
        <v>0</v>
      </c>
      <c r="I678">
        <f>Kinder!M678</f>
        <v>0</v>
      </c>
      <c r="J678">
        <f>Kinder!N678</f>
        <v>0</v>
      </c>
      <c r="K678">
        <f>Kinder!O678</f>
        <v>0</v>
      </c>
      <c r="L678">
        <f>Kinder!P678</f>
        <v>0</v>
      </c>
      <c r="AX678" s="165">
        <f>IF(Kinder!BL678=4.5,'Berechnung 4_5 _ x'!$E$31,Kinder!BL678)</f>
        <v>0</v>
      </c>
      <c r="AY678" s="165">
        <f>IF(Kinder!F678=4.5,'Berechnung 4_5 _ x'!$E$31,Kinder!F678)</f>
        <v>0</v>
      </c>
      <c r="AZ678" s="165">
        <f>IF(Kinder!G678=4.5,'Berechnung 4_5 _ x'!$E$31,Kinder!G678)</f>
        <v>0</v>
      </c>
      <c r="BA678" s="165">
        <f>IF(Kinder!H678=4.5,'Berechnung 4_5 _ x'!$E$31,Kinder!H678)</f>
        <v>0</v>
      </c>
      <c r="BB678" s="165">
        <f>IF(Kinder!I678=4.5,'Berechnung 4_5 _ x'!$E$31,Kinder!I678)</f>
        <v>0</v>
      </c>
      <c r="BC678" s="165">
        <f>IF(Kinder!J678=4.5,'Berechnung 4_5 _ x'!$E$31,Kinder!J678)</f>
        <v>0</v>
      </c>
      <c r="BD678" s="165">
        <f>IF(Kinder!K678=4.5,'Berechnung 4_5 _ x'!$E$31,Kinder!K678)</f>
        <v>0</v>
      </c>
      <c r="BE678" s="165">
        <f>IF(Kinder!L678=4.5,'Berechnung 4_5 _ x'!$E$31,Kinder!L678)</f>
        <v>0</v>
      </c>
      <c r="BF678" s="165">
        <f>IF(Kinder!M678=4.5,'Berechnung 4_5 _ x'!$E$31,Kinder!M678)</f>
        <v>0</v>
      </c>
      <c r="BG678" s="165">
        <f>IF(Kinder!N678=4.5,'Berechnung 4_5 _ x'!$E$31,Kinder!N678)</f>
        <v>0</v>
      </c>
      <c r="BH678" s="165">
        <f>IF(Kinder!O678=4.5,'Berechnung 4_5 _ x'!$E$31,Kinder!O678)</f>
        <v>0</v>
      </c>
      <c r="BI678" s="165">
        <f>IF(Kinder!P678=4.5,'Berechnung 4_5 _ x'!$E$31,Kinder!P678)</f>
        <v>0</v>
      </c>
      <c r="BJ678" s="165"/>
      <c r="BK678" s="165"/>
      <c r="BL678" s="165"/>
      <c r="BM678" s="165"/>
      <c r="BN678" s="165"/>
      <c r="BO678" s="165"/>
      <c r="BP678" s="165"/>
      <c r="BQ678" s="165"/>
      <c r="BR678" s="165"/>
      <c r="BS678" s="165"/>
      <c r="BT678" s="165"/>
      <c r="BU678" s="165"/>
      <c r="BW678">
        <f t="shared" ref="BW678:CH678" si="1125">IF(MIN(AX678,AX679)&gt;=4.5,1*AX680,BJ679)</f>
        <v>0</v>
      </c>
      <c r="BX678">
        <f t="shared" si="1125"/>
        <v>0</v>
      </c>
      <c r="BY678">
        <f t="shared" si="1125"/>
        <v>0</v>
      </c>
      <c r="BZ678">
        <f t="shared" si="1125"/>
        <v>0</v>
      </c>
      <c r="CA678">
        <f t="shared" si="1125"/>
        <v>0</v>
      </c>
      <c r="CB678">
        <f t="shared" si="1125"/>
        <v>0</v>
      </c>
      <c r="CC678">
        <f t="shared" si="1125"/>
        <v>0</v>
      </c>
      <c r="CD678">
        <f t="shared" si="1125"/>
        <v>0</v>
      </c>
      <c r="CE678">
        <f t="shared" si="1125"/>
        <v>0</v>
      </c>
      <c r="CF678">
        <f t="shared" si="1125"/>
        <v>0</v>
      </c>
      <c r="CG678">
        <f t="shared" si="1125"/>
        <v>0</v>
      </c>
      <c r="CH678">
        <f t="shared" si="1125"/>
        <v>0</v>
      </c>
      <c r="CJ678" s="78">
        <f>SUM(BW678:CH678)</f>
        <v>0</v>
      </c>
      <c r="CK678" s="581">
        <f>CL678+CM678</f>
        <v>0</v>
      </c>
      <c r="CL678" s="581">
        <f>IF(COUNTIF(Kinder!E680:P680,Antrag!$C$4)=0,0,(IF(AND(A678=2,Kinder!E680=Antrag!$C$4),M679,0)+IF(AND(OR(A678=2,B678=2),Kinder!F680=Antrag!$C$4),N679,0)+IF(AND(OR(A678=2,B678=2,C678=2),Kinder!G680=Antrag!$C$4),O679,0)+IF(AND(OR(A678=2,B678=2,C678=2,D678=2),Kinder!H680=Antrag!$C$4),P679,0)+IF(AND(OR(A678=2,B678=2,C678=2,D678=2,E678=2),Kinder!I680=Antrag!$C$4),Q679,0)+IF(AND(OR(A678=2,B678=2,C678=2,D678=2,E678=2,F678=2),Kinder!J680=Antrag!$C$4),R679,0))/12)</f>
        <v>0</v>
      </c>
      <c r="CM678" s="581">
        <f>IF(COUNTIF(Kinder!E680:P680,Antrag!$C$4)=0,0,(IF(AND(OR(A678=2,B678=2,C678=2,D678=2,E678=2,F678=2,G678=2),Kinder!K680=Antrag!$C$4),S679,0)+IF(AND(OR(A678=2,B678=2,C678=2,D678=2,E678=2,F678=2,G678=2,H678=2),Kinder!L680=Antrag!$C$4),T679,0)+IF(AND(OR(A678=2,B678=2,C678=2,D678=2,E678=2,F678=2,G678=2,H678=2,I678=2),Kinder!M680=Antrag!$C$4),U679,0)+IF(AND(OR(A678=2,B678=2,C678=2,D678=2,E678=2,F678=2,G678=2,H678=2,I678=2,J678=2),Kinder!N680=Antrag!$C$4),V679,0)+IF(AND(OR(A678=2,B678=2,C678=2,D678=2,E678=2,F678=2,G678=2,H678=2,I678=2,J678=2,K678=2),Kinder!O680=Antrag!$C$4),W679,0)+IF(AND(OR(A678=2,B678=2,C678=2,D678=2,E678=2,F678=2,G678=2,H678=2,I678=2,J678=2,K678=2,L678=2),Kinder!P680=Antrag!$C$4),X679,0))/12)</f>
        <v>0</v>
      </c>
    </row>
    <row r="679" spans="1:91" x14ac:dyDescent="0.2">
      <c r="A679" s="124"/>
      <c r="M679">
        <f>Kinder!E679</f>
        <v>0</v>
      </c>
      <c r="N679">
        <f>Kinder!F679</f>
        <v>0</v>
      </c>
      <c r="O679">
        <f>Kinder!G679</f>
        <v>0</v>
      </c>
      <c r="P679">
        <f>Kinder!H679</f>
        <v>0</v>
      </c>
      <c r="Q679">
        <f>Kinder!I679</f>
        <v>0</v>
      </c>
      <c r="R679">
        <f>Kinder!J679</f>
        <v>0</v>
      </c>
      <c r="S679">
        <f>Kinder!K679</f>
        <v>0</v>
      </c>
      <c r="T679">
        <f>Kinder!L679</f>
        <v>0</v>
      </c>
      <c r="U679">
        <f>Kinder!M679</f>
        <v>0</v>
      </c>
      <c r="V679">
        <f>Kinder!N679</f>
        <v>0</v>
      </c>
      <c r="W679">
        <f>Kinder!O679</f>
        <v>0</v>
      </c>
      <c r="X679">
        <f>Kinder!P679</f>
        <v>0</v>
      </c>
      <c r="AX679">
        <f>IF(Kinder!BL678&gt;=4.5,IF('Berechnung 4_5 _ x'!D$5="Nein",4.5,IF(Kinder!AJ$903&lt;3,IF(MAX(Kinder!$AJ$903:AJ$903)&lt;3,4.5,Kinder!BL678),MIN('Berechnung 4_5 _ x'!$E$31:$F$32))),Kinder!BL678)</f>
        <v>0</v>
      </c>
      <c r="AY679">
        <f>IF(Kinder!BM678&gt;=4.5,IF('Berechnung 4_5 _ x'!E$5="Nein",4.5,IF(Kinder!AK$903&lt;3,IF(MAX(Kinder!$AJ$903:AK$903)&lt;3,4.5,Kinder!BM678),MIN('Berechnung 4_5 _ x'!$E$31:$F$32))),Kinder!BM678)</f>
        <v>0</v>
      </c>
      <c r="AZ679">
        <f>IF(Kinder!BN678&gt;=4.5,IF('Berechnung 4_5 _ x'!F$5="Nein",4.5,IF(Kinder!AL$903&lt;3,IF(MAX(Kinder!$AJ$903:AL$903)&lt;3,4.5,Kinder!BN678),MIN('Berechnung 4_5 _ x'!$E$31:$F$32))),Kinder!BN678)</f>
        <v>0</v>
      </c>
      <c r="BA679">
        <f>IF(Kinder!BO678&gt;=4.5,IF('Berechnung 4_5 _ x'!G$5="Nein",4.5,IF(Kinder!AM$903&lt;3,IF(MAX(Kinder!$AJ$903:AM$903)&lt;3,4.5,Kinder!BO678),MIN('Berechnung 4_5 _ x'!$E$31:$F$32))),Kinder!BO678)</f>
        <v>0</v>
      </c>
      <c r="BB679">
        <f>IF(Kinder!BP678&gt;=4.5,IF('Berechnung 4_5 _ x'!H$5="Nein",4.5,IF(Kinder!AN$903&lt;3,IF(MAX(Kinder!$AJ$903:AN$903)&lt;3,4.5,Kinder!BP678),MIN('Berechnung 4_5 _ x'!$E$31:$F$32))),Kinder!BP678)</f>
        <v>0</v>
      </c>
      <c r="BC679">
        <f>IF(Kinder!BQ678&gt;=4.5,IF('Berechnung 4_5 _ x'!I$5="Nein",4.5,IF(Kinder!AO$903&lt;3,IF(MAX(Kinder!$AJ$903:AO$903)&lt;3,4.5,Kinder!BQ678),MIN('Berechnung 4_5 _ x'!$E$31:$F$32))),Kinder!BQ678)</f>
        <v>0</v>
      </c>
      <c r="BD679">
        <f>IF(Kinder!BR678&gt;=4.5,IF('Berechnung 4_5 _ x'!J$5="Nein",4.5,IF(Kinder!AP$903&lt;3,IF(MAX(Kinder!$AJ$903:AP$903)&lt;3,4.5,Kinder!BR678),MIN('Berechnung 4_5 _ x'!$E$31:$F$32))),Kinder!BR678)</f>
        <v>0</v>
      </c>
      <c r="BE679">
        <f>IF(Kinder!BS678&gt;=4.5,IF('Berechnung 4_5 _ x'!K$5="Nein",4.5,IF(Kinder!AQ$903&lt;3,IF(MAX(Kinder!$AJ$903:AQ$903)&lt;3,4.5,Kinder!BS678),MIN('Berechnung 4_5 _ x'!$E$31:$F$32))),Kinder!BS678)</f>
        <v>0</v>
      </c>
      <c r="BF679">
        <f>IF(Kinder!BT678&gt;=4.5,IF('Berechnung 4_5 _ x'!L$5="Nein",4.5,IF(Kinder!AR$903&lt;3,IF(MAX(Kinder!$AJ$903:AR$903)&lt;3,4.5,Kinder!BT678),MIN('Berechnung 4_5 _ x'!$E$31:$F$32))),Kinder!BT678)</f>
        <v>0</v>
      </c>
      <c r="BG679">
        <f>IF(Kinder!BU678&gt;=4.5,IF('Berechnung 4_5 _ x'!M$5="Nein",4.5,IF(Kinder!AS$903&lt;3,IF(MAX(Kinder!$AJ$903:AS$903)&lt;3,4.5,Kinder!BU678),MIN('Berechnung 4_5 _ x'!$E$31:$F$32))),Kinder!BU678)</f>
        <v>0</v>
      </c>
      <c r="BH679">
        <f>IF(Kinder!BV678&gt;=4.5,IF('Berechnung 4_5 _ x'!N$5="Nein",4.5,IF(Kinder!AT$903&lt;3,IF(MAX(Kinder!$AJ$903:AT$903)&lt;3,4.5,Kinder!BV678),MIN('Berechnung 4_5 _ x'!$E$31:$F$32))),Kinder!BV678)</f>
        <v>0</v>
      </c>
      <c r="BI679">
        <f>IF(Kinder!BW678&gt;=4.5,IF('Berechnung 4_5 _ x'!O$5="Nein",4.5,IF(Kinder!AU$903&lt;3,IF(MAX(Kinder!$AJ$903:AU$903)&lt;3,4.5,Kinder!BW678),MIN('Berechnung 4_5 _ x'!$E$31:$F$32))),Kinder!BW678)</f>
        <v>0</v>
      </c>
      <c r="BJ679">
        <f t="shared" ref="BJ679:BU679" si="1126">MIN(AX678,AX679)*AX680</f>
        <v>0</v>
      </c>
      <c r="BK679">
        <f t="shared" si="1126"/>
        <v>0</v>
      </c>
      <c r="BL679">
        <f t="shared" si="1126"/>
        <v>0</v>
      </c>
      <c r="BM679">
        <f t="shared" si="1126"/>
        <v>0</v>
      </c>
      <c r="BN679">
        <f t="shared" si="1126"/>
        <v>0</v>
      </c>
      <c r="BO679">
        <f t="shared" si="1126"/>
        <v>0</v>
      </c>
      <c r="BP679">
        <f t="shared" si="1126"/>
        <v>0</v>
      </c>
      <c r="BQ679">
        <f t="shared" si="1126"/>
        <v>0</v>
      </c>
      <c r="BR679">
        <f t="shared" si="1126"/>
        <v>0</v>
      </c>
      <c r="BS679">
        <f t="shared" si="1126"/>
        <v>0</v>
      </c>
      <c r="BT679">
        <f t="shared" si="1126"/>
        <v>0</v>
      </c>
      <c r="BU679">
        <f t="shared" si="1126"/>
        <v>0</v>
      </c>
      <c r="BV679">
        <f>SUM(BJ679:BU679)</f>
        <v>0</v>
      </c>
      <c r="CJ679" s="78"/>
      <c r="CK679" s="581"/>
      <c r="CL679" s="581"/>
      <c r="CM679" s="581"/>
    </row>
    <row r="680" spans="1:91" ht="13.5" thickBot="1" x14ac:dyDescent="0.25">
      <c r="A680" s="167"/>
      <c r="B680" s="79"/>
      <c r="C680" s="79"/>
      <c r="D680" s="79"/>
      <c r="E680" s="79"/>
      <c r="F680" s="79"/>
      <c r="G680" s="79"/>
      <c r="H680" s="79"/>
      <c r="I680" s="79"/>
      <c r="J680" s="79"/>
      <c r="K680" s="79"/>
      <c r="L680" s="79"/>
      <c r="M680" s="79"/>
      <c r="N680" s="79"/>
      <c r="O680" s="79"/>
      <c r="P680" s="79"/>
      <c r="Q680" s="79"/>
      <c r="R680" s="79"/>
      <c r="S680" s="79"/>
      <c r="T680" s="79"/>
      <c r="U680" s="79"/>
      <c r="V680" s="79"/>
      <c r="W680" s="79"/>
      <c r="X680" s="79"/>
      <c r="Y680" s="79">
        <f t="shared" ref="Y680:AJ680" si="1127">A678*M679</f>
        <v>0</v>
      </c>
      <c r="Z680" s="79">
        <f t="shared" si="1127"/>
        <v>0</v>
      </c>
      <c r="AA680" s="79">
        <f t="shared" si="1127"/>
        <v>0</v>
      </c>
      <c r="AB680" s="79">
        <f t="shared" si="1127"/>
        <v>0</v>
      </c>
      <c r="AC680" s="79">
        <f t="shared" si="1127"/>
        <v>0</v>
      </c>
      <c r="AD680" s="79">
        <f t="shared" si="1127"/>
        <v>0</v>
      </c>
      <c r="AE680" s="79">
        <f t="shared" si="1127"/>
        <v>0</v>
      </c>
      <c r="AF680" s="79">
        <f t="shared" si="1127"/>
        <v>0</v>
      </c>
      <c r="AG680" s="79">
        <f t="shared" si="1127"/>
        <v>0</v>
      </c>
      <c r="AH680" s="79">
        <f t="shared" si="1127"/>
        <v>0</v>
      </c>
      <c r="AI680" s="79">
        <f t="shared" si="1127"/>
        <v>0</v>
      </c>
      <c r="AJ680" s="79">
        <f t="shared" si="1127"/>
        <v>0</v>
      </c>
      <c r="AK680" s="79">
        <f t="shared" ref="AK680:AV680" si="1128">IF(A678&gt;4.4,M679,A678*M679)</f>
        <v>0</v>
      </c>
      <c r="AL680" s="79">
        <f t="shared" si="1128"/>
        <v>0</v>
      </c>
      <c r="AM680" s="79">
        <f t="shared" si="1128"/>
        <v>0</v>
      </c>
      <c r="AN680" s="79">
        <f t="shared" si="1128"/>
        <v>0</v>
      </c>
      <c r="AO680" s="79">
        <f t="shared" si="1128"/>
        <v>0</v>
      </c>
      <c r="AP680" s="79">
        <f t="shared" si="1128"/>
        <v>0</v>
      </c>
      <c r="AQ680" s="79">
        <f t="shared" si="1128"/>
        <v>0</v>
      </c>
      <c r="AR680" s="79">
        <f t="shared" si="1128"/>
        <v>0</v>
      </c>
      <c r="AS680" s="79">
        <f t="shared" si="1128"/>
        <v>0</v>
      </c>
      <c r="AT680" s="79">
        <f t="shared" si="1128"/>
        <v>0</v>
      </c>
      <c r="AU680" s="79">
        <f t="shared" si="1128"/>
        <v>0</v>
      </c>
      <c r="AV680" s="79">
        <f t="shared" si="1128"/>
        <v>0</v>
      </c>
      <c r="AW680" s="79">
        <f>SUM(Y680:AJ680)</f>
        <v>0</v>
      </c>
      <c r="AX680" s="168">
        <f>Kinder!BL679</f>
        <v>0</v>
      </c>
      <c r="AY680" s="168">
        <f>Kinder!BM679</f>
        <v>0</v>
      </c>
      <c r="AZ680" s="168">
        <f>Kinder!BN679</f>
        <v>0</v>
      </c>
      <c r="BA680" s="168">
        <f>Kinder!BO679</f>
        <v>0</v>
      </c>
      <c r="BB680" s="168">
        <f>Kinder!BP679</f>
        <v>0</v>
      </c>
      <c r="BC680" s="168">
        <f>Kinder!BQ679</f>
        <v>0</v>
      </c>
      <c r="BD680" s="168">
        <f>Kinder!BR679</f>
        <v>0</v>
      </c>
      <c r="BE680" s="168">
        <f>Kinder!BS679</f>
        <v>0</v>
      </c>
      <c r="BF680" s="168">
        <f>Kinder!BT679</f>
        <v>0</v>
      </c>
      <c r="BG680" s="168">
        <f>Kinder!BU679</f>
        <v>0</v>
      </c>
      <c r="BH680" s="168">
        <f>Kinder!BV679</f>
        <v>0</v>
      </c>
      <c r="BI680" s="168">
        <f>Kinder!BW679</f>
        <v>0</v>
      </c>
      <c r="BV680" s="79"/>
      <c r="BW680" s="79">
        <f t="shared" ref="BW680:CH680" si="1129">IF(MIN(AX678,AX679)&gt;4.5,4.5*AX680,BJ679)</f>
        <v>0</v>
      </c>
      <c r="BX680" s="79">
        <f t="shared" si="1129"/>
        <v>0</v>
      </c>
      <c r="BY680" s="79">
        <f t="shared" si="1129"/>
        <v>0</v>
      </c>
      <c r="BZ680" s="79">
        <f t="shared" si="1129"/>
        <v>0</v>
      </c>
      <c r="CA680" s="79">
        <f t="shared" si="1129"/>
        <v>0</v>
      </c>
      <c r="CB680" s="79">
        <f t="shared" si="1129"/>
        <v>0</v>
      </c>
      <c r="CC680" s="79">
        <f t="shared" si="1129"/>
        <v>0</v>
      </c>
      <c r="CD680" s="79">
        <f t="shared" si="1129"/>
        <v>0</v>
      </c>
      <c r="CE680" s="79">
        <f t="shared" si="1129"/>
        <v>0</v>
      </c>
      <c r="CF680" s="79">
        <f t="shared" si="1129"/>
        <v>0</v>
      </c>
      <c r="CG680" s="79">
        <f t="shared" si="1129"/>
        <v>0</v>
      </c>
      <c r="CH680" s="79">
        <f t="shared" si="1129"/>
        <v>0</v>
      </c>
      <c r="CI680" s="79">
        <f>SUM(BW680:CH680)</f>
        <v>0</v>
      </c>
      <c r="CJ680" s="80"/>
      <c r="CK680" s="581"/>
      <c r="CL680" s="581"/>
      <c r="CM680" s="581"/>
    </row>
    <row r="681" spans="1:91" x14ac:dyDescent="0.2">
      <c r="A681" s="124">
        <f>Kinder!E681</f>
        <v>0</v>
      </c>
      <c r="B681">
        <f>Kinder!F681</f>
        <v>0</v>
      </c>
      <c r="C681">
        <f>Kinder!G681</f>
        <v>0</v>
      </c>
      <c r="D681">
        <f>Kinder!H681</f>
        <v>0</v>
      </c>
      <c r="E681">
        <f>Kinder!I681</f>
        <v>0</v>
      </c>
      <c r="F681">
        <f>Kinder!J681</f>
        <v>0</v>
      </c>
      <c r="G681">
        <f>Kinder!K681</f>
        <v>0</v>
      </c>
      <c r="H681">
        <f>Kinder!L681</f>
        <v>0</v>
      </c>
      <c r="I681">
        <f>Kinder!M681</f>
        <v>0</v>
      </c>
      <c r="J681">
        <f>Kinder!N681</f>
        <v>0</v>
      </c>
      <c r="K681">
        <f>Kinder!O681</f>
        <v>0</v>
      </c>
      <c r="L681">
        <f>Kinder!P681</f>
        <v>0</v>
      </c>
      <c r="AX681" s="165">
        <f>IF(Kinder!BL681=4.5,'Berechnung 4_5 _ x'!$E$31,Kinder!BL681)</f>
        <v>0</v>
      </c>
      <c r="AY681" s="165">
        <f>IF(Kinder!F681=4.5,'Berechnung 4_5 _ x'!$E$31,Kinder!F681)</f>
        <v>0</v>
      </c>
      <c r="AZ681" s="165">
        <f>IF(Kinder!G681=4.5,'Berechnung 4_5 _ x'!$E$31,Kinder!G681)</f>
        <v>0</v>
      </c>
      <c r="BA681" s="165">
        <f>IF(Kinder!H681=4.5,'Berechnung 4_5 _ x'!$E$31,Kinder!H681)</f>
        <v>0</v>
      </c>
      <c r="BB681" s="165">
        <f>IF(Kinder!I681=4.5,'Berechnung 4_5 _ x'!$E$31,Kinder!I681)</f>
        <v>0</v>
      </c>
      <c r="BC681" s="165">
        <f>IF(Kinder!J681=4.5,'Berechnung 4_5 _ x'!$E$31,Kinder!J681)</f>
        <v>0</v>
      </c>
      <c r="BD681" s="165">
        <f>IF(Kinder!K681=4.5,'Berechnung 4_5 _ x'!$E$31,Kinder!K681)</f>
        <v>0</v>
      </c>
      <c r="BE681" s="165">
        <f>IF(Kinder!L681=4.5,'Berechnung 4_5 _ x'!$E$31,Kinder!L681)</f>
        <v>0</v>
      </c>
      <c r="BF681" s="165">
        <f>IF(Kinder!M681=4.5,'Berechnung 4_5 _ x'!$E$31,Kinder!M681)</f>
        <v>0</v>
      </c>
      <c r="BG681" s="165">
        <f>IF(Kinder!N681=4.5,'Berechnung 4_5 _ x'!$E$31,Kinder!N681)</f>
        <v>0</v>
      </c>
      <c r="BH681" s="165">
        <f>IF(Kinder!O681=4.5,'Berechnung 4_5 _ x'!$E$31,Kinder!O681)</f>
        <v>0</v>
      </c>
      <c r="BI681" s="165">
        <f>IF(Kinder!P681=4.5,'Berechnung 4_5 _ x'!$E$31,Kinder!P681)</f>
        <v>0</v>
      </c>
      <c r="BJ681" s="165"/>
      <c r="BK681" s="165"/>
      <c r="BL681" s="165"/>
      <c r="BM681" s="165"/>
      <c r="BN681" s="165"/>
      <c r="BO681" s="165"/>
      <c r="BP681" s="165"/>
      <c r="BQ681" s="165"/>
      <c r="BR681" s="165"/>
      <c r="BS681" s="165"/>
      <c r="BT681" s="165"/>
      <c r="BU681" s="165"/>
      <c r="BW681">
        <f t="shared" ref="BW681:CH681" si="1130">IF(MIN(AX681,AX682)&gt;=4.5,1*AX683,BJ682)</f>
        <v>0</v>
      </c>
      <c r="BX681">
        <f t="shared" si="1130"/>
        <v>0</v>
      </c>
      <c r="BY681">
        <f t="shared" si="1130"/>
        <v>0</v>
      </c>
      <c r="BZ681">
        <f t="shared" si="1130"/>
        <v>0</v>
      </c>
      <c r="CA681">
        <f t="shared" si="1130"/>
        <v>0</v>
      </c>
      <c r="CB681">
        <f t="shared" si="1130"/>
        <v>0</v>
      </c>
      <c r="CC681">
        <f t="shared" si="1130"/>
        <v>0</v>
      </c>
      <c r="CD681">
        <f t="shared" si="1130"/>
        <v>0</v>
      </c>
      <c r="CE681">
        <f t="shared" si="1130"/>
        <v>0</v>
      </c>
      <c r="CF681">
        <f t="shared" si="1130"/>
        <v>0</v>
      </c>
      <c r="CG681">
        <f t="shared" si="1130"/>
        <v>0</v>
      </c>
      <c r="CH681">
        <f t="shared" si="1130"/>
        <v>0</v>
      </c>
      <c r="CJ681" s="78">
        <f>SUM(BW681:CH681)</f>
        <v>0</v>
      </c>
      <c r="CK681" s="581">
        <f>CL681+CM681</f>
        <v>0</v>
      </c>
      <c r="CL681" s="581">
        <f>IF(COUNTIF(Kinder!E683:P683,Antrag!$C$4)=0,0,(IF(AND(A681=2,Kinder!E683=Antrag!$C$4),M682,0)+IF(AND(OR(A681=2,B681=2),Kinder!F683=Antrag!$C$4),N682,0)+IF(AND(OR(A681=2,B681=2,C681=2),Kinder!G683=Antrag!$C$4),O682,0)+IF(AND(OR(A681=2,B681=2,C681=2,D681=2),Kinder!H683=Antrag!$C$4),P682,0)+IF(AND(OR(A681=2,B681=2,C681=2,D681=2,E681=2),Kinder!I683=Antrag!$C$4),Q682,0)+IF(AND(OR(A681=2,B681=2,C681=2,D681=2,E681=2,F681=2),Kinder!J683=Antrag!$C$4),R682,0))/12)</f>
        <v>0</v>
      </c>
      <c r="CM681" s="581">
        <f>IF(COUNTIF(Kinder!E683:P683,Antrag!$C$4)=0,0,(IF(AND(OR(A681=2,B681=2,C681=2,D681=2,E681=2,F681=2,G681=2),Kinder!K683=Antrag!$C$4),S682,0)+IF(AND(OR(A681=2,B681=2,C681=2,D681=2,E681=2,F681=2,G681=2,H681=2),Kinder!L683=Antrag!$C$4),T682,0)+IF(AND(OR(A681=2,B681=2,C681=2,D681=2,E681=2,F681=2,G681=2,H681=2,I681=2),Kinder!M683=Antrag!$C$4),U682,0)+IF(AND(OR(A681=2,B681=2,C681=2,D681=2,E681=2,F681=2,G681=2,H681=2,I681=2,J681=2),Kinder!N683=Antrag!$C$4),V682,0)+IF(AND(OR(A681=2,B681=2,C681=2,D681=2,E681=2,F681=2,G681=2,H681=2,I681=2,J681=2,K681=2),Kinder!O683=Antrag!$C$4),W682,0)+IF(AND(OR(A681=2,B681=2,C681=2,D681=2,E681=2,F681=2,G681=2,H681=2,I681=2,J681=2,K681=2,L681=2),Kinder!P683=Antrag!$C$4),X682,0))/12)</f>
        <v>0</v>
      </c>
    </row>
    <row r="682" spans="1:91" x14ac:dyDescent="0.2">
      <c r="A682" s="124"/>
      <c r="M682">
        <f>Kinder!E682</f>
        <v>0</v>
      </c>
      <c r="N682">
        <f>Kinder!F682</f>
        <v>0</v>
      </c>
      <c r="O682">
        <f>Kinder!G682</f>
        <v>0</v>
      </c>
      <c r="P682">
        <f>Kinder!H682</f>
        <v>0</v>
      </c>
      <c r="Q682">
        <f>Kinder!I682</f>
        <v>0</v>
      </c>
      <c r="R682">
        <f>Kinder!J682</f>
        <v>0</v>
      </c>
      <c r="S682">
        <f>Kinder!K682</f>
        <v>0</v>
      </c>
      <c r="T682">
        <f>Kinder!L682</f>
        <v>0</v>
      </c>
      <c r="U682">
        <f>Kinder!M682</f>
        <v>0</v>
      </c>
      <c r="V682">
        <f>Kinder!N682</f>
        <v>0</v>
      </c>
      <c r="W682">
        <f>Kinder!O682</f>
        <v>0</v>
      </c>
      <c r="X682">
        <f>Kinder!P682</f>
        <v>0</v>
      </c>
      <c r="AX682">
        <f>IF(Kinder!BL681&gt;=4.5,IF('Berechnung 4_5 _ x'!D$5="Nein",4.5,IF(Kinder!AJ$903&lt;3,IF(MAX(Kinder!$AJ$903:AJ$903)&lt;3,4.5,Kinder!BL681),MIN('Berechnung 4_5 _ x'!$E$31:$F$32))),Kinder!BL681)</f>
        <v>0</v>
      </c>
      <c r="AY682">
        <f>IF(Kinder!BM681&gt;=4.5,IF('Berechnung 4_5 _ x'!E$5="Nein",4.5,IF(Kinder!AK$903&lt;3,IF(MAX(Kinder!$AJ$903:AK$903)&lt;3,4.5,Kinder!BM681),MIN('Berechnung 4_5 _ x'!$E$31:$F$32))),Kinder!BM681)</f>
        <v>0</v>
      </c>
      <c r="AZ682">
        <f>IF(Kinder!BN681&gt;=4.5,IF('Berechnung 4_5 _ x'!F$5="Nein",4.5,IF(Kinder!AL$903&lt;3,IF(MAX(Kinder!$AJ$903:AL$903)&lt;3,4.5,Kinder!BN681),MIN('Berechnung 4_5 _ x'!$E$31:$F$32))),Kinder!BN681)</f>
        <v>0</v>
      </c>
      <c r="BA682">
        <f>IF(Kinder!BO681&gt;=4.5,IF('Berechnung 4_5 _ x'!G$5="Nein",4.5,IF(Kinder!AM$903&lt;3,IF(MAX(Kinder!$AJ$903:AM$903)&lt;3,4.5,Kinder!BO681),MIN('Berechnung 4_5 _ x'!$E$31:$F$32))),Kinder!BO681)</f>
        <v>0</v>
      </c>
      <c r="BB682">
        <f>IF(Kinder!BP681&gt;=4.5,IF('Berechnung 4_5 _ x'!H$5="Nein",4.5,IF(Kinder!AN$903&lt;3,IF(MAX(Kinder!$AJ$903:AN$903)&lt;3,4.5,Kinder!BP681),MIN('Berechnung 4_5 _ x'!$E$31:$F$32))),Kinder!BP681)</f>
        <v>0</v>
      </c>
      <c r="BC682">
        <f>IF(Kinder!BQ681&gt;=4.5,IF('Berechnung 4_5 _ x'!I$5="Nein",4.5,IF(Kinder!AO$903&lt;3,IF(MAX(Kinder!$AJ$903:AO$903)&lt;3,4.5,Kinder!BQ681),MIN('Berechnung 4_5 _ x'!$E$31:$F$32))),Kinder!BQ681)</f>
        <v>0</v>
      </c>
      <c r="BD682">
        <f>IF(Kinder!BR681&gt;=4.5,IF('Berechnung 4_5 _ x'!J$5="Nein",4.5,IF(Kinder!AP$903&lt;3,IF(MAX(Kinder!$AJ$903:AP$903)&lt;3,4.5,Kinder!BR681),MIN('Berechnung 4_5 _ x'!$E$31:$F$32))),Kinder!BR681)</f>
        <v>0</v>
      </c>
      <c r="BE682">
        <f>IF(Kinder!BS681&gt;=4.5,IF('Berechnung 4_5 _ x'!K$5="Nein",4.5,IF(Kinder!AQ$903&lt;3,IF(MAX(Kinder!$AJ$903:AQ$903)&lt;3,4.5,Kinder!BS681),MIN('Berechnung 4_5 _ x'!$E$31:$F$32))),Kinder!BS681)</f>
        <v>0</v>
      </c>
      <c r="BF682">
        <f>IF(Kinder!BT681&gt;=4.5,IF('Berechnung 4_5 _ x'!L$5="Nein",4.5,IF(Kinder!AR$903&lt;3,IF(MAX(Kinder!$AJ$903:AR$903)&lt;3,4.5,Kinder!BT681),MIN('Berechnung 4_5 _ x'!$E$31:$F$32))),Kinder!BT681)</f>
        <v>0</v>
      </c>
      <c r="BG682">
        <f>IF(Kinder!BU681&gt;=4.5,IF('Berechnung 4_5 _ x'!M$5="Nein",4.5,IF(Kinder!AS$903&lt;3,IF(MAX(Kinder!$AJ$903:AS$903)&lt;3,4.5,Kinder!BU681),MIN('Berechnung 4_5 _ x'!$E$31:$F$32))),Kinder!BU681)</f>
        <v>0</v>
      </c>
      <c r="BH682">
        <f>IF(Kinder!BV681&gt;=4.5,IF('Berechnung 4_5 _ x'!N$5="Nein",4.5,IF(Kinder!AT$903&lt;3,IF(MAX(Kinder!$AJ$903:AT$903)&lt;3,4.5,Kinder!BV681),MIN('Berechnung 4_5 _ x'!$E$31:$F$32))),Kinder!BV681)</f>
        <v>0</v>
      </c>
      <c r="BI682">
        <f>IF(Kinder!BW681&gt;=4.5,IF('Berechnung 4_5 _ x'!O$5="Nein",4.5,IF(Kinder!AU$903&lt;3,IF(MAX(Kinder!$AJ$903:AU$903)&lt;3,4.5,Kinder!BW681),MIN('Berechnung 4_5 _ x'!$E$31:$F$32))),Kinder!BW681)</f>
        <v>0</v>
      </c>
      <c r="BJ682">
        <f t="shared" ref="BJ682:BU682" si="1131">MIN(AX681,AX682)*AX683</f>
        <v>0</v>
      </c>
      <c r="BK682">
        <f t="shared" si="1131"/>
        <v>0</v>
      </c>
      <c r="BL682">
        <f t="shared" si="1131"/>
        <v>0</v>
      </c>
      <c r="BM682">
        <f t="shared" si="1131"/>
        <v>0</v>
      </c>
      <c r="BN682">
        <f t="shared" si="1131"/>
        <v>0</v>
      </c>
      <c r="BO682">
        <f t="shared" si="1131"/>
        <v>0</v>
      </c>
      <c r="BP682">
        <f t="shared" si="1131"/>
        <v>0</v>
      </c>
      <c r="BQ682">
        <f t="shared" si="1131"/>
        <v>0</v>
      </c>
      <c r="BR682">
        <f t="shared" si="1131"/>
        <v>0</v>
      </c>
      <c r="BS682">
        <f t="shared" si="1131"/>
        <v>0</v>
      </c>
      <c r="BT682">
        <f t="shared" si="1131"/>
        <v>0</v>
      </c>
      <c r="BU682">
        <f t="shared" si="1131"/>
        <v>0</v>
      </c>
      <c r="BV682">
        <f>SUM(BJ682:BU682)</f>
        <v>0</v>
      </c>
      <c r="CJ682" s="78"/>
      <c r="CK682" s="581"/>
      <c r="CL682" s="581"/>
      <c r="CM682" s="581"/>
    </row>
    <row r="683" spans="1:91" ht="13.5" thickBot="1" x14ac:dyDescent="0.25">
      <c r="A683" s="167"/>
      <c r="B683" s="79"/>
      <c r="C683" s="79"/>
      <c r="D683" s="79"/>
      <c r="E683" s="79"/>
      <c r="F683" s="79"/>
      <c r="G683" s="79"/>
      <c r="H683" s="79"/>
      <c r="I683" s="79"/>
      <c r="J683" s="79"/>
      <c r="K683" s="79"/>
      <c r="L683" s="79"/>
      <c r="M683" s="79"/>
      <c r="N683" s="79"/>
      <c r="O683" s="79"/>
      <c r="P683" s="79"/>
      <c r="Q683" s="79"/>
      <c r="R683" s="79"/>
      <c r="S683" s="79"/>
      <c r="T683" s="79"/>
      <c r="U683" s="79"/>
      <c r="V683" s="79"/>
      <c r="W683" s="79"/>
      <c r="X683" s="79"/>
      <c r="Y683" s="79">
        <f t="shared" ref="Y683:AJ683" si="1132">A681*M682</f>
        <v>0</v>
      </c>
      <c r="Z683" s="79">
        <f t="shared" si="1132"/>
        <v>0</v>
      </c>
      <c r="AA683" s="79">
        <f t="shared" si="1132"/>
        <v>0</v>
      </c>
      <c r="AB683" s="79">
        <f t="shared" si="1132"/>
        <v>0</v>
      </c>
      <c r="AC683" s="79">
        <f t="shared" si="1132"/>
        <v>0</v>
      </c>
      <c r="AD683" s="79">
        <f t="shared" si="1132"/>
        <v>0</v>
      </c>
      <c r="AE683" s="79">
        <f t="shared" si="1132"/>
        <v>0</v>
      </c>
      <c r="AF683" s="79">
        <f t="shared" si="1132"/>
        <v>0</v>
      </c>
      <c r="AG683" s="79">
        <f t="shared" si="1132"/>
        <v>0</v>
      </c>
      <c r="AH683" s="79">
        <f t="shared" si="1132"/>
        <v>0</v>
      </c>
      <c r="AI683" s="79">
        <f t="shared" si="1132"/>
        <v>0</v>
      </c>
      <c r="AJ683" s="79">
        <f t="shared" si="1132"/>
        <v>0</v>
      </c>
      <c r="AK683" s="79">
        <f t="shared" ref="AK683:AV683" si="1133">IF(A681&gt;4.4,M682,A681*M682)</f>
        <v>0</v>
      </c>
      <c r="AL683" s="79">
        <f t="shared" si="1133"/>
        <v>0</v>
      </c>
      <c r="AM683" s="79">
        <f t="shared" si="1133"/>
        <v>0</v>
      </c>
      <c r="AN683" s="79">
        <f t="shared" si="1133"/>
        <v>0</v>
      </c>
      <c r="AO683" s="79">
        <f t="shared" si="1133"/>
        <v>0</v>
      </c>
      <c r="AP683" s="79">
        <f t="shared" si="1133"/>
        <v>0</v>
      </c>
      <c r="AQ683" s="79">
        <f t="shared" si="1133"/>
        <v>0</v>
      </c>
      <c r="AR683" s="79">
        <f t="shared" si="1133"/>
        <v>0</v>
      </c>
      <c r="AS683" s="79">
        <f t="shared" si="1133"/>
        <v>0</v>
      </c>
      <c r="AT683" s="79">
        <f t="shared" si="1133"/>
        <v>0</v>
      </c>
      <c r="AU683" s="79">
        <f t="shared" si="1133"/>
        <v>0</v>
      </c>
      <c r="AV683" s="79">
        <f t="shared" si="1133"/>
        <v>0</v>
      </c>
      <c r="AW683" s="79">
        <f>SUM(Y683:AJ683)</f>
        <v>0</v>
      </c>
      <c r="AX683" s="168">
        <f>Kinder!BL682</f>
        <v>0</v>
      </c>
      <c r="AY683" s="168">
        <f>Kinder!BM682</f>
        <v>0</v>
      </c>
      <c r="AZ683" s="168">
        <f>Kinder!BN682</f>
        <v>0</v>
      </c>
      <c r="BA683" s="168">
        <f>Kinder!BO682</f>
        <v>0</v>
      </c>
      <c r="BB683" s="168">
        <f>Kinder!BP682</f>
        <v>0</v>
      </c>
      <c r="BC683" s="168">
        <f>Kinder!BQ682</f>
        <v>0</v>
      </c>
      <c r="BD683" s="168">
        <f>Kinder!BR682</f>
        <v>0</v>
      </c>
      <c r="BE683" s="168">
        <f>Kinder!BS682</f>
        <v>0</v>
      </c>
      <c r="BF683" s="168">
        <f>Kinder!BT682</f>
        <v>0</v>
      </c>
      <c r="BG683" s="168">
        <f>Kinder!BU682</f>
        <v>0</v>
      </c>
      <c r="BH683" s="168">
        <f>Kinder!BV682</f>
        <v>0</v>
      </c>
      <c r="BI683" s="168">
        <f>Kinder!BW682</f>
        <v>0</v>
      </c>
      <c r="BV683" s="79"/>
      <c r="BW683" s="79">
        <f t="shared" ref="BW683:CH683" si="1134">IF(MIN(AX681,AX682)&gt;4.5,4.5*AX683,BJ682)</f>
        <v>0</v>
      </c>
      <c r="BX683" s="79">
        <f t="shared" si="1134"/>
        <v>0</v>
      </c>
      <c r="BY683" s="79">
        <f t="shared" si="1134"/>
        <v>0</v>
      </c>
      <c r="BZ683" s="79">
        <f t="shared" si="1134"/>
        <v>0</v>
      </c>
      <c r="CA683" s="79">
        <f t="shared" si="1134"/>
        <v>0</v>
      </c>
      <c r="CB683" s="79">
        <f t="shared" si="1134"/>
        <v>0</v>
      </c>
      <c r="CC683" s="79">
        <f t="shared" si="1134"/>
        <v>0</v>
      </c>
      <c r="CD683" s="79">
        <f t="shared" si="1134"/>
        <v>0</v>
      </c>
      <c r="CE683" s="79">
        <f t="shared" si="1134"/>
        <v>0</v>
      </c>
      <c r="CF683" s="79">
        <f t="shared" si="1134"/>
        <v>0</v>
      </c>
      <c r="CG683" s="79">
        <f t="shared" si="1134"/>
        <v>0</v>
      </c>
      <c r="CH683" s="79">
        <f t="shared" si="1134"/>
        <v>0</v>
      </c>
      <c r="CI683" s="79">
        <f>SUM(BW683:CH683)</f>
        <v>0</v>
      </c>
      <c r="CJ683" s="80"/>
      <c r="CK683" s="581"/>
      <c r="CL683" s="581"/>
      <c r="CM683" s="581"/>
    </row>
    <row r="684" spans="1:91" x14ac:dyDescent="0.2">
      <c r="A684" s="124">
        <f>Kinder!E684</f>
        <v>0</v>
      </c>
      <c r="B684">
        <f>Kinder!F684</f>
        <v>0</v>
      </c>
      <c r="C684">
        <f>Kinder!G684</f>
        <v>0</v>
      </c>
      <c r="D684">
        <f>Kinder!H684</f>
        <v>0</v>
      </c>
      <c r="E684">
        <f>Kinder!I684</f>
        <v>0</v>
      </c>
      <c r="F684">
        <f>Kinder!J684</f>
        <v>0</v>
      </c>
      <c r="G684">
        <f>Kinder!K684</f>
        <v>0</v>
      </c>
      <c r="H684">
        <f>Kinder!L684</f>
        <v>0</v>
      </c>
      <c r="I684">
        <f>Kinder!M684</f>
        <v>0</v>
      </c>
      <c r="J684">
        <f>Kinder!N684</f>
        <v>0</v>
      </c>
      <c r="K684">
        <f>Kinder!O684</f>
        <v>0</v>
      </c>
      <c r="L684">
        <f>Kinder!P684</f>
        <v>0</v>
      </c>
      <c r="AX684" s="165">
        <f>IF(Kinder!BL684=4.5,'Berechnung 4_5 _ x'!$E$31,Kinder!BL684)</f>
        <v>0</v>
      </c>
      <c r="AY684" s="165">
        <f>IF(Kinder!F684=4.5,'Berechnung 4_5 _ x'!$E$31,Kinder!F684)</f>
        <v>0</v>
      </c>
      <c r="AZ684" s="165">
        <f>IF(Kinder!G684=4.5,'Berechnung 4_5 _ x'!$E$31,Kinder!G684)</f>
        <v>0</v>
      </c>
      <c r="BA684" s="165">
        <f>IF(Kinder!H684=4.5,'Berechnung 4_5 _ x'!$E$31,Kinder!H684)</f>
        <v>0</v>
      </c>
      <c r="BB684" s="165">
        <f>IF(Kinder!I684=4.5,'Berechnung 4_5 _ x'!$E$31,Kinder!I684)</f>
        <v>0</v>
      </c>
      <c r="BC684" s="165">
        <f>IF(Kinder!J684=4.5,'Berechnung 4_5 _ x'!$E$31,Kinder!J684)</f>
        <v>0</v>
      </c>
      <c r="BD684" s="165">
        <f>IF(Kinder!K684=4.5,'Berechnung 4_5 _ x'!$E$31,Kinder!K684)</f>
        <v>0</v>
      </c>
      <c r="BE684" s="165">
        <f>IF(Kinder!L684=4.5,'Berechnung 4_5 _ x'!$E$31,Kinder!L684)</f>
        <v>0</v>
      </c>
      <c r="BF684" s="165">
        <f>IF(Kinder!M684=4.5,'Berechnung 4_5 _ x'!$E$31,Kinder!M684)</f>
        <v>0</v>
      </c>
      <c r="BG684" s="165">
        <f>IF(Kinder!N684=4.5,'Berechnung 4_5 _ x'!$E$31,Kinder!N684)</f>
        <v>0</v>
      </c>
      <c r="BH684" s="165">
        <f>IF(Kinder!O684=4.5,'Berechnung 4_5 _ x'!$E$31,Kinder!O684)</f>
        <v>0</v>
      </c>
      <c r="BI684" s="165">
        <f>IF(Kinder!P684=4.5,'Berechnung 4_5 _ x'!$E$31,Kinder!P684)</f>
        <v>0</v>
      </c>
      <c r="BJ684" s="165"/>
      <c r="BK684" s="165"/>
      <c r="BL684" s="165"/>
      <c r="BM684" s="165"/>
      <c r="BN684" s="165"/>
      <c r="BO684" s="165"/>
      <c r="BP684" s="165"/>
      <c r="BQ684" s="165"/>
      <c r="BR684" s="165"/>
      <c r="BS684" s="165"/>
      <c r="BT684" s="165"/>
      <c r="BU684" s="165"/>
      <c r="BW684">
        <f t="shared" ref="BW684:CH684" si="1135">IF(MIN(AX684,AX685)&gt;=4.5,1*AX686,BJ685)</f>
        <v>0</v>
      </c>
      <c r="BX684">
        <f t="shared" si="1135"/>
        <v>0</v>
      </c>
      <c r="BY684">
        <f t="shared" si="1135"/>
        <v>0</v>
      </c>
      <c r="BZ684">
        <f t="shared" si="1135"/>
        <v>0</v>
      </c>
      <c r="CA684">
        <f t="shared" si="1135"/>
        <v>0</v>
      </c>
      <c r="CB684">
        <f t="shared" si="1135"/>
        <v>0</v>
      </c>
      <c r="CC684">
        <f t="shared" si="1135"/>
        <v>0</v>
      </c>
      <c r="CD684">
        <f t="shared" si="1135"/>
        <v>0</v>
      </c>
      <c r="CE684">
        <f t="shared" si="1135"/>
        <v>0</v>
      </c>
      <c r="CF684">
        <f t="shared" si="1135"/>
        <v>0</v>
      </c>
      <c r="CG684">
        <f t="shared" si="1135"/>
        <v>0</v>
      </c>
      <c r="CH684">
        <f t="shared" si="1135"/>
        <v>0</v>
      </c>
      <c r="CJ684" s="78">
        <f>SUM(BW684:CH684)</f>
        <v>0</v>
      </c>
      <c r="CK684" s="581">
        <f>CL684+CM684</f>
        <v>0</v>
      </c>
      <c r="CL684" s="581">
        <f>IF(COUNTIF(Kinder!E686:P686,Antrag!$C$4)=0,0,(IF(AND(A684=2,Kinder!E686=Antrag!$C$4),M685,0)+IF(AND(OR(A684=2,B684=2),Kinder!F686=Antrag!$C$4),N685,0)+IF(AND(OR(A684=2,B684=2,C684=2),Kinder!G686=Antrag!$C$4),O685,0)+IF(AND(OR(A684=2,B684=2,C684=2,D684=2),Kinder!H686=Antrag!$C$4),P685,0)+IF(AND(OR(A684=2,B684=2,C684=2,D684=2,E684=2),Kinder!I686=Antrag!$C$4),Q685,0)+IF(AND(OR(A684=2,B684=2,C684=2,D684=2,E684=2,F684=2),Kinder!J686=Antrag!$C$4),R685,0))/12)</f>
        <v>0</v>
      </c>
      <c r="CM684" s="581">
        <f>IF(COUNTIF(Kinder!E686:P686,Antrag!$C$4)=0,0,(IF(AND(OR(A684=2,B684=2,C684=2,D684=2,E684=2,F684=2,G684=2),Kinder!K686=Antrag!$C$4),S685,0)+IF(AND(OR(A684=2,B684=2,C684=2,D684=2,E684=2,F684=2,G684=2,H684=2),Kinder!L686=Antrag!$C$4),T685,0)+IF(AND(OR(A684=2,B684=2,C684=2,D684=2,E684=2,F684=2,G684=2,H684=2,I684=2),Kinder!M686=Antrag!$C$4),U685,0)+IF(AND(OR(A684=2,B684=2,C684=2,D684=2,E684=2,F684=2,G684=2,H684=2,I684=2,J684=2),Kinder!N686=Antrag!$C$4),V685,0)+IF(AND(OR(A684=2,B684=2,C684=2,D684=2,E684=2,F684=2,G684=2,H684=2,I684=2,J684=2,K684=2),Kinder!O686=Antrag!$C$4),W685,0)+IF(AND(OR(A684=2,B684=2,C684=2,D684=2,E684=2,F684=2,G684=2,H684=2,I684=2,J684=2,K684=2,L684=2),Kinder!P686=Antrag!$C$4),X685,0))/12)</f>
        <v>0</v>
      </c>
    </row>
    <row r="685" spans="1:91" x14ac:dyDescent="0.2">
      <c r="A685" s="124"/>
      <c r="M685">
        <f>Kinder!E685</f>
        <v>0</v>
      </c>
      <c r="N685">
        <f>Kinder!F685</f>
        <v>0</v>
      </c>
      <c r="O685">
        <f>Kinder!G685</f>
        <v>0</v>
      </c>
      <c r="P685">
        <f>Kinder!H685</f>
        <v>0</v>
      </c>
      <c r="Q685">
        <f>Kinder!I685</f>
        <v>0</v>
      </c>
      <c r="R685">
        <f>Kinder!J685</f>
        <v>0</v>
      </c>
      <c r="S685">
        <f>Kinder!K685</f>
        <v>0</v>
      </c>
      <c r="T685">
        <f>Kinder!L685</f>
        <v>0</v>
      </c>
      <c r="U685">
        <f>Kinder!M685</f>
        <v>0</v>
      </c>
      <c r="V685">
        <f>Kinder!N685</f>
        <v>0</v>
      </c>
      <c r="W685">
        <f>Kinder!O685</f>
        <v>0</v>
      </c>
      <c r="X685">
        <f>Kinder!P685</f>
        <v>0</v>
      </c>
      <c r="AX685">
        <f>IF(Kinder!BL684&gt;=4.5,IF('Berechnung 4_5 _ x'!D$5="Nein",4.5,IF(Kinder!AJ$903&lt;3,IF(MAX(Kinder!$AJ$903:AJ$903)&lt;3,4.5,Kinder!BL684),MIN('Berechnung 4_5 _ x'!$E$31:$F$32))),Kinder!BL684)</f>
        <v>0</v>
      </c>
      <c r="AY685">
        <f>IF(Kinder!BM684&gt;=4.5,IF('Berechnung 4_5 _ x'!E$5="Nein",4.5,IF(Kinder!AK$903&lt;3,IF(MAX(Kinder!$AJ$903:AK$903)&lt;3,4.5,Kinder!BM684),MIN('Berechnung 4_5 _ x'!$E$31:$F$32))),Kinder!BM684)</f>
        <v>0</v>
      </c>
      <c r="AZ685">
        <f>IF(Kinder!BN684&gt;=4.5,IF('Berechnung 4_5 _ x'!F$5="Nein",4.5,IF(Kinder!AL$903&lt;3,IF(MAX(Kinder!$AJ$903:AL$903)&lt;3,4.5,Kinder!BN684),MIN('Berechnung 4_5 _ x'!$E$31:$F$32))),Kinder!BN684)</f>
        <v>0</v>
      </c>
      <c r="BA685">
        <f>IF(Kinder!BO684&gt;=4.5,IF('Berechnung 4_5 _ x'!G$5="Nein",4.5,IF(Kinder!AM$903&lt;3,IF(MAX(Kinder!$AJ$903:AM$903)&lt;3,4.5,Kinder!BO684),MIN('Berechnung 4_5 _ x'!$E$31:$F$32))),Kinder!BO684)</f>
        <v>0</v>
      </c>
      <c r="BB685">
        <f>IF(Kinder!BP684&gt;=4.5,IF('Berechnung 4_5 _ x'!H$5="Nein",4.5,IF(Kinder!AN$903&lt;3,IF(MAX(Kinder!$AJ$903:AN$903)&lt;3,4.5,Kinder!BP684),MIN('Berechnung 4_5 _ x'!$E$31:$F$32))),Kinder!BP684)</f>
        <v>0</v>
      </c>
      <c r="BC685">
        <f>IF(Kinder!BQ684&gt;=4.5,IF('Berechnung 4_5 _ x'!I$5="Nein",4.5,IF(Kinder!AO$903&lt;3,IF(MAX(Kinder!$AJ$903:AO$903)&lt;3,4.5,Kinder!BQ684),MIN('Berechnung 4_5 _ x'!$E$31:$F$32))),Kinder!BQ684)</f>
        <v>0</v>
      </c>
      <c r="BD685">
        <f>IF(Kinder!BR684&gt;=4.5,IF('Berechnung 4_5 _ x'!J$5="Nein",4.5,IF(Kinder!AP$903&lt;3,IF(MAX(Kinder!$AJ$903:AP$903)&lt;3,4.5,Kinder!BR684),MIN('Berechnung 4_5 _ x'!$E$31:$F$32))),Kinder!BR684)</f>
        <v>0</v>
      </c>
      <c r="BE685">
        <f>IF(Kinder!BS684&gt;=4.5,IF('Berechnung 4_5 _ x'!K$5="Nein",4.5,IF(Kinder!AQ$903&lt;3,IF(MAX(Kinder!$AJ$903:AQ$903)&lt;3,4.5,Kinder!BS684),MIN('Berechnung 4_5 _ x'!$E$31:$F$32))),Kinder!BS684)</f>
        <v>0</v>
      </c>
      <c r="BF685">
        <f>IF(Kinder!BT684&gt;=4.5,IF('Berechnung 4_5 _ x'!L$5="Nein",4.5,IF(Kinder!AR$903&lt;3,IF(MAX(Kinder!$AJ$903:AR$903)&lt;3,4.5,Kinder!BT684),MIN('Berechnung 4_5 _ x'!$E$31:$F$32))),Kinder!BT684)</f>
        <v>0</v>
      </c>
      <c r="BG685">
        <f>IF(Kinder!BU684&gt;=4.5,IF('Berechnung 4_5 _ x'!M$5="Nein",4.5,IF(Kinder!AS$903&lt;3,IF(MAX(Kinder!$AJ$903:AS$903)&lt;3,4.5,Kinder!BU684),MIN('Berechnung 4_5 _ x'!$E$31:$F$32))),Kinder!BU684)</f>
        <v>0</v>
      </c>
      <c r="BH685">
        <f>IF(Kinder!BV684&gt;=4.5,IF('Berechnung 4_5 _ x'!N$5="Nein",4.5,IF(Kinder!AT$903&lt;3,IF(MAX(Kinder!$AJ$903:AT$903)&lt;3,4.5,Kinder!BV684),MIN('Berechnung 4_5 _ x'!$E$31:$F$32))),Kinder!BV684)</f>
        <v>0</v>
      </c>
      <c r="BI685">
        <f>IF(Kinder!BW684&gt;=4.5,IF('Berechnung 4_5 _ x'!O$5="Nein",4.5,IF(Kinder!AU$903&lt;3,IF(MAX(Kinder!$AJ$903:AU$903)&lt;3,4.5,Kinder!BW684),MIN('Berechnung 4_5 _ x'!$E$31:$F$32))),Kinder!BW684)</f>
        <v>0</v>
      </c>
      <c r="BJ685">
        <f t="shared" ref="BJ685:BU685" si="1136">MIN(AX684,AX685)*AX686</f>
        <v>0</v>
      </c>
      <c r="BK685">
        <f t="shared" si="1136"/>
        <v>0</v>
      </c>
      <c r="BL685">
        <f t="shared" si="1136"/>
        <v>0</v>
      </c>
      <c r="BM685">
        <f t="shared" si="1136"/>
        <v>0</v>
      </c>
      <c r="BN685">
        <f t="shared" si="1136"/>
        <v>0</v>
      </c>
      <c r="BO685">
        <f t="shared" si="1136"/>
        <v>0</v>
      </c>
      <c r="BP685">
        <f t="shared" si="1136"/>
        <v>0</v>
      </c>
      <c r="BQ685">
        <f t="shared" si="1136"/>
        <v>0</v>
      </c>
      <c r="BR685">
        <f t="shared" si="1136"/>
        <v>0</v>
      </c>
      <c r="BS685">
        <f t="shared" si="1136"/>
        <v>0</v>
      </c>
      <c r="BT685">
        <f t="shared" si="1136"/>
        <v>0</v>
      </c>
      <c r="BU685">
        <f t="shared" si="1136"/>
        <v>0</v>
      </c>
      <c r="BV685">
        <f>SUM(BJ685:BU685)</f>
        <v>0</v>
      </c>
      <c r="CJ685" s="78"/>
      <c r="CK685" s="581"/>
      <c r="CL685" s="581"/>
      <c r="CM685" s="581"/>
    </row>
    <row r="686" spans="1:91" ht="13.5" thickBot="1" x14ac:dyDescent="0.25">
      <c r="A686" s="167"/>
      <c r="B686" s="79"/>
      <c r="C686" s="79"/>
      <c r="D686" s="79"/>
      <c r="E686" s="79"/>
      <c r="F686" s="79"/>
      <c r="G686" s="79"/>
      <c r="H686" s="79"/>
      <c r="I686" s="79"/>
      <c r="J686" s="79"/>
      <c r="K686" s="79"/>
      <c r="L686" s="79"/>
      <c r="M686" s="79"/>
      <c r="N686" s="79"/>
      <c r="O686" s="79"/>
      <c r="P686" s="79"/>
      <c r="Q686" s="79"/>
      <c r="R686" s="79"/>
      <c r="S686" s="79"/>
      <c r="T686" s="79"/>
      <c r="U686" s="79"/>
      <c r="V686" s="79"/>
      <c r="W686" s="79"/>
      <c r="X686" s="79"/>
      <c r="Y686" s="79">
        <f t="shared" ref="Y686:AJ686" si="1137">A684*M685</f>
        <v>0</v>
      </c>
      <c r="Z686" s="79">
        <f t="shared" si="1137"/>
        <v>0</v>
      </c>
      <c r="AA686" s="79">
        <f t="shared" si="1137"/>
        <v>0</v>
      </c>
      <c r="AB686" s="79">
        <f t="shared" si="1137"/>
        <v>0</v>
      </c>
      <c r="AC686" s="79">
        <f t="shared" si="1137"/>
        <v>0</v>
      </c>
      <c r="AD686" s="79">
        <f t="shared" si="1137"/>
        <v>0</v>
      </c>
      <c r="AE686" s="79">
        <f t="shared" si="1137"/>
        <v>0</v>
      </c>
      <c r="AF686" s="79">
        <f t="shared" si="1137"/>
        <v>0</v>
      </c>
      <c r="AG686" s="79">
        <f t="shared" si="1137"/>
        <v>0</v>
      </c>
      <c r="AH686" s="79">
        <f t="shared" si="1137"/>
        <v>0</v>
      </c>
      <c r="AI686" s="79">
        <f t="shared" si="1137"/>
        <v>0</v>
      </c>
      <c r="AJ686" s="79">
        <f t="shared" si="1137"/>
        <v>0</v>
      </c>
      <c r="AK686" s="79">
        <f t="shared" ref="AK686:AV686" si="1138">IF(A684&gt;4.4,M685,A684*M685)</f>
        <v>0</v>
      </c>
      <c r="AL686" s="79">
        <f t="shared" si="1138"/>
        <v>0</v>
      </c>
      <c r="AM686" s="79">
        <f t="shared" si="1138"/>
        <v>0</v>
      </c>
      <c r="AN686" s="79">
        <f t="shared" si="1138"/>
        <v>0</v>
      </c>
      <c r="AO686" s="79">
        <f t="shared" si="1138"/>
        <v>0</v>
      </c>
      <c r="AP686" s="79">
        <f t="shared" si="1138"/>
        <v>0</v>
      </c>
      <c r="AQ686" s="79">
        <f t="shared" si="1138"/>
        <v>0</v>
      </c>
      <c r="AR686" s="79">
        <f t="shared" si="1138"/>
        <v>0</v>
      </c>
      <c r="AS686" s="79">
        <f t="shared" si="1138"/>
        <v>0</v>
      </c>
      <c r="AT686" s="79">
        <f t="shared" si="1138"/>
        <v>0</v>
      </c>
      <c r="AU686" s="79">
        <f t="shared" si="1138"/>
        <v>0</v>
      </c>
      <c r="AV686" s="79">
        <f t="shared" si="1138"/>
        <v>0</v>
      </c>
      <c r="AW686" s="79">
        <f>SUM(Y686:AJ686)</f>
        <v>0</v>
      </c>
      <c r="AX686" s="168">
        <f>Kinder!BL685</f>
        <v>0</v>
      </c>
      <c r="AY686" s="168">
        <f>Kinder!BM685</f>
        <v>0</v>
      </c>
      <c r="AZ686" s="168">
        <f>Kinder!BN685</f>
        <v>0</v>
      </c>
      <c r="BA686" s="168">
        <f>Kinder!BO685</f>
        <v>0</v>
      </c>
      <c r="BB686" s="168">
        <f>Kinder!BP685</f>
        <v>0</v>
      </c>
      <c r="BC686" s="168">
        <f>Kinder!BQ685</f>
        <v>0</v>
      </c>
      <c r="BD686" s="168">
        <f>Kinder!BR685</f>
        <v>0</v>
      </c>
      <c r="BE686" s="168">
        <f>Kinder!BS685</f>
        <v>0</v>
      </c>
      <c r="BF686" s="168">
        <f>Kinder!BT685</f>
        <v>0</v>
      </c>
      <c r="BG686" s="168">
        <f>Kinder!BU685</f>
        <v>0</v>
      </c>
      <c r="BH686" s="168">
        <f>Kinder!BV685</f>
        <v>0</v>
      </c>
      <c r="BI686" s="168">
        <f>Kinder!BW685</f>
        <v>0</v>
      </c>
      <c r="BV686" s="79"/>
      <c r="BW686" s="79">
        <f t="shared" ref="BW686:CH686" si="1139">IF(MIN(AX684,AX685)&gt;4.5,4.5*AX686,BJ685)</f>
        <v>0</v>
      </c>
      <c r="BX686" s="79">
        <f t="shared" si="1139"/>
        <v>0</v>
      </c>
      <c r="BY686" s="79">
        <f t="shared" si="1139"/>
        <v>0</v>
      </c>
      <c r="BZ686" s="79">
        <f t="shared" si="1139"/>
        <v>0</v>
      </c>
      <c r="CA686" s="79">
        <f t="shared" si="1139"/>
        <v>0</v>
      </c>
      <c r="CB686" s="79">
        <f t="shared" si="1139"/>
        <v>0</v>
      </c>
      <c r="CC686" s="79">
        <f t="shared" si="1139"/>
        <v>0</v>
      </c>
      <c r="CD686" s="79">
        <f t="shared" si="1139"/>
        <v>0</v>
      </c>
      <c r="CE686" s="79">
        <f t="shared" si="1139"/>
        <v>0</v>
      </c>
      <c r="CF686" s="79">
        <f t="shared" si="1139"/>
        <v>0</v>
      </c>
      <c r="CG686" s="79">
        <f t="shared" si="1139"/>
        <v>0</v>
      </c>
      <c r="CH686" s="79">
        <f t="shared" si="1139"/>
        <v>0</v>
      </c>
      <c r="CI686" s="79">
        <f>SUM(BW686:CH686)</f>
        <v>0</v>
      </c>
      <c r="CJ686" s="80"/>
      <c r="CK686" s="581"/>
      <c r="CL686" s="581"/>
      <c r="CM686" s="581"/>
    </row>
    <row r="687" spans="1:91" x14ac:dyDescent="0.2">
      <c r="A687" s="124">
        <f>Kinder!E687</f>
        <v>0</v>
      </c>
      <c r="B687">
        <f>Kinder!F687</f>
        <v>0</v>
      </c>
      <c r="C687">
        <f>Kinder!G687</f>
        <v>0</v>
      </c>
      <c r="D687">
        <f>Kinder!H687</f>
        <v>0</v>
      </c>
      <c r="E687">
        <f>Kinder!I687</f>
        <v>0</v>
      </c>
      <c r="F687">
        <f>Kinder!J687</f>
        <v>0</v>
      </c>
      <c r="G687">
        <f>Kinder!K687</f>
        <v>0</v>
      </c>
      <c r="H687">
        <f>Kinder!L687</f>
        <v>0</v>
      </c>
      <c r="I687">
        <f>Kinder!M687</f>
        <v>0</v>
      </c>
      <c r="J687">
        <f>Kinder!N687</f>
        <v>0</v>
      </c>
      <c r="K687">
        <f>Kinder!O687</f>
        <v>0</v>
      </c>
      <c r="L687">
        <f>Kinder!P687</f>
        <v>0</v>
      </c>
      <c r="AX687" s="165">
        <f>IF(Kinder!BL687=4.5,'Berechnung 4_5 _ x'!$E$31,Kinder!BL687)</f>
        <v>0</v>
      </c>
      <c r="AY687" s="165">
        <f>IF(Kinder!F687=4.5,'Berechnung 4_5 _ x'!$E$31,Kinder!F687)</f>
        <v>0</v>
      </c>
      <c r="AZ687" s="165">
        <f>IF(Kinder!G687=4.5,'Berechnung 4_5 _ x'!$E$31,Kinder!G687)</f>
        <v>0</v>
      </c>
      <c r="BA687" s="165">
        <f>IF(Kinder!H687=4.5,'Berechnung 4_5 _ x'!$E$31,Kinder!H687)</f>
        <v>0</v>
      </c>
      <c r="BB687" s="165">
        <f>IF(Kinder!I687=4.5,'Berechnung 4_5 _ x'!$E$31,Kinder!I687)</f>
        <v>0</v>
      </c>
      <c r="BC687" s="165">
        <f>IF(Kinder!J687=4.5,'Berechnung 4_5 _ x'!$E$31,Kinder!J687)</f>
        <v>0</v>
      </c>
      <c r="BD687" s="165">
        <f>IF(Kinder!K687=4.5,'Berechnung 4_5 _ x'!$E$31,Kinder!K687)</f>
        <v>0</v>
      </c>
      <c r="BE687" s="165">
        <f>IF(Kinder!L687=4.5,'Berechnung 4_5 _ x'!$E$31,Kinder!L687)</f>
        <v>0</v>
      </c>
      <c r="BF687" s="165">
        <f>IF(Kinder!M687=4.5,'Berechnung 4_5 _ x'!$E$31,Kinder!M687)</f>
        <v>0</v>
      </c>
      <c r="BG687" s="165">
        <f>IF(Kinder!N687=4.5,'Berechnung 4_5 _ x'!$E$31,Kinder!N687)</f>
        <v>0</v>
      </c>
      <c r="BH687" s="165">
        <f>IF(Kinder!O687=4.5,'Berechnung 4_5 _ x'!$E$31,Kinder!O687)</f>
        <v>0</v>
      </c>
      <c r="BI687" s="165">
        <f>IF(Kinder!P687=4.5,'Berechnung 4_5 _ x'!$E$31,Kinder!P687)</f>
        <v>0</v>
      </c>
      <c r="BJ687" s="165"/>
      <c r="BK687" s="165"/>
      <c r="BL687" s="165"/>
      <c r="BM687" s="165"/>
      <c r="BN687" s="165"/>
      <c r="BO687" s="165"/>
      <c r="BP687" s="165"/>
      <c r="BQ687" s="165"/>
      <c r="BR687" s="165"/>
      <c r="BS687" s="165"/>
      <c r="BT687" s="165"/>
      <c r="BU687" s="165"/>
      <c r="BW687">
        <f t="shared" ref="BW687:CH687" si="1140">IF(MIN(AX687,AX688)&gt;=4.5,1*AX689,BJ688)</f>
        <v>0</v>
      </c>
      <c r="BX687">
        <f t="shared" si="1140"/>
        <v>0</v>
      </c>
      <c r="BY687">
        <f t="shared" si="1140"/>
        <v>0</v>
      </c>
      <c r="BZ687">
        <f t="shared" si="1140"/>
        <v>0</v>
      </c>
      <c r="CA687">
        <f t="shared" si="1140"/>
        <v>0</v>
      </c>
      <c r="CB687">
        <f t="shared" si="1140"/>
        <v>0</v>
      </c>
      <c r="CC687">
        <f t="shared" si="1140"/>
        <v>0</v>
      </c>
      <c r="CD687">
        <f t="shared" si="1140"/>
        <v>0</v>
      </c>
      <c r="CE687">
        <f t="shared" si="1140"/>
        <v>0</v>
      </c>
      <c r="CF687">
        <f t="shared" si="1140"/>
        <v>0</v>
      </c>
      <c r="CG687">
        <f t="shared" si="1140"/>
        <v>0</v>
      </c>
      <c r="CH687">
        <f t="shared" si="1140"/>
        <v>0</v>
      </c>
      <c r="CJ687" s="78">
        <f>SUM(BW687:CH687)</f>
        <v>0</v>
      </c>
      <c r="CK687" s="581">
        <f>CL687+CM687</f>
        <v>0</v>
      </c>
      <c r="CL687" s="581">
        <f>IF(COUNTIF(Kinder!E689:P689,Antrag!$C$4)=0,0,(IF(AND(A687=2,Kinder!E689=Antrag!$C$4),M688,0)+IF(AND(OR(A687=2,B687=2),Kinder!F689=Antrag!$C$4),N688,0)+IF(AND(OR(A687=2,B687=2,C687=2),Kinder!G689=Antrag!$C$4),O688,0)+IF(AND(OR(A687=2,B687=2,C687=2,D687=2),Kinder!H689=Antrag!$C$4),P688,0)+IF(AND(OR(A687=2,B687=2,C687=2,D687=2,E687=2),Kinder!I689=Antrag!$C$4),Q688,0)+IF(AND(OR(A687=2,B687=2,C687=2,D687=2,E687=2,F687=2),Kinder!J689=Antrag!$C$4),R688,0))/12)</f>
        <v>0</v>
      </c>
      <c r="CM687" s="581">
        <f>IF(COUNTIF(Kinder!E689:P689,Antrag!$C$4)=0,0,(IF(AND(OR(A687=2,B687=2,C687=2,D687=2,E687=2,F687=2,G687=2),Kinder!K689=Antrag!$C$4),S688,0)+IF(AND(OR(A687=2,B687=2,C687=2,D687=2,E687=2,F687=2,G687=2,H687=2),Kinder!L689=Antrag!$C$4),T688,0)+IF(AND(OR(A687=2,B687=2,C687=2,D687=2,E687=2,F687=2,G687=2,H687=2,I687=2),Kinder!M689=Antrag!$C$4),U688,0)+IF(AND(OR(A687=2,B687=2,C687=2,D687=2,E687=2,F687=2,G687=2,H687=2,I687=2,J687=2),Kinder!N689=Antrag!$C$4),V688,0)+IF(AND(OR(A687=2,B687=2,C687=2,D687=2,E687=2,F687=2,G687=2,H687=2,I687=2,J687=2,K687=2),Kinder!O689=Antrag!$C$4),W688,0)+IF(AND(OR(A687=2,B687=2,C687=2,D687=2,E687=2,F687=2,G687=2,H687=2,I687=2,J687=2,K687=2,L687=2),Kinder!P689=Antrag!$C$4),X688,0))/12)</f>
        <v>0</v>
      </c>
    </row>
    <row r="688" spans="1:91" x14ac:dyDescent="0.2">
      <c r="A688" s="124"/>
      <c r="M688">
        <f>Kinder!E688</f>
        <v>0</v>
      </c>
      <c r="N688">
        <f>Kinder!F688</f>
        <v>0</v>
      </c>
      <c r="O688">
        <f>Kinder!G688</f>
        <v>0</v>
      </c>
      <c r="P688">
        <f>Kinder!H688</f>
        <v>0</v>
      </c>
      <c r="Q688">
        <f>Kinder!I688</f>
        <v>0</v>
      </c>
      <c r="R688">
        <f>Kinder!J688</f>
        <v>0</v>
      </c>
      <c r="S688">
        <f>Kinder!K688</f>
        <v>0</v>
      </c>
      <c r="T688">
        <f>Kinder!L688</f>
        <v>0</v>
      </c>
      <c r="U688">
        <f>Kinder!M688</f>
        <v>0</v>
      </c>
      <c r="V688">
        <f>Kinder!N688</f>
        <v>0</v>
      </c>
      <c r="W688">
        <f>Kinder!O688</f>
        <v>0</v>
      </c>
      <c r="X688">
        <f>Kinder!P688</f>
        <v>0</v>
      </c>
      <c r="AX688">
        <f>IF(Kinder!BL687&gt;=4.5,IF('Berechnung 4_5 _ x'!D$5="Nein",4.5,IF(Kinder!AJ$903&lt;3,IF(MAX(Kinder!$AJ$903:AJ$903)&lt;3,4.5,Kinder!BL687),MIN('Berechnung 4_5 _ x'!$E$31:$F$32))),Kinder!BL687)</f>
        <v>0</v>
      </c>
      <c r="AY688">
        <f>IF(Kinder!BM687&gt;=4.5,IF('Berechnung 4_5 _ x'!E$5="Nein",4.5,IF(Kinder!AK$903&lt;3,IF(MAX(Kinder!$AJ$903:AK$903)&lt;3,4.5,Kinder!BM687),MIN('Berechnung 4_5 _ x'!$E$31:$F$32))),Kinder!BM687)</f>
        <v>0</v>
      </c>
      <c r="AZ688">
        <f>IF(Kinder!BN687&gt;=4.5,IF('Berechnung 4_5 _ x'!F$5="Nein",4.5,IF(Kinder!AL$903&lt;3,IF(MAX(Kinder!$AJ$903:AL$903)&lt;3,4.5,Kinder!BN687),MIN('Berechnung 4_5 _ x'!$E$31:$F$32))),Kinder!BN687)</f>
        <v>0</v>
      </c>
      <c r="BA688">
        <f>IF(Kinder!BO687&gt;=4.5,IF('Berechnung 4_5 _ x'!G$5="Nein",4.5,IF(Kinder!AM$903&lt;3,IF(MAX(Kinder!$AJ$903:AM$903)&lt;3,4.5,Kinder!BO687),MIN('Berechnung 4_5 _ x'!$E$31:$F$32))),Kinder!BO687)</f>
        <v>0</v>
      </c>
      <c r="BB688">
        <f>IF(Kinder!BP687&gt;=4.5,IF('Berechnung 4_5 _ x'!H$5="Nein",4.5,IF(Kinder!AN$903&lt;3,IF(MAX(Kinder!$AJ$903:AN$903)&lt;3,4.5,Kinder!BP687),MIN('Berechnung 4_5 _ x'!$E$31:$F$32))),Kinder!BP687)</f>
        <v>0</v>
      </c>
      <c r="BC688">
        <f>IF(Kinder!BQ687&gt;=4.5,IF('Berechnung 4_5 _ x'!I$5="Nein",4.5,IF(Kinder!AO$903&lt;3,IF(MAX(Kinder!$AJ$903:AO$903)&lt;3,4.5,Kinder!BQ687),MIN('Berechnung 4_5 _ x'!$E$31:$F$32))),Kinder!BQ687)</f>
        <v>0</v>
      </c>
      <c r="BD688">
        <f>IF(Kinder!BR687&gt;=4.5,IF('Berechnung 4_5 _ x'!J$5="Nein",4.5,IF(Kinder!AP$903&lt;3,IF(MAX(Kinder!$AJ$903:AP$903)&lt;3,4.5,Kinder!BR687),MIN('Berechnung 4_5 _ x'!$E$31:$F$32))),Kinder!BR687)</f>
        <v>0</v>
      </c>
      <c r="BE688">
        <f>IF(Kinder!BS687&gt;=4.5,IF('Berechnung 4_5 _ x'!K$5="Nein",4.5,IF(Kinder!AQ$903&lt;3,IF(MAX(Kinder!$AJ$903:AQ$903)&lt;3,4.5,Kinder!BS687),MIN('Berechnung 4_5 _ x'!$E$31:$F$32))),Kinder!BS687)</f>
        <v>0</v>
      </c>
      <c r="BF688">
        <f>IF(Kinder!BT687&gt;=4.5,IF('Berechnung 4_5 _ x'!L$5="Nein",4.5,IF(Kinder!AR$903&lt;3,IF(MAX(Kinder!$AJ$903:AR$903)&lt;3,4.5,Kinder!BT687),MIN('Berechnung 4_5 _ x'!$E$31:$F$32))),Kinder!BT687)</f>
        <v>0</v>
      </c>
      <c r="BG688">
        <f>IF(Kinder!BU687&gt;=4.5,IF('Berechnung 4_5 _ x'!M$5="Nein",4.5,IF(Kinder!AS$903&lt;3,IF(MAX(Kinder!$AJ$903:AS$903)&lt;3,4.5,Kinder!BU687),MIN('Berechnung 4_5 _ x'!$E$31:$F$32))),Kinder!BU687)</f>
        <v>0</v>
      </c>
      <c r="BH688">
        <f>IF(Kinder!BV687&gt;=4.5,IF('Berechnung 4_5 _ x'!N$5="Nein",4.5,IF(Kinder!AT$903&lt;3,IF(MAX(Kinder!$AJ$903:AT$903)&lt;3,4.5,Kinder!BV687),MIN('Berechnung 4_5 _ x'!$E$31:$F$32))),Kinder!BV687)</f>
        <v>0</v>
      </c>
      <c r="BI688">
        <f>IF(Kinder!BW687&gt;=4.5,IF('Berechnung 4_5 _ x'!O$5="Nein",4.5,IF(Kinder!AU$903&lt;3,IF(MAX(Kinder!$AJ$903:AU$903)&lt;3,4.5,Kinder!BW687),MIN('Berechnung 4_5 _ x'!$E$31:$F$32))),Kinder!BW687)</f>
        <v>0</v>
      </c>
      <c r="BJ688">
        <f t="shared" ref="BJ688:BU688" si="1141">MIN(AX687,AX688)*AX689</f>
        <v>0</v>
      </c>
      <c r="BK688">
        <f t="shared" si="1141"/>
        <v>0</v>
      </c>
      <c r="BL688">
        <f t="shared" si="1141"/>
        <v>0</v>
      </c>
      <c r="BM688">
        <f t="shared" si="1141"/>
        <v>0</v>
      </c>
      <c r="BN688">
        <f t="shared" si="1141"/>
        <v>0</v>
      </c>
      <c r="BO688">
        <f t="shared" si="1141"/>
        <v>0</v>
      </c>
      <c r="BP688">
        <f t="shared" si="1141"/>
        <v>0</v>
      </c>
      <c r="BQ688">
        <f t="shared" si="1141"/>
        <v>0</v>
      </c>
      <c r="BR688">
        <f t="shared" si="1141"/>
        <v>0</v>
      </c>
      <c r="BS688">
        <f t="shared" si="1141"/>
        <v>0</v>
      </c>
      <c r="BT688">
        <f t="shared" si="1141"/>
        <v>0</v>
      </c>
      <c r="BU688">
        <f t="shared" si="1141"/>
        <v>0</v>
      </c>
      <c r="BV688">
        <f>SUM(BJ688:BU688)</f>
        <v>0</v>
      </c>
      <c r="CJ688" s="78"/>
      <c r="CK688" s="581"/>
      <c r="CL688" s="581"/>
      <c r="CM688" s="581"/>
    </row>
    <row r="689" spans="1:91" ht="13.5" thickBot="1" x14ac:dyDescent="0.25">
      <c r="A689" s="167"/>
      <c r="B689" s="79"/>
      <c r="C689" s="79"/>
      <c r="D689" s="79"/>
      <c r="E689" s="79"/>
      <c r="F689" s="79"/>
      <c r="G689" s="79"/>
      <c r="H689" s="79"/>
      <c r="I689" s="79"/>
      <c r="J689" s="79"/>
      <c r="K689" s="79"/>
      <c r="L689" s="79"/>
      <c r="M689" s="79"/>
      <c r="N689" s="79"/>
      <c r="O689" s="79"/>
      <c r="P689" s="79"/>
      <c r="Q689" s="79"/>
      <c r="R689" s="79"/>
      <c r="S689" s="79"/>
      <c r="T689" s="79"/>
      <c r="U689" s="79"/>
      <c r="V689" s="79"/>
      <c r="W689" s="79"/>
      <c r="X689" s="79"/>
      <c r="Y689" s="79">
        <f t="shared" ref="Y689:AJ689" si="1142">A687*M688</f>
        <v>0</v>
      </c>
      <c r="Z689" s="79">
        <f t="shared" si="1142"/>
        <v>0</v>
      </c>
      <c r="AA689" s="79">
        <f t="shared" si="1142"/>
        <v>0</v>
      </c>
      <c r="AB689" s="79">
        <f t="shared" si="1142"/>
        <v>0</v>
      </c>
      <c r="AC689" s="79">
        <f t="shared" si="1142"/>
        <v>0</v>
      </c>
      <c r="AD689" s="79">
        <f t="shared" si="1142"/>
        <v>0</v>
      </c>
      <c r="AE689" s="79">
        <f t="shared" si="1142"/>
        <v>0</v>
      </c>
      <c r="AF689" s="79">
        <f t="shared" si="1142"/>
        <v>0</v>
      </c>
      <c r="AG689" s="79">
        <f t="shared" si="1142"/>
        <v>0</v>
      </c>
      <c r="AH689" s="79">
        <f t="shared" si="1142"/>
        <v>0</v>
      </c>
      <c r="AI689" s="79">
        <f t="shared" si="1142"/>
        <v>0</v>
      </c>
      <c r="AJ689" s="79">
        <f t="shared" si="1142"/>
        <v>0</v>
      </c>
      <c r="AK689" s="79">
        <f t="shared" ref="AK689:AV689" si="1143">IF(A687&gt;4.4,M688,A687*M688)</f>
        <v>0</v>
      </c>
      <c r="AL689" s="79">
        <f t="shared" si="1143"/>
        <v>0</v>
      </c>
      <c r="AM689" s="79">
        <f t="shared" si="1143"/>
        <v>0</v>
      </c>
      <c r="AN689" s="79">
        <f t="shared" si="1143"/>
        <v>0</v>
      </c>
      <c r="AO689" s="79">
        <f t="shared" si="1143"/>
        <v>0</v>
      </c>
      <c r="AP689" s="79">
        <f t="shared" si="1143"/>
        <v>0</v>
      </c>
      <c r="AQ689" s="79">
        <f t="shared" si="1143"/>
        <v>0</v>
      </c>
      <c r="AR689" s="79">
        <f t="shared" si="1143"/>
        <v>0</v>
      </c>
      <c r="AS689" s="79">
        <f t="shared" si="1143"/>
        <v>0</v>
      </c>
      <c r="AT689" s="79">
        <f t="shared" si="1143"/>
        <v>0</v>
      </c>
      <c r="AU689" s="79">
        <f t="shared" si="1143"/>
        <v>0</v>
      </c>
      <c r="AV689" s="79">
        <f t="shared" si="1143"/>
        <v>0</v>
      </c>
      <c r="AW689" s="79">
        <f>SUM(Y689:AJ689)</f>
        <v>0</v>
      </c>
      <c r="AX689" s="168">
        <f>Kinder!BL688</f>
        <v>0</v>
      </c>
      <c r="AY689" s="168">
        <f>Kinder!BM688</f>
        <v>0</v>
      </c>
      <c r="AZ689" s="168">
        <f>Kinder!BN688</f>
        <v>0</v>
      </c>
      <c r="BA689" s="168">
        <f>Kinder!BO688</f>
        <v>0</v>
      </c>
      <c r="BB689" s="168">
        <f>Kinder!BP688</f>
        <v>0</v>
      </c>
      <c r="BC689" s="168">
        <f>Kinder!BQ688</f>
        <v>0</v>
      </c>
      <c r="BD689" s="168">
        <f>Kinder!BR688</f>
        <v>0</v>
      </c>
      <c r="BE689" s="168">
        <f>Kinder!BS688</f>
        <v>0</v>
      </c>
      <c r="BF689" s="168">
        <f>Kinder!BT688</f>
        <v>0</v>
      </c>
      <c r="BG689" s="168">
        <f>Kinder!BU688</f>
        <v>0</v>
      </c>
      <c r="BH689" s="168">
        <f>Kinder!BV688</f>
        <v>0</v>
      </c>
      <c r="BI689" s="168">
        <f>Kinder!BW688</f>
        <v>0</v>
      </c>
      <c r="BV689" s="79"/>
      <c r="BW689" s="79">
        <f t="shared" ref="BW689:CH689" si="1144">IF(MIN(AX687,AX688)&gt;4.5,4.5*AX689,BJ688)</f>
        <v>0</v>
      </c>
      <c r="BX689" s="79">
        <f t="shared" si="1144"/>
        <v>0</v>
      </c>
      <c r="BY689" s="79">
        <f t="shared" si="1144"/>
        <v>0</v>
      </c>
      <c r="BZ689" s="79">
        <f t="shared" si="1144"/>
        <v>0</v>
      </c>
      <c r="CA689" s="79">
        <f t="shared" si="1144"/>
        <v>0</v>
      </c>
      <c r="CB689" s="79">
        <f t="shared" si="1144"/>
        <v>0</v>
      </c>
      <c r="CC689" s="79">
        <f t="shared" si="1144"/>
        <v>0</v>
      </c>
      <c r="CD689" s="79">
        <f t="shared" si="1144"/>
        <v>0</v>
      </c>
      <c r="CE689" s="79">
        <f t="shared" si="1144"/>
        <v>0</v>
      </c>
      <c r="CF689" s="79">
        <f t="shared" si="1144"/>
        <v>0</v>
      </c>
      <c r="CG689" s="79">
        <f t="shared" si="1144"/>
        <v>0</v>
      </c>
      <c r="CH689" s="79">
        <f t="shared" si="1144"/>
        <v>0</v>
      </c>
      <c r="CI689" s="79">
        <f>SUM(BW689:CH689)</f>
        <v>0</v>
      </c>
      <c r="CJ689" s="80"/>
      <c r="CK689" s="581"/>
      <c r="CL689" s="581"/>
      <c r="CM689" s="581"/>
    </row>
    <row r="690" spans="1:91" x14ac:dyDescent="0.2">
      <c r="A690" s="124">
        <f>Kinder!E690</f>
        <v>0</v>
      </c>
      <c r="B690">
        <f>Kinder!F690</f>
        <v>0</v>
      </c>
      <c r="C690">
        <f>Kinder!G690</f>
        <v>0</v>
      </c>
      <c r="D690">
        <f>Kinder!H690</f>
        <v>0</v>
      </c>
      <c r="E690">
        <f>Kinder!I690</f>
        <v>0</v>
      </c>
      <c r="F690">
        <f>Kinder!J690</f>
        <v>0</v>
      </c>
      <c r="G690">
        <f>Kinder!K690</f>
        <v>0</v>
      </c>
      <c r="H690">
        <f>Kinder!L690</f>
        <v>0</v>
      </c>
      <c r="I690">
        <f>Kinder!M690</f>
        <v>0</v>
      </c>
      <c r="J690">
        <f>Kinder!N690</f>
        <v>0</v>
      </c>
      <c r="K690">
        <f>Kinder!O690</f>
        <v>0</v>
      </c>
      <c r="L690">
        <f>Kinder!P690</f>
        <v>0</v>
      </c>
      <c r="AX690" s="165">
        <f>IF(Kinder!BL690=4.5,'Berechnung 4_5 _ x'!$E$31,Kinder!BL690)</f>
        <v>0</v>
      </c>
      <c r="AY690" s="165">
        <f>IF(Kinder!F690=4.5,'Berechnung 4_5 _ x'!$E$31,Kinder!F690)</f>
        <v>0</v>
      </c>
      <c r="AZ690" s="165">
        <f>IF(Kinder!G690=4.5,'Berechnung 4_5 _ x'!$E$31,Kinder!G690)</f>
        <v>0</v>
      </c>
      <c r="BA690" s="165">
        <f>IF(Kinder!H690=4.5,'Berechnung 4_5 _ x'!$E$31,Kinder!H690)</f>
        <v>0</v>
      </c>
      <c r="BB690" s="165">
        <f>IF(Kinder!I690=4.5,'Berechnung 4_5 _ x'!$E$31,Kinder!I690)</f>
        <v>0</v>
      </c>
      <c r="BC690" s="165">
        <f>IF(Kinder!J690=4.5,'Berechnung 4_5 _ x'!$E$31,Kinder!J690)</f>
        <v>0</v>
      </c>
      <c r="BD690" s="165">
        <f>IF(Kinder!K690=4.5,'Berechnung 4_5 _ x'!$E$31,Kinder!K690)</f>
        <v>0</v>
      </c>
      <c r="BE690" s="165">
        <f>IF(Kinder!L690=4.5,'Berechnung 4_5 _ x'!$E$31,Kinder!L690)</f>
        <v>0</v>
      </c>
      <c r="BF690" s="165">
        <f>IF(Kinder!M690=4.5,'Berechnung 4_5 _ x'!$E$31,Kinder!M690)</f>
        <v>0</v>
      </c>
      <c r="BG690" s="165">
        <f>IF(Kinder!N690=4.5,'Berechnung 4_5 _ x'!$E$31,Kinder!N690)</f>
        <v>0</v>
      </c>
      <c r="BH690" s="165">
        <f>IF(Kinder!O690=4.5,'Berechnung 4_5 _ x'!$E$31,Kinder!O690)</f>
        <v>0</v>
      </c>
      <c r="BI690" s="165">
        <f>IF(Kinder!P690=4.5,'Berechnung 4_5 _ x'!$E$31,Kinder!P690)</f>
        <v>0</v>
      </c>
      <c r="BJ690" s="165"/>
      <c r="BK690" s="165"/>
      <c r="BL690" s="165"/>
      <c r="BM690" s="165"/>
      <c r="BN690" s="165"/>
      <c r="BO690" s="165"/>
      <c r="BP690" s="165"/>
      <c r="BQ690" s="165"/>
      <c r="BR690" s="165"/>
      <c r="BS690" s="165"/>
      <c r="BT690" s="165"/>
      <c r="BU690" s="165"/>
      <c r="BW690">
        <f t="shared" ref="BW690:CH690" si="1145">IF(MIN(AX690,AX691)&gt;=4.5,1*AX692,BJ691)</f>
        <v>0</v>
      </c>
      <c r="BX690">
        <f t="shared" si="1145"/>
        <v>0</v>
      </c>
      <c r="BY690">
        <f t="shared" si="1145"/>
        <v>0</v>
      </c>
      <c r="BZ690">
        <f t="shared" si="1145"/>
        <v>0</v>
      </c>
      <c r="CA690">
        <f t="shared" si="1145"/>
        <v>0</v>
      </c>
      <c r="CB690">
        <f t="shared" si="1145"/>
        <v>0</v>
      </c>
      <c r="CC690">
        <f t="shared" si="1145"/>
        <v>0</v>
      </c>
      <c r="CD690">
        <f t="shared" si="1145"/>
        <v>0</v>
      </c>
      <c r="CE690">
        <f t="shared" si="1145"/>
        <v>0</v>
      </c>
      <c r="CF690">
        <f t="shared" si="1145"/>
        <v>0</v>
      </c>
      <c r="CG690">
        <f t="shared" si="1145"/>
        <v>0</v>
      </c>
      <c r="CH690">
        <f t="shared" si="1145"/>
        <v>0</v>
      </c>
      <c r="CJ690" s="78">
        <f>SUM(BW690:CH690)</f>
        <v>0</v>
      </c>
      <c r="CK690" s="581">
        <f>CL690+CM690</f>
        <v>0</v>
      </c>
      <c r="CL690" s="581">
        <f>IF(COUNTIF(Kinder!E692:P692,Antrag!$C$4)=0,0,(IF(AND(A690=2,Kinder!E692=Antrag!$C$4),M691,0)+IF(AND(OR(A690=2,B690=2),Kinder!F692=Antrag!$C$4),N691,0)+IF(AND(OR(A690=2,B690=2,C690=2),Kinder!G692=Antrag!$C$4),O691,0)+IF(AND(OR(A690=2,B690=2,C690=2,D690=2),Kinder!H692=Antrag!$C$4),P691,0)+IF(AND(OR(A690=2,B690=2,C690=2,D690=2,E690=2),Kinder!I692=Antrag!$C$4),Q691,0)+IF(AND(OR(A690=2,B690=2,C690=2,D690=2,E690=2,F690=2),Kinder!J692=Antrag!$C$4),R691,0))/12)</f>
        <v>0</v>
      </c>
      <c r="CM690" s="581">
        <f>IF(COUNTIF(Kinder!E692:P692,Antrag!$C$4)=0,0,(IF(AND(OR(A690=2,B690=2,C690=2,D690=2,E690=2,F690=2,G690=2),Kinder!K692=Antrag!$C$4),S691,0)+IF(AND(OR(A690=2,B690=2,C690=2,D690=2,E690=2,F690=2,G690=2,H690=2),Kinder!L692=Antrag!$C$4),T691,0)+IF(AND(OR(A690=2,B690=2,C690=2,D690=2,E690=2,F690=2,G690=2,H690=2,I690=2),Kinder!M692=Antrag!$C$4),U691,0)+IF(AND(OR(A690=2,B690=2,C690=2,D690=2,E690=2,F690=2,G690=2,H690=2,I690=2,J690=2),Kinder!N692=Antrag!$C$4),V691,0)+IF(AND(OR(A690=2,B690=2,C690=2,D690=2,E690=2,F690=2,G690=2,H690=2,I690=2,J690=2,K690=2),Kinder!O692=Antrag!$C$4),W691,0)+IF(AND(OR(A690=2,B690=2,C690=2,D690=2,E690=2,F690=2,G690=2,H690=2,I690=2,J690=2,K690=2,L690=2),Kinder!P692=Antrag!$C$4),X691,0))/12)</f>
        <v>0</v>
      </c>
    </row>
    <row r="691" spans="1:91" x14ac:dyDescent="0.2">
      <c r="A691" s="124"/>
      <c r="M691">
        <f>Kinder!E691</f>
        <v>0</v>
      </c>
      <c r="N691">
        <f>Kinder!F691</f>
        <v>0</v>
      </c>
      <c r="O691">
        <f>Kinder!G691</f>
        <v>0</v>
      </c>
      <c r="P691">
        <f>Kinder!H691</f>
        <v>0</v>
      </c>
      <c r="Q691">
        <f>Kinder!I691</f>
        <v>0</v>
      </c>
      <c r="R691">
        <f>Kinder!J691</f>
        <v>0</v>
      </c>
      <c r="S691">
        <f>Kinder!K691</f>
        <v>0</v>
      </c>
      <c r="T691">
        <f>Kinder!L691</f>
        <v>0</v>
      </c>
      <c r="U691">
        <f>Kinder!M691</f>
        <v>0</v>
      </c>
      <c r="V691">
        <f>Kinder!N691</f>
        <v>0</v>
      </c>
      <c r="W691">
        <f>Kinder!O691</f>
        <v>0</v>
      </c>
      <c r="X691">
        <f>Kinder!P691</f>
        <v>0</v>
      </c>
      <c r="AX691">
        <f>IF(Kinder!BL690&gt;=4.5,IF('Berechnung 4_5 _ x'!D$5="Nein",4.5,IF(Kinder!AJ$903&lt;3,IF(MAX(Kinder!$AJ$903:AJ$903)&lt;3,4.5,Kinder!BL690),MIN('Berechnung 4_5 _ x'!$E$31:$F$32))),Kinder!BL690)</f>
        <v>0</v>
      </c>
      <c r="AY691">
        <f>IF(Kinder!BM690&gt;=4.5,IF('Berechnung 4_5 _ x'!E$5="Nein",4.5,IF(Kinder!AK$903&lt;3,IF(MAX(Kinder!$AJ$903:AK$903)&lt;3,4.5,Kinder!BM690),MIN('Berechnung 4_5 _ x'!$E$31:$F$32))),Kinder!BM690)</f>
        <v>0</v>
      </c>
      <c r="AZ691">
        <f>IF(Kinder!BN690&gt;=4.5,IF('Berechnung 4_5 _ x'!F$5="Nein",4.5,IF(Kinder!AL$903&lt;3,IF(MAX(Kinder!$AJ$903:AL$903)&lt;3,4.5,Kinder!BN690),MIN('Berechnung 4_5 _ x'!$E$31:$F$32))),Kinder!BN690)</f>
        <v>0</v>
      </c>
      <c r="BA691">
        <f>IF(Kinder!BO690&gt;=4.5,IF('Berechnung 4_5 _ x'!G$5="Nein",4.5,IF(Kinder!AM$903&lt;3,IF(MAX(Kinder!$AJ$903:AM$903)&lt;3,4.5,Kinder!BO690),MIN('Berechnung 4_5 _ x'!$E$31:$F$32))),Kinder!BO690)</f>
        <v>0</v>
      </c>
      <c r="BB691">
        <f>IF(Kinder!BP690&gt;=4.5,IF('Berechnung 4_5 _ x'!H$5="Nein",4.5,IF(Kinder!AN$903&lt;3,IF(MAX(Kinder!$AJ$903:AN$903)&lt;3,4.5,Kinder!BP690),MIN('Berechnung 4_5 _ x'!$E$31:$F$32))),Kinder!BP690)</f>
        <v>0</v>
      </c>
      <c r="BC691">
        <f>IF(Kinder!BQ690&gt;=4.5,IF('Berechnung 4_5 _ x'!I$5="Nein",4.5,IF(Kinder!AO$903&lt;3,IF(MAX(Kinder!$AJ$903:AO$903)&lt;3,4.5,Kinder!BQ690),MIN('Berechnung 4_5 _ x'!$E$31:$F$32))),Kinder!BQ690)</f>
        <v>0</v>
      </c>
      <c r="BD691">
        <f>IF(Kinder!BR690&gt;=4.5,IF('Berechnung 4_5 _ x'!J$5="Nein",4.5,IF(Kinder!AP$903&lt;3,IF(MAX(Kinder!$AJ$903:AP$903)&lt;3,4.5,Kinder!BR690),MIN('Berechnung 4_5 _ x'!$E$31:$F$32))),Kinder!BR690)</f>
        <v>0</v>
      </c>
      <c r="BE691">
        <f>IF(Kinder!BS690&gt;=4.5,IF('Berechnung 4_5 _ x'!K$5="Nein",4.5,IF(Kinder!AQ$903&lt;3,IF(MAX(Kinder!$AJ$903:AQ$903)&lt;3,4.5,Kinder!BS690),MIN('Berechnung 4_5 _ x'!$E$31:$F$32))),Kinder!BS690)</f>
        <v>0</v>
      </c>
      <c r="BF691">
        <f>IF(Kinder!BT690&gt;=4.5,IF('Berechnung 4_5 _ x'!L$5="Nein",4.5,IF(Kinder!AR$903&lt;3,IF(MAX(Kinder!$AJ$903:AR$903)&lt;3,4.5,Kinder!BT690),MIN('Berechnung 4_5 _ x'!$E$31:$F$32))),Kinder!BT690)</f>
        <v>0</v>
      </c>
      <c r="BG691">
        <f>IF(Kinder!BU690&gt;=4.5,IF('Berechnung 4_5 _ x'!M$5="Nein",4.5,IF(Kinder!AS$903&lt;3,IF(MAX(Kinder!$AJ$903:AS$903)&lt;3,4.5,Kinder!BU690),MIN('Berechnung 4_5 _ x'!$E$31:$F$32))),Kinder!BU690)</f>
        <v>0</v>
      </c>
      <c r="BH691">
        <f>IF(Kinder!BV690&gt;=4.5,IF('Berechnung 4_5 _ x'!N$5="Nein",4.5,IF(Kinder!AT$903&lt;3,IF(MAX(Kinder!$AJ$903:AT$903)&lt;3,4.5,Kinder!BV690),MIN('Berechnung 4_5 _ x'!$E$31:$F$32))),Kinder!BV690)</f>
        <v>0</v>
      </c>
      <c r="BI691">
        <f>IF(Kinder!BW690&gt;=4.5,IF('Berechnung 4_5 _ x'!O$5="Nein",4.5,IF(Kinder!AU$903&lt;3,IF(MAX(Kinder!$AJ$903:AU$903)&lt;3,4.5,Kinder!BW690),MIN('Berechnung 4_5 _ x'!$E$31:$F$32))),Kinder!BW690)</f>
        <v>0</v>
      </c>
      <c r="BJ691">
        <f t="shared" ref="BJ691:BU691" si="1146">MIN(AX690,AX691)*AX692</f>
        <v>0</v>
      </c>
      <c r="BK691">
        <f t="shared" si="1146"/>
        <v>0</v>
      </c>
      <c r="BL691">
        <f t="shared" si="1146"/>
        <v>0</v>
      </c>
      <c r="BM691">
        <f t="shared" si="1146"/>
        <v>0</v>
      </c>
      <c r="BN691">
        <f t="shared" si="1146"/>
        <v>0</v>
      </c>
      <c r="BO691">
        <f t="shared" si="1146"/>
        <v>0</v>
      </c>
      <c r="BP691">
        <f t="shared" si="1146"/>
        <v>0</v>
      </c>
      <c r="BQ691">
        <f t="shared" si="1146"/>
        <v>0</v>
      </c>
      <c r="BR691">
        <f t="shared" si="1146"/>
        <v>0</v>
      </c>
      <c r="BS691">
        <f t="shared" si="1146"/>
        <v>0</v>
      </c>
      <c r="BT691">
        <f t="shared" si="1146"/>
        <v>0</v>
      </c>
      <c r="BU691">
        <f t="shared" si="1146"/>
        <v>0</v>
      </c>
      <c r="BV691">
        <f>SUM(BJ691:BU691)</f>
        <v>0</v>
      </c>
      <c r="CJ691" s="78"/>
      <c r="CK691" s="581"/>
      <c r="CL691" s="581"/>
      <c r="CM691" s="581"/>
    </row>
    <row r="692" spans="1:91" ht="13.5" thickBot="1" x14ac:dyDescent="0.25">
      <c r="A692" s="167"/>
      <c r="B692" s="79"/>
      <c r="C692" s="79"/>
      <c r="D692" s="79"/>
      <c r="E692" s="79"/>
      <c r="F692" s="79"/>
      <c r="G692" s="79"/>
      <c r="H692" s="79"/>
      <c r="I692" s="79"/>
      <c r="J692" s="79"/>
      <c r="K692" s="79"/>
      <c r="L692" s="79"/>
      <c r="M692" s="79"/>
      <c r="N692" s="79"/>
      <c r="O692" s="79"/>
      <c r="P692" s="79"/>
      <c r="Q692" s="79"/>
      <c r="R692" s="79"/>
      <c r="S692" s="79"/>
      <c r="T692" s="79"/>
      <c r="U692" s="79"/>
      <c r="V692" s="79"/>
      <c r="W692" s="79"/>
      <c r="X692" s="79"/>
      <c r="Y692" s="79">
        <f t="shared" ref="Y692:AJ692" si="1147">A690*M691</f>
        <v>0</v>
      </c>
      <c r="Z692" s="79">
        <f t="shared" si="1147"/>
        <v>0</v>
      </c>
      <c r="AA692" s="79">
        <f t="shared" si="1147"/>
        <v>0</v>
      </c>
      <c r="AB692" s="79">
        <f t="shared" si="1147"/>
        <v>0</v>
      </c>
      <c r="AC692" s="79">
        <f t="shared" si="1147"/>
        <v>0</v>
      </c>
      <c r="AD692" s="79">
        <f t="shared" si="1147"/>
        <v>0</v>
      </c>
      <c r="AE692" s="79">
        <f t="shared" si="1147"/>
        <v>0</v>
      </c>
      <c r="AF692" s="79">
        <f t="shared" si="1147"/>
        <v>0</v>
      </c>
      <c r="AG692" s="79">
        <f t="shared" si="1147"/>
        <v>0</v>
      </c>
      <c r="AH692" s="79">
        <f t="shared" si="1147"/>
        <v>0</v>
      </c>
      <c r="AI692" s="79">
        <f t="shared" si="1147"/>
        <v>0</v>
      </c>
      <c r="AJ692" s="79">
        <f t="shared" si="1147"/>
        <v>0</v>
      </c>
      <c r="AK692" s="79">
        <f t="shared" ref="AK692:AV692" si="1148">IF(A690&gt;4.4,M691,A690*M691)</f>
        <v>0</v>
      </c>
      <c r="AL692" s="79">
        <f t="shared" si="1148"/>
        <v>0</v>
      </c>
      <c r="AM692" s="79">
        <f t="shared" si="1148"/>
        <v>0</v>
      </c>
      <c r="AN692" s="79">
        <f t="shared" si="1148"/>
        <v>0</v>
      </c>
      <c r="AO692" s="79">
        <f t="shared" si="1148"/>
        <v>0</v>
      </c>
      <c r="AP692" s="79">
        <f t="shared" si="1148"/>
        <v>0</v>
      </c>
      <c r="AQ692" s="79">
        <f t="shared" si="1148"/>
        <v>0</v>
      </c>
      <c r="AR692" s="79">
        <f t="shared" si="1148"/>
        <v>0</v>
      </c>
      <c r="AS692" s="79">
        <f t="shared" si="1148"/>
        <v>0</v>
      </c>
      <c r="AT692" s="79">
        <f t="shared" si="1148"/>
        <v>0</v>
      </c>
      <c r="AU692" s="79">
        <f t="shared" si="1148"/>
        <v>0</v>
      </c>
      <c r="AV692" s="79">
        <f t="shared" si="1148"/>
        <v>0</v>
      </c>
      <c r="AW692" s="79">
        <f>SUM(Y692:AJ692)</f>
        <v>0</v>
      </c>
      <c r="AX692" s="168">
        <f>Kinder!BL691</f>
        <v>0</v>
      </c>
      <c r="AY692" s="168">
        <f>Kinder!BM691</f>
        <v>0</v>
      </c>
      <c r="AZ692" s="168">
        <f>Kinder!BN691</f>
        <v>0</v>
      </c>
      <c r="BA692" s="168">
        <f>Kinder!BO691</f>
        <v>0</v>
      </c>
      <c r="BB692" s="168">
        <f>Kinder!BP691</f>
        <v>0</v>
      </c>
      <c r="BC692" s="168">
        <f>Kinder!BQ691</f>
        <v>0</v>
      </c>
      <c r="BD692" s="168">
        <f>Kinder!BR691</f>
        <v>0</v>
      </c>
      <c r="BE692" s="168">
        <f>Kinder!BS691</f>
        <v>0</v>
      </c>
      <c r="BF692" s="168">
        <f>Kinder!BT691</f>
        <v>0</v>
      </c>
      <c r="BG692" s="168">
        <f>Kinder!BU691</f>
        <v>0</v>
      </c>
      <c r="BH692" s="168">
        <f>Kinder!BV691</f>
        <v>0</v>
      </c>
      <c r="BI692" s="168">
        <f>Kinder!BW691</f>
        <v>0</v>
      </c>
      <c r="BV692" s="79"/>
      <c r="BW692" s="79">
        <f t="shared" ref="BW692:CH692" si="1149">IF(MIN(AX690,AX691)&gt;4.5,4.5*AX692,BJ691)</f>
        <v>0</v>
      </c>
      <c r="BX692" s="79">
        <f t="shared" si="1149"/>
        <v>0</v>
      </c>
      <c r="BY692" s="79">
        <f t="shared" si="1149"/>
        <v>0</v>
      </c>
      <c r="BZ692" s="79">
        <f t="shared" si="1149"/>
        <v>0</v>
      </c>
      <c r="CA692" s="79">
        <f t="shared" si="1149"/>
        <v>0</v>
      </c>
      <c r="CB692" s="79">
        <f t="shared" si="1149"/>
        <v>0</v>
      </c>
      <c r="CC692" s="79">
        <f t="shared" si="1149"/>
        <v>0</v>
      </c>
      <c r="CD692" s="79">
        <f t="shared" si="1149"/>
        <v>0</v>
      </c>
      <c r="CE692" s="79">
        <f t="shared" si="1149"/>
        <v>0</v>
      </c>
      <c r="CF692" s="79">
        <f t="shared" si="1149"/>
        <v>0</v>
      </c>
      <c r="CG692" s="79">
        <f t="shared" si="1149"/>
        <v>0</v>
      </c>
      <c r="CH692" s="79">
        <f t="shared" si="1149"/>
        <v>0</v>
      </c>
      <c r="CI692" s="79">
        <f>SUM(BW692:CH692)</f>
        <v>0</v>
      </c>
      <c r="CJ692" s="80"/>
      <c r="CK692" s="581"/>
      <c r="CL692" s="581"/>
      <c r="CM692" s="581"/>
    </row>
    <row r="693" spans="1:91" x14ac:dyDescent="0.2">
      <c r="A693" s="124">
        <f>Kinder!E693</f>
        <v>0</v>
      </c>
      <c r="B693">
        <f>Kinder!F693</f>
        <v>0</v>
      </c>
      <c r="C693">
        <f>Kinder!G693</f>
        <v>0</v>
      </c>
      <c r="D693">
        <f>Kinder!H693</f>
        <v>0</v>
      </c>
      <c r="E693">
        <f>Kinder!I693</f>
        <v>0</v>
      </c>
      <c r="F693">
        <f>Kinder!J693</f>
        <v>0</v>
      </c>
      <c r="G693">
        <f>Kinder!K693</f>
        <v>0</v>
      </c>
      <c r="H693">
        <f>Kinder!L693</f>
        <v>0</v>
      </c>
      <c r="I693">
        <f>Kinder!M693</f>
        <v>0</v>
      </c>
      <c r="J693">
        <f>Kinder!N693</f>
        <v>0</v>
      </c>
      <c r="K693">
        <f>Kinder!O693</f>
        <v>0</v>
      </c>
      <c r="L693">
        <f>Kinder!P693</f>
        <v>0</v>
      </c>
      <c r="AX693" s="165">
        <f>IF(Kinder!BL693=4.5,'Berechnung 4_5 _ x'!$E$31,Kinder!BL693)</f>
        <v>0</v>
      </c>
      <c r="AY693" s="165">
        <f>IF(Kinder!F693=4.5,'Berechnung 4_5 _ x'!$E$31,Kinder!F693)</f>
        <v>0</v>
      </c>
      <c r="AZ693" s="165">
        <f>IF(Kinder!G693=4.5,'Berechnung 4_5 _ x'!$E$31,Kinder!G693)</f>
        <v>0</v>
      </c>
      <c r="BA693" s="165">
        <f>IF(Kinder!H693=4.5,'Berechnung 4_5 _ x'!$E$31,Kinder!H693)</f>
        <v>0</v>
      </c>
      <c r="BB693" s="165">
        <f>IF(Kinder!I693=4.5,'Berechnung 4_5 _ x'!$E$31,Kinder!I693)</f>
        <v>0</v>
      </c>
      <c r="BC693" s="165">
        <f>IF(Kinder!J693=4.5,'Berechnung 4_5 _ x'!$E$31,Kinder!J693)</f>
        <v>0</v>
      </c>
      <c r="BD693" s="165">
        <f>IF(Kinder!K693=4.5,'Berechnung 4_5 _ x'!$E$31,Kinder!K693)</f>
        <v>0</v>
      </c>
      <c r="BE693" s="165">
        <f>IF(Kinder!L693=4.5,'Berechnung 4_5 _ x'!$E$31,Kinder!L693)</f>
        <v>0</v>
      </c>
      <c r="BF693" s="165">
        <f>IF(Kinder!M693=4.5,'Berechnung 4_5 _ x'!$E$31,Kinder!M693)</f>
        <v>0</v>
      </c>
      <c r="BG693" s="165">
        <f>IF(Kinder!N693=4.5,'Berechnung 4_5 _ x'!$E$31,Kinder!N693)</f>
        <v>0</v>
      </c>
      <c r="BH693" s="165">
        <f>IF(Kinder!O693=4.5,'Berechnung 4_5 _ x'!$E$31,Kinder!O693)</f>
        <v>0</v>
      </c>
      <c r="BI693" s="165">
        <f>IF(Kinder!P693=4.5,'Berechnung 4_5 _ x'!$E$31,Kinder!P693)</f>
        <v>0</v>
      </c>
      <c r="BJ693" s="165"/>
      <c r="BK693" s="165"/>
      <c r="BL693" s="165"/>
      <c r="BM693" s="165"/>
      <c r="BN693" s="165"/>
      <c r="BO693" s="165"/>
      <c r="BP693" s="165"/>
      <c r="BQ693" s="165"/>
      <c r="BR693" s="165"/>
      <c r="BS693" s="165"/>
      <c r="BT693" s="165"/>
      <c r="BU693" s="165"/>
      <c r="BW693">
        <f t="shared" ref="BW693:CH693" si="1150">IF(MIN(AX693,AX694)&gt;=4.5,1*AX695,BJ694)</f>
        <v>0</v>
      </c>
      <c r="BX693">
        <f t="shared" si="1150"/>
        <v>0</v>
      </c>
      <c r="BY693">
        <f t="shared" si="1150"/>
        <v>0</v>
      </c>
      <c r="BZ693">
        <f t="shared" si="1150"/>
        <v>0</v>
      </c>
      <c r="CA693">
        <f t="shared" si="1150"/>
        <v>0</v>
      </c>
      <c r="CB693">
        <f t="shared" si="1150"/>
        <v>0</v>
      </c>
      <c r="CC693">
        <f t="shared" si="1150"/>
        <v>0</v>
      </c>
      <c r="CD693">
        <f t="shared" si="1150"/>
        <v>0</v>
      </c>
      <c r="CE693">
        <f t="shared" si="1150"/>
        <v>0</v>
      </c>
      <c r="CF693">
        <f t="shared" si="1150"/>
        <v>0</v>
      </c>
      <c r="CG693">
        <f t="shared" si="1150"/>
        <v>0</v>
      </c>
      <c r="CH693">
        <f t="shared" si="1150"/>
        <v>0</v>
      </c>
      <c r="CJ693" s="78">
        <f>SUM(BW693:CH693)</f>
        <v>0</v>
      </c>
      <c r="CK693" s="581">
        <f>CL693+CM693</f>
        <v>0</v>
      </c>
      <c r="CL693" s="581">
        <f>IF(COUNTIF(Kinder!E695:P695,Antrag!$C$4)=0,0,(IF(AND(A693=2,Kinder!E695=Antrag!$C$4),M694,0)+IF(AND(OR(A693=2,B693=2),Kinder!F695=Antrag!$C$4),N694,0)+IF(AND(OR(A693=2,B693=2,C693=2),Kinder!G695=Antrag!$C$4),O694,0)+IF(AND(OR(A693=2,B693=2,C693=2,D693=2),Kinder!H695=Antrag!$C$4),P694,0)+IF(AND(OR(A693=2,B693=2,C693=2,D693=2,E693=2),Kinder!I695=Antrag!$C$4),Q694,0)+IF(AND(OR(A693=2,B693=2,C693=2,D693=2,E693=2,F693=2),Kinder!J695=Antrag!$C$4),R694,0))/12)</f>
        <v>0</v>
      </c>
      <c r="CM693" s="581">
        <f>IF(COUNTIF(Kinder!E695:P695,Antrag!$C$4)=0,0,(IF(AND(OR(A693=2,B693=2,C693=2,D693=2,E693=2,F693=2,G693=2),Kinder!K695=Antrag!$C$4),S694,0)+IF(AND(OR(A693=2,B693=2,C693=2,D693=2,E693=2,F693=2,G693=2,H693=2),Kinder!L695=Antrag!$C$4),T694,0)+IF(AND(OR(A693=2,B693=2,C693=2,D693=2,E693=2,F693=2,G693=2,H693=2,I693=2),Kinder!M695=Antrag!$C$4),U694,0)+IF(AND(OR(A693=2,B693=2,C693=2,D693=2,E693=2,F693=2,G693=2,H693=2,I693=2,J693=2),Kinder!N695=Antrag!$C$4),V694,0)+IF(AND(OR(A693=2,B693=2,C693=2,D693=2,E693=2,F693=2,G693=2,H693=2,I693=2,J693=2,K693=2),Kinder!O695=Antrag!$C$4),W694,0)+IF(AND(OR(A693=2,B693=2,C693=2,D693=2,E693=2,F693=2,G693=2,H693=2,I693=2,J693=2,K693=2,L693=2),Kinder!P695=Antrag!$C$4),X694,0))/12)</f>
        <v>0</v>
      </c>
    </row>
    <row r="694" spans="1:91" x14ac:dyDescent="0.2">
      <c r="A694" s="124"/>
      <c r="M694">
        <f>Kinder!E694</f>
        <v>0</v>
      </c>
      <c r="N694">
        <f>Kinder!F694</f>
        <v>0</v>
      </c>
      <c r="O694">
        <f>Kinder!G694</f>
        <v>0</v>
      </c>
      <c r="P694">
        <f>Kinder!H694</f>
        <v>0</v>
      </c>
      <c r="Q694">
        <f>Kinder!I694</f>
        <v>0</v>
      </c>
      <c r="R694">
        <f>Kinder!J694</f>
        <v>0</v>
      </c>
      <c r="S694">
        <f>Kinder!K694</f>
        <v>0</v>
      </c>
      <c r="T694">
        <f>Kinder!L694</f>
        <v>0</v>
      </c>
      <c r="U694">
        <f>Kinder!M694</f>
        <v>0</v>
      </c>
      <c r="V694">
        <f>Kinder!N694</f>
        <v>0</v>
      </c>
      <c r="W694">
        <f>Kinder!O694</f>
        <v>0</v>
      </c>
      <c r="X694">
        <f>Kinder!P694</f>
        <v>0</v>
      </c>
      <c r="AX694">
        <f>IF(Kinder!BL693&gt;=4.5,IF('Berechnung 4_5 _ x'!D$5="Nein",4.5,IF(Kinder!AJ$903&lt;3,IF(MAX(Kinder!$AJ$903:AJ$903)&lt;3,4.5,Kinder!BL693),MIN('Berechnung 4_5 _ x'!$E$31:$F$32))),Kinder!BL693)</f>
        <v>0</v>
      </c>
      <c r="AY694">
        <f>IF(Kinder!BM693&gt;=4.5,IF('Berechnung 4_5 _ x'!E$5="Nein",4.5,IF(Kinder!AK$903&lt;3,IF(MAX(Kinder!$AJ$903:AK$903)&lt;3,4.5,Kinder!BM693),MIN('Berechnung 4_5 _ x'!$E$31:$F$32))),Kinder!BM693)</f>
        <v>0</v>
      </c>
      <c r="AZ694">
        <f>IF(Kinder!BN693&gt;=4.5,IF('Berechnung 4_5 _ x'!F$5="Nein",4.5,IF(Kinder!AL$903&lt;3,IF(MAX(Kinder!$AJ$903:AL$903)&lt;3,4.5,Kinder!BN693),MIN('Berechnung 4_5 _ x'!$E$31:$F$32))),Kinder!BN693)</f>
        <v>0</v>
      </c>
      <c r="BA694">
        <f>IF(Kinder!BO693&gt;=4.5,IF('Berechnung 4_5 _ x'!G$5="Nein",4.5,IF(Kinder!AM$903&lt;3,IF(MAX(Kinder!$AJ$903:AM$903)&lt;3,4.5,Kinder!BO693),MIN('Berechnung 4_5 _ x'!$E$31:$F$32))),Kinder!BO693)</f>
        <v>0</v>
      </c>
      <c r="BB694">
        <f>IF(Kinder!BP693&gt;=4.5,IF('Berechnung 4_5 _ x'!H$5="Nein",4.5,IF(Kinder!AN$903&lt;3,IF(MAX(Kinder!$AJ$903:AN$903)&lt;3,4.5,Kinder!BP693),MIN('Berechnung 4_5 _ x'!$E$31:$F$32))),Kinder!BP693)</f>
        <v>0</v>
      </c>
      <c r="BC694">
        <f>IF(Kinder!BQ693&gt;=4.5,IF('Berechnung 4_5 _ x'!I$5="Nein",4.5,IF(Kinder!AO$903&lt;3,IF(MAX(Kinder!$AJ$903:AO$903)&lt;3,4.5,Kinder!BQ693),MIN('Berechnung 4_5 _ x'!$E$31:$F$32))),Kinder!BQ693)</f>
        <v>0</v>
      </c>
      <c r="BD694">
        <f>IF(Kinder!BR693&gt;=4.5,IF('Berechnung 4_5 _ x'!J$5="Nein",4.5,IF(Kinder!AP$903&lt;3,IF(MAX(Kinder!$AJ$903:AP$903)&lt;3,4.5,Kinder!BR693),MIN('Berechnung 4_5 _ x'!$E$31:$F$32))),Kinder!BR693)</f>
        <v>0</v>
      </c>
      <c r="BE694">
        <f>IF(Kinder!BS693&gt;=4.5,IF('Berechnung 4_5 _ x'!K$5="Nein",4.5,IF(Kinder!AQ$903&lt;3,IF(MAX(Kinder!$AJ$903:AQ$903)&lt;3,4.5,Kinder!BS693),MIN('Berechnung 4_5 _ x'!$E$31:$F$32))),Kinder!BS693)</f>
        <v>0</v>
      </c>
      <c r="BF694">
        <f>IF(Kinder!BT693&gt;=4.5,IF('Berechnung 4_5 _ x'!L$5="Nein",4.5,IF(Kinder!AR$903&lt;3,IF(MAX(Kinder!$AJ$903:AR$903)&lt;3,4.5,Kinder!BT693),MIN('Berechnung 4_5 _ x'!$E$31:$F$32))),Kinder!BT693)</f>
        <v>0</v>
      </c>
      <c r="BG694">
        <f>IF(Kinder!BU693&gt;=4.5,IF('Berechnung 4_5 _ x'!M$5="Nein",4.5,IF(Kinder!AS$903&lt;3,IF(MAX(Kinder!$AJ$903:AS$903)&lt;3,4.5,Kinder!BU693),MIN('Berechnung 4_5 _ x'!$E$31:$F$32))),Kinder!BU693)</f>
        <v>0</v>
      </c>
      <c r="BH694">
        <f>IF(Kinder!BV693&gt;=4.5,IF('Berechnung 4_5 _ x'!N$5="Nein",4.5,IF(Kinder!AT$903&lt;3,IF(MAX(Kinder!$AJ$903:AT$903)&lt;3,4.5,Kinder!BV693),MIN('Berechnung 4_5 _ x'!$E$31:$F$32))),Kinder!BV693)</f>
        <v>0</v>
      </c>
      <c r="BI694">
        <f>IF(Kinder!BW693&gt;=4.5,IF('Berechnung 4_5 _ x'!O$5="Nein",4.5,IF(Kinder!AU$903&lt;3,IF(MAX(Kinder!$AJ$903:AU$903)&lt;3,4.5,Kinder!BW693),MIN('Berechnung 4_5 _ x'!$E$31:$F$32))),Kinder!BW693)</f>
        <v>0</v>
      </c>
      <c r="BJ694">
        <f t="shared" ref="BJ694:BU694" si="1151">MIN(AX693,AX694)*AX695</f>
        <v>0</v>
      </c>
      <c r="BK694">
        <f t="shared" si="1151"/>
        <v>0</v>
      </c>
      <c r="BL694">
        <f t="shared" si="1151"/>
        <v>0</v>
      </c>
      <c r="BM694">
        <f t="shared" si="1151"/>
        <v>0</v>
      </c>
      <c r="BN694">
        <f t="shared" si="1151"/>
        <v>0</v>
      </c>
      <c r="BO694">
        <f t="shared" si="1151"/>
        <v>0</v>
      </c>
      <c r="BP694">
        <f t="shared" si="1151"/>
        <v>0</v>
      </c>
      <c r="BQ694">
        <f t="shared" si="1151"/>
        <v>0</v>
      </c>
      <c r="BR694">
        <f t="shared" si="1151"/>
        <v>0</v>
      </c>
      <c r="BS694">
        <f t="shared" si="1151"/>
        <v>0</v>
      </c>
      <c r="BT694">
        <f t="shared" si="1151"/>
        <v>0</v>
      </c>
      <c r="BU694">
        <f t="shared" si="1151"/>
        <v>0</v>
      </c>
      <c r="BV694">
        <f>SUM(BJ694:BU694)</f>
        <v>0</v>
      </c>
      <c r="CJ694" s="78"/>
      <c r="CK694" s="581"/>
      <c r="CL694" s="581"/>
      <c r="CM694" s="581"/>
    </row>
    <row r="695" spans="1:91" ht="13.5" thickBot="1" x14ac:dyDescent="0.25">
      <c r="A695" s="167"/>
      <c r="B695" s="79"/>
      <c r="C695" s="79"/>
      <c r="D695" s="79"/>
      <c r="E695" s="79"/>
      <c r="F695" s="79"/>
      <c r="G695" s="79"/>
      <c r="H695" s="79"/>
      <c r="I695" s="79"/>
      <c r="J695" s="79"/>
      <c r="K695" s="79"/>
      <c r="L695" s="79"/>
      <c r="M695" s="79"/>
      <c r="N695" s="79"/>
      <c r="O695" s="79"/>
      <c r="P695" s="79"/>
      <c r="Q695" s="79"/>
      <c r="R695" s="79"/>
      <c r="S695" s="79"/>
      <c r="T695" s="79"/>
      <c r="U695" s="79"/>
      <c r="V695" s="79"/>
      <c r="W695" s="79"/>
      <c r="X695" s="79"/>
      <c r="Y695" s="79">
        <f t="shared" ref="Y695:AJ695" si="1152">A693*M694</f>
        <v>0</v>
      </c>
      <c r="Z695" s="79">
        <f t="shared" si="1152"/>
        <v>0</v>
      </c>
      <c r="AA695" s="79">
        <f t="shared" si="1152"/>
        <v>0</v>
      </c>
      <c r="AB695" s="79">
        <f t="shared" si="1152"/>
        <v>0</v>
      </c>
      <c r="AC695" s="79">
        <f t="shared" si="1152"/>
        <v>0</v>
      </c>
      <c r="AD695" s="79">
        <f t="shared" si="1152"/>
        <v>0</v>
      </c>
      <c r="AE695" s="79">
        <f t="shared" si="1152"/>
        <v>0</v>
      </c>
      <c r="AF695" s="79">
        <f t="shared" si="1152"/>
        <v>0</v>
      </c>
      <c r="AG695" s="79">
        <f t="shared" si="1152"/>
        <v>0</v>
      </c>
      <c r="AH695" s="79">
        <f t="shared" si="1152"/>
        <v>0</v>
      </c>
      <c r="AI695" s="79">
        <f t="shared" si="1152"/>
        <v>0</v>
      </c>
      <c r="AJ695" s="79">
        <f t="shared" si="1152"/>
        <v>0</v>
      </c>
      <c r="AK695" s="79">
        <f t="shared" ref="AK695:AV695" si="1153">IF(A693&gt;4.4,M694,A693*M694)</f>
        <v>0</v>
      </c>
      <c r="AL695" s="79">
        <f t="shared" si="1153"/>
        <v>0</v>
      </c>
      <c r="AM695" s="79">
        <f t="shared" si="1153"/>
        <v>0</v>
      </c>
      <c r="AN695" s="79">
        <f t="shared" si="1153"/>
        <v>0</v>
      </c>
      <c r="AO695" s="79">
        <f t="shared" si="1153"/>
        <v>0</v>
      </c>
      <c r="AP695" s="79">
        <f t="shared" si="1153"/>
        <v>0</v>
      </c>
      <c r="AQ695" s="79">
        <f t="shared" si="1153"/>
        <v>0</v>
      </c>
      <c r="AR695" s="79">
        <f t="shared" si="1153"/>
        <v>0</v>
      </c>
      <c r="AS695" s="79">
        <f t="shared" si="1153"/>
        <v>0</v>
      </c>
      <c r="AT695" s="79">
        <f t="shared" si="1153"/>
        <v>0</v>
      </c>
      <c r="AU695" s="79">
        <f t="shared" si="1153"/>
        <v>0</v>
      </c>
      <c r="AV695" s="79">
        <f t="shared" si="1153"/>
        <v>0</v>
      </c>
      <c r="AW695" s="79">
        <f>SUM(Y695:AJ695)</f>
        <v>0</v>
      </c>
      <c r="AX695" s="168">
        <f>Kinder!BL694</f>
        <v>0</v>
      </c>
      <c r="AY695" s="168">
        <f>Kinder!BM694</f>
        <v>0</v>
      </c>
      <c r="AZ695" s="168">
        <f>Kinder!BN694</f>
        <v>0</v>
      </c>
      <c r="BA695" s="168">
        <f>Kinder!BO694</f>
        <v>0</v>
      </c>
      <c r="BB695" s="168">
        <f>Kinder!BP694</f>
        <v>0</v>
      </c>
      <c r="BC695" s="168">
        <f>Kinder!BQ694</f>
        <v>0</v>
      </c>
      <c r="BD695" s="168">
        <f>Kinder!BR694</f>
        <v>0</v>
      </c>
      <c r="BE695" s="168">
        <f>Kinder!BS694</f>
        <v>0</v>
      </c>
      <c r="BF695" s="168">
        <f>Kinder!BT694</f>
        <v>0</v>
      </c>
      <c r="BG695" s="168">
        <f>Kinder!BU694</f>
        <v>0</v>
      </c>
      <c r="BH695" s="168">
        <f>Kinder!BV694</f>
        <v>0</v>
      </c>
      <c r="BI695" s="168">
        <f>Kinder!BW694</f>
        <v>0</v>
      </c>
      <c r="BV695" s="79"/>
      <c r="BW695" s="79">
        <f t="shared" ref="BW695:CH695" si="1154">IF(MIN(AX693,AX694)&gt;4.5,4.5*AX695,BJ694)</f>
        <v>0</v>
      </c>
      <c r="BX695" s="79">
        <f t="shared" si="1154"/>
        <v>0</v>
      </c>
      <c r="BY695" s="79">
        <f t="shared" si="1154"/>
        <v>0</v>
      </c>
      <c r="BZ695" s="79">
        <f t="shared" si="1154"/>
        <v>0</v>
      </c>
      <c r="CA695" s="79">
        <f t="shared" si="1154"/>
        <v>0</v>
      </c>
      <c r="CB695" s="79">
        <f t="shared" si="1154"/>
        <v>0</v>
      </c>
      <c r="CC695" s="79">
        <f t="shared" si="1154"/>
        <v>0</v>
      </c>
      <c r="CD695" s="79">
        <f t="shared" si="1154"/>
        <v>0</v>
      </c>
      <c r="CE695" s="79">
        <f t="shared" si="1154"/>
        <v>0</v>
      </c>
      <c r="CF695" s="79">
        <f t="shared" si="1154"/>
        <v>0</v>
      </c>
      <c r="CG695" s="79">
        <f t="shared" si="1154"/>
        <v>0</v>
      </c>
      <c r="CH695" s="79">
        <f t="shared" si="1154"/>
        <v>0</v>
      </c>
      <c r="CI695" s="79">
        <f>SUM(BW695:CH695)</f>
        <v>0</v>
      </c>
      <c r="CJ695" s="80"/>
      <c r="CK695" s="581"/>
      <c r="CL695" s="581"/>
      <c r="CM695" s="581"/>
    </row>
    <row r="696" spans="1:91" x14ac:dyDescent="0.2">
      <c r="A696" s="124">
        <f>Kinder!E696</f>
        <v>0</v>
      </c>
      <c r="B696">
        <f>Kinder!F696</f>
        <v>0</v>
      </c>
      <c r="C696">
        <f>Kinder!G696</f>
        <v>0</v>
      </c>
      <c r="D696">
        <f>Kinder!H696</f>
        <v>0</v>
      </c>
      <c r="E696">
        <f>Kinder!I696</f>
        <v>0</v>
      </c>
      <c r="F696">
        <f>Kinder!J696</f>
        <v>0</v>
      </c>
      <c r="G696">
        <f>Kinder!K696</f>
        <v>0</v>
      </c>
      <c r="H696">
        <f>Kinder!L696</f>
        <v>0</v>
      </c>
      <c r="I696">
        <f>Kinder!M696</f>
        <v>0</v>
      </c>
      <c r="J696">
        <f>Kinder!N696</f>
        <v>0</v>
      </c>
      <c r="K696">
        <f>Kinder!O696</f>
        <v>0</v>
      </c>
      <c r="L696">
        <f>Kinder!P696</f>
        <v>0</v>
      </c>
      <c r="AX696" s="165">
        <f>IF(Kinder!BL696=4.5,'Berechnung 4_5 _ x'!$E$31,Kinder!BL696)</f>
        <v>0</v>
      </c>
      <c r="AY696" s="165">
        <f>IF(Kinder!F696=4.5,'Berechnung 4_5 _ x'!$E$31,Kinder!F696)</f>
        <v>0</v>
      </c>
      <c r="AZ696" s="165">
        <f>IF(Kinder!G696=4.5,'Berechnung 4_5 _ x'!$E$31,Kinder!G696)</f>
        <v>0</v>
      </c>
      <c r="BA696" s="165">
        <f>IF(Kinder!H696=4.5,'Berechnung 4_5 _ x'!$E$31,Kinder!H696)</f>
        <v>0</v>
      </c>
      <c r="BB696" s="165">
        <f>IF(Kinder!I696=4.5,'Berechnung 4_5 _ x'!$E$31,Kinder!I696)</f>
        <v>0</v>
      </c>
      <c r="BC696" s="165">
        <f>IF(Kinder!J696=4.5,'Berechnung 4_5 _ x'!$E$31,Kinder!J696)</f>
        <v>0</v>
      </c>
      <c r="BD696" s="165">
        <f>IF(Kinder!K696=4.5,'Berechnung 4_5 _ x'!$E$31,Kinder!K696)</f>
        <v>0</v>
      </c>
      <c r="BE696" s="165">
        <f>IF(Kinder!L696=4.5,'Berechnung 4_5 _ x'!$E$31,Kinder!L696)</f>
        <v>0</v>
      </c>
      <c r="BF696" s="165">
        <f>IF(Kinder!M696=4.5,'Berechnung 4_5 _ x'!$E$31,Kinder!M696)</f>
        <v>0</v>
      </c>
      <c r="BG696" s="165">
        <f>IF(Kinder!N696=4.5,'Berechnung 4_5 _ x'!$E$31,Kinder!N696)</f>
        <v>0</v>
      </c>
      <c r="BH696" s="165">
        <f>IF(Kinder!O696=4.5,'Berechnung 4_5 _ x'!$E$31,Kinder!O696)</f>
        <v>0</v>
      </c>
      <c r="BI696" s="165">
        <f>IF(Kinder!P696=4.5,'Berechnung 4_5 _ x'!$E$31,Kinder!P696)</f>
        <v>0</v>
      </c>
      <c r="BJ696" s="165"/>
      <c r="BK696" s="165"/>
      <c r="BL696" s="165"/>
      <c r="BM696" s="165"/>
      <c r="BN696" s="165"/>
      <c r="BO696" s="165"/>
      <c r="BP696" s="165"/>
      <c r="BQ696" s="165"/>
      <c r="BR696" s="165"/>
      <c r="BS696" s="165"/>
      <c r="BT696" s="165"/>
      <c r="BU696" s="165"/>
      <c r="BW696">
        <f t="shared" ref="BW696:CH696" si="1155">IF(MIN(AX696,AX697)&gt;=4.5,1*AX698,BJ697)</f>
        <v>0</v>
      </c>
      <c r="BX696">
        <f t="shared" si="1155"/>
        <v>0</v>
      </c>
      <c r="BY696">
        <f t="shared" si="1155"/>
        <v>0</v>
      </c>
      <c r="BZ696">
        <f t="shared" si="1155"/>
        <v>0</v>
      </c>
      <c r="CA696">
        <f t="shared" si="1155"/>
        <v>0</v>
      </c>
      <c r="CB696">
        <f t="shared" si="1155"/>
        <v>0</v>
      </c>
      <c r="CC696">
        <f t="shared" si="1155"/>
        <v>0</v>
      </c>
      <c r="CD696">
        <f t="shared" si="1155"/>
        <v>0</v>
      </c>
      <c r="CE696">
        <f t="shared" si="1155"/>
        <v>0</v>
      </c>
      <c r="CF696">
        <f t="shared" si="1155"/>
        <v>0</v>
      </c>
      <c r="CG696">
        <f t="shared" si="1155"/>
        <v>0</v>
      </c>
      <c r="CH696">
        <f t="shared" si="1155"/>
        <v>0</v>
      </c>
      <c r="CJ696" s="78">
        <f>SUM(BW696:CH696)</f>
        <v>0</v>
      </c>
      <c r="CK696" s="581">
        <f>CL696+CM696</f>
        <v>0</v>
      </c>
      <c r="CL696" s="581">
        <f>IF(COUNTIF(Kinder!E698:P698,Antrag!$C$4)=0,0,(IF(AND(A696=2,Kinder!E698=Antrag!$C$4),M697,0)+IF(AND(OR(A696=2,B696=2),Kinder!F698=Antrag!$C$4),N697,0)+IF(AND(OR(A696=2,B696=2,C696=2),Kinder!G698=Antrag!$C$4),O697,0)+IF(AND(OR(A696=2,B696=2,C696=2,D696=2),Kinder!H698=Antrag!$C$4),P697,0)+IF(AND(OR(A696=2,B696=2,C696=2,D696=2,E696=2),Kinder!I698=Antrag!$C$4),Q697,0)+IF(AND(OR(A696=2,B696=2,C696=2,D696=2,E696=2,F696=2),Kinder!J698=Antrag!$C$4),R697,0))/12)</f>
        <v>0</v>
      </c>
      <c r="CM696" s="581">
        <f>IF(COUNTIF(Kinder!E698:P698,Antrag!$C$4)=0,0,(IF(AND(OR(A696=2,B696=2,C696=2,D696=2,E696=2,F696=2,G696=2),Kinder!K698=Antrag!$C$4),S697,0)+IF(AND(OR(A696=2,B696=2,C696=2,D696=2,E696=2,F696=2,G696=2,H696=2),Kinder!L698=Antrag!$C$4),T697,0)+IF(AND(OR(A696=2,B696=2,C696=2,D696=2,E696=2,F696=2,G696=2,H696=2,I696=2),Kinder!M698=Antrag!$C$4),U697,0)+IF(AND(OR(A696=2,B696=2,C696=2,D696=2,E696=2,F696=2,G696=2,H696=2,I696=2,J696=2),Kinder!N698=Antrag!$C$4),V697,0)+IF(AND(OR(A696=2,B696=2,C696=2,D696=2,E696=2,F696=2,G696=2,H696=2,I696=2,J696=2,K696=2),Kinder!O698=Antrag!$C$4),W697,0)+IF(AND(OR(A696=2,B696=2,C696=2,D696=2,E696=2,F696=2,G696=2,H696=2,I696=2,J696=2,K696=2,L696=2),Kinder!P698=Antrag!$C$4),X697,0))/12)</f>
        <v>0</v>
      </c>
    </row>
    <row r="697" spans="1:91" x14ac:dyDescent="0.2">
      <c r="A697" s="124"/>
      <c r="M697">
        <f>Kinder!E697</f>
        <v>0</v>
      </c>
      <c r="N697">
        <f>Kinder!F697</f>
        <v>0</v>
      </c>
      <c r="O697">
        <f>Kinder!G697</f>
        <v>0</v>
      </c>
      <c r="P697">
        <f>Kinder!H697</f>
        <v>0</v>
      </c>
      <c r="Q697">
        <f>Kinder!I697</f>
        <v>0</v>
      </c>
      <c r="R697">
        <f>Kinder!J697</f>
        <v>0</v>
      </c>
      <c r="S697">
        <f>Kinder!K697</f>
        <v>0</v>
      </c>
      <c r="T697">
        <f>Kinder!L697</f>
        <v>0</v>
      </c>
      <c r="U697">
        <f>Kinder!M697</f>
        <v>0</v>
      </c>
      <c r="V697">
        <f>Kinder!N697</f>
        <v>0</v>
      </c>
      <c r="W697">
        <f>Kinder!O697</f>
        <v>0</v>
      </c>
      <c r="X697">
        <f>Kinder!P697</f>
        <v>0</v>
      </c>
      <c r="AX697">
        <f>IF(Kinder!BL696&gt;=4.5,IF('Berechnung 4_5 _ x'!D$5="Nein",4.5,IF(Kinder!AJ$903&lt;3,IF(MAX(Kinder!$AJ$903:AJ$903)&lt;3,4.5,Kinder!BL696),MIN('Berechnung 4_5 _ x'!$E$31:$F$32))),Kinder!BL696)</f>
        <v>0</v>
      </c>
      <c r="AY697">
        <f>IF(Kinder!BM696&gt;=4.5,IF('Berechnung 4_5 _ x'!E$5="Nein",4.5,IF(Kinder!AK$903&lt;3,IF(MAX(Kinder!$AJ$903:AK$903)&lt;3,4.5,Kinder!BM696),MIN('Berechnung 4_5 _ x'!$E$31:$F$32))),Kinder!BM696)</f>
        <v>0</v>
      </c>
      <c r="AZ697">
        <f>IF(Kinder!BN696&gt;=4.5,IF('Berechnung 4_5 _ x'!F$5="Nein",4.5,IF(Kinder!AL$903&lt;3,IF(MAX(Kinder!$AJ$903:AL$903)&lt;3,4.5,Kinder!BN696),MIN('Berechnung 4_5 _ x'!$E$31:$F$32))),Kinder!BN696)</f>
        <v>0</v>
      </c>
      <c r="BA697">
        <f>IF(Kinder!BO696&gt;=4.5,IF('Berechnung 4_5 _ x'!G$5="Nein",4.5,IF(Kinder!AM$903&lt;3,IF(MAX(Kinder!$AJ$903:AM$903)&lt;3,4.5,Kinder!BO696),MIN('Berechnung 4_5 _ x'!$E$31:$F$32))),Kinder!BO696)</f>
        <v>0</v>
      </c>
      <c r="BB697">
        <f>IF(Kinder!BP696&gt;=4.5,IF('Berechnung 4_5 _ x'!H$5="Nein",4.5,IF(Kinder!AN$903&lt;3,IF(MAX(Kinder!$AJ$903:AN$903)&lt;3,4.5,Kinder!BP696),MIN('Berechnung 4_5 _ x'!$E$31:$F$32))),Kinder!BP696)</f>
        <v>0</v>
      </c>
      <c r="BC697">
        <f>IF(Kinder!BQ696&gt;=4.5,IF('Berechnung 4_5 _ x'!I$5="Nein",4.5,IF(Kinder!AO$903&lt;3,IF(MAX(Kinder!$AJ$903:AO$903)&lt;3,4.5,Kinder!BQ696),MIN('Berechnung 4_5 _ x'!$E$31:$F$32))),Kinder!BQ696)</f>
        <v>0</v>
      </c>
      <c r="BD697">
        <f>IF(Kinder!BR696&gt;=4.5,IF('Berechnung 4_5 _ x'!J$5="Nein",4.5,IF(Kinder!AP$903&lt;3,IF(MAX(Kinder!$AJ$903:AP$903)&lt;3,4.5,Kinder!BR696),MIN('Berechnung 4_5 _ x'!$E$31:$F$32))),Kinder!BR696)</f>
        <v>0</v>
      </c>
      <c r="BE697">
        <f>IF(Kinder!BS696&gt;=4.5,IF('Berechnung 4_5 _ x'!K$5="Nein",4.5,IF(Kinder!AQ$903&lt;3,IF(MAX(Kinder!$AJ$903:AQ$903)&lt;3,4.5,Kinder!BS696),MIN('Berechnung 4_5 _ x'!$E$31:$F$32))),Kinder!BS696)</f>
        <v>0</v>
      </c>
      <c r="BF697">
        <f>IF(Kinder!BT696&gt;=4.5,IF('Berechnung 4_5 _ x'!L$5="Nein",4.5,IF(Kinder!AR$903&lt;3,IF(MAX(Kinder!$AJ$903:AR$903)&lt;3,4.5,Kinder!BT696),MIN('Berechnung 4_5 _ x'!$E$31:$F$32))),Kinder!BT696)</f>
        <v>0</v>
      </c>
      <c r="BG697">
        <f>IF(Kinder!BU696&gt;=4.5,IF('Berechnung 4_5 _ x'!M$5="Nein",4.5,IF(Kinder!AS$903&lt;3,IF(MAX(Kinder!$AJ$903:AS$903)&lt;3,4.5,Kinder!BU696),MIN('Berechnung 4_5 _ x'!$E$31:$F$32))),Kinder!BU696)</f>
        <v>0</v>
      </c>
      <c r="BH697">
        <f>IF(Kinder!BV696&gt;=4.5,IF('Berechnung 4_5 _ x'!N$5="Nein",4.5,IF(Kinder!AT$903&lt;3,IF(MAX(Kinder!$AJ$903:AT$903)&lt;3,4.5,Kinder!BV696),MIN('Berechnung 4_5 _ x'!$E$31:$F$32))),Kinder!BV696)</f>
        <v>0</v>
      </c>
      <c r="BI697">
        <f>IF(Kinder!BW696&gt;=4.5,IF('Berechnung 4_5 _ x'!O$5="Nein",4.5,IF(Kinder!AU$903&lt;3,IF(MAX(Kinder!$AJ$903:AU$903)&lt;3,4.5,Kinder!BW696),MIN('Berechnung 4_5 _ x'!$E$31:$F$32))),Kinder!BW696)</f>
        <v>0</v>
      </c>
      <c r="BJ697">
        <f t="shared" ref="BJ697:BU697" si="1156">MIN(AX696,AX697)*AX698</f>
        <v>0</v>
      </c>
      <c r="BK697">
        <f t="shared" si="1156"/>
        <v>0</v>
      </c>
      <c r="BL697">
        <f t="shared" si="1156"/>
        <v>0</v>
      </c>
      <c r="BM697">
        <f t="shared" si="1156"/>
        <v>0</v>
      </c>
      <c r="BN697">
        <f t="shared" si="1156"/>
        <v>0</v>
      </c>
      <c r="BO697">
        <f t="shared" si="1156"/>
        <v>0</v>
      </c>
      <c r="BP697">
        <f t="shared" si="1156"/>
        <v>0</v>
      </c>
      <c r="BQ697">
        <f t="shared" si="1156"/>
        <v>0</v>
      </c>
      <c r="BR697">
        <f t="shared" si="1156"/>
        <v>0</v>
      </c>
      <c r="BS697">
        <f t="shared" si="1156"/>
        <v>0</v>
      </c>
      <c r="BT697">
        <f t="shared" si="1156"/>
        <v>0</v>
      </c>
      <c r="BU697">
        <f t="shared" si="1156"/>
        <v>0</v>
      </c>
      <c r="BV697">
        <f>SUM(BJ697:BU697)</f>
        <v>0</v>
      </c>
      <c r="CJ697" s="78"/>
      <c r="CK697" s="581"/>
      <c r="CL697" s="581"/>
      <c r="CM697" s="581"/>
    </row>
    <row r="698" spans="1:91" ht="13.5" thickBot="1" x14ac:dyDescent="0.25">
      <c r="A698" s="167"/>
      <c r="B698" s="79"/>
      <c r="C698" s="79"/>
      <c r="D698" s="79"/>
      <c r="E698" s="79"/>
      <c r="F698" s="79"/>
      <c r="G698" s="79"/>
      <c r="H698" s="79"/>
      <c r="I698" s="79"/>
      <c r="J698" s="79"/>
      <c r="K698" s="79"/>
      <c r="L698" s="79"/>
      <c r="M698" s="79"/>
      <c r="N698" s="79"/>
      <c r="O698" s="79"/>
      <c r="P698" s="79"/>
      <c r="Q698" s="79"/>
      <c r="R698" s="79"/>
      <c r="S698" s="79"/>
      <c r="T698" s="79"/>
      <c r="U698" s="79"/>
      <c r="V698" s="79"/>
      <c r="W698" s="79"/>
      <c r="X698" s="79"/>
      <c r="Y698" s="79">
        <f t="shared" ref="Y698:AJ698" si="1157">A696*M697</f>
        <v>0</v>
      </c>
      <c r="Z698" s="79">
        <f t="shared" si="1157"/>
        <v>0</v>
      </c>
      <c r="AA698" s="79">
        <f t="shared" si="1157"/>
        <v>0</v>
      </c>
      <c r="AB698" s="79">
        <f t="shared" si="1157"/>
        <v>0</v>
      </c>
      <c r="AC698" s="79">
        <f t="shared" si="1157"/>
        <v>0</v>
      </c>
      <c r="AD698" s="79">
        <f t="shared" si="1157"/>
        <v>0</v>
      </c>
      <c r="AE698" s="79">
        <f t="shared" si="1157"/>
        <v>0</v>
      </c>
      <c r="AF698" s="79">
        <f t="shared" si="1157"/>
        <v>0</v>
      </c>
      <c r="AG698" s="79">
        <f t="shared" si="1157"/>
        <v>0</v>
      </c>
      <c r="AH698" s="79">
        <f t="shared" si="1157"/>
        <v>0</v>
      </c>
      <c r="AI698" s="79">
        <f t="shared" si="1157"/>
        <v>0</v>
      </c>
      <c r="AJ698" s="79">
        <f t="shared" si="1157"/>
        <v>0</v>
      </c>
      <c r="AK698" s="79">
        <f t="shared" ref="AK698:AV698" si="1158">IF(A696&gt;4.4,M697,A696*M697)</f>
        <v>0</v>
      </c>
      <c r="AL698" s="79">
        <f t="shared" si="1158"/>
        <v>0</v>
      </c>
      <c r="AM698" s="79">
        <f t="shared" si="1158"/>
        <v>0</v>
      </c>
      <c r="AN698" s="79">
        <f t="shared" si="1158"/>
        <v>0</v>
      </c>
      <c r="AO698" s="79">
        <f t="shared" si="1158"/>
        <v>0</v>
      </c>
      <c r="AP698" s="79">
        <f t="shared" si="1158"/>
        <v>0</v>
      </c>
      <c r="AQ698" s="79">
        <f t="shared" si="1158"/>
        <v>0</v>
      </c>
      <c r="AR698" s="79">
        <f t="shared" si="1158"/>
        <v>0</v>
      </c>
      <c r="AS698" s="79">
        <f t="shared" si="1158"/>
        <v>0</v>
      </c>
      <c r="AT698" s="79">
        <f t="shared" si="1158"/>
        <v>0</v>
      </c>
      <c r="AU698" s="79">
        <f t="shared" si="1158"/>
        <v>0</v>
      </c>
      <c r="AV698" s="79">
        <f t="shared" si="1158"/>
        <v>0</v>
      </c>
      <c r="AW698" s="79">
        <f>SUM(Y698:AJ698)</f>
        <v>0</v>
      </c>
      <c r="AX698" s="168">
        <f>Kinder!BL697</f>
        <v>0</v>
      </c>
      <c r="AY698" s="168">
        <f>Kinder!BM697</f>
        <v>0</v>
      </c>
      <c r="AZ698" s="168">
        <f>Kinder!BN697</f>
        <v>0</v>
      </c>
      <c r="BA698" s="168">
        <f>Kinder!BO697</f>
        <v>0</v>
      </c>
      <c r="BB698" s="168">
        <f>Kinder!BP697</f>
        <v>0</v>
      </c>
      <c r="BC698" s="168">
        <f>Kinder!BQ697</f>
        <v>0</v>
      </c>
      <c r="BD698" s="168">
        <f>Kinder!BR697</f>
        <v>0</v>
      </c>
      <c r="BE698" s="168">
        <f>Kinder!BS697</f>
        <v>0</v>
      </c>
      <c r="BF698" s="168">
        <f>Kinder!BT697</f>
        <v>0</v>
      </c>
      <c r="BG698" s="168">
        <f>Kinder!BU697</f>
        <v>0</v>
      </c>
      <c r="BH698" s="168">
        <f>Kinder!BV697</f>
        <v>0</v>
      </c>
      <c r="BI698" s="168">
        <f>Kinder!BW697</f>
        <v>0</v>
      </c>
      <c r="BV698" s="79"/>
      <c r="BW698" s="79">
        <f t="shared" ref="BW698:CH698" si="1159">IF(MIN(AX696,AX697)&gt;4.5,4.5*AX698,BJ697)</f>
        <v>0</v>
      </c>
      <c r="BX698" s="79">
        <f t="shared" si="1159"/>
        <v>0</v>
      </c>
      <c r="BY698" s="79">
        <f t="shared" si="1159"/>
        <v>0</v>
      </c>
      <c r="BZ698" s="79">
        <f t="shared" si="1159"/>
        <v>0</v>
      </c>
      <c r="CA698" s="79">
        <f t="shared" si="1159"/>
        <v>0</v>
      </c>
      <c r="CB698" s="79">
        <f t="shared" si="1159"/>
        <v>0</v>
      </c>
      <c r="CC698" s="79">
        <f t="shared" si="1159"/>
        <v>0</v>
      </c>
      <c r="CD698" s="79">
        <f t="shared" si="1159"/>
        <v>0</v>
      </c>
      <c r="CE698" s="79">
        <f t="shared" si="1159"/>
        <v>0</v>
      </c>
      <c r="CF698" s="79">
        <f t="shared" si="1159"/>
        <v>0</v>
      </c>
      <c r="CG698" s="79">
        <f t="shared" si="1159"/>
        <v>0</v>
      </c>
      <c r="CH698" s="79">
        <f t="shared" si="1159"/>
        <v>0</v>
      </c>
      <c r="CI698" s="79">
        <f>SUM(BW698:CH698)</f>
        <v>0</v>
      </c>
      <c r="CJ698" s="80"/>
      <c r="CK698" s="581"/>
      <c r="CL698" s="581"/>
      <c r="CM698" s="581"/>
    </row>
    <row r="699" spans="1:91" x14ac:dyDescent="0.2">
      <c r="A699" s="124">
        <f>Kinder!E699</f>
        <v>0</v>
      </c>
      <c r="B699">
        <f>Kinder!F699</f>
        <v>0</v>
      </c>
      <c r="C699">
        <f>Kinder!G699</f>
        <v>0</v>
      </c>
      <c r="D699">
        <f>Kinder!H699</f>
        <v>0</v>
      </c>
      <c r="E699">
        <f>Kinder!I699</f>
        <v>0</v>
      </c>
      <c r="F699">
        <f>Kinder!J699</f>
        <v>0</v>
      </c>
      <c r="G699">
        <f>Kinder!K699</f>
        <v>0</v>
      </c>
      <c r="H699">
        <f>Kinder!L699</f>
        <v>0</v>
      </c>
      <c r="I699">
        <f>Kinder!M699</f>
        <v>0</v>
      </c>
      <c r="J699">
        <f>Kinder!N699</f>
        <v>0</v>
      </c>
      <c r="K699">
        <f>Kinder!O699</f>
        <v>0</v>
      </c>
      <c r="L699">
        <f>Kinder!P699</f>
        <v>0</v>
      </c>
      <c r="AX699" s="165">
        <f>IF(Kinder!BL699=4.5,'Berechnung 4_5 _ x'!$E$31,Kinder!BL699)</f>
        <v>0</v>
      </c>
      <c r="AY699" s="165">
        <f>IF(Kinder!F699=4.5,'Berechnung 4_5 _ x'!$E$31,Kinder!F699)</f>
        <v>0</v>
      </c>
      <c r="AZ699" s="165">
        <f>IF(Kinder!G699=4.5,'Berechnung 4_5 _ x'!$E$31,Kinder!G699)</f>
        <v>0</v>
      </c>
      <c r="BA699" s="165">
        <f>IF(Kinder!H699=4.5,'Berechnung 4_5 _ x'!$E$31,Kinder!H699)</f>
        <v>0</v>
      </c>
      <c r="BB699" s="165">
        <f>IF(Kinder!I699=4.5,'Berechnung 4_5 _ x'!$E$31,Kinder!I699)</f>
        <v>0</v>
      </c>
      <c r="BC699" s="165">
        <f>IF(Kinder!J699=4.5,'Berechnung 4_5 _ x'!$E$31,Kinder!J699)</f>
        <v>0</v>
      </c>
      <c r="BD699" s="165">
        <f>IF(Kinder!K699=4.5,'Berechnung 4_5 _ x'!$E$31,Kinder!K699)</f>
        <v>0</v>
      </c>
      <c r="BE699" s="165">
        <f>IF(Kinder!L699=4.5,'Berechnung 4_5 _ x'!$E$31,Kinder!L699)</f>
        <v>0</v>
      </c>
      <c r="BF699" s="165">
        <f>IF(Kinder!M699=4.5,'Berechnung 4_5 _ x'!$E$31,Kinder!M699)</f>
        <v>0</v>
      </c>
      <c r="BG699" s="165">
        <f>IF(Kinder!N699=4.5,'Berechnung 4_5 _ x'!$E$31,Kinder!N699)</f>
        <v>0</v>
      </c>
      <c r="BH699" s="165">
        <f>IF(Kinder!O699=4.5,'Berechnung 4_5 _ x'!$E$31,Kinder!O699)</f>
        <v>0</v>
      </c>
      <c r="BI699" s="165">
        <f>IF(Kinder!P699=4.5,'Berechnung 4_5 _ x'!$E$31,Kinder!P699)</f>
        <v>0</v>
      </c>
      <c r="BJ699" s="165"/>
      <c r="BK699" s="165"/>
      <c r="BL699" s="165"/>
      <c r="BM699" s="165"/>
      <c r="BN699" s="165"/>
      <c r="BO699" s="165"/>
      <c r="BP699" s="165"/>
      <c r="BQ699" s="165"/>
      <c r="BR699" s="165"/>
      <c r="BS699" s="165"/>
      <c r="BT699" s="165"/>
      <c r="BU699" s="165"/>
      <c r="BW699">
        <f t="shared" ref="BW699:CH699" si="1160">IF(MIN(AX699,AX700)&gt;=4.5,1*AX701,BJ700)</f>
        <v>0</v>
      </c>
      <c r="BX699">
        <f t="shared" si="1160"/>
        <v>0</v>
      </c>
      <c r="BY699">
        <f t="shared" si="1160"/>
        <v>0</v>
      </c>
      <c r="BZ699">
        <f t="shared" si="1160"/>
        <v>0</v>
      </c>
      <c r="CA699">
        <f t="shared" si="1160"/>
        <v>0</v>
      </c>
      <c r="CB699">
        <f t="shared" si="1160"/>
        <v>0</v>
      </c>
      <c r="CC699">
        <f t="shared" si="1160"/>
        <v>0</v>
      </c>
      <c r="CD699">
        <f t="shared" si="1160"/>
        <v>0</v>
      </c>
      <c r="CE699">
        <f t="shared" si="1160"/>
        <v>0</v>
      </c>
      <c r="CF699">
        <f t="shared" si="1160"/>
        <v>0</v>
      </c>
      <c r="CG699">
        <f t="shared" si="1160"/>
        <v>0</v>
      </c>
      <c r="CH699">
        <f t="shared" si="1160"/>
        <v>0</v>
      </c>
      <c r="CJ699" s="78">
        <f>SUM(BW699:CH699)</f>
        <v>0</v>
      </c>
      <c r="CK699" s="581">
        <f>CL699+CM699</f>
        <v>0</v>
      </c>
      <c r="CL699" s="581">
        <f>IF(COUNTIF(Kinder!E701:P701,Antrag!$C$4)=0,0,(IF(AND(A699=2,Kinder!E701=Antrag!$C$4),M700,0)+IF(AND(OR(A699=2,B699=2),Kinder!F701=Antrag!$C$4),N700,0)+IF(AND(OR(A699=2,B699=2,C699=2),Kinder!G701=Antrag!$C$4),O700,0)+IF(AND(OR(A699=2,B699=2,C699=2,D699=2),Kinder!H701=Antrag!$C$4),P700,0)+IF(AND(OR(A699=2,B699=2,C699=2,D699=2,E699=2),Kinder!I701=Antrag!$C$4),Q700,0)+IF(AND(OR(A699=2,B699=2,C699=2,D699=2,E699=2,F699=2),Kinder!J701=Antrag!$C$4),R700,0))/12)</f>
        <v>0</v>
      </c>
      <c r="CM699" s="581">
        <f>IF(COUNTIF(Kinder!E701:P701,Antrag!$C$4)=0,0,(IF(AND(OR(A699=2,B699=2,C699=2,D699=2,E699=2,F699=2,G699=2),Kinder!K701=Antrag!$C$4),S700,0)+IF(AND(OR(A699=2,B699=2,C699=2,D699=2,E699=2,F699=2,G699=2,H699=2),Kinder!L701=Antrag!$C$4),T700,0)+IF(AND(OR(A699=2,B699=2,C699=2,D699=2,E699=2,F699=2,G699=2,H699=2,I699=2),Kinder!M701=Antrag!$C$4),U700,0)+IF(AND(OR(A699=2,B699=2,C699=2,D699=2,E699=2,F699=2,G699=2,H699=2,I699=2,J699=2),Kinder!N701=Antrag!$C$4),V700,0)+IF(AND(OR(A699=2,B699=2,C699=2,D699=2,E699=2,F699=2,G699=2,H699=2,I699=2,J699=2,K699=2),Kinder!O701=Antrag!$C$4),W700,0)+IF(AND(OR(A699=2,B699=2,C699=2,D699=2,E699=2,F699=2,G699=2,H699=2,I699=2,J699=2,K699=2,L699=2),Kinder!P701=Antrag!$C$4),X700,0))/12)</f>
        <v>0</v>
      </c>
    </row>
    <row r="700" spans="1:91" x14ac:dyDescent="0.2">
      <c r="A700" s="124"/>
      <c r="M700">
        <f>Kinder!E700</f>
        <v>0</v>
      </c>
      <c r="N700">
        <f>Kinder!F700</f>
        <v>0</v>
      </c>
      <c r="O700">
        <f>Kinder!G700</f>
        <v>0</v>
      </c>
      <c r="P700">
        <f>Kinder!H700</f>
        <v>0</v>
      </c>
      <c r="Q700">
        <f>Kinder!I700</f>
        <v>0</v>
      </c>
      <c r="R700">
        <f>Kinder!J700</f>
        <v>0</v>
      </c>
      <c r="S700">
        <f>Kinder!K700</f>
        <v>0</v>
      </c>
      <c r="T700">
        <f>Kinder!L700</f>
        <v>0</v>
      </c>
      <c r="U700">
        <f>Kinder!M700</f>
        <v>0</v>
      </c>
      <c r="V700">
        <f>Kinder!N700</f>
        <v>0</v>
      </c>
      <c r="W700">
        <f>Kinder!O700</f>
        <v>0</v>
      </c>
      <c r="X700">
        <f>Kinder!P700</f>
        <v>0</v>
      </c>
      <c r="AX700">
        <f>IF(Kinder!BL699&gt;=4.5,IF('Berechnung 4_5 _ x'!D$5="Nein",4.5,IF(Kinder!AJ$903&lt;3,IF(MAX(Kinder!$AJ$903:AJ$903)&lt;3,4.5,Kinder!BL699),MIN('Berechnung 4_5 _ x'!$E$31:$F$32))),Kinder!BL699)</f>
        <v>0</v>
      </c>
      <c r="AY700">
        <f>IF(Kinder!BM699&gt;=4.5,IF('Berechnung 4_5 _ x'!E$5="Nein",4.5,IF(Kinder!AK$903&lt;3,IF(MAX(Kinder!$AJ$903:AK$903)&lt;3,4.5,Kinder!BM699),MIN('Berechnung 4_5 _ x'!$E$31:$F$32))),Kinder!BM699)</f>
        <v>0</v>
      </c>
      <c r="AZ700">
        <f>IF(Kinder!BN699&gt;=4.5,IF('Berechnung 4_5 _ x'!F$5="Nein",4.5,IF(Kinder!AL$903&lt;3,IF(MAX(Kinder!$AJ$903:AL$903)&lt;3,4.5,Kinder!BN699),MIN('Berechnung 4_5 _ x'!$E$31:$F$32))),Kinder!BN699)</f>
        <v>0</v>
      </c>
      <c r="BA700">
        <f>IF(Kinder!BO699&gt;=4.5,IF('Berechnung 4_5 _ x'!G$5="Nein",4.5,IF(Kinder!AM$903&lt;3,IF(MAX(Kinder!$AJ$903:AM$903)&lt;3,4.5,Kinder!BO699),MIN('Berechnung 4_5 _ x'!$E$31:$F$32))),Kinder!BO699)</f>
        <v>0</v>
      </c>
      <c r="BB700">
        <f>IF(Kinder!BP699&gt;=4.5,IF('Berechnung 4_5 _ x'!H$5="Nein",4.5,IF(Kinder!AN$903&lt;3,IF(MAX(Kinder!$AJ$903:AN$903)&lt;3,4.5,Kinder!BP699),MIN('Berechnung 4_5 _ x'!$E$31:$F$32))),Kinder!BP699)</f>
        <v>0</v>
      </c>
      <c r="BC700">
        <f>IF(Kinder!BQ699&gt;=4.5,IF('Berechnung 4_5 _ x'!I$5="Nein",4.5,IF(Kinder!AO$903&lt;3,IF(MAX(Kinder!$AJ$903:AO$903)&lt;3,4.5,Kinder!BQ699),MIN('Berechnung 4_5 _ x'!$E$31:$F$32))),Kinder!BQ699)</f>
        <v>0</v>
      </c>
      <c r="BD700">
        <f>IF(Kinder!BR699&gt;=4.5,IF('Berechnung 4_5 _ x'!J$5="Nein",4.5,IF(Kinder!AP$903&lt;3,IF(MAX(Kinder!$AJ$903:AP$903)&lt;3,4.5,Kinder!BR699),MIN('Berechnung 4_5 _ x'!$E$31:$F$32))),Kinder!BR699)</f>
        <v>0</v>
      </c>
      <c r="BE700">
        <f>IF(Kinder!BS699&gt;=4.5,IF('Berechnung 4_5 _ x'!K$5="Nein",4.5,IF(Kinder!AQ$903&lt;3,IF(MAX(Kinder!$AJ$903:AQ$903)&lt;3,4.5,Kinder!BS699),MIN('Berechnung 4_5 _ x'!$E$31:$F$32))),Kinder!BS699)</f>
        <v>0</v>
      </c>
      <c r="BF700">
        <f>IF(Kinder!BT699&gt;=4.5,IF('Berechnung 4_5 _ x'!L$5="Nein",4.5,IF(Kinder!AR$903&lt;3,IF(MAX(Kinder!$AJ$903:AR$903)&lt;3,4.5,Kinder!BT699),MIN('Berechnung 4_5 _ x'!$E$31:$F$32))),Kinder!BT699)</f>
        <v>0</v>
      </c>
      <c r="BG700">
        <f>IF(Kinder!BU699&gt;=4.5,IF('Berechnung 4_5 _ x'!M$5="Nein",4.5,IF(Kinder!AS$903&lt;3,IF(MAX(Kinder!$AJ$903:AS$903)&lt;3,4.5,Kinder!BU699),MIN('Berechnung 4_5 _ x'!$E$31:$F$32))),Kinder!BU699)</f>
        <v>0</v>
      </c>
      <c r="BH700">
        <f>IF(Kinder!BV699&gt;=4.5,IF('Berechnung 4_5 _ x'!N$5="Nein",4.5,IF(Kinder!AT$903&lt;3,IF(MAX(Kinder!$AJ$903:AT$903)&lt;3,4.5,Kinder!BV699),MIN('Berechnung 4_5 _ x'!$E$31:$F$32))),Kinder!BV699)</f>
        <v>0</v>
      </c>
      <c r="BI700">
        <f>IF(Kinder!BW699&gt;=4.5,IF('Berechnung 4_5 _ x'!O$5="Nein",4.5,IF(Kinder!AU$903&lt;3,IF(MAX(Kinder!$AJ$903:AU$903)&lt;3,4.5,Kinder!BW699),MIN('Berechnung 4_5 _ x'!$E$31:$F$32))),Kinder!BW699)</f>
        <v>0</v>
      </c>
      <c r="BJ700">
        <f t="shared" ref="BJ700:BU700" si="1161">MIN(AX699,AX700)*AX701</f>
        <v>0</v>
      </c>
      <c r="BK700">
        <f t="shared" si="1161"/>
        <v>0</v>
      </c>
      <c r="BL700">
        <f t="shared" si="1161"/>
        <v>0</v>
      </c>
      <c r="BM700">
        <f t="shared" si="1161"/>
        <v>0</v>
      </c>
      <c r="BN700">
        <f t="shared" si="1161"/>
        <v>0</v>
      </c>
      <c r="BO700">
        <f t="shared" si="1161"/>
        <v>0</v>
      </c>
      <c r="BP700">
        <f t="shared" si="1161"/>
        <v>0</v>
      </c>
      <c r="BQ700">
        <f t="shared" si="1161"/>
        <v>0</v>
      </c>
      <c r="BR700">
        <f t="shared" si="1161"/>
        <v>0</v>
      </c>
      <c r="BS700">
        <f t="shared" si="1161"/>
        <v>0</v>
      </c>
      <c r="BT700">
        <f t="shared" si="1161"/>
        <v>0</v>
      </c>
      <c r="BU700">
        <f t="shared" si="1161"/>
        <v>0</v>
      </c>
      <c r="BV700">
        <f>SUM(BJ700:BU700)</f>
        <v>0</v>
      </c>
      <c r="CJ700" s="78"/>
      <c r="CK700" s="581"/>
      <c r="CL700" s="581"/>
      <c r="CM700" s="581"/>
    </row>
    <row r="701" spans="1:91" ht="13.5" thickBot="1" x14ac:dyDescent="0.25">
      <c r="A701" s="167"/>
      <c r="B701" s="79"/>
      <c r="C701" s="79"/>
      <c r="D701" s="79"/>
      <c r="E701" s="79"/>
      <c r="F701" s="79"/>
      <c r="G701" s="79"/>
      <c r="H701" s="79"/>
      <c r="I701" s="79"/>
      <c r="J701" s="79"/>
      <c r="K701" s="79"/>
      <c r="L701" s="79"/>
      <c r="M701" s="79"/>
      <c r="N701" s="79"/>
      <c r="O701" s="79"/>
      <c r="P701" s="79"/>
      <c r="Q701" s="79"/>
      <c r="R701" s="79"/>
      <c r="S701" s="79"/>
      <c r="T701" s="79"/>
      <c r="U701" s="79"/>
      <c r="V701" s="79"/>
      <c r="W701" s="79"/>
      <c r="X701" s="79"/>
      <c r="Y701" s="79">
        <f t="shared" ref="Y701:AJ701" si="1162">A699*M700</f>
        <v>0</v>
      </c>
      <c r="Z701" s="79">
        <f t="shared" si="1162"/>
        <v>0</v>
      </c>
      <c r="AA701" s="79">
        <f t="shared" si="1162"/>
        <v>0</v>
      </c>
      <c r="AB701" s="79">
        <f t="shared" si="1162"/>
        <v>0</v>
      </c>
      <c r="AC701" s="79">
        <f t="shared" si="1162"/>
        <v>0</v>
      </c>
      <c r="AD701" s="79">
        <f t="shared" si="1162"/>
        <v>0</v>
      </c>
      <c r="AE701" s="79">
        <f t="shared" si="1162"/>
        <v>0</v>
      </c>
      <c r="AF701" s="79">
        <f t="shared" si="1162"/>
        <v>0</v>
      </c>
      <c r="AG701" s="79">
        <f t="shared" si="1162"/>
        <v>0</v>
      </c>
      <c r="AH701" s="79">
        <f t="shared" si="1162"/>
        <v>0</v>
      </c>
      <c r="AI701" s="79">
        <f t="shared" si="1162"/>
        <v>0</v>
      </c>
      <c r="AJ701" s="79">
        <f t="shared" si="1162"/>
        <v>0</v>
      </c>
      <c r="AK701" s="79">
        <f t="shared" ref="AK701:AV701" si="1163">IF(A699&gt;4.4,M700,A699*M700)</f>
        <v>0</v>
      </c>
      <c r="AL701" s="79">
        <f t="shared" si="1163"/>
        <v>0</v>
      </c>
      <c r="AM701" s="79">
        <f t="shared" si="1163"/>
        <v>0</v>
      </c>
      <c r="AN701" s="79">
        <f t="shared" si="1163"/>
        <v>0</v>
      </c>
      <c r="AO701" s="79">
        <f t="shared" si="1163"/>
        <v>0</v>
      </c>
      <c r="AP701" s="79">
        <f t="shared" si="1163"/>
        <v>0</v>
      </c>
      <c r="AQ701" s="79">
        <f t="shared" si="1163"/>
        <v>0</v>
      </c>
      <c r="AR701" s="79">
        <f t="shared" si="1163"/>
        <v>0</v>
      </c>
      <c r="AS701" s="79">
        <f t="shared" si="1163"/>
        <v>0</v>
      </c>
      <c r="AT701" s="79">
        <f t="shared" si="1163"/>
        <v>0</v>
      </c>
      <c r="AU701" s="79">
        <f t="shared" si="1163"/>
        <v>0</v>
      </c>
      <c r="AV701" s="79">
        <f t="shared" si="1163"/>
        <v>0</v>
      </c>
      <c r="AW701" s="79">
        <f>SUM(Y701:AJ701)</f>
        <v>0</v>
      </c>
      <c r="AX701" s="168">
        <f>Kinder!BL700</f>
        <v>0</v>
      </c>
      <c r="AY701" s="168">
        <f>Kinder!BM700</f>
        <v>0</v>
      </c>
      <c r="AZ701" s="168">
        <f>Kinder!BN700</f>
        <v>0</v>
      </c>
      <c r="BA701" s="168">
        <f>Kinder!BO700</f>
        <v>0</v>
      </c>
      <c r="BB701" s="168">
        <f>Kinder!BP700</f>
        <v>0</v>
      </c>
      <c r="BC701" s="168">
        <f>Kinder!BQ700</f>
        <v>0</v>
      </c>
      <c r="BD701" s="168">
        <f>Kinder!BR700</f>
        <v>0</v>
      </c>
      <c r="BE701" s="168">
        <f>Kinder!BS700</f>
        <v>0</v>
      </c>
      <c r="BF701" s="168">
        <f>Kinder!BT700</f>
        <v>0</v>
      </c>
      <c r="BG701" s="168">
        <f>Kinder!BU700</f>
        <v>0</v>
      </c>
      <c r="BH701" s="168">
        <f>Kinder!BV700</f>
        <v>0</v>
      </c>
      <c r="BI701" s="168">
        <f>Kinder!BW700</f>
        <v>0</v>
      </c>
      <c r="BV701" s="79"/>
      <c r="BW701" s="79">
        <f t="shared" ref="BW701:CH701" si="1164">IF(MIN(AX699,AX700)&gt;4.5,4.5*AX701,BJ700)</f>
        <v>0</v>
      </c>
      <c r="BX701" s="79">
        <f t="shared" si="1164"/>
        <v>0</v>
      </c>
      <c r="BY701" s="79">
        <f t="shared" si="1164"/>
        <v>0</v>
      </c>
      <c r="BZ701" s="79">
        <f t="shared" si="1164"/>
        <v>0</v>
      </c>
      <c r="CA701" s="79">
        <f t="shared" si="1164"/>
        <v>0</v>
      </c>
      <c r="CB701" s="79">
        <f t="shared" si="1164"/>
        <v>0</v>
      </c>
      <c r="CC701" s="79">
        <f t="shared" si="1164"/>
        <v>0</v>
      </c>
      <c r="CD701" s="79">
        <f t="shared" si="1164"/>
        <v>0</v>
      </c>
      <c r="CE701" s="79">
        <f t="shared" si="1164"/>
        <v>0</v>
      </c>
      <c r="CF701" s="79">
        <f t="shared" si="1164"/>
        <v>0</v>
      </c>
      <c r="CG701" s="79">
        <f t="shared" si="1164"/>
        <v>0</v>
      </c>
      <c r="CH701" s="79">
        <f t="shared" si="1164"/>
        <v>0</v>
      </c>
      <c r="CI701" s="79">
        <f>SUM(BW701:CH701)</f>
        <v>0</v>
      </c>
      <c r="CJ701" s="80"/>
      <c r="CK701" s="581"/>
      <c r="CL701" s="581"/>
      <c r="CM701" s="581"/>
    </row>
    <row r="702" spans="1:91" x14ac:dyDescent="0.2">
      <c r="A702" s="124">
        <f>Kinder!E702</f>
        <v>0</v>
      </c>
      <c r="B702">
        <f>Kinder!F702</f>
        <v>0</v>
      </c>
      <c r="C702">
        <f>Kinder!G702</f>
        <v>0</v>
      </c>
      <c r="D702">
        <f>Kinder!H702</f>
        <v>0</v>
      </c>
      <c r="E702">
        <f>Kinder!I702</f>
        <v>0</v>
      </c>
      <c r="F702">
        <f>Kinder!J702</f>
        <v>0</v>
      </c>
      <c r="G702">
        <f>Kinder!K702</f>
        <v>0</v>
      </c>
      <c r="H702">
        <f>Kinder!L702</f>
        <v>0</v>
      </c>
      <c r="I702">
        <f>Kinder!M702</f>
        <v>0</v>
      </c>
      <c r="J702">
        <f>Kinder!N702</f>
        <v>0</v>
      </c>
      <c r="K702">
        <f>Kinder!O702</f>
        <v>0</v>
      </c>
      <c r="L702">
        <f>Kinder!P702</f>
        <v>0</v>
      </c>
      <c r="AX702" s="165">
        <f>IF(Kinder!BL702=4.5,'Berechnung 4_5 _ x'!$E$31,Kinder!BL702)</f>
        <v>0</v>
      </c>
      <c r="AY702" s="165">
        <f>IF(Kinder!F702=4.5,'Berechnung 4_5 _ x'!$E$31,Kinder!F702)</f>
        <v>0</v>
      </c>
      <c r="AZ702" s="165">
        <f>IF(Kinder!G702=4.5,'Berechnung 4_5 _ x'!$E$31,Kinder!G702)</f>
        <v>0</v>
      </c>
      <c r="BA702" s="165">
        <f>IF(Kinder!H702=4.5,'Berechnung 4_5 _ x'!$E$31,Kinder!H702)</f>
        <v>0</v>
      </c>
      <c r="BB702" s="165">
        <f>IF(Kinder!I702=4.5,'Berechnung 4_5 _ x'!$E$31,Kinder!I702)</f>
        <v>0</v>
      </c>
      <c r="BC702" s="165">
        <f>IF(Kinder!J702=4.5,'Berechnung 4_5 _ x'!$E$31,Kinder!J702)</f>
        <v>0</v>
      </c>
      <c r="BD702" s="165">
        <f>IF(Kinder!K702=4.5,'Berechnung 4_5 _ x'!$E$31,Kinder!K702)</f>
        <v>0</v>
      </c>
      <c r="BE702" s="165">
        <f>IF(Kinder!L702=4.5,'Berechnung 4_5 _ x'!$E$31,Kinder!L702)</f>
        <v>0</v>
      </c>
      <c r="BF702" s="165">
        <f>IF(Kinder!M702=4.5,'Berechnung 4_5 _ x'!$E$31,Kinder!M702)</f>
        <v>0</v>
      </c>
      <c r="BG702" s="165">
        <f>IF(Kinder!N702=4.5,'Berechnung 4_5 _ x'!$E$31,Kinder!N702)</f>
        <v>0</v>
      </c>
      <c r="BH702" s="165">
        <f>IF(Kinder!O702=4.5,'Berechnung 4_5 _ x'!$E$31,Kinder!O702)</f>
        <v>0</v>
      </c>
      <c r="BI702" s="165">
        <f>IF(Kinder!P702=4.5,'Berechnung 4_5 _ x'!$E$31,Kinder!P702)</f>
        <v>0</v>
      </c>
      <c r="BJ702" s="165"/>
      <c r="BK702" s="165"/>
      <c r="BL702" s="165"/>
      <c r="BM702" s="165"/>
      <c r="BN702" s="165"/>
      <c r="BO702" s="165"/>
      <c r="BP702" s="165"/>
      <c r="BQ702" s="165"/>
      <c r="BR702" s="165"/>
      <c r="BS702" s="165"/>
      <c r="BT702" s="165"/>
      <c r="BU702" s="165"/>
      <c r="BW702">
        <f t="shared" ref="BW702:CH702" si="1165">IF(MIN(AX702,AX703)&gt;=4.5,1*AX704,BJ703)</f>
        <v>0</v>
      </c>
      <c r="BX702">
        <f t="shared" si="1165"/>
        <v>0</v>
      </c>
      <c r="BY702">
        <f t="shared" si="1165"/>
        <v>0</v>
      </c>
      <c r="BZ702">
        <f t="shared" si="1165"/>
        <v>0</v>
      </c>
      <c r="CA702">
        <f t="shared" si="1165"/>
        <v>0</v>
      </c>
      <c r="CB702">
        <f t="shared" si="1165"/>
        <v>0</v>
      </c>
      <c r="CC702">
        <f t="shared" si="1165"/>
        <v>0</v>
      </c>
      <c r="CD702">
        <f t="shared" si="1165"/>
        <v>0</v>
      </c>
      <c r="CE702">
        <f t="shared" si="1165"/>
        <v>0</v>
      </c>
      <c r="CF702">
        <f t="shared" si="1165"/>
        <v>0</v>
      </c>
      <c r="CG702">
        <f t="shared" si="1165"/>
        <v>0</v>
      </c>
      <c r="CH702">
        <f t="shared" si="1165"/>
        <v>0</v>
      </c>
      <c r="CJ702" s="78">
        <f>SUM(BW702:CH702)</f>
        <v>0</v>
      </c>
      <c r="CK702" s="581">
        <f>CL702+CM702</f>
        <v>0</v>
      </c>
      <c r="CL702" s="581">
        <f>IF(COUNTIF(Kinder!E704:P704,Antrag!$C$4)=0,0,(IF(AND(A702=2,Kinder!E704=Antrag!$C$4),M703,0)+IF(AND(OR(A702=2,B702=2),Kinder!F704=Antrag!$C$4),N703,0)+IF(AND(OR(A702=2,B702=2,C702=2),Kinder!G704=Antrag!$C$4),O703,0)+IF(AND(OR(A702=2,B702=2,C702=2,D702=2),Kinder!H704=Antrag!$C$4),P703,0)+IF(AND(OR(A702=2,B702=2,C702=2,D702=2,E702=2),Kinder!I704=Antrag!$C$4),Q703,0)+IF(AND(OR(A702=2,B702=2,C702=2,D702=2,E702=2,F702=2),Kinder!J704=Antrag!$C$4),R703,0))/12)</f>
        <v>0</v>
      </c>
      <c r="CM702" s="581">
        <f>IF(COUNTIF(Kinder!E704:P704,Antrag!$C$4)=0,0,(IF(AND(OR(A702=2,B702=2,C702=2,D702=2,E702=2,F702=2,G702=2),Kinder!K704=Antrag!$C$4),S703,0)+IF(AND(OR(A702=2,B702=2,C702=2,D702=2,E702=2,F702=2,G702=2,H702=2),Kinder!L704=Antrag!$C$4),T703,0)+IF(AND(OR(A702=2,B702=2,C702=2,D702=2,E702=2,F702=2,G702=2,H702=2,I702=2),Kinder!M704=Antrag!$C$4),U703,0)+IF(AND(OR(A702=2,B702=2,C702=2,D702=2,E702=2,F702=2,G702=2,H702=2,I702=2,J702=2),Kinder!N704=Antrag!$C$4),V703,0)+IF(AND(OR(A702=2,B702=2,C702=2,D702=2,E702=2,F702=2,G702=2,H702=2,I702=2,J702=2,K702=2),Kinder!O704=Antrag!$C$4),W703,0)+IF(AND(OR(A702=2,B702=2,C702=2,D702=2,E702=2,F702=2,G702=2,H702=2,I702=2,J702=2,K702=2,L702=2),Kinder!P704=Antrag!$C$4),X703,0))/12)</f>
        <v>0</v>
      </c>
    </row>
    <row r="703" spans="1:91" x14ac:dyDescent="0.2">
      <c r="A703" s="124"/>
      <c r="M703">
        <f>Kinder!E703</f>
        <v>0</v>
      </c>
      <c r="N703">
        <f>Kinder!F703</f>
        <v>0</v>
      </c>
      <c r="O703">
        <f>Kinder!G703</f>
        <v>0</v>
      </c>
      <c r="P703">
        <f>Kinder!H703</f>
        <v>0</v>
      </c>
      <c r="Q703">
        <f>Kinder!I703</f>
        <v>0</v>
      </c>
      <c r="R703">
        <f>Kinder!J703</f>
        <v>0</v>
      </c>
      <c r="S703">
        <f>Kinder!K703</f>
        <v>0</v>
      </c>
      <c r="T703">
        <f>Kinder!L703</f>
        <v>0</v>
      </c>
      <c r="U703">
        <f>Kinder!M703</f>
        <v>0</v>
      </c>
      <c r="V703">
        <f>Kinder!N703</f>
        <v>0</v>
      </c>
      <c r="W703">
        <f>Kinder!O703</f>
        <v>0</v>
      </c>
      <c r="X703">
        <f>Kinder!P703</f>
        <v>0</v>
      </c>
      <c r="AX703">
        <f>IF(Kinder!BL702&gt;=4.5,IF('Berechnung 4_5 _ x'!D$5="Nein",4.5,IF(Kinder!AJ$903&lt;3,IF(MAX(Kinder!$AJ$903:AJ$903)&lt;3,4.5,Kinder!BL702),MIN('Berechnung 4_5 _ x'!$E$31:$F$32))),Kinder!BL702)</f>
        <v>0</v>
      </c>
      <c r="AY703">
        <f>IF(Kinder!BM702&gt;=4.5,IF('Berechnung 4_5 _ x'!E$5="Nein",4.5,IF(Kinder!AK$903&lt;3,IF(MAX(Kinder!$AJ$903:AK$903)&lt;3,4.5,Kinder!BM702),MIN('Berechnung 4_5 _ x'!$E$31:$F$32))),Kinder!BM702)</f>
        <v>0</v>
      </c>
      <c r="AZ703">
        <f>IF(Kinder!BN702&gt;=4.5,IF('Berechnung 4_5 _ x'!F$5="Nein",4.5,IF(Kinder!AL$903&lt;3,IF(MAX(Kinder!$AJ$903:AL$903)&lt;3,4.5,Kinder!BN702),MIN('Berechnung 4_5 _ x'!$E$31:$F$32))),Kinder!BN702)</f>
        <v>0</v>
      </c>
      <c r="BA703">
        <f>IF(Kinder!BO702&gt;=4.5,IF('Berechnung 4_5 _ x'!G$5="Nein",4.5,IF(Kinder!AM$903&lt;3,IF(MAX(Kinder!$AJ$903:AM$903)&lt;3,4.5,Kinder!BO702),MIN('Berechnung 4_5 _ x'!$E$31:$F$32))),Kinder!BO702)</f>
        <v>0</v>
      </c>
      <c r="BB703">
        <f>IF(Kinder!BP702&gt;=4.5,IF('Berechnung 4_5 _ x'!H$5="Nein",4.5,IF(Kinder!AN$903&lt;3,IF(MAX(Kinder!$AJ$903:AN$903)&lt;3,4.5,Kinder!BP702),MIN('Berechnung 4_5 _ x'!$E$31:$F$32))),Kinder!BP702)</f>
        <v>0</v>
      </c>
      <c r="BC703">
        <f>IF(Kinder!BQ702&gt;=4.5,IF('Berechnung 4_5 _ x'!I$5="Nein",4.5,IF(Kinder!AO$903&lt;3,IF(MAX(Kinder!$AJ$903:AO$903)&lt;3,4.5,Kinder!BQ702),MIN('Berechnung 4_5 _ x'!$E$31:$F$32))),Kinder!BQ702)</f>
        <v>0</v>
      </c>
      <c r="BD703">
        <f>IF(Kinder!BR702&gt;=4.5,IF('Berechnung 4_5 _ x'!J$5="Nein",4.5,IF(Kinder!AP$903&lt;3,IF(MAX(Kinder!$AJ$903:AP$903)&lt;3,4.5,Kinder!BR702),MIN('Berechnung 4_5 _ x'!$E$31:$F$32))),Kinder!BR702)</f>
        <v>0</v>
      </c>
      <c r="BE703">
        <f>IF(Kinder!BS702&gt;=4.5,IF('Berechnung 4_5 _ x'!K$5="Nein",4.5,IF(Kinder!AQ$903&lt;3,IF(MAX(Kinder!$AJ$903:AQ$903)&lt;3,4.5,Kinder!BS702),MIN('Berechnung 4_5 _ x'!$E$31:$F$32))),Kinder!BS702)</f>
        <v>0</v>
      </c>
      <c r="BF703">
        <f>IF(Kinder!BT702&gt;=4.5,IF('Berechnung 4_5 _ x'!L$5="Nein",4.5,IF(Kinder!AR$903&lt;3,IF(MAX(Kinder!$AJ$903:AR$903)&lt;3,4.5,Kinder!BT702),MIN('Berechnung 4_5 _ x'!$E$31:$F$32))),Kinder!BT702)</f>
        <v>0</v>
      </c>
      <c r="BG703">
        <f>IF(Kinder!BU702&gt;=4.5,IF('Berechnung 4_5 _ x'!M$5="Nein",4.5,IF(Kinder!AS$903&lt;3,IF(MAX(Kinder!$AJ$903:AS$903)&lt;3,4.5,Kinder!BU702),MIN('Berechnung 4_5 _ x'!$E$31:$F$32))),Kinder!BU702)</f>
        <v>0</v>
      </c>
      <c r="BH703">
        <f>IF(Kinder!BV702&gt;=4.5,IF('Berechnung 4_5 _ x'!N$5="Nein",4.5,IF(Kinder!AT$903&lt;3,IF(MAX(Kinder!$AJ$903:AT$903)&lt;3,4.5,Kinder!BV702),MIN('Berechnung 4_5 _ x'!$E$31:$F$32))),Kinder!BV702)</f>
        <v>0</v>
      </c>
      <c r="BI703">
        <f>IF(Kinder!BW702&gt;=4.5,IF('Berechnung 4_5 _ x'!O$5="Nein",4.5,IF(Kinder!AU$903&lt;3,IF(MAX(Kinder!$AJ$903:AU$903)&lt;3,4.5,Kinder!BW702),MIN('Berechnung 4_5 _ x'!$E$31:$F$32))),Kinder!BW702)</f>
        <v>0</v>
      </c>
      <c r="BJ703">
        <f t="shared" ref="BJ703:BU703" si="1166">MIN(AX702,AX703)*AX704</f>
        <v>0</v>
      </c>
      <c r="BK703">
        <f t="shared" si="1166"/>
        <v>0</v>
      </c>
      <c r="BL703">
        <f t="shared" si="1166"/>
        <v>0</v>
      </c>
      <c r="BM703">
        <f t="shared" si="1166"/>
        <v>0</v>
      </c>
      <c r="BN703">
        <f t="shared" si="1166"/>
        <v>0</v>
      </c>
      <c r="BO703">
        <f t="shared" si="1166"/>
        <v>0</v>
      </c>
      <c r="BP703">
        <f t="shared" si="1166"/>
        <v>0</v>
      </c>
      <c r="BQ703">
        <f t="shared" si="1166"/>
        <v>0</v>
      </c>
      <c r="BR703">
        <f t="shared" si="1166"/>
        <v>0</v>
      </c>
      <c r="BS703">
        <f t="shared" si="1166"/>
        <v>0</v>
      </c>
      <c r="BT703">
        <f t="shared" si="1166"/>
        <v>0</v>
      </c>
      <c r="BU703">
        <f t="shared" si="1166"/>
        <v>0</v>
      </c>
      <c r="BV703">
        <f>SUM(BJ703:BU703)</f>
        <v>0</v>
      </c>
      <c r="CJ703" s="78"/>
      <c r="CK703" s="581"/>
      <c r="CL703" s="581"/>
      <c r="CM703" s="581"/>
    </row>
    <row r="704" spans="1:91" ht="13.5" thickBot="1" x14ac:dyDescent="0.25">
      <c r="A704" s="167"/>
      <c r="B704" s="79"/>
      <c r="C704" s="79"/>
      <c r="D704" s="79"/>
      <c r="E704" s="79"/>
      <c r="F704" s="79"/>
      <c r="G704" s="79"/>
      <c r="H704" s="79"/>
      <c r="I704" s="79"/>
      <c r="J704" s="79"/>
      <c r="K704" s="79"/>
      <c r="L704" s="79"/>
      <c r="M704" s="79"/>
      <c r="N704" s="79"/>
      <c r="O704" s="79"/>
      <c r="P704" s="79"/>
      <c r="Q704" s="79"/>
      <c r="R704" s="79"/>
      <c r="S704" s="79"/>
      <c r="T704" s="79"/>
      <c r="U704" s="79"/>
      <c r="V704" s="79"/>
      <c r="W704" s="79"/>
      <c r="X704" s="79"/>
      <c r="Y704" s="79">
        <f t="shared" ref="Y704:AJ704" si="1167">A702*M703</f>
        <v>0</v>
      </c>
      <c r="Z704" s="79">
        <f t="shared" si="1167"/>
        <v>0</v>
      </c>
      <c r="AA704" s="79">
        <f t="shared" si="1167"/>
        <v>0</v>
      </c>
      <c r="AB704" s="79">
        <f t="shared" si="1167"/>
        <v>0</v>
      </c>
      <c r="AC704" s="79">
        <f t="shared" si="1167"/>
        <v>0</v>
      </c>
      <c r="AD704" s="79">
        <f t="shared" si="1167"/>
        <v>0</v>
      </c>
      <c r="AE704" s="79">
        <f t="shared" si="1167"/>
        <v>0</v>
      </c>
      <c r="AF704" s="79">
        <f t="shared" si="1167"/>
        <v>0</v>
      </c>
      <c r="AG704" s="79">
        <f t="shared" si="1167"/>
        <v>0</v>
      </c>
      <c r="AH704" s="79">
        <f t="shared" si="1167"/>
        <v>0</v>
      </c>
      <c r="AI704" s="79">
        <f t="shared" si="1167"/>
        <v>0</v>
      </c>
      <c r="AJ704" s="79">
        <f t="shared" si="1167"/>
        <v>0</v>
      </c>
      <c r="AK704" s="79">
        <f t="shared" ref="AK704:AV704" si="1168">IF(A702&gt;4.4,M703,A702*M703)</f>
        <v>0</v>
      </c>
      <c r="AL704" s="79">
        <f t="shared" si="1168"/>
        <v>0</v>
      </c>
      <c r="AM704" s="79">
        <f t="shared" si="1168"/>
        <v>0</v>
      </c>
      <c r="AN704" s="79">
        <f t="shared" si="1168"/>
        <v>0</v>
      </c>
      <c r="AO704" s="79">
        <f t="shared" si="1168"/>
        <v>0</v>
      </c>
      <c r="AP704" s="79">
        <f t="shared" si="1168"/>
        <v>0</v>
      </c>
      <c r="AQ704" s="79">
        <f t="shared" si="1168"/>
        <v>0</v>
      </c>
      <c r="AR704" s="79">
        <f t="shared" si="1168"/>
        <v>0</v>
      </c>
      <c r="AS704" s="79">
        <f t="shared" si="1168"/>
        <v>0</v>
      </c>
      <c r="AT704" s="79">
        <f t="shared" si="1168"/>
        <v>0</v>
      </c>
      <c r="AU704" s="79">
        <f t="shared" si="1168"/>
        <v>0</v>
      </c>
      <c r="AV704" s="79">
        <f t="shared" si="1168"/>
        <v>0</v>
      </c>
      <c r="AW704" s="79">
        <f>SUM(Y704:AJ704)</f>
        <v>0</v>
      </c>
      <c r="AX704" s="168">
        <f>Kinder!BL703</f>
        <v>0</v>
      </c>
      <c r="AY704" s="168">
        <f>Kinder!BM703</f>
        <v>0</v>
      </c>
      <c r="AZ704" s="168">
        <f>Kinder!BN703</f>
        <v>0</v>
      </c>
      <c r="BA704" s="168">
        <f>Kinder!BO703</f>
        <v>0</v>
      </c>
      <c r="BB704" s="168">
        <f>Kinder!BP703</f>
        <v>0</v>
      </c>
      <c r="BC704" s="168">
        <f>Kinder!BQ703</f>
        <v>0</v>
      </c>
      <c r="BD704" s="168">
        <f>Kinder!BR703</f>
        <v>0</v>
      </c>
      <c r="BE704" s="168">
        <f>Kinder!BS703</f>
        <v>0</v>
      </c>
      <c r="BF704" s="168">
        <f>Kinder!BT703</f>
        <v>0</v>
      </c>
      <c r="BG704" s="168">
        <f>Kinder!BU703</f>
        <v>0</v>
      </c>
      <c r="BH704" s="168">
        <f>Kinder!BV703</f>
        <v>0</v>
      </c>
      <c r="BI704" s="168">
        <f>Kinder!BW703</f>
        <v>0</v>
      </c>
      <c r="BV704" s="79"/>
      <c r="BW704" s="79">
        <f t="shared" ref="BW704:CH704" si="1169">IF(MIN(AX702,AX703)&gt;4.5,4.5*AX704,BJ703)</f>
        <v>0</v>
      </c>
      <c r="BX704" s="79">
        <f t="shared" si="1169"/>
        <v>0</v>
      </c>
      <c r="BY704" s="79">
        <f t="shared" si="1169"/>
        <v>0</v>
      </c>
      <c r="BZ704" s="79">
        <f t="shared" si="1169"/>
        <v>0</v>
      </c>
      <c r="CA704" s="79">
        <f t="shared" si="1169"/>
        <v>0</v>
      </c>
      <c r="CB704" s="79">
        <f t="shared" si="1169"/>
        <v>0</v>
      </c>
      <c r="CC704" s="79">
        <f t="shared" si="1169"/>
        <v>0</v>
      </c>
      <c r="CD704" s="79">
        <f t="shared" si="1169"/>
        <v>0</v>
      </c>
      <c r="CE704" s="79">
        <f t="shared" si="1169"/>
        <v>0</v>
      </c>
      <c r="CF704" s="79">
        <f t="shared" si="1169"/>
        <v>0</v>
      </c>
      <c r="CG704" s="79">
        <f t="shared" si="1169"/>
        <v>0</v>
      </c>
      <c r="CH704" s="79">
        <f t="shared" si="1169"/>
        <v>0</v>
      </c>
      <c r="CI704" s="79">
        <f>SUM(BW704:CH704)</f>
        <v>0</v>
      </c>
      <c r="CJ704" s="80"/>
      <c r="CK704" s="581"/>
      <c r="CL704" s="581"/>
      <c r="CM704" s="581"/>
    </row>
    <row r="705" spans="1:91" x14ac:dyDescent="0.2">
      <c r="A705" s="124">
        <f>Kinder!E705</f>
        <v>0</v>
      </c>
      <c r="B705">
        <f>Kinder!F705</f>
        <v>0</v>
      </c>
      <c r="C705">
        <f>Kinder!G705</f>
        <v>0</v>
      </c>
      <c r="D705">
        <f>Kinder!H705</f>
        <v>0</v>
      </c>
      <c r="E705">
        <f>Kinder!I705</f>
        <v>0</v>
      </c>
      <c r="F705">
        <f>Kinder!J705</f>
        <v>0</v>
      </c>
      <c r="G705">
        <f>Kinder!K705</f>
        <v>0</v>
      </c>
      <c r="H705">
        <f>Kinder!L705</f>
        <v>0</v>
      </c>
      <c r="I705">
        <f>Kinder!M705</f>
        <v>0</v>
      </c>
      <c r="J705">
        <f>Kinder!N705</f>
        <v>0</v>
      </c>
      <c r="K705">
        <f>Kinder!O705</f>
        <v>0</v>
      </c>
      <c r="L705">
        <f>Kinder!P705</f>
        <v>0</v>
      </c>
      <c r="AX705" s="165">
        <f>IF(Kinder!BL705=4.5,'Berechnung 4_5 _ x'!$E$31,Kinder!BL705)</f>
        <v>0</v>
      </c>
      <c r="AY705" s="165">
        <f>IF(Kinder!F705=4.5,'Berechnung 4_5 _ x'!$E$31,Kinder!F705)</f>
        <v>0</v>
      </c>
      <c r="AZ705" s="165">
        <f>IF(Kinder!G705=4.5,'Berechnung 4_5 _ x'!$E$31,Kinder!G705)</f>
        <v>0</v>
      </c>
      <c r="BA705" s="165">
        <f>IF(Kinder!H705=4.5,'Berechnung 4_5 _ x'!$E$31,Kinder!H705)</f>
        <v>0</v>
      </c>
      <c r="BB705" s="165">
        <f>IF(Kinder!I705=4.5,'Berechnung 4_5 _ x'!$E$31,Kinder!I705)</f>
        <v>0</v>
      </c>
      <c r="BC705" s="165">
        <f>IF(Kinder!J705=4.5,'Berechnung 4_5 _ x'!$E$31,Kinder!J705)</f>
        <v>0</v>
      </c>
      <c r="BD705" s="165">
        <f>IF(Kinder!K705=4.5,'Berechnung 4_5 _ x'!$E$31,Kinder!K705)</f>
        <v>0</v>
      </c>
      <c r="BE705" s="165">
        <f>IF(Kinder!L705=4.5,'Berechnung 4_5 _ x'!$E$31,Kinder!L705)</f>
        <v>0</v>
      </c>
      <c r="BF705" s="165">
        <f>IF(Kinder!M705=4.5,'Berechnung 4_5 _ x'!$E$31,Kinder!M705)</f>
        <v>0</v>
      </c>
      <c r="BG705" s="165">
        <f>IF(Kinder!N705=4.5,'Berechnung 4_5 _ x'!$E$31,Kinder!N705)</f>
        <v>0</v>
      </c>
      <c r="BH705" s="165">
        <f>IF(Kinder!O705=4.5,'Berechnung 4_5 _ x'!$E$31,Kinder!O705)</f>
        <v>0</v>
      </c>
      <c r="BI705" s="165">
        <f>IF(Kinder!P705=4.5,'Berechnung 4_5 _ x'!$E$31,Kinder!P705)</f>
        <v>0</v>
      </c>
      <c r="BJ705" s="165"/>
      <c r="BK705" s="165"/>
      <c r="BL705" s="165"/>
      <c r="BM705" s="165"/>
      <c r="BN705" s="165"/>
      <c r="BO705" s="165"/>
      <c r="BP705" s="165"/>
      <c r="BQ705" s="165"/>
      <c r="BR705" s="165"/>
      <c r="BS705" s="165"/>
      <c r="BT705" s="165"/>
      <c r="BU705" s="165"/>
      <c r="BW705">
        <f t="shared" ref="BW705:CH705" si="1170">IF(MIN(AX705,AX706)&gt;=4.5,1*AX707,BJ706)</f>
        <v>0</v>
      </c>
      <c r="BX705">
        <f t="shared" si="1170"/>
        <v>0</v>
      </c>
      <c r="BY705">
        <f t="shared" si="1170"/>
        <v>0</v>
      </c>
      <c r="BZ705">
        <f t="shared" si="1170"/>
        <v>0</v>
      </c>
      <c r="CA705">
        <f t="shared" si="1170"/>
        <v>0</v>
      </c>
      <c r="CB705">
        <f t="shared" si="1170"/>
        <v>0</v>
      </c>
      <c r="CC705">
        <f t="shared" si="1170"/>
        <v>0</v>
      </c>
      <c r="CD705">
        <f t="shared" si="1170"/>
        <v>0</v>
      </c>
      <c r="CE705">
        <f t="shared" si="1170"/>
        <v>0</v>
      </c>
      <c r="CF705">
        <f t="shared" si="1170"/>
        <v>0</v>
      </c>
      <c r="CG705">
        <f t="shared" si="1170"/>
        <v>0</v>
      </c>
      <c r="CH705">
        <f t="shared" si="1170"/>
        <v>0</v>
      </c>
      <c r="CJ705" s="78">
        <f>SUM(BW705:CH705)</f>
        <v>0</v>
      </c>
      <c r="CK705" s="581">
        <f>CL705+CM705</f>
        <v>0</v>
      </c>
      <c r="CL705" s="581">
        <f>IF(COUNTIF(Kinder!E707:P707,Antrag!$C$4)=0,0,(IF(AND(A705=2,Kinder!E707=Antrag!$C$4),M706,0)+IF(AND(OR(A705=2,B705=2),Kinder!F707=Antrag!$C$4),N706,0)+IF(AND(OR(A705=2,B705=2,C705=2),Kinder!G707=Antrag!$C$4),O706,0)+IF(AND(OR(A705=2,B705=2,C705=2,D705=2),Kinder!H707=Antrag!$C$4),P706,0)+IF(AND(OR(A705=2,B705=2,C705=2,D705=2,E705=2),Kinder!I707=Antrag!$C$4),Q706,0)+IF(AND(OR(A705=2,B705=2,C705=2,D705=2,E705=2,F705=2),Kinder!J707=Antrag!$C$4),R706,0))/12)</f>
        <v>0</v>
      </c>
      <c r="CM705" s="581">
        <f>IF(COUNTIF(Kinder!E707:P707,Antrag!$C$4)=0,0,(IF(AND(OR(A705=2,B705=2,C705=2,D705=2,E705=2,F705=2,G705=2),Kinder!K707=Antrag!$C$4),S706,0)+IF(AND(OR(A705=2,B705=2,C705=2,D705=2,E705=2,F705=2,G705=2,H705=2),Kinder!L707=Antrag!$C$4),T706,0)+IF(AND(OR(A705=2,B705=2,C705=2,D705=2,E705=2,F705=2,G705=2,H705=2,I705=2),Kinder!M707=Antrag!$C$4),U706,0)+IF(AND(OR(A705=2,B705=2,C705=2,D705=2,E705=2,F705=2,G705=2,H705=2,I705=2,J705=2),Kinder!N707=Antrag!$C$4),V706,0)+IF(AND(OR(A705=2,B705=2,C705=2,D705=2,E705=2,F705=2,G705=2,H705=2,I705=2,J705=2,K705=2),Kinder!O707=Antrag!$C$4),W706,0)+IF(AND(OR(A705=2,B705=2,C705=2,D705=2,E705=2,F705=2,G705=2,H705=2,I705=2,J705=2,K705=2,L705=2),Kinder!P707=Antrag!$C$4),X706,0))/12)</f>
        <v>0</v>
      </c>
    </row>
    <row r="706" spans="1:91" x14ac:dyDescent="0.2">
      <c r="A706" s="124"/>
      <c r="M706">
        <f>Kinder!E706</f>
        <v>0</v>
      </c>
      <c r="N706">
        <f>Kinder!F706</f>
        <v>0</v>
      </c>
      <c r="O706">
        <f>Kinder!G706</f>
        <v>0</v>
      </c>
      <c r="P706">
        <f>Kinder!H706</f>
        <v>0</v>
      </c>
      <c r="Q706">
        <f>Kinder!I706</f>
        <v>0</v>
      </c>
      <c r="R706">
        <f>Kinder!J706</f>
        <v>0</v>
      </c>
      <c r="S706">
        <f>Kinder!K706</f>
        <v>0</v>
      </c>
      <c r="T706">
        <f>Kinder!L706</f>
        <v>0</v>
      </c>
      <c r="U706">
        <f>Kinder!M706</f>
        <v>0</v>
      </c>
      <c r="V706">
        <f>Kinder!N706</f>
        <v>0</v>
      </c>
      <c r="W706">
        <f>Kinder!O706</f>
        <v>0</v>
      </c>
      <c r="X706">
        <f>Kinder!P706</f>
        <v>0</v>
      </c>
      <c r="AX706">
        <f>IF(Kinder!BL705&gt;=4.5,IF('Berechnung 4_5 _ x'!D$5="Nein",4.5,IF(Kinder!AJ$903&lt;3,IF(MAX(Kinder!$AJ$903:AJ$903)&lt;3,4.5,Kinder!BL705),MIN('Berechnung 4_5 _ x'!$E$31:$F$32))),Kinder!BL705)</f>
        <v>0</v>
      </c>
      <c r="AY706">
        <f>IF(Kinder!BM705&gt;=4.5,IF('Berechnung 4_5 _ x'!E$5="Nein",4.5,IF(Kinder!AK$903&lt;3,IF(MAX(Kinder!$AJ$903:AK$903)&lt;3,4.5,Kinder!BM705),MIN('Berechnung 4_5 _ x'!$E$31:$F$32))),Kinder!BM705)</f>
        <v>0</v>
      </c>
      <c r="AZ706">
        <f>IF(Kinder!BN705&gt;=4.5,IF('Berechnung 4_5 _ x'!F$5="Nein",4.5,IF(Kinder!AL$903&lt;3,IF(MAX(Kinder!$AJ$903:AL$903)&lt;3,4.5,Kinder!BN705),MIN('Berechnung 4_5 _ x'!$E$31:$F$32))),Kinder!BN705)</f>
        <v>0</v>
      </c>
      <c r="BA706">
        <f>IF(Kinder!BO705&gt;=4.5,IF('Berechnung 4_5 _ x'!G$5="Nein",4.5,IF(Kinder!AM$903&lt;3,IF(MAX(Kinder!$AJ$903:AM$903)&lt;3,4.5,Kinder!BO705),MIN('Berechnung 4_5 _ x'!$E$31:$F$32))),Kinder!BO705)</f>
        <v>0</v>
      </c>
      <c r="BB706">
        <f>IF(Kinder!BP705&gt;=4.5,IF('Berechnung 4_5 _ x'!H$5="Nein",4.5,IF(Kinder!AN$903&lt;3,IF(MAX(Kinder!$AJ$903:AN$903)&lt;3,4.5,Kinder!BP705),MIN('Berechnung 4_5 _ x'!$E$31:$F$32))),Kinder!BP705)</f>
        <v>0</v>
      </c>
      <c r="BC706">
        <f>IF(Kinder!BQ705&gt;=4.5,IF('Berechnung 4_5 _ x'!I$5="Nein",4.5,IF(Kinder!AO$903&lt;3,IF(MAX(Kinder!$AJ$903:AO$903)&lt;3,4.5,Kinder!BQ705),MIN('Berechnung 4_5 _ x'!$E$31:$F$32))),Kinder!BQ705)</f>
        <v>0</v>
      </c>
      <c r="BD706">
        <f>IF(Kinder!BR705&gt;=4.5,IF('Berechnung 4_5 _ x'!J$5="Nein",4.5,IF(Kinder!AP$903&lt;3,IF(MAX(Kinder!$AJ$903:AP$903)&lt;3,4.5,Kinder!BR705),MIN('Berechnung 4_5 _ x'!$E$31:$F$32))),Kinder!BR705)</f>
        <v>0</v>
      </c>
      <c r="BE706">
        <f>IF(Kinder!BS705&gt;=4.5,IF('Berechnung 4_5 _ x'!K$5="Nein",4.5,IF(Kinder!AQ$903&lt;3,IF(MAX(Kinder!$AJ$903:AQ$903)&lt;3,4.5,Kinder!BS705),MIN('Berechnung 4_5 _ x'!$E$31:$F$32))),Kinder!BS705)</f>
        <v>0</v>
      </c>
      <c r="BF706">
        <f>IF(Kinder!BT705&gt;=4.5,IF('Berechnung 4_5 _ x'!L$5="Nein",4.5,IF(Kinder!AR$903&lt;3,IF(MAX(Kinder!$AJ$903:AR$903)&lt;3,4.5,Kinder!BT705),MIN('Berechnung 4_5 _ x'!$E$31:$F$32))),Kinder!BT705)</f>
        <v>0</v>
      </c>
      <c r="BG706">
        <f>IF(Kinder!BU705&gt;=4.5,IF('Berechnung 4_5 _ x'!M$5="Nein",4.5,IF(Kinder!AS$903&lt;3,IF(MAX(Kinder!$AJ$903:AS$903)&lt;3,4.5,Kinder!BU705),MIN('Berechnung 4_5 _ x'!$E$31:$F$32))),Kinder!BU705)</f>
        <v>0</v>
      </c>
      <c r="BH706">
        <f>IF(Kinder!BV705&gt;=4.5,IF('Berechnung 4_5 _ x'!N$5="Nein",4.5,IF(Kinder!AT$903&lt;3,IF(MAX(Kinder!$AJ$903:AT$903)&lt;3,4.5,Kinder!BV705),MIN('Berechnung 4_5 _ x'!$E$31:$F$32))),Kinder!BV705)</f>
        <v>0</v>
      </c>
      <c r="BI706">
        <f>IF(Kinder!BW705&gt;=4.5,IF('Berechnung 4_5 _ x'!O$5="Nein",4.5,IF(Kinder!AU$903&lt;3,IF(MAX(Kinder!$AJ$903:AU$903)&lt;3,4.5,Kinder!BW705),MIN('Berechnung 4_5 _ x'!$E$31:$F$32))),Kinder!BW705)</f>
        <v>0</v>
      </c>
      <c r="BJ706">
        <f t="shared" ref="BJ706:BU706" si="1171">MIN(AX705,AX706)*AX707</f>
        <v>0</v>
      </c>
      <c r="BK706">
        <f t="shared" si="1171"/>
        <v>0</v>
      </c>
      <c r="BL706">
        <f t="shared" si="1171"/>
        <v>0</v>
      </c>
      <c r="BM706">
        <f t="shared" si="1171"/>
        <v>0</v>
      </c>
      <c r="BN706">
        <f t="shared" si="1171"/>
        <v>0</v>
      </c>
      <c r="BO706">
        <f t="shared" si="1171"/>
        <v>0</v>
      </c>
      <c r="BP706">
        <f t="shared" si="1171"/>
        <v>0</v>
      </c>
      <c r="BQ706">
        <f t="shared" si="1171"/>
        <v>0</v>
      </c>
      <c r="BR706">
        <f t="shared" si="1171"/>
        <v>0</v>
      </c>
      <c r="BS706">
        <f t="shared" si="1171"/>
        <v>0</v>
      </c>
      <c r="BT706">
        <f t="shared" si="1171"/>
        <v>0</v>
      </c>
      <c r="BU706">
        <f t="shared" si="1171"/>
        <v>0</v>
      </c>
      <c r="BV706">
        <f>SUM(BJ706:BU706)</f>
        <v>0</v>
      </c>
      <c r="CJ706" s="78"/>
      <c r="CK706" s="581"/>
      <c r="CL706" s="581"/>
      <c r="CM706" s="581"/>
    </row>
    <row r="707" spans="1:91" ht="13.5" thickBot="1" x14ac:dyDescent="0.25">
      <c r="A707" s="167"/>
      <c r="B707" s="79"/>
      <c r="C707" s="79"/>
      <c r="D707" s="79"/>
      <c r="E707" s="79"/>
      <c r="F707" s="79"/>
      <c r="G707" s="79"/>
      <c r="H707" s="79"/>
      <c r="I707" s="79"/>
      <c r="J707" s="79"/>
      <c r="K707" s="79"/>
      <c r="L707" s="79"/>
      <c r="M707" s="79"/>
      <c r="N707" s="79"/>
      <c r="O707" s="79"/>
      <c r="P707" s="79"/>
      <c r="Q707" s="79"/>
      <c r="R707" s="79"/>
      <c r="S707" s="79"/>
      <c r="T707" s="79"/>
      <c r="U707" s="79"/>
      <c r="V707" s="79"/>
      <c r="W707" s="79"/>
      <c r="X707" s="79"/>
      <c r="Y707" s="79">
        <f t="shared" ref="Y707:AJ707" si="1172">A705*M706</f>
        <v>0</v>
      </c>
      <c r="Z707" s="79">
        <f t="shared" si="1172"/>
        <v>0</v>
      </c>
      <c r="AA707" s="79">
        <f t="shared" si="1172"/>
        <v>0</v>
      </c>
      <c r="AB707" s="79">
        <f t="shared" si="1172"/>
        <v>0</v>
      </c>
      <c r="AC707" s="79">
        <f t="shared" si="1172"/>
        <v>0</v>
      </c>
      <c r="AD707" s="79">
        <f t="shared" si="1172"/>
        <v>0</v>
      </c>
      <c r="AE707" s="79">
        <f t="shared" si="1172"/>
        <v>0</v>
      </c>
      <c r="AF707" s="79">
        <f t="shared" si="1172"/>
        <v>0</v>
      </c>
      <c r="AG707" s="79">
        <f t="shared" si="1172"/>
        <v>0</v>
      </c>
      <c r="AH707" s="79">
        <f t="shared" si="1172"/>
        <v>0</v>
      </c>
      <c r="AI707" s="79">
        <f t="shared" si="1172"/>
        <v>0</v>
      </c>
      <c r="AJ707" s="79">
        <f t="shared" si="1172"/>
        <v>0</v>
      </c>
      <c r="AK707" s="79">
        <f t="shared" ref="AK707:AV707" si="1173">IF(A705&gt;4.4,M706,A705*M706)</f>
        <v>0</v>
      </c>
      <c r="AL707" s="79">
        <f t="shared" si="1173"/>
        <v>0</v>
      </c>
      <c r="AM707" s="79">
        <f t="shared" si="1173"/>
        <v>0</v>
      </c>
      <c r="AN707" s="79">
        <f t="shared" si="1173"/>
        <v>0</v>
      </c>
      <c r="AO707" s="79">
        <f t="shared" si="1173"/>
        <v>0</v>
      </c>
      <c r="AP707" s="79">
        <f t="shared" si="1173"/>
        <v>0</v>
      </c>
      <c r="AQ707" s="79">
        <f t="shared" si="1173"/>
        <v>0</v>
      </c>
      <c r="AR707" s="79">
        <f t="shared" si="1173"/>
        <v>0</v>
      </c>
      <c r="AS707" s="79">
        <f t="shared" si="1173"/>
        <v>0</v>
      </c>
      <c r="AT707" s="79">
        <f t="shared" si="1173"/>
        <v>0</v>
      </c>
      <c r="AU707" s="79">
        <f t="shared" si="1173"/>
        <v>0</v>
      </c>
      <c r="AV707" s="79">
        <f t="shared" si="1173"/>
        <v>0</v>
      </c>
      <c r="AW707" s="79">
        <f>SUM(Y707:AJ707)</f>
        <v>0</v>
      </c>
      <c r="AX707" s="168">
        <f>Kinder!BL706</f>
        <v>0</v>
      </c>
      <c r="AY707" s="168">
        <f>Kinder!BM706</f>
        <v>0</v>
      </c>
      <c r="AZ707" s="168">
        <f>Kinder!BN706</f>
        <v>0</v>
      </c>
      <c r="BA707" s="168">
        <f>Kinder!BO706</f>
        <v>0</v>
      </c>
      <c r="BB707" s="168">
        <f>Kinder!BP706</f>
        <v>0</v>
      </c>
      <c r="BC707" s="168">
        <f>Kinder!BQ706</f>
        <v>0</v>
      </c>
      <c r="BD707" s="168">
        <f>Kinder!BR706</f>
        <v>0</v>
      </c>
      <c r="BE707" s="168">
        <f>Kinder!BS706</f>
        <v>0</v>
      </c>
      <c r="BF707" s="168">
        <f>Kinder!BT706</f>
        <v>0</v>
      </c>
      <c r="BG707" s="168">
        <f>Kinder!BU706</f>
        <v>0</v>
      </c>
      <c r="BH707" s="168">
        <f>Kinder!BV706</f>
        <v>0</v>
      </c>
      <c r="BI707" s="168">
        <f>Kinder!BW706</f>
        <v>0</v>
      </c>
      <c r="BV707" s="79"/>
      <c r="BW707" s="79">
        <f t="shared" ref="BW707:CH707" si="1174">IF(MIN(AX705,AX706)&gt;4.5,4.5*AX707,BJ706)</f>
        <v>0</v>
      </c>
      <c r="BX707" s="79">
        <f t="shared" si="1174"/>
        <v>0</v>
      </c>
      <c r="BY707" s="79">
        <f t="shared" si="1174"/>
        <v>0</v>
      </c>
      <c r="BZ707" s="79">
        <f t="shared" si="1174"/>
        <v>0</v>
      </c>
      <c r="CA707" s="79">
        <f t="shared" si="1174"/>
        <v>0</v>
      </c>
      <c r="CB707" s="79">
        <f t="shared" si="1174"/>
        <v>0</v>
      </c>
      <c r="CC707" s="79">
        <f t="shared" si="1174"/>
        <v>0</v>
      </c>
      <c r="CD707" s="79">
        <f t="shared" si="1174"/>
        <v>0</v>
      </c>
      <c r="CE707" s="79">
        <f t="shared" si="1174"/>
        <v>0</v>
      </c>
      <c r="CF707" s="79">
        <f t="shared" si="1174"/>
        <v>0</v>
      </c>
      <c r="CG707" s="79">
        <f t="shared" si="1174"/>
        <v>0</v>
      </c>
      <c r="CH707" s="79">
        <f t="shared" si="1174"/>
        <v>0</v>
      </c>
      <c r="CI707" s="79">
        <f>SUM(BW707:CH707)</f>
        <v>0</v>
      </c>
      <c r="CJ707" s="80"/>
      <c r="CK707" s="581"/>
      <c r="CL707" s="581"/>
      <c r="CM707" s="581"/>
    </row>
    <row r="708" spans="1:91" x14ac:dyDescent="0.2">
      <c r="A708" s="124">
        <f>Kinder!E708</f>
        <v>0</v>
      </c>
      <c r="B708">
        <f>Kinder!F708</f>
        <v>0</v>
      </c>
      <c r="C708">
        <f>Kinder!G708</f>
        <v>0</v>
      </c>
      <c r="D708">
        <f>Kinder!H708</f>
        <v>0</v>
      </c>
      <c r="E708">
        <f>Kinder!I708</f>
        <v>0</v>
      </c>
      <c r="F708">
        <f>Kinder!J708</f>
        <v>0</v>
      </c>
      <c r="G708">
        <f>Kinder!K708</f>
        <v>0</v>
      </c>
      <c r="H708">
        <f>Kinder!L708</f>
        <v>0</v>
      </c>
      <c r="I708">
        <f>Kinder!M708</f>
        <v>0</v>
      </c>
      <c r="J708">
        <f>Kinder!N708</f>
        <v>0</v>
      </c>
      <c r="K708">
        <f>Kinder!O708</f>
        <v>0</v>
      </c>
      <c r="L708">
        <f>Kinder!P708</f>
        <v>0</v>
      </c>
      <c r="AX708" s="165">
        <f>IF(Kinder!BL708=4.5,'Berechnung 4_5 _ x'!$E$31,Kinder!BL708)</f>
        <v>0</v>
      </c>
      <c r="AY708" s="165">
        <f>IF(Kinder!F708=4.5,'Berechnung 4_5 _ x'!$E$31,Kinder!F708)</f>
        <v>0</v>
      </c>
      <c r="AZ708" s="165">
        <f>IF(Kinder!G708=4.5,'Berechnung 4_5 _ x'!$E$31,Kinder!G708)</f>
        <v>0</v>
      </c>
      <c r="BA708" s="165">
        <f>IF(Kinder!H708=4.5,'Berechnung 4_5 _ x'!$E$31,Kinder!H708)</f>
        <v>0</v>
      </c>
      <c r="BB708" s="165">
        <f>IF(Kinder!I708=4.5,'Berechnung 4_5 _ x'!$E$31,Kinder!I708)</f>
        <v>0</v>
      </c>
      <c r="BC708" s="165">
        <f>IF(Kinder!J708=4.5,'Berechnung 4_5 _ x'!$E$31,Kinder!J708)</f>
        <v>0</v>
      </c>
      <c r="BD708" s="165">
        <f>IF(Kinder!K708=4.5,'Berechnung 4_5 _ x'!$E$31,Kinder!K708)</f>
        <v>0</v>
      </c>
      <c r="BE708" s="165">
        <f>IF(Kinder!L708=4.5,'Berechnung 4_5 _ x'!$E$31,Kinder!L708)</f>
        <v>0</v>
      </c>
      <c r="BF708" s="165">
        <f>IF(Kinder!M708=4.5,'Berechnung 4_5 _ x'!$E$31,Kinder!M708)</f>
        <v>0</v>
      </c>
      <c r="BG708" s="165">
        <f>IF(Kinder!N708=4.5,'Berechnung 4_5 _ x'!$E$31,Kinder!N708)</f>
        <v>0</v>
      </c>
      <c r="BH708" s="165">
        <f>IF(Kinder!O708=4.5,'Berechnung 4_5 _ x'!$E$31,Kinder!O708)</f>
        <v>0</v>
      </c>
      <c r="BI708" s="165">
        <f>IF(Kinder!P708=4.5,'Berechnung 4_5 _ x'!$E$31,Kinder!P708)</f>
        <v>0</v>
      </c>
      <c r="BJ708" s="165"/>
      <c r="BK708" s="165"/>
      <c r="BL708" s="165"/>
      <c r="BM708" s="165"/>
      <c r="BN708" s="165"/>
      <c r="BO708" s="165"/>
      <c r="BP708" s="165"/>
      <c r="BQ708" s="165"/>
      <c r="BR708" s="165"/>
      <c r="BS708" s="165"/>
      <c r="BT708" s="165"/>
      <c r="BU708" s="165"/>
      <c r="BW708">
        <f t="shared" ref="BW708:CH708" si="1175">IF(MIN(AX708,AX709)&gt;=4.5,1*AX710,BJ709)</f>
        <v>0</v>
      </c>
      <c r="BX708">
        <f t="shared" si="1175"/>
        <v>0</v>
      </c>
      <c r="BY708">
        <f t="shared" si="1175"/>
        <v>0</v>
      </c>
      <c r="BZ708">
        <f t="shared" si="1175"/>
        <v>0</v>
      </c>
      <c r="CA708">
        <f t="shared" si="1175"/>
        <v>0</v>
      </c>
      <c r="CB708">
        <f t="shared" si="1175"/>
        <v>0</v>
      </c>
      <c r="CC708">
        <f t="shared" si="1175"/>
        <v>0</v>
      </c>
      <c r="CD708">
        <f t="shared" si="1175"/>
        <v>0</v>
      </c>
      <c r="CE708">
        <f t="shared" si="1175"/>
        <v>0</v>
      </c>
      <c r="CF708">
        <f t="shared" si="1175"/>
        <v>0</v>
      </c>
      <c r="CG708">
        <f t="shared" si="1175"/>
        <v>0</v>
      </c>
      <c r="CH708">
        <f t="shared" si="1175"/>
        <v>0</v>
      </c>
      <c r="CJ708" s="78">
        <f>SUM(BW708:CH708)</f>
        <v>0</v>
      </c>
      <c r="CK708" s="581">
        <f>CL708+CM708</f>
        <v>0</v>
      </c>
      <c r="CL708" s="581">
        <f>IF(COUNTIF(Kinder!E710:P710,Antrag!$C$4)=0,0,(IF(AND(A708=2,Kinder!E710=Antrag!$C$4),M709,0)+IF(AND(OR(A708=2,B708=2),Kinder!F710=Antrag!$C$4),N709,0)+IF(AND(OR(A708=2,B708=2,C708=2),Kinder!G710=Antrag!$C$4),O709,0)+IF(AND(OR(A708=2,B708=2,C708=2,D708=2),Kinder!H710=Antrag!$C$4),P709,0)+IF(AND(OR(A708=2,B708=2,C708=2,D708=2,E708=2),Kinder!I710=Antrag!$C$4),Q709,0)+IF(AND(OR(A708=2,B708=2,C708=2,D708=2,E708=2,F708=2),Kinder!J710=Antrag!$C$4),R709,0))/12)</f>
        <v>0</v>
      </c>
      <c r="CM708" s="581">
        <f>IF(COUNTIF(Kinder!E710:P710,Antrag!$C$4)=0,0,(IF(AND(OR(A708=2,B708=2,C708=2,D708=2,E708=2,F708=2,G708=2),Kinder!K710=Antrag!$C$4),S709,0)+IF(AND(OR(A708=2,B708=2,C708=2,D708=2,E708=2,F708=2,G708=2,H708=2),Kinder!L710=Antrag!$C$4),T709,0)+IF(AND(OR(A708=2,B708=2,C708=2,D708=2,E708=2,F708=2,G708=2,H708=2,I708=2),Kinder!M710=Antrag!$C$4),U709,0)+IF(AND(OR(A708=2,B708=2,C708=2,D708=2,E708=2,F708=2,G708=2,H708=2,I708=2,J708=2),Kinder!N710=Antrag!$C$4),V709,0)+IF(AND(OR(A708=2,B708=2,C708=2,D708=2,E708=2,F708=2,G708=2,H708=2,I708=2,J708=2,K708=2),Kinder!O710=Antrag!$C$4),W709,0)+IF(AND(OR(A708=2,B708=2,C708=2,D708=2,E708=2,F708=2,G708=2,H708=2,I708=2,J708=2,K708=2,L708=2),Kinder!P710=Antrag!$C$4),X709,0))/12)</f>
        <v>0</v>
      </c>
    </row>
    <row r="709" spans="1:91" x14ac:dyDescent="0.2">
      <c r="A709" s="124"/>
      <c r="M709">
        <f>Kinder!E709</f>
        <v>0</v>
      </c>
      <c r="N709">
        <f>Kinder!F709</f>
        <v>0</v>
      </c>
      <c r="O709">
        <f>Kinder!G709</f>
        <v>0</v>
      </c>
      <c r="P709">
        <f>Kinder!H709</f>
        <v>0</v>
      </c>
      <c r="Q709">
        <f>Kinder!I709</f>
        <v>0</v>
      </c>
      <c r="R709">
        <f>Kinder!J709</f>
        <v>0</v>
      </c>
      <c r="S709">
        <f>Kinder!K709</f>
        <v>0</v>
      </c>
      <c r="T709">
        <f>Kinder!L709</f>
        <v>0</v>
      </c>
      <c r="U709">
        <f>Kinder!M709</f>
        <v>0</v>
      </c>
      <c r="V709">
        <f>Kinder!N709</f>
        <v>0</v>
      </c>
      <c r="W709">
        <f>Kinder!O709</f>
        <v>0</v>
      </c>
      <c r="X709">
        <f>Kinder!P709</f>
        <v>0</v>
      </c>
      <c r="AX709">
        <f>IF(Kinder!BL708&gt;=4.5,IF('Berechnung 4_5 _ x'!D$5="Nein",4.5,IF(Kinder!AJ$903&lt;3,IF(MAX(Kinder!$AJ$903:AJ$903)&lt;3,4.5,Kinder!BL708),MIN('Berechnung 4_5 _ x'!$E$31:$F$32))),Kinder!BL708)</f>
        <v>0</v>
      </c>
      <c r="AY709">
        <f>IF(Kinder!BM708&gt;=4.5,IF('Berechnung 4_5 _ x'!E$5="Nein",4.5,IF(Kinder!AK$903&lt;3,IF(MAX(Kinder!$AJ$903:AK$903)&lt;3,4.5,Kinder!BM708),MIN('Berechnung 4_5 _ x'!$E$31:$F$32))),Kinder!BM708)</f>
        <v>0</v>
      </c>
      <c r="AZ709">
        <f>IF(Kinder!BN708&gt;=4.5,IF('Berechnung 4_5 _ x'!F$5="Nein",4.5,IF(Kinder!AL$903&lt;3,IF(MAX(Kinder!$AJ$903:AL$903)&lt;3,4.5,Kinder!BN708),MIN('Berechnung 4_5 _ x'!$E$31:$F$32))),Kinder!BN708)</f>
        <v>0</v>
      </c>
      <c r="BA709">
        <f>IF(Kinder!BO708&gt;=4.5,IF('Berechnung 4_5 _ x'!G$5="Nein",4.5,IF(Kinder!AM$903&lt;3,IF(MAX(Kinder!$AJ$903:AM$903)&lt;3,4.5,Kinder!BO708),MIN('Berechnung 4_5 _ x'!$E$31:$F$32))),Kinder!BO708)</f>
        <v>0</v>
      </c>
      <c r="BB709">
        <f>IF(Kinder!BP708&gt;=4.5,IF('Berechnung 4_5 _ x'!H$5="Nein",4.5,IF(Kinder!AN$903&lt;3,IF(MAX(Kinder!$AJ$903:AN$903)&lt;3,4.5,Kinder!BP708),MIN('Berechnung 4_5 _ x'!$E$31:$F$32))),Kinder!BP708)</f>
        <v>0</v>
      </c>
      <c r="BC709">
        <f>IF(Kinder!BQ708&gt;=4.5,IF('Berechnung 4_5 _ x'!I$5="Nein",4.5,IF(Kinder!AO$903&lt;3,IF(MAX(Kinder!$AJ$903:AO$903)&lt;3,4.5,Kinder!BQ708),MIN('Berechnung 4_5 _ x'!$E$31:$F$32))),Kinder!BQ708)</f>
        <v>0</v>
      </c>
      <c r="BD709">
        <f>IF(Kinder!BR708&gt;=4.5,IF('Berechnung 4_5 _ x'!J$5="Nein",4.5,IF(Kinder!AP$903&lt;3,IF(MAX(Kinder!$AJ$903:AP$903)&lt;3,4.5,Kinder!BR708),MIN('Berechnung 4_5 _ x'!$E$31:$F$32))),Kinder!BR708)</f>
        <v>0</v>
      </c>
      <c r="BE709">
        <f>IF(Kinder!BS708&gt;=4.5,IF('Berechnung 4_5 _ x'!K$5="Nein",4.5,IF(Kinder!AQ$903&lt;3,IF(MAX(Kinder!$AJ$903:AQ$903)&lt;3,4.5,Kinder!BS708),MIN('Berechnung 4_5 _ x'!$E$31:$F$32))),Kinder!BS708)</f>
        <v>0</v>
      </c>
      <c r="BF709">
        <f>IF(Kinder!BT708&gt;=4.5,IF('Berechnung 4_5 _ x'!L$5="Nein",4.5,IF(Kinder!AR$903&lt;3,IF(MAX(Kinder!$AJ$903:AR$903)&lt;3,4.5,Kinder!BT708),MIN('Berechnung 4_5 _ x'!$E$31:$F$32))),Kinder!BT708)</f>
        <v>0</v>
      </c>
      <c r="BG709">
        <f>IF(Kinder!BU708&gt;=4.5,IF('Berechnung 4_5 _ x'!M$5="Nein",4.5,IF(Kinder!AS$903&lt;3,IF(MAX(Kinder!$AJ$903:AS$903)&lt;3,4.5,Kinder!BU708),MIN('Berechnung 4_5 _ x'!$E$31:$F$32))),Kinder!BU708)</f>
        <v>0</v>
      </c>
      <c r="BH709">
        <f>IF(Kinder!BV708&gt;=4.5,IF('Berechnung 4_5 _ x'!N$5="Nein",4.5,IF(Kinder!AT$903&lt;3,IF(MAX(Kinder!$AJ$903:AT$903)&lt;3,4.5,Kinder!BV708),MIN('Berechnung 4_5 _ x'!$E$31:$F$32))),Kinder!BV708)</f>
        <v>0</v>
      </c>
      <c r="BI709">
        <f>IF(Kinder!BW708&gt;=4.5,IF('Berechnung 4_5 _ x'!O$5="Nein",4.5,IF(Kinder!AU$903&lt;3,IF(MAX(Kinder!$AJ$903:AU$903)&lt;3,4.5,Kinder!BW708),MIN('Berechnung 4_5 _ x'!$E$31:$F$32))),Kinder!BW708)</f>
        <v>0</v>
      </c>
      <c r="BJ709">
        <f t="shared" ref="BJ709:BU709" si="1176">MIN(AX708,AX709)*AX710</f>
        <v>0</v>
      </c>
      <c r="BK709">
        <f t="shared" si="1176"/>
        <v>0</v>
      </c>
      <c r="BL709">
        <f t="shared" si="1176"/>
        <v>0</v>
      </c>
      <c r="BM709">
        <f t="shared" si="1176"/>
        <v>0</v>
      </c>
      <c r="BN709">
        <f t="shared" si="1176"/>
        <v>0</v>
      </c>
      <c r="BO709">
        <f t="shared" si="1176"/>
        <v>0</v>
      </c>
      <c r="BP709">
        <f t="shared" si="1176"/>
        <v>0</v>
      </c>
      <c r="BQ709">
        <f t="shared" si="1176"/>
        <v>0</v>
      </c>
      <c r="BR709">
        <f t="shared" si="1176"/>
        <v>0</v>
      </c>
      <c r="BS709">
        <f t="shared" si="1176"/>
        <v>0</v>
      </c>
      <c r="BT709">
        <f t="shared" si="1176"/>
        <v>0</v>
      </c>
      <c r="BU709">
        <f t="shared" si="1176"/>
        <v>0</v>
      </c>
      <c r="BV709">
        <f>SUM(BJ709:BU709)</f>
        <v>0</v>
      </c>
      <c r="CJ709" s="78"/>
      <c r="CK709" s="581"/>
      <c r="CL709" s="581"/>
      <c r="CM709" s="581"/>
    </row>
    <row r="710" spans="1:91" ht="13.5" thickBot="1" x14ac:dyDescent="0.25">
      <c r="A710" s="167"/>
      <c r="B710" s="79"/>
      <c r="C710" s="79"/>
      <c r="D710" s="79"/>
      <c r="E710" s="79"/>
      <c r="F710" s="79"/>
      <c r="G710" s="79"/>
      <c r="H710" s="79"/>
      <c r="I710" s="79"/>
      <c r="J710" s="79"/>
      <c r="K710" s="79"/>
      <c r="L710" s="79"/>
      <c r="M710" s="79"/>
      <c r="N710" s="79"/>
      <c r="O710" s="79"/>
      <c r="P710" s="79"/>
      <c r="Q710" s="79"/>
      <c r="R710" s="79"/>
      <c r="S710" s="79"/>
      <c r="T710" s="79"/>
      <c r="U710" s="79"/>
      <c r="V710" s="79"/>
      <c r="W710" s="79"/>
      <c r="X710" s="79"/>
      <c r="Y710" s="79">
        <f t="shared" ref="Y710:AJ710" si="1177">A708*M709</f>
        <v>0</v>
      </c>
      <c r="Z710" s="79">
        <f t="shared" si="1177"/>
        <v>0</v>
      </c>
      <c r="AA710" s="79">
        <f t="shared" si="1177"/>
        <v>0</v>
      </c>
      <c r="AB710" s="79">
        <f t="shared" si="1177"/>
        <v>0</v>
      </c>
      <c r="AC710" s="79">
        <f t="shared" si="1177"/>
        <v>0</v>
      </c>
      <c r="AD710" s="79">
        <f t="shared" si="1177"/>
        <v>0</v>
      </c>
      <c r="AE710" s="79">
        <f t="shared" si="1177"/>
        <v>0</v>
      </c>
      <c r="AF710" s="79">
        <f t="shared" si="1177"/>
        <v>0</v>
      </c>
      <c r="AG710" s="79">
        <f t="shared" si="1177"/>
        <v>0</v>
      </c>
      <c r="AH710" s="79">
        <f t="shared" si="1177"/>
        <v>0</v>
      </c>
      <c r="AI710" s="79">
        <f t="shared" si="1177"/>
        <v>0</v>
      </c>
      <c r="AJ710" s="79">
        <f t="shared" si="1177"/>
        <v>0</v>
      </c>
      <c r="AK710" s="79">
        <f t="shared" ref="AK710:AV710" si="1178">IF(A708&gt;4.4,M709,A708*M709)</f>
        <v>0</v>
      </c>
      <c r="AL710" s="79">
        <f t="shared" si="1178"/>
        <v>0</v>
      </c>
      <c r="AM710" s="79">
        <f t="shared" si="1178"/>
        <v>0</v>
      </c>
      <c r="AN710" s="79">
        <f t="shared" si="1178"/>
        <v>0</v>
      </c>
      <c r="AO710" s="79">
        <f t="shared" si="1178"/>
        <v>0</v>
      </c>
      <c r="AP710" s="79">
        <f t="shared" si="1178"/>
        <v>0</v>
      </c>
      <c r="AQ710" s="79">
        <f t="shared" si="1178"/>
        <v>0</v>
      </c>
      <c r="AR710" s="79">
        <f t="shared" si="1178"/>
        <v>0</v>
      </c>
      <c r="AS710" s="79">
        <f t="shared" si="1178"/>
        <v>0</v>
      </c>
      <c r="AT710" s="79">
        <f t="shared" si="1178"/>
        <v>0</v>
      </c>
      <c r="AU710" s="79">
        <f t="shared" si="1178"/>
        <v>0</v>
      </c>
      <c r="AV710" s="79">
        <f t="shared" si="1178"/>
        <v>0</v>
      </c>
      <c r="AW710" s="79">
        <f>SUM(Y710:AJ710)</f>
        <v>0</v>
      </c>
      <c r="AX710" s="168">
        <f>Kinder!BL709</f>
        <v>0</v>
      </c>
      <c r="AY710" s="168">
        <f>Kinder!BM709</f>
        <v>0</v>
      </c>
      <c r="AZ710" s="168">
        <f>Kinder!BN709</f>
        <v>0</v>
      </c>
      <c r="BA710" s="168">
        <f>Kinder!BO709</f>
        <v>0</v>
      </c>
      <c r="BB710" s="168">
        <f>Kinder!BP709</f>
        <v>0</v>
      </c>
      <c r="BC710" s="168">
        <f>Kinder!BQ709</f>
        <v>0</v>
      </c>
      <c r="BD710" s="168">
        <f>Kinder!BR709</f>
        <v>0</v>
      </c>
      <c r="BE710" s="168">
        <f>Kinder!BS709</f>
        <v>0</v>
      </c>
      <c r="BF710" s="168">
        <f>Kinder!BT709</f>
        <v>0</v>
      </c>
      <c r="BG710" s="168">
        <f>Kinder!BU709</f>
        <v>0</v>
      </c>
      <c r="BH710" s="168">
        <f>Kinder!BV709</f>
        <v>0</v>
      </c>
      <c r="BI710" s="168">
        <f>Kinder!BW709</f>
        <v>0</v>
      </c>
      <c r="BV710" s="79"/>
      <c r="BW710" s="79">
        <f t="shared" ref="BW710:CH710" si="1179">IF(MIN(AX708,AX709)&gt;4.5,4.5*AX710,BJ709)</f>
        <v>0</v>
      </c>
      <c r="BX710" s="79">
        <f t="shared" si="1179"/>
        <v>0</v>
      </c>
      <c r="BY710" s="79">
        <f t="shared" si="1179"/>
        <v>0</v>
      </c>
      <c r="BZ710" s="79">
        <f t="shared" si="1179"/>
        <v>0</v>
      </c>
      <c r="CA710" s="79">
        <f t="shared" si="1179"/>
        <v>0</v>
      </c>
      <c r="CB710" s="79">
        <f t="shared" si="1179"/>
        <v>0</v>
      </c>
      <c r="CC710" s="79">
        <f t="shared" si="1179"/>
        <v>0</v>
      </c>
      <c r="CD710" s="79">
        <f t="shared" si="1179"/>
        <v>0</v>
      </c>
      <c r="CE710" s="79">
        <f t="shared" si="1179"/>
        <v>0</v>
      </c>
      <c r="CF710" s="79">
        <f t="shared" si="1179"/>
        <v>0</v>
      </c>
      <c r="CG710" s="79">
        <f t="shared" si="1179"/>
        <v>0</v>
      </c>
      <c r="CH710" s="79">
        <f t="shared" si="1179"/>
        <v>0</v>
      </c>
      <c r="CI710" s="79">
        <f>SUM(BW710:CH710)</f>
        <v>0</v>
      </c>
      <c r="CJ710" s="80"/>
      <c r="CK710" s="581"/>
      <c r="CL710" s="581"/>
      <c r="CM710" s="581"/>
    </row>
    <row r="711" spans="1:91" x14ac:dyDescent="0.2">
      <c r="A711" s="124">
        <f>Kinder!E711</f>
        <v>0</v>
      </c>
      <c r="B711">
        <f>Kinder!F711</f>
        <v>0</v>
      </c>
      <c r="C711">
        <f>Kinder!G711</f>
        <v>0</v>
      </c>
      <c r="D711">
        <f>Kinder!H711</f>
        <v>0</v>
      </c>
      <c r="E711">
        <f>Kinder!I711</f>
        <v>0</v>
      </c>
      <c r="F711">
        <f>Kinder!J711</f>
        <v>0</v>
      </c>
      <c r="G711">
        <f>Kinder!K711</f>
        <v>0</v>
      </c>
      <c r="H711">
        <f>Kinder!L711</f>
        <v>0</v>
      </c>
      <c r="I711">
        <f>Kinder!M711</f>
        <v>0</v>
      </c>
      <c r="J711">
        <f>Kinder!N711</f>
        <v>0</v>
      </c>
      <c r="K711">
        <f>Kinder!O711</f>
        <v>0</v>
      </c>
      <c r="L711">
        <f>Kinder!P711</f>
        <v>0</v>
      </c>
      <c r="AX711" s="165">
        <f>IF(Kinder!BL711=4.5,'Berechnung 4_5 _ x'!$E$31,Kinder!BL711)</f>
        <v>0</v>
      </c>
      <c r="AY711" s="165">
        <f>IF(Kinder!F711=4.5,'Berechnung 4_5 _ x'!$E$31,Kinder!F711)</f>
        <v>0</v>
      </c>
      <c r="AZ711" s="165">
        <f>IF(Kinder!G711=4.5,'Berechnung 4_5 _ x'!$E$31,Kinder!G711)</f>
        <v>0</v>
      </c>
      <c r="BA711" s="165">
        <f>IF(Kinder!H711=4.5,'Berechnung 4_5 _ x'!$E$31,Kinder!H711)</f>
        <v>0</v>
      </c>
      <c r="BB711" s="165">
        <f>IF(Kinder!I711=4.5,'Berechnung 4_5 _ x'!$E$31,Kinder!I711)</f>
        <v>0</v>
      </c>
      <c r="BC711" s="165">
        <f>IF(Kinder!J711=4.5,'Berechnung 4_5 _ x'!$E$31,Kinder!J711)</f>
        <v>0</v>
      </c>
      <c r="BD711" s="165">
        <f>IF(Kinder!K711=4.5,'Berechnung 4_5 _ x'!$E$31,Kinder!K711)</f>
        <v>0</v>
      </c>
      <c r="BE711" s="165">
        <f>IF(Kinder!L711=4.5,'Berechnung 4_5 _ x'!$E$31,Kinder!L711)</f>
        <v>0</v>
      </c>
      <c r="BF711" s="165">
        <f>IF(Kinder!M711=4.5,'Berechnung 4_5 _ x'!$E$31,Kinder!M711)</f>
        <v>0</v>
      </c>
      <c r="BG711" s="165">
        <f>IF(Kinder!N711=4.5,'Berechnung 4_5 _ x'!$E$31,Kinder!N711)</f>
        <v>0</v>
      </c>
      <c r="BH711" s="165">
        <f>IF(Kinder!O711=4.5,'Berechnung 4_5 _ x'!$E$31,Kinder!O711)</f>
        <v>0</v>
      </c>
      <c r="BI711" s="165">
        <f>IF(Kinder!P711=4.5,'Berechnung 4_5 _ x'!$E$31,Kinder!P711)</f>
        <v>0</v>
      </c>
      <c r="BJ711" s="165"/>
      <c r="BK711" s="165"/>
      <c r="BL711" s="165"/>
      <c r="BM711" s="165"/>
      <c r="BN711" s="165"/>
      <c r="BO711" s="165"/>
      <c r="BP711" s="165"/>
      <c r="BQ711" s="165"/>
      <c r="BR711" s="165"/>
      <c r="BS711" s="165"/>
      <c r="BT711" s="165"/>
      <c r="BU711" s="165"/>
      <c r="BW711">
        <f t="shared" ref="BW711:CH711" si="1180">IF(MIN(AX711,AX712)&gt;=4.5,1*AX713,BJ712)</f>
        <v>0</v>
      </c>
      <c r="BX711">
        <f t="shared" si="1180"/>
        <v>0</v>
      </c>
      <c r="BY711">
        <f t="shared" si="1180"/>
        <v>0</v>
      </c>
      <c r="BZ711">
        <f t="shared" si="1180"/>
        <v>0</v>
      </c>
      <c r="CA711">
        <f t="shared" si="1180"/>
        <v>0</v>
      </c>
      <c r="CB711">
        <f t="shared" si="1180"/>
        <v>0</v>
      </c>
      <c r="CC711">
        <f t="shared" si="1180"/>
        <v>0</v>
      </c>
      <c r="CD711">
        <f t="shared" si="1180"/>
        <v>0</v>
      </c>
      <c r="CE711">
        <f t="shared" si="1180"/>
        <v>0</v>
      </c>
      <c r="CF711">
        <f t="shared" si="1180"/>
        <v>0</v>
      </c>
      <c r="CG711">
        <f t="shared" si="1180"/>
        <v>0</v>
      </c>
      <c r="CH711">
        <f t="shared" si="1180"/>
        <v>0</v>
      </c>
      <c r="CJ711" s="78">
        <f>SUM(BW711:CH711)</f>
        <v>0</v>
      </c>
      <c r="CK711" s="581">
        <f>CL711+CM711</f>
        <v>0</v>
      </c>
      <c r="CL711" s="581">
        <f>IF(COUNTIF(Kinder!E713:P713,Antrag!$C$4)=0,0,(IF(AND(A711=2,Kinder!E713=Antrag!$C$4),M712,0)+IF(AND(OR(A711=2,B711=2),Kinder!F713=Antrag!$C$4),N712,0)+IF(AND(OR(A711=2,B711=2,C711=2),Kinder!G713=Antrag!$C$4),O712,0)+IF(AND(OR(A711=2,B711=2,C711=2,D711=2),Kinder!H713=Antrag!$C$4),P712,0)+IF(AND(OR(A711=2,B711=2,C711=2,D711=2,E711=2),Kinder!I713=Antrag!$C$4),Q712,0)+IF(AND(OR(A711=2,B711=2,C711=2,D711=2,E711=2,F711=2),Kinder!J713=Antrag!$C$4),R712,0))/12)</f>
        <v>0</v>
      </c>
      <c r="CM711" s="581">
        <f>IF(COUNTIF(Kinder!E713:P713,Antrag!$C$4)=0,0,(IF(AND(OR(A711=2,B711=2,C711=2,D711=2,E711=2,F711=2,G711=2),Kinder!K713=Antrag!$C$4),S712,0)+IF(AND(OR(A711=2,B711=2,C711=2,D711=2,E711=2,F711=2,G711=2,H711=2),Kinder!L713=Antrag!$C$4),T712,0)+IF(AND(OR(A711=2,B711=2,C711=2,D711=2,E711=2,F711=2,G711=2,H711=2,I711=2),Kinder!M713=Antrag!$C$4),U712,0)+IF(AND(OR(A711=2,B711=2,C711=2,D711=2,E711=2,F711=2,G711=2,H711=2,I711=2,J711=2),Kinder!N713=Antrag!$C$4),V712,0)+IF(AND(OR(A711=2,B711=2,C711=2,D711=2,E711=2,F711=2,G711=2,H711=2,I711=2,J711=2,K711=2),Kinder!O713=Antrag!$C$4),W712,0)+IF(AND(OR(A711=2,B711=2,C711=2,D711=2,E711=2,F711=2,G711=2,H711=2,I711=2,J711=2,K711=2,L711=2),Kinder!P713=Antrag!$C$4),X712,0))/12)</f>
        <v>0</v>
      </c>
    </row>
    <row r="712" spans="1:91" x14ac:dyDescent="0.2">
      <c r="A712" s="124"/>
      <c r="M712">
        <f>Kinder!E712</f>
        <v>0</v>
      </c>
      <c r="N712">
        <f>Kinder!F712</f>
        <v>0</v>
      </c>
      <c r="O712">
        <f>Kinder!G712</f>
        <v>0</v>
      </c>
      <c r="P712">
        <f>Kinder!H712</f>
        <v>0</v>
      </c>
      <c r="Q712">
        <f>Kinder!I712</f>
        <v>0</v>
      </c>
      <c r="R712">
        <f>Kinder!J712</f>
        <v>0</v>
      </c>
      <c r="S712">
        <f>Kinder!K712</f>
        <v>0</v>
      </c>
      <c r="T712">
        <f>Kinder!L712</f>
        <v>0</v>
      </c>
      <c r="U712">
        <f>Kinder!M712</f>
        <v>0</v>
      </c>
      <c r="V712">
        <f>Kinder!N712</f>
        <v>0</v>
      </c>
      <c r="W712">
        <f>Kinder!O712</f>
        <v>0</v>
      </c>
      <c r="X712">
        <f>Kinder!P712</f>
        <v>0</v>
      </c>
      <c r="AX712">
        <f>IF(Kinder!BL711&gt;=4.5,IF('Berechnung 4_5 _ x'!D$5="Nein",4.5,IF(Kinder!AJ$903&lt;3,IF(MAX(Kinder!$AJ$903:AJ$903)&lt;3,4.5,Kinder!BL711),MIN('Berechnung 4_5 _ x'!$E$31:$F$32))),Kinder!BL711)</f>
        <v>0</v>
      </c>
      <c r="AY712">
        <f>IF(Kinder!BM711&gt;=4.5,IF('Berechnung 4_5 _ x'!E$5="Nein",4.5,IF(Kinder!AK$903&lt;3,IF(MAX(Kinder!$AJ$903:AK$903)&lt;3,4.5,Kinder!BM711),MIN('Berechnung 4_5 _ x'!$E$31:$F$32))),Kinder!BM711)</f>
        <v>0</v>
      </c>
      <c r="AZ712">
        <f>IF(Kinder!BN711&gt;=4.5,IF('Berechnung 4_5 _ x'!F$5="Nein",4.5,IF(Kinder!AL$903&lt;3,IF(MAX(Kinder!$AJ$903:AL$903)&lt;3,4.5,Kinder!BN711),MIN('Berechnung 4_5 _ x'!$E$31:$F$32))),Kinder!BN711)</f>
        <v>0</v>
      </c>
      <c r="BA712">
        <f>IF(Kinder!BO711&gt;=4.5,IF('Berechnung 4_5 _ x'!G$5="Nein",4.5,IF(Kinder!AM$903&lt;3,IF(MAX(Kinder!$AJ$903:AM$903)&lt;3,4.5,Kinder!BO711),MIN('Berechnung 4_5 _ x'!$E$31:$F$32))),Kinder!BO711)</f>
        <v>0</v>
      </c>
      <c r="BB712">
        <f>IF(Kinder!BP711&gt;=4.5,IF('Berechnung 4_5 _ x'!H$5="Nein",4.5,IF(Kinder!AN$903&lt;3,IF(MAX(Kinder!$AJ$903:AN$903)&lt;3,4.5,Kinder!BP711),MIN('Berechnung 4_5 _ x'!$E$31:$F$32))),Kinder!BP711)</f>
        <v>0</v>
      </c>
      <c r="BC712">
        <f>IF(Kinder!BQ711&gt;=4.5,IF('Berechnung 4_5 _ x'!I$5="Nein",4.5,IF(Kinder!AO$903&lt;3,IF(MAX(Kinder!$AJ$903:AO$903)&lt;3,4.5,Kinder!BQ711),MIN('Berechnung 4_5 _ x'!$E$31:$F$32))),Kinder!BQ711)</f>
        <v>0</v>
      </c>
      <c r="BD712">
        <f>IF(Kinder!BR711&gt;=4.5,IF('Berechnung 4_5 _ x'!J$5="Nein",4.5,IF(Kinder!AP$903&lt;3,IF(MAX(Kinder!$AJ$903:AP$903)&lt;3,4.5,Kinder!BR711),MIN('Berechnung 4_5 _ x'!$E$31:$F$32))),Kinder!BR711)</f>
        <v>0</v>
      </c>
      <c r="BE712">
        <f>IF(Kinder!BS711&gt;=4.5,IF('Berechnung 4_5 _ x'!K$5="Nein",4.5,IF(Kinder!AQ$903&lt;3,IF(MAX(Kinder!$AJ$903:AQ$903)&lt;3,4.5,Kinder!BS711),MIN('Berechnung 4_5 _ x'!$E$31:$F$32))),Kinder!BS711)</f>
        <v>0</v>
      </c>
      <c r="BF712">
        <f>IF(Kinder!BT711&gt;=4.5,IF('Berechnung 4_5 _ x'!L$5="Nein",4.5,IF(Kinder!AR$903&lt;3,IF(MAX(Kinder!$AJ$903:AR$903)&lt;3,4.5,Kinder!BT711),MIN('Berechnung 4_5 _ x'!$E$31:$F$32))),Kinder!BT711)</f>
        <v>0</v>
      </c>
      <c r="BG712">
        <f>IF(Kinder!BU711&gt;=4.5,IF('Berechnung 4_5 _ x'!M$5="Nein",4.5,IF(Kinder!AS$903&lt;3,IF(MAX(Kinder!$AJ$903:AS$903)&lt;3,4.5,Kinder!BU711),MIN('Berechnung 4_5 _ x'!$E$31:$F$32))),Kinder!BU711)</f>
        <v>0</v>
      </c>
      <c r="BH712">
        <f>IF(Kinder!BV711&gt;=4.5,IF('Berechnung 4_5 _ x'!N$5="Nein",4.5,IF(Kinder!AT$903&lt;3,IF(MAX(Kinder!$AJ$903:AT$903)&lt;3,4.5,Kinder!BV711),MIN('Berechnung 4_5 _ x'!$E$31:$F$32))),Kinder!BV711)</f>
        <v>0</v>
      </c>
      <c r="BI712">
        <f>IF(Kinder!BW711&gt;=4.5,IF('Berechnung 4_5 _ x'!O$5="Nein",4.5,IF(Kinder!AU$903&lt;3,IF(MAX(Kinder!$AJ$903:AU$903)&lt;3,4.5,Kinder!BW711),MIN('Berechnung 4_5 _ x'!$E$31:$F$32))),Kinder!BW711)</f>
        <v>0</v>
      </c>
      <c r="BJ712">
        <f t="shared" ref="BJ712:BU712" si="1181">MIN(AX711,AX712)*AX713</f>
        <v>0</v>
      </c>
      <c r="BK712">
        <f t="shared" si="1181"/>
        <v>0</v>
      </c>
      <c r="BL712">
        <f t="shared" si="1181"/>
        <v>0</v>
      </c>
      <c r="BM712">
        <f t="shared" si="1181"/>
        <v>0</v>
      </c>
      <c r="BN712">
        <f t="shared" si="1181"/>
        <v>0</v>
      </c>
      <c r="BO712">
        <f t="shared" si="1181"/>
        <v>0</v>
      </c>
      <c r="BP712">
        <f t="shared" si="1181"/>
        <v>0</v>
      </c>
      <c r="BQ712">
        <f t="shared" si="1181"/>
        <v>0</v>
      </c>
      <c r="BR712">
        <f t="shared" si="1181"/>
        <v>0</v>
      </c>
      <c r="BS712">
        <f t="shared" si="1181"/>
        <v>0</v>
      </c>
      <c r="BT712">
        <f t="shared" si="1181"/>
        <v>0</v>
      </c>
      <c r="BU712">
        <f t="shared" si="1181"/>
        <v>0</v>
      </c>
      <c r="BV712">
        <f>SUM(BJ712:BU712)</f>
        <v>0</v>
      </c>
      <c r="CJ712" s="78"/>
      <c r="CK712" s="581"/>
      <c r="CL712" s="581"/>
      <c r="CM712" s="581"/>
    </row>
    <row r="713" spans="1:91" ht="13.5" thickBot="1" x14ac:dyDescent="0.25">
      <c r="A713" s="167"/>
      <c r="B713" s="79"/>
      <c r="C713" s="79"/>
      <c r="D713" s="79"/>
      <c r="E713" s="79"/>
      <c r="F713" s="79"/>
      <c r="G713" s="79"/>
      <c r="H713" s="79"/>
      <c r="I713" s="79"/>
      <c r="J713" s="79"/>
      <c r="K713" s="79"/>
      <c r="L713" s="79"/>
      <c r="M713" s="79"/>
      <c r="N713" s="79"/>
      <c r="O713" s="79"/>
      <c r="P713" s="79"/>
      <c r="Q713" s="79"/>
      <c r="R713" s="79"/>
      <c r="S713" s="79"/>
      <c r="T713" s="79"/>
      <c r="U713" s="79"/>
      <c r="V713" s="79"/>
      <c r="W713" s="79"/>
      <c r="X713" s="79"/>
      <c r="Y713" s="79">
        <f t="shared" ref="Y713:AJ713" si="1182">A711*M712</f>
        <v>0</v>
      </c>
      <c r="Z713" s="79">
        <f t="shared" si="1182"/>
        <v>0</v>
      </c>
      <c r="AA713" s="79">
        <f t="shared" si="1182"/>
        <v>0</v>
      </c>
      <c r="AB713" s="79">
        <f t="shared" si="1182"/>
        <v>0</v>
      </c>
      <c r="AC713" s="79">
        <f t="shared" si="1182"/>
        <v>0</v>
      </c>
      <c r="AD713" s="79">
        <f t="shared" si="1182"/>
        <v>0</v>
      </c>
      <c r="AE713" s="79">
        <f t="shared" si="1182"/>
        <v>0</v>
      </c>
      <c r="AF713" s="79">
        <f t="shared" si="1182"/>
        <v>0</v>
      </c>
      <c r="AG713" s="79">
        <f t="shared" si="1182"/>
        <v>0</v>
      </c>
      <c r="AH713" s="79">
        <f t="shared" si="1182"/>
        <v>0</v>
      </c>
      <c r="AI713" s="79">
        <f t="shared" si="1182"/>
        <v>0</v>
      </c>
      <c r="AJ713" s="79">
        <f t="shared" si="1182"/>
        <v>0</v>
      </c>
      <c r="AK713" s="79">
        <f t="shared" ref="AK713:AV713" si="1183">IF(A711&gt;4.4,M712,A711*M712)</f>
        <v>0</v>
      </c>
      <c r="AL713" s="79">
        <f t="shared" si="1183"/>
        <v>0</v>
      </c>
      <c r="AM713" s="79">
        <f t="shared" si="1183"/>
        <v>0</v>
      </c>
      <c r="AN713" s="79">
        <f t="shared" si="1183"/>
        <v>0</v>
      </c>
      <c r="AO713" s="79">
        <f t="shared" si="1183"/>
        <v>0</v>
      </c>
      <c r="AP713" s="79">
        <f t="shared" si="1183"/>
        <v>0</v>
      </c>
      <c r="AQ713" s="79">
        <f t="shared" si="1183"/>
        <v>0</v>
      </c>
      <c r="AR713" s="79">
        <f t="shared" si="1183"/>
        <v>0</v>
      </c>
      <c r="AS713" s="79">
        <f t="shared" si="1183"/>
        <v>0</v>
      </c>
      <c r="AT713" s="79">
        <f t="shared" si="1183"/>
        <v>0</v>
      </c>
      <c r="AU713" s="79">
        <f t="shared" si="1183"/>
        <v>0</v>
      </c>
      <c r="AV713" s="79">
        <f t="shared" si="1183"/>
        <v>0</v>
      </c>
      <c r="AW713" s="79">
        <f>SUM(Y713:AJ713)</f>
        <v>0</v>
      </c>
      <c r="AX713" s="168">
        <f>Kinder!BL712</f>
        <v>0</v>
      </c>
      <c r="AY713" s="168">
        <f>Kinder!BM712</f>
        <v>0</v>
      </c>
      <c r="AZ713" s="168">
        <f>Kinder!BN712</f>
        <v>0</v>
      </c>
      <c r="BA713" s="168">
        <f>Kinder!BO712</f>
        <v>0</v>
      </c>
      <c r="BB713" s="168">
        <f>Kinder!BP712</f>
        <v>0</v>
      </c>
      <c r="BC713" s="168">
        <f>Kinder!BQ712</f>
        <v>0</v>
      </c>
      <c r="BD713" s="168">
        <f>Kinder!BR712</f>
        <v>0</v>
      </c>
      <c r="BE713" s="168">
        <f>Kinder!BS712</f>
        <v>0</v>
      </c>
      <c r="BF713" s="168">
        <f>Kinder!BT712</f>
        <v>0</v>
      </c>
      <c r="BG713" s="168">
        <f>Kinder!BU712</f>
        <v>0</v>
      </c>
      <c r="BH713" s="168">
        <f>Kinder!BV712</f>
        <v>0</v>
      </c>
      <c r="BI713" s="168">
        <f>Kinder!BW712</f>
        <v>0</v>
      </c>
      <c r="BV713" s="79"/>
      <c r="BW713" s="79">
        <f t="shared" ref="BW713:CH713" si="1184">IF(MIN(AX711,AX712)&gt;4.5,4.5*AX713,BJ712)</f>
        <v>0</v>
      </c>
      <c r="BX713" s="79">
        <f t="shared" si="1184"/>
        <v>0</v>
      </c>
      <c r="BY713" s="79">
        <f t="shared" si="1184"/>
        <v>0</v>
      </c>
      <c r="BZ713" s="79">
        <f t="shared" si="1184"/>
        <v>0</v>
      </c>
      <c r="CA713" s="79">
        <f t="shared" si="1184"/>
        <v>0</v>
      </c>
      <c r="CB713" s="79">
        <f t="shared" si="1184"/>
        <v>0</v>
      </c>
      <c r="CC713" s="79">
        <f t="shared" si="1184"/>
        <v>0</v>
      </c>
      <c r="CD713" s="79">
        <f t="shared" si="1184"/>
        <v>0</v>
      </c>
      <c r="CE713" s="79">
        <f t="shared" si="1184"/>
        <v>0</v>
      </c>
      <c r="CF713" s="79">
        <f t="shared" si="1184"/>
        <v>0</v>
      </c>
      <c r="CG713" s="79">
        <f t="shared" si="1184"/>
        <v>0</v>
      </c>
      <c r="CH713" s="79">
        <f t="shared" si="1184"/>
        <v>0</v>
      </c>
      <c r="CI713" s="79">
        <f>SUM(BW713:CH713)</f>
        <v>0</v>
      </c>
      <c r="CJ713" s="80"/>
      <c r="CK713" s="581"/>
      <c r="CL713" s="581"/>
      <c r="CM713" s="581"/>
    </row>
    <row r="714" spans="1:91" x14ac:dyDescent="0.2">
      <c r="A714" s="124">
        <f>Kinder!E714</f>
        <v>0</v>
      </c>
      <c r="B714">
        <f>Kinder!F714</f>
        <v>0</v>
      </c>
      <c r="C714">
        <f>Kinder!G714</f>
        <v>0</v>
      </c>
      <c r="D714">
        <f>Kinder!H714</f>
        <v>0</v>
      </c>
      <c r="E714">
        <f>Kinder!I714</f>
        <v>0</v>
      </c>
      <c r="F714">
        <f>Kinder!J714</f>
        <v>0</v>
      </c>
      <c r="G714">
        <f>Kinder!K714</f>
        <v>0</v>
      </c>
      <c r="H714">
        <f>Kinder!L714</f>
        <v>0</v>
      </c>
      <c r="I714">
        <f>Kinder!M714</f>
        <v>0</v>
      </c>
      <c r="J714">
        <f>Kinder!N714</f>
        <v>0</v>
      </c>
      <c r="K714">
        <f>Kinder!O714</f>
        <v>0</v>
      </c>
      <c r="L714">
        <f>Kinder!P714</f>
        <v>0</v>
      </c>
      <c r="AX714" s="165">
        <f>IF(Kinder!BL714=4.5,'Berechnung 4_5 _ x'!$E$31,Kinder!BL714)</f>
        <v>0</v>
      </c>
      <c r="AY714" s="165">
        <f>IF(Kinder!F714=4.5,'Berechnung 4_5 _ x'!$E$31,Kinder!F714)</f>
        <v>0</v>
      </c>
      <c r="AZ714" s="165">
        <f>IF(Kinder!G714=4.5,'Berechnung 4_5 _ x'!$E$31,Kinder!G714)</f>
        <v>0</v>
      </c>
      <c r="BA714" s="165">
        <f>IF(Kinder!H714=4.5,'Berechnung 4_5 _ x'!$E$31,Kinder!H714)</f>
        <v>0</v>
      </c>
      <c r="BB714" s="165">
        <f>IF(Kinder!I714=4.5,'Berechnung 4_5 _ x'!$E$31,Kinder!I714)</f>
        <v>0</v>
      </c>
      <c r="BC714" s="165">
        <f>IF(Kinder!J714=4.5,'Berechnung 4_5 _ x'!$E$31,Kinder!J714)</f>
        <v>0</v>
      </c>
      <c r="BD714" s="165">
        <f>IF(Kinder!K714=4.5,'Berechnung 4_5 _ x'!$E$31,Kinder!K714)</f>
        <v>0</v>
      </c>
      <c r="BE714" s="165">
        <f>IF(Kinder!L714=4.5,'Berechnung 4_5 _ x'!$E$31,Kinder!L714)</f>
        <v>0</v>
      </c>
      <c r="BF714" s="165">
        <f>IF(Kinder!M714=4.5,'Berechnung 4_5 _ x'!$E$31,Kinder!M714)</f>
        <v>0</v>
      </c>
      <c r="BG714" s="165">
        <f>IF(Kinder!N714=4.5,'Berechnung 4_5 _ x'!$E$31,Kinder!N714)</f>
        <v>0</v>
      </c>
      <c r="BH714" s="165">
        <f>IF(Kinder!O714=4.5,'Berechnung 4_5 _ x'!$E$31,Kinder!O714)</f>
        <v>0</v>
      </c>
      <c r="BI714" s="165">
        <f>IF(Kinder!P714=4.5,'Berechnung 4_5 _ x'!$E$31,Kinder!P714)</f>
        <v>0</v>
      </c>
      <c r="BJ714" s="165"/>
      <c r="BK714" s="165"/>
      <c r="BL714" s="165"/>
      <c r="BM714" s="165"/>
      <c r="BN714" s="165"/>
      <c r="BO714" s="165"/>
      <c r="BP714" s="165"/>
      <c r="BQ714" s="165"/>
      <c r="BR714" s="165"/>
      <c r="BS714" s="165"/>
      <c r="BT714" s="165"/>
      <c r="BU714" s="165"/>
      <c r="BW714">
        <f t="shared" ref="BW714:CH714" si="1185">IF(MIN(AX714,AX715)&gt;=4.5,1*AX716,BJ715)</f>
        <v>0</v>
      </c>
      <c r="BX714">
        <f t="shared" si="1185"/>
        <v>0</v>
      </c>
      <c r="BY714">
        <f t="shared" si="1185"/>
        <v>0</v>
      </c>
      <c r="BZ714">
        <f t="shared" si="1185"/>
        <v>0</v>
      </c>
      <c r="CA714">
        <f t="shared" si="1185"/>
        <v>0</v>
      </c>
      <c r="CB714">
        <f t="shared" si="1185"/>
        <v>0</v>
      </c>
      <c r="CC714">
        <f t="shared" si="1185"/>
        <v>0</v>
      </c>
      <c r="CD714">
        <f t="shared" si="1185"/>
        <v>0</v>
      </c>
      <c r="CE714">
        <f t="shared" si="1185"/>
        <v>0</v>
      </c>
      <c r="CF714">
        <f t="shared" si="1185"/>
        <v>0</v>
      </c>
      <c r="CG714">
        <f t="shared" si="1185"/>
        <v>0</v>
      </c>
      <c r="CH714">
        <f t="shared" si="1185"/>
        <v>0</v>
      </c>
      <c r="CJ714" s="78">
        <f>SUM(BW714:CH714)</f>
        <v>0</v>
      </c>
      <c r="CK714" s="581">
        <f>CL714+CM714</f>
        <v>0</v>
      </c>
      <c r="CL714" s="581">
        <f>IF(COUNTIF(Kinder!E716:P716,Antrag!$C$4)=0,0,(IF(AND(A714=2,Kinder!E716=Antrag!$C$4),M715,0)+IF(AND(OR(A714=2,B714=2),Kinder!F716=Antrag!$C$4),N715,0)+IF(AND(OR(A714=2,B714=2,C714=2),Kinder!G716=Antrag!$C$4),O715,0)+IF(AND(OR(A714=2,B714=2,C714=2,D714=2),Kinder!H716=Antrag!$C$4),P715,0)+IF(AND(OR(A714=2,B714=2,C714=2,D714=2,E714=2),Kinder!I716=Antrag!$C$4),Q715,0)+IF(AND(OR(A714=2,B714=2,C714=2,D714=2,E714=2,F714=2),Kinder!J716=Antrag!$C$4),R715,0))/12)</f>
        <v>0</v>
      </c>
      <c r="CM714" s="581">
        <f>IF(COUNTIF(Kinder!E716:P716,Antrag!$C$4)=0,0,(IF(AND(OR(A714=2,B714=2,C714=2,D714=2,E714=2,F714=2,G714=2),Kinder!K716=Antrag!$C$4),S715,0)+IF(AND(OR(A714=2,B714=2,C714=2,D714=2,E714=2,F714=2,G714=2,H714=2),Kinder!L716=Antrag!$C$4),T715,0)+IF(AND(OR(A714=2,B714=2,C714=2,D714=2,E714=2,F714=2,G714=2,H714=2,I714=2),Kinder!M716=Antrag!$C$4),U715,0)+IF(AND(OR(A714=2,B714=2,C714=2,D714=2,E714=2,F714=2,G714=2,H714=2,I714=2,J714=2),Kinder!N716=Antrag!$C$4),V715,0)+IF(AND(OR(A714=2,B714=2,C714=2,D714=2,E714=2,F714=2,G714=2,H714=2,I714=2,J714=2,K714=2),Kinder!O716=Antrag!$C$4),W715,0)+IF(AND(OR(A714=2,B714=2,C714=2,D714=2,E714=2,F714=2,G714=2,H714=2,I714=2,J714=2,K714=2,L714=2),Kinder!P716=Antrag!$C$4),X715,0))/12)</f>
        <v>0</v>
      </c>
    </row>
    <row r="715" spans="1:91" x14ac:dyDescent="0.2">
      <c r="A715" s="124"/>
      <c r="M715">
        <f>Kinder!E715</f>
        <v>0</v>
      </c>
      <c r="N715">
        <f>Kinder!F715</f>
        <v>0</v>
      </c>
      <c r="O715">
        <f>Kinder!G715</f>
        <v>0</v>
      </c>
      <c r="P715">
        <f>Kinder!H715</f>
        <v>0</v>
      </c>
      <c r="Q715">
        <f>Kinder!I715</f>
        <v>0</v>
      </c>
      <c r="R715">
        <f>Kinder!J715</f>
        <v>0</v>
      </c>
      <c r="S715">
        <f>Kinder!K715</f>
        <v>0</v>
      </c>
      <c r="T715">
        <f>Kinder!L715</f>
        <v>0</v>
      </c>
      <c r="U715">
        <f>Kinder!M715</f>
        <v>0</v>
      </c>
      <c r="V715">
        <f>Kinder!N715</f>
        <v>0</v>
      </c>
      <c r="W715">
        <f>Kinder!O715</f>
        <v>0</v>
      </c>
      <c r="X715">
        <f>Kinder!P715</f>
        <v>0</v>
      </c>
      <c r="AX715">
        <f>IF(Kinder!BL714&gt;=4.5,IF('Berechnung 4_5 _ x'!D$5="Nein",4.5,IF(Kinder!AJ$903&lt;3,IF(MAX(Kinder!$AJ$903:AJ$903)&lt;3,4.5,Kinder!BL714),MIN('Berechnung 4_5 _ x'!$E$31:$F$32))),Kinder!BL714)</f>
        <v>0</v>
      </c>
      <c r="AY715">
        <f>IF(Kinder!BM714&gt;=4.5,IF('Berechnung 4_5 _ x'!E$5="Nein",4.5,IF(Kinder!AK$903&lt;3,IF(MAX(Kinder!$AJ$903:AK$903)&lt;3,4.5,Kinder!BM714),MIN('Berechnung 4_5 _ x'!$E$31:$F$32))),Kinder!BM714)</f>
        <v>0</v>
      </c>
      <c r="AZ715">
        <f>IF(Kinder!BN714&gt;=4.5,IF('Berechnung 4_5 _ x'!F$5="Nein",4.5,IF(Kinder!AL$903&lt;3,IF(MAX(Kinder!$AJ$903:AL$903)&lt;3,4.5,Kinder!BN714),MIN('Berechnung 4_5 _ x'!$E$31:$F$32))),Kinder!BN714)</f>
        <v>0</v>
      </c>
      <c r="BA715">
        <f>IF(Kinder!BO714&gt;=4.5,IF('Berechnung 4_5 _ x'!G$5="Nein",4.5,IF(Kinder!AM$903&lt;3,IF(MAX(Kinder!$AJ$903:AM$903)&lt;3,4.5,Kinder!BO714),MIN('Berechnung 4_5 _ x'!$E$31:$F$32))),Kinder!BO714)</f>
        <v>0</v>
      </c>
      <c r="BB715">
        <f>IF(Kinder!BP714&gt;=4.5,IF('Berechnung 4_5 _ x'!H$5="Nein",4.5,IF(Kinder!AN$903&lt;3,IF(MAX(Kinder!$AJ$903:AN$903)&lt;3,4.5,Kinder!BP714),MIN('Berechnung 4_5 _ x'!$E$31:$F$32))),Kinder!BP714)</f>
        <v>0</v>
      </c>
      <c r="BC715">
        <f>IF(Kinder!BQ714&gt;=4.5,IF('Berechnung 4_5 _ x'!I$5="Nein",4.5,IF(Kinder!AO$903&lt;3,IF(MAX(Kinder!$AJ$903:AO$903)&lt;3,4.5,Kinder!BQ714),MIN('Berechnung 4_5 _ x'!$E$31:$F$32))),Kinder!BQ714)</f>
        <v>0</v>
      </c>
      <c r="BD715">
        <f>IF(Kinder!BR714&gt;=4.5,IF('Berechnung 4_5 _ x'!J$5="Nein",4.5,IF(Kinder!AP$903&lt;3,IF(MAX(Kinder!$AJ$903:AP$903)&lt;3,4.5,Kinder!BR714),MIN('Berechnung 4_5 _ x'!$E$31:$F$32))),Kinder!BR714)</f>
        <v>0</v>
      </c>
      <c r="BE715">
        <f>IF(Kinder!BS714&gt;=4.5,IF('Berechnung 4_5 _ x'!K$5="Nein",4.5,IF(Kinder!AQ$903&lt;3,IF(MAX(Kinder!$AJ$903:AQ$903)&lt;3,4.5,Kinder!BS714),MIN('Berechnung 4_5 _ x'!$E$31:$F$32))),Kinder!BS714)</f>
        <v>0</v>
      </c>
      <c r="BF715">
        <f>IF(Kinder!BT714&gt;=4.5,IF('Berechnung 4_5 _ x'!L$5="Nein",4.5,IF(Kinder!AR$903&lt;3,IF(MAX(Kinder!$AJ$903:AR$903)&lt;3,4.5,Kinder!BT714),MIN('Berechnung 4_5 _ x'!$E$31:$F$32))),Kinder!BT714)</f>
        <v>0</v>
      </c>
      <c r="BG715">
        <f>IF(Kinder!BU714&gt;=4.5,IF('Berechnung 4_5 _ x'!M$5="Nein",4.5,IF(Kinder!AS$903&lt;3,IF(MAX(Kinder!$AJ$903:AS$903)&lt;3,4.5,Kinder!BU714),MIN('Berechnung 4_5 _ x'!$E$31:$F$32))),Kinder!BU714)</f>
        <v>0</v>
      </c>
      <c r="BH715">
        <f>IF(Kinder!BV714&gt;=4.5,IF('Berechnung 4_5 _ x'!N$5="Nein",4.5,IF(Kinder!AT$903&lt;3,IF(MAX(Kinder!$AJ$903:AT$903)&lt;3,4.5,Kinder!BV714),MIN('Berechnung 4_5 _ x'!$E$31:$F$32))),Kinder!BV714)</f>
        <v>0</v>
      </c>
      <c r="BI715">
        <f>IF(Kinder!BW714&gt;=4.5,IF('Berechnung 4_5 _ x'!O$5="Nein",4.5,IF(Kinder!AU$903&lt;3,IF(MAX(Kinder!$AJ$903:AU$903)&lt;3,4.5,Kinder!BW714),MIN('Berechnung 4_5 _ x'!$E$31:$F$32))),Kinder!BW714)</f>
        <v>0</v>
      </c>
      <c r="BJ715">
        <f t="shared" ref="BJ715:BU715" si="1186">MIN(AX714,AX715)*AX716</f>
        <v>0</v>
      </c>
      <c r="BK715">
        <f t="shared" si="1186"/>
        <v>0</v>
      </c>
      <c r="BL715">
        <f t="shared" si="1186"/>
        <v>0</v>
      </c>
      <c r="BM715">
        <f t="shared" si="1186"/>
        <v>0</v>
      </c>
      <c r="BN715">
        <f t="shared" si="1186"/>
        <v>0</v>
      </c>
      <c r="BO715">
        <f t="shared" si="1186"/>
        <v>0</v>
      </c>
      <c r="BP715">
        <f t="shared" si="1186"/>
        <v>0</v>
      </c>
      <c r="BQ715">
        <f t="shared" si="1186"/>
        <v>0</v>
      </c>
      <c r="BR715">
        <f t="shared" si="1186"/>
        <v>0</v>
      </c>
      <c r="BS715">
        <f t="shared" si="1186"/>
        <v>0</v>
      </c>
      <c r="BT715">
        <f t="shared" si="1186"/>
        <v>0</v>
      </c>
      <c r="BU715">
        <f t="shared" si="1186"/>
        <v>0</v>
      </c>
      <c r="BV715">
        <f>SUM(BJ715:BU715)</f>
        <v>0</v>
      </c>
      <c r="CJ715" s="78"/>
      <c r="CK715" s="581"/>
      <c r="CL715" s="581"/>
      <c r="CM715" s="581"/>
    </row>
    <row r="716" spans="1:91" ht="13.5" thickBot="1" x14ac:dyDescent="0.25">
      <c r="A716" s="167"/>
      <c r="B716" s="79"/>
      <c r="C716" s="79"/>
      <c r="D716" s="79"/>
      <c r="E716" s="79"/>
      <c r="F716" s="79"/>
      <c r="G716" s="79"/>
      <c r="H716" s="79"/>
      <c r="I716" s="79"/>
      <c r="J716" s="79"/>
      <c r="K716" s="79"/>
      <c r="L716" s="79"/>
      <c r="M716" s="79"/>
      <c r="N716" s="79"/>
      <c r="O716" s="79"/>
      <c r="P716" s="79"/>
      <c r="Q716" s="79"/>
      <c r="R716" s="79"/>
      <c r="S716" s="79"/>
      <c r="T716" s="79"/>
      <c r="U716" s="79"/>
      <c r="V716" s="79"/>
      <c r="W716" s="79"/>
      <c r="X716" s="79"/>
      <c r="Y716" s="79">
        <f t="shared" ref="Y716:AJ716" si="1187">A714*M715</f>
        <v>0</v>
      </c>
      <c r="Z716" s="79">
        <f t="shared" si="1187"/>
        <v>0</v>
      </c>
      <c r="AA716" s="79">
        <f t="shared" si="1187"/>
        <v>0</v>
      </c>
      <c r="AB716" s="79">
        <f t="shared" si="1187"/>
        <v>0</v>
      </c>
      <c r="AC716" s="79">
        <f t="shared" si="1187"/>
        <v>0</v>
      </c>
      <c r="AD716" s="79">
        <f t="shared" si="1187"/>
        <v>0</v>
      </c>
      <c r="AE716" s="79">
        <f t="shared" si="1187"/>
        <v>0</v>
      </c>
      <c r="AF716" s="79">
        <f t="shared" si="1187"/>
        <v>0</v>
      </c>
      <c r="AG716" s="79">
        <f t="shared" si="1187"/>
        <v>0</v>
      </c>
      <c r="AH716" s="79">
        <f t="shared" si="1187"/>
        <v>0</v>
      </c>
      <c r="AI716" s="79">
        <f t="shared" si="1187"/>
        <v>0</v>
      </c>
      <c r="AJ716" s="79">
        <f t="shared" si="1187"/>
        <v>0</v>
      </c>
      <c r="AK716" s="79">
        <f t="shared" ref="AK716:AV716" si="1188">IF(A714&gt;4.4,M715,A714*M715)</f>
        <v>0</v>
      </c>
      <c r="AL716" s="79">
        <f t="shared" si="1188"/>
        <v>0</v>
      </c>
      <c r="AM716" s="79">
        <f t="shared" si="1188"/>
        <v>0</v>
      </c>
      <c r="AN716" s="79">
        <f t="shared" si="1188"/>
        <v>0</v>
      </c>
      <c r="AO716" s="79">
        <f t="shared" si="1188"/>
        <v>0</v>
      </c>
      <c r="AP716" s="79">
        <f t="shared" si="1188"/>
        <v>0</v>
      </c>
      <c r="AQ716" s="79">
        <f t="shared" si="1188"/>
        <v>0</v>
      </c>
      <c r="AR716" s="79">
        <f t="shared" si="1188"/>
        <v>0</v>
      </c>
      <c r="AS716" s="79">
        <f t="shared" si="1188"/>
        <v>0</v>
      </c>
      <c r="AT716" s="79">
        <f t="shared" si="1188"/>
        <v>0</v>
      </c>
      <c r="AU716" s="79">
        <f t="shared" si="1188"/>
        <v>0</v>
      </c>
      <c r="AV716" s="79">
        <f t="shared" si="1188"/>
        <v>0</v>
      </c>
      <c r="AW716" s="79">
        <f>SUM(Y716:AJ716)</f>
        <v>0</v>
      </c>
      <c r="AX716" s="168">
        <f>Kinder!BL715</f>
        <v>0</v>
      </c>
      <c r="AY716" s="168">
        <f>Kinder!BM715</f>
        <v>0</v>
      </c>
      <c r="AZ716" s="168">
        <f>Kinder!BN715</f>
        <v>0</v>
      </c>
      <c r="BA716" s="168">
        <f>Kinder!BO715</f>
        <v>0</v>
      </c>
      <c r="BB716" s="168">
        <f>Kinder!BP715</f>
        <v>0</v>
      </c>
      <c r="BC716" s="168">
        <f>Kinder!BQ715</f>
        <v>0</v>
      </c>
      <c r="BD716" s="168">
        <f>Kinder!BR715</f>
        <v>0</v>
      </c>
      <c r="BE716" s="168">
        <f>Kinder!BS715</f>
        <v>0</v>
      </c>
      <c r="BF716" s="168">
        <f>Kinder!BT715</f>
        <v>0</v>
      </c>
      <c r="BG716" s="168">
        <f>Kinder!BU715</f>
        <v>0</v>
      </c>
      <c r="BH716" s="168">
        <f>Kinder!BV715</f>
        <v>0</v>
      </c>
      <c r="BI716" s="168">
        <f>Kinder!BW715</f>
        <v>0</v>
      </c>
      <c r="BV716" s="79"/>
      <c r="BW716" s="79">
        <f t="shared" ref="BW716:CH716" si="1189">IF(MIN(AX714,AX715)&gt;4.5,4.5*AX716,BJ715)</f>
        <v>0</v>
      </c>
      <c r="BX716" s="79">
        <f t="shared" si="1189"/>
        <v>0</v>
      </c>
      <c r="BY716" s="79">
        <f t="shared" si="1189"/>
        <v>0</v>
      </c>
      <c r="BZ716" s="79">
        <f t="shared" si="1189"/>
        <v>0</v>
      </c>
      <c r="CA716" s="79">
        <f t="shared" si="1189"/>
        <v>0</v>
      </c>
      <c r="CB716" s="79">
        <f t="shared" si="1189"/>
        <v>0</v>
      </c>
      <c r="CC716" s="79">
        <f t="shared" si="1189"/>
        <v>0</v>
      </c>
      <c r="CD716" s="79">
        <f t="shared" si="1189"/>
        <v>0</v>
      </c>
      <c r="CE716" s="79">
        <f t="shared" si="1189"/>
        <v>0</v>
      </c>
      <c r="CF716" s="79">
        <f t="shared" si="1189"/>
        <v>0</v>
      </c>
      <c r="CG716" s="79">
        <f t="shared" si="1189"/>
        <v>0</v>
      </c>
      <c r="CH716" s="79">
        <f t="shared" si="1189"/>
        <v>0</v>
      </c>
      <c r="CI716" s="79">
        <f>SUM(BW716:CH716)</f>
        <v>0</v>
      </c>
      <c r="CJ716" s="80"/>
      <c r="CK716" s="581"/>
      <c r="CL716" s="581"/>
      <c r="CM716" s="581"/>
    </row>
    <row r="717" spans="1:91" x14ac:dyDescent="0.2">
      <c r="A717" s="124">
        <f>Kinder!E717</f>
        <v>0</v>
      </c>
      <c r="B717">
        <f>Kinder!F717</f>
        <v>0</v>
      </c>
      <c r="C717">
        <f>Kinder!G717</f>
        <v>0</v>
      </c>
      <c r="D717">
        <f>Kinder!H717</f>
        <v>0</v>
      </c>
      <c r="E717">
        <f>Kinder!I717</f>
        <v>0</v>
      </c>
      <c r="F717">
        <f>Kinder!J717</f>
        <v>0</v>
      </c>
      <c r="G717">
        <f>Kinder!K717</f>
        <v>0</v>
      </c>
      <c r="H717">
        <f>Kinder!L717</f>
        <v>0</v>
      </c>
      <c r="I717">
        <f>Kinder!M717</f>
        <v>0</v>
      </c>
      <c r="J717">
        <f>Kinder!N717</f>
        <v>0</v>
      </c>
      <c r="K717">
        <f>Kinder!O717</f>
        <v>0</v>
      </c>
      <c r="L717">
        <f>Kinder!P717</f>
        <v>0</v>
      </c>
      <c r="AX717" s="165">
        <f>IF(Kinder!BL717=4.5,'Berechnung 4_5 _ x'!$E$31,Kinder!BL717)</f>
        <v>0</v>
      </c>
      <c r="AY717" s="165">
        <f>IF(Kinder!F717=4.5,'Berechnung 4_5 _ x'!$E$31,Kinder!F717)</f>
        <v>0</v>
      </c>
      <c r="AZ717" s="165">
        <f>IF(Kinder!G717=4.5,'Berechnung 4_5 _ x'!$E$31,Kinder!G717)</f>
        <v>0</v>
      </c>
      <c r="BA717" s="165">
        <f>IF(Kinder!H717=4.5,'Berechnung 4_5 _ x'!$E$31,Kinder!H717)</f>
        <v>0</v>
      </c>
      <c r="BB717" s="165">
        <f>IF(Kinder!I717=4.5,'Berechnung 4_5 _ x'!$E$31,Kinder!I717)</f>
        <v>0</v>
      </c>
      <c r="BC717" s="165">
        <f>IF(Kinder!J717=4.5,'Berechnung 4_5 _ x'!$E$31,Kinder!J717)</f>
        <v>0</v>
      </c>
      <c r="BD717" s="165">
        <f>IF(Kinder!K717=4.5,'Berechnung 4_5 _ x'!$E$31,Kinder!K717)</f>
        <v>0</v>
      </c>
      <c r="BE717" s="165">
        <f>IF(Kinder!L717=4.5,'Berechnung 4_5 _ x'!$E$31,Kinder!L717)</f>
        <v>0</v>
      </c>
      <c r="BF717" s="165">
        <f>IF(Kinder!M717=4.5,'Berechnung 4_5 _ x'!$E$31,Kinder!M717)</f>
        <v>0</v>
      </c>
      <c r="BG717" s="165">
        <f>IF(Kinder!N717=4.5,'Berechnung 4_5 _ x'!$E$31,Kinder!N717)</f>
        <v>0</v>
      </c>
      <c r="BH717" s="165">
        <f>IF(Kinder!O717=4.5,'Berechnung 4_5 _ x'!$E$31,Kinder!O717)</f>
        <v>0</v>
      </c>
      <c r="BI717" s="165">
        <f>IF(Kinder!P717=4.5,'Berechnung 4_5 _ x'!$E$31,Kinder!P717)</f>
        <v>0</v>
      </c>
      <c r="BJ717" s="165"/>
      <c r="BK717" s="165"/>
      <c r="BL717" s="165"/>
      <c r="BM717" s="165"/>
      <c r="BN717" s="165"/>
      <c r="BO717" s="165"/>
      <c r="BP717" s="165"/>
      <c r="BQ717" s="165"/>
      <c r="BR717" s="165"/>
      <c r="BS717" s="165"/>
      <c r="BT717" s="165"/>
      <c r="BU717" s="165"/>
      <c r="BW717">
        <f t="shared" ref="BW717:CH717" si="1190">IF(MIN(AX717,AX718)&gt;=4.5,1*AX719,BJ718)</f>
        <v>0</v>
      </c>
      <c r="BX717">
        <f t="shared" si="1190"/>
        <v>0</v>
      </c>
      <c r="BY717">
        <f t="shared" si="1190"/>
        <v>0</v>
      </c>
      <c r="BZ717">
        <f t="shared" si="1190"/>
        <v>0</v>
      </c>
      <c r="CA717">
        <f t="shared" si="1190"/>
        <v>0</v>
      </c>
      <c r="CB717">
        <f t="shared" si="1190"/>
        <v>0</v>
      </c>
      <c r="CC717">
        <f t="shared" si="1190"/>
        <v>0</v>
      </c>
      <c r="CD717">
        <f t="shared" si="1190"/>
        <v>0</v>
      </c>
      <c r="CE717">
        <f t="shared" si="1190"/>
        <v>0</v>
      </c>
      <c r="CF717">
        <f t="shared" si="1190"/>
        <v>0</v>
      </c>
      <c r="CG717">
        <f t="shared" si="1190"/>
        <v>0</v>
      </c>
      <c r="CH717">
        <f t="shared" si="1190"/>
        <v>0</v>
      </c>
      <c r="CJ717" s="78">
        <f>SUM(BW717:CH717)</f>
        <v>0</v>
      </c>
      <c r="CK717" s="581">
        <f>CL717+CM717</f>
        <v>0</v>
      </c>
      <c r="CL717" s="581">
        <f>IF(COUNTIF(Kinder!E719:P719,Antrag!$C$4)=0,0,(IF(AND(A717=2,Kinder!E719=Antrag!$C$4),M718,0)+IF(AND(OR(A717=2,B717=2),Kinder!F719=Antrag!$C$4),N718,0)+IF(AND(OR(A717=2,B717=2,C717=2),Kinder!G719=Antrag!$C$4),O718,0)+IF(AND(OR(A717=2,B717=2,C717=2,D717=2),Kinder!H719=Antrag!$C$4),P718,0)+IF(AND(OR(A717=2,B717=2,C717=2,D717=2,E717=2),Kinder!I719=Antrag!$C$4),Q718,0)+IF(AND(OR(A717=2,B717=2,C717=2,D717=2,E717=2,F717=2),Kinder!J719=Antrag!$C$4),R718,0))/12)</f>
        <v>0</v>
      </c>
      <c r="CM717" s="581">
        <f>IF(COUNTIF(Kinder!E719:P719,Antrag!$C$4)=0,0,(IF(AND(OR(A717=2,B717=2,C717=2,D717=2,E717=2,F717=2,G717=2),Kinder!K719=Antrag!$C$4),S718,0)+IF(AND(OR(A717=2,B717=2,C717=2,D717=2,E717=2,F717=2,G717=2,H717=2),Kinder!L719=Antrag!$C$4),T718,0)+IF(AND(OR(A717=2,B717=2,C717=2,D717=2,E717=2,F717=2,G717=2,H717=2,I717=2),Kinder!M719=Antrag!$C$4),U718,0)+IF(AND(OR(A717=2,B717=2,C717=2,D717=2,E717=2,F717=2,G717=2,H717=2,I717=2,J717=2),Kinder!N719=Antrag!$C$4),V718,0)+IF(AND(OR(A717=2,B717=2,C717=2,D717=2,E717=2,F717=2,G717=2,H717=2,I717=2,J717=2,K717=2),Kinder!O719=Antrag!$C$4),W718,0)+IF(AND(OR(A717=2,B717=2,C717=2,D717=2,E717=2,F717=2,G717=2,H717=2,I717=2,J717=2,K717=2,L717=2),Kinder!P719=Antrag!$C$4),X718,0))/12)</f>
        <v>0</v>
      </c>
    </row>
    <row r="718" spans="1:91" x14ac:dyDescent="0.2">
      <c r="A718" s="124"/>
      <c r="M718">
        <f>Kinder!E718</f>
        <v>0</v>
      </c>
      <c r="N718">
        <f>Kinder!F718</f>
        <v>0</v>
      </c>
      <c r="O718">
        <f>Kinder!G718</f>
        <v>0</v>
      </c>
      <c r="P718">
        <f>Kinder!H718</f>
        <v>0</v>
      </c>
      <c r="Q718">
        <f>Kinder!I718</f>
        <v>0</v>
      </c>
      <c r="R718">
        <f>Kinder!J718</f>
        <v>0</v>
      </c>
      <c r="S718">
        <f>Kinder!K718</f>
        <v>0</v>
      </c>
      <c r="T718">
        <f>Kinder!L718</f>
        <v>0</v>
      </c>
      <c r="U718">
        <f>Kinder!M718</f>
        <v>0</v>
      </c>
      <c r="V718">
        <f>Kinder!N718</f>
        <v>0</v>
      </c>
      <c r="W718">
        <f>Kinder!O718</f>
        <v>0</v>
      </c>
      <c r="X718">
        <f>Kinder!P718</f>
        <v>0</v>
      </c>
      <c r="AX718">
        <f>IF(Kinder!BL717&gt;=4.5,IF('Berechnung 4_5 _ x'!D$5="Nein",4.5,IF(Kinder!AJ$903&lt;3,IF(MAX(Kinder!$AJ$903:AJ$903)&lt;3,4.5,Kinder!BL717),MIN('Berechnung 4_5 _ x'!$E$31:$F$32))),Kinder!BL717)</f>
        <v>0</v>
      </c>
      <c r="AY718">
        <f>IF(Kinder!BM717&gt;=4.5,IF('Berechnung 4_5 _ x'!E$5="Nein",4.5,IF(Kinder!AK$903&lt;3,IF(MAX(Kinder!$AJ$903:AK$903)&lt;3,4.5,Kinder!BM717),MIN('Berechnung 4_5 _ x'!$E$31:$F$32))),Kinder!BM717)</f>
        <v>0</v>
      </c>
      <c r="AZ718">
        <f>IF(Kinder!BN717&gt;=4.5,IF('Berechnung 4_5 _ x'!F$5="Nein",4.5,IF(Kinder!AL$903&lt;3,IF(MAX(Kinder!$AJ$903:AL$903)&lt;3,4.5,Kinder!BN717),MIN('Berechnung 4_5 _ x'!$E$31:$F$32))),Kinder!BN717)</f>
        <v>0</v>
      </c>
      <c r="BA718">
        <f>IF(Kinder!BO717&gt;=4.5,IF('Berechnung 4_5 _ x'!G$5="Nein",4.5,IF(Kinder!AM$903&lt;3,IF(MAX(Kinder!$AJ$903:AM$903)&lt;3,4.5,Kinder!BO717),MIN('Berechnung 4_5 _ x'!$E$31:$F$32))),Kinder!BO717)</f>
        <v>0</v>
      </c>
      <c r="BB718">
        <f>IF(Kinder!BP717&gt;=4.5,IF('Berechnung 4_5 _ x'!H$5="Nein",4.5,IF(Kinder!AN$903&lt;3,IF(MAX(Kinder!$AJ$903:AN$903)&lt;3,4.5,Kinder!BP717),MIN('Berechnung 4_5 _ x'!$E$31:$F$32))),Kinder!BP717)</f>
        <v>0</v>
      </c>
      <c r="BC718">
        <f>IF(Kinder!BQ717&gt;=4.5,IF('Berechnung 4_5 _ x'!I$5="Nein",4.5,IF(Kinder!AO$903&lt;3,IF(MAX(Kinder!$AJ$903:AO$903)&lt;3,4.5,Kinder!BQ717),MIN('Berechnung 4_5 _ x'!$E$31:$F$32))),Kinder!BQ717)</f>
        <v>0</v>
      </c>
      <c r="BD718">
        <f>IF(Kinder!BR717&gt;=4.5,IF('Berechnung 4_5 _ x'!J$5="Nein",4.5,IF(Kinder!AP$903&lt;3,IF(MAX(Kinder!$AJ$903:AP$903)&lt;3,4.5,Kinder!BR717),MIN('Berechnung 4_5 _ x'!$E$31:$F$32))),Kinder!BR717)</f>
        <v>0</v>
      </c>
      <c r="BE718">
        <f>IF(Kinder!BS717&gt;=4.5,IF('Berechnung 4_5 _ x'!K$5="Nein",4.5,IF(Kinder!AQ$903&lt;3,IF(MAX(Kinder!$AJ$903:AQ$903)&lt;3,4.5,Kinder!BS717),MIN('Berechnung 4_5 _ x'!$E$31:$F$32))),Kinder!BS717)</f>
        <v>0</v>
      </c>
      <c r="BF718">
        <f>IF(Kinder!BT717&gt;=4.5,IF('Berechnung 4_5 _ x'!L$5="Nein",4.5,IF(Kinder!AR$903&lt;3,IF(MAX(Kinder!$AJ$903:AR$903)&lt;3,4.5,Kinder!BT717),MIN('Berechnung 4_5 _ x'!$E$31:$F$32))),Kinder!BT717)</f>
        <v>0</v>
      </c>
      <c r="BG718">
        <f>IF(Kinder!BU717&gt;=4.5,IF('Berechnung 4_5 _ x'!M$5="Nein",4.5,IF(Kinder!AS$903&lt;3,IF(MAX(Kinder!$AJ$903:AS$903)&lt;3,4.5,Kinder!BU717),MIN('Berechnung 4_5 _ x'!$E$31:$F$32))),Kinder!BU717)</f>
        <v>0</v>
      </c>
      <c r="BH718">
        <f>IF(Kinder!BV717&gt;=4.5,IF('Berechnung 4_5 _ x'!N$5="Nein",4.5,IF(Kinder!AT$903&lt;3,IF(MAX(Kinder!$AJ$903:AT$903)&lt;3,4.5,Kinder!BV717),MIN('Berechnung 4_5 _ x'!$E$31:$F$32))),Kinder!BV717)</f>
        <v>0</v>
      </c>
      <c r="BI718">
        <f>IF(Kinder!BW717&gt;=4.5,IF('Berechnung 4_5 _ x'!O$5="Nein",4.5,IF(Kinder!AU$903&lt;3,IF(MAX(Kinder!$AJ$903:AU$903)&lt;3,4.5,Kinder!BW717),MIN('Berechnung 4_5 _ x'!$E$31:$F$32))),Kinder!BW717)</f>
        <v>0</v>
      </c>
      <c r="BJ718">
        <f t="shared" ref="BJ718:BU718" si="1191">MIN(AX717,AX718)*AX719</f>
        <v>0</v>
      </c>
      <c r="BK718">
        <f t="shared" si="1191"/>
        <v>0</v>
      </c>
      <c r="BL718">
        <f t="shared" si="1191"/>
        <v>0</v>
      </c>
      <c r="BM718">
        <f t="shared" si="1191"/>
        <v>0</v>
      </c>
      <c r="BN718">
        <f t="shared" si="1191"/>
        <v>0</v>
      </c>
      <c r="BO718">
        <f t="shared" si="1191"/>
        <v>0</v>
      </c>
      <c r="BP718">
        <f t="shared" si="1191"/>
        <v>0</v>
      </c>
      <c r="BQ718">
        <f t="shared" si="1191"/>
        <v>0</v>
      </c>
      <c r="BR718">
        <f t="shared" si="1191"/>
        <v>0</v>
      </c>
      <c r="BS718">
        <f t="shared" si="1191"/>
        <v>0</v>
      </c>
      <c r="BT718">
        <f t="shared" si="1191"/>
        <v>0</v>
      </c>
      <c r="BU718">
        <f t="shared" si="1191"/>
        <v>0</v>
      </c>
      <c r="BV718">
        <f>SUM(BJ718:BU718)</f>
        <v>0</v>
      </c>
      <c r="CJ718" s="78"/>
      <c r="CK718" s="581"/>
      <c r="CL718" s="581"/>
      <c r="CM718" s="581"/>
    </row>
    <row r="719" spans="1:91" ht="13.5" thickBot="1" x14ac:dyDescent="0.25">
      <c r="A719" s="167"/>
      <c r="B719" s="79"/>
      <c r="C719" s="79"/>
      <c r="D719" s="79"/>
      <c r="E719" s="79"/>
      <c r="F719" s="79"/>
      <c r="G719" s="79"/>
      <c r="H719" s="79"/>
      <c r="I719" s="79"/>
      <c r="J719" s="79"/>
      <c r="K719" s="79"/>
      <c r="L719" s="79"/>
      <c r="M719" s="79"/>
      <c r="N719" s="79"/>
      <c r="O719" s="79"/>
      <c r="P719" s="79"/>
      <c r="Q719" s="79"/>
      <c r="R719" s="79"/>
      <c r="S719" s="79"/>
      <c r="T719" s="79"/>
      <c r="U719" s="79"/>
      <c r="V719" s="79"/>
      <c r="W719" s="79"/>
      <c r="X719" s="79"/>
      <c r="Y719" s="79">
        <f t="shared" ref="Y719:AJ719" si="1192">A717*M718</f>
        <v>0</v>
      </c>
      <c r="Z719" s="79">
        <f t="shared" si="1192"/>
        <v>0</v>
      </c>
      <c r="AA719" s="79">
        <f t="shared" si="1192"/>
        <v>0</v>
      </c>
      <c r="AB719" s="79">
        <f t="shared" si="1192"/>
        <v>0</v>
      </c>
      <c r="AC719" s="79">
        <f t="shared" si="1192"/>
        <v>0</v>
      </c>
      <c r="AD719" s="79">
        <f t="shared" si="1192"/>
        <v>0</v>
      </c>
      <c r="AE719" s="79">
        <f t="shared" si="1192"/>
        <v>0</v>
      </c>
      <c r="AF719" s="79">
        <f t="shared" si="1192"/>
        <v>0</v>
      </c>
      <c r="AG719" s="79">
        <f t="shared" si="1192"/>
        <v>0</v>
      </c>
      <c r="AH719" s="79">
        <f t="shared" si="1192"/>
        <v>0</v>
      </c>
      <c r="AI719" s="79">
        <f t="shared" si="1192"/>
        <v>0</v>
      </c>
      <c r="AJ719" s="79">
        <f t="shared" si="1192"/>
        <v>0</v>
      </c>
      <c r="AK719" s="79">
        <f t="shared" ref="AK719:AV719" si="1193">IF(A717&gt;4.4,M718,A717*M718)</f>
        <v>0</v>
      </c>
      <c r="AL719" s="79">
        <f t="shared" si="1193"/>
        <v>0</v>
      </c>
      <c r="AM719" s="79">
        <f t="shared" si="1193"/>
        <v>0</v>
      </c>
      <c r="AN719" s="79">
        <f t="shared" si="1193"/>
        <v>0</v>
      </c>
      <c r="AO719" s="79">
        <f t="shared" si="1193"/>
        <v>0</v>
      </c>
      <c r="AP719" s="79">
        <f t="shared" si="1193"/>
        <v>0</v>
      </c>
      <c r="AQ719" s="79">
        <f t="shared" si="1193"/>
        <v>0</v>
      </c>
      <c r="AR719" s="79">
        <f t="shared" si="1193"/>
        <v>0</v>
      </c>
      <c r="AS719" s="79">
        <f t="shared" si="1193"/>
        <v>0</v>
      </c>
      <c r="AT719" s="79">
        <f t="shared" si="1193"/>
        <v>0</v>
      </c>
      <c r="AU719" s="79">
        <f t="shared" si="1193"/>
        <v>0</v>
      </c>
      <c r="AV719" s="79">
        <f t="shared" si="1193"/>
        <v>0</v>
      </c>
      <c r="AW719" s="79">
        <f>SUM(Y719:AJ719)</f>
        <v>0</v>
      </c>
      <c r="AX719" s="168">
        <f>Kinder!BL718</f>
        <v>0</v>
      </c>
      <c r="AY719" s="168">
        <f>Kinder!BM718</f>
        <v>0</v>
      </c>
      <c r="AZ719" s="168">
        <f>Kinder!BN718</f>
        <v>0</v>
      </c>
      <c r="BA719" s="168">
        <f>Kinder!BO718</f>
        <v>0</v>
      </c>
      <c r="BB719" s="168">
        <f>Kinder!BP718</f>
        <v>0</v>
      </c>
      <c r="BC719" s="168">
        <f>Kinder!BQ718</f>
        <v>0</v>
      </c>
      <c r="BD719" s="168">
        <f>Kinder!BR718</f>
        <v>0</v>
      </c>
      <c r="BE719" s="168">
        <f>Kinder!BS718</f>
        <v>0</v>
      </c>
      <c r="BF719" s="168">
        <f>Kinder!BT718</f>
        <v>0</v>
      </c>
      <c r="BG719" s="168">
        <f>Kinder!BU718</f>
        <v>0</v>
      </c>
      <c r="BH719" s="168">
        <f>Kinder!BV718</f>
        <v>0</v>
      </c>
      <c r="BI719" s="168">
        <f>Kinder!BW718</f>
        <v>0</v>
      </c>
      <c r="BV719" s="79"/>
      <c r="BW719" s="79">
        <f t="shared" ref="BW719:CH719" si="1194">IF(MIN(AX717,AX718)&gt;4.5,4.5*AX719,BJ718)</f>
        <v>0</v>
      </c>
      <c r="BX719" s="79">
        <f t="shared" si="1194"/>
        <v>0</v>
      </c>
      <c r="BY719" s="79">
        <f t="shared" si="1194"/>
        <v>0</v>
      </c>
      <c r="BZ719" s="79">
        <f t="shared" si="1194"/>
        <v>0</v>
      </c>
      <c r="CA719" s="79">
        <f t="shared" si="1194"/>
        <v>0</v>
      </c>
      <c r="CB719" s="79">
        <f t="shared" si="1194"/>
        <v>0</v>
      </c>
      <c r="CC719" s="79">
        <f t="shared" si="1194"/>
        <v>0</v>
      </c>
      <c r="CD719" s="79">
        <f t="shared" si="1194"/>
        <v>0</v>
      </c>
      <c r="CE719" s="79">
        <f t="shared" si="1194"/>
        <v>0</v>
      </c>
      <c r="CF719" s="79">
        <f t="shared" si="1194"/>
        <v>0</v>
      </c>
      <c r="CG719" s="79">
        <f t="shared" si="1194"/>
        <v>0</v>
      </c>
      <c r="CH719" s="79">
        <f t="shared" si="1194"/>
        <v>0</v>
      </c>
      <c r="CI719" s="79">
        <f>SUM(BW719:CH719)</f>
        <v>0</v>
      </c>
      <c r="CJ719" s="80"/>
      <c r="CK719" s="581"/>
      <c r="CL719" s="581"/>
      <c r="CM719" s="581"/>
    </row>
    <row r="720" spans="1:91" x14ac:dyDescent="0.2">
      <c r="A720" s="124">
        <f>Kinder!E720</f>
        <v>0</v>
      </c>
      <c r="B720">
        <f>Kinder!F720</f>
        <v>0</v>
      </c>
      <c r="C720">
        <f>Kinder!G720</f>
        <v>0</v>
      </c>
      <c r="D720">
        <f>Kinder!H720</f>
        <v>0</v>
      </c>
      <c r="E720">
        <f>Kinder!I720</f>
        <v>0</v>
      </c>
      <c r="F720">
        <f>Kinder!J720</f>
        <v>0</v>
      </c>
      <c r="G720">
        <f>Kinder!K720</f>
        <v>0</v>
      </c>
      <c r="H720">
        <f>Kinder!L720</f>
        <v>0</v>
      </c>
      <c r="I720">
        <f>Kinder!M720</f>
        <v>0</v>
      </c>
      <c r="J720">
        <f>Kinder!N720</f>
        <v>0</v>
      </c>
      <c r="K720">
        <f>Kinder!O720</f>
        <v>0</v>
      </c>
      <c r="L720">
        <f>Kinder!P720</f>
        <v>0</v>
      </c>
      <c r="AX720" s="165">
        <f>IF(Kinder!BL720=4.5,'Berechnung 4_5 _ x'!$E$31,Kinder!BL720)</f>
        <v>0</v>
      </c>
      <c r="AY720" s="165">
        <f>IF(Kinder!F720=4.5,'Berechnung 4_5 _ x'!$E$31,Kinder!F720)</f>
        <v>0</v>
      </c>
      <c r="AZ720" s="165">
        <f>IF(Kinder!G720=4.5,'Berechnung 4_5 _ x'!$E$31,Kinder!G720)</f>
        <v>0</v>
      </c>
      <c r="BA720" s="165">
        <f>IF(Kinder!H720=4.5,'Berechnung 4_5 _ x'!$E$31,Kinder!H720)</f>
        <v>0</v>
      </c>
      <c r="BB720" s="165">
        <f>IF(Kinder!I720=4.5,'Berechnung 4_5 _ x'!$E$31,Kinder!I720)</f>
        <v>0</v>
      </c>
      <c r="BC720" s="165">
        <f>IF(Kinder!J720=4.5,'Berechnung 4_5 _ x'!$E$31,Kinder!J720)</f>
        <v>0</v>
      </c>
      <c r="BD720" s="165">
        <f>IF(Kinder!K720=4.5,'Berechnung 4_5 _ x'!$E$31,Kinder!K720)</f>
        <v>0</v>
      </c>
      <c r="BE720" s="165">
        <f>IF(Kinder!L720=4.5,'Berechnung 4_5 _ x'!$E$31,Kinder!L720)</f>
        <v>0</v>
      </c>
      <c r="BF720" s="165">
        <f>IF(Kinder!M720=4.5,'Berechnung 4_5 _ x'!$E$31,Kinder!M720)</f>
        <v>0</v>
      </c>
      <c r="BG720" s="165">
        <f>IF(Kinder!N720=4.5,'Berechnung 4_5 _ x'!$E$31,Kinder!N720)</f>
        <v>0</v>
      </c>
      <c r="BH720" s="165">
        <f>IF(Kinder!O720=4.5,'Berechnung 4_5 _ x'!$E$31,Kinder!O720)</f>
        <v>0</v>
      </c>
      <c r="BI720" s="165">
        <f>IF(Kinder!P720=4.5,'Berechnung 4_5 _ x'!$E$31,Kinder!P720)</f>
        <v>0</v>
      </c>
      <c r="BJ720" s="165"/>
      <c r="BK720" s="165"/>
      <c r="BL720" s="165"/>
      <c r="BM720" s="165"/>
      <c r="BN720" s="165"/>
      <c r="BO720" s="165"/>
      <c r="BP720" s="165"/>
      <c r="BQ720" s="165"/>
      <c r="BR720" s="165"/>
      <c r="BS720" s="165"/>
      <c r="BT720" s="165"/>
      <c r="BU720" s="165"/>
      <c r="BW720">
        <f t="shared" ref="BW720:CH720" si="1195">IF(MIN(AX720,AX721)&gt;=4.5,1*AX722,BJ721)</f>
        <v>0</v>
      </c>
      <c r="BX720">
        <f t="shared" si="1195"/>
        <v>0</v>
      </c>
      <c r="BY720">
        <f t="shared" si="1195"/>
        <v>0</v>
      </c>
      <c r="BZ720">
        <f t="shared" si="1195"/>
        <v>0</v>
      </c>
      <c r="CA720">
        <f t="shared" si="1195"/>
        <v>0</v>
      </c>
      <c r="CB720">
        <f t="shared" si="1195"/>
        <v>0</v>
      </c>
      <c r="CC720">
        <f t="shared" si="1195"/>
        <v>0</v>
      </c>
      <c r="CD720">
        <f t="shared" si="1195"/>
        <v>0</v>
      </c>
      <c r="CE720">
        <f t="shared" si="1195"/>
        <v>0</v>
      </c>
      <c r="CF720">
        <f t="shared" si="1195"/>
        <v>0</v>
      </c>
      <c r="CG720">
        <f t="shared" si="1195"/>
        <v>0</v>
      </c>
      <c r="CH720">
        <f t="shared" si="1195"/>
        <v>0</v>
      </c>
      <c r="CJ720" s="78">
        <f>SUM(BW720:CH720)</f>
        <v>0</v>
      </c>
      <c r="CK720" s="581">
        <f>CL720+CM720</f>
        <v>0</v>
      </c>
      <c r="CL720" s="581">
        <f>IF(COUNTIF(Kinder!E722:P722,Antrag!$C$4)=0,0,(IF(AND(A720=2,Kinder!E722=Antrag!$C$4),M721,0)+IF(AND(OR(A720=2,B720=2),Kinder!F722=Antrag!$C$4),N721,0)+IF(AND(OR(A720=2,B720=2,C720=2),Kinder!G722=Antrag!$C$4),O721,0)+IF(AND(OR(A720=2,B720=2,C720=2,D720=2),Kinder!H722=Antrag!$C$4),P721,0)+IF(AND(OR(A720=2,B720=2,C720=2,D720=2,E720=2),Kinder!I722=Antrag!$C$4),Q721,0)+IF(AND(OR(A720=2,B720=2,C720=2,D720=2,E720=2,F720=2),Kinder!J722=Antrag!$C$4),R721,0))/12)</f>
        <v>0</v>
      </c>
      <c r="CM720" s="581">
        <f>IF(COUNTIF(Kinder!E722:P722,Antrag!$C$4)=0,0,(IF(AND(OR(A720=2,B720=2,C720=2,D720=2,E720=2,F720=2,G720=2),Kinder!K722=Antrag!$C$4),S721,0)+IF(AND(OR(A720=2,B720=2,C720=2,D720=2,E720=2,F720=2,G720=2,H720=2),Kinder!L722=Antrag!$C$4),T721,0)+IF(AND(OR(A720=2,B720=2,C720=2,D720=2,E720=2,F720=2,G720=2,H720=2,I720=2),Kinder!M722=Antrag!$C$4),U721,0)+IF(AND(OR(A720=2,B720=2,C720=2,D720=2,E720=2,F720=2,G720=2,H720=2,I720=2,J720=2),Kinder!N722=Antrag!$C$4),V721,0)+IF(AND(OR(A720=2,B720=2,C720=2,D720=2,E720=2,F720=2,G720=2,H720=2,I720=2,J720=2,K720=2),Kinder!O722=Antrag!$C$4),W721,0)+IF(AND(OR(A720=2,B720=2,C720=2,D720=2,E720=2,F720=2,G720=2,H720=2,I720=2,J720=2,K720=2,L720=2),Kinder!P722=Antrag!$C$4),X721,0))/12)</f>
        <v>0</v>
      </c>
    </row>
    <row r="721" spans="1:91" x14ac:dyDescent="0.2">
      <c r="A721" s="124"/>
      <c r="M721">
        <f>Kinder!E721</f>
        <v>0</v>
      </c>
      <c r="N721">
        <f>Kinder!F721</f>
        <v>0</v>
      </c>
      <c r="O721">
        <f>Kinder!G721</f>
        <v>0</v>
      </c>
      <c r="P721">
        <f>Kinder!H721</f>
        <v>0</v>
      </c>
      <c r="Q721">
        <f>Kinder!I721</f>
        <v>0</v>
      </c>
      <c r="R721">
        <f>Kinder!J721</f>
        <v>0</v>
      </c>
      <c r="S721">
        <f>Kinder!K721</f>
        <v>0</v>
      </c>
      <c r="T721">
        <f>Kinder!L721</f>
        <v>0</v>
      </c>
      <c r="U721">
        <f>Kinder!M721</f>
        <v>0</v>
      </c>
      <c r="V721">
        <f>Kinder!N721</f>
        <v>0</v>
      </c>
      <c r="W721">
        <f>Kinder!O721</f>
        <v>0</v>
      </c>
      <c r="X721">
        <f>Kinder!P721</f>
        <v>0</v>
      </c>
      <c r="AX721">
        <f>IF(Kinder!BL720&gt;=4.5,IF('Berechnung 4_5 _ x'!D$5="Nein",4.5,IF(Kinder!AJ$903&lt;3,IF(MAX(Kinder!$AJ$903:AJ$903)&lt;3,4.5,Kinder!BL720),MIN('Berechnung 4_5 _ x'!$E$31:$F$32))),Kinder!BL720)</f>
        <v>0</v>
      </c>
      <c r="AY721">
        <f>IF(Kinder!BM720&gt;=4.5,IF('Berechnung 4_5 _ x'!E$5="Nein",4.5,IF(Kinder!AK$903&lt;3,IF(MAX(Kinder!$AJ$903:AK$903)&lt;3,4.5,Kinder!BM720),MIN('Berechnung 4_5 _ x'!$E$31:$F$32))),Kinder!BM720)</f>
        <v>0</v>
      </c>
      <c r="AZ721">
        <f>IF(Kinder!BN720&gt;=4.5,IF('Berechnung 4_5 _ x'!F$5="Nein",4.5,IF(Kinder!AL$903&lt;3,IF(MAX(Kinder!$AJ$903:AL$903)&lt;3,4.5,Kinder!BN720),MIN('Berechnung 4_5 _ x'!$E$31:$F$32))),Kinder!BN720)</f>
        <v>0</v>
      </c>
      <c r="BA721">
        <f>IF(Kinder!BO720&gt;=4.5,IF('Berechnung 4_5 _ x'!G$5="Nein",4.5,IF(Kinder!AM$903&lt;3,IF(MAX(Kinder!$AJ$903:AM$903)&lt;3,4.5,Kinder!BO720),MIN('Berechnung 4_5 _ x'!$E$31:$F$32))),Kinder!BO720)</f>
        <v>0</v>
      </c>
      <c r="BB721">
        <f>IF(Kinder!BP720&gt;=4.5,IF('Berechnung 4_5 _ x'!H$5="Nein",4.5,IF(Kinder!AN$903&lt;3,IF(MAX(Kinder!$AJ$903:AN$903)&lt;3,4.5,Kinder!BP720),MIN('Berechnung 4_5 _ x'!$E$31:$F$32))),Kinder!BP720)</f>
        <v>0</v>
      </c>
      <c r="BC721">
        <f>IF(Kinder!BQ720&gt;=4.5,IF('Berechnung 4_5 _ x'!I$5="Nein",4.5,IF(Kinder!AO$903&lt;3,IF(MAX(Kinder!$AJ$903:AO$903)&lt;3,4.5,Kinder!BQ720),MIN('Berechnung 4_5 _ x'!$E$31:$F$32))),Kinder!BQ720)</f>
        <v>0</v>
      </c>
      <c r="BD721">
        <f>IF(Kinder!BR720&gt;=4.5,IF('Berechnung 4_5 _ x'!J$5="Nein",4.5,IF(Kinder!AP$903&lt;3,IF(MAX(Kinder!$AJ$903:AP$903)&lt;3,4.5,Kinder!BR720),MIN('Berechnung 4_5 _ x'!$E$31:$F$32))),Kinder!BR720)</f>
        <v>0</v>
      </c>
      <c r="BE721">
        <f>IF(Kinder!BS720&gt;=4.5,IF('Berechnung 4_5 _ x'!K$5="Nein",4.5,IF(Kinder!AQ$903&lt;3,IF(MAX(Kinder!$AJ$903:AQ$903)&lt;3,4.5,Kinder!BS720),MIN('Berechnung 4_5 _ x'!$E$31:$F$32))),Kinder!BS720)</f>
        <v>0</v>
      </c>
      <c r="BF721">
        <f>IF(Kinder!BT720&gt;=4.5,IF('Berechnung 4_5 _ x'!L$5="Nein",4.5,IF(Kinder!AR$903&lt;3,IF(MAX(Kinder!$AJ$903:AR$903)&lt;3,4.5,Kinder!BT720),MIN('Berechnung 4_5 _ x'!$E$31:$F$32))),Kinder!BT720)</f>
        <v>0</v>
      </c>
      <c r="BG721">
        <f>IF(Kinder!BU720&gt;=4.5,IF('Berechnung 4_5 _ x'!M$5="Nein",4.5,IF(Kinder!AS$903&lt;3,IF(MAX(Kinder!$AJ$903:AS$903)&lt;3,4.5,Kinder!BU720),MIN('Berechnung 4_5 _ x'!$E$31:$F$32))),Kinder!BU720)</f>
        <v>0</v>
      </c>
      <c r="BH721">
        <f>IF(Kinder!BV720&gt;=4.5,IF('Berechnung 4_5 _ x'!N$5="Nein",4.5,IF(Kinder!AT$903&lt;3,IF(MAX(Kinder!$AJ$903:AT$903)&lt;3,4.5,Kinder!BV720),MIN('Berechnung 4_5 _ x'!$E$31:$F$32))),Kinder!BV720)</f>
        <v>0</v>
      </c>
      <c r="BI721">
        <f>IF(Kinder!BW720&gt;=4.5,IF('Berechnung 4_5 _ x'!O$5="Nein",4.5,IF(Kinder!AU$903&lt;3,IF(MAX(Kinder!$AJ$903:AU$903)&lt;3,4.5,Kinder!BW720),MIN('Berechnung 4_5 _ x'!$E$31:$F$32))),Kinder!BW720)</f>
        <v>0</v>
      </c>
      <c r="BJ721">
        <f t="shared" ref="BJ721:BU721" si="1196">MIN(AX720,AX721)*AX722</f>
        <v>0</v>
      </c>
      <c r="BK721">
        <f t="shared" si="1196"/>
        <v>0</v>
      </c>
      <c r="BL721">
        <f t="shared" si="1196"/>
        <v>0</v>
      </c>
      <c r="BM721">
        <f t="shared" si="1196"/>
        <v>0</v>
      </c>
      <c r="BN721">
        <f t="shared" si="1196"/>
        <v>0</v>
      </c>
      <c r="BO721">
        <f t="shared" si="1196"/>
        <v>0</v>
      </c>
      <c r="BP721">
        <f t="shared" si="1196"/>
        <v>0</v>
      </c>
      <c r="BQ721">
        <f t="shared" si="1196"/>
        <v>0</v>
      </c>
      <c r="BR721">
        <f t="shared" si="1196"/>
        <v>0</v>
      </c>
      <c r="BS721">
        <f t="shared" si="1196"/>
        <v>0</v>
      </c>
      <c r="BT721">
        <f t="shared" si="1196"/>
        <v>0</v>
      </c>
      <c r="BU721">
        <f t="shared" si="1196"/>
        <v>0</v>
      </c>
      <c r="BV721">
        <f>SUM(BJ721:BU721)</f>
        <v>0</v>
      </c>
      <c r="CJ721" s="78"/>
      <c r="CK721" s="581"/>
      <c r="CL721" s="581"/>
      <c r="CM721" s="581"/>
    </row>
    <row r="722" spans="1:91" ht="13.5" thickBot="1" x14ac:dyDescent="0.25">
      <c r="A722" s="167"/>
      <c r="B722" s="79"/>
      <c r="C722" s="79"/>
      <c r="D722" s="79"/>
      <c r="E722" s="79"/>
      <c r="F722" s="79"/>
      <c r="G722" s="79"/>
      <c r="H722" s="79"/>
      <c r="I722" s="79"/>
      <c r="J722" s="79"/>
      <c r="K722" s="79"/>
      <c r="L722" s="79"/>
      <c r="M722" s="79"/>
      <c r="N722" s="79"/>
      <c r="O722" s="79"/>
      <c r="P722" s="79"/>
      <c r="Q722" s="79"/>
      <c r="R722" s="79"/>
      <c r="S722" s="79"/>
      <c r="T722" s="79"/>
      <c r="U722" s="79"/>
      <c r="V722" s="79"/>
      <c r="W722" s="79"/>
      <c r="X722" s="79"/>
      <c r="Y722" s="79">
        <f t="shared" ref="Y722:AJ722" si="1197">A720*M721</f>
        <v>0</v>
      </c>
      <c r="Z722" s="79">
        <f t="shared" si="1197"/>
        <v>0</v>
      </c>
      <c r="AA722" s="79">
        <f t="shared" si="1197"/>
        <v>0</v>
      </c>
      <c r="AB722" s="79">
        <f t="shared" si="1197"/>
        <v>0</v>
      </c>
      <c r="AC722" s="79">
        <f t="shared" si="1197"/>
        <v>0</v>
      </c>
      <c r="AD722" s="79">
        <f t="shared" si="1197"/>
        <v>0</v>
      </c>
      <c r="AE722" s="79">
        <f t="shared" si="1197"/>
        <v>0</v>
      </c>
      <c r="AF722" s="79">
        <f t="shared" si="1197"/>
        <v>0</v>
      </c>
      <c r="AG722" s="79">
        <f t="shared" si="1197"/>
        <v>0</v>
      </c>
      <c r="AH722" s="79">
        <f t="shared" si="1197"/>
        <v>0</v>
      </c>
      <c r="AI722" s="79">
        <f t="shared" si="1197"/>
        <v>0</v>
      </c>
      <c r="AJ722" s="79">
        <f t="shared" si="1197"/>
        <v>0</v>
      </c>
      <c r="AK722" s="79">
        <f t="shared" ref="AK722:AV722" si="1198">IF(A720&gt;4.4,M721,A720*M721)</f>
        <v>0</v>
      </c>
      <c r="AL722" s="79">
        <f t="shared" si="1198"/>
        <v>0</v>
      </c>
      <c r="AM722" s="79">
        <f t="shared" si="1198"/>
        <v>0</v>
      </c>
      <c r="AN722" s="79">
        <f t="shared" si="1198"/>
        <v>0</v>
      </c>
      <c r="AO722" s="79">
        <f t="shared" si="1198"/>
        <v>0</v>
      </c>
      <c r="AP722" s="79">
        <f t="shared" si="1198"/>
        <v>0</v>
      </c>
      <c r="AQ722" s="79">
        <f t="shared" si="1198"/>
        <v>0</v>
      </c>
      <c r="AR722" s="79">
        <f t="shared" si="1198"/>
        <v>0</v>
      </c>
      <c r="AS722" s="79">
        <f t="shared" si="1198"/>
        <v>0</v>
      </c>
      <c r="AT722" s="79">
        <f t="shared" si="1198"/>
        <v>0</v>
      </c>
      <c r="AU722" s="79">
        <f t="shared" si="1198"/>
        <v>0</v>
      </c>
      <c r="AV722" s="79">
        <f t="shared" si="1198"/>
        <v>0</v>
      </c>
      <c r="AW722" s="79">
        <f>SUM(Y722:AJ722)</f>
        <v>0</v>
      </c>
      <c r="AX722" s="168">
        <f>Kinder!BL721</f>
        <v>0</v>
      </c>
      <c r="AY722" s="168">
        <f>Kinder!BM721</f>
        <v>0</v>
      </c>
      <c r="AZ722" s="168">
        <f>Kinder!BN721</f>
        <v>0</v>
      </c>
      <c r="BA722" s="168">
        <f>Kinder!BO721</f>
        <v>0</v>
      </c>
      <c r="BB722" s="168">
        <f>Kinder!BP721</f>
        <v>0</v>
      </c>
      <c r="BC722" s="168">
        <f>Kinder!BQ721</f>
        <v>0</v>
      </c>
      <c r="BD722" s="168">
        <f>Kinder!BR721</f>
        <v>0</v>
      </c>
      <c r="BE722" s="168">
        <f>Kinder!BS721</f>
        <v>0</v>
      </c>
      <c r="BF722" s="168">
        <f>Kinder!BT721</f>
        <v>0</v>
      </c>
      <c r="BG722" s="168">
        <f>Kinder!BU721</f>
        <v>0</v>
      </c>
      <c r="BH722" s="168">
        <f>Kinder!BV721</f>
        <v>0</v>
      </c>
      <c r="BI722" s="168">
        <f>Kinder!BW721</f>
        <v>0</v>
      </c>
      <c r="BV722" s="79"/>
      <c r="BW722" s="79">
        <f t="shared" ref="BW722:CH722" si="1199">IF(MIN(AX720,AX721)&gt;4.5,4.5*AX722,BJ721)</f>
        <v>0</v>
      </c>
      <c r="BX722" s="79">
        <f t="shared" si="1199"/>
        <v>0</v>
      </c>
      <c r="BY722" s="79">
        <f t="shared" si="1199"/>
        <v>0</v>
      </c>
      <c r="BZ722" s="79">
        <f t="shared" si="1199"/>
        <v>0</v>
      </c>
      <c r="CA722" s="79">
        <f t="shared" si="1199"/>
        <v>0</v>
      </c>
      <c r="CB722" s="79">
        <f t="shared" si="1199"/>
        <v>0</v>
      </c>
      <c r="CC722" s="79">
        <f t="shared" si="1199"/>
        <v>0</v>
      </c>
      <c r="CD722" s="79">
        <f t="shared" si="1199"/>
        <v>0</v>
      </c>
      <c r="CE722" s="79">
        <f t="shared" si="1199"/>
        <v>0</v>
      </c>
      <c r="CF722" s="79">
        <f t="shared" si="1199"/>
        <v>0</v>
      </c>
      <c r="CG722" s="79">
        <f t="shared" si="1199"/>
        <v>0</v>
      </c>
      <c r="CH722" s="79">
        <f t="shared" si="1199"/>
        <v>0</v>
      </c>
      <c r="CI722" s="79">
        <f>SUM(BW722:CH722)</f>
        <v>0</v>
      </c>
      <c r="CJ722" s="80"/>
      <c r="CK722" s="581"/>
      <c r="CL722" s="581"/>
      <c r="CM722" s="581"/>
    </row>
    <row r="723" spans="1:91" x14ac:dyDescent="0.2">
      <c r="A723" s="124">
        <f>Kinder!E723</f>
        <v>0</v>
      </c>
      <c r="B723">
        <f>Kinder!F723</f>
        <v>0</v>
      </c>
      <c r="C723">
        <f>Kinder!G723</f>
        <v>0</v>
      </c>
      <c r="D723">
        <f>Kinder!H723</f>
        <v>0</v>
      </c>
      <c r="E723">
        <f>Kinder!I723</f>
        <v>0</v>
      </c>
      <c r="F723">
        <f>Kinder!J723</f>
        <v>0</v>
      </c>
      <c r="G723">
        <f>Kinder!K723</f>
        <v>0</v>
      </c>
      <c r="H723">
        <f>Kinder!L723</f>
        <v>0</v>
      </c>
      <c r="I723">
        <f>Kinder!M723</f>
        <v>0</v>
      </c>
      <c r="J723">
        <f>Kinder!N723</f>
        <v>0</v>
      </c>
      <c r="K723">
        <f>Kinder!O723</f>
        <v>0</v>
      </c>
      <c r="L723">
        <f>Kinder!P723</f>
        <v>0</v>
      </c>
      <c r="AX723" s="165">
        <f>IF(Kinder!BL723=4.5,'Berechnung 4_5 _ x'!$E$31,Kinder!BL723)</f>
        <v>0</v>
      </c>
      <c r="AY723" s="165">
        <f>IF(Kinder!F723=4.5,'Berechnung 4_5 _ x'!$E$31,Kinder!F723)</f>
        <v>0</v>
      </c>
      <c r="AZ723" s="165">
        <f>IF(Kinder!G723=4.5,'Berechnung 4_5 _ x'!$E$31,Kinder!G723)</f>
        <v>0</v>
      </c>
      <c r="BA723" s="165">
        <f>IF(Kinder!H723=4.5,'Berechnung 4_5 _ x'!$E$31,Kinder!H723)</f>
        <v>0</v>
      </c>
      <c r="BB723" s="165">
        <f>IF(Kinder!I723=4.5,'Berechnung 4_5 _ x'!$E$31,Kinder!I723)</f>
        <v>0</v>
      </c>
      <c r="BC723" s="165">
        <f>IF(Kinder!J723=4.5,'Berechnung 4_5 _ x'!$E$31,Kinder!J723)</f>
        <v>0</v>
      </c>
      <c r="BD723" s="165">
        <f>IF(Kinder!K723=4.5,'Berechnung 4_5 _ x'!$E$31,Kinder!K723)</f>
        <v>0</v>
      </c>
      <c r="BE723" s="165">
        <f>IF(Kinder!L723=4.5,'Berechnung 4_5 _ x'!$E$31,Kinder!L723)</f>
        <v>0</v>
      </c>
      <c r="BF723" s="165">
        <f>IF(Kinder!M723=4.5,'Berechnung 4_5 _ x'!$E$31,Kinder!M723)</f>
        <v>0</v>
      </c>
      <c r="BG723" s="165">
        <f>IF(Kinder!N723=4.5,'Berechnung 4_5 _ x'!$E$31,Kinder!N723)</f>
        <v>0</v>
      </c>
      <c r="BH723" s="165">
        <f>IF(Kinder!O723=4.5,'Berechnung 4_5 _ x'!$E$31,Kinder!O723)</f>
        <v>0</v>
      </c>
      <c r="BI723" s="165">
        <f>IF(Kinder!P723=4.5,'Berechnung 4_5 _ x'!$E$31,Kinder!P723)</f>
        <v>0</v>
      </c>
      <c r="BJ723" s="165"/>
      <c r="BK723" s="165"/>
      <c r="BL723" s="165"/>
      <c r="BM723" s="165"/>
      <c r="BN723" s="165"/>
      <c r="BO723" s="165"/>
      <c r="BP723" s="165"/>
      <c r="BQ723" s="165"/>
      <c r="BR723" s="165"/>
      <c r="BS723" s="165"/>
      <c r="BT723" s="165"/>
      <c r="BU723" s="165"/>
      <c r="BW723">
        <f t="shared" ref="BW723:CH723" si="1200">IF(MIN(AX723,AX724)&gt;=4.5,1*AX725,BJ724)</f>
        <v>0</v>
      </c>
      <c r="BX723">
        <f t="shared" si="1200"/>
        <v>0</v>
      </c>
      <c r="BY723">
        <f t="shared" si="1200"/>
        <v>0</v>
      </c>
      <c r="BZ723">
        <f t="shared" si="1200"/>
        <v>0</v>
      </c>
      <c r="CA723">
        <f t="shared" si="1200"/>
        <v>0</v>
      </c>
      <c r="CB723">
        <f t="shared" si="1200"/>
        <v>0</v>
      </c>
      <c r="CC723">
        <f t="shared" si="1200"/>
        <v>0</v>
      </c>
      <c r="CD723">
        <f t="shared" si="1200"/>
        <v>0</v>
      </c>
      <c r="CE723">
        <f t="shared" si="1200"/>
        <v>0</v>
      </c>
      <c r="CF723">
        <f t="shared" si="1200"/>
        <v>0</v>
      </c>
      <c r="CG723">
        <f t="shared" si="1200"/>
        <v>0</v>
      </c>
      <c r="CH723">
        <f t="shared" si="1200"/>
        <v>0</v>
      </c>
      <c r="CJ723" s="78">
        <f>SUM(BW723:CH723)</f>
        <v>0</v>
      </c>
      <c r="CK723" s="581">
        <f>CL723+CM723</f>
        <v>0</v>
      </c>
      <c r="CL723" s="581">
        <f>IF(COUNTIF(Kinder!E725:P725,Antrag!$C$4)=0,0,(IF(AND(A723=2,Kinder!E725=Antrag!$C$4),M724,0)+IF(AND(OR(A723=2,B723=2),Kinder!F725=Antrag!$C$4),N724,0)+IF(AND(OR(A723=2,B723=2,C723=2),Kinder!G725=Antrag!$C$4),O724,0)+IF(AND(OR(A723=2,B723=2,C723=2,D723=2),Kinder!H725=Antrag!$C$4),P724,0)+IF(AND(OR(A723=2,B723=2,C723=2,D723=2,E723=2),Kinder!I725=Antrag!$C$4),Q724,0)+IF(AND(OR(A723=2,B723=2,C723=2,D723=2,E723=2,F723=2),Kinder!J725=Antrag!$C$4),R724,0))/12)</f>
        <v>0</v>
      </c>
      <c r="CM723" s="581">
        <f>IF(COUNTIF(Kinder!E725:P725,Antrag!$C$4)=0,0,(IF(AND(OR(A723=2,B723=2,C723=2,D723=2,E723=2,F723=2,G723=2),Kinder!K725=Antrag!$C$4),S724,0)+IF(AND(OR(A723=2,B723=2,C723=2,D723=2,E723=2,F723=2,G723=2,H723=2),Kinder!L725=Antrag!$C$4),T724,0)+IF(AND(OR(A723=2,B723=2,C723=2,D723=2,E723=2,F723=2,G723=2,H723=2,I723=2),Kinder!M725=Antrag!$C$4),U724,0)+IF(AND(OR(A723=2,B723=2,C723=2,D723=2,E723=2,F723=2,G723=2,H723=2,I723=2,J723=2),Kinder!N725=Antrag!$C$4),V724,0)+IF(AND(OR(A723=2,B723=2,C723=2,D723=2,E723=2,F723=2,G723=2,H723=2,I723=2,J723=2,K723=2),Kinder!O725=Antrag!$C$4),W724,0)+IF(AND(OR(A723=2,B723=2,C723=2,D723=2,E723=2,F723=2,G723=2,H723=2,I723=2,J723=2,K723=2,L723=2),Kinder!P725=Antrag!$C$4),X724,0))/12)</f>
        <v>0</v>
      </c>
    </row>
    <row r="724" spans="1:91" x14ac:dyDescent="0.2">
      <c r="A724" s="124"/>
      <c r="M724">
        <f>Kinder!E724</f>
        <v>0</v>
      </c>
      <c r="N724">
        <f>Kinder!F724</f>
        <v>0</v>
      </c>
      <c r="O724">
        <f>Kinder!G724</f>
        <v>0</v>
      </c>
      <c r="P724">
        <f>Kinder!H724</f>
        <v>0</v>
      </c>
      <c r="Q724">
        <f>Kinder!I724</f>
        <v>0</v>
      </c>
      <c r="R724">
        <f>Kinder!J724</f>
        <v>0</v>
      </c>
      <c r="S724">
        <f>Kinder!K724</f>
        <v>0</v>
      </c>
      <c r="T724">
        <f>Kinder!L724</f>
        <v>0</v>
      </c>
      <c r="U724">
        <f>Kinder!M724</f>
        <v>0</v>
      </c>
      <c r="V724">
        <f>Kinder!N724</f>
        <v>0</v>
      </c>
      <c r="W724">
        <f>Kinder!O724</f>
        <v>0</v>
      </c>
      <c r="X724">
        <f>Kinder!P724</f>
        <v>0</v>
      </c>
      <c r="AX724">
        <f>IF(Kinder!BL723&gt;=4.5,IF('Berechnung 4_5 _ x'!D$5="Nein",4.5,IF(Kinder!AJ$903&lt;3,IF(MAX(Kinder!$AJ$903:AJ$903)&lt;3,4.5,Kinder!BL723),MIN('Berechnung 4_5 _ x'!$E$31:$F$32))),Kinder!BL723)</f>
        <v>0</v>
      </c>
      <c r="AY724">
        <f>IF(Kinder!BM723&gt;=4.5,IF('Berechnung 4_5 _ x'!E$5="Nein",4.5,IF(Kinder!AK$903&lt;3,IF(MAX(Kinder!$AJ$903:AK$903)&lt;3,4.5,Kinder!BM723),MIN('Berechnung 4_5 _ x'!$E$31:$F$32))),Kinder!BM723)</f>
        <v>0</v>
      </c>
      <c r="AZ724">
        <f>IF(Kinder!BN723&gt;=4.5,IF('Berechnung 4_5 _ x'!F$5="Nein",4.5,IF(Kinder!AL$903&lt;3,IF(MAX(Kinder!$AJ$903:AL$903)&lt;3,4.5,Kinder!BN723),MIN('Berechnung 4_5 _ x'!$E$31:$F$32))),Kinder!BN723)</f>
        <v>0</v>
      </c>
      <c r="BA724">
        <f>IF(Kinder!BO723&gt;=4.5,IF('Berechnung 4_5 _ x'!G$5="Nein",4.5,IF(Kinder!AM$903&lt;3,IF(MAX(Kinder!$AJ$903:AM$903)&lt;3,4.5,Kinder!BO723),MIN('Berechnung 4_5 _ x'!$E$31:$F$32))),Kinder!BO723)</f>
        <v>0</v>
      </c>
      <c r="BB724">
        <f>IF(Kinder!BP723&gt;=4.5,IF('Berechnung 4_5 _ x'!H$5="Nein",4.5,IF(Kinder!AN$903&lt;3,IF(MAX(Kinder!$AJ$903:AN$903)&lt;3,4.5,Kinder!BP723),MIN('Berechnung 4_5 _ x'!$E$31:$F$32))),Kinder!BP723)</f>
        <v>0</v>
      </c>
      <c r="BC724">
        <f>IF(Kinder!BQ723&gt;=4.5,IF('Berechnung 4_5 _ x'!I$5="Nein",4.5,IF(Kinder!AO$903&lt;3,IF(MAX(Kinder!$AJ$903:AO$903)&lt;3,4.5,Kinder!BQ723),MIN('Berechnung 4_5 _ x'!$E$31:$F$32))),Kinder!BQ723)</f>
        <v>0</v>
      </c>
      <c r="BD724">
        <f>IF(Kinder!BR723&gt;=4.5,IF('Berechnung 4_5 _ x'!J$5="Nein",4.5,IF(Kinder!AP$903&lt;3,IF(MAX(Kinder!$AJ$903:AP$903)&lt;3,4.5,Kinder!BR723),MIN('Berechnung 4_5 _ x'!$E$31:$F$32))),Kinder!BR723)</f>
        <v>0</v>
      </c>
      <c r="BE724">
        <f>IF(Kinder!BS723&gt;=4.5,IF('Berechnung 4_5 _ x'!K$5="Nein",4.5,IF(Kinder!AQ$903&lt;3,IF(MAX(Kinder!$AJ$903:AQ$903)&lt;3,4.5,Kinder!BS723),MIN('Berechnung 4_5 _ x'!$E$31:$F$32))),Kinder!BS723)</f>
        <v>0</v>
      </c>
      <c r="BF724">
        <f>IF(Kinder!BT723&gt;=4.5,IF('Berechnung 4_5 _ x'!L$5="Nein",4.5,IF(Kinder!AR$903&lt;3,IF(MAX(Kinder!$AJ$903:AR$903)&lt;3,4.5,Kinder!BT723),MIN('Berechnung 4_5 _ x'!$E$31:$F$32))),Kinder!BT723)</f>
        <v>0</v>
      </c>
      <c r="BG724">
        <f>IF(Kinder!BU723&gt;=4.5,IF('Berechnung 4_5 _ x'!M$5="Nein",4.5,IF(Kinder!AS$903&lt;3,IF(MAX(Kinder!$AJ$903:AS$903)&lt;3,4.5,Kinder!BU723),MIN('Berechnung 4_5 _ x'!$E$31:$F$32))),Kinder!BU723)</f>
        <v>0</v>
      </c>
      <c r="BH724">
        <f>IF(Kinder!BV723&gt;=4.5,IF('Berechnung 4_5 _ x'!N$5="Nein",4.5,IF(Kinder!AT$903&lt;3,IF(MAX(Kinder!$AJ$903:AT$903)&lt;3,4.5,Kinder!BV723),MIN('Berechnung 4_5 _ x'!$E$31:$F$32))),Kinder!BV723)</f>
        <v>0</v>
      </c>
      <c r="BI724">
        <f>IF(Kinder!BW723&gt;=4.5,IF('Berechnung 4_5 _ x'!O$5="Nein",4.5,IF(Kinder!AU$903&lt;3,IF(MAX(Kinder!$AJ$903:AU$903)&lt;3,4.5,Kinder!BW723),MIN('Berechnung 4_5 _ x'!$E$31:$F$32))),Kinder!BW723)</f>
        <v>0</v>
      </c>
      <c r="BJ724">
        <f t="shared" ref="BJ724:BU724" si="1201">MIN(AX723,AX724)*AX725</f>
        <v>0</v>
      </c>
      <c r="BK724">
        <f t="shared" si="1201"/>
        <v>0</v>
      </c>
      <c r="BL724">
        <f t="shared" si="1201"/>
        <v>0</v>
      </c>
      <c r="BM724">
        <f t="shared" si="1201"/>
        <v>0</v>
      </c>
      <c r="BN724">
        <f t="shared" si="1201"/>
        <v>0</v>
      </c>
      <c r="BO724">
        <f t="shared" si="1201"/>
        <v>0</v>
      </c>
      <c r="BP724">
        <f t="shared" si="1201"/>
        <v>0</v>
      </c>
      <c r="BQ724">
        <f t="shared" si="1201"/>
        <v>0</v>
      </c>
      <c r="BR724">
        <f t="shared" si="1201"/>
        <v>0</v>
      </c>
      <c r="BS724">
        <f t="shared" si="1201"/>
        <v>0</v>
      </c>
      <c r="BT724">
        <f t="shared" si="1201"/>
        <v>0</v>
      </c>
      <c r="BU724">
        <f t="shared" si="1201"/>
        <v>0</v>
      </c>
      <c r="BV724">
        <f>SUM(BJ724:BU724)</f>
        <v>0</v>
      </c>
      <c r="CJ724" s="78"/>
      <c r="CK724" s="581"/>
      <c r="CL724" s="581"/>
      <c r="CM724" s="581"/>
    </row>
    <row r="725" spans="1:91" ht="13.5" thickBot="1" x14ac:dyDescent="0.25">
      <c r="A725" s="167"/>
      <c r="B725" s="79"/>
      <c r="C725" s="79"/>
      <c r="D725" s="79"/>
      <c r="E725" s="79"/>
      <c r="F725" s="79"/>
      <c r="G725" s="79"/>
      <c r="H725" s="79"/>
      <c r="I725" s="79"/>
      <c r="J725" s="79"/>
      <c r="K725" s="79"/>
      <c r="L725" s="79"/>
      <c r="M725" s="79"/>
      <c r="N725" s="79"/>
      <c r="O725" s="79"/>
      <c r="P725" s="79"/>
      <c r="Q725" s="79"/>
      <c r="R725" s="79"/>
      <c r="S725" s="79"/>
      <c r="T725" s="79"/>
      <c r="U725" s="79"/>
      <c r="V725" s="79"/>
      <c r="W725" s="79"/>
      <c r="X725" s="79"/>
      <c r="Y725" s="79">
        <f t="shared" ref="Y725:AJ725" si="1202">A723*M724</f>
        <v>0</v>
      </c>
      <c r="Z725" s="79">
        <f t="shared" si="1202"/>
        <v>0</v>
      </c>
      <c r="AA725" s="79">
        <f t="shared" si="1202"/>
        <v>0</v>
      </c>
      <c r="AB725" s="79">
        <f t="shared" si="1202"/>
        <v>0</v>
      </c>
      <c r="AC725" s="79">
        <f t="shared" si="1202"/>
        <v>0</v>
      </c>
      <c r="AD725" s="79">
        <f t="shared" si="1202"/>
        <v>0</v>
      </c>
      <c r="AE725" s="79">
        <f t="shared" si="1202"/>
        <v>0</v>
      </c>
      <c r="AF725" s="79">
        <f t="shared" si="1202"/>
        <v>0</v>
      </c>
      <c r="AG725" s="79">
        <f t="shared" si="1202"/>
        <v>0</v>
      </c>
      <c r="AH725" s="79">
        <f t="shared" si="1202"/>
        <v>0</v>
      </c>
      <c r="AI725" s="79">
        <f t="shared" si="1202"/>
        <v>0</v>
      </c>
      <c r="AJ725" s="79">
        <f t="shared" si="1202"/>
        <v>0</v>
      </c>
      <c r="AK725" s="79">
        <f t="shared" ref="AK725:AV725" si="1203">IF(A723&gt;4.4,M724,A723*M724)</f>
        <v>0</v>
      </c>
      <c r="AL725" s="79">
        <f t="shared" si="1203"/>
        <v>0</v>
      </c>
      <c r="AM725" s="79">
        <f t="shared" si="1203"/>
        <v>0</v>
      </c>
      <c r="AN725" s="79">
        <f t="shared" si="1203"/>
        <v>0</v>
      </c>
      <c r="AO725" s="79">
        <f t="shared" si="1203"/>
        <v>0</v>
      </c>
      <c r="AP725" s="79">
        <f t="shared" si="1203"/>
        <v>0</v>
      </c>
      <c r="AQ725" s="79">
        <f t="shared" si="1203"/>
        <v>0</v>
      </c>
      <c r="AR725" s="79">
        <f t="shared" si="1203"/>
        <v>0</v>
      </c>
      <c r="AS725" s="79">
        <f t="shared" si="1203"/>
        <v>0</v>
      </c>
      <c r="AT725" s="79">
        <f t="shared" si="1203"/>
        <v>0</v>
      </c>
      <c r="AU725" s="79">
        <f t="shared" si="1203"/>
        <v>0</v>
      </c>
      <c r="AV725" s="79">
        <f t="shared" si="1203"/>
        <v>0</v>
      </c>
      <c r="AW725" s="79">
        <f>SUM(Y725:AJ725)</f>
        <v>0</v>
      </c>
      <c r="AX725" s="168">
        <f>Kinder!BL724</f>
        <v>0</v>
      </c>
      <c r="AY725" s="168">
        <f>Kinder!BM724</f>
        <v>0</v>
      </c>
      <c r="AZ725" s="168">
        <f>Kinder!BN724</f>
        <v>0</v>
      </c>
      <c r="BA725" s="168">
        <f>Kinder!BO724</f>
        <v>0</v>
      </c>
      <c r="BB725" s="168">
        <f>Kinder!BP724</f>
        <v>0</v>
      </c>
      <c r="BC725" s="168">
        <f>Kinder!BQ724</f>
        <v>0</v>
      </c>
      <c r="BD725" s="168">
        <f>Kinder!BR724</f>
        <v>0</v>
      </c>
      <c r="BE725" s="168">
        <f>Kinder!BS724</f>
        <v>0</v>
      </c>
      <c r="BF725" s="168">
        <f>Kinder!BT724</f>
        <v>0</v>
      </c>
      <c r="BG725" s="168">
        <f>Kinder!BU724</f>
        <v>0</v>
      </c>
      <c r="BH725" s="168">
        <f>Kinder!BV724</f>
        <v>0</v>
      </c>
      <c r="BI725" s="168">
        <f>Kinder!BW724</f>
        <v>0</v>
      </c>
      <c r="BV725" s="79"/>
      <c r="BW725" s="79">
        <f t="shared" ref="BW725:CH725" si="1204">IF(MIN(AX723,AX724)&gt;4.5,4.5*AX725,BJ724)</f>
        <v>0</v>
      </c>
      <c r="BX725" s="79">
        <f t="shared" si="1204"/>
        <v>0</v>
      </c>
      <c r="BY725" s="79">
        <f t="shared" si="1204"/>
        <v>0</v>
      </c>
      <c r="BZ725" s="79">
        <f t="shared" si="1204"/>
        <v>0</v>
      </c>
      <c r="CA725" s="79">
        <f t="shared" si="1204"/>
        <v>0</v>
      </c>
      <c r="CB725" s="79">
        <f t="shared" si="1204"/>
        <v>0</v>
      </c>
      <c r="CC725" s="79">
        <f t="shared" si="1204"/>
        <v>0</v>
      </c>
      <c r="CD725" s="79">
        <f t="shared" si="1204"/>
        <v>0</v>
      </c>
      <c r="CE725" s="79">
        <f t="shared" si="1204"/>
        <v>0</v>
      </c>
      <c r="CF725" s="79">
        <f t="shared" si="1204"/>
        <v>0</v>
      </c>
      <c r="CG725" s="79">
        <f t="shared" si="1204"/>
        <v>0</v>
      </c>
      <c r="CH725" s="79">
        <f t="shared" si="1204"/>
        <v>0</v>
      </c>
      <c r="CI725" s="79">
        <f>SUM(BW725:CH725)</f>
        <v>0</v>
      </c>
      <c r="CJ725" s="80"/>
      <c r="CK725" s="581"/>
      <c r="CL725" s="581"/>
      <c r="CM725" s="581"/>
    </row>
    <row r="726" spans="1:91" x14ac:dyDescent="0.2">
      <c r="A726" s="124">
        <f>Kinder!E726</f>
        <v>0</v>
      </c>
      <c r="B726">
        <f>Kinder!F726</f>
        <v>0</v>
      </c>
      <c r="C726">
        <f>Kinder!G726</f>
        <v>0</v>
      </c>
      <c r="D726">
        <f>Kinder!H726</f>
        <v>0</v>
      </c>
      <c r="E726">
        <f>Kinder!I726</f>
        <v>0</v>
      </c>
      <c r="F726">
        <f>Kinder!J726</f>
        <v>0</v>
      </c>
      <c r="G726">
        <f>Kinder!K726</f>
        <v>0</v>
      </c>
      <c r="H726">
        <f>Kinder!L726</f>
        <v>0</v>
      </c>
      <c r="I726">
        <f>Kinder!M726</f>
        <v>0</v>
      </c>
      <c r="J726">
        <f>Kinder!N726</f>
        <v>0</v>
      </c>
      <c r="K726">
        <f>Kinder!O726</f>
        <v>0</v>
      </c>
      <c r="L726">
        <f>Kinder!P726</f>
        <v>0</v>
      </c>
      <c r="AX726" s="165">
        <f>IF(Kinder!BL726=4.5,'Berechnung 4_5 _ x'!$E$31,Kinder!BL726)</f>
        <v>0</v>
      </c>
      <c r="AY726" s="165">
        <f>IF(Kinder!F726=4.5,'Berechnung 4_5 _ x'!$E$31,Kinder!F726)</f>
        <v>0</v>
      </c>
      <c r="AZ726" s="165">
        <f>IF(Kinder!G726=4.5,'Berechnung 4_5 _ x'!$E$31,Kinder!G726)</f>
        <v>0</v>
      </c>
      <c r="BA726" s="165">
        <f>IF(Kinder!H726=4.5,'Berechnung 4_5 _ x'!$E$31,Kinder!H726)</f>
        <v>0</v>
      </c>
      <c r="BB726" s="165">
        <f>IF(Kinder!I726=4.5,'Berechnung 4_5 _ x'!$E$31,Kinder!I726)</f>
        <v>0</v>
      </c>
      <c r="BC726" s="165">
        <f>IF(Kinder!J726=4.5,'Berechnung 4_5 _ x'!$E$31,Kinder!J726)</f>
        <v>0</v>
      </c>
      <c r="BD726" s="165">
        <f>IF(Kinder!K726=4.5,'Berechnung 4_5 _ x'!$E$31,Kinder!K726)</f>
        <v>0</v>
      </c>
      <c r="BE726" s="165">
        <f>IF(Kinder!L726=4.5,'Berechnung 4_5 _ x'!$E$31,Kinder!L726)</f>
        <v>0</v>
      </c>
      <c r="BF726" s="165">
        <f>IF(Kinder!M726=4.5,'Berechnung 4_5 _ x'!$E$31,Kinder!M726)</f>
        <v>0</v>
      </c>
      <c r="BG726" s="165">
        <f>IF(Kinder!N726=4.5,'Berechnung 4_5 _ x'!$E$31,Kinder!N726)</f>
        <v>0</v>
      </c>
      <c r="BH726" s="165">
        <f>IF(Kinder!O726=4.5,'Berechnung 4_5 _ x'!$E$31,Kinder!O726)</f>
        <v>0</v>
      </c>
      <c r="BI726" s="165">
        <f>IF(Kinder!P726=4.5,'Berechnung 4_5 _ x'!$E$31,Kinder!P726)</f>
        <v>0</v>
      </c>
      <c r="BJ726" s="165"/>
      <c r="BK726" s="165"/>
      <c r="BL726" s="165"/>
      <c r="BM726" s="165"/>
      <c r="BN726" s="165"/>
      <c r="BO726" s="165"/>
      <c r="BP726" s="165"/>
      <c r="BQ726" s="165"/>
      <c r="BR726" s="165"/>
      <c r="BS726" s="165"/>
      <c r="BT726" s="165"/>
      <c r="BU726" s="165"/>
      <c r="BW726">
        <f t="shared" ref="BW726:CH726" si="1205">IF(MIN(AX726,AX727)&gt;=4.5,1*AX728,BJ727)</f>
        <v>0</v>
      </c>
      <c r="BX726">
        <f t="shared" si="1205"/>
        <v>0</v>
      </c>
      <c r="BY726">
        <f t="shared" si="1205"/>
        <v>0</v>
      </c>
      <c r="BZ726">
        <f t="shared" si="1205"/>
        <v>0</v>
      </c>
      <c r="CA726">
        <f t="shared" si="1205"/>
        <v>0</v>
      </c>
      <c r="CB726">
        <f t="shared" si="1205"/>
        <v>0</v>
      </c>
      <c r="CC726">
        <f t="shared" si="1205"/>
        <v>0</v>
      </c>
      <c r="CD726">
        <f t="shared" si="1205"/>
        <v>0</v>
      </c>
      <c r="CE726">
        <f t="shared" si="1205"/>
        <v>0</v>
      </c>
      <c r="CF726">
        <f t="shared" si="1205"/>
        <v>0</v>
      </c>
      <c r="CG726">
        <f t="shared" si="1205"/>
        <v>0</v>
      </c>
      <c r="CH726">
        <f t="shared" si="1205"/>
        <v>0</v>
      </c>
      <c r="CJ726" s="78">
        <f>SUM(BW726:CH726)</f>
        <v>0</v>
      </c>
      <c r="CK726" s="581">
        <f>CL726+CM726</f>
        <v>0</v>
      </c>
      <c r="CL726" s="581">
        <f>IF(COUNTIF(Kinder!E728:P728,Antrag!$C$4)=0,0,(IF(AND(A726=2,Kinder!E728=Antrag!$C$4),M727,0)+IF(AND(OR(A726=2,B726=2),Kinder!F728=Antrag!$C$4),N727,0)+IF(AND(OR(A726=2,B726=2,C726=2),Kinder!G728=Antrag!$C$4),O727,0)+IF(AND(OR(A726=2,B726=2,C726=2,D726=2),Kinder!H728=Antrag!$C$4),P727,0)+IF(AND(OR(A726=2,B726=2,C726=2,D726=2,E726=2),Kinder!I728=Antrag!$C$4),Q727,0)+IF(AND(OR(A726=2,B726=2,C726=2,D726=2,E726=2,F726=2),Kinder!J728=Antrag!$C$4),R727,0))/12)</f>
        <v>0</v>
      </c>
      <c r="CM726" s="581">
        <f>IF(COUNTIF(Kinder!E728:P728,Antrag!$C$4)=0,0,(IF(AND(OR(A726=2,B726=2,C726=2,D726=2,E726=2,F726=2,G726=2),Kinder!K728=Antrag!$C$4),S727,0)+IF(AND(OR(A726=2,B726=2,C726=2,D726=2,E726=2,F726=2,G726=2,H726=2),Kinder!L728=Antrag!$C$4),T727,0)+IF(AND(OR(A726=2,B726=2,C726=2,D726=2,E726=2,F726=2,G726=2,H726=2,I726=2),Kinder!M728=Antrag!$C$4),U727,0)+IF(AND(OR(A726=2,B726=2,C726=2,D726=2,E726=2,F726=2,G726=2,H726=2,I726=2,J726=2),Kinder!N728=Antrag!$C$4),V727,0)+IF(AND(OR(A726=2,B726=2,C726=2,D726=2,E726=2,F726=2,G726=2,H726=2,I726=2,J726=2,K726=2),Kinder!O728=Antrag!$C$4),W727,0)+IF(AND(OR(A726=2,B726=2,C726=2,D726=2,E726=2,F726=2,G726=2,H726=2,I726=2,J726=2,K726=2,L726=2),Kinder!P728=Antrag!$C$4),X727,0))/12)</f>
        <v>0</v>
      </c>
    </row>
    <row r="727" spans="1:91" x14ac:dyDescent="0.2">
      <c r="A727" s="124"/>
      <c r="M727">
        <f>Kinder!E727</f>
        <v>0</v>
      </c>
      <c r="N727">
        <f>Kinder!F727</f>
        <v>0</v>
      </c>
      <c r="O727">
        <f>Kinder!G727</f>
        <v>0</v>
      </c>
      <c r="P727">
        <f>Kinder!H727</f>
        <v>0</v>
      </c>
      <c r="Q727">
        <f>Kinder!I727</f>
        <v>0</v>
      </c>
      <c r="R727">
        <f>Kinder!J727</f>
        <v>0</v>
      </c>
      <c r="S727">
        <f>Kinder!K727</f>
        <v>0</v>
      </c>
      <c r="T727">
        <f>Kinder!L727</f>
        <v>0</v>
      </c>
      <c r="U727">
        <f>Kinder!M727</f>
        <v>0</v>
      </c>
      <c r="V727">
        <f>Kinder!N727</f>
        <v>0</v>
      </c>
      <c r="W727">
        <f>Kinder!O727</f>
        <v>0</v>
      </c>
      <c r="X727">
        <f>Kinder!P727</f>
        <v>0</v>
      </c>
      <c r="AX727">
        <f>IF(Kinder!BL726&gt;=4.5,IF('Berechnung 4_5 _ x'!D$5="Nein",4.5,IF(Kinder!AJ$903&lt;3,IF(MAX(Kinder!$AJ$903:AJ$903)&lt;3,4.5,Kinder!BL726),MIN('Berechnung 4_5 _ x'!$E$31:$F$32))),Kinder!BL726)</f>
        <v>0</v>
      </c>
      <c r="AY727">
        <f>IF(Kinder!BM726&gt;=4.5,IF('Berechnung 4_5 _ x'!E$5="Nein",4.5,IF(Kinder!AK$903&lt;3,IF(MAX(Kinder!$AJ$903:AK$903)&lt;3,4.5,Kinder!BM726),MIN('Berechnung 4_5 _ x'!$E$31:$F$32))),Kinder!BM726)</f>
        <v>0</v>
      </c>
      <c r="AZ727">
        <f>IF(Kinder!BN726&gt;=4.5,IF('Berechnung 4_5 _ x'!F$5="Nein",4.5,IF(Kinder!AL$903&lt;3,IF(MAX(Kinder!$AJ$903:AL$903)&lt;3,4.5,Kinder!BN726),MIN('Berechnung 4_5 _ x'!$E$31:$F$32))),Kinder!BN726)</f>
        <v>0</v>
      </c>
      <c r="BA727">
        <f>IF(Kinder!BO726&gt;=4.5,IF('Berechnung 4_5 _ x'!G$5="Nein",4.5,IF(Kinder!AM$903&lt;3,IF(MAX(Kinder!$AJ$903:AM$903)&lt;3,4.5,Kinder!BO726),MIN('Berechnung 4_5 _ x'!$E$31:$F$32))),Kinder!BO726)</f>
        <v>0</v>
      </c>
      <c r="BB727">
        <f>IF(Kinder!BP726&gt;=4.5,IF('Berechnung 4_5 _ x'!H$5="Nein",4.5,IF(Kinder!AN$903&lt;3,IF(MAX(Kinder!$AJ$903:AN$903)&lt;3,4.5,Kinder!BP726),MIN('Berechnung 4_5 _ x'!$E$31:$F$32))),Kinder!BP726)</f>
        <v>0</v>
      </c>
      <c r="BC727">
        <f>IF(Kinder!BQ726&gt;=4.5,IF('Berechnung 4_5 _ x'!I$5="Nein",4.5,IF(Kinder!AO$903&lt;3,IF(MAX(Kinder!$AJ$903:AO$903)&lt;3,4.5,Kinder!BQ726),MIN('Berechnung 4_5 _ x'!$E$31:$F$32))),Kinder!BQ726)</f>
        <v>0</v>
      </c>
      <c r="BD727">
        <f>IF(Kinder!BR726&gt;=4.5,IF('Berechnung 4_5 _ x'!J$5="Nein",4.5,IF(Kinder!AP$903&lt;3,IF(MAX(Kinder!$AJ$903:AP$903)&lt;3,4.5,Kinder!BR726),MIN('Berechnung 4_5 _ x'!$E$31:$F$32))),Kinder!BR726)</f>
        <v>0</v>
      </c>
      <c r="BE727">
        <f>IF(Kinder!BS726&gt;=4.5,IF('Berechnung 4_5 _ x'!K$5="Nein",4.5,IF(Kinder!AQ$903&lt;3,IF(MAX(Kinder!$AJ$903:AQ$903)&lt;3,4.5,Kinder!BS726),MIN('Berechnung 4_5 _ x'!$E$31:$F$32))),Kinder!BS726)</f>
        <v>0</v>
      </c>
      <c r="BF727">
        <f>IF(Kinder!BT726&gt;=4.5,IF('Berechnung 4_5 _ x'!L$5="Nein",4.5,IF(Kinder!AR$903&lt;3,IF(MAX(Kinder!$AJ$903:AR$903)&lt;3,4.5,Kinder!BT726),MIN('Berechnung 4_5 _ x'!$E$31:$F$32))),Kinder!BT726)</f>
        <v>0</v>
      </c>
      <c r="BG727">
        <f>IF(Kinder!BU726&gt;=4.5,IF('Berechnung 4_5 _ x'!M$5="Nein",4.5,IF(Kinder!AS$903&lt;3,IF(MAX(Kinder!$AJ$903:AS$903)&lt;3,4.5,Kinder!BU726),MIN('Berechnung 4_5 _ x'!$E$31:$F$32))),Kinder!BU726)</f>
        <v>0</v>
      </c>
      <c r="BH727">
        <f>IF(Kinder!BV726&gt;=4.5,IF('Berechnung 4_5 _ x'!N$5="Nein",4.5,IF(Kinder!AT$903&lt;3,IF(MAX(Kinder!$AJ$903:AT$903)&lt;3,4.5,Kinder!BV726),MIN('Berechnung 4_5 _ x'!$E$31:$F$32))),Kinder!BV726)</f>
        <v>0</v>
      </c>
      <c r="BI727">
        <f>IF(Kinder!BW726&gt;=4.5,IF('Berechnung 4_5 _ x'!O$5="Nein",4.5,IF(Kinder!AU$903&lt;3,IF(MAX(Kinder!$AJ$903:AU$903)&lt;3,4.5,Kinder!BW726),MIN('Berechnung 4_5 _ x'!$E$31:$F$32))),Kinder!BW726)</f>
        <v>0</v>
      </c>
      <c r="BJ727">
        <f t="shared" ref="BJ727:BU727" si="1206">MIN(AX726,AX727)*AX728</f>
        <v>0</v>
      </c>
      <c r="BK727">
        <f t="shared" si="1206"/>
        <v>0</v>
      </c>
      <c r="BL727">
        <f t="shared" si="1206"/>
        <v>0</v>
      </c>
      <c r="BM727">
        <f t="shared" si="1206"/>
        <v>0</v>
      </c>
      <c r="BN727">
        <f t="shared" si="1206"/>
        <v>0</v>
      </c>
      <c r="BO727">
        <f t="shared" si="1206"/>
        <v>0</v>
      </c>
      <c r="BP727">
        <f t="shared" si="1206"/>
        <v>0</v>
      </c>
      <c r="BQ727">
        <f t="shared" si="1206"/>
        <v>0</v>
      </c>
      <c r="BR727">
        <f t="shared" si="1206"/>
        <v>0</v>
      </c>
      <c r="BS727">
        <f t="shared" si="1206"/>
        <v>0</v>
      </c>
      <c r="BT727">
        <f t="shared" si="1206"/>
        <v>0</v>
      </c>
      <c r="BU727">
        <f t="shared" si="1206"/>
        <v>0</v>
      </c>
      <c r="BV727">
        <f>SUM(BJ727:BU727)</f>
        <v>0</v>
      </c>
      <c r="CJ727" s="78"/>
      <c r="CK727" s="581"/>
      <c r="CL727" s="581"/>
      <c r="CM727" s="581"/>
    </row>
    <row r="728" spans="1:91" ht="13.5" thickBot="1" x14ac:dyDescent="0.25">
      <c r="A728" s="167"/>
      <c r="B728" s="79"/>
      <c r="C728" s="79"/>
      <c r="D728" s="79"/>
      <c r="E728" s="79"/>
      <c r="F728" s="79"/>
      <c r="G728" s="79"/>
      <c r="H728" s="79"/>
      <c r="I728" s="79"/>
      <c r="J728" s="79"/>
      <c r="K728" s="79"/>
      <c r="L728" s="79"/>
      <c r="M728" s="79"/>
      <c r="N728" s="79"/>
      <c r="O728" s="79"/>
      <c r="P728" s="79"/>
      <c r="Q728" s="79"/>
      <c r="R728" s="79"/>
      <c r="S728" s="79"/>
      <c r="T728" s="79"/>
      <c r="U728" s="79"/>
      <c r="V728" s="79"/>
      <c r="W728" s="79"/>
      <c r="X728" s="79"/>
      <c r="Y728" s="79">
        <f t="shared" ref="Y728:AJ728" si="1207">A726*M727</f>
        <v>0</v>
      </c>
      <c r="Z728" s="79">
        <f t="shared" si="1207"/>
        <v>0</v>
      </c>
      <c r="AA728" s="79">
        <f t="shared" si="1207"/>
        <v>0</v>
      </c>
      <c r="AB728" s="79">
        <f t="shared" si="1207"/>
        <v>0</v>
      </c>
      <c r="AC728" s="79">
        <f t="shared" si="1207"/>
        <v>0</v>
      </c>
      <c r="AD728" s="79">
        <f t="shared" si="1207"/>
        <v>0</v>
      </c>
      <c r="AE728" s="79">
        <f t="shared" si="1207"/>
        <v>0</v>
      </c>
      <c r="AF728" s="79">
        <f t="shared" si="1207"/>
        <v>0</v>
      </c>
      <c r="AG728" s="79">
        <f t="shared" si="1207"/>
        <v>0</v>
      </c>
      <c r="AH728" s="79">
        <f t="shared" si="1207"/>
        <v>0</v>
      </c>
      <c r="AI728" s="79">
        <f t="shared" si="1207"/>
        <v>0</v>
      </c>
      <c r="AJ728" s="79">
        <f t="shared" si="1207"/>
        <v>0</v>
      </c>
      <c r="AK728" s="79">
        <f t="shared" ref="AK728:AV728" si="1208">IF(A726&gt;4.4,M727,A726*M727)</f>
        <v>0</v>
      </c>
      <c r="AL728" s="79">
        <f t="shared" si="1208"/>
        <v>0</v>
      </c>
      <c r="AM728" s="79">
        <f t="shared" si="1208"/>
        <v>0</v>
      </c>
      <c r="AN728" s="79">
        <f t="shared" si="1208"/>
        <v>0</v>
      </c>
      <c r="AO728" s="79">
        <f t="shared" si="1208"/>
        <v>0</v>
      </c>
      <c r="AP728" s="79">
        <f t="shared" si="1208"/>
        <v>0</v>
      </c>
      <c r="AQ728" s="79">
        <f t="shared" si="1208"/>
        <v>0</v>
      </c>
      <c r="AR728" s="79">
        <f t="shared" si="1208"/>
        <v>0</v>
      </c>
      <c r="AS728" s="79">
        <f t="shared" si="1208"/>
        <v>0</v>
      </c>
      <c r="AT728" s="79">
        <f t="shared" si="1208"/>
        <v>0</v>
      </c>
      <c r="AU728" s="79">
        <f t="shared" si="1208"/>
        <v>0</v>
      </c>
      <c r="AV728" s="79">
        <f t="shared" si="1208"/>
        <v>0</v>
      </c>
      <c r="AW728" s="79">
        <f>SUM(Y728:AJ728)</f>
        <v>0</v>
      </c>
      <c r="AX728" s="168">
        <f>Kinder!BL727</f>
        <v>0</v>
      </c>
      <c r="AY728" s="168">
        <f>Kinder!BM727</f>
        <v>0</v>
      </c>
      <c r="AZ728" s="168">
        <f>Kinder!BN727</f>
        <v>0</v>
      </c>
      <c r="BA728" s="168">
        <f>Kinder!BO727</f>
        <v>0</v>
      </c>
      <c r="BB728" s="168">
        <f>Kinder!BP727</f>
        <v>0</v>
      </c>
      <c r="BC728" s="168">
        <f>Kinder!BQ727</f>
        <v>0</v>
      </c>
      <c r="BD728" s="168">
        <f>Kinder!BR727</f>
        <v>0</v>
      </c>
      <c r="BE728" s="168">
        <f>Kinder!BS727</f>
        <v>0</v>
      </c>
      <c r="BF728" s="168">
        <f>Kinder!BT727</f>
        <v>0</v>
      </c>
      <c r="BG728" s="168">
        <f>Kinder!BU727</f>
        <v>0</v>
      </c>
      <c r="BH728" s="168">
        <f>Kinder!BV727</f>
        <v>0</v>
      </c>
      <c r="BI728" s="168">
        <f>Kinder!BW727</f>
        <v>0</v>
      </c>
      <c r="BV728" s="79"/>
      <c r="BW728" s="79">
        <f t="shared" ref="BW728:CH728" si="1209">IF(MIN(AX726,AX727)&gt;4.5,4.5*AX728,BJ727)</f>
        <v>0</v>
      </c>
      <c r="BX728" s="79">
        <f t="shared" si="1209"/>
        <v>0</v>
      </c>
      <c r="BY728" s="79">
        <f t="shared" si="1209"/>
        <v>0</v>
      </c>
      <c r="BZ728" s="79">
        <f t="shared" si="1209"/>
        <v>0</v>
      </c>
      <c r="CA728" s="79">
        <f t="shared" si="1209"/>
        <v>0</v>
      </c>
      <c r="CB728" s="79">
        <f t="shared" si="1209"/>
        <v>0</v>
      </c>
      <c r="CC728" s="79">
        <f t="shared" si="1209"/>
        <v>0</v>
      </c>
      <c r="CD728" s="79">
        <f t="shared" si="1209"/>
        <v>0</v>
      </c>
      <c r="CE728" s="79">
        <f t="shared" si="1209"/>
        <v>0</v>
      </c>
      <c r="CF728" s="79">
        <f t="shared" si="1209"/>
        <v>0</v>
      </c>
      <c r="CG728" s="79">
        <f t="shared" si="1209"/>
        <v>0</v>
      </c>
      <c r="CH728" s="79">
        <f t="shared" si="1209"/>
        <v>0</v>
      </c>
      <c r="CI728" s="79">
        <f>SUM(BW728:CH728)</f>
        <v>0</v>
      </c>
      <c r="CJ728" s="80"/>
      <c r="CK728" s="581"/>
      <c r="CL728" s="581"/>
      <c r="CM728" s="581"/>
    </row>
    <row r="729" spans="1:91" x14ac:dyDescent="0.2">
      <c r="A729" s="124">
        <f>Kinder!E729</f>
        <v>0</v>
      </c>
      <c r="B729">
        <f>Kinder!F729</f>
        <v>0</v>
      </c>
      <c r="C729">
        <f>Kinder!G729</f>
        <v>0</v>
      </c>
      <c r="D729">
        <f>Kinder!H729</f>
        <v>0</v>
      </c>
      <c r="E729">
        <f>Kinder!I729</f>
        <v>0</v>
      </c>
      <c r="F729">
        <f>Kinder!J729</f>
        <v>0</v>
      </c>
      <c r="G729">
        <f>Kinder!K729</f>
        <v>0</v>
      </c>
      <c r="H729">
        <f>Kinder!L729</f>
        <v>0</v>
      </c>
      <c r="I729">
        <f>Kinder!M729</f>
        <v>0</v>
      </c>
      <c r="J729">
        <f>Kinder!N729</f>
        <v>0</v>
      </c>
      <c r="K729">
        <f>Kinder!O729</f>
        <v>0</v>
      </c>
      <c r="L729">
        <f>Kinder!P729</f>
        <v>0</v>
      </c>
      <c r="AX729" s="165">
        <f>IF(Kinder!BL729=4.5,'Berechnung 4_5 _ x'!$E$31,Kinder!BL729)</f>
        <v>0</v>
      </c>
      <c r="AY729" s="165">
        <f>IF(Kinder!F729=4.5,'Berechnung 4_5 _ x'!$E$31,Kinder!F729)</f>
        <v>0</v>
      </c>
      <c r="AZ729" s="165">
        <f>IF(Kinder!G729=4.5,'Berechnung 4_5 _ x'!$E$31,Kinder!G729)</f>
        <v>0</v>
      </c>
      <c r="BA729" s="165">
        <f>IF(Kinder!H729=4.5,'Berechnung 4_5 _ x'!$E$31,Kinder!H729)</f>
        <v>0</v>
      </c>
      <c r="BB729" s="165">
        <f>IF(Kinder!I729=4.5,'Berechnung 4_5 _ x'!$E$31,Kinder!I729)</f>
        <v>0</v>
      </c>
      <c r="BC729" s="165">
        <f>IF(Kinder!J729=4.5,'Berechnung 4_5 _ x'!$E$31,Kinder!J729)</f>
        <v>0</v>
      </c>
      <c r="BD729" s="165">
        <f>IF(Kinder!K729=4.5,'Berechnung 4_5 _ x'!$E$31,Kinder!K729)</f>
        <v>0</v>
      </c>
      <c r="BE729" s="165">
        <f>IF(Kinder!L729=4.5,'Berechnung 4_5 _ x'!$E$31,Kinder!L729)</f>
        <v>0</v>
      </c>
      <c r="BF729" s="165">
        <f>IF(Kinder!M729=4.5,'Berechnung 4_5 _ x'!$E$31,Kinder!M729)</f>
        <v>0</v>
      </c>
      <c r="BG729" s="165">
        <f>IF(Kinder!N729=4.5,'Berechnung 4_5 _ x'!$E$31,Kinder!N729)</f>
        <v>0</v>
      </c>
      <c r="BH729" s="165">
        <f>IF(Kinder!O729=4.5,'Berechnung 4_5 _ x'!$E$31,Kinder!O729)</f>
        <v>0</v>
      </c>
      <c r="BI729" s="165">
        <f>IF(Kinder!P729=4.5,'Berechnung 4_5 _ x'!$E$31,Kinder!P729)</f>
        <v>0</v>
      </c>
      <c r="BJ729" s="165"/>
      <c r="BK729" s="165"/>
      <c r="BL729" s="165"/>
      <c r="BM729" s="165"/>
      <c r="BN729" s="165"/>
      <c r="BO729" s="165"/>
      <c r="BP729" s="165"/>
      <c r="BQ729" s="165"/>
      <c r="BR729" s="165"/>
      <c r="BS729" s="165"/>
      <c r="BT729" s="165"/>
      <c r="BU729" s="165"/>
      <c r="BW729">
        <f t="shared" ref="BW729:CH729" si="1210">IF(MIN(AX729,AX730)&gt;=4.5,1*AX731,BJ730)</f>
        <v>0</v>
      </c>
      <c r="BX729">
        <f t="shared" si="1210"/>
        <v>0</v>
      </c>
      <c r="BY729">
        <f t="shared" si="1210"/>
        <v>0</v>
      </c>
      <c r="BZ729">
        <f t="shared" si="1210"/>
        <v>0</v>
      </c>
      <c r="CA729">
        <f t="shared" si="1210"/>
        <v>0</v>
      </c>
      <c r="CB729">
        <f t="shared" si="1210"/>
        <v>0</v>
      </c>
      <c r="CC729">
        <f t="shared" si="1210"/>
        <v>0</v>
      </c>
      <c r="CD729">
        <f t="shared" si="1210"/>
        <v>0</v>
      </c>
      <c r="CE729">
        <f t="shared" si="1210"/>
        <v>0</v>
      </c>
      <c r="CF729">
        <f t="shared" si="1210"/>
        <v>0</v>
      </c>
      <c r="CG729">
        <f t="shared" si="1210"/>
        <v>0</v>
      </c>
      <c r="CH729">
        <f t="shared" si="1210"/>
        <v>0</v>
      </c>
      <c r="CJ729" s="78">
        <f>SUM(BW729:CH729)</f>
        <v>0</v>
      </c>
      <c r="CK729" s="581">
        <f>CL729+CM729</f>
        <v>0</v>
      </c>
      <c r="CL729" s="581">
        <f>IF(COUNTIF(Kinder!E731:P731,Antrag!$C$4)=0,0,(IF(AND(A729=2,Kinder!E731=Antrag!$C$4),M730,0)+IF(AND(OR(A729=2,B729=2),Kinder!F731=Antrag!$C$4),N730,0)+IF(AND(OR(A729=2,B729=2,C729=2),Kinder!G731=Antrag!$C$4),O730,0)+IF(AND(OR(A729=2,B729=2,C729=2,D729=2),Kinder!H731=Antrag!$C$4),P730,0)+IF(AND(OR(A729=2,B729=2,C729=2,D729=2,E729=2),Kinder!I731=Antrag!$C$4),Q730,0)+IF(AND(OR(A729=2,B729=2,C729=2,D729=2,E729=2,F729=2),Kinder!J731=Antrag!$C$4),R730,0))/12)</f>
        <v>0</v>
      </c>
      <c r="CM729" s="581">
        <f>IF(COUNTIF(Kinder!E731:P731,Antrag!$C$4)=0,0,(IF(AND(OR(A729=2,B729=2,C729=2,D729=2,E729=2,F729=2,G729=2),Kinder!K731=Antrag!$C$4),S730,0)+IF(AND(OR(A729=2,B729=2,C729=2,D729=2,E729=2,F729=2,G729=2,H729=2),Kinder!L731=Antrag!$C$4),T730,0)+IF(AND(OR(A729=2,B729=2,C729=2,D729=2,E729=2,F729=2,G729=2,H729=2,I729=2),Kinder!M731=Antrag!$C$4),U730,0)+IF(AND(OR(A729=2,B729=2,C729=2,D729=2,E729=2,F729=2,G729=2,H729=2,I729=2,J729=2),Kinder!N731=Antrag!$C$4),V730,0)+IF(AND(OR(A729=2,B729=2,C729=2,D729=2,E729=2,F729=2,G729=2,H729=2,I729=2,J729=2,K729=2),Kinder!O731=Antrag!$C$4),W730,0)+IF(AND(OR(A729=2,B729=2,C729=2,D729=2,E729=2,F729=2,G729=2,H729=2,I729=2,J729=2,K729=2,L729=2),Kinder!P731=Antrag!$C$4),X730,0))/12)</f>
        <v>0</v>
      </c>
    </row>
    <row r="730" spans="1:91" x14ac:dyDescent="0.2">
      <c r="A730" s="124"/>
      <c r="M730">
        <f>Kinder!E730</f>
        <v>0</v>
      </c>
      <c r="N730">
        <f>Kinder!F730</f>
        <v>0</v>
      </c>
      <c r="O730">
        <f>Kinder!G730</f>
        <v>0</v>
      </c>
      <c r="P730">
        <f>Kinder!H730</f>
        <v>0</v>
      </c>
      <c r="Q730">
        <f>Kinder!I730</f>
        <v>0</v>
      </c>
      <c r="R730">
        <f>Kinder!J730</f>
        <v>0</v>
      </c>
      <c r="S730">
        <f>Kinder!K730</f>
        <v>0</v>
      </c>
      <c r="T730">
        <f>Kinder!L730</f>
        <v>0</v>
      </c>
      <c r="U730">
        <f>Kinder!M730</f>
        <v>0</v>
      </c>
      <c r="V730">
        <f>Kinder!N730</f>
        <v>0</v>
      </c>
      <c r="W730">
        <f>Kinder!O730</f>
        <v>0</v>
      </c>
      <c r="X730">
        <f>Kinder!P730</f>
        <v>0</v>
      </c>
      <c r="AX730">
        <f>IF(Kinder!BL729&gt;=4.5,IF('Berechnung 4_5 _ x'!D$5="Nein",4.5,IF(Kinder!AJ$903&lt;3,IF(MAX(Kinder!$AJ$903:AJ$903)&lt;3,4.5,Kinder!BL729),MIN('Berechnung 4_5 _ x'!$E$31:$F$32))),Kinder!BL729)</f>
        <v>0</v>
      </c>
      <c r="AY730">
        <f>IF(Kinder!BM729&gt;=4.5,IF('Berechnung 4_5 _ x'!E$5="Nein",4.5,IF(Kinder!AK$903&lt;3,IF(MAX(Kinder!$AJ$903:AK$903)&lt;3,4.5,Kinder!BM729),MIN('Berechnung 4_5 _ x'!$E$31:$F$32))),Kinder!BM729)</f>
        <v>0</v>
      </c>
      <c r="AZ730">
        <f>IF(Kinder!BN729&gt;=4.5,IF('Berechnung 4_5 _ x'!F$5="Nein",4.5,IF(Kinder!AL$903&lt;3,IF(MAX(Kinder!$AJ$903:AL$903)&lt;3,4.5,Kinder!BN729),MIN('Berechnung 4_5 _ x'!$E$31:$F$32))),Kinder!BN729)</f>
        <v>0</v>
      </c>
      <c r="BA730">
        <f>IF(Kinder!BO729&gt;=4.5,IF('Berechnung 4_5 _ x'!G$5="Nein",4.5,IF(Kinder!AM$903&lt;3,IF(MAX(Kinder!$AJ$903:AM$903)&lt;3,4.5,Kinder!BO729),MIN('Berechnung 4_5 _ x'!$E$31:$F$32))),Kinder!BO729)</f>
        <v>0</v>
      </c>
      <c r="BB730">
        <f>IF(Kinder!BP729&gt;=4.5,IF('Berechnung 4_5 _ x'!H$5="Nein",4.5,IF(Kinder!AN$903&lt;3,IF(MAX(Kinder!$AJ$903:AN$903)&lt;3,4.5,Kinder!BP729),MIN('Berechnung 4_5 _ x'!$E$31:$F$32))),Kinder!BP729)</f>
        <v>0</v>
      </c>
      <c r="BC730">
        <f>IF(Kinder!BQ729&gt;=4.5,IF('Berechnung 4_5 _ x'!I$5="Nein",4.5,IF(Kinder!AO$903&lt;3,IF(MAX(Kinder!$AJ$903:AO$903)&lt;3,4.5,Kinder!BQ729),MIN('Berechnung 4_5 _ x'!$E$31:$F$32))),Kinder!BQ729)</f>
        <v>0</v>
      </c>
      <c r="BD730">
        <f>IF(Kinder!BR729&gt;=4.5,IF('Berechnung 4_5 _ x'!J$5="Nein",4.5,IF(Kinder!AP$903&lt;3,IF(MAX(Kinder!$AJ$903:AP$903)&lt;3,4.5,Kinder!BR729),MIN('Berechnung 4_5 _ x'!$E$31:$F$32))),Kinder!BR729)</f>
        <v>0</v>
      </c>
      <c r="BE730">
        <f>IF(Kinder!BS729&gt;=4.5,IF('Berechnung 4_5 _ x'!K$5="Nein",4.5,IF(Kinder!AQ$903&lt;3,IF(MAX(Kinder!$AJ$903:AQ$903)&lt;3,4.5,Kinder!BS729),MIN('Berechnung 4_5 _ x'!$E$31:$F$32))),Kinder!BS729)</f>
        <v>0</v>
      </c>
      <c r="BF730">
        <f>IF(Kinder!BT729&gt;=4.5,IF('Berechnung 4_5 _ x'!L$5="Nein",4.5,IF(Kinder!AR$903&lt;3,IF(MAX(Kinder!$AJ$903:AR$903)&lt;3,4.5,Kinder!BT729),MIN('Berechnung 4_5 _ x'!$E$31:$F$32))),Kinder!BT729)</f>
        <v>0</v>
      </c>
      <c r="BG730">
        <f>IF(Kinder!BU729&gt;=4.5,IF('Berechnung 4_5 _ x'!M$5="Nein",4.5,IF(Kinder!AS$903&lt;3,IF(MAX(Kinder!$AJ$903:AS$903)&lt;3,4.5,Kinder!BU729),MIN('Berechnung 4_5 _ x'!$E$31:$F$32))),Kinder!BU729)</f>
        <v>0</v>
      </c>
      <c r="BH730">
        <f>IF(Kinder!BV729&gt;=4.5,IF('Berechnung 4_5 _ x'!N$5="Nein",4.5,IF(Kinder!AT$903&lt;3,IF(MAX(Kinder!$AJ$903:AT$903)&lt;3,4.5,Kinder!BV729),MIN('Berechnung 4_5 _ x'!$E$31:$F$32))),Kinder!BV729)</f>
        <v>0</v>
      </c>
      <c r="BI730">
        <f>IF(Kinder!BW729&gt;=4.5,IF('Berechnung 4_5 _ x'!O$5="Nein",4.5,IF(Kinder!AU$903&lt;3,IF(MAX(Kinder!$AJ$903:AU$903)&lt;3,4.5,Kinder!BW729),MIN('Berechnung 4_5 _ x'!$E$31:$F$32))),Kinder!BW729)</f>
        <v>0</v>
      </c>
      <c r="BJ730">
        <f t="shared" ref="BJ730:BU730" si="1211">MIN(AX729,AX730)*AX731</f>
        <v>0</v>
      </c>
      <c r="BK730">
        <f t="shared" si="1211"/>
        <v>0</v>
      </c>
      <c r="BL730">
        <f t="shared" si="1211"/>
        <v>0</v>
      </c>
      <c r="BM730">
        <f t="shared" si="1211"/>
        <v>0</v>
      </c>
      <c r="BN730">
        <f t="shared" si="1211"/>
        <v>0</v>
      </c>
      <c r="BO730">
        <f t="shared" si="1211"/>
        <v>0</v>
      </c>
      <c r="BP730">
        <f t="shared" si="1211"/>
        <v>0</v>
      </c>
      <c r="BQ730">
        <f t="shared" si="1211"/>
        <v>0</v>
      </c>
      <c r="BR730">
        <f t="shared" si="1211"/>
        <v>0</v>
      </c>
      <c r="BS730">
        <f t="shared" si="1211"/>
        <v>0</v>
      </c>
      <c r="BT730">
        <f t="shared" si="1211"/>
        <v>0</v>
      </c>
      <c r="BU730">
        <f t="shared" si="1211"/>
        <v>0</v>
      </c>
      <c r="BV730">
        <f>SUM(BJ730:BU730)</f>
        <v>0</v>
      </c>
      <c r="CJ730" s="78"/>
      <c r="CK730" s="581"/>
      <c r="CL730" s="581"/>
      <c r="CM730" s="581"/>
    </row>
    <row r="731" spans="1:91" ht="13.5" thickBot="1" x14ac:dyDescent="0.25">
      <c r="A731" s="167"/>
      <c r="B731" s="79"/>
      <c r="C731" s="79"/>
      <c r="D731" s="79"/>
      <c r="E731" s="79"/>
      <c r="F731" s="79"/>
      <c r="G731" s="79"/>
      <c r="H731" s="79"/>
      <c r="I731" s="79"/>
      <c r="J731" s="79"/>
      <c r="K731" s="79"/>
      <c r="L731" s="79"/>
      <c r="M731" s="79"/>
      <c r="N731" s="79"/>
      <c r="O731" s="79"/>
      <c r="P731" s="79"/>
      <c r="Q731" s="79"/>
      <c r="R731" s="79"/>
      <c r="S731" s="79"/>
      <c r="T731" s="79"/>
      <c r="U731" s="79"/>
      <c r="V731" s="79"/>
      <c r="W731" s="79"/>
      <c r="X731" s="79"/>
      <c r="Y731" s="79">
        <f t="shared" ref="Y731:AJ731" si="1212">A729*M730</f>
        <v>0</v>
      </c>
      <c r="Z731" s="79">
        <f t="shared" si="1212"/>
        <v>0</v>
      </c>
      <c r="AA731" s="79">
        <f t="shared" si="1212"/>
        <v>0</v>
      </c>
      <c r="AB731" s="79">
        <f t="shared" si="1212"/>
        <v>0</v>
      </c>
      <c r="AC731" s="79">
        <f t="shared" si="1212"/>
        <v>0</v>
      </c>
      <c r="AD731" s="79">
        <f t="shared" si="1212"/>
        <v>0</v>
      </c>
      <c r="AE731" s="79">
        <f t="shared" si="1212"/>
        <v>0</v>
      </c>
      <c r="AF731" s="79">
        <f t="shared" si="1212"/>
        <v>0</v>
      </c>
      <c r="AG731" s="79">
        <f t="shared" si="1212"/>
        <v>0</v>
      </c>
      <c r="AH731" s="79">
        <f t="shared" si="1212"/>
        <v>0</v>
      </c>
      <c r="AI731" s="79">
        <f t="shared" si="1212"/>
        <v>0</v>
      </c>
      <c r="AJ731" s="79">
        <f t="shared" si="1212"/>
        <v>0</v>
      </c>
      <c r="AK731" s="79">
        <f t="shared" ref="AK731:AV731" si="1213">IF(A729&gt;4.4,M730,A729*M730)</f>
        <v>0</v>
      </c>
      <c r="AL731" s="79">
        <f t="shared" si="1213"/>
        <v>0</v>
      </c>
      <c r="AM731" s="79">
        <f t="shared" si="1213"/>
        <v>0</v>
      </c>
      <c r="AN731" s="79">
        <f t="shared" si="1213"/>
        <v>0</v>
      </c>
      <c r="AO731" s="79">
        <f t="shared" si="1213"/>
        <v>0</v>
      </c>
      <c r="AP731" s="79">
        <f t="shared" si="1213"/>
        <v>0</v>
      </c>
      <c r="AQ731" s="79">
        <f t="shared" si="1213"/>
        <v>0</v>
      </c>
      <c r="AR731" s="79">
        <f t="shared" si="1213"/>
        <v>0</v>
      </c>
      <c r="AS731" s="79">
        <f t="shared" si="1213"/>
        <v>0</v>
      </c>
      <c r="AT731" s="79">
        <f t="shared" si="1213"/>
        <v>0</v>
      </c>
      <c r="AU731" s="79">
        <f t="shared" si="1213"/>
        <v>0</v>
      </c>
      <c r="AV731" s="79">
        <f t="shared" si="1213"/>
        <v>0</v>
      </c>
      <c r="AW731" s="79">
        <f>SUM(Y731:AJ731)</f>
        <v>0</v>
      </c>
      <c r="AX731" s="168">
        <f>Kinder!BL730</f>
        <v>0</v>
      </c>
      <c r="AY731" s="168">
        <f>Kinder!BM730</f>
        <v>0</v>
      </c>
      <c r="AZ731" s="168">
        <f>Kinder!BN730</f>
        <v>0</v>
      </c>
      <c r="BA731" s="168">
        <f>Kinder!BO730</f>
        <v>0</v>
      </c>
      <c r="BB731" s="168">
        <f>Kinder!BP730</f>
        <v>0</v>
      </c>
      <c r="BC731" s="168">
        <f>Kinder!BQ730</f>
        <v>0</v>
      </c>
      <c r="BD731" s="168">
        <f>Kinder!BR730</f>
        <v>0</v>
      </c>
      <c r="BE731" s="168">
        <f>Kinder!BS730</f>
        <v>0</v>
      </c>
      <c r="BF731" s="168">
        <f>Kinder!BT730</f>
        <v>0</v>
      </c>
      <c r="BG731" s="168">
        <f>Kinder!BU730</f>
        <v>0</v>
      </c>
      <c r="BH731" s="168">
        <f>Kinder!BV730</f>
        <v>0</v>
      </c>
      <c r="BI731" s="168">
        <f>Kinder!BW730</f>
        <v>0</v>
      </c>
      <c r="BV731" s="79"/>
      <c r="BW731" s="79">
        <f t="shared" ref="BW731:CH731" si="1214">IF(MIN(AX729,AX730)&gt;4.5,4.5*AX731,BJ730)</f>
        <v>0</v>
      </c>
      <c r="BX731" s="79">
        <f t="shared" si="1214"/>
        <v>0</v>
      </c>
      <c r="BY731" s="79">
        <f t="shared" si="1214"/>
        <v>0</v>
      </c>
      <c r="BZ731" s="79">
        <f t="shared" si="1214"/>
        <v>0</v>
      </c>
      <c r="CA731" s="79">
        <f t="shared" si="1214"/>
        <v>0</v>
      </c>
      <c r="CB731" s="79">
        <f t="shared" si="1214"/>
        <v>0</v>
      </c>
      <c r="CC731" s="79">
        <f t="shared" si="1214"/>
        <v>0</v>
      </c>
      <c r="CD731" s="79">
        <f t="shared" si="1214"/>
        <v>0</v>
      </c>
      <c r="CE731" s="79">
        <f t="shared" si="1214"/>
        <v>0</v>
      </c>
      <c r="CF731" s="79">
        <f t="shared" si="1214"/>
        <v>0</v>
      </c>
      <c r="CG731" s="79">
        <f t="shared" si="1214"/>
        <v>0</v>
      </c>
      <c r="CH731" s="79">
        <f t="shared" si="1214"/>
        <v>0</v>
      </c>
      <c r="CI731" s="79">
        <f>SUM(BW731:CH731)</f>
        <v>0</v>
      </c>
      <c r="CJ731" s="80"/>
      <c r="CK731" s="581"/>
      <c r="CL731" s="581"/>
      <c r="CM731" s="581"/>
    </row>
    <row r="732" spans="1:91" x14ac:dyDescent="0.2">
      <c r="A732" s="124">
        <f>Kinder!E732</f>
        <v>0</v>
      </c>
      <c r="B732">
        <f>Kinder!F732</f>
        <v>0</v>
      </c>
      <c r="C732">
        <f>Kinder!G732</f>
        <v>0</v>
      </c>
      <c r="D732">
        <f>Kinder!H732</f>
        <v>0</v>
      </c>
      <c r="E732">
        <f>Kinder!I732</f>
        <v>0</v>
      </c>
      <c r="F732">
        <f>Kinder!J732</f>
        <v>0</v>
      </c>
      <c r="G732">
        <f>Kinder!K732</f>
        <v>0</v>
      </c>
      <c r="H732">
        <f>Kinder!L732</f>
        <v>0</v>
      </c>
      <c r="I732">
        <f>Kinder!M732</f>
        <v>0</v>
      </c>
      <c r="J732">
        <f>Kinder!N732</f>
        <v>0</v>
      </c>
      <c r="K732">
        <f>Kinder!O732</f>
        <v>0</v>
      </c>
      <c r="L732">
        <f>Kinder!P732</f>
        <v>0</v>
      </c>
      <c r="AX732" s="165">
        <f>IF(Kinder!BL732=4.5,'Berechnung 4_5 _ x'!$E$31,Kinder!BL732)</f>
        <v>0</v>
      </c>
      <c r="AY732" s="165">
        <f>IF(Kinder!F732=4.5,'Berechnung 4_5 _ x'!$E$31,Kinder!F732)</f>
        <v>0</v>
      </c>
      <c r="AZ732" s="165">
        <f>IF(Kinder!G732=4.5,'Berechnung 4_5 _ x'!$E$31,Kinder!G732)</f>
        <v>0</v>
      </c>
      <c r="BA732" s="165">
        <f>IF(Kinder!H732=4.5,'Berechnung 4_5 _ x'!$E$31,Kinder!H732)</f>
        <v>0</v>
      </c>
      <c r="BB732" s="165">
        <f>IF(Kinder!I732=4.5,'Berechnung 4_5 _ x'!$E$31,Kinder!I732)</f>
        <v>0</v>
      </c>
      <c r="BC732" s="165">
        <f>IF(Kinder!J732=4.5,'Berechnung 4_5 _ x'!$E$31,Kinder!J732)</f>
        <v>0</v>
      </c>
      <c r="BD732" s="165">
        <f>IF(Kinder!K732=4.5,'Berechnung 4_5 _ x'!$E$31,Kinder!K732)</f>
        <v>0</v>
      </c>
      <c r="BE732" s="165">
        <f>IF(Kinder!L732=4.5,'Berechnung 4_5 _ x'!$E$31,Kinder!L732)</f>
        <v>0</v>
      </c>
      <c r="BF732" s="165">
        <f>IF(Kinder!M732=4.5,'Berechnung 4_5 _ x'!$E$31,Kinder!M732)</f>
        <v>0</v>
      </c>
      <c r="BG732" s="165">
        <f>IF(Kinder!N732=4.5,'Berechnung 4_5 _ x'!$E$31,Kinder!N732)</f>
        <v>0</v>
      </c>
      <c r="BH732" s="165">
        <f>IF(Kinder!O732=4.5,'Berechnung 4_5 _ x'!$E$31,Kinder!O732)</f>
        <v>0</v>
      </c>
      <c r="BI732" s="165">
        <f>IF(Kinder!P732=4.5,'Berechnung 4_5 _ x'!$E$31,Kinder!P732)</f>
        <v>0</v>
      </c>
      <c r="BJ732" s="165"/>
      <c r="BK732" s="165"/>
      <c r="BL732" s="165"/>
      <c r="BM732" s="165"/>
      <c r="BN732" s="165"/>
      <c r="BO732" s="165"/>
      <c r="BP732" s="165"/>
      <c r="BQ732" s="165"/>
      <c r="BR732" s="165"/>
      <c r="BS732" s="165"/>
      <c r="BT732" s="165"/>
      <c r="BU732" s="165"/>
      <c r="BW732">
        <f t="shared" ref="BW732:CH732" si="1215">IF(MIN(AX732,AX733)&gt;=4.5,1*AX734,BJ733)</f>
        <v>0</v>
      </c>
      <c r="BX732">
        <f t="shared" si="1215"/>
        <v>0</v>
      </c>
      <c r="BY732">
        <f t="shared" si="1215"/>
        <v>0</v>
      </c>
      <c r="BZ732">
        <f t="shared" si="1215"/>
        <v>0</v>
      </c>
      <c r="CA732">
        <f t="shared" si="1215"/>
        <v>0</v>
      </c>
      <c r="CB732">
        <f t="shared" si="1215"/>
        <v>0</v>
      </c>
      <c r="CC732">
        <f t="shared" si="1215"/>
        <v>0</v>
      </c>
      <c r="CD732">
        <f t="shared" si="1215"/>
        <v>0</v>
      </c>
      <c r="CE732">
        <f t="shared" si="1215"/>
        <v>0</v>
      </c>
      <c r="CF732">
        <f t="shared" si="1215"/>
        <v>0</v>
      </c>
      <c r="CG732">
        <f t="shared" si="1215"/>
        <v>0</v>
      </c>
      <c r="CH732">
        <f t="shared" si="1215"/>
        <v>0</v>
      </c>
      <c r="CJ732" s="78">
        <f>SUM(BW732:CH732)</f>
        <v>0</v>
      </c>
      <c r="CK732" s="581">
        <f>CL732+CM732</f>
        <v>0</v>
      </c>
      <c r="CL732" s="581">
        <f>IF(COUNTIF(Kinder!E734:P734,Antrag!$C$4)=0,0,(IF(AND(A732=2,Kinder!E734=Antrag!$C$4),M733,0)+IF(AND(OR(A732=2,B732=2),Kinder!F734=Antrag!$C$4),N733,0)+IF(AND(OR(A732=2,B732=2,C732=2),Kinder!G734=Antrag!$C$4),O733,0)+IF(AND(OR(A732=2,B732=2,C732=2,D732=2),Kinder!H734=Antrag!$C$4),P733,0)+IF(AND(OR(A732=2,B732=2,C732=2,D732=2,E732=2),Kinder!I734=Antrag!$C$4),Q733,0)+IF(AND(OR(A732=2,B732=2,C732=2,D732=2,E732=2,F732=2),Kinder!J734=Antrag!$C$4),R733,0))/12)</f>
        <v>0</v>
      </c>
      <c r="CM732" s="581">
        <f>IF(COUNTIF(Kinder!E734:P734,Antrag!$C$4)=0,0,(IF(AND(OR(A732=2,B732=2,C732=2,D732=2,E732=2,F732=2,G732=2),Kinder!K734=Antrag!$C$4),S733,0)+IF(AND(OR(A732=2,B732=2,C732=2,D732=2,E732=2,F732=2,G732=2,H732=2),Kinder!L734=Antrag!$C$4),T733,0)+IF(AND(OR(A732=2,B732=2,C732=2,D732=2,E732=2,F732=2,G732=2,H732=2,I732=2),Kinder!M734=Antrag!$C$4),U733,0)+IF(AND(OR(A732=2,B732=2,C732=2,D732=2,E732=2,F732=2,G732=2,H732=2,I732=2,J732=2),Kinder!N734=Antrag!$C$4),V733,0)+IF(AND(OR(A732=2,B732=2,C732=2,D732=2,E732=2,F732=2,G732=2,H732=2,I732=2,J732=2,K732=2),Kinder!O734=Antrag!$C$4),W733,0)+IF(AND(OR(A732=2,B732=2,C732=2,D732=2,E732=2,F732=2,G732=2,H732=2,I732=2,J732=2,K732=2,L732=2),Kinder!P734=Antrag!$C$4),X733,0))/12)</f>
        <v>0</v>
      </c>
    </row>
    <row r="733" spans="1:91" x14ac:dyDescent="0.2">
      <c r="A733" s="124"/>
      <c r="M733">
        <f>Kinder!E733</f>
        <v>0</v>
      </c>
      <c r="N733">
        <f>Kinder!F733</f>
        <v>0</v>
      </c>
      <c r="O733">
        <f>Kinder!G733</f>
        <v>0</v>
      </c>
      <c r="P733">
        <f>Kinder!H733</f>
        <v>0</v>
      </c>
      <c r="Q733">
        <f>Kinder!I733</f>
        <v>0</v>
      </c>
      <c r="R733">
        <f>Kinder!J733</f>
        <v>0</v>
      </c>
      <c r="S733">
        <f>Kinder!K733</f>
        <v>0</v>
      </c>
      <c r="T733">
        <f>Kinder!L733</f>
        <v>0</v>
      </c>
      <c r="U733">
        <f>Kinder!M733</f>
        <v>0</v>
      </c>
      <c r="V733">
        <f>Kinder!N733</f>
        <v>0</v>
      </c>
      <c r="W733">
        <f>Kinder!O733</f>
        <v>0</v>
      </c>
      <c r="X733">
        <f>Kinder!P733</f>
        <v>0</v>
      </c>
      <c r="AX733">
        <f>IF(Kinder!BL732&gt;=4.5,IF('Berechnung 4_5 _ x'!D$5="Nein",4.5,IF(Kinder!AJ$903&lt;3,IF(MAX(Kinder!$AJ$903:AJ$903)&lt;3,4.5,Kinder!BL732),MIN('Berechnung 4_5 _ x'!$E$31:$F$32))),Kinder!BL732)</f>
        <v>0</v>
      </c>
      <c r="AY733">
        <f>IF(Kinder!BM732&gt;=4.5,IF('Berechnung 4_5 _ x'!E$5="Nein",4.5,IF(Kinder!AK$903&lt;3,IF(MAX(Kinder!$AJ$903:AK$903)&lt;3,4.5,Kinder!BM732),MIN('Berechnung 4_5 _ x'!$E$31:$F$32))),Kinder!BM732)</f>
        <v>0</v>
      </c>
      <c r="AZ733">
        <f>IF(Kinder!BN732&gt;=4.5,IF('Berechnung 4_5 _ x'!F$5="Nein",4.5,IF(Kinder!AL$903&lt;3,IF(MAX(Kinder!$AJ$903:AL$903)&lt;3,4.5,Kinder!BN732),MIN('Berechnung 4_5 _ x'!$E$31:$F$32))),Kinder!BN732)</f>
        <v>0</v>
      </c>
      <c r="BA733">
        <f>IF(Kinder!BO732&gt;=4.5,IF('Berechnung 4_5 _ x'!G$5="Nein",4.5,IF(Kinder!AM$903&lt;3,IF(MAX(Kinder!$AJ$903:AM$903)&lt;3,4.5,Kinder!BO732),MIN('Berechnung 4_5 _ x'!$E$31:$F$32))),Kinder!BO732)</f>
        <v>0</v>
      </c>
      <c r="BB733">
        <f>IF(Kinder!BP732&gt;=4.5,IF('Berechnung 4_5 _ x'!H$5="Nein",4.5,IF(Kinder!AN$903&lt;3,IF(MAX(Kinder!$AJ$903:AN$903)&lt;3,4.5,Kinder!BP732),MIN('Berechnung 4_5 _ x'!$E$31:$F$32))),Kinder!BP732)</f>
        <v>0</v>
      </c>
      <c r="BC733">
        <f>IF(Kinder!BQ732&gt;=4.5,IF('Berechnung 4_5 _ x'!I$5="Nein",4.5,IF(Kinder!AO$903&lt;3,IF(MAX(Kinder!$AJ$903:AO$903)&lt;3,4.5,Kinder!BQ732),MIN('Berechnung 4_5 _ x'!$E$31:$F$32))),Kinder!BQ732)</f>
        <v>0</v>
      </c>
      <c r="BD733">
        <f>IF(Kinder!BR732&gt;=4.5,IF('Berechnung 4_5 _ x'!J$5="Nein",4.5,IF(Kinder!AP$903&lt;3,IF(MAX(Kinder!$AJ$903:AP$903)&lt;3,4.5,Kinder!BR732),MIN('Berechnung 4_5 _ x'!$E$31:$F$32))),Kinder!BR732)</f>
        <v>0</v>
      </c>
      <c r="BE733">
        <f>IF(Kinder!BS732&gt;=4.5,IF('Berechnung 4_5 _ x'!K$5="Nein",4.5,IF(Kinder!AQ$903&lt;3,IF(MAX(Kinder!$AJ$903:AQ$903)&lt;3,4.5,Kinder!BS732),MIN('Berechnung 4_5 _ x'!$E$31:$F$32))),Kinder!BS732)</f>
        <v>0</v>
      </c>
      <c r="BF733">
        <f>IF(Kinder!BT732&gt;=4.5,IF('Berechnung 4_5 _ x'!L$5="Nein",4.5,IF(Kinder!AR$903&lt;3,IF(MAX(Kinder!$AJ$903:AR$903)&lt;3,4.5,Kinder!BT732),MIN('Berechnung 4_5 _ x'!$E$31:$F$32))),Kinder!BT732)</f>
        <v>0</v>
      </c>
      <c r="BG733">
        <f>IF(Kinder!BU732&gt;=4.5,IF('Berechnung 4_5 _ x'!M$5="Nein",4.5,IF(Kinder!AS$903&lt;3,IF(MAX(Kinder!$AJ$903:AS$903)&lt;3,4.5,Kinder!BU732),MIN('Berechnung 4_5 _ x'!$E$31:$F$32))),Kinder!BU732)</f>
        <v>0</v>
      </c>
      <c r="BH733">
        <f>IF(Kinder!BV732&gt;=4.5,IF('Berechnung 4_5 _ x'!N$5="Nein",4.5,IF(Kinder!AT$903&lt;3,IF(MAX(Kinder!$AJ$903:AT$903)&lt;3,4.5,Kinder!BV732),MIN('Berechnung 4_5 _ x'!$E$31:$F$32))),Kinder!BV732)</f>
        <v>0</v>
      </c>
      <c r="BI733">
        <f>IF(Kinder!BW732&gt;=4.5,IF('Berechnung 4_5 _ x'!O$5="Nein",4.5,IF(Kinder!AU$903&lt;3,IF(MAX(Kinder!$AJ$903:AU$903)&lt;3,4.5,Kinder!BW732),MIN('Berechnung 4_5 _ x'!$E$31:$F$32))),Kinder!BW732)</f>
        <v>0</v>
      </c>
      <c r="BJ733">
        <f t="shared" ref="BJ733:BU733" si="1216">MIN(AX732,AX733)*AX734</f>
        <v>0</v>
      </c>
      <c r="BK733">
        <f t="shared" si="1216"/>
        <v>0</v>
      </c>
      <c r="BL733">
        <f t="shared" si="1216"/>
        <v>0</v>
      </c>
      <c r="BM733">
        <f t="shared" si="1216"/>
        <v>0</v>
      </c>
      <c r="BN733">
        <f t="shared" si="1216"/>
        <v>0</v>
      </c>
      <c r="BO733">
        <f t="shared" si="1216"/>
        <v>0</v>
      </c>
      <c r="BP733">
        <f t="shared" si="1216"/>
        <v>0</v>
      </c>
      <c r="BQ733">
        <f t="shared" si="1216"/>
        <v>0</v>
      </c>
      <c r="BR733">
        <f t="shared" si="1216"/>
        <v>0</v>
      </c>
      <c r="BS733">
        <f t="shared" si="1216"/>
        <v>0</v>
      </c>
      <c r="BT733">
        <f t="shared" si="1216"/>
        <v>0</v>
      </c>
      <c r="BU733">
        <f t="shared" si="1216"/>
        <v>0</v>
      </c>
      <c r="BV733">
        <f>SUM(BJ733:BU733)</f>
        <v>0</v>
      </c>
      <c r="CJ733" s="78"/>
      <c r="CK733" s="581"/>
      <c r="CL733" s="581"/>
      <c r="CM733" s="581"/>
    </row>
    <row r="734" spans="1:91" ht="13.5" thickBot="1" x14ac:dyDescent="0.25">
      <c r="A734" s="167"/>
      <c r="B734" s="79"/>
      <c r="C734" s="79"/>
      <c r="D734" s="79"/>
      <c r="E734" s="79"/>
      <c r="F734" s="79"/>
      <c r="G734" s="79"/>
      <c r="H734" s="79"/>
      <c r="I734" s="79"/>
      <c r="J734" s="79"/>
      <c r="K734" s="79"/>
      <c r="L734" s="79"/>
      <c r="M734" s="79"/>
      <c r="N734" s="79"/>
      <c r="O734" s="79"/>
      <c r="P734" s="79"/>
      <c r="Q734" s="79"/>
      <c r="R734" s="79"/>
      <c r="S734" s="79"/>
      <c r="T734" s="79"/>
      <c r="U734" s="79"/>
      <c r="V734" s="79"/>
      <c r="W734" s="79"/>
      <c r="X734" s="79"/>
      <c r="Y734" s="79">
        <f t="shared" ref="Y734:AJ734" si="1217">A732*M733</f>
        <v>0</v>
      </c>
      <c r="Z734" s="79">
        <f t="shared" si="1217"/>
        <v>0</v>
      </c>
      <c r="AA734" s="79">
        <f t="shared" si="1217"/>
        <v>0</v>
      </c>
      <c r="AB734" s="79">
        <f t="shared" si="1217"/>
        <v>0</v>
      </c>
      <c r="AC734" s="79">
        <f t="shared" si="1217"/>
        <v>0</v>
      </c>
      <c r="AD734" s="79">
        <f t="shared" si="1217"/>
        <v>0</v>
      </c>
      <c r="AE734" s="79">
        <f t="shared" si="1217"/>
        <v>0</v>
      </c>
      <c r="AF734" s="79">
        <f t="shared" si="1217"/>
        <v>0</v>
      </c>
      <c r="AG734" s="79">
        <f t="shared" si="1217"/>
        <v>0</v>
      </c>
      <c r="AH734" s="79">
        <f t="shared" si="1217"/>
        <v>0</v>
      </c>
      <c r="AI734" s="79">
        <f t="shared" si="1217"/>
        <v>0</v>
      </c>
      <c r="AJ734" s="79">
        <f t="shared" si="1217"/>
        <v>0</v>
      </c>
      <c r="AK734" s="79">
        <f t="shared" ref="AK734:AV734" si="1218">IF(A732&gt;4.4,M733,A732*M733)</f>
        <v>0</v>
      </c>
      <c r="AL734" s="79">
        <f t="shared" si="1218"/>
        <v>0</v>
      </c>
      <c r="AM734" s="79">
        <f t="shared" si="1218"/>
        <v>0</v>
      </c>
      <c r="AN734" s="79">
        <f t="shared" si="1218"/>
        <v>0</v>
      </c>
      <c r="AO734" s="79">
        <f t="shared" si="1218"/>
        <v>0</v>
      </c>
      <c r="AP734" s="79">
        <f t="shared" si="1218"/>
        <v>0</v>
      </c>
      <c r="AQ734" s="79">
        <f t="shared" si="1218"/>
        <v>0</v>
      </c>
      <c r="AR734" s="79">
        <f t="shared" si="1218"/>
        <v>0</v>
      </c>
      <c r="AS734" s="79">
        <f t="shared" si="1218"/>
        <v>0</v>
      </c>
      <c r="AT734" s="79">
        <f t="shared" si="1218"/>
        <v>0</v>
      </c>
      <c r="AU734" s="79">
        <f t="shared" si="1218"/>
        <v>0</v>
      </c>
      <c r="AV734" s="79">
        <f t="shared" si="1218"/>
        <v>0</v>
      </c>
      <c r="AW734" s="79">
        <f>SUM(Y734:AJ734)</f>
        <v>0</v>
      </c>
      <c r="AX734" s="168">
        <f>Kinder!BL733</f>
        <v>0</v>
      </c>
      <c r="AY734" s="168">
        <f>Kinder!BM733</f>
        <v>0</v>
      </c>
      <c r="AZ734" s="168">
        <f>Kinder!BN733</f>
        <v>0</v>
      </c>
      <c r="BA734" s="168">
        <f>Kinder!BO733</f>
        <v>0</v>
      </c>
      <c r="BB734" s="168">
        <f>Kinder!BP733</f>
        <v>0</v>
      </c>
      <c r="BC734" s="168">
        <f>Kinder!BQ733</f>
        <v>0</v>
      </c>
      <c r="BD734" s="168">
        <f>Kinder!BR733</f>
        <v>0</v>
      </c>
      <c r="BE734" s="168">
        <f>Kinder!BS733</f>
        <v>0</v>
      </c>
      <c r="BF734" s="168">
        <f>Kinder!BT733</f>
        <v>0</v>
      </c>
      <c r="BG734" s="168">
        <f>Kinder!BU733</f>
        <v>0</v>
      </c>
      <c r="BH734" s="168">
        <f>Kinder!BV733</f>
        <v>0</v>
      </c>
      <c r="BI734" s="168">
        <f>Kinder!BW733</f>
        <v>0</v>
      </c>
      <c r="BV734" s="79"/>
      <c r="BW734" s="79">
        <f t="shared" ref="BW734:CH734" si="1219">IF(MIN(AX732,AX733)&gt;4.5,4.5*AX734,BJ733)</f>
        <v>0</v>
      </c>
      <c r="BX734" s="79">
        <f t="shared" si="1219"/>
        <v>0</v>
      </c>
      <c r="BY734" s="79">
        <f t="shared" si="1219"/>
        <v>0</v>
      </c>
      <c r="BZ734" s="79">
        <f t="shared" si="1219"/>
        <v>0</v>
      </c>
      <c r="CA734" s="79">
        <f t="shared" si="1219"/>
        <v>0</v>
      </c>
      <c r="CB734" s="79">
        <f t="shared" si="1219"/>
        <v>0</v>
      </c>
      <c r="CC734" s="79">
        <f t="shared" si="1219"/>
        <v>0</v>
      </c>
      <c r="CD734" s="79">
        <f t="shared" si="1219"/>
        <v>0</v>
      </c>
      <c r="CE734" s="79">
        <f t="shared" si="1219"/>
        <v>0</v>
      </c>
      <c r="CF734" s="79">
        <f t="shared" si="1219"/>
        <v>0</v>
      </c>
      <c r="CG734" s="79">
        <f t="shared" si="1219"/>
        <v>0</v>
      </c>
      <c r="CH734" s="79">
        <f t="shared" si="1219"/>
        <v>0</v>
      </c>
      <c r="CI734" s="79">
        <f>SUM(BW734:CH734)</f>
        <v>0</v>
      </c>
      <c r="CJ734" s="80"/>
      <c r="CK734" s="581"/>
      <c r="CL734" s="581"/>
      <c r="CM734" s="581"/>
    </row>
    <row r="735" spans="1:91" x14ac:dyDescent="0.2">
      <c r="A735" s="124">
        <f>Kinder!E735</f>
        <v>0</v>
      </c>
      <c r="B735">
        <f>Kinder!F735</f>
        <v>0</v>
      </c>
      <c r="C735">
        <f>Kinder!G735</f>
        <v>0</v>
      </c>
      <c r="D735">
        <f>Kinder!H735</f>
        <v>0</v>
      </c>
      <c r="E735">
        <f>Kinder!I735</f>
        <v>0</v>
      </c>
      <c r="F735">
        <f>Kinder!J735</f>
        <v>0</v>
      </c>
      <c r="G735">
        <f>Kinder!K735</f>
        <v>0</v>
      </c>
      <c r="H735">
        <f>Kinder!L735</f>
        <v>0</v>
      </c>
      <c r="I735">
        <f>Kinder!M735</f>
        <v>0</v>
      </c>
      <c r="J735">
        <f>Kinder!N735</f>
        <v>0</v>
      </c>
      <c r="K735">
        <f>Kinder!O735</f>
        <v>0</v>
      </c>
      <c r="L735">
        <f>Kinder!P735</f>
        <v>0</v>
      </c>
      <c r="AX735" s="165">
        <f>IF(Kinder!BL735=4.5,'Berechnung 4_5 _ x'!$E$31,Kinder!BL735)</f>
        <v>0</v>
      </c>
      <c r="AY735" s="165">
        <f>IF(Kinder!F735=4.5,'Berechnung 4_5 _ x'!$E$31,Kinder!F735)</f>
        <v>0</v>
      </c>
      <c r="AZ735" s="165">
        <f>IF(Kinder!G735=4.5,'Berechnung 4_5 _ x'!$E$31,Kinder!G735)</f>
        <v>0</v>
      </c>
      <c r="BA735" s="165">
        <f>IF(Kinder!H735=4.5,'Berechnung 4_5 _ x'!$E$31,Kinder!H735)</f>
        <v>0</v>
      </c>
      <c r="BB735" s="165">
        <f>IF(Kinder!I735=4.5,'Berechnung 4_5 _ x'!$E$31,Kinder!I735)</f>
        <v>0</v>
      </c>
      <c r="BC735" s="165">
        <f>IF(Kinder!J735=4.5,'Berechnung 4_5 _ x'!$E$31,Kinder!J735)</f>
        <v>0</v>
      </c>
      <c r="BD735" s="165">
        <f>IF(Kinder!K735=4.5,'Berechnung 4_5 _ x'!$E$31,Kinder!K735)</f>
        <v>0</v>
      </c>
      <c r="BE735" s="165">
        <f>IF(Kinder!L735=4.5,'Berechnung 4_5 _ x'!$E$31,Kinder!L735)</f>
        <v>0</v>
      </c>
      <c r="BF735" s="165">
        <f>IF(Kinder!M735=4.5,'Berechnung 4_5 _ x'!$E$31,Kinder!M735)</f>
        <v>0</v>
      </c>
      <c r="BG735" s="165">
        <f>IF(Kinder!N735=4.5,'Berechnung 4_5 _ x'!$E$31,Kinder!N735)</f>
        <v>0</v>
      </c>
      <c r="BH735" s="165">
        <f>IF(Kinder!O735=4.5,'Berechnung 4_5 _ x'!$E$31,Kinder!O735)</f>
        <v>0</v>
      </c>
      <c r="BI735" s="165">
        <f>IF(Kinder!P735=4.5,'Berechnung 4_5 _ x'!$E$31,Kinder!P735)</f>
        <v>0</v>
      </c>
      <c r="BJ735" s="165"/>
      <c r="BK735" s="165"/>
      <c r="BL735" s="165"/>
      <c r="BM735" s="165"/>
      <c r="BN735" s="165"/>
      <c r="BO735" s="165"/>
      <c r="BP735" s="165"/>
      <c r="BQ735" s="165"/>
      <c r="BR735" s="165"/>
      <c r="BS735" s="165"/>
      <c r="BT735" s="165"/>
      <c r="BU735" s="165"/>
      <c r="BW735">
        <f t="shared" ref="BW735:CH735" si="1220">IF(MIN(AX735,AX736)&gt;=4.5,1*AX737,BJ736)</f>
        <v>0</v>
      </c>
      <c r="BX735">
        <f t="shared" si="1220"/>
        <v>0</v>
      </c>
      <c r="BY735">
        <f t="shared" si="1220"/>
        <v>0</v>
      </c>
      <c r="BZ735">
        <f t="shared" si="1220"/>
        <v>0</v>
      </c>
      <c r="CA735">
        <f t="shared" si="1220"/>
        <v>0</v>
      </c>
      <c r="CB735">
        <f t="shared" si="1220"/>
        <v>0</v>
      </c>
      <c r="CC735">
        <f t="shared" si="1220"/>
        <v>0</v>
      </c>
      <c r="CD735">
        <f t="shared" si="1220"/>
        <v>0</v>
      </c>
      <c r="CE735">
        <f t="shared" si="1220"/>
        <v>0</v>
      </c>
      <c r="CF735">
        <f t="shared" si="1220"/>
        <v>0</v>
      </c>
      <c r="CG735">
        <f t="shared" si="1220"/>
        <v>0</v>
      </c>
      <c r="CH735">
        <f t="shared" si="1220"/>
        <v>0</v>
      </c>
      <c r="CJ735" s="78">
        <f>SUM(BW735:CH735)</f>
        <v>0</v>
      </c>
      <c r="CK735" s="581">
        <f>CL735+CM735</f>
        <v>0</v>
      </c>
      <c r="CL735" s="581">
        <f>IF(COUNTIF(Kinder!E737:P737,Antrag!$C$4)=0,0,(IF(AND(A735=2,Kinder!E737=Antrag!$C$4),M736,0)+IF(AND(OR(A735=2,B735=2),Kinder!F737=Antrag!$C$4),N736,0)+IF(AND(OR(A735=2,B735=2,C735=2),Kinder!G737=Antrag!$C$4),O736,0)+IF(AND(OR(A735=2,B735=2,C735=2,D735=2),Kinder!H737=Antrag!$C$4),P736,0)+IF(AND(OR(A735=2,B735=2,C735=2,D735=2,E735=2),Kinder!I737=Antrag!$C$4),Q736,0)+IF(AND(OR(A735=2,B735=2,C735=2,D735=2,E735=2,F735=2),Kinder!J737=Antrag!$C$4),R736,0))/12)</f>
        <v>0</v>
      </c>
      <c r="CM735" s="581">
        <f>IF(COUNTIF(Kinder!E737:P737,Antrag!$C$4)=0,0,(IF(AND(OR(A735=2,B735=2,C735=2,D735=2,E735=2,F735=2,G735=2),Kinder!K737=Antrag!$C$4),S736,0)+IF(AND(OR(A735=2,B735=2,C735=2,D735=2,E735=2,F735=2,G735=2,H735=2),Kinder!L737=Antrag!$C$4),T736,0)+IF(AND(OR(A735=2,B735=2,C735=2,D735=2,E735=2,F735=2,G735=2,H735=2,I735=2),Kinder!M737=Antrag!$C$4),U736,0)+IF(AND(OR(A735=2,B735=2,C735=2,D735=2,E735=2,F735=2,G735=2,H735=2,I735=2,J735=2),Kinder!N737=Antrag!$C$4),V736,0)+IF(AND(OR(A735=2,B735=2,C735=2,D735=2,E735=2,F735=2,G735=2,H735=2,I735=2,J735=2,K735=2),Kinder!O737=Antrag!$C$4),W736,0)+IF(AND(OR(A735=2,B735=2,C735=2,D735=2,E735=2,F735=2,G735=2,H735=2,I735=2,J735=2,K735=2,L735=2),Kinder!P737=Antrag!$C$4),X736,0))/12)</f>
        <v>0</v>
      </c>
    </row>
    <row r="736" spans="1:91" x14ac:dyDescent="0.2">
      <c r="A736" s="124"/>
      <c r="M736">
        <f>Kinder!E736</f>
        <v>0</v>
      </c>
      <c r="N736">
        <f>Kinder!F736</f>
        <v>0</v>
      </c>
      <c r="O736">
        <f>Kinder!G736</f>
        <v>0</v>
      </c>
      <c r="P736">
        <f>Kinder!H736</f>
        <v>0</v>
      </c>
      <c r="Q736">
        <f>Kinder!I736</f>
        <v>0</v>
      </c>
      <c r="R736">
        <f>Kinder!J736</f>
        <v>0</v>
      </c>
      <c r="S736">
        <f>Kinder!K736</f>
        <v>0</v>
      </c>
      <c r="T736">
        <f>Kinder!L736</f>
        <v>0</v>
      </c>
      <c r="U736">
        <f>Kinder!M736</f>
        <v>0</v>
      </c>
      <c r="V736">
        <f>Kinder!N736</f>
        <v>0</v>
      </c>
      <c r="W736">
        <f>Kinder!O736</f>
        <v>0</v>
      </c>
      <c r="X736">
        <f>Kinder!P736</f>
        <v>0</v>
      </c>
      <c r="AX736">
        <f>IF(Kinder!BL735&gt;=4.5,IF('Berechnung 4_5 _ x'!D$5="Nein",4.5,IF(Kinder!AJ$903&lt;3,IF(MAX(Kinder!$AJ$903:AJ$903)&lt;3,4.5,Kinder!BL735),MIN('Berechnung 4_5 _ x'!$E$31:$F$32))),Kinder!BL735)</f>
        <v>0</v>
      </c>
      <c r="AY736">
        <f>IF(Kinder!BM735&gt;=4.5,IF('Berechnung 4_5 _ x'!E$5="Nein",4.5,IF(Kinder!AK$903&lt;3,IF(MAX(Kinder!$AJ$903:AK$903)&lt;3,4.5,Kinder!BM735),MIN('Berechnung 4_5 _ x'!$E$31:$F$32))),Kinder!BM735)</f>
        <v>0</v>
      </c>
      <c r="AZ736">
        <f>IF(Kinder!BN735&gt;=4.5,IF('Berechnung 4_5 _ x'!F$5="Nein",4.5,IF(Kinder!AL$903&lt;3,IF(MAX(Kinder!$AJ$903:AL$903)&lt;3,4.5,Kinder!BN735),MIN('Berechnung 4_5 _ x'!$E$31:$F$32))),Kinder!BN735)</f>
        <v>0</v>
      </c>
      <c r="BA736">
        <f>IF(Kinder!BO735&gt;=4.5,IF('Berechnung 4_5 _ x'!G$5="Nein",4.5,IF(Kinder!AM$903&lt;3,IF(MAX(Kinder!$AJ$903:AM$903)&lt;3,4.5,Kinder!BO735),MIN('Berechnung 4_5 _ x'!$E$31:$F$32))),Kinder!BO735)</f>
        <v>0</v>
      </c>
      <c r="BB736">
        <f>IF(Kinder!BP735&gt;=4.5,IF('Berechnung 4_5 _ x'!H$5="Nein",4.5,IF(Kinder!AN$903&lt;3,IF(MAX(Kinder!$AJ$903:AN$903)&lt;3,4.5,Kinder!BP735),MIN('Berechnung 4_5 _ x'!$E$31:$F$32))),Kinder!BP735)</f>
        <v>0</v>
      </c>
      <c r="BC736">
        <f>IF(Kinder!BQ735&gt;=4.5,IF('Berechnung 4_5 _ x'!I$5="Nein",4.5,IF(Kinder!AO$903&lt;3,IF(MAX(Kinder!$AJ$903:AO$903)&lt;3,4.5,Kinder!BQ735),MIN('Berechnung 4_5 _ x'!$E$31:$F$32))),Kinder!BQ735)</f>
        <v>0</v>
      </c>
      <c r="BD736">
        <f>IF(Kinder!BR735&gt;=4.5,IF('Berechnung 4_5 _ x'!J$5="Nein",4.5,IF(Kinder!AP$903&lt;3,IF(MAX(Kinder!$AJ$903:AP$903)&lt;3,4.5,Kinder!BR735),MIN('Berechnung 4_5 _ x'!$E$31:$F$32))),Kinder!BR735)</f>
        <v>0</v>
      </c>
      <c r="BE736">
        <f>IF(Kinder!BS735&gt;=4.5,IF('Berechnung 4_5 _ x'!K$5="Nein",4.5,IF(Kinder!AQ$903&lt;3,IF(MAX(Kinder!$AJ$903:AQ$903)&lt;3,4.5,Kinder!BS735),MIN('Berechnung 4_5 _ x'!$E$31:$F$32))),Kinder!BS735)</f>
        <v>0</v>
      </c>
      <c r="BF736">
        <f>IF(Kinder!BT735&gt;=4.5,IF('Berechnung 4_5 _ x'!L$5="Nein",4.5,IF(Kinder!AR$903&lt;3,IF(MAX(Kinder!$AJ$903:AR$903)&lt;3,4.5,Kinder!BT735),MIN('Berechnung 4_5 _ x'!$E$31:$F$32))),Kinder!BT735)</f>
        <v>0</v>
      </c>
      <c r="BG736">
        <f>IF(Kinder!BU735&gt;=4.5,IF('Berechnung 4_5 _ x'!M$5="Nein",4.5,IF(Kinder!AS$903&lt;3,IF(MAX(Kinder!$AJ$903:AS$903)&lt;3,4.5,Kinder!BU735),MIN('Berechnung 4_5 _ x'!$E$31:$F$32))),Kinder!BU735)</f>
        <v>0</v>
      </c>
      <c r="BH736">
        <f>IF(Kinder!BV735&gt;=4.5,IF('Berechnung 4_5 _ x'!N$5="Nein",4.5,IF(Kinder!AT$903&lt;3,IF(MAX(Kinder!$AJ$903:AT$903)&lt;3,4.5,Kinder!BV735),MIN('Berechnung 4_5 _ x'!$E$31:$F$32))),Kinder!BV735)</f>
        <v>0</v>
      </c>
      <c r="BI736">
        <f>IF(Kinder!BW735&gt;=4.5,IF('Berechnung 4_5 _ x'!O$5="Nein",4.5,IF(Kinder!AU$903&lt;3,IF(MAX(Kinder!$AJ$903:AU$903)&lt;3,4.5,Kinder!BW735),MIN('Berechnung 4_5 _ x'!$E$31:$F$32))),Kinder!BW735)</f>
        <v>0</v>
      </c>
      <c r="BJ736">
        <f t="shared" ref="BJ736:BU736" si="1221">MIN(AX735,AX736)*AX737</f>
        <v>0</v>
      </c>
      <c r="BK736">
        <f t="shared" si="1221"/>
        <v>0</v>
      </c>
      <c r="BL736">
        <f t="shared" si="1221"/>
        <v>0</v>
      </c>
      <c r="BM736">
        <f t="shared" si="1221"/>
        <v>0</v>
      </c>
      <c r="BN736">
        <f t="shared" si="1221"/>
        <v>0</v>
      </c>
      <c r="BO736">
        <f t="shared" si="1221"/>
        <v>0</v>
      </c>
      <c r="BP736">
        <f t="shared" si="1221"/>
        <v>0</v>
      </c>
      <c r="BQ736">
        <f t="shared" si="1221"/>
        <v>0</v>
      </c>
      <c r="BR736">
        <f t="shared" si="1221"/>
        <v>0</v>
      </c>
      <c r="BS736">
        <f t="shared" si="1221"/>
        <v>0</v>
      </c>
      <c r="BT736">
        <f t="shared" si="1221"/>
        <v>0</v>
      </c>
      <c r="BU736">
        <f t="shared" si="1221"/>
        <v>0</v>
      </c>
      <c r="BV736">
        <f>SUM(BJ736:BU736)</f>
        <v>0</v>
      </c>
      <c r="CJ736" s="78"/>
      <c r="CK736" s="581"/>
      <c r="CL736" s="581"/>
      <c r="CM736" s="581"/>
    </row>
    <row r="737" spans="1:91" ht="13.5" thickBot="1" x14ac:dyDescent="0.25">
      <c r="A737" s="167"/>
      <c r="B737" s="79"/>
      <c r="C737" s="79"/>
      <c r="D737" s="79"/>
      <c r="E737" s="79"/>
      <c r="F737" s="79"/>
      <c r="G737" s="79"/>
      <c r="H737" s="79"/>
      <c r="I737" s="79"/>
      <c r="J737" s="79"/>
      <c r="K737" s="79"/>
      <c r="L737" s="79"/>
      <c r="M737" s="79"/>
      <c r="N737" s="79"/>
      <c r="O737" s="79"/>
      <c r="P737" s="79"/>
      <c r="Q737" s="79"/>
      <c r="R737" s="79"/>
      <c r="S737" s="79"/>
      <c r="T737" s="79"/>
      <c r="U737" s="79"/>
      <c r="V737" s="79"/>
      <c r="W737" s="79"/>
      <c r="X737" s="79"/>
      <c r="Y737" s="79">
        <f t="shared" ref="Y737:AJ737" si="1222">A735*M736</f>
        <v>0</v>
      </c>
      <c r="Z737" s="79">
        <f t="shared" si="1222"/>
        <v>0</v>
      </c>
      <c r="AA737" s="79">
        <f t="shared" si="1222"/>
        <v>0</v>
      </c>
      <c r="AB737" s="79">
        <f t="shared" si="1222"/>
        <v>0</v>
      </c>
      <c r="AC737" s="79">
        <f t="shared" si="1222"/>
        <v>0</v>
      </c>
      <c r="AD737" s="79">
        <f t="shared" si="1222"/>
        <v>0</v>
      </c>
      <c r="AE737" s="79">
        <f t="shared" si="1222"/>
        <v>0</v>
      </c>
      <c r="AF737" s="79">
        <f t="shared" si="1222"/>
        <v>0</v>
      </c>
      <c r="AG737" s="79">
        <f t="shared" si="1222"/>
        <v>0</v>
      </c>
      <c r="AH737" s="79">
        <f t="shared" si="1222"/>
        <v>0</v>
      </c>
      <c r="AI737" s="79">
        <f t="shared" si="1222"/>
        <v>0</v>
      </c>
      <c r="AJ737" s="79">
        <f t="shared" si="1222"/>
        <v>0</v>
      </c>
      <c r="AK737" s="79">
        <f t="shared" ref="AK737:AV737" si="1223">IF(A735&gt;4.4,M736,A735*M736)</f>
        <v>0</v>
      </c>
      <c r="AL737" s="79">
        <f t="shared" si="1223"/>
        <v>0</v>
      </c>
      <c r="AM737" s="79">
        <f t="shared" si="1223"/>
        <v>0</v>
      </c>
      <c r="AN737" s="79">
        <f t="shared" si="1223"/>
        <v>0</v>
      </c>
      <c r="AO737" s="79">
        <f t="shared" si="1223"/>
        <v>0</v>
      </c>
      <c r="AP737" s="79">
        <f t="shared" si="1223"/>
        <v>0</v>
      </c>
      <c r="AQ737" s="79">
        <f t="shared" si="1223"/>
        <v>0</v>
      </c>
      <c r="AR737" s="79">
        <f t="shared" si="1223"/>
        <v>0</v>
      </c>
      <c r="AS737" s="79">
        <f t="shared" si="1223"/>
        <v>0</v>
      </c>
      <c r="AT737" s="79">
        <f t="shared" si="1223"/>
        <v>0</v>
      </c>
      <c r="AU737" s="79">
        <f t="shared" si="1223"/>
        <v>0</v>
      </c>
      <c r="AV737" s="79">
        <f t="shared" si="1223"/>
        <v>0</v>
      </c>
      <c r="AW737" s="79">
        <f>SUM(Y737:AJ737)</f>
        <v>0</v>
      </c>
      <c r="AX737" s="168">
        <f>Kinder!BL736</f>
        <v>0</v>
      </c>
      <c r="AY737" s="168">
        <f>Kinder!BM736</f>
        <v>0</v>
      </c>
      <c r="AZ737" s="168">
        <f>Kinder!BN736</f>
        <v>0</v>
      </c>
      <c r="BA737" s="168">
        <f>Kinder!BO736</f>
        <v>0</v>
      </c>
      <c r="BB737" s="168">
        <f>Kinder!BP736</f>
        <v>0</v>
      </c>
      <c r="BC737" s="168">
        <f>Kinder!BQ736</f>
        <v>0</v>
      </c>
      <c r="BD737" s="168">
        <f>Kinder!BR736</f>
        <v>0</v>
      </c>
      <c r="BE737" s="168">
        <f>Kinder!BS736</f>
        <v>0</v>
      </c>
      <c r="BF737" s="168">
        <f>Kinder!BT736</f>
        <v>0</v>
      </c>
      <c r="BG737" s="168">
        <f>Kinder!BU736</f>
        <v>0</v>
      </c>
      <c r="BH737" s="168">
        <f>Kinder!BV736</f>
        <v>0</v>
      </c>
      <c r="BI737" s="168">
        <f>Kinder!BW736</f>
        <v>0</v>
      </c>
      <c r="BV737" s="79"/>
      <c r="BW737" s="79">
        <f t="shared" ref="BW737:CH737" si="1224">IF(MIN(AX735,AX736)&gt;4.5,4.5*AX737,BJ736)</f>
        <v>0</v>
      </c>
      <c r="BX737" s="79">
        <f t="shared" si="1224"/>
        <v>0</v>
      </c>
      <c r="BY737" s="79">
        <f t="shared" si="1224"/>
        <v>0</v>
      </c>
      <c r="BZ737" s="79">
        <f t="shared" si="1224"/>
        <v>0</v>
      </c>
      <c r="CA737" s="79">
        <f t="shared" si="1224"/>
        <v>0</v>
      </c>
      <c r="CB737" s="79">
        <f t="shared" si="1224"/>
        <v>0</v>
      </c>
      <c r="CC737" s="79">
        <f t="shared" si="1224"/>
        <v>0</v>
      </c>
      <c r="CD737" s="79">
        <f t="shared" si="1224"/>
        <v>0</v>
      </c>
      <c r="CE737" s="79">
        <f t="shared" si="1224"/>
        <v>0</v>
      </c>
      <c r="CF737" s="79">
        <f t="shared" si="1224"/>
        <v>0</v>
      </c>
      <c r="CG737" s="79">
        <f t="shared" si="1224"/>
        <v>0</v>
      </c>
      <c r="CH737" s="79">
        <f t="shared" si="1224"/>
        <v>0</v>
      </c>
      <c r="CI737" s="79">
        <f>SUM(BW737:CH737)</f>
        <v>0</v>
      </c>
      <c r="CJ737" s="80"/>
      <c r="CK737" s="581"/>
      <c r="CL737" s="581"/>
      <c r="CM737" s="581"/>
    </row>
    <row r="738" spans="1:91" x14ac:dyDescent="0.2">
      <c r="A738" s="124">
        <f>Kinder!E738</f>
        <v>0</v>
      </c>
      <c r="B738">
        <f>Kinder!F738</f>
        <v>0</v>
      </c>
      <c r="C738">
        <f>Kinder!G738</f>
        <v>0</v>
      </c>
      <c r="D738">
        <f>Kinder!H738</f>
        <v>0</v>
      </c>
      <c r="E738">
        <f>Kinder!I738</f>
        <v>0</v>
      </c>
      <c r="F738">
        <f>Kinder!J738</f>
        <v>0</v>
      </c>
      <c r="G738">
        <f>Kinder!K738</f>
        <v>0</v>
      </c>
      <c r="H738">
        <f>Kinder!L738</f>
        <v>0</v>
      </c>
      <c r="I738">
        <f>Kinder!M738</f>
        <v>0</v>
      </c>
      <c r="J738">
        <f>Kinder!N738</f>
        <v>0</v>
      </c>
      <c r="K738">
        <f>Kinder!O738</f>
        <v>0</v>
      </c>
      <c r="L738">
        <f>Kinder!P738</f>
        <v>0</v>
      </c>
      <c r="AX738" s="165">
        <f>IF(Kinder!BL738=4.5,'Berechnung 4_5 _ x'!$E$31,Kinder!BL738)</f>
        <v>0</v>
      </c>
      <c r="AY738" s="165">
        <f>IF(Kinder!F738=4.5,'Berechnung 4_5 _ x'!$E$31,Kinder!F738)</f>
        <v>0</v>
      </c>
      <c r="AZ738" s="165">
        <f>IF(Kinder!G738=4.5,'Berechnung 4_5 _ x'!$E$31,Kinder!G738)</f>
        <v>0</v>
      </c>
      <c r="BA738" s="165">
        <f>IF(Kinder!H738=4.5,'Berechnung 4_5 _ x'!$E$31,Kinder!H738)</f>
        <v>0</v>
      </c>
      <c r="BB738" s="165">
        <f>IF(Kinder!I738=4.5,'Berechnung 4_5 _ x'!$E$31,Kinder!I738)</f>
        <v>0</v>
      </c>
      <c r="BC738" s="165">
        <f>IF(Kinder!J738=4.5,'Berechnung 4_5 _ x'!$E$31,Kinder!J738)</f>
        <v>0</v>
      </c>
      <c r="BD738" s="165">
        <f>IF(Kinder!K738=4.5,'Berechnung 4_5 _ x'!$E$31,Kinder!K738)</f>
        <v>0</v>
      </c>
      <c r="BE738" s="165">
        <f>IF(Kinder!L738=4.5,'Berechnung 4_5 _ x'!$E$31,Kinder!L738)</f>
        <v>0</v>
      </c>
      <c r="BF738" s="165">
        <f>IF(Kinder!M738=4.5,'Berechnung 4_5 _ x'!$E$31,Kinder!M738)</f>
        <v>0</v>
      </c>
      <c r="BG738" s="165">
        <f>IF(Kinder!N738=4.5,'Berechnung 4_5 _ x'!$E$31,Kinder!N738)</f>
        <v>0</v>
      </c>
      <c r="BH738" s="165">
        <f>IF(Kinder!O738=4.5,'Berechnung 4_5 _ x'!$E$31,Kinder!O738)</f>
        <v>0</v>
      </c>
      <c r="BI738" s="165">
        <f>IF(Kinder!P738=4.5,'Berechnung 4_5 _ x'!$E$31,Kinder!P738)</f>
        <v>0</v>
      </c>
      <c r="BJ738" s="165"/>
      <c r="BK738" s="165"/>
      <c r="BL738" s="165"/>
      <c r="BM738" s="165"/>
      <c r="BN738" s="165"/>
      <c r="BO738" s="165"/>
      <c r="BP738" s="165"/>
      <c r="BQ738" s="165"/>
      <c r="BR738" s="165"/>
      <c r="BS738" s="165"/>
      <c r="BT738" s="165"/>
      <c r="BU738" s="165"/>
      <c r="BW738">
        <f t="shared" ref="BW738:CH738" si="1225">IF(MIN(AX738,AX739)&gt;=4.5,1*AX740,BJ739)</f>
        <v>0</v>
      </c>
      <c r="BX738">
        <f t="shared" si="1225"/>
        <v>0</v>
      </c>
      <c r="BY738">
        <f t="shared" si="1225"/>
        <v>0</v>
      </c>
      <c r="BZ738">
        <f t="shared" si="1225"/>
        <v>0</v>
      </c>
      <c r="CA738">
        <f t="shared" si="1225"/>
        <v>0</v>
      </c>
      <c r="CB738">
        <f t="shared" si="1225"/>
        <v>0</v>
      </c>
      <c r="CC738">
        <f t="shared" si="1225"/>
        <v>0</v>
      </c>
      <c r="CD738">
        <f t="shared" si="1225"/>
        <v>0</v>
      </c>
      <c r="CE738">
        <f t="shared" si="1225"/>
        <v>0</v>
      </c>
      <c r="CF738">
        <f t="shared" si="1225"/>
        <v>0</v>
      </c>
      <c r="CG738">
        <f t="shared" si="1225"/>
        <v>0</v>
      </c>
      <c r="CH738">
        <f t="shared" si="1225"/>
        <v>0</v>
      </c>
      <c r="CJ738" s="78">
        <f>SUM(BW738:CH738)</f>
        <v>0</v>
      </c>
      <c r="CK738" s="581">
        <f>CL738+CM738</f>
        <v>0</v>
      </c>
      <c r="CL738" s="581">
        <f>IF(COUNTIF(Kinder!E740:P740,Antrag!$C$4)=0,0,(IF(AND(A738=2,Kinder!E740=Antrag!$C$4),M739,0)+IF(AND(OR(A738=2,B738=2),Kinder!F740=Antrag!$C$4),N739,0)+IF(AND(OR(A738=2,B738=2,C738=2),Kinder!G740=Antrag!$C$4),O739,0)+IF(AND(OR(A738=2,B738=2,C738=2,D738=2),Kinder!H740=Antrag!$C$4),P739,0)+IF(AND(OR(A738=2,B738=2,C738=2,D738=2,E738=2),Kinder!I740=Antrag!$C$4),Q739,0)+IF(AND(OR(A738=2,B738=2,C738=2,D738=2,E738=2,F738=2),Kinder!J740=Antrag!$C$4),R739,0))/12)</f>
        <v>0</v>
      </c>
      <c r="CM738" s="581">
        <f>IF(COUNTIF(Kinder!E740:P740,Antrag!$C$4)=0,0,(IF(AND(OR(A738=2,B738=2,C738=2,D738=2,E738=2,F738=2,G738=2),Kinder!K740=Antrag!$C$4),S739,0)+IF(AND(OR(A738=2,B738=2,C738=2,D738=2,E738=2,F738=2,G738=2,H738=2),Kinder!L740=Antrag!$C$4),T739,0)+IF(AND(OR(A738=2,B738=2,C738=2,D738=2,E738=2,F738=2,G738=2,H738=2,I738=2),Kinder!M740=Antrag!$C$4),U739,0)+IF(AND(OR(A738=2,B738=2,C738=2,D738=2,E738=2,F738=2,G738=2,H738=2,I738=2,J738=2),Kinder!N740=Antrag!$C$4),V739,0)+IF(AND(OR(A738=2,B738=2,C738=2,D738=2,E738=2,F738=2,G738=2,H738=2,I738=2,J738=2,K738=2),Kinder!O740=Antrag!$C$4),W739,0)+IF(AND(OR(A738=2,B738=2,C738=2,D738=2,E738=2,F738=2,G738=2,H738=2,I738=2,J738=2,K738=2,L738=2),Kinder!P740=Antrag!$C$4),X739,0))/12)</f>
        <v>0</v>
      </c>
    </row>
    <row r="739" spans="1:91" x14ac:dyDescent="0.2">
      <c r="A739" s="124"/>
      <c r="M739">
        <f>Kinder!E739</f>
        <v>0</v>
      </c>
      <c r="N739">
        <f>Kinder!F739</f>
        <v>0</v>
      </c>
      <c r="O739">
        <f>Kinder!G739</f>
        <v>0</v>
      </c>
      <c r="P739">
        <f>Kinder!H739</f>
        <v>0</v>
      </c>
      <c r="Q739">
        <f>Kinder!I739</f>
        <v>0</v>
      </c>
      <c r="R739">
        <f>Kinder!J739</f>
        <v>0</v>
      </c>
      <c r="S739">
        <f>Kinder!K739</f>
        <v>0</v>
      </c>
      <c r="T739">
        <f>Kinder!L739</f>
        <v>0</v>
      </c>
      <c r="U739">
        <f>Kinder!M739</f>
        <v>0</v>
      </c>
      <c r="V739">
        <f>Kinder!N739</f>
        <v>0</v>
      </c>
      <c r="W739">
        <f>Kinder!O739</f>
        <v>0</v>
      </c>
      <c r="X739">
        <f>Kinder!P739</f>
        <v>0</v>
      </c>
      <c r="AX739">
        <f>IF(Kinder!BL738&gt;=4.5,IF('Berechnung 4_5 _ x'!D$5="Nein",4.5,IF(Kinder!AJ$903&lt;3,IF(MAX(Kinder!$AJ$903:AJ$903)&lt;3,4.5,Kinder!BL738),MIN('Berechnung 4_5 _ x'!$E$31:$F$32))),Kinder!BL738)</f>
        <v>0</v>
      </c>
      <c r="AY739">
        <f>IF(Kinder!BM738&gt;=4.5,IF('Berechnung 4_5 _ x'!E$5="Nein",4.5,IF(Kinder!AK$903&lt;3,IF(MAX(Kinder!$AJ$903:AK$903)&lt;3,4.5,Kinder!BM738),MIN('Berechnung 4_5 _ x'!$E$31:$F$32))),Kinder!BM738)</f>
        <v>0</v>
      </c>
      <c r="AZ739">
        <f>IF(Kinder!BN738&gt;=4.5,IF('Berechnung 4_5 _ x'!F$5="Nein",4.5,IF(Kinder!AL$903&lt;3,IF(MAX(Kinder!$AJ$903:AL$903)&lt;3,4.5,Kinder!BN738),MIN('Berechnung 4_5 _ x'!$E$31:$F$32))),Kinder!BN738)</f>
        <v>0</v>
      </c>
      <c r="BA739">
        <f>IF(Kinder!BO738&gt;=4.5,IF('Berechnung 4_5 _ x'!G$5="Nein",4.5,IF(Kinder!AM$903&lt;3,IF(MAX(Kinder!$AJ$903:AM$903)&lt;3,4.5,Kinder!BO738),MIN('Berechnung 4_5 _ x'!$E$31:$F$32))),Kinder!BO738)</f>
        <v>0</v>
      </c>
      <c r="BB739">
        <f>IF(Kinder!BP738&gt;=4.5,IF('Berechnung 4_5 _ x'!H$5="Nein",4.5,IF(Kinder!AN$903&lt;3,IF(MAX(Kinder!$AJ$903:AN$903)&lt;3,4.5,Kinder!BP738),MIN('Berechnung 4_5 _ x'!$E$31:$F$32))),Kinder!BP738)</f>
        <v>0</v>
      </c>
      <c r="BC739">
        <f>IF(Kinder!BQ738&gt;=4.5,IF('Berechnung 4_5 _ x'!I$5="Nein",4.5,IF(Kinder!AO$903&lt;3,IF(MAX(Kinder!$AJ$903:AO$903)&lt;3,4.5,Kinder!BQ738),MIN('Berechnung 4_5 _ x'!$E$31:$F$32))),Kinder!BQ738)</f>
        <v>0</v>
      </c>
      <c r="BD739">
        <f>IF(Kinder!BR738&gt;=4.5,IF('Berechnung 4_5 _ x'!J$5="Nein",4.5,IF(Kinder!AP$903&lt;3,IF(MAX(Kinder!$AJ$903:AP$903)&lt;3,4.5,Kinder!BR738),MIN('Berechnung 4_5 _ x'!$E$31:$F$32))),Kinder!BR738)</f>
        <v>0</v>
      </c>
      <c r="BE739">
        <f>IF(Kinder!BS738&gt;=4.5,IF('Berechnung 4_5 _ x'!K$5="Nein",4.5,IF(Kinder!AQ$903&lt;3,IF(MAX(Kinder!$AJ$903:AQ$903)&lt;3,4.5,Kinder!BS738),MIN('Berechnung 4_5 _ x'!$E$31:$F$32))),Kinder!BS738)</f>
        <v>0</v>
      </c>
      <c r="BF739">
        <f>IF(Kinder!BT738&gt;=4.5,IF('Berechnung 4_5 _ x'!L$5="Nein",4.5,IF(Kinder!AR$903&lt;3,IF(MAX(Kinder!$AJ$903:AR$903)&lt;3,4.5,Kinder!BT738),MIN('Berechnung 4_5 _ x'!$E$31:$F$32))),Kinder!BT738)</f>
        <v>0</v>
      </c>
      <c r="BG739">
        <f>IF(Kinder!BU738&gt;=4.5,IF('Berechnung 4_5 _ x'!M$5="Nein",4.5,IF(Kinder!AS$903&lt;3,IF(MAX(Kinder!$AJ$903:AS$903)&lt;3,4.5,Kinder!BU738),MIN('Berechnung 4_5 _ x'!$E$31:$F$32))),Kinder!BU738)</f>
        <v>0</v>
      </c>
      <c r="BH739">
        <f>IF(Kinder!BV738&gt;=4.5,IF('Berechnung 4_5 _ x'!N$5="Nein",4.5,IF(Kinder!AT$903&lt;3,IF(MAX(Kinder!$AJ$903:AT$903)&lt;3,4.5,Kinder!BV738),MIN('Berechnung 4_5 _ x'!$E$31:$F$32))),Kinder!BV738)</f>
        <v>0</v>
      </c>
      <c r="BI739">
        <f>IF(Kinder!BW738&gt;=4.5,IF('Berechnung 4_5 _ x'!O$5="Nein",4.5,IF(Kinder!AU$903&lt;3,IF(MAX(Kinder!$AJ$903:AU$903)&lt;3,4.5,Kinder!BW738),MIN('Berechnung 4_5 _ x'!$E$31:$F$32))),Kinder!BW738)</f>
        <v>0</v>
      </c>
      <c r="BJ739">
        <f t="shared" ref="BJ739:BU739" si="1226">MIN(AX738,AX739)*AX740</f>
        <v>0</v>
      </c>
      <c r="BK739">
        <f t="shared" si="1226"/>
        <v>0</v>
      </c>
      <c r="BL739">
        <f t="shared" si="1226"/>
        <v>0</v>
      </c>
      <c r="BM739">
        <f t="shared" si="1226"/>
        <v>0</v>
      </c>
      <c r="BN739">
        <f t="shared" si="1226"/>
        <v>0</v>
      </c>
      <c r="BO739">
        <f t="shared" si="1226"/>
        <v>0</v>
      </c>
      <c r="BP739">
        <f t="shared" si="1226"/>
        <v>0</v>
      </c>
      <c r="BQ739">
        <f t="shared" si="1226"/>
        <v>0</v>
      </c>
      <c r="BR739">
        <f t="shared" si="1226"/>
        <v>0</v>
      </c>
      <c r="BS739">
        <f t="shared" si="1226"/>
        <v>0</v>
      </c>
      <c r="BT739">
        <f t="shared" si="1226"/>
        <v>0</v>
      </c>
      <c r="BU739">
        <f t="shared" si="1226"/>
        <v>0</v>
      </c>
      <c r="BV739">
        <f>SUM(BJ739:BU739)</f>
        <v>0</v>
      </c>
      <c r="CJ739" s="78"/>
      <c r="CK739" s="581"/>
      <c r="CL739" s="581"/>
      <c r="CM739" s="581"/>
    </row>
    <row r="740" spans="1:91" ht="13.5" thickBot="1" x14ac:dyDescent="0.25">
      <c r="A740" s="167"/>
      <c r="B740" s="79"/>
      <c r="C740" s="79"/>
      <c r="D740" s="79"/>
      <c r="E740" s="79"/>
      <c r="F740" s="79"/>
      <c r="G740" s="79"/>
      <c r="H740" s="79"/>
      <c r="I740" s="79"/>
      <c r="J740" s="79"/>
      <c r="K740" s="79"/>
      <c r="L740" s="79"/>
      <c r="M740" s="79"/>
      <c r="N740" s="79"/>
      <c r="O740" s="79"/>
      <c r="P740" s="79"/>
      <c r="Q740" s="79"/>
      <c r="R740" s="79"/>
      <c r="S740" s="79"/>
      <c r="T740" s="79"/>
      <c r="U740" s="79"/>
      <c r="V740" s="79"/>
      <c r="W740" s="79"/>
      <c r="X740" s="79"/>
      <c r="Y740" s="79">
        <f t="shared" ref="Y740:AJ740" si="1227">A738*M739</f>
        <v>0</v>
      </c>
      <c r="Z740" s="79">
        <f t="shared" si="1227"/>
        <v>0</v>
      </c>
      <c r="AA740" s="79">
        <f t="shared" si="1227"/>
        <v>0</v>
      </c>
      <c r="AB740" s="79">
        <f t="shared" si="1227"/>
        <v>0</v>
      </c>
      <c r="AC740" s="79">
        <f t="shared" si="1227"/>
        <v>0</v>
      </c>
      <c r="AD740" s="79">
        <f t="shared" si="1227"/>
        <v>0</v>
      </c>
      <c r="AE740" s="79">
        <f t="shared" si="1227"/>
        <v>0</v>
      </c>
      <c r="AF740" s="79">
        <f t="shared" si="1227"/>
        <v>0</v>
      </c>
      <c r="AG740" s="79">
        <f t="shared" si="1227"/>
        <v>0</v>
      </c>
      <c r="AH740" s="79">
        <f t="shared" si="1227"/>
        <v>0</v>
      </c>
      <c r="AI740" s="79">
        <f t="shared" si="1227"/>
        <v>0</v>
      </c>
      <c r="AJ740" s="79">
        <f t="shared" si="1227"/>
        <v>0</v>
      </c>
      <c r="AK740" s="79">
        <f t="shared" ref="AK740:AV740" si="1228">IF(A738&gt;4.4,M739,A738*M739)</f>
        <v>0</v>
      </c>
      <c r="AL740" s="79">
        <f t="shared" si="1228"/>
        <v>0</v>
      </c>
      <c r="AM740" s="79">
        <f t="shared" si="1228"/>
        <v>0</v>
      </c>
      <c r="AN740" s="79">
        <f t="shared" si="1228"/>
        <v>0</v>
      </c>
      <c r="AO740" s="79">
        <f t="shared" si="1228"/>
        <v>0</v>
      </c>
      <c r="AP740" s="79">
        <f t="shared" si="1228"/>
        <v>0</v>
      </c>
      <c r="AQ740" s="79">
        <f t="shared" si="1228"/>
        <v>0</v>
      </c>
      <c r="AR740" s="79">
        <f t="shared" si="1228"/>
        <v>0</v>
      </c>
      <c r="AS740" s="79">
        <f t="shared" si="1228"/>
        <v>0</v>
      </c>
      <c r="AT740" s="79">
        <f t="shared" si="1228"/>
        <v>0</v>
      </c>
      <c r="AU740" s="79">
        <f t="shared" si="1228"/>
        <v>0</v>
      </c>
      <c r="AV740" s="79">
        <f t="shared" si="1228"/>
        <v>0</v>
      </c>
      <c r="AW740" s="79">
        <f>SUM(Y740:AJ740)</f>
        <v>0</v>
      </c>
      <c r="AX740" s="168">
        <f>Kinder!BL739</f>
        <v>0</v>
      </c>
      <c r="AY740" s="168">
        <f>Kinder!BM739</f>
        <v>0</v>
      </c>
      <c r="AZ740" s="168">
        <f>Kinder!BN739</f>
        <v>0</v>
      </c>
      <c r="BA740" s="168">
        <f>Kinder!BO739</f>
        <v>0</v>
      </c>
      <c r="BB740" s="168">
        <f>Kinder!BP739</f>
        <v>0</v>
      </c>
      <c r="BC740" s="168">
        <f>Kinder!BQ739</f>
        <v>0</v>
      </c>
      <c r="BD740" s="168">
        <f>Kinder!BR739</f>
        <v>0</v>
      </c>
      <c r="BE740" s="168">
        <f>Kinder!BS739</f>
        <v>0</v>
      </c>
      <c r="BF740" s="168">
        <f>Kinder!BT739</f>
        <v>0</v>
      </c>
      <c r="BG740" s="168">
        <f>Kinder!BU739</f>
        <v>0</v>
      </c>
      <c r="BH740" s="168">
        <f>Kinder!BV739</f>
        <v>0</v>
      </c>
      <c r="BI740" s="168">
        <f>Kinder!BW739</f>
        <v>0</v>
      </c>
      <c r="BV740" s="79"/>
      <c r="BW740" s="79">
        <f t="shared" ref="BW740:CH740" si="1229">IF(MIN(AX738,AX739)&gt;4.5,4.5*AX740,BJ739)</f>
        <v>0</v>
      </c>
      <c r="BX740" s="79">
        <f t="shared" si="1229"/>
        <v>0</v>
      </c>
      <c r="BY740" s="79">
        <f t="shared" si="1229"/>
        <v>0</v>
      </c>
      <c r="BZ740" s="79">
        <f t="shared" si="1229"/>
        <v>0</v>
      </c>
      <c r="CA740" s="79">
        <f t="shared" si="1229"/>
        <v>0</v>
      </c>
      <c r="CB740" s="79">
        <f t="shared" si="1229"/>
        <v>0</v>
      </c>
      <c r="CC740" s="79">
        <f t="shared" si="1229"/>
        <v>0</v>
      </c>
      <c r="CD740" s="79">
        <f t="shared" si="1229"/>
        <v>0</v>
      </c>
      <c r="CE740" s="79">
        <f t="shared" si="1229"/>
        <v>0</v>
      </c>
      <c r="CF740" s="79">
        <f t="shared" si="1229"/>
        <v>0</v>
      </c>
      <c r="CG740" s="79">
        <f t="shared" si="1229"/>
        <v>0</v>
      </c>
      <c r="CH740" s="79">
        <f t="shared" si="1229"/>
        <v>0</v>
      </c>
      <c r="CI740" s="79">
        <f>SUM(BW740:CH740)</f>
        <v>0</v>
      </c>
      <c r="CJ740" s="80"/>
      <c r="CK740" s="581"/>
      <c r="CL740" s="581"/>
      <c r="CM740" s="581"/>
    </row>
    <row r="741" spans="1:91" x14ac:dyDescent="0.2">
      <c r="A741" s="124">
        <f>Kinder!E741</f>
        <v>0</v>
      </c>
      <c r="B741">
        <f>Kinder!F741</f>
        <v>0</v>
      </c>
      <c r="C741">
        <f>Kinder!G741</f>
        <v>0</v>
      </c>
      <c r="D741">
        <f>Kinder!H741</f>
        <v>0</v>
      </c>
      <c r="E741">
        <f>Kinder!I741</f>
        <v>0</v>
      </c>
      <c r="F741">
        <f>Kinder!J741</f>
        <v>0</v>
      </c>
      <c r="G741">
        <f>Kinder!K741</f>
        <v>0</v>
      </c>
      <c r="H741">
        <f>Kinder!L741</f>
        <v>0</v>
      </c>
      <c r="I741">
        <f>Kinder!M741</f>
        <v>0</v>
      </c>
      <c r="J741">
        <f>Kinder!N741</f>
        <v>0</v>
      </c>
      <c r="K741">
        <f>Kinder!O741</f>
        <v>0</v>
      </c>
      <c r="L741">
        <f>Kinder!P741</f>
        <v>0</v>
      </c>
      <c r="AX741" s="165">
        <f>IF(Kinder!BL741=4.5,'Berechnung 4_5 _ x'!$E$31,Kinder!BL741)</f>
        <v>0</v>
      </c>
      <c r="AY741" s="165">
        <f>IF(Kinder!F741=4.5,'Berechnung 4_5 _ x'!$E$31,Kinder!F741)</f>
        <v>0</v>
      </c>
      <c r="AZ741" s="165">
        <f>IF(Kinder!G741=4.5,'Berechnung 4_5 _ x'!$E$31,Kinder!G741)</f>
        <v>0</v>
      </c>
      <c r="BA741" s="165">
        <f>IF(Kinder!H741=4.5,'Berechnung 4_5 _ x'!$E$31,Kinder!H741)</f>
        <v>0</v>
      </c>
      <c r="BB741" s="165">
        <f>IF(Kinder!I741=4.5,'Berechnung 4_5 _ x'!$E$31,Kinder!I741)</f>
        <v>0</v>
      </c>
      <c r="BC741" s="165">
        <f>IF(Kinder!J741=4.5,'Berechnung 4_5 _ x'!$E$31,Kinder!J741)</f>
        <v>0</v>
      </c>
      <c r="BD741" s="165">
        <f>IF(Kinder!K741=4.5,'Berechnung 4_5 _ x'!$E$31,Kinder!K741)</f>
        <v>0</v>
      </c>
      <c r="BE741" s="165">
        <f>IF(Kinder!L741=4.5,'Berechnung 4_5 _ x'!$E$31,Kinder!L741)</f>
        <v>0</v>
      </c>
      <c r="BF741" s="165">
        <f>IF(Kinder!M741=4.5,'Berechnung 4_5 _ x'!$E$31,Kinder!M741)</f>
        <v>0</v>
      </c>
      <c r="BG741" s="165">
        <f>IF(Kinder!N741=4.5,'Berechnung 4_5 _ x'!$E$31,Kinder!N741)</f>
        <v>0</v>
      </c>
      <c r="BH741" s="165">
        <f>IF(Kinder!O741=4.5,'Berechnung 4_5 _ x'!$E$31,Kinder!O741)</f>
        <v>0</v>
      </c>
      <c r="BI741" s="165">
        <f>IF(Kinder!P741=4.5,'Berechnung 4_5 _ x'!$E$31,Kinder!P741)</f>
        <v>0</v>
      </c>
      <c r="BJ741" s="165"/>
      <c r="BK741" s="165"/>
      <c r="BL741" s="165"/>
      <c r="BM741" s="165"/>
      <c r="BN741" s="165"/>
      <c r="BO741" s="165"/>
      <c r="BP741" s="165"/>
      <c r="BQ741" s="165"/>
      <c r="BR741" s="165"/>
      <c r="BS741" s="165"/>
      <c r="BT741" s="165"/>
      <c r="BU741" s="165"/>
      <c r="BW741">
        <f t="shared" ref="BW741:CH741" si="1230">IF(MIN(AX741,AX742)&gt;=4.5,1*AX743,BJ742)</f>
        <v>0</v>
      </c>
      <c r="BX741">
        <f t="shared" si="1230"/>
        <v>0</v>
      </c>
      <c r="BY741">
        <f t="shared" si="1230"/>
        <v>0</v>
      </c>
      <c r="BZ741">
        <f t="shared" si="1230"/>
        <v>0</v>
      </c>
      <c r="CA741">
        <f t="shared" si="1230"/>
        <v>0</v>
      </c>
      <c r="CB741">
        <f t="shared" si="1230"/>
        <v>0</v>
      </c>
      <c r="CC741">
        <f t="shared" si="1230"/>
        <v>0</v>
      </c>
      <c r="CD741">
        <f t="shared" si="1230"/>
        <v>0</v>
      </c>
      <c r="CE741">
        <f t="shared" si="1230"/>
        <v>0</v>
      </c>
      <c r="CF741">
        <f t="shared" si="1230"/>
        <v>0</v>
      </c>
      <c r="CG741">
        <f t="shared" si="1230"/>
        <v>0</v>
      </c>
      <c r="CH741">
        <f t="shared" si="1230"/>
        <v>0</v>
      </c>
      <c r="CJ741" s="78">
        <f>SUM(BW741:CH741)</f>
        <v>0</v>
      </c>
      <c r="CK741" s="581">
        <f>CL741+CM741</f>
        <v>0</v>
      </c>
      <c r="CL741" s="581">
        <f>IF(COUNTIF(Kinder!E743:P743,Antrag!$C$4)=0,0,(IF(AND(A741=2,Kinder!E743=Antrag!$C$4),M742,0)+IF(AND(OR(A741=2,B741=2),Kinder!F743=Antrag!$C$4),N742,0)+IF(AND(OR(A741=2,B741=2,C741=2),Kinder!G743=Antrag!$C$4),O742,0)+IF(AND(OR(A741=2,B741=2,C741=2,D741=2),Kinder!H743=Antrag!$C$4),P742,0)+IF(AND(OR(A741=2,B741=2,C741=2,D741=2,E741=2),Kinder!I743=Antrag!$C$4),Q742,0)+IF(AND(OR(A741=2,B741=2,C741=2,D741=2,E741=2,F741=2),Kinder!J743=Antrag!$C$4),R742,0))/12)</f>
        <v>0</v>
      </c>
      <c r="CM741" s="581">
        <f>IF(COUNTIF(Kinder!E743:P743,Antrag!$C$4)=0,0,(IF(AND(OR(A741=2,B741=2,C741=2,D741=2,E741=2,F741=2,G741=2),Kinder!K743=Antrag!$C$4),S742,0)+IF(AND(OR(A741=2,B741=2,C741=2,D741=2,E741=2,F741=2,G741=2,H741=2),Kinder!L743=Antrag!$C$4),T742,0)+IF(AND(OR(A741=2,B741=2,C741=2,D741=2,E741=2,F741=2,G741=2,H741=2,I741=2),Kinder!M743=Antrag!$C$4),U742,0)+IF(AND(OR(A741=2,B741=2,C741=2,D741=2,E741=2,F741=2,G741=2,H741=2,I741=2,J741=2),Kinder!N743=Antrag!$C$4),V742,0)+IF(AND(OR(A741=2,B741=2,C741=2,D741=2,E741=2,F741=2,G741=2,H741=2,I741=2,J741=2,K741=2),Kinder!O743=Antrag!$C$4),W742,0)+IF(AND(OR(A741=2,B741=2,C741=2,D741=2,E741=2,F741=2,G741=2,H741=2,I741=2,J741=2,K741=2,L741=2),Kinder!P743=Antrag!$C$4),X742,0))/12)</f>
        <v>0</v>
      </c>
    </row>
    <row r="742" spans="1:91" x14ac:dyDescent="0.2">
      <c r="A742" s="124"/>
      <c r="M742">
        <f>Kinder!E742</f>
        <v>0</v>
      </c>
      <c r="N742">
        <f>Kinder!F742</f>
        <v>0</v>
      </c>
      <c r="O742">
        <f>Kinder!G742</f>
        <v>0</v>
      </c>
      <c r="P742">
        <f>Kinder!H742</f>
        <v>0</v>
      </c>
      <c r="Q742">
        <f>Kinder!I742</f>
        <v>0</v>
      </c>
      <c r="R742">
        <f>Kinder!J742</f>
        <v>0</v>
      </c>
      <c r="S742">
        <f>Kinder!K742</f>
        <v>0</v>
      </c>
      <c r="T742">
        <f>Kinder!L742</f>
        <v>0</v>
      </c>
      <c r="U742">
        <f>Kinder!M742</f>
        <v>0</v>
      </c>
      <c r="V742">
        <f>Kinder!N742</f>
        <v>0</v>
      </c>
      <c r="W742">
        <f>Kinder!O742</f>
        <v>0</v>
      </c>
      <c r="X742">
        <f>Kinder!P742</f>
        <v>0</v>
      </c>
      <c r="AX742">
        <f>IF(Kinder!BL741&gt;=4.5,IF('Berechnung 4_5 _ x'!D$5="Nein",4.5,IF(Kinder!AJ$903&lt;3,IF(MAX(Kinder!$AJ$903:AJ$903)&lt;3,4.5,Kinder!BL741),MIN('Berechnung 4_5 _ x'!$E$31:$F$32))),Kinder!BL741)</f>
        <v>0</v>
      </c>
      <c r="AY742">
        <f>IF(Kinder!BM741&gt;=4.5,IF('Berechnung 4_5 _ x'!E$5="Nein",4.5,IF(Kinder!AK$903&lt;3,IF(MAX(Kinder!$AJ$903:AK$903)&lt;3,4.5,Kinder!BM741),MIN('Berechnung 4_5 _ x'!$E$31:$F$32))),Kinder!BM741)</f>
        <v>0</v>
      </c>
      <c r="AZ742">
        <f>IF(Kinder!BN741&gt;=4.5,IF('Berechnung 4_5 _ x'!F$5="Nein",4.5,IF(Kinder!AL$903&lt;3,IF(MAX(Kinder!$AJ$903:AL$903)&lt;3,4.5,Kinder!BN741),MIN('Berechnung 4_5 _ x'!$E$31:$F$32))),Kinder!BN741)</f>
        <v>0</v>
      </c>
      <c r="BA742">
        <f>IF(Kinder!BO741&gt;=4.5,IF('Berechnung 4_5 _ x'!G$5="Nein",4.5,IF(Kinder!AM$903&lt;3,IF(MAX(Kinder!$AJ$903:AM$903)&lt;3,4.5,Kinder!BO741),MIN('Berechnung 4_5 _ x'!$E$31:$F$32))),Kinder!BO741)</f>
        <v>0</v>
      </c>
      <c r="BB742">
        <f>IF(Kinder!BP741&gt;=4.5,IF('Berechnung 4_5 _ x'!H$5="Nein",4.5,IF(Kinder!AN$903&lt;3,IF(MAX(Kinder!$AJ$903:AN$903)&lt;3,4.5,Kinder!BP741),MIN('Berechnung 4_5 _ x'!$E$31:$F$32))),Kinder!BP741)</f>
        <v>0</v>
      </c>
      <c r="BC742">
        <f>IF(Kinder!BQ741&gt;=4.5,IF('Berechnung 4_5 _ x'!I$5="Nein",4.5,IF(Kinder!AO$903&lt;3,IF(MAX(Kinder!$AJ$903:AO$903)&lt;3,4.5,Kinder!BQ741),MIN('Berechnung 4_5 _ x'!$E$31:$F$32))),Kinder!BQ741)</f>
        <v>0</v>
      </c>
      <c r="BD742">
        <f>IF(Kinder!BR741&gt;=4.5,IF('Berechnung 4_5 _ x'!J$5="Nein",4.5,IF(Kinder!AP$903&lt;3,IF(MAX(Kinder!$AJ$903:AP$903)&lt;3,4.5,Kinder!BR741),MIN('Berechnung 4_5 _ x'!$E$31:$F$32))),Kinder!BR741)</f>
        <v>0</v>
      </c>
      <c r="BE742">
        <f>IF(Kinder!BS741&gt;=4.5,IF('Berechnung 4_5 _ x'!K$5="Nein",4.5,IF(Kinder!AQ$903&lt;3,IF(MAX(Kinder!$AJ$903:AQ$903)&lt;3,4.5,Kinder!BS741),MIN('Berechnung 4_5 _ x'!$E$31:$F$32))),Kinder!BS741)</f>
        <v>0</v>
      </c>
      <c r="BF742">
        <f>IF(Kinder!BT741&gt;=4.5,IF('Berechnung 4_5 _ x'!L$5="Nein",4.5,IF(Kinder!AR$903&lt;3,IF(MAX(Kinder!$AJ$903:AR$903)&lt;3,4.5,Kinder!BT741),MIN('Berechnung 4_5 _ x'!$E$31:$F$32))),Kinder!BT741)</f>
        <v>0</v>
      </c>
      <c r="BG742">
        <f>IF(Kinder!BU741&gt;=4.5,IF('Berechnung 4_5 _ x'!M$5="Nein",4.5,IF(Kinder!AS$903&lt;3,IF(MAX(Kinder!$AJ$903:AS$903)&lt;3,4.5,Kinder!BU741),MIN('Berechnung 4_5 _ x'!$E$31:$F$32))),Kinder!BU741)</f>
        <v>0</v>
      </c>
      <c r="BH742">
        <f>IF(Kinder!BV741&gt;=4.5,IF('Berechnung 4_5 _ x'!N$5="Nein",4.5,IF(Kinder!AT$903&lt;3,IF(MAX(Kinder!$AJ$903:AT$903)&lt;3,4.5,Kinder!BV741),MIN('Berechnung 4_5 _ x'!$E$31:$F$32))),Kinder!BV741)</f>
        <v>0</v>
      </c>
      <c r="BI742">
        <f>IF(Kinder!BW741&gt;=4.5,IF('Berechnung 4_5 _ x'!O$5="Nein",4.5,IF(Kinder!AU$903&lt;3,IF(MAX(Kinder!$AJ$903:AU$903)&lt;3,4.5,Kinder!BW741),MIN('Berechnung 4_5 _ x'!$E$31:$F$32))),Kinder!BW741)</f>
        <v>0</v>
      </c>
      <c r="BJ742">
        <f t="shared" ref="BJ742:BU742" si="1231">MIN(AX741,AX742)*AX743</f>
        <v>0</v>
      </c>
      <c r="BK742">
        <f t="shared" si="1231"/>
        <v>0</v>
      </c>
      <c r="BL742">
        <f t="shared" si="1231"/>
        <v>0</v>
      </c>
      <c r="BM742">
        <f t="shared" si="1231"/>
        <v>0</v>
      </c>
      <c r="BN742">
        <f t="shared" si="1231"/>
        <v>0</v>
      </c>
      <c r="BO742">
        <f t="shared" si="1231"/>
        <v>0</v>
      </c>
      <c r="BP742">
        <f t="shared" si="1231"/>
        <v>0</v>
      </c>
      <c r="BQ742">
        <f t="shared" si="1231"/>
        <v>0</v>
      </c>
      <c r="BR742">
        <f t="shared" si="1231"/>
        <v>0</v>
      </c>
      <c r="BS742">
        <f t="shared" si="1231"/>
        <v>0</v>
      </c>
      <c r="BT742">
        <f t="shared" si="1231"/>
        <v>0</v>
      </c>
      <c r="BU742">
        <f t="shared" si="1231"/>
        <v>0</v>
      </c>
      <c r="BV742">
        <f>SUM(BJ742:BU742)</f>
        <v>0</v>
      </c>
      <c r="CJ742" s="78"/>
      <c r="CK742" s="581"/>
      <c r="CL742" s="581"/>
      <c r="CM742" s="581"/>
    </row>
    <row r="743" spans="1:91" ht="13.5" thickBot="1" x14ac:dyDescent="0.25">
      <c r="A743" s="167"/>
      <c r="B743" s="79"/>
      <c r="C743" s="79"/>
      <c r="D743" s="79"/>
      <c r="E743" s="79"/>
      <c r="F743" s="79"/>
      <c r="G743" s="79"/>
      <c r="H743" s="79"/>
      <c r="I743" s="79"/>
      <c r="J743" s="79"/>
      <c r="K743" s="79"/>
      <c r="L743" s="79"/>
      <c r="M743" s="79"/>
      <c r="N743" s="79"/>
      <c r="O743" s="79"/>
      <c r="P743" s="79"/>
      <c r="Q743" s="79"/>
      <c r="R743" s="79"/>
      <c r="S743" s="79"/>
      <c r="T743" s="79"/>
      <c r="U743" s="79"/>
      <c r="V743" s="79"/>
      <c r="W743" s="79"/>
      <c r="X743" s="79"/>
      <c r="Y743" s="79">
        <f t="shared" ref="Y743:AJ743" si="1232">A741*M742</f>
        <v>0</v>
      </c>
      <c r="Z743" s="79">
        <f t="shared" si="1232"/>
        <v>0</v>
      </c>
      <c r="AA743" s="79">
        <f t="shared" si="1232"/>
        <v>0</v>
      </c>
      <c r="AB743" s="79">
        <f t="shared" si="1232"/>
        <v>0</v>
      </c>
      <c r="AC743" s="79">
        <f t="shared" si="1232"/>
        <v>0</v>
      </c>
      <c r="AD743" s="79">
        <f t="shared" si="1232"/>
        <v>0</v>
      </c>
      <c r="AE743" s="79">
        <f t="shared" si="1232"/>
        <v>0</v>
      </c>
      <c r="AF743" s="79">
        <f t="shared" si="1232"/>
        <v>0</v>
      </c>
      <c r="AG743" s="79">
        <f t="shared" si="1232"/>
        <v>0</v>
      </c>
      <c r="AH743" s="79">
        <f t="shared" si="1232"/>
        <v>0</v>
      </c>
      <c r="AI743" s="79">
        <f t="shared" si="1232"/>
        <v>0</v>
      </c>
      <c r="AJ743" s="79">
        <f t="shared" si="1232"/>
        <v>0</v>
      </c>
      <c r="AK743" s="79">
        <f t="shared" ref="AK743:AV743" si="1233">IF(A741&gt;4.4,M742,A741*M742)</f>
        <v>0</v>
      </c>
      <c r="AL743" s="79">
        <f t="shared" si="1233"/>
        <v>0</v>
      </c>
      <c r="AM743" s="79">
        <f t="shared" si="1233"/>
        <v>0</v>
      </c>
      <c r="AN743" s="79">
        <f t="shared" si="1233"/>
        <v>0</v>
      </c>
      <c r="AO743" s="79">
        <f t="shared" si="1233"/>
        <v>0</v>
      </c>
      <c r="AP743" s="79">
        <f t="shared" si="1233"/>
        <v>0</v>
      </c>
      <c r="AQ743" s="79">
        <f t="shared" si="1233"/>
        <v>0</v>
      </c>
      <c r="AR743" s="79">
        <f t="shared" si="1233"/>
        <v>0</v>
      </c>
      <c r="AS743" s="79">
        <f t="shared" si="1233"/>
        <v>0</v>
      </c>
      <c r="AT743" s="79">
        <f t="shared" si="1233"/>
        <v>0</v>
      </c>
      <c r="AU743" s="79">
        <f t="shared" si="1233"/>
        <v>0</v>
      </c>
      <c r="AV743" s="79">
        <f t="shared" si="1233"/>
        <v>0</v>
      </c>
      <c r="AW743" s="79">
        <f>SUM(Y743:AJ743)</f>
        <v>0</v>
      </c>
      <c r="AX743" s="168">
        <f>Kinder!BL742</f>
        <v>0</v>
      </c>
      <c r="AY743" s="168">
        <f>Kinder!BM742</f>
        <v>0</v>
      </c>
      <c r="AZ743" s="168">
        <f>Kinder!BN742</f>
        <v>0</v>
      </c>
      <c r="BA743" s="168">
        <f>Kinder!BO742</f>
        <v>0</v>
      </c>
      <c r="BB743" s="168">
        <f>Kinder!BP742</f>
        <v>0</v>
      </c>
      <c r="BC743" s="168">
        <f>Kinder!BQ742</f>
        <v>0</v>
      </c>
      <c r="BD743" s="168">
        <f>Kinder!BR742</f>
        <v>0</v>
      </c>
      <c r="BE743" s="168">
        <f>Kinder!BS742</f>
        <v>0</v>
      </c>
      <c r="BF743" s="168">
        <f>Kinder!BT742</f>
        <v>0</v>
      </c>
      <c r="BG743" s="168">
        <f>Kinder!BU742</f>
        <v>0</v>
      </c>
      <c r="BH743" s="168">
        <f>Kinder!BV742</f>
        <v>0</v>
      </c>
      <c r="BI743" s="168">
        <f>Kinder!BW742</f>
        <v>0</v>
      </c>
      <c r="BV743" s="79"/>
      <c r="BW743" s="79">
        <f t="shared" ref="BW743:CH743" si="1234">IF(MIN(AX741,AX742)&gt;4.5,4.5*AX743,BJ742)</f>
        <v>0</v>
      </c>
      <c r="BX743" s="79">
        <f t="shared" si="1234"/>
        <v>0</v>
      </c>
      <c r="BY743" s="79">
        <f t="shared" si="1234"/>
        <v>0</v>
      </c>
      <c r="BZ743" s="79">
        <f t="shared" si="1234"/>
        <v>0</v>
      </c>
      <c r="CA743" s="79">
        <f t="shared" si="1234"/>
        <v>0</v>
      </c>
      <c r="CB743" s="79">
        <f t="shared" si="1234"/>
        <v>0</v>
      </c>
      <c r="CC743" s="79">
        <f t="shared" si="1234"/>
        <v>0</v>
      </c>
      <c r="CD743" s="79">
        <f t="shared" si="1234"/>
        <v>0</v>
      </c>
      <c r="CE743" s="79">
        <f t="shared" si="1234"/>
        <v>0</v>
      </c>
      <c r="CF743" s="79">
        <f t="shared" si="1234"/>
        <v>0</v>
      </c>
      <c r="CG743" s="79">
        <f t="shared" si="1234"/>
        <v>0</v>
      </c>
      <c r="CH743" s="79">
        <f t="shared" si="1234"/>
        <v>0</v>
      </c>
      <c r="CI743" s="79">
        <f>SUM(BW743:CH743)</f>
        <v>0</v>
      </c>
      <c r="CJ743" s="80"/>
      <c r="CK743" s="581"/>
      <c r="CL743" s="581"/>
      <c r="CM743" s="581"/>
    </row>
    <row r="744" spans="1:91" x14ac:dyDescent="0.2">
      <c r="A744" s="124">
        <f>Kinder!E744</f>
        <v>0</v>
      </c>
      <c r="B744">
        <f>Kinder!F744</f>
        <v>0</v>
      </c>
      <c r="C744">
        <f>Kinder!G744</f>
        <v>0</v>
      </c>
      <c r="D744">
        <f>Kinder!H744</f>
        <v>0</v>
      </c>
      <c r="E744">
        <f>Kinder!I744</f>
        <v>0</v>
      </c>
      <c r="F744">
        <f>Kinder!J744</f>
        <v>0</v>
      </c>
      <c r="G744">
        <f>Kinder!K744</f>
        <v>0</v>
      </c>
      <c r="H744">
        <f>Kinder!L744</f>
        <v>0</v>
      </c>
      <c r="I744">
        <f>Kinder!M744</f>
        <v>0</v>
      </c>
      <c r="J744">
        <f>Kinder!N744</f>
        <v>0</v>
      </c>
      <c r="K744">
        <f>Kinder!O744</f>
        <v>0</v>
      </c>
      <c r="L744">
        <f>Kinder!P744</f>
        <v>0</v>
      </c>
      <c r="AX744" s="165">
        <f>IF(Kinder!BL744=4.5,'Berechnung 4_5 _ x'!$E$31,Kinder!BL744)</f>
        <v>0</v>
      </c>
      <c r="AY744" s="165">
        <f>IF(Kinder!F744=4.5,'Berechnung 4_5 _ x'!$E$31,Kinder!F744)</f>
        <v>0</v>
      </c>
      <c r="AZ744" s="165">
        <f>IF(Kinder!G744=4.5,'Berechnung 4_5 _ x'!$E$31,Kinder!G744)</f>
        <v>0</v>
      </c>
      <c r="BA744" s="165">
        <f>IF(Kinder!H744=4.5,'Berechnung 4_5 _ x'!$E$31,Kinder!H744)</f>
        <v>0</v>
      </c>
      <c r="BB744" s="165">
        <f>IF(Kinder!I744=4.5,'Berechnung 4_5 _ x'!$E$31,Kinder!I744)</f>
        <v>0</v>
      </c>
      <c r="BC744" s="165">
        <f>IF(Kinder!J744=4.5,'Berechnung 4_5 _ x'!$E$31,Kinder!J744)</f>
        <v>0</v>
      </c>
      <c r="BD744" s="165">
        <f>IF(Kinder!K744=4.5,'Berechnung 4_5 _ x'!$E$31,Kinder!K744)</f>
        <v>0</v>
      </c>
      <c r="BE744" s="165">
        <f>IF(Kinder!L744=4.5,'Berechnung 4_5 _ x'!$E$31,Kinder!L744)</f>
        <v>0</v>
      </c>
      <c r="BF744" s="165">
        <f>IF(Kinder!M744=4.5,'Berechnung 4_5 _ x'!$E$31,Kinder!M744)</f>
        <v>0</v>
      </c>
      <c r="BG744" s="165">
        <f>IF(Kinder!N744=4.5,'Berechnung 4_5 _ x'!$E$31,Kinder!N744)</f>
        <v>0</v>
      </c>
      <c r="BH744" s="165">
        <f>IF(Kinder!O744=4.5,'Berechnung 4_5 _ x'!$E$31,Kinder!O744)</f>
        <v>0</v>
      </c>
      <c r="BI744" s="165">
        <f>IF(Kinder!P744=4.5,'Berechnung 4_5 _ x'!$E$31,Kinder!P744)</f>
        <v>0</v>
      </c>
      <c r="BJ744" s="165"/>
      <c r="BK744" s="165"/>
      <c r="BL744" s="165"/>
      <c r="BM744" s="165"/>
      <c r="BN744" s="165"/>
      <c r="BO744" s="165"/>
      <c r="BP744" s="165"/>
      <c r="BQ744" s="165"/>
      <c r="BR744" s="165"/>
      <c r="BS744" s="165"/>
      <c r="BT744" s="165"/>
      <c r="BU744" s="165"/>
      <c r="BW744">
        <f t="shared" ref="BW744:CH744" si="1235">IF(MIN(AX744,AX745)&gt;=4.5,1*AX746,BJ745)</f>
        <v>0</v>
      </c>
      <c r="BX744">
        <f t="shared" si="1235"/>
        <v>0</v>
      </c>
      <c r="BY744">
        <f t="shared" si="1235"/>
        <v>0</v>
      </c>
      <c r="BZ744">
        <f t="shared" si="1235"/>
        <v>0</v>
      </c>
      <c r="CA744">
        <f t="shared" si="1235"/>
        <v>0</v>
      </c>
      <c r="CB744">
        <f t="shared" si="1235"/>
        <v>0</v>
      </c>
      <c r="CC744">
        <f t="shared" si="1235"/>
        <v>0</v>
      </c>
      <c r="CD744">
        <f t="shared" si="1235"/>
        <v>0</v>
      </c>
      <c r="CE744">
        <f t="shared" si="1235"/>
        <v>0</v>
      </c>
      <c r="CF744">
        <f t="shared" si="1235"/>
        <v>0</v>
      </c>
      <c r="CG744">
        <f t="shared" si="1235"/>
        <v>0</v>
      </c>
      <c r="CH744">
        <f t="shared" si="1235"/>
        <v>0</v>
      </c>
      <c r="CJ744" s="78">
        <f>SUM(BW744:CH744)</f>
        <v>0</v>
      </c>
      <c r="CK744" s="581">
        <f>CL744+CM744</f>
        <v>0</v>
      </c>
      <c r="CL744" s="581">
        <f>IF(COUNTIF(Kinder!E746:P746,Antrag!$C$4)=0,0,(IF(AND(A744=2,Kinder!E746=Antrag!$C$4),M745,0)+IF(AND(OR(A744=2,B744=2),Kinder!F746=Antrag!$C$4),N745,0)+IF(AND(OR(A744=2,B744=2,C744=2),Kinder!G746=Antrag!$C$4),O745,0)+IF(AND(OR(A744=2,B744=2,C744=2,D744=2),Kinder!H746=Antrag!$C$4),P745,0)+IF(AND(OR(A744=2,B744=2,C744=2,D744=2,E744=2),Kinder!I746=Antrag!$C$4),Q745,0)+IF(AND(OR(A744=2,B744=2,C744=2,D744=2,E744=2,F744=2),Kinder!J746=Antrag!$C$4),R745,0))/12)</f>
        <v>0</v>
      </c>
      <c r="CM744" s="581">
        <f>IF(COUNTIF(Kinder!E746:P746,Antrag!$C$4)=0,0,(IF(AND(OR(A744=2,B744=2,C744=2,D744=2,E744=2,F744=2,G744=2),Kinder!K746=Antrag!$C$4),S745,0)+IF(AND(OR(A744=2,B744=2,C744=2,D744=2,E744=2,F744=2,G744=2,H744=2),Kinder!L746=Antrag!$C$4),T745,0)+IF(AND(OR(A744=2,B744=2,C744=2,D744=2,E744=2,F744=2,G744=2,H744=2,I744=2),Kinder!M746=Antrag!$C$4),U745,0)+IF(AND(OR(A744=2,B744=2,C744=2,D744=2,E744=2,F744=2,G744=2,H744=2,I744=2,J744=2),Kinder!N746=Antrag!$C$4),V745,0)+IF(AND(OR(A744=2,B744=2,C744=2,D744=2,E744=2,F744=2,G744=2,H744=2,I744=2,J744=2,K744=2),Kinder!O746=Antrag!$C$4),W745,0)+IF(AND(OR(A744=2,B744=2,C744=2,D744=2,E744=2,F744=2,G744=2,H744=2,I744=2,J744=2,K744=2,L744=2),Kinder!P746=Antrag!$C$4),X745,0))/12)</f>
        <v>0</v>
      </c>
    </row>
    <row r="745" spans="1:91" x14ac:dyDescent="0.2">
      <c r="A745" s="124"/>
      <c r="M745">
        <f>Kinder!E745</f>
        <v>0</v>
      </c>
      <c r="N745">
        <f>Kinder!F745</f>
        <v>0</v>
      </c>
      <c r="O745">
        <f>Kinder!G745</f>
        <v>0</v>
      </c>
      <c r="P745">
        <f>Kinder!H745</f>
        <v>0</v>
      </c>
      <c r="Q745">
        <f>Kinder!I745</f>
        <v>0</v>
      </c>
      <c r="R745">
        <f>Kinder!J745</f>
        <v>0</v>
      </c>
      <c r="S745">
        <f>Kinder!K745</f>
        <v>0</v>
      </c>
      <c r="T745">
        <f>Kinder!L745</f>
        <v>0</v>
      </c>
      <c r="U745">
        <f>Kinder!M745</f>
        <v>0</v>
      </c>
      <c r="V745">
        <f>Kinder!N745</f>
        <v>0</v>
      </c>
      <c r="W745">
        <f>Kinder!O745</f>
        <v>0</v>
      </c>
      <c r="X745">
        <f>Kinder!P745</f>
        <v>0</v>
      </c>
      <c r="AX745">
        <f>IF(Kinder!BL744&gt;=4.5,IF('Berechnung 4_5 _ x'!D$5="Nein",4.5,IF(Kinder!AJ$903&lt;3,IF(MAX(Kinder!$AJ$903:AJ$903)&lt;3,4.5,Kinder!BL744),MIN('Berechnung 4_5 _ x'!$E$31:$F$32))),Kinder!BL744)</f>
        <v>0</v>
      </c>
      <c r="AY745">
        <f>IF(Kinder!BM744&gt;=4.5,IF('Berechnung 4_5 _ x'!E$5="Nein",4.5,IF(Kinder!AK$903&lt;3,IF(MAX(Kinder!$AJ$903:AK$903)&lt;3,4.5,Kinder!BM744),MIN('Berechnung 4_5 _ x'!$E$31:$F$32))),Kinder!BM744)</f>
        <v>0</v>
      </c>
      <c r="AZ745">
        <f>IF(Kinder!BN744&gt;=4.5,IF('Berechnung 4_5 _ x'!F$5="Nein",4.5,IF(Kinder!AL$903&lt;3,IF(MAX(Kinder!$AJ$903:AL$903)&lt;3,4.5,Kinder!BN744),MIN('Berechnung 4_5 _ x'!$E$31:$F$32))),Kinder!BN744)</f>
        <v>0</v>
      </c>
      <c r="BA745">
        <f>IF(Kinder!BO744&gt;=4.5,IF('Berechnung 4_5 _ x'!G$5="Nein",4.5,IF(Kinder!AM$903&lt;3,IF(MAX(Kinder!$AJ$903:AM$903)&lt;3,4.5,Kinder!BO744),MIN('Berechnung 4_5 _ x'!$E$31:$F$32))),Kinder!BO744)</f>
        <v>0</v>
      </c>
      <c r="BB745">
        <f>IF(Kinder!BP744&gt;=4.5,IF('Berechnung 4_5 _ x'!H$5="Nein",4.5,IF(Kinder!AN$903&lt;3,IF(MAX(Kinder!$AJ$903:AN$903)&lt;3,4.5,Kinder!BP744),MIN('Berechnung 4_5 _ x'!$E$31:$F$32))),Kinder!BP744)</f>
        <v>0</v>
      </c>
      <c r="BC745">
        <f>IF(Kinder!BQ744&gt;=4.5,IF('Berechnung 4_5 _ x'!I$5="Nein",4.5,IF(Kinder!AO$903&lt;3,IF(MAX(Kinder!$AJ$903:AO$903)&lt;3,4.5,Kinder!BQ744),MIN('Berechnung 4_5 _ x'!$E$31:$F$32))),Kinder!BQ744)</f>
        <v>0</v>
      </c>
      <c r="BD745">
        <f>IF(Kinder!BR744&gt;=4.5,IF('Berechnung 4_5 _ x'!J$5="Nein",4.5,IF(Kinder!AP$903&lt;3,IF(MAX(Kinder!$AJ$903:AP$903)&lt;3,4.5,Kinder!BR744),MIN('Berechnung 4_5 _ x'!$E$31:$F$32))),Kinder!BR744)</f>
        <v>0</v>
      </c>
      <c r="BE745">
        <f>IF(Kinder!BS744&gt;=4.5,IF('Berechnung 4_5 _ x'!K$5="Nein",4.5,IF(Kinder!AQ$903&lt;3,IF(MAX(Kinder!$AJ$903:AQ$903)&lt;3,4.5,Kinder!BS744),MIN('Berechnung 4_5 _ x'!$E$31:$F$32))),Kinder!BS744)</f>
        <v>0</v>
      </c>
      <c r="BF745">
        <f>IF(Kinder!BT744&gt;=4.5,IF('Berechnung 4_5 _ x'!L$5="Nein",4.5,IF(Kinder!AR$903&lt;3,IF(MAX(Kinder!$AJ$903:AR$903)&lt;3,4.5,Kinder!BT744),MIN('Berechnung 4_5 _ x'!$E$31:$F$32))),Kinder!BT744)</f>
        <v>0</v>
      </c>
      <c r="BG745">
        <f>IF(Kinder!BU744&gt;=4.5,IF('Berechnung 4_5 _ x'!M$5="Nein",4.5,IF(Kinder!AS$903&lt;3,IF(MAX(Kinder!$AJ$903:AS$903)&lt;3,4.5,Kinder!BU744),MIN('Berechnung 4_5 _ x'!$E$31:$F$32))),Kinder!BU744)</f>
        <v>0</v>
      </c>
      <c r="BH745">
        <f>IF(Kinder!BV744&gt;=4.5,IF('Berechnung 4_5 _ x'!N$5="Nein",4.5,IF(Kinder!AT$903&lt;3,IF(MAX(Kinder!$AJ$903:AT$903)&lt;3,4.5,Kinder!BV744),MIN('Berechnung 4_5 _ x'!$E$31:$F$32))),Kinder!BV744)</f>
        <v>0</v>
      </c>
      <c r="BI745">
        <f>IF(Kinder!BW744&gt;=4.5,IF('Berechnung 4_5 _ x'!O$5="Nein",4.5,IF(Kinder!AU$903&lt;3,IF(MAX(Kinder!$AJ$903:AU$903)&lt;3,4.5,Kinder!BW744),MIN('Berechnung 4_5 _ x'!$E$31:$F$32))),Kinder!BW744)</f>
        <v>0</v>
      </c>
      <c r="BJ745">
        <f t="shared" ref="BJ745:BU745" si="1236">MIN(AX744,AX745)*AX746</f>
        <v>0</v>
      </c>
      <c r="BK745">
        <f t="shared" si="1236"/>
        <v>0</v>
      </c>
      <c r="BL745">
        <f t="shared" si="1236"/>
        <v>0</v>
      </c>
      <c r="BM745">
        <f t="shared" si="1236"/>
        <v>0</v>
      </c>
      <c r="BN745">
        <f t="shared" si="1236"/>
        <v>0</v>
      </c>
      <c r="BO745">
        <f t="shared" si="1236"/>
        <v>0</v>
      </c>
      <c r="BP745">
        <f t="shared" si="1236"/>
        <v>0</v>
      </c>
      <c r="BQ745">
        <f t="shared" si="1236"/>
        <v>0</v>
      </c>
      <c r="BR745">
        <f t="shared" si="1236"/>
        <v>0</v>
      </c>
      <c r="BS745">
        <f t="shared" si="1236"/>
        <v>0</v>
      </c>
      <c r="BT745">
        <f t="shared" si="1236"/>
        <v>0</v>
      </c>
      <c r="BU745">
        <f t="shared" si="1236"/>
        <v>0</v>
      </c>
      <c r="BV745">
        <f>SUM(BJ745:BU745)</f>
        <v>0</v>
      </c>
      <c r="CJ745" s="78"/>
      <c r="CK745" s="581"/>
      <c r="CL745" s="581"/>
      <c r="CM745" s="581"/>
    </row>
    <row r="746" spans="1:91" ht="13.5" thickBot="1" x14ac:dyDescent="0.25">
      <c r="A746" s="167"/>
      <c r="B746" s="79"/>
      <c r="C746" s="79"/>
      <c r="D746" s="79"/>
      <c r="E746" s="79"/>
      <c r="F746" s="79"/>
      <c r="G746" s="79"/>
      <c r="H746" s="79"/>
      <c r="I746" s="79"/>
      <c r="J746" s="79"/>
      <c r="K746" s="79"/>
      <c r="L746" s="79"/>
      <c r="M746" s="79"/>
      <c r="N746" s="79"/>
      <c r="O746" s="79"/>
      <c r="P746" s="79"/>
      <c r="Q746" s="79"/>
      <c r="R746" s="79"/>
      <c r="S746" s="79"/>
      <c r="T746" s="79"/>
      <c r="U746" s="79"/>
      <c r="V746" s="79"/>
      <c r="W746" s="79"/>
      <c r="X746" s="79"/>
      <c r="Y746" s="79">
        <f t="shared" ref="Y746:AJ746" si="1237">A744*M745</f>
        <v>0</v>
      </c>
      <c r="Z746" s="79">
        <f t="shared" si="1237"/>
        <v>0</v>
      </c>
      <c r="AA746" s="79">
        <f t="shared" si="1237"/>
        <v>0</v>
      </c>
      <c r="AB746" s="79">
        <f t="shared" si="1237"/>
        <v>0</v>
      </c>
      <c r="AC746" s="79">
        <f t="shared" si="1237"/>
        <v>0</v>
      </c>
      <c r="AD746" s="79">
        <f t="shared" si="1237"/>
        <v>0</v>
      </c>
      <c r="AE746" s="79">
        <f t="shared" si="1237"/>
        <v>0</v>
      </c>
      <c r="AF746" s="79">
        <f t="shared" si="1237"/>
        <v>0</v>
      </c>
      <c r="AG746" s="79">
        <f t="shared" si="1237"/>
        <v>0</v>
      </c>
      <c r="AH746" s="79">
        <f t="shared" si="1237"/>
        <v>0</v>
      </c>
      <c r="AI746" s="79">
        <f t="shared" si="1237"/>
        <v>0</v>
      </c>
      <c r="AJ746" s="79">
        <f t="shared" si="1237"/>
        <v>0</v>
      </c>
      <c r="AK746" s="79">
        <f t="shared" ref="AK746:AV746" si="1238">IF(A744&gt;4.4,M745,A744*M745)</f>
        <v>0</v>
      </c>
      <c r="AL746" s="79">
        <f t="shared" si="1238"/>
        <v>0</v>
      </c>
      <c r="AM746" s="79">
        <f t="shared" si="1238"/>
        <v>0</v>
      </c>
      <c r="AN746" s="79">
        <f t="shared" si="1238"/>
        <v>0</v>
      </c>
      <c r="AO746" s="79">
        <f t="shared" si="1238"/>
        <v>0</v>
      </c>
      <c r="AP746" s="79">
        <f t="shared" si="1238"/>
        <v>0</v>
      </c>
      <c r="AQ746" s="79">
        <f t="shared" si="1238"/>
        <v>0</v>
      </c>
      <c r="AR746" s="79">
        <f t="shared" si="1238"/>
        <v>0</v>
      </c>
      <c r="AS746" s="79">
        <f t="shared" si="1238"/>
        <v>0</v>
      </c>
      <c r="AT746" s="79">
        <f t="shared" si="1238"/>
        <v>0</v>
      </c>
      <c r="AU746" s="79">
        <f t="shared" si="1238"/>
        <v>0</v>
      </c>
      <c r="AV746" s="79">
        <f t="shared" si="1238"/>
        <v>0</v>
      </c>
      <c r="AW746" s="79">
        <f>SUM(Y746:AJ746)</f>
        <v>0</v>
      </c>
      <c r="AX746" s="168">
        <f>Kinder!BL745</f>
        <v>0</v>
      </c>
      <c r="AY746" s="168">
        <f>Kinder!BM745</f>
        <v>0</v>
      </c>
      <c r="AZ746" s="168">
        <f>Kinder!BN745</f>
        <v>0</v>
      </c>
      <c r="BA746" s="168">
        <f>Kinder!BO745</f>
        <v>0</v>
      </c>
      <c r="BB746" s="168">
        <f>Kinder!BP745</f>
        <v>0</v>
      </c>
      <c r="BC746" s="168">
        <f>Kinder!BQ745</f>
        <v>0</v>
      </c>
      <c r="BD746" s="168">
        <f>Kinder!BR745</f>
        <v>0</v>
      </c>
      <c r="BE746" s="168">
        <f>Kinder!BS745</f>
        <v>0</v>
      </c>
      <c r="BF746" s="168">
        <f>Kinder!BT745</f>
        <v>0</v>
      </c>
      <c r="BG746" s="168">
        <f>Kinder!BU745</f>
        <v>0</v>
      </c>
      <c r="BH746" s="168">
        <f>Kinder!BV745</f>
        <v>0</v>
      </c>
      <c r="BI746" s="168">
        <f>Kinder!BW745</f>
        <v>0</v>
      </c>
      <c r="BV746" s="79"/>
      <c r="BW746" s="79">
        <f t="shared" ref="BW746:CH746" si="1239">IF(MIN(AX744,AX745)&gt;4.5,4.5*AX746,BJ745)</f>
        <v>0</v>
      </c>
      <c r="BX746" s="79">
        <f t="shared" si="1239"/>
        <v>0</v>
      </c>
      <c r="BY746" s="79">
        <f t="shared" si="1239"/>
        <v>0</v>
      </c>
      <c r="BZ746" s="79">
        <f t="shared" si="1239"/>
        <v>0</v>
      </c>
      <c r="CA746" s="79">
        <f t="shared" si="1239"/>
        <v>0</v>
      </c>
      <c r="CB746" s="79">
        <f t="shared" si="1239"/>
        <v>0</v>
      </c>
      <c r="CC746" s="79">
        <f t="shared" si="1239"/>
        <v>0</v>
      </c>
      <c r="CD746" s="79">
        <f t="shared" si="1239"/>
        <v>0</v>
      </c>
      <c r="CE746" s="79">
        <f t="shared" si="1239"/>
        <v>0</v>
      </c>
      <c r="CF746" s="79">
        <f t="shared" si="1239"/>
        <v>0</v>
      </c>
      <c r="CG746" s="79">
        <f t="shared" si="1239"/>
        <v>0</v>
      </c>
      <c r="CH746" s="79">
        <f t="shared" si="1239"/>
        <v>0</v>
      </c>
      <c r="CI746" s="79">
        <f>SUM(BW746:CH746)</f>
        <v>0</v>
      </c>
      <c r="CJ746" s="80"/>
      <c r="CK746" s="581"/>
      <c r="CL746" s="581"/>
      <c r="CM746" s="581"/>
    </row>
    <row r="747" spans="1:91" x14ac:dyDescent="0.2">
      <c r="A747" s="124">
        <f>Kinder!E747</f>
        <v>0</v>
      </c>
      <c r="B747">
        <f>Kinder!F747</f>
        <v>0</v>
      </c>
      <c r="C747">
        <f>Kinder!G747</f>
        <v>0</v>
      </c>
      <c r="D747">
        <f>Kinder!H747</f>
        <v>0</v>
      </c>
      <c r="E747">
        <f>Kinder!I747</f>
        <v>0</v>
      </c>
      <c r="F747">
        <f>Kinder!J747</f>
        <v>0</v>
      </c>
      <c r="G747">
        <f>Kinder!K747</f>
        <v>0</v>
      </c>
      <c r="H747">
        <f>Kinder!L747</f>
        <v>0</v>
      </c>
      <c r="I747">
        <f>Kinder!M747</f>
        <v>0</v>
      </c>
      <c r="J747">
        <f>Kinder!N747</f>
        <v>0</v>
      </c>
      <c r="K747">
        <f>Kinder!O747</f>
        <v>0</v>
      </c>
      <c r="L747">
        <f>Kinder!P747</f>
        <v>0</v>
      </c>
      <c r="AX747" s="165">
        <f>IF(Kinder!BL747=4.5,'Berechnung 4_5 _ x'!$E$31,Kinder!BL747)</f>
        <v>0</v>
      </c>
      <c r="AY747" s="165">
        <f>IF(Kinder!F747=4.5,'Berechnung 4_5 _ x'!$E$31,Kinder!F747)</f>
        <v>0</v>
      </c>
      <c r="AZ747" s="165">
        <f>IF(Kinder!G747=4.5,'Berechnung 4_5 _ x'!$E$31,Kinder!G747)</f>
        <v>0</v>
      </c>
      <c r="BA747" s="165">
        <f>IF(Kinder!H747=4.5,'Berechnung 4_5 _ x'!$E$31,Kinder!H747)</f>
        <v>0</v>
      </c>
      <c r="BB747" s="165">
        <f>IF(Kinder!I747=4.5,'Berechnung 4_5 _ x'!$E$31,Kinder!I747)</f>
        <v>0</v>
      </c>
      <c r="BC747" s="165">
        <f>IF(Kinder!J747=4.5,'Berechnung 4_5 _ x'!$E$31,Kinder!J747)</f>
        <v>0</v>
      </c>
      <c r="BD747" s="165">
        <f>IF(Kinder!K747=4.5,'Berechnung 4_5 _ x'!$E$31,Kinder!K747)</f>
        <v>0</v>
      </c>
      <c r="BE747" s="165">
        <f>IF(Kinder!L747=4.5,'Berechnung 4_5 _ x'!$E$31,Kinder!L747)</f>
        <v>0</v>
      </c>
      <c r="BF747" s="165">
        <f>IF(Kinder!M747=4.5,'Berechnung 4_5 _ x'!$E$31,Kinder!M747)</f>
        <v>0</v>
      </c>
      <c r="BG747" s="165">
        <f>IF(Kinder!N747=4.5,'Berechnung 4_5 _ x'!$E$31,Kinder!N747)</f>
        <v>0</v>
      </c>
      <c r="BH747" s="165">
        <f>IF(Kinder!O747=4.5,'Berechnung 4_5 _ x'!$E$31,Kinder!O747)</f>
        <v>0</v>
      </c>
      <c r="BI747" s="165">
        <f>IF(Kinder!P747=4.5,'Berechnung 4_5 _ x'!$E$31,Kinder!P747)</f>
        <v>0</v>
      </c>
      <c r="BJ747" s="165"/>
      <c r="BK747" s="165"/>
      <c r="BL747" s="165"/>
      <c r="BM747" s="165"/>
      <c r="BN747" s="165"/>
      <c r="BO747" s="165"/>
      <c r="BP747" s="165"/>
      <c r="BQ747" s="165"/>
      <c r="BR747" s="165"/>
      <c r="BS747" s="165"/>
      <c r="BT747" s="165"/>
      <c r="BU747" s="165"/>
      <c r="BW747">
        <f t="shared" ref="BW747:CH747" si="1240">IF(MIN(AX747,AX748)&gt;=4.5,1*AX749,BJ748)</f>
        <v>0</v>
      </c>
      <c r="BX747">
        <f t="shared" si="1240"/>
        <v>0</v>
      </c>
      <c r="BY747">
        <f t="shared" si="1240"/>
        <v>0</v>
      </c>
      <c r="BZ747">
        <f t="shared" si="1240"/>
        <v>0</v>
      </c>
      <c r="CA747">
        <f t="shared" si="1240"/>
        <v>0</v>
      </c>
      <c r="CB747">
        <f t="shared" si="1240"/>
        <v>0</v>
      </c>
      <c r="CC747">
        <f t="shared" si="1240"/>
        <v>0</v>
      </c>
      <c r="CD747">
        <f t="shared" si="1240"/>
        <v>0</v>
      </c>
      <c r="CE747">
        <f t="shared" si="1240"/>
        <v>0</v>
      </c>
      <c r="CF747">
        <f t="shared" si="1240"/>
        <v>0</v>
      </c>
      <c r="CG747">
        <f t="shared" si="1240"/>
        <v>0</v>
      </c>
      <c r="CH747">
        <f t="shared" si="1240"/>
        <v>0</v>
      </c>
      <c r="CJ747" s="78">
        <f>SUM(BW747:CH747)</f>
        <v>0</v>
      </c>
      <c r="CK747" s="581">
        <f>CL747+CM747</f>
        <v>0</v>
      </c>
      <c r="CL747" s="581">
        <f>IF(COUNTIF(Kinder!E749:P749,Antrag!$C$4)=0,0,(IF(AND(A747=2,Kinder!E749=Antrag!$C$4),M748,0)+IF(AND(OR(A747=2,B747=2),Kinder!F749=Antrag!$C$4),N748,0)+IF(AND(OR(A747=2,B747=2,C747=2),Kinder!G749=Antrag!$C$4),O748,0)+IF(AND(OR(A747=2,B747=2,C747=2,D747=2),Kinder!H749=Antrag!$C$4),P748,0)+IF(AND(OR(A747=2,B747=2,C747=2,D747=2,E747=2),Kinder!I749=Antrag!$C$4),Q748,0)+IF(AND(OR(A747=2,B747=2,C747=2,D747=2,E747=2,F747=2),Kinder!J749=Antrag!$C$4),R748,0))/12)</f>
        <v>0</v>
      </c>
      <c r="CM747" s="581">
        <f>IF(COUNTIF(Kinder!E749:P749,Antrag!$C$4)=0,0,(IF(AND(OR(A747=2,B747=2,C747=2,D747=2,E747=2,F747=2,G747=2),Kinder!K749=Antrag!$C$4),S748,0)+IF(AND(OR(A747=2,B747=2,C747=2,D747=2,E747=2,F747=2,G747=2,H747=2),Kinder!L749=Antrag!$C$4),T748,0)+IF(AND(OR(A747=2,B747=2,C747=2,D747=2,E747=2,F747=2,G747=2,H747=2,I747=2),Kinder!M749=Antrag!$C$4),U748,0)+IF(AND(OR(A747=2,B747=2,C747=2,D747=2,E747=2,F747=2,G747=2,H747=2,I747=2,J747=2),Kinder!N749=Antrag!$C$4),V748,0)+IF(AND(OR(A747=2,B747=2,C747=2,D747=2,E747=2,F747=2,G747=2,H747=2,I747=2,J747=2,K747=2),Kinder!O749=Antrag!$C$4),W748,0)+IF(AND(OR(A747=2,B747=2,C747=2,D747=2,E747=2,F747=2,G747=2,H747=2,I747=2,J747=2,K747=2,L747=2),Kinder!P749=Antrag!$C$4),X748,0))/12)</f>
        <v>0</v>
      </c>
    </row>
    <row r="748" spans="1:91" x14ac:dyDescent="0.2">
      <c r="A748" s="124"/>
      <c r="M748">
        <f>Kinder!E748</f>
        <v>0</v>
      </c>
      <c r="N748">
        <f>Kinder!F748</f>
        <v>0</v>
      </c>
      <c r="O748">
        <f>Kinder!G748</f>
        <v>0</v>
      </c>
      <c r="P748">
        <f>Kinder!H748</f>
        <v>0</v>
      </c>
      <c r="Q748">
        <f>Kinder!I748</f>
        <v>0</v>
      </c>
      <c r="R748">
        <f>Kinder!J748</f>
        <v>0</v>
      </c>
      <c r="S748">
        <f>Kinder!K748</f>
        <v>0</v>
      </c>
      <c r="T748">
        <f>Kinder!L748</f>
        <v>0</v>
      </c>
      <c r="U748">
        <f>Kinder!M748</f>
        <v>0</v>
      </c>
      <c r="V748">
        <f>Kinder!N748</f>
        <v>0</v>
      </c>
      <c r="W748">
        <f>Kinder!O748</f>
        <v>0</v>
      </c>
      <c r="X748">
        <f>Kinder!P748</f>
        <v>0</v>
      </c>
      <c r="AX748">
        <f>IF(Kinder!BL747&gt;=4.5,IF('Berechnung 4_5 _ x'!D$5="Nein",4.5,IF(Kinder!AJ$903&lt;3,IF(MAX(Kinder!$AJ$903:AJ$903)&lt;3,4.5,Kinder!BL747),MIN('Berechnung 4_5 _ x'!$E$31:$F$32))),Kinder!BL747)</f>
        <v>0</v>
      </c>
      <c r="AY748">
        <f>IF(Kinder!BM747&gt;=4.5,IF('Berechnung 4_5 _ x'!E$5="Nein",4.5,IF(Kinder!AK$903&lt;3,IF(MAX(Kinder!$AJ$903:AK$903)&lt;3,4.5,Kinder!BM747),MIN('Berechnung 4_5 _ x'!$E$31:$F$32))),Kinder!BM747)</f>
        <v>0</v>
      </c>
      <c r="AZ748">
        <f>IF(Kinder!BN747&gt;=4.5,IF('Berechnung 4_5 _ x'!F$5="Nein",4.5,IF(Kinder!AL$903&lt;3,IF(MAX(Kinder!$AJ$903:AL$903)&lt;3,4.5,Kinder!BN747),MIN('Berechnung 4_5 _ x'!$E$31:$F$32))),Kinder!BN747)</f>
        <v>0</v>
      </c>
      <c r="BA748">
        <f>IF(Kinder!BO747&gt;=4.5,IF('Berechnung 4_5 _ x'!G$5="Nein",4.5,IF(Kinder!AM$903&lt;3,IF(MAX(Kinder!$AJ$903:AM$903)&lt;3,4.5,Kinder!BO747),MIN('Berechnung 4_5 _ x'!$E$31:$F$32))),Kinder!BO747)</f>
        <v>0</v>
      </c>
      <c r="BB748">
        <f>IF(Kinder!BP747&gt;=4.5,IF('Berechnung 4_5 _ x'!H$5="Nein",4.5,IF(Kinder!AN$903&lt;3,IF(MAX(Kinder!$AJ$903:AN$903)&lt;3,4.5,Kinder!BP747),MIN('Berechnung 4_5 _ x'!$E$31:$F$32))),Kinder!BP747)</f>
        <v>0</v>
      </c>
      <c r="BC748">
        <f>IF(Kinder!BQ747&gt;=4.5,IF('Berechnung 4_5 _ x'!I$5="Nein",4.5,IF(Kinder!AO$903&lt;3,IF(MAX(Kinder!$AJ$903:AO$903)&lt;3,4.5,Kinder!BQ747),MIN('Berechnung 4_5 _ x'!$E$31:$F$32))),Kinder!BQ747)</f>
        <v>0</v>
      </c>
      <c r="BD748">
        <f>IF(Kinder!BR747&gt;=4.5,IF('Berechnung 4_5 _ x'!J$5="Nein",4.5,IF(Kinder!AP$903&lt;3,IF(MAX(Kinder!$AJ$903:AP$903)&lt;3,4.5,Kinder!BR747),MIN('Berechnung 4_5 _ x'!$E$31:$F$32))),Kinder!BR747)</f>
        <v>0</v>
      </c>
      <c r="BE748">
        <f>IF(Kinder!BS747&gt;=4.5,IF('Berechnung 4_5 _ x'!K$5="Nein",4.5,IF(Kinder!AQ$903&lt;3,IF(MAX(Kinder!$AJ$903:AQ$903)&lt;3,4.5,Kinder!BS747),MIN('Berechnung 4_5 _ x'!$E$31:$F$32))),Kinder!BS747)</f>
        <v>0</v>
      </c>
      <c r="BF748">
        <f>IF(Kinder!BT747&gt;=4.5,IF('Berechnung 4_5 _ x'!L$5="Nein",4.5,IF(Kinder!AR$903&lt;3,IF(MAX(Kinder!$AJ$903:AR$903)&lt;3,4.5,Kinder!BT747),MIN('Berechnung 4_5 _ x'!$E$31:$F$32))),Kinder!BT747)</f>
        <v>0</v>
      </c>
      <c r="BG748">
        <f>IF(Kinder!BU747&gt;=4.5,IF('Berechnung 4_5 _ x'!M$5="Nein",4.5,IF(Kinder!AS$903&lt;3,IF(MAX(Kinder!$AJ$903:AS$903)&lt;3,4.5,Kinder!BU747),MIN('Berechnung 4_5 _ x'!$E$31:$F$32))),Kinder!BU747)</f>
        <v>0</v>
      </c>
      <c r="BH748">
        <f>IF(Kinder!BV747&gt;=4.5,IF('Berechnung 4_5 _ x'!N$5="Nein",4.5,IF(Kinder!AT$903&lt;3,IF(MAX(Kinder!$AJ$903:AT$903)&lt;3,4.5,Kinder!BV747),MIN('Berechnung 4_5 _ x'!$E$31:$F$32))),Kinder!BV747)</f>
        <v>0</v>
      </c>
      <c r="BI748">
        <f>IF(Kinder!BW747&gt;=4.5,IF('Berechnung 4_5 _ x'!O$5="Nein",4.5,IF(Kinder!AU$903&lt;3,IF(MAX(Kinder!$AJ$903:AU$903)&lt;3,4.5,Kinder!BW747),MIN('Berechnung 4_5 _ x'!$E$31:$F$32))),Kinder!BW747)</f>
        <v>0</v>
      </c>
      <c r="BJ748">
        <f t="shared" ref="BJ748:BU748" si="1241">MIN(AX747,AX748)*AX749</f>
        <v>0</v>
      </c>
      <c r="BK748">
        <f t="shared" si="1241"/>
        <v>0</v>
      </c>
      <c r="BL748">
        <f t="shared" si="1241"/>
        <v>0</v>
      </c>
      <c r="BM748">
        <f t="shared" si="1241"/>
        <v>0</v>
      </c>
      <c r="BN748">
        <f t="shared" si="1241"/>
        <v>0</v>
      </c>
      <c r="BO748">
        <f t="shared" si="1241"/>
        <v>0</v>
      </c>
      <c r="BP748">
        <f t="shared" si="1241"/>
        <v>0</v>
      </c>
      <c r="BQ748">
        <f t="shared" si="1241"/>
        <v>0</v>
      </c>
      <c r="BR748">
        <f t="shared" si="1241"/>
        <v>0</v>
      </c>
      <c r="BS748">
        <f t="shared" si="1241"/>
        <v>0</v>
      </c>
      <c r="BT748">
        <f t="shared" si="1241"/>
        <v>0</v>
      </c>
      <c r="BU748">
        <f t="shared" si="1241"/>
        <v>0</v>
      </c>
      <c r="BV748">
        <f>SUM(BJ748:BU748)</f>
        <v>0</v>
      </c>
      <c r="CJ748" s="78"/>
      <c r="CK748" s="581"/>
      <c r="CL748" s="581"/>
      <c r="CM748" s="581"/>
    </row>
    <row r="749" spans="1:91" ht="13.5" thickBot="1" x14ac:dyDescent="0.25">
      <c r="A749" s="167"/>
      <c r="B749" s="79"/>
      <c r="C749" s="79"/>
      <c r="D749" s="79"/>
      <c r="E749" s="79"/>
      <c r="F749" s="79"/>
      <c r="G749" s="79"/>
      <c r="H749" s="79"/>
      <c r="I749" s="79"/>
      <c r="J749" s="79"/>
      <c r="K749" s="79"/>
      <c r="L749" s="79"/>
      <c r="M749" s="79"/>
      <c r="N749" s="79"/>
      <c r="O749" s="79"/>
      <c r="P749" s="79"/>
      <c r="Q749" s="79"/>
      <c r="R749" s="79"/>
      <c r="S749" s="79"/>
      <c r="T749" s="79"/>
      <c r="U749" s="79"/>
      <c r="V749" s="79"/>
      <c r="W749" s="79"/>
      <c r="X749" s="79"/>
      <c r="Y749" s="79">
        <f t="shared" ref="Y749:AJ749" si="1242">A747*M748</f>
        <v>0</v>
      </c>
      <c r="Z749" s="79">
        <f t="shared" si="1242"/>
        <v>0</v>
      </c>
      <c r="AA749" s="79">
        <f t="shared" si="1242"/>
        <v>0</v>
      </c>
      <c r="AB749" s="79">
        <f t="shared" si="1242"/>
        <v>0</v>
      </c>
      <c r="AC749" s="79">
        <f t="shared" si="1242"/>
        <v>0</v>
      </c>
      <c r="AD749" s="79">
        <f t="shared" si="1242"/>
        <v>0</v>
      </c>
      <c r="AE749" s="79">
        <f t="shared" si="1242"/>
        <v>0</v>
      </c>
      <c r="AF749" s="79">
        <f t="shared" si="1242"/>
        <v>0</v>
      </c>
      <c r="AG749" s="79">
        <f t="shared" si="1242"/>
        <v>0</v>
      </c>
      <c r="AH749" s="79">
        <f t="shared" si="1242"/>
        <v>0</v>
      </c>
      <c r="AI749" s="79">
        <f t="shared" si="1242"/>
        <v>0</v>
      </c>
      <c r="AJ749" s="79">
        <f t="shared" si="1242"/>
        <v>0</v>
      </c>
      <c r="AK749" s="79">
        <f t="shared" ref="AK749:AV749" si="1243">IF(A747&gt;4.4,M748,A747*M748)</f>
        <v>0</v>
      </c>
      <c r="AL749" s="79">
        <f t="shared" si="1243"/>
        <v>0</v>
      </c>
      <c r="AM749" s="79">
        <f t="shared" si="1243"/>
        <v>0</v>
      </c>
      <c r="AN749" s="79">
        <f t="shared" si="1243"/>
        <v>0</v>
      </c>
      <c r="AO749" s="79">
        <f t="shared" si="1243"/>
        <v>0</v>
      </c>
      <c r="AP749" s="79">
        <f t="shared" si="1243"/>
        <v>0</v>
      </c>
      <c r="AQ749" s="79">
        <f t="shared" si="1243"/>
        <v>0</v>
      </c>
      <c r="AR749" s="79">
        <f t="shared" si="1243"/>
        <v>0</v>
      </c>
      <c r="AS749" s="79">
        <f t="shared" si="1243"/>
        <v>0</v>
      </c>
      <c r="AT749" s="79">
        <f t="shared" si="1243"/>
        <v>0</v>
      </c>
      <c r="AU749" s="79">
        <f t="shared" si="1243"/>
        <v>0</v>
      </c>
      <c r="AV749" s="79">
        <f t="shared" si="1243"/>
        <v>0</v>
      </c>
      <c r="AW749" s="79">
        <f>SUM(Y749:AJ749)</f>
        <v>0</v>
      </c>
      <c r="AX749" s="168">
        <f>Kinder!BL748</f>
        <v>0</v>
      </c>
      <c r="AY749" s="168">
        <f>Kinder!BM748</f>
        <v>0</v>
      </c>
      <c r="AZ749" s="168">
        <f>Kinder!BN748</f>
        <v>0</v>
      </c>
      <c r="BA749" s="168">
        <f>Kinder!BO748</f>
        <v>0</v>
      </c>
      <c r="BB749" s="168">
        <f>Kinder!BP748</f>
        <v>0</v>
      </c>
      <c r="BC749" s="168">
        <f>Kinder!BQ748</f>
        <v>0</v>
      </c>
      <c r="BD749" s="168">
        <f>Kinder!BR748</f>
        <v>0</v>
      </c>
      <c r="BE749" s="168">
        <f>Kinder!BS748</f>
        <v>0</v>
      </c>
      <c r="BF749" s="168">
        <f>Kinder!BT748</f>
        <v>0</v>
      </c>
      <c r="BG749" s="168">
        <f>Kinder!BU748</f>
        <v>0</v>
      </c>
      <c r="BH749" s="168">
        <f>Kinder!BV748</f>
        <v>0</v>
      </c>
      <c r="BI749" s="168">
        <f>Kinder!BW748</f>
        <v>0</v>
      </c>
      <c r="BV749" s="79"/>
      <c r="BW749" s="79">
        <f t="shared" ref="BW749:CH749" si="1244">IF(MIN(AX747,AX748)&gt;4.5,4.5*AX749,BJ748)</f>
        <v>0</v>
      </c>
      <c r="BX749" s="79">
        <f t="shared" si="1244"/>
        <v>0</v>
      </c>
      <c r="BY749" s="79">
        <f t="shared" si="1244"/>
        <v>0</v>
      </c>
      <c r="BZ749" s="79">
        <f t="shared" si="1244"/>
        <v>0</v>
      </c>
      <c r="CA749" s="79">
        <f t="shared" si="1244"/>
        <v>0</v>
      </c>
      <c r="CB749" s="79">
        <f t="shared" si="1244"/>
        <v>0</v>
      </c>
      <c r="CC749" s="79">
        <f t="shared" si="1244"/>
        <v>0</v>
      </c>
      <c r="CD749" s="79">
        <f t="shared" si="1244"/>
        <v>0</v>
      </c>
      <c r="CE749" s="79">
        <f t="shared" si="1244"/>
        <v>0</v>
      </c>
      <c r="CF749" s="79">
        <f t="shared" si="1244"/>
        <v>0</v>
      </c>
      <c r="CG749" s="79">
        <f t="shared" si="1244"/>
        <v>0</v>
      </c>
      <c r="CH749" s="79">
        <f t="shared" si="1244"/>
        <v>0</v>
      </c>
      <c r="CI749" s="79">
        <f>SUM(BW749:CH749)</f>
        <v>0</v>
      </c>
      <c r="CJ749" s="80"/>
      <c r="CK749" s="581"/>
      <c r="CL749" s="581"/>
      <c r="CM749" s="581"/>
    </row>
    <row r="750" spans="1:91" x14ac:dyDescent="0.2">
      <c r="A750" s="124">
        <f>Kinder!E750</f>
        <v>0</v>
      </c>
      <c r="B750">
        <f>Kinder!F750</f>
        <v>0</v>
      </c>
      <c r="C750">
        <f>Kinder!G750</f>
        <v>0</v>
      </c>
      <c r="D750">
        <f>Kinder!H750</f>
        <v>0</v>
      </c>
      <c r="E750">
        <f>Kinder!I750</f>
        <v>0</v>
      </c>
      <c r="F750">
        <f>Kinder!J750</f>
        <v>0</v>
      </c>
      <c r="G750">
        <f>Kinder!K750</f>
        <v>0</v>
      </c>
      <c r="H750">
        <f>Kinder!L750</f>
        <v>0</v>
      </c>
      <c r="I750">
        <f>Kinder!M750</f>
        <v>0</v>
      </c>
      <c r="J750">
        <f>Kinder!N750</f>
        <v>0</v>
      </c>
      <c r="K750">
        <f>Kinder!O750</f>
        <v>0</v>
      </c>
      <c r="L750">
        <f>Kinder!P750</f>
        <v>0</v>
      </c>
      <c r="AX750" s="165">
        <f>IF(Kinder!BL750=4.5,'Berechnung 4_5 _ x'!$E$31,Kinder!BL750)</f>
        <v>0</v>
      </c>
      <c r="AY750" s="165">
        <f>IF(Kinder!F750=4.5,'Berechnung 4_5 _ x'!$E$31,Kinder!F750)</f>
        <v>0</v>
      </c>
      <c r="AZ750" s="165">
        <f>IF(Kinder!G750=4.5,'Berechnung 4_5 _ x'!$E$31,Kinder!G750)</f>
        <v>0</v>
      </c>
      <c r="BA750" s="165">
        <f>IF(Kinder!H750=4.5,'Berechnung 4_5 _ x'!$E$31,Kinder!H750)</f>
        <v>0</v>
      </c>
      <c r="BB750" s="165">
        <f>IF(Kinder!I750=4.5,'Berechnung 4_5 _ x'!$E$31,Kinder!I750)</f>
        <v>0</v>
      </c>
      <c r="BC750" s="165">
        <f>IF(Kinder!J750=4.5,'Berechnung 4_5 _ x'!$E$31,Kinder!J750)</f>
        <v>0</v>
      </c>
      <c r="BD750" s="165">
        <f>IF(Kinder!K750=4.5,'Berechnung 4_5 _ x'!$E$31,Kinder!K750)</f>
        <v>0</v>
      </c>
      <c r="BE750" s="165">
        <f>IF(Kinder!L750=4.5,'Berechnung 4_5 _ x'!$E$31,Kinder!L750)</f>
        <v>0</v>
      </c>
      <c r="BF750" s="165">
        <f>IF(Kinder!M750=4.5,'Berechnung 4_5 _ x'!$E$31,Kinder!M750)</f>
        <v>0</v>
      </c>
      <c r="BG750" s="165">
        <f>IF(Kinder!N750=4.5,'Berechnung 4_5 _ x'!$E$31,Kinder!N750)</f>
        <v>0</v>
      </c>
      <c r="BH750" s="165">
        <f>IF(Kinder!O750=4.5,'Berechnung 4_5 _ x'!$E$31,Kinder!O750)</f>
        <v>0</v>
      </c>
      <c r="BI750" s="165">
        <f>IF(Kinder!P750=4.5,'Berechnung 4_5 _ x'!$E$31,Kinder!P750)</f>
        <v>0</v>
      </c>
      <c r="BJ750" s="165"/>
      <c r="BK750" s="165"/>
      <c r="BL750" s="165"/>
      <c r="BM750" s="165"/>
      <c r="BN750" s="165"/>
      <c r="BO750" s="165"/>
      <c r="BP750" s="165"/>
      <c r="BQ750" s="165"/>
      <c r="BR750" s="165"/>
      <c r="BS750" s="165"/>
      <c r="BT750" s="165"/>
      <c r="BU750" s="165"/>
      <c r="BW750">
        <f t="shared" ref="BW750:CH750" si="1245">IF(MIN(AX750,AX751)&gt;=4.5,1*AX752,BJ751)</f>
        <v>0</v>
      </c>
      <c r="BX750">
        <f t="shared" si="1245"/>
        <v>0</v>
      </c>
      <c r="BY750">
        <f t="shared" si="1245"/>
        <v>0</v>
      </c>
      <c r="BZ750">
        <f t="shared" si="1245"/>
        <v>0</v>
      </c>
      <c r="CA750">
        <f t="shared" si="1245"/>
        <v>0</v>
      </c>
      <c r="CB750">
        <f t="shared" si="1245"/>
        <v>0</v>
      </c>
      <c r="CC750">
        <f t="shared" si="1245"/>
        <v>0</v>
      </c>
      <c r="CD750">
        <f t="shared" si="1245"/>
        <v>0</v>
      </c>
      <c r="CE750">
        <f t="shared" si="1245"/>
        <v>0</v>
      </c>
      <c r="CF750">
        <f t="shared" si="1245"/>
        <v>0</v>
      </c>
      <c r="CG750">
        <f t="shared" si="1245"/>
        <v>0</v>
      </c>
      <c r="CH750">
        <f t="shared" si="1245"/>
        <v>0</v>
      </c>
      <c r="CJ750" s="78">
        <f>SUM(BW750:CH750)</f>
        <v>0</v>
      </c>
      <c r="CK750" s="581">
        <f>CL750+CM750</f>
        <v>0</v>
      </c>
      <c r="CL750" s="581">
        <f>IF(COUNTIF(Kinder!E752:P752,Antrag!$C$4)=0,0,(IF(AND(A750=2,Kinder!E752=Antrag!$C$4),M751,0)+IF(AND(OR(A750=2,B750=2),Kinder!F752=Antrag!$C$4),N751,0)+IF(AND(OR(A750=2,B750=2,C750=2),Kinder!G752=Antrag!$C$4),O751,0)+IF(AND(OR(A750=2,B750=2,C750=2,D750=2),Kinder!H752=Antrag!$C$4),P751,0)+IF(AND(OR(A750=2,B750=2,C750=2,D750=2,E750=2),Kinder!I752=Antrag!$C$4),Q751,0)+IF(AND(OR(A750=2,B750=2,C750=2,D750=2,E750=2,F750=2),Kinder!J752=Antrag!$C$4),R751,0))/12)</f>
        <v>0</v>
      </c>
      <c r="CM750" s="581">
        <f>IF(COUNTIF(Kinder!E752:P752,Antrag!$C$4)=0,0,(IF(AND(OR(A750=2,B750=2,C750=2,D750=2,E750=2,F750=2,G750=2),Kinder!K752=Antrag!$C$4),S751,0)+IF(AND(OR(A750=2,B750=2,C750=2,D750=2,E750=2,F750=2,G750=2,H750=2),Kinder!L752=Antrag!$C$4),T751,0)+IF(AND(OR(A750=2,B750=2,C750=2,D750=2,E750=2,F750=2,G750=2,H750=2,I750=2),Kinder!M752=Antrag!$C$4),U751,0)+IF(AND(OR(A750=2,B750=2,C750=2,D750=2,E750=2,F750=2,G750=2,H750=2,I750=2,J750=2),Kinder!N752=Antrag!$C$4),V751,0)+IF(AND(OR(A750=2,B750=2,C750=2,D750=2,E750=2,F750=2,G750=2,H750=2,I750=2,J750=2,K750=2),Kinder!O752=Antrag!$C$4),W751,0)+IF(AND(OR(A750=2,B750=2,C750=2,D750=2,E750=2,F750=2,G750=2,H750=2,I750=2,J750=2,K750=2,L750=2),Kinder!P752=Antrag!$C$4),X751,0))/12)</f>
        <v>0</v>
      </c>
    </row>
    <row r="751" spans="1:91" x14ac:dyDescent="0.2">
      <c r="A751" s="124"/>
      <c r="M751">
        <f>Kinder!E751</f>
        <v>0</v>
      </c>
      <c r="N751">
        <f>Kinder!F751</f>
        <v>0</v>
      </c>
      <c r="O751">
        <f>Kinder!G751</f>
        <v>0</v>
      </c>
      <c r="P751">
        <f>Kinder!H751</f>
        <v>0</v>
      </c>
      <c r="Q751">
        <f>Kinder!I751</f>
        <v>0</v>
      </c>
      <c r="R751">
        <f>Kinder!J751</f>
        <v>0</v>
      </c>
      <c r="S751">
        <f>Kinder!K751</f>
        <v>0</v>
      </c>
      <c r="T751">
        <f>Kinder!L751</f>
        <v>0</v>
      </c>
      <c r="U751">
        <f>Kinder!M751</f>
        <v>0</v>
      </c>
      <c r="V751">
        <f>Kinder!N751</f>
        <v>0</v>
      </c>
      <c r="W751">
        <f>Kinder!O751</f>
        <v>0</v>
      </c>
      <c r="X751">
        <f>Kinder!P751</f>
        <v>0</v>
      </c>
      <c r="AX751">
        <f>IF(Kinder!BL750&gt;=4.5,IF('Berechnung 4_5 _ x'!D$5="Nein",4.5,IF(Kinder!AJ$903&lt;3,IF(MAX(Kinder!$AJ$903:AJ$903)&lt;3,4.5,Kinder!BL750),MIN('Berechnung 4_5 _ x'!$E$31:$F$32))),Kinder!BL750)</f>
        <v>0</v>
      </c>
      <c r="AY751">
        <f>IF(Kinder!BM750&gt;=4.5,IF('Berechnung 4_5 _ x'!E$5="Nein",4.5,IF(Kinder!AK$903&lt;3,IF(MAX(Kinder!$AJ$903:AK$903)&lt;3,4.5,Kinder!BM750),MIN('Berechnung 4_5 _ x'!$E$31:$F$32))),Kinder!BM750)</f>
        <v>0</v>
      </c>
      <c r="AZ751">
        <f>IF(Kinder!BN750&gt;=4.5,IF('Berechnung 4_5 _ x'!F$5="Nein",4.5,IF(Kinder!AL$903&lt;3,IF(MAX(Kinder!$AJ$903:AL$903)&lt;3,4.5,Kinder!BN750),MIN('Berechnung 4_5 _ x'!$E$31:$F$32))),Kinder!BN750)</f>
        <v>0</v>
      </c>
      <c r="BA751">
        <f>IF(Kinder!BO750&gt;=4.5,IF('Berechnung 4_5 _ x'!G$5="Nein",4.5,IF(Kinder!AM$903&lt;3,IF(MAX(Kinder!$AJ$903:AM$903)&lt;3,4.5,Kinder!BO750),MIN('Berechnung 4_5 _ x'!$E$31:$F$32))),Kinder!BO750)</f>
        <v>0</v>
      </c>
      <c r="BB751">
        <f>IF(Kinder!BP750&gt;=4.5,IF('Berechnung 4_5 _ x'!H$5="Nein",4.5,IF(Kinder!AN$903&lt;3,IF(MAX(Kinder!$AJ$903:AN$903)&lt;3,4.5,Kinder!BP750),MIN('Berechnung 4_5 _ x'!$E$31:$F$32))),Kinder!BP750)</f>
        <v>0</v>
      </c>
      <c r="BC751">
        <f>IF(Kinder!BQ750&gt;=4.5,IF('Berechnung 4_5 _ x'!I$5="Nein",4.5,IF(Kinder!AO$903&lt;3,IF(MAX(Kinder!$AJ$903:AO$903)&lt;3,4.5,Kinder!BQ750),MIN('Berechnung 4_5 _ x'!$E$31:$F$32))),Kinder!BQ750)</f>
        <v>0</v>
      </c>
      <c r="BD751">
        <f>IF(Kinder!BR750&gt;=4.5,IF('Berechnung 4_5 _ x'!J$5="Nein",4.5,IF(Kinder!AP$903&lt;3,IF(MAX(Kinder!$AJ$903:AP$903)&lt;3,4.5,Kinder!BR750),MIN('Berechnung 4_5 _ x'!$E$31:$F$32))),Kinder!BR750)</f>
        <v>0</v>
      </c>
      <c r="BE751">
        <f>IF(Kinder!BS750&gt;=4.5,IF('Berechnung 4_5 _ x'!K$5="Nein",4.5,IF(Kinder!AQ$903&lt;3,IF(MAX(Kinder!$AJ$903:AQ$903)&lt;3,4.5,Kinder!BS750),MIN('Berechnung 4_5 _ x'!$E$31:$F$32))),Kinder!BS750)</f>
        <v>0</v>
      </c>
      <c r="BF751">
        <f>IF(Kinder!BT750&gt;=4.5,IF('Berechnung 4_5 _ x'!L$5="Nein",4.5,IF(Kinder!AR$903&lt;3,IF(MAX(Kinder!$AJ$903:AR$903)&lt;3,4.5,Kinder!BT750),MIN('Berechnung 4_5 _ x'!$E$31:$F$32))),Kinder!BT750)</f>
        <v>0</v>
      </c>
      <c r="BG751">
        <f>IF(Kinder!BU750&gt;=4.5,IF('Berechnung 4_5 _ x'!M$5="Nein",4.5,IF(Kinder!AS$903&lt;3,IF(MAX(Kinder!$AJ$903:AS$903)&lt;3,4.5,Kinder!BU750),MIN('Berechnung 4_5 _ x'!$E$31:$F$32))),Kinder!BU750)</f>
        <v>0</v>
      </c>
      <c r="BH751">
        <f>IF(Kinder!BV750&gt;=4.5,IF('Berechnung 4_5 _ x'!N$5="Nein",4.5,IF(Kinder!AT$903&lt;3,IF(MAX(Kinder!$AJ$903:AT$903)&lt;3,4.5,Kinder!BV750),MIN('Berechnung 4_5 _ x'!$E$31:$F$32))),Kinder!BV750)</f>
        <v>0</v>
      </c>
      <c r="BI751">
        <f>IF(Kinder!BW750&gt;=4.5,IF('Berechnung 4_5 _ x'!O$5="Nein",4.5,IF(Kinder!AU$903&lt;3,IF(MAX(Kinder!$AJ$903:AU$903)&lt;3,4.5,Kinder!BW750),MIN('Berechnung 4_5 _ x'!$E$31:$F$32))),Kinder!BW750)</f>
        <v>0</v>
      </c>
      <c r="BJ751">
        <f t="shared" ref="BJ751:BU751" si="1246">MIN(AX750,AX751)*AX752</f>
        <v>0</v>
      </c>
      <c r="BK751">
        <f t="shared" si="1246"/>
        <v>0</v>
      </c>
      <c r="BL751">
        <f t="shared" si="1246"/>
        <v>0</v>
      </c>
      <c r="BM751">
        <f t="shared" si="1246"/>
        <v>0</v>
      </c>
      <c r="BN751">
        <f t="shared" si="1246"/>
        <v>0</v>
      </c>
      <c r="BO751">
        <f t="shared" si="1246"/>
        <v>0</v>
      </c>
      <c r="BP751">
        <f t="shared" si="1246"/>
        <v>0</v>
      </c>
      <c r="BQ751">
        <f t="shared" si="1246"/>
        <v>0</v>
      </c>
      <c r="BR751">
        <f t="shared" si="1246"/>
        <v>0</v>
      </c>
      <c r="BS751">
        <f t="shared" si="1246"/>
        <v>0</v>
      </c>
      <c r="BT751">
        <f t="shared" si="1246"/>
        <v>0</v>
      </c>
      <c r="BU751">
        <f t="shared" si="1246"/>
        <v>0</v>
      </c>
      <c r="BV751">
        <f>SUM(BJ751:BU751)</f>
        <v>0</v>
      </c>
      <c r="CJ751" s="78"/>
      <c r="CK751" s="581"/>
      <c r="CL751" s="581"/>
      <c r="CM751" s="581"/>
    </row>
    <row r="752" spans="1:91" ht="13.5" thickBot="1" x14ac:dyDescent="0.25">
      <c r="A752" s="167"/>
      <c r="B752" s="79"/>
      <c r="C752" s="79"/>
      <c r="D752" s="79"/>
      <c r="E752" s="79"/>
      <c r="F752" s="79"/>
      <c r="G752" s="79"/>
      <c r="H752" s="79"/>
      <c r="I752" s="79"/>
      <c r="J752" s="79"/>
      <c r="K752" s="79"/>
      <c r="L752" s="79"/>
      <c r="M752" s="79"/>
      <c r="N752" s="79"/>
      <c r="O752" s="79"/>
      <c r="P752" s="79"/>
      <c r="Q752" s="79"/>
      <c r="R752" s="79"/>
      <c r="S752" s="79"/>
      <c r="T752" s="79"/>
      <c r="U752" s="79"/>
      <c r="V752" s="79"/>
      <c r="W752" s="79"/>
      <c r="X752" s="79"/>
      <c r="Y752" s="79">
        <f t="shared" ref="Y752:AJ752" si="1247">A750*M751</f>
        <v>0</v>
      </c>
      <c r="Z752" s="79">
        <f t="shared" si="1247"/>
        <v>0</v>
      </c>
      <c r="AA752" s="79">
        <f t="shared" si="1247"/>
        <v>0</v>
      </c>
      <c r="AB752" s="79">
        <f t="shared" si="1247"/>
        <v>0</v>
      </c>
      <c r="AC752" s="79">
        <f t="shared" si="1247"/>
        <v>0</v>
      </c>
      <c r="AD752" s="79">
        <f t="shared" si="1247"/>
        <v>0</v>
      </c>
      <c r="AE752" s="79">
        <f t="shared" si="1247"/>
        <v>0</v>
      </c>
      <c r="AF752" s="79">
        <f t="shared" si="1247"/>
        <v>0</v>
      </c>
      <c r="AG752" s="79">
        <f t="shared" si="1247"/>
        <v>0</v>
      </c>
      <c r="AH752" s="79">
        <f t="shared" si="1247"/>
        <v>0</v>
      </c>
      <c r="AI752" s="79">
        <f t="shared" si="1247"/>
        <v>0</v>
      </c>
      <c r="AJ752" s="79">
        <f t="shared" si="1247"/>
        <v>0</v>
      </c>
      <c r="AK752" s="79">
        <f t="shared" ref="AK752:AV752" si="1248">IF(A750&gt;4.4,M751,A750*M751)</f>
        <v>0</v>
      </c>
      <c r="AL752" s="79">
        <f t="shared" si="1248"/>
        <v>0</v>
      </c>
      <c r="AM752" s="79">
        <f t="shared" si="1248"/>
        <v>0</v>
      </c>
      <c r="AN752" s="79">
        <f t="shared" si="1248"/>
        <v>0</v>
      </c>
      <c r="AO752" s="79">
        <f t="shared" si="1248"/>
        <v>0</v>
      </c>
      <c r="AP752" s="79">
        <f t="shared" si="1248"/>
        <v>0</v>
      </c>
      <c r="AQ752" s="79">
        <f t="shared" si="1248"/>
        <v>0</v>
      </c>
      <c r="AR752" s="79">
        <f t="shared" si="1248"/>
        <v>0</v>
      </c>
      <c r="AS752" s="79">
        <f t="shared" si="1248"/>
        <v>0</v>
      </c>
      <c r="AT752" s="79">
        <f t="shared" si="1248"/>
        <v>0</v>
      </c>
      <c r="AU752" s="79">
        <f t="shared" si="1248"/>
        <v>0</v>
      </c>
      <c r="AV752" s="79">
        <f t="shared" si="1248"/>
        <v>0</v>
      </c>
      <c r="AW752" s="79">
        <f>SUM(Y752:AJ752)</f>
        <v>0</v>
      </c>
      <c r="AX752" s="168">
        <f>Kinder!BL751</f>
        <v>0</v>
      </c>
      <c r="AY752" s="168">
        <f>Kinder!BM751</f>
        <v>0</v>
      </c>
      <c r="AZ752" s="168">
        <f>Kinder!BN751</f>
        <v>0</v>
      </c>
      <c r="BA752" s="168">
        <f>Kinder!BO751</f>
        <v>0</v>
      </c>
      <c r="BB752" s="168">
        <f>Kinder!BP751</f>
        <v>0</v>
      </c>
      <c r="BC752" s="168">
        <f>Kinder!BQ751</f>
        <v>0</v>
      </c>
      <c r="BD752" s="168">
        <f>Kinder!BR751</f>
        <v>0</v>
      </c>
      <c r="BE752" s="168">
        <f>Kinder!BS751</f>
        <v>0</v>
      </c>
      <c r="BF752" s="168">
        <f>Kinder!BT751</f>
        <v>0</v>
      </c>
      <c r="BG752" s="168">
        <f>Kinder!BU751</f>
        <v>0</v>
      </c>
      <c r="BH752" s="168">
        <f>Kinder!BV751</f>
        <v>0</v>
      </c>
      <c r="BI752" s="168">
        <f>Kinder!BW751</f>
        <v>0</v>
      </c>
      <c r="BV752" s="79"/>
      <c r="BW752" s="79">
        <f t="shared" ref="BW752:CH752" si="1249">IF(MIN(AX750,AX751)&gt;4.5,4.5*AX752,BJ751)</f>
        <v>0</v>
      </c>
      <c r="BX752" s="79">
        <f t="shared" si="1249"/>
        <v>0</v>
      </c>
      <c r="BY752" s="79">
        <f t="shared" si="1249"/>
        <v>0</v>
      </c>
      <c r="BZ752" s="79">
        <f t="shared" si="1249"/>
        <v>0</v>
      </c>
      <c r="CA752" s="79">
        <f t="shared" si="1249"/>
        <v>0</v>
      </c>
      <c r="CB752" s="79">
        <f t="shared" si="1249"/>
        <v>0</v>
      </c>
      <c r="CC752" s="79">
        <f t="shared" si="1249"/>
        <v>0</v>
      </c>
      <c r="CD752" s="79">
        <f t="shared" si="1249"/>
        <v>0</v>
      </c>
      <c r="CE752" s="79">
        <f t="shared" si="1249"/>
        <v>0</v>
      </c>
      <c r="CF752" s="79">
        <f t="shared" si="1249"/>
        <v>0</v>
      </c>
      <c r="CG752" s="79">
        <f t="shared" si="1249"/>
        <v>0</v>
      </c>
      <c r="CH752" s="79">
        <f t="shared" si="1249"/>
        <v>0</v>
      </c>
      <c r="CI752" s="79">
        <f>SUM(BW752:CH752)</f>
        <v>0</v>
      </c>
      <c r="CJ752" s="80"/>
      <c r="CK752" s="581"/>
      <c r="CL752" s="581"/>
      <c r="CM752" s="581"/>
    </row>
    <row r="753" spans="1:91" x14ac:dyDescent="0.2">
      <c r="A753" s="124">
        <f>Kinder!E753</f>
        <v>0</v>
      </c>
      <c r="B753">
        <f>Kinder!F753</f>
        <v>0</v>
      </c>
      <c r="C753">
        <f>Kinder!G753</f>
        <v>0</v>
      </c>
      <c r="D753">
        <f>Kinder!H753</f>
        <v>0</v>
      </c>
      <c r="E753">
        <f>Kinder!I753</f>
        <v>0</v>
      </c>
      <c r="F753">
        <f>Kinder!J753</f>
        <v>0</v>
      </c>
      <c r="G753">
        <f>Kinder!K753</f>
        <v>0</v>
      </c>
      <c r="H753">
        <f>Kinder!L753</f>
        <v>0</v>
      </c>
      <c r="I753">
        <f>Kinder!M753</f>
        <v>0</v>
      </c>
      <c r="J753">
        <f>Kinder!N753</f>
        <v>0</v>
      </c>
      <c r="K753">
        <f>Kinder!O753</f>
        <v>0</v>
      </c>
      <c r="L753">
        <f>Kinder!P753</f>
        <v>0</v>
      </c>
      <c r="AX753" s="165">
        <f>IF(Kinder!BL753=4.5,'Berechnung 4_5 _ x'!$E$31,Kinder!BL753)</f>
        <v>0</v>
      </c>
      <c r="AY753" s="165">
        <f>IF(Kinder!F753=4.5,'Berechnung 4_5 _ x'!$E$31,Kinder!F753)</f>
        <v>0</v>
      </c>
      <c r="AZ753" s="165">
        <f>IF(Kinder!G753=4.5,'Berechnung 4_5 _ x'!$E$31,Kinder!G753)</f>
        <v>0</v>
      </c>
      <c r="BA753" s="165">
        <f>IF(Kinder!H753=4.5,'Berechnung 4_5 _ x'!$E$31,Kinder!H753)</f>
        <v>0</v>
      </c>
      <c r="BB753" s="165">
        <f>IF(Kinder!I753=4.5,'Berechnung 4_5 _ x'!$E$31,Kinder!I753)</f>
        <v>0</v>
      </c>
      <c r="BC753" s="165">
        <f>IF(Kinder!J753=4.5,'Berechnung 4_5 _ x'!$E$31,Kinder!J753)</f>
        <v>0</v>
      </c>
      <c r="BD753" s="165">
        <f>IF(Kinder!K753=4.5,'Berechnung 4_5 _ x'!$E$31,Kinder!K753)</f>
        <v>0</v>
      </c>
      <c r="BE753" s="165">
        <f>IF(Kinder!L753=4.5,'Berechnung 4_5 _ x'!$E$31,Kinder!L753)</f>
        <v>0</v>
      </c>
      <c r="BF753" s="165">
        <f>IF(Kinder!M753=4.5,'Berechnung 4_5 _ x'!$E$31,Kinder!M753)</f>
        <v>0</v>
      </c>
      <c r="BG753" s="165">
        <f>IF(Kinder!N753=4.5,'Berechnung 4_5 _ x'!$E$31,Kinder!N753)</f>
        <v>0</v>
      </c>
      <c r="BH753" s="165">
        <f>IF(Kinder!O753=4.5,'Berechnung 4_5 _ x'!$E$31,Kinder!O753)</f>
        <v>0</v>
      </c>
      <c r="BI753" s="165">
        <f>IF(Kinder!P753=4.5,'Berechnung 4_5 _ x'!$E$31,Kinder!P753)</f>
        <v>0</v>
      </c>
      <c r="BJ753" s="165"/>
      <c r="BK753" s="165"/>
      <c r="BL753" s="165"/>
      <c r="BM753" s="165"/>
      <c r="BN753" s="165"/>
      <c r="BO753" s="165"/>
      <c r="BP753" s="165"/>
      <c r="BQ753" s="165"/>
      <c r="BR753" s="165"/>
      <c r="BS753" s="165"/>
      <c r="BT753" s="165"/>
      <c r="BU753" s="165"/>
      <c r="BW753">
        <f t="shared" ref="BW753:CH753" si="1250">IF(MIN(AX753,AX754)&gt;=4.5,1*AX755,BJ754)</f>
        <v>0</v>
      </c>
      <c r="BX753">
        <f t="shared" si="1250"/>
        <v>0</v>
      </c>
      <c r="BY753">
        <f t="shared" si="1250"/>
        <v>0</v>
      </c>
      <c r="BZ753">
        <f t="shared" si="1250"/>
        <v>0</v>
      </c>
      <c r="CA753">
        <f t="shared" si="1250"/>
        <v>0</v>
      </c>
      <c r="CB753">
        <f t="shared" si="1250"/>
        <v>0</v>
      </c>
      <c r="CC753">
        <f t="shared" si="1250"/>
        <v>0</v>
      </c>
      <c r="CD753">
        <f t="shared" si="1250"/>
        <v>0</v>
      </c>
      <c r="CE753">
        <f t="shared" si="1250"/>
        <v>0</v>
      </c>
      <c r="CF753">
        <f t="shared" si="1250"/>
        <v>0</v>
      </c>
      <c r="CG753">
        <f t="shared" si="1250"/>
        <v>0</v>
      </c>
      <c r="CH753">
        <f t="shared" si="1250"/>
        <v>0</v>
      </c>
      <c r="CJ753" s="78">
        <f>SUM(BW753:CH753)</f>
        <v>0</v>
      </c>
      <c r="CK753" s="581">
        <f>CL753+CM753</f>
        <v>0</v>
      </c>
      <c r="CL753" s="581">
        <f>IF(COUNTIF(Kinder!E755:P755,Antrag!$C$4)=0,0,(IF(AND(A753=2,Kinder!E755=Antrag!$C$4),M754,0)+IF(AND(OR(A753=2,B753=2),Kinder!F755=Antrag!$C$4),N754,0)+IF(AND(OR(A753=2,B753=2,C753=2),Kinder!G755=Antrag!$C$4),O754,0)+IF(AND(OR(A753=2,B753=2,C753=2,D753=2),Kinder!H755=Antrag!$C$4),P754,0)+IF(AND(OR(A753=2,B753=2,C753=2,D753=2,E753=2),Kinder!I755=Antrag!$C$4),Q754,0)+IF(AND(OR(A753=2,B753=2,C753=2,D753=2,E753=2,F753=2),Kinder!J755=Antrag!$C$4),R754,0))/12)</f>
        <v>0</v>
      </c>
      <c r="CM753" s="581">
        <f>IF(COUNTIF(Kinder!E755:P755,Antrag!$C$4)=0,0,(IF(AND(OR(A753=2,B753=2,C753=2,D753=2,E753=2,F753=2,G753=2),Kinder!K755=Antrag!$C$4),S754,0)+IF(AND(OR(A753=2,B753=2,C753=2,D753=2,E753=2,F753=2,G753=2,H753=2),Kinder!L755=Antrag!$C$4),T754,0)+IF(AND(OR(A753=2,B753=2,C753=2,D753=2,E753=2,F753=2,G753=2,H753=2,I753=2),Kinder!M755=Antrag!$C$4),U754,0)+IF(AND(OR(A753=2,B753=2,C753=2,D753=2,E753=2,F753=2,G753=2,H753=2,I753=2,J753=2),Kinder!N755=Antrag!$C$4),V754,0)+IF(AND(OR(A753=2,B753=2,C753=2,D753=2,E753=2,F753=2,G753=2,H753=2,I753=2,J753=2,K753=2),Kinder!O755=Antrag!$C$4),W754,0)+IF(AND(OR(A753=2,B753=2,C753=2,D753=2,E753=2,F753=2,G753=2,H753=2,I753=2,J753=2,K753=2,L753=2),Kinder!P755=Antrag!$C$4),X754,0))/12)</f>
        <v>0</v>
      </c>
    </row>
    <row r="754" spans="1:91" x14ac:dyDescent="0.2">
      <c r="A754" s="124"/>
      <c r="M754">
        <f>Kinder!E754</f>
        <v>0</v>
      </c>
      <c r="N754">
        <f>Kinder!F754</f>
        <v>0</v>
      </c>
      <c r="O754">
        <f>Kinder!G754</f>
        <v>0</v>
      </c>
      <c r="P754">
        <f>Kinder!H754</f>
        <v>0</v>
      </c>
      <c r="Q754">
        <f>Kinder!I754</f>
        <v>0</v>
      </c>
      <c r="R754">
        <f>Kinder!J754</f>
        <v>0</v>
      </c>
      <c r="S754">
        <f>Kinder!K754</f>
        <v>0</v>
      </c>
      <c r="T754">
        <f>Kinder!L754</f>
        <v>0</v>
      </c>
      <c r="U754">
        <f>Kinder!M754</f>
        <v>0</v>
      </c>
      <c r="V754">
        <f>Kinder!N754</f>
        <v>0</v>
      </c>
      <c r="W754">
        <f>Kinder!O754</f>
        <v>0</v>
      </c>
      <c r="X754">
        <f>Kinder!P754</f>
        <v>0</v>
      </c>
      <c r="AX754">
        <f>IF(Kinder!BL753&gt;=4.5,IF('Berechnung 4_5 _ x'!D$5="Nein",4.5,IF(Kinder!AJ$903&lt;3,IF(MAX(Kinder!$AJ$903:AJ$903)&lt;3,4.5,Kinder!BL753),MIN('Berechnung 4_5 _ x'!$E$31:$F$32))),Kinder!BL753)</f>
        <v>0</v>
      </c>
      <c r="AY754">
        <f>IF(Kinder!BM753&gt;=4.5,IF('Berechnung 4_5 _ x'!E$5="Nein",4.5,IF(Kinder!AK$903&lt;3,IF(MAX(Kinder!$AJ$903:AK$903)&lt;3,4.5,Kinder!BM753),MIN('Berechnung 4_5 _ x'!$E$31:$F$32))),Kinder!BM753)</f>
        <v>0</v>
      </c>
      <c r="AZ754">
        <f>IF(Kinder!BN753&gt;=4.5,IF('Berechnung 4_5 _ x'!F$5="Nein",4.5,IF(Kinder!AL$903&lt;3,IF(MAX(Kinder!$AJ$903:AL$903)&lt;3,4.5,Kinder!BN753),MIN('Berechnung 4_5 _ x'!$E$31:$F$32))),Kinder!BN753)</f>
        <v>0</v>
      </c>
      <c r="BA754">
        <f>IF(Kinder!BO753&gt;=4.5,IF('Berechnung 4_5 _ x'!G$5="Nein",4.5,IF(Kinder!AM$903&lt;3,IF(MAX(Kinder!$AJ$903:AM$903)&lt;3,4.5,Kinder!BO753),MIN('Berechnung 4_5 _ x'!$E$31:$F$32))),Kinder!BO753)</f>
        <v>0</v>
      </c>
      <c r="BB754">
        <f>IF(Kinder!BP753&gt;=4.5,IF('Berechnung 4_5 _ x'!H$5="Nein",4.5,IF(Kinder!AN$903&lt;3,IF(MAX(Kinder!$AJ$903:AN$903)&lt;3,4.5,Kinder!BP753),MIN('Berechnung 4_5 _ x'!$E$31:$F$32))),Kinder!BP753)</f>
        <v>0</v>
      </c>
      <c r="BC754">
        <f>IF(Kinder!BQ753&gt;=4.5,IF('Berechnung 4_5 _ x'!I$5="Nein",4.5,IF(Kinder!AO$903&lt;3,IF(MAX(Kinder!$AJ$903:AO$903)&lt;3,4.5,Kinder!BQ753),MIN('Berechnung 4_5 _ x'!$E$31:$F$32))),Kinder!BQ753)</f>
        <v>0</v>
      </c>
      <c r="BD754">
        <f>IF(Kinder!BR753&gt;=4.5,IF('Berechnung 4_5 _ x'!J$5="Nein",4.5,IF(Kinder!AP$903&lt;3,IF(MAX(Kinder!$AJ$903:AP$903)&lt;3,4.5,Kinder!BR753),MIN('Berechnung 4_5 _ x'!$E$31:$F$32))),Kinder!BR753)</f>
        <v>0</v>
      </c>
      <c r="BE754">
        <f>IF(Kinder!BS753&gt;=4.5,IF('Berechnung 4_5 _ x'!K$5="Nein",4.5,IF(Kinder!AQ$903&lt;3,IF(MAX(Kinder!$AJ$903:AQ$903)&lt;3,4.5,Kinder!BS753),MIN('Berechnung 4_5 _ x'!$E$31:$F$32))),Kinder!BS753)</f>
        <v>0</v>
      </c>
      <c r="BF754">
        <f>IF(Kinder!BT753&gt;=4.5,IF('Berechnung 4_5 _ x'!L$5="Nein",4.5,IF(Kinder!AR$903&lt;3,IF(MAX(Kinder!$AJ$903:AR$903)&lt;3,4.5,Kinder!BT753),MIN('Berechnung 4_5 _ x'!$E$31:$F$32))),Kinder!BT753)</f>
        <v>0</v>
      </c>
      <c r="BG754">
        <f>IF(Kinder!BU753&gt;=4.5,IF('Berechnung 4_5 _ x'!M$5="Nein",4.5,IF(Kinder!AS$903&lt;3,IF(MAX(Kinder!$AJ$903:AS$903)&lt;3,4.5,Kinder!BU753),MIN('Berechnung 4_5 _ x'!$E$31:$F$32))),Kinder!BU753)</f>
        <v>0</v>
      </c>
      <c r="BH754">
        <f>IF(Kinder!BV753&gt;=4.5,IF('Berechnung 4_5 _ x'!N$5="Nein",4.5,IF(Kinder!AT$903&lt;3,IF(MAX(Kinder!$AJ$903:AT$903)&lt;3,4.5,Kinder!BV753),MIN('Berechnung 4_5 _ x'!$E$31:$F$32))),Kinder!BV753)</f>
        <v>0</v>
      </c>
      <c r="BI754">
        <f>IF(Kinder!BW753&gt;=4.5,IF('Berechnung 4_5 _ x'!O$5="Nein",4.5,IF(Kinder!AU$903&lt;3,IF(MAX(Kinder!$AJ$903:AU$903)&lt;3,4.5,Kinder!BW753),MIN('Berechnung 4_5 _ x'!$E$31:$F$32))),Kinder!BW753)</f>
        <v>0</v>
      </c>
      <c r="BJ754">
        <f t="shared" ref="BJ754:BU754" si="1251">MIN(AX753,AX754)*AX755</f>
        <v>0</v>
      </c>
      <c r="BK754">
        <f t="shared" si="1251"/>
        <v>0</v>
      </c>
      <c r="BL754">
        <f t="shared" si="1251"/>
        <v>0</v>
      </c>
      <c r="BM754">
        <f t="shared" si="1251"/>
        <v>0</v>
      </c>
      <c r="BN754">
        <f t="shared" si="1251"/>
        <v>0</v>
      </c>
      <c r="BO754">
        <f t="shared" si="1251"/>
        <v>0</v>
      </c>
      <c r="BP754">
        <f t="shared" si="1251"/>
        <v>0</v>
      </c>
      <c r="BQ754">
        <f t="shared" si="1251"/>
        <v>0</v>
      </c>
      <c r="BR754">
        <f t="shared" si="1251"/>
        <v>0</v>
      </c>
      <c r="BS754">
        <f t="shared" si="1251"/>
        <v>0</v>
      </c>
      <c r="BT754">
        <f t="shared" si="1251"/>
        <v>0</v>
      </c>
      <c r="BU754">
        <f t="shared" si="1251"/>
        <v>0</v>
      </c>
      <c r="BV754">
        <f>SUM(BJ754:BU754)</f>
        <v>0</v>
      </c>
      <c r="CJ754" s="78"/>
      <c r="CK754" s="581"/>
      <c r="CL754" s="581"/>
      <c r="CM754" s="581"/>
    </row>
    <row r="755" spans="1:91" ht="13.5" thickBot="1" x14ac:dyDescent="0.25">
      <c r="A755" s="167"/>
      <c r="B755" s="79"/>
      <c r="C755" s="79"/>
      <c r="D755" s="79"/>
      <c r="E755" s="79"/>
      <c r="F755" s="79"/>
      <c r="G755" s="79"/>
      <c r="H755" s="79"/>
      <c r="I755" s="79"/>
      <c r="J755" s="79"/>
      <c r="K755" s="79"/>
      <c r="L755" s="79"/>
      <c r="M755" s="79"/>
      <c r="N755" s="79"/>
      <c r="O755" s="79"/>
      <c r="P755" s="79"/>
      <c r="Q755" s="79"/>
      <c r="R755" s="79"/>
      <c r="S755" s="79"/>
      <c r="T755" s="79"/>
      <c r="U755" s="79"/>
      <c r="V755" s="79"/>
      <c r="W755" s="79"/>
      <c r="X755" s="79"/>
      <c r="Y755" s="79">
        <f t="shared" ref="Y755:AJ755" si="1252">A753*M754</f>
        <v>0</v>
      </c>
      <c r="Z755" s="79">
        <f t="shared" si="1252"/>
        <v>0</v>
      </c>
      <c r="AA755" s="79">
        <f t="shared" si="1252"/>
        <v>0</v>
      </c>
      <c r="AB755" s="79">
        <f t="shared" si="1252"/>
        <v>0</v>
      </c>
      <c r="AC755" s="79">
        <f t="shared" si="1252"/>
        <v>0</v>
      </c>
      <c r="AD755" s="79">
        <f t="shared" si="1252"/>
        <v>0</v>
      </c>
      <c r="AE755" s="79">
        <f t="shared" si="1252"/>
        <v>0</v>
      </c>
      <c r="AF755" s="79">
        <f t="shared" si="1252"/>
        <v>0</v>
      </c>
      <c r="AG755" s="79">
        <f t="shared" si="1252"/>
        <v>0</v>
      </c>
      <c r="AH755" s="79">
        <f t="shared" si="1252"/>
        <v>0</v>
      </c>
      <c r="AI755" s="79">
        <f t="shared" si="1252"/>
        <v>0</v>
      </c>
      <c r="AJ755" s="79">
        <f t="shared" si="1252"/>
        <v>0</v>
      </c>
      <c r="AK755" s="79">
        <f t="shared" ref="AK755:AV755" si="1253">IF(A753&gt;4.4,M754,A753*M754)</f>
        <v>0</v>
      </c>
      <c r="AL755" s="79">
        <f t="shared" si="1253"/>
        <v>0</v>
      </c>
      <c r="AM755" s="79">
        <f t="shared" si="1253"/>
        <v>0</v>
      </c>
      <c r="AN755" s="79">
        <f t="shared" si="1253"/>
        <v>0</v>
      </c>
      <c r="AO755" s="79">
        <f t="shared" si="1253"/>
        <v>0</v>
      </c>
      <c r="AP755" s="79">
        <f t="shared" si="1253"/>
        <v>0</v>
      </c>
      <c r="AQ755" s="79">
        <f t="shared" si="1253"/>
        <v>0</v>
      </c>
      <c r="AR755" s="79">
        <f t="shared" si="1253"/>
        <v>0</v>
      </c>
      <c r="AS755" s="79">
        <f t="shared" si="1253"/>
        <v>0</v>
      </c>
      <c r="AT755" s="79">
        <f t="shared" si="1253"/>
        <v>0</v>
      </c>
      <c r="AU755" s="79">
        <f t="shared" si="1253"/>
        <v>0</v>
      </c>
      <c r="AV755" s="79">
        <f t="shared" si="1253"/>
        <v>0</v>
      </c>
      <c r="AW755" s="79">
        <f>SUM(Y755:AJ755)</f>
        <v>0</v>
      </c>
      <c r="AX755" s="168">
        <f>Kinder!BL754</f>
        <v>0</v>
      </c>
      <c r="AY755" s="168">
        <f>Kinder!BM754</f>
        <v>0</v>
      </c>
      <c r="AZ755" s="168">
        <f>Kinder!BN754</f>
        <v>0</v>
      </c>
      <c r="BA755" s="168">
        <f>Kinder!BO754</f>
        <v>0</v>
      </c>
      <c r="BB755" s="168">
        <f>Kinder!BP754</f>
        <v>0</v>
      </c>
      <c r="BC755" s="168">
        <f>Kinder!BQ754</f>
        <v>0</v>
      </c>
      <c r="BD755" s="168">
        <f>Kinder!BR754</f>
        <v>0</v>
      </c>
      <c r="BE755" s="168">
        <f>Kinder!BS754</f>
        <v>0</v>
      </c>
      <c r="BF755" s="168">
        <f>Kinder!BT754</f>
        <v>0</v>
      </c>
      <c r="BG755" s="168">
        <f>Kinder!BU754</f>
        <v>0</v>
      </c>
      <c r="BH755" s="168">
        <f>Kinder!BV754</f>
        <v>0</v>
      </c>
      <c r="BI755" s="168">
        <f>Kinder!BW754</f>
        <v>0</v>
      </c>
      <c r="BV755" s="79"/>
      <c r="BW755" s="79">
        <f t="shared" ref="BW755:CH755" si="1254">IF(MIN(AX753,AX754)&gt;4.5,4.5*AX755,BJ754)</f>
        <v>0</v>
      </c>
      <c r="BX755" s="79">
        <f t="shared" si="1254"/>
        <v>0</v>
      </c>
      <c r="BY755" s="79">
        <f t="shared" si="1254"/>
        <v>0</v>
      </c>
      <c r="BZ755" s="79">
        <f t="shared" si="1254"/>
        <v>0</v>
      </c>
      <c r="CA755" s="79">
        <f t="shared" si="1254"/>
        <v>0</v>
      </c>
      <c r="CB755" s="79">
        <f t="shared" si="1254"/>
        <v>0</v>
      </c>
      <c r="CC755" s="79">
        <f t="shared" si="1254"/>
        <v>0</v>
      </c>
      <c r="CD755" s="79">
        <f t="shared" si="1254"/>
        <v>0</v>
      </c>
      <c r="CE755" s="79">
        <f t="shared" si="1254"/>
        <v>0</v>
      </c>
      <c r="CF755" s="79">
        <f t="shared" si="1254"/>
        <v>0</v>
      </c>
      <c r="CG755" s="79">
        <f t="shared" si="1254"/>
        <v>0</v>
      </c>
      <c r="CH755" s="79">
        <f t="shared" si="1254"/>
        <v>0</v>
      </c>
      <c r="CI755" s="79">
        <f>SUM(BW755:CH755)</f>
        <v>0</v>
      </c>
      <c r="CJ755" s="80"/>
      <c r="CK755" s="581"/>
      <c r="CL755" s="581"/>
      <c r="CM755" s="581"/>
    </row>
    <row r="756" spans="1:91" x14ac:dyDescent="0.2">
      <c r="A756" s="124">
        <f>Kinder!E756</f>
        <v>0</v>
      </c>
      <c r="B756">
        <f>Kinder!F756</f>
        <v>0</v>
      </c>
      <c r="C756">
        <f>Kinder!G756</f>
        <v>0</v>
      </c>
      <c r="D756">
        <f>Kinder!H756</f>
        <v>0</v>
      </c>
      <c r="E756">
        <f>Kinder!I756</f>
        <v>0</v>
      </c>
      <c r="F756">
        <f>Kinder!J756</f>
        <v>0</v>
      </c>
      <c r="G756">
        <f>Kinder!K756</f>
        <v>0</v>
      </c>
      <c r="H756">
        <f>Kinder!L756</f>
        <v>0</v>
      </c>
      <c r="I756">
        <f>Kinder!M756</f>
        <v>0</v>
      </c>
      <c r="J756">
        <f>Kinder!N756</f>
        <v>0</v>
      </c>
      <c r="K756">
        <f>Kinder!O756</f>
        <v>0</v>
      </c>
      <c r="L756">
        <f>Kinder!P756</f>
        <v>0</v>
      </c>
      <c r="AX756" s="165">
        <f>IF(Kinder!BL756=4.5,'Berechnung 4_5 _ x'!$E$31,Kinder!BL756)</f>
        <v>0</v>
      </c>
      <c r="AY756" s="165">
        <f>IF(Kinder!F756=4.5,'Berechnung 4_5 _ x'!$E$31,Kinder!F756)</f>
        <v>0</v>
      </c>
      <c r="AZ756" s="165">
        <f>IF(Kinder!G756=4.5,'Berechnung 4_5 _ x'!$E$31,Kinder!G756)</f>
        <v>0</v>
      </c>
      <c r="BA756" s="165">
        <f>IF(Kinder!H756=4.5,'Berechnung 4_5 _ x'!$E$31,Kinder!H756)</f>
        <v>0</v>
      </c>
      <c r="BB756" s="165">
        <f>IF(Kinder!I756=4.5,'Berechnung 4_5 _ x'!$E$31,Kinder!I756)</f>
        <v>0</v>
      </c>
      <c r="BC756" s="165">
        <f>IF(Kinder!J756=4.5,'Berechnung 4_5 _ x'!$E$31,Kinder!J756)</f>
        <v>0</v>
      </c>
      <c r="BD756" s="165">
        <f>IF(Kinder!K756=4.5,'Berechnung 4_5 _ x'!$E$31,Kinder!K756)</f>
        <v>0</v>
      </c>
      <c r="BE756" s="165">
        <f>IF(Kinder!L756=4.5,'Berechnung 4_5 _ x'!$E$31,Kinder!L756)</f>
        <v>0</v>
      </c>
      <c r="BF756" s="165">
        <f>IF(Kinder!M756=4.5,'Berechnung 4_5 _ x'!$E$31,Kinder!M756)</f>
        <v>0</v>
      </c>
      <c r="BG756" s="165">
        <f>IF(Kinder!N756=4.5,'Berechnung 4_5 _ x'!$E$31,Kinder!N756)</f>
        <v>0</v>
      </c>
      <c r="BH756" s="165">
        <f>IF(Kinder!O756=4.5,'Berechnung 4_5 _ x'!$E$31,Kinder!O756)</f>
        <v>0</v>
      </c>
      <c r="BI756" s="165">
        <f>IF(Kinder!P756=4.5,'Berechnung 4_5 _ x'!$E$31,Kinder!P756)</f>
        <v>0</v>
      </c>
      <c r="BJ756" s="165"/>
      <c r="BK756" s="165"/>
      <c r="BL756" s="165"/>
      <c r="BM756" s="165"/>
      <c r="BN756" s="165"/>
      <c r="BO756" s="165"/>
      <c r="BP756" s="165"/>
      <c r="BQ756" s="165"/>
      <c r="BR756" s="165"/>
      <c r="BS756" s="165"/>
      <c r="BT756" s="165"/>
      <c r="BU756" s="165"/>
      <c r="BW756">
        <f t="shared" ref="BW756:CH756" si="1255">IF(MIN(AX756,AX757)&gt;=4.5,1*AX758,BJ757)</f>
        <v>0</v>
      </c>
      <c r="BX756">
        <f t="shared" si="1255"/>
        <v>0</v>
      </c>
      <c r="BY756">
        <f t="shared" si="1255"/>
        <v>0</v>
      </c>
      <c r="BZ756">
        <f t="shared" si="1255"/>
        <v>0</v>
      </c>
      <c r="CA756">
        <f t="shared" si="1255"/>
        <v>0</v>
      </c>
      <c r="CB756">
        <f t="shared" si="1255"/>
        <v>0</v>
      </c>
      <c r="CC756">
        <f t="shared" si="1255"/>
        <v>0</v>
      </c>
      <c r="CD756">
        <f t="shared" si="1255"/>
        <v>0</v>
      </c>
      <c r="CE756">
        <f t="shared" si="1255"/>
        <v>0</v>
      </c>
      <c r="CF756">
        <f t="shared" si="1255"/>
        <v>0</v>
      </c>
      <c r="CG756">
        <f t="shared" si="1255"/>
        <v>0</v>
      </c>
      <c r="CH756">
        <f t="shared" si="1255"/>
        <v>0</v>
      </c>
      <c r="CJ756" s="78">
        <f>SUM(BW756:CH756)</f>
        <v>0</v>
      </c>
      <c r="CK756" s="581">
        <f>CL756+CM756</f>
        <v>0</v>
      </c>
      <c r="CL756" s="581">
        <f>IF(COUNTIF(Kinder!E758:P758,Antrag!$C$4)=0,0,(IF(AND(A756=2,Kinder!E758=Antrag!$C$4),M757,0)+IF(AND(OR(A756=2,B756=2),Kinder!F758=Antrag!$C$4),N757,0)+IF(AND(OR(A756=2,B756=2,C756=2),Kinder!G758=Antrag!$C$4),O757,0)+IF(AND(OR(A756=2,B756=2,C756=2,D756=2),Kinder!H758=Antrag!$C$4),P757,0)+IF(AND(OR(A756=2,B756=2,C756=2,D756=2,E756=2),Kinder!I758=Antrag!$C$4),Q757,0)+IF(AND(OR(A756=2,B756=2,C756=2,D756=2,E756=2,F756=2),Kinder!J758=Antrag!$C$4),R757,0))/12)</f>
        <v>0</v>
      </c>
      <c r="CM756" s="581">
        <f>IF(COUNTIF(Kinder!E758:P758,Antrag!$C$4)=0,0,(IF(AND(OR(A756=2,B756=2,C756=2,D756=2,E756=2,F756=2,G756=2),Kinder!K758=Antrag!$C$4),S757,0)+IF(AND(OR(A756=2,B756=2,C756=2,D756=2,E756=2,F756=2,G756=2,H756=2),Kinder!L758=Antrag!$C$4),T757,0)+IF(AND(OR(A756=2,B756=2,C756=2,D756=2,E756=2,F756=2,G756=2,H756=2,I756=2),Kinder!M758=Antrag!$C$4),U757,0)+IF(AND(OR(A756=2,B756=2,C756=2,D756=2,E756=2,F756=2,G756=2,H756=2,I756=2,J756=2),Kinder!N758=Antrag!$C$4),V757,0)+IF(AND(OR(A756=2,B756=2,C756=2,D756=2,E756=2,F756=2,G756=2,H756=2,I756=2,J756=2,K756=2),Kinder!O758=Antrag!$C$4),W757,0)+IF(AND(OR(A756=2,B756=2,C756=2,D756=2,E756=2,F756=2,G756=2,H756=2,I756=2,J756=2,K756=2,L756=2),Kinder!P758=Antrag!$C$4),X757,0))/12)</f>
        <v>0</v>
      </c>
    </row>
    <row r="757" spans="1:91" x14ac:dyDescent="0.2">
      <c r="A757" s="124"/>
      <c r="M757">
        <f>Kinder!E757</f>
        <v>0</v>
      </c>
      <c r="N757">
        <f>Kinder!F757</f>
        <v>0</v>
      </c>
      <c r="O757">
        <f>Kinder!G757</f>
        <v>0</v>
      </c>
      <c r="P757">
        <f>Kinder!H757</f>
        <v>0</v>
      </c>
      <c r="Q757">
        <f>Kinder!I757</f>
        <v>0</v>
      </c>
      <c r="R757">
        <f>Kinder!J757</f>
        <v>0</v>
      </c>
      <c r="S757">
        <f>Kinder!K757</f>
        <v>0</v>
      </c>
      <c r="T757">
        <f>Kinder!L757</f>
        <v>0</v>
      </c>
      <c r="U757">
        <f>Kinder!M757</f>
        <v>0</v>
      </c>
      <c r="V757">
        <f>Kinder!N757</f>
        <v>0</v>
      </c>
      <c r="W757">
        <f>Kinder!O757</f>
        <v>0</v>
      </c>
      <c r="X757">
        <f>Kinder!P757</f>
        <v>0</v>
      </c>
      <c r="AX757">
        <f>IF(Kinder!BL756&gt;=4.5,IF('Berechnung 4_5 _ x'!D$5="Nein",4.5,IF(Kinder!AJ$903&lt;3,IF(MAX(Kinder!$AJ$903:AJ$903)&lt;3,4.5,Kinder!BL756),MIN('Berechnung 4_5 _ x'!$E$31:$F$32))),Kinder!BL756)</f>
        <v>0</v>
      </c>
      <c r="AY757">
        <f>IF(Kinder!BM756&gt;=4.5,IF('Berechnung 4_5 _ x'!E$5="Nein",4.5,IF(Kinder!AK$903&lt;3,IF(MAX(Kinder!$AJ$903:AK$903)&lt;3,4.5,Kinder!BM756),MIN('Berechnung 4_5 _ x'!$E$31:$F$32))),Kinder!BM756)</f>
        <v>0</v>
      </c>
      <c r="AZ757">
        <f>IF(Kinder!BN756&gt;=4.5,IF('Berechnung 4_5 _ x'!F$5="Nein",4.5,IF(Kinder!AL$903&lt;3,IF(MAX(Kinder!$AJ$903:AL$903)&lt;3,4.5,Kinder!BN756),MIN('Berechnung 4_5 _ x'!$E$31:$F$32))),Kinder!BN756)</f>
        <v>0</v>
      </c>
      <c r="BA757">
        <f>IF(Kinder!BO756&gt;=4.5,IF('Berechnung 4_5 _ x'!G$5="Nein",4.5,IF(Kinder!AM$903&lt;3,IF(MAX(Kinder!$AJ$903:AM$903)&lt;3,4.5,Kinder!BO756),MIN('Berechnung 4_5 _ x'!$E$31:$F$32))),Kinder!BO756)</f>
        <v>0</v>
      </c>
      <c r="BB757">
        <f>IF(Kinder!BP756&gt;=4.5,IF('Berechnung 4_5 _ x'!H$5="Nein",4.5,IF(Kinder!AN$903&lt;3,IF(MAX(Kinder!$AJ$903:AN$903)&lt;3,4.5,Kinder!BP756),MIN('Berechnung 4_5 _ x'!$E$31:$F$32))),Kinder!BP756)</f>
        <v>0</v>
      </c>
      <c r="BC757">
        <f>IF(Kinder!BQ756&gt;=4.5,IF('Berechnung 4_5 _ x'!I$5="Nein",4.5,IF(Kinder!AO$903&lt;3,IF(MAX(Kinder!$AJ$903:AO$903)&lt;3,4.5,Kinder!BQ756),MIN('Berechnung 4_5 _ x'!$E$31:$F$32))),Kinder!BQ756)</f>
        <v>0</v>
      </c>
      <c r="BD757">
        <f>IF(Kinder!BR756&gt;=4.5,IF('Berechnung 4_5 _ x'!J$5="Nein",4.5,IF(Kinder!AP$903&lt;3,IF(MAX(Kinder!$AJ$903:AP$903)&lt;3,4.5,Kinder!BR756),MIN('Berechnung 4_5 _ x'!$E$31:$F$32))),Kinder!BR756)</f>
        <v>0</v>
      </c>
      <c r="BE757">
        <f>IF(Kinder!BS756&gt;=4.5,IF('Berechnung 4_5 _ x'!K$5="Nein",4.5,IF(Kinder!AQ$903&lt;3,IF(MAX(Kinder!$AJ$903:AQ$903)&lt;3,4.5,Kinder!BS756),MIN('Berechnung 4_5 _ x'!$E$31:$F$32))),Kinder!BS756)</f>
        <v>0</v>
      </c>
      <c r="BF757">
        <f>IF(Kinder!BT756&gt;=4.5,IF('Berechnung 4_5 _ x'!L$5="Nein",4.5,IF(Kinder!AR$903&lt;3,IF(MAX(Kinder!$AJ$903:AR$903)&lt;3,4.5,Kinder!BT756),MIN('Berechnung 4_5 _ x'!$E$31:$F$32))),Kinder!BT756)</f>
        <v>0</v>
      </c>
      <c r="BG757">
        <f>IF(Kinder!BU756&gt;=4.5,IF('Berechnung 4_5 _ x'!M$5="Nein",4.5,IF(Kinder!AS$903&lt;3,IF(MAX(Kinder!$AJ$903:AS$903)&lt;3,4.5,Kinder!BU756),MIN('Berechnung 4_5 _ x'!$E$31:$F$32))),Kinder!BU756)</f>
        <v>0</v>
      </c>
      <c r="BH757">
        <f>IF(Kinder!BV756&gt;=4.5,IF('Berechnung 4_5 _ x'!N$5="Nein",4.5,IF(Kinder!AT$903&lt;3,IF(MAX(Kinder!$AJ$903:AT$903)&lt;3,4.5,Kinder!BV756),MIN('Berechnung 4_5 _ x'!$E$31:$F$32))),Kinder!BV756)</f>
        <v>0</v>
      </c>
      <c r="BI757">
        <f>IF(Kinder!BW756&gt;=4.5,IF('Berechnung 4_5 _ x'!O$5="Nein",4.5,IF(Kinder!AU$903&lt;3,IF(MAX(Kinder!$AJ$903:AU$903)&lt;3,4.5,Kinder!BW756),MIN('Berechnung 4_5 _ x'!$E$31:$F$32))),Kinder!BW756)</f>
        <v>0</v>
      </c>
      <c r="BJ757">
        <f t="shared" ref="BJ757:BU757" si="1256">MIN(AX756,AX757)*AX758</f>
        <v>0</v>
      </c>
      <c r="BK757">
        <f t="shared" si="1256"/>
        <v>0</v>
      </c>
      <c r="BL757">
        <f t="shared" si="1256"/>
        <v>0</v>
      </c>
      <c r="BM757">
        <f t="shared" si="1256"/>
        <v>0</v>
      </c>
      <c r="BN757">
        <f t="shared" si="1256"/>
        <v>0</v>
      </c>
      <c r="BO757">
        <f t="shared" si="1256"/>
        <v>0</v>
      </c>
      <c r="BP757">
        <f t="shared" si="1256"/>
        <v>0</v>
      </c>
      <c r="BQ757">
        <f t="shared" si="1256"/>
        <v>0</v>
      </c>
      <c r="BR757">
        <f t="shared" si="1256"/>
        <v>0</v>
      </c>
      <c r="BS757">
        <f t="shared" si="1256"/>
        <v>0</v>
      </c>
      <c r="BT757">
        <f t="shared" si="1256"/>
        <v>0</v>
      </c>
      <c r="BU757">
        <f t="shared" si="1256"/>
        <v>0</v>
      </c>
      <c r="BV757">
        <f>SUM(BJ757:BU757)</f>
        <v>0</v>
      </c>
      <c r="CJ757" s="78"/>
      <c r="CK757" s="581"/>
      <c r="CL757" s="581"/>
      <c r="CM757" s="581"/>
    </row>
    <row r="758" spans="1:91" ht="13.5" thickBot="1" x14ac:dyDescent="0.25">
      <c r="A758" s="167"/>
      <c r="B758" s="79"/>
      <c r="C758" s="79"/>
      <c r="D758" s="79"/>
      <c r="E758" s="79"/>
      <c r="F758" s="79"/>
      <c r="G758" s="79"/>
      <c r="H758" s="79"/>
      <c r="I758" s="79"/>
      <c r="J758" s="79"/>
      <c r="K758" s="79"/>
      <c r="L758" s="79"/>
      <c r="M758" s="79"/>
      <c r="N758" s="79"/>
      <c r="O758" s="79"/>
      <c r="P758" s="79"/>
      <c r="Q758" s="79"/>
      <c r="R758" s="79"/>
      <c r="S758" s="79"/>
      <c r="T758" s="79"/>
      <c r="U758" s="79"/>
      <c r="V758" s="79"/>
      <c r="W758" s="79"/>
      <c r="X758" s="79"/>
      <c r="Y758" s="79">
        <f t="shared" ref="Y758:AJ758" si="1257">A756*M757</f>
        <v>0</v>
      </c>
      <c r="Z758" s="79">
        <f t="shared" si="1257"/>
        <v>0</v>
      </c>
      <c r="AA758" s="79">
        <f t="shared" si="1257"/>
        <v>0</v>
      </c>
      <c r="AB758" s="79">
        <f t="shared" si="1257"/>
        <v>0</v>
      </c>
      <c r="AC758" s="79">
        <f t="shared" si="1257"/>
        <v>0</v>
      </c>
      <c r="AD758" s="79">
        <f t="shared" si="1257"/>
        <v>0</v>
      </c>
      <c r="AE758" s="79">
        <f t="shared" si="1257"/>
        <v>0</v>
      </c>
      <c r="AF758" s="79">
        <f t="shared" si="1257"/>
        <v>0</v>
      </c>
      <c r="AG758" s="79">
        <f t="shared" si="1257"/>
        <v>0</v>
      </c>
      <c r="AH758" s="79">
        <f t="shared" si="1257"/>
        <v>0</v>
      </c>
      <c r="AI758" s="79">
        <f t="shared" si="1257"/>
        <v>0</v>
      </c>
      <c r="AJ758" s="79">
        <f t="shared" si="1257"/>
        <v>0</v>
      </c>
      <c r="AK758" s="79">
        <f t="shared" ref="AK758:AV758" si="1258">IF(A756&gt;4.4,M757,A756*M757)</f>
        <v>0</v>
      </c>
      <c r="AL758" s="79">
        <f t="shared" si="1258"/>
        <v>0</v>
      </c>
      <c r="AM758" s="79">
        <f t="shared" si="1258"/>
        <v>0</v>
      </c>
      <c r="AN758" s="79">
        <f t="shared" si="1258"/>
        <v>0</v>
      </c>
      <c r="AO758" s="79">
        <f t="shared" si="1258"/>
        <v>0</v>
      </c>
      <c r="AP758" s="79">
        <f t="shared" si="1258"/>
        <v>0</v>
      </c>
      <c r="AQ758" s="79">
        <f t="shared" si="1258"/>
        <v>0</v>
      </c>
      <c r="AR758" s="79">
        <f t="shared" si="1258"/>
        <v>0</v>
      </c>
      <c r="AS758" s="79">
        <f t="shared" si="1258"/>
        <v>0</v>
      </c>
      <c r="AT758" s="79">
        <f t="shared" si="1258"/>
        <v>0</v>
      </c>
      <c r="AU758" s="79">
        <f t="shared" si="1258"/>
        <v>0</v>
      </c>
      <c r="AV758" s="79">
        <f t="shared" si="1258"/>
        <v>0</v>
      </c>
      <c r="AW758" s="79">
        <f>SUM(Y758:AJ758)</f>
        <v>0</v>
      </c>
      <c r="AX758" s="168">
        <f>Kinder!BL757</f>
        <v>0</v>
      </c>
      <c r="AY758" s="168">
        <f>Kinder!BM757</f>
        <v>0</v>
      </c>
      <c r="AZ758" s="168">
        <f>Kinder!BN757</f>
        <v>0</v>
      </c>
      <c r="BA758" s="168">
        <f>Kinder!BO757</f>
        <v>0</v>
      </c>
      <c r="BB758" s="168">
        <f>Kinder!BP757</f>
        <v>0</v>
      </c>
      <c r="BC758" s="168">
        <f>Kinder!BQ757</f>
        <v>0</v>
      </c>
      <c r="BD758" s="168">
        <f>Kinder!BR757</f>
        <v>0</v>
      </c>
      <c r="BE758" s="168">
        <f>Kinder!BS757</f>
        <v>0</v>
      </c>
      <c r="BF758" s="168">
        <f>Kinder!BT757</f>
        <v>0</v>
      </c>
      <c r="BG758" s="168">
        <f>Kinder!BU757</f>
        <v>0</v>
      </c>
      <c r="BH758" s="168">
        <f>Kinder!BV757</f>
        <v>0</v>
      </c>
      <c r="BI758" s="168">
        <f>Kinder!BW757</f>
        <v>0</v>
      </c>
      <c r="BV758" s="79"/>
      <c r="BW758" s="79">
        <f t="shared" ref="BW758:CH758" si="1259">IF(MIN(AX756,AX757)&gt;4.5,4.5*AX758,BJ757)</f>
        <v>0</v>
      </c>
      <c r="BX758" s="79">
        <f t="shared" si="1259"/>
        <v>0</v>
      </c>
      <c r="BY758" s="79">
        <f t="shared" si="1259"/>
        <v>0</v>
      </c>
      <c r="BZ758" s="79">
        <f t="shared" si="1259"/>
        <v>0</v>
      </c>
      <c r="CA758" s="79">
        <f t="shared" si="1259"/>
        <v>0</v>
      </c>
      <c r="CB758" s="79">
        <f t="shared" si="1259"/>
        <v>0</v>
      </c>
      <c r="CC758" s="79">
        <f t="shared" si="1259"/>
        <v>0</v>
      </c>
      <c r="CD758" s="79">
        <f t="shared" si="1259"/>
        <v>0</v>
      </c>
      <c r="CE758" s="79">
        <f t="shared" si="1259"/>
        <v>0</v>
      </c>
      <c r="CF758" s="79">
        <f t="shared" si="1259"/>
        <v>0</v>
      </c>
      <c r="CG758" s="79">
        <f t="shared" si="1259"/>
        <v>0</v>
      </c>
      <c r="CH758" s="79">
        <f t="shared" si="1259"/>
        <v>0</v>
      </c>
      <c r="CI758" s="79">
        <f>SUM(BW758:CH758)</f>
        <v>0</v>
      </c>
      <c r="CJ758" s="80"/>
      <c r="CK758" s="581"/>
      <c r="CL758" s="581"/>
      <c r="CM758" s="581"/>
    </row>
    <row r="759" spans="1:91" x14ac:dyDescent="0.2">
      <c r="A759" s="124">
        <f>Kinder!E759</f>
        <v>0</v>
      </c>
      <c r="B759">
        <f>Kinder!F759</f>
        <v>0</v>
      </c>
      <c r="C759">
        <f>Kinder!G759</f>
        <v>0</v>
      </c>
      <c r="D759">
        <f>Kinder!H759</f>
        <v>0</v>
      </c>
      <c r="E759">
        <f>Kinder!I759</f>
        <v>0</v>
      </c>
      <c r="F759">
        <f>Kinder!J759</f>
        <v>0</v>
      </c>
      <c r="G759">
        <f>Kinder!K759</f>
        <v>0</v>
      </c>
      <c r="H759">
        <f>Kinder!L759</f>
        <v>0</v>
      </c>
      <c r="I759">
        <f>Kinder!M759</f>
        <v>0</v>
      </c>
      <c r="J759">
        <f>Kinder!N759</f>
        <v>0</v>
      </c>
      <c r="K759">
        <f>Kinder!O759</f>
        <v>0</v>
      </c>
      <c r="L759">
        <f>Kinder!P759</f>
        <v>0</v>
      </c>
      <c r="AX759" s="165">
        <f>IF(Kinder!BL759=4.5,'Berechnung 4_5 _ x'!$E$31,Kinder!BL759)</f>
        <v>0</v>
      </c>
      <c r="AY759" s="165">
        <f>IF(Kinder!F759=4.5,'Berechnung 4_5 _ x'!$E$31,Kinder!F759)</f>
        <v>0</v>
      </c>
      <c r="AZ759" s="165">
        <f>IF(Kinder!G759=4.5,'Berechnung 4_5 _ x'!$E$31,Kinder!G759)</f>
        <v>0</v>
      </c>
      <c r="BA759" s="165">
        <f>IF(Kinder!H759=4.5,'Berechnung 4_5 _ x'!$E$31,Kinder!H759)</f>
        <v>0</v>
      </c>
      <c r="BB759" s="165">
        <f>IF(Kinder!I759=4.5,'Berechnung 4_5 _ x'!$E$31,Kinder!I759)</f>
        <v>0</v>
      </c>
      <c r="BC759" s="165">
        <f>IF(Kinder!J759=4.5,'Berechnung 4_5 _ x'!$E$31,Kinder!J759)</f>
        <v>0</v>
      </c>
      <c r="BD759" s="165">
        <f>IF(Kinder!K759=4.5,'Berechnung 4_5 _ x'!$E$31,Kinder!K759)</f>
        <v>0</v>
      </c>
      <c r="BE759" s="165">
        <f>IF(Kinder!L759=4.5,'Berechnung 4_5 _ x'!$E$31,Kinder!L759)</f>
        <v>0</v>
      </c>
      <c r="BF759" s="165">
        <f>IF(Kinder!M759=4.5,'Berechnung 4_5 _ x'!$E$31,Kinder!M759)</f>
        <v>0</v>
      </c>
      <c r="BG759" s="165">
        <f>IF(Kinder!N759=4.5,'Berechnung 4_5 _ x'!$E$31,Kinder!N759)</f>
        <v>0</v>
      </c>
      <c r="BH759" s="165">
        <f>IF(Kinder!O759=4.5,'Berechnung 4_5 _ x'!$E$31,Kinder!O759)</f>
        <v>0</v>
      </c>
      <c r="BI759" s="165">
        <f>IF(Kinder!P759=4.5,'Berechnung 4_5 _ x'!$E$31,Kinder!P759)</f>
        <v>0</v>
      </c>
      <c r="BJ759" s="165"/>
      <c r="BK759" s="165"/>
      <c r="BL759" s="165"/>
      <c r="BM759" s="165"/>
      <c r="BN759" s="165"/>
      <c r="BO759" s="165"/>
      <c r="BP759" s="165"/>
      <c r="BQ759" s="165"/>
      <c r="BR759" s="165"/>
      <c r="BS759" s="165"/>
      <c r="BT759" s="165"/>
      <c r="BU759" s="165"/>
      <c r="BW759">
        <f t="shared" ref="BW759:CH759" si="1260">IF(MIN(AX759,AX760)&gt;=4.5,1*AX761,BJ760)</f>
        <v>0</v>
      </c>
      <c r="BX759">
        <f t="shared" si="1260"/>
        <v>0</v>
      </c>
      <c r="BY759">
        <f t="shared" si="1260"/>
        <v>0</v>
      </c>
      <c r="BZ759">
        <f t="shared" si="1260"/>
        <v>0</v>
      </c>
      <c r="CA759">
        <f t="shared" si="1260"/>
        <v>0</v>
      </c>
      <c r="CB759">
        <f t="shared" si="1260"/>
        <v>0</v>
      </c>
      <c r="CC759">
        <f t="shared" si="1260"/>
        <v>0</v>
      </c>
      <c r="CD759">
        <f t="shared" si="1260"/>
        <v>0</v>
      </c>
      <c r="CE759">
        <f t="shared" si="1260"/>
        <v>0</v>
      </c>
      <c r="CF759">
        <f t="shared" si="1260"/>
        <v>0</v>
      </c>
      <c r="CG759">
        <f t="shared" si="1260"/>
        <v>0</v>
      </c>
      <c r="CH759">
        <f t="shared" si="1260"/>
        <v>0</v>
      </c>
      <c r="CJ759" s="78">
        <f>SUM(BW759:CH759)</f>
        <v>0</v>
      </c>
      <c r="CK759" s="581">
        <f>CL759+CM759</f>
        <v>0</v>
      </c>
      <c r="CL759" s="581">
        <f>IF(COUNTIF(Kinder!E761:P761,Antrag!$C$4)=0,0,(IF(AND(A759=2,Kinder!E761=Antrag!$C$4),M760,0)+IF(AND(OR(A759=2,B759=2),Kinder!F761=Antrag!$C$4),N760,0)+IF(AND(OR(A759=2,B759=2,C759=2),Kinder!G761=Antrag!$C$4),O760,0)+IF(AND(OR(A759=2,B759=2,C759=2,D759=2),Kinder!H761=Antrag!$C$4),P760,0)+IF(AND(OR(A759=2,B759=2,C759=2,D759=2,E759=2),Kinder!I761=Antrag!$C$4),Q760,0)+IF(AND(OR(A759=2,B759=2,C759=2,D759=2,E759=2,F759=2),Kinder!J761=Antrag!$C$4),R760,0))/12)</f>
        <v>0</v>
      </c>
      <c r="CM759" s="581">
        <f>IF(COUNTIF(Kinder!E761:P761,Antrag!$C$4)=0,0,(IF(AND(OR(A759=2,B759=2,C759=2,D759=2,E759=2,F759=2,G759=2),Kinder!K761=Antrag!$C$4),S760,0)+IF(AND(OR(A759=2,B759=2,C759=2,D759=2,E759=2,F759=2,G759=2,H759=2),Kinder!L761=Antrag!$C$4),T760,0)+IF(AND(OR(A759=2,B759=2,C759=2,D759=2,E759=2,F759=2,G759=2,H759=2,I759=2),Kinder!M761=Antrag!$C$4),U760,0)+IF(AND(OR(A759=2,B759=2,C759=2,D759=2,E759=2,F759=2,G759=2,H759=2,I759=2,J759=2),Kinder!N761=Antrag!$C$4),V760,0)+IF(AND(OR(A759=2,B759=2,C759=2,D759=2,E759=2,F759=2,G759=2,H759=2,I759=2,J759=2,K759=2),Kinder!O761=Antrag!$C$4),W760,0)+IF(AND(OR(A759=2,B759=2,C759=2,D759=2,E759=2,F759=2,G759=2,H759=2,I759=2,J759=2,K759=2,L759=2),Kinder!P761=Antrag!$C$4),X760,0))/12)</f>
        <v>0</v>
      </c>
    </row>
    <row r="760" spans="1:91" x14ac:dyDescent="0.2">
      <c r="A760" s="124"/>
      <c r="M760">
        <f>Kinder!E760</f>
        <v>0</v>
      </c>
      <c r="N760">
        <f>Kinder!F760</f>
        <v>0</v>
      </c>
      <c r="O760">
        <f>Kinder!G760</f>
        <v>0</v>
      </c>
      <c r="P760">
        <f>Kinder!H760</f>
        <v>0</v>
      </c>
      <c r="Q760">
        <f>Kinder!I760</f>
        <v>0</v>
      </c>
      <c r="R760">
        <f>Kinder!J760</f>
        <v>0</v>
      </c>
      <c r="S760">
        <f>Kinder!K760</f>
        <v>0</v>
      </c>
      <c r="T760">
        <f>Kinder!L760</f>
        <v>0</v>
      </c>
      <c r="U760">
        <f>Kinder!M760</f>
        <v>0</v>
      </c>
      <c r="V760">
        <f>Kinder!N760</f>
        <v>0</v>
      </c>
      <c r="W760">
        <f>Kinder!O760</f>
        <v>0</v>
      </c>
      <c r="X760">
        <f>Kinder!P760</f>
        <v>0</v>
      </c>
      <c r="AX760">
        <f>IF(Kinder!BL759&gt;=4.5,IF('Berechnung 4_5 _ x'!D$5="Nein",4.5,IF(Kinder!AJ$903&lt;3,IF(MAX(Kinder!$AJ$903:AJ$903)&lt;3,4.5,Kinder!BL759),MIN('Berechnung 4_5 _ x'!$E$31:$F$32))),Kinder!BL759)</f>
        <v>0</v>
      </c>
      <c r="AY760">
        <f>IF(Kinder!BM759&gt;=4.5,IF('Berechnung 4_5 _ x'!E$5="Nein",4.5,IF(Kinder!AK$903&lt;3,IF(MAX(Kinder!$AJ$903:AK$903)&lt;3,4.5,Kinder!BM759),MIN('Berechnung 4_5 _ x'!$E$31:$F$32))),Kinder!BM759)</f>
        <v>0</v>
      </c>
      <c r="AZ760">
        <f>IF(Kinder!BN759&gt;=4.5,IF('Berechnung 4_5 _ x'!F$5="Nein",4.5,IF(Kinder!AL$903&lt;3,IF(MAX(Kinder!$AJ$903:AL$903)&lt;3,4.5,Kinder!BN759),MIN('Berechnung 4_5 _ x'!$E$31:$F$32))),Kinder!BN759)</f>
        <v>0</v>
      </c>
      <c r="BA760">
        <f>IF(Kinder!BO759&gt;=4.5,IF('Berechnung 4_5 _ x'!G$5="Nein",4.5,IF(Kinder!AM$903&lt;3,IF(MAX(Kinder!$AJ$903:AM$903)&lt;3,4.5,Kinder!BO759),MIN('Berechnung 4_5 _ x'!$E$31:$F$32))),Kinder!BO759)</f>
        <v>0</v>
      </c>
      <c r="BB760">
        <f>IF(Kinder!BP759&gt;=4.5,IF('Berechnung 4_5 _ x'!H$5="Nein",4.5,IF(Kinder!AN$903&lt;3,IF(MAX(Kinder!$AJ$903:AN$903)&lt;3,4.5,Kinder!BP759),MIN('Berechnung 4_5 _ x'!$E$31:$F$32))),Kinder!BP759)</f>
        <v>0</v>
      </c>
      <c r="BC760">
        <f>IF(Kinder!BQ759&gt;=4.5,IF('Berechnung 4_5 _ x'!I$5="Nein",4.5,IF(Kinder!AO$903&lt;3,IF(MAX(Kinder!$AJ$903:AO$903)&lt;3,4.5,Kinder!BQ759),MIN('Berechnung 4_5 _ x'!$E$31:$F$32))),Kinder!BQ759)</f>
        <v>0</v>
      </c>
      <c r="BD760">
        <f>IF(Kinder!BR759&gt;=4.5,IF('Berechnung 4_5 _ x'!J$5="Nein",4.5,IF(Kinder!AP$903&lt;3,IF(MAX(Kinder!$AJ$903:AP$903)&lt;3,4.5,Kinder!BR759),MIN('Berechnung 4_5 _ x'!$E$31:$F$32))),Kinder!BR759)</f>
        <v>0</v>
      </c>
      <c r="BE760">
        <f>IF(Kinder!BS759&gt;=4.5,IF('Berechnung 4_5 _ x'!K$5="Nein",4.5,IF(Kinder!AQ$903&lt;3,IF(MAX(Kinder!$AJ$903:AQ$903)&lt;3,4.5,Kinder!BS759),MIN('Berechnung 4_5 _ x'!$E$31:$F$32))),Kinder!BS759)</f>
        <v>0</v>
      </c>
      <c r="BF760">
        <f>IF(Kinder!BT759&gt;=4.5,IF('Berechnung 4_5 _ x'!L$5="Nein",4.5,IF(Kinder!AR$903&lt;3,IF(MAX(Kinder!$AJ$903:AR$903)&lt;3,4.5,Kinder!BT759),MIN('Berechnung 4_5 _ x'!$E$31:$F$32))),Kinder!BT759)</f>
        <v>0</v>
      </c>
      <c r="BG760">
        <f>IF(Kinder!BU759&gt;=4.5,IF('Berechnung 4_5 _ x'!M$5="Nein",4.5,IF(Kinder!AS$903&lt;3,IF(MAX(Kinder!$AJ$903:AS$903)&lt;3,4.5,Kinder!BU759),MIN('Berechnung 4_5 _ x'!$E$31:$F$32))),Kinder!BU759)</f>
        <v>0</v>
      </c>
      <c r="BH760">
        <f>IF(Kinder!BV759&gt;=4.5,IF('Berechnung 4_5 _ x'!N$5="Nein",4.5,IF(Kinder!AT$903&lt;3,IF(MAX(Kinder!$AJ$903:AT$903)&lt;3,4.5,Kinder!BV759),MIN('Berechnung 4_5 _ x'!$E$31:$F$32))),Kinder!BV759)</f>
        <v>0</v>
      </c>
      <c r="BI760">
        <f>IF(Kinder!BW759&gt;=4.5,IF('Berechnung 4_5 _ x'!O$5="Nein",4.5,IF(Kinder!AU$903&lt;3,IF(MAX(Kinder!$AJ$903:AU$903)&lt;3,4.5,Kinder!BW759),MIN('Berechnung 4_5 _ x'!$E$31:$F$32))),Kinder!BW759)</f>
        <v>0</v>
      </c>
      <c r="BJ760">
        <f t="shared" ref="BJ760:BU760" si="1261">MIN(AX759,AX760)*AX761</f>
        <v>0</v>
      </c>
      <c r="BK760">
        <f t="shared" si="1261"/>
        <v>0</v>
      </c>
      <c r="BL760">
        <f t="shared" si="1261"/>
        <v>0</v>
      </c>
      <c r="BM760">
        <f t="shared" si="1261"/>
        <v>0</v>
      </c>
      <c r="BN760">
        <f t="shared" si="1261"/>
        <v>0</v>
      </c>
      <c r="BO760">
        <f t="shared" si="1261"/>
        <v>0</v>
      </c>
      <c r="BP760">
        <f t="shared" si="1261"/>
        <v>0</v>
      </c>
      <c r="BQ760">
        <f t="shared" si="1261"/>
        <v>0</v>
      </c>
      <c r="BR760">
        <f t="shared" si="1261"/>
        <v>0</v>
      </c>
      <c r="BS760">
        <f t="shared" si="1261"/>
        <v>0</v>
      </c>
      <c r="BT760">
        <f t="shared" si="1261"/>
        <v>0</v>
      </c>
      <c r="BU760">
        <f t="shared" si="1261"/>
        <v>0</v>
      </c>
      <c r="BV760">
        <f>SUM(BJ760:BU760)</f>
        <v>0</v>
      </c>
      <c r="CJ760" s="78"/>
      <c r="CK760" s="581"/>
      <c r="CL760" s="581"/>
      <c r="CM760" s="581"/>
    </row>
    <row r="761" spans="1:91" ht="13.5" thickBot="1" x14ac:dyDescent="0.25">
      <c r="A761" s="167"/>
      <c r="B761" s="79"/>
      <c r="C761" s="79"/>
      <c r="D761" s="79"/>
      <c r="E761" s="79"/>
      <c r="F761" s="79"/>
      <c r="G761" s="79"/>
      <c r="H761" s="79"/>
      <c r="I761" s="79"/>
      <c r="J761" s="79"/>
      <c r="K761" s="79"/>
      <c r="L761" s="79"/>
      <c r="M761" s="79"/>
      <c r="N761" s="79"/>
      <c r="O761" s="79"/>
      <c r="P761" s="79"/>
      <c r="Q761" s="79"/>
      <c r="R761" s="79"/>
      <c r="S761" s="79"/>
      <c r="T761" s="79"/>
      <c r="U761" s="79"/>
      <c r="V761" s="79"/>
      <c r="W761" s="79"/>
      <c r="X761" s="79"/>
      <c r="Y761" s="79">
        <f t="shared" ref="Y761:AJ761" si="1262">A759*M760</f>
        <v>0</v>
      </c>
      <c r="Z761" s="79">
        <f t="shared" si="1262"/>
        <v>0</v>
      </c>
      <c r="AA761" s="79">
        <f t="shared" si="1262"/>
        <v>0</v>
      </c>
      <c r="AB761" s="79">
        <f t="shared" si="1262"/>
        <v>0</v>
      </c>
      <c r="AC761" s="79">
        <f t="shared" si="1262"/>
        <v>0</v>
      </c>
      <c r="AD761" s="79">
        <f t="shared" si="1262"/>
        <v>0</v>
      </c>
      <c r="AE761" s="79">
        <f t="shared" si="1262"/>
        <v>0</v>
      </c>
      <c r="AF761" s="79">
        <f t="shared" si="1262"/>
        <v>0</v>
      </c>
      <c r="AG761" s="79">
        <f t="shared" si="1262"/>
        <v>0</v>
      </c>
      <c r="AH761" s="79">
        <f t="shared" si="1262"/>
        <v>0</v>
      </c>
      <c r="AI761" s="79">
        <f t="shared" si="1262"/>
        <v>0</v>
      </c>
      <c r="AJ761" s="79">
        <f t="shared" si="1262"/>
        <v>0</v>
      </c>
      <c r="AK761" s="79">
        <f t="shared" ref="AK761:AV761" si="1263">IF(A759&gt;4.4,M760,A759*M760)</f>
        <v>0</v>
      </c>
      <c r="AL761" s="79">
        <f t="shared" si="1263"/>
        <v>0</v>
      </c>
      <c r="AM761" s="79">
        <f t="shared" si="1263"/>
        <v>0</v>
      </c>
      <c r="AN761" s="79">
        <f t="shared" si="1263"/>
        <v>0</v>
      </c>
      <c r="AO761" s="79">
        <f t="shared" si="1263"/>
        <v>0</v>
      </c>
      <c r="AP761" s="79">
        <f t="shared" si="1263"/>
        <v>0</v>
      </c>
      <c r="AQ761" s="79">
        <f t="shared" si="1263"/>
        <v>0</v>
      </c>
      <c r="AR761" s="79">
        <f t="shared" si="1263"/>
        <v>0</v>
      </c>
      <c r="AS761" s="79">
        <f t="shared" si="1263"/>
        <v>0</v>
      </c>
      <c r="AT761" s="79">
        <f t="shared" si="1263"/>
        <v>0</v>
      </c>
      <c r="AU761" s="79">
        <f t="shared" si="1263"/>
        <v>0</v>
      </c>
      <c r="AV761" s="79">
        <f t="shared" si="1263"/>
        <v>0</v>
      </c>
      <c r="AW761" s="79">
        <f>SUM(Y761:AJ761)</f>
        <v>0</v>
      </c>
      <c r="AX761" s="168">
        <f>Kinder!BL760</f>
        <v>0</v>
      </c>
      <c r="AY761" s="168">
        <f>Kinder!BM760</f>
        <v>0</v>
      </c>
      <c r="AZ761" s="168">
        <f>Kinder!BN760</f>
        <v>0</v>
      </c>
      <c r="BA761" s="168">
        <f>Kinder!BO760</f>
        <v>0</v>
      </c>
      <c r="BB761" s="168">
        <f>Kinder!BP760</f>
        <v>0</v>
      </c>
      <c r="BC761" s="168">
        <f>Kinder!BQ760</f>
        <v>0</v>
      </c>
      <c r="BD761" s="168">
        <f>Kinder!BR760</f>
        <v>0</v>
      </c>
      <c r="BE761" s="168">
        <f>Kinder!BS760</f>
        <v>0</v>
      </c>
      <c r="BF761" s="168">
        <f>Kinder!BT760</f>
        <v>0</v>
      </c>
      <c r="BG761" s="168">
        <f>Kinder!BU760</f>
        <v>0</v>
      </c>
      <c r="BH761" s="168">
        <f>Kinder!BV760</f>
        <v>0</v>
      </c>
      <c r="BI761" s="168">
        <f>Kinder!BW760</f>
        <v>0</v>
      </c>
      <c r="BV761" s="79"/>
      <c r="BW761" s="79">
        <f t="shared" ref="BW761:CH761" si="1264">IF(MIN(AX759,AX760)&gt;4.5,4.5*AX761,BJ760)</f>
        <v>0</v>
      </c>
      <c r="BX761" s="79">
        <f t="shared" si="1264"/>
        <v>0</v>
      </c>
      <c r="BY761" s="79">
        <f t="shared" si="1264"/>
        <v>0</v>
      </c>
      <c r="BZ761" s="79">
        <f t="shared" si="1264"/>
        <v>0</v>
      </c>
      <c r="CA761" s="79">
        <f t="shared" si="1264"/>
        <v>0</v>
      </c>
      <c r="CB761" s="79">
        <f t="shared" si="1264"/>
        <v>0</v>
      </c>
      <c r="CC761" s="79">
        <f t="shared" si="1264"/>
        <v>0</v>
      </c>
      <c r="CD761" s="79">
        <f t="shared" si="1264"/>
        <v>0</v>
      </c>
      <c r="CE761" s="79">
        <f t="shared" si="1264"/>
        <v>0</v>
      </c>
      <c r="CF761" s="79">
        <f t="shared" si="1264"/>
        <v>0</v>
      </c>
      <c r="CG761" s="79">
        <f t="shared" si="1264"/>
        <v>0</v>
      </c>
      <c r="CH761" s="79">
        <f t="shared" si="1264"/>
        <v>0</v>
      </c>
      <c r="CI761" s="79">
        <f>SUM(BW761:CH761)</f>
        <v>0</v>
      </c>
      <c r="CJ761" s="80"/>
      <c r="CK761" s="581"/>
      <c r="CL761" s="581"/>
      <c r="CM761" s="581"/>
    </row>
    <row r="762" spans="1:91" x14ac:dyDescent="0.2">
      <c r="A762" s="124">
        <f>Kinder!E762</f>
        <v>0</v>
      </c>
      <c r="B762">
        <f>Kinder!F762</f>
        <v>0</v>
      </c>
      <c r="C762">
        <f>Kinder!G762</f>
        <v>0</v>
      </c>
      <c r="D762">
        <f>Kinder!H762</f>
        <v>0</v>
      </c>
      <c r="E762">
        <f>Kinder!I762</f>
        <v>0</v>
      </c>
      <c r="F762">
        <f>Kinder!J762</f>
        <v>0</v>
      </c>
      <c r="G762">
        <f>Kinder!K762</f>
        <v>0</v>
      </c>
      <c r="H762">
        <f>Kinder!L762</f>
        <v>0</v>
      </c>
      <c r="I762">
        <f>Kinder!M762</f>
        <v>0</v>
      </c>
      <c r="J762">
        <f>Kinder!N762</f>
        <v>0</v>
      </c>
      <c r="K762">
        <f>Kinder!O762</f>
        <v>0</v>
      </c>
      <c r="L762">
        <f>Kinder!P762</f>
        <v>0</v>
      </c>
      <c r="AX762" s="165">
        <f>IF(Kinder!BL762=4.5,'Berechnung 4_5 _ x'!$E$31,Kinder!BL762)</f>
        <v>0</v>
      </c>
      <c r="AY762" s="165">
        <f>IF(Kinder!F762=4.5,'Berechnung 4_5 _ x'!$E$31,Kinder!F762)</f>
        <v>0</v>
      </c>
      <c r="AZ762" s="165">
        <f>IF(Kinder!G762=4.5,'Berechnung 4_5 _ x'!$E$31,Kinder!G762)</f>
        <v>0</v>
      </c>
      <c r="BA762" s="165">
        <f>IF(Kinder!H762=4.5,'Berechnung 4_5 _ x'!$E$31,Kinder!H762)</f>
        <v>0</v>
      </c>
      <c r="BB762" s="165">
        <f>IF(Kinder!I762=4.5,'Berechnung 4_5 _ x'!$E$31,Kinder!I762)</f>
        <v>0</v>
      </c>
      <c r="BC762" s="165">
        <f>IF(Kinder!J762=4.5,'Berechnung 4_5 _ x'!$E$31,Kinder!J762)</f>
        <v>0</v>
      </c>
      <c r="BD762" s="165">
        <f>IF(Kinder!K762=4.5,'Berechnung 4_5 _ x'!$E$31,Kinder!K762)</f>
        <v>0</v>
      </c>
      <c r="BE762" s="165">
        <f>IF(Kinder!L762=4.5,'Berechnung 4_5 _ x'!$E$31,Kinder!L762)</f>
        <v>0</v>
      </c>
      <c r="BF762" s="165">
        <f>IF(Kinder!M762=4.5,'Berechnung 4_5 _ x'!$E$31,Kinder!M762)</f>
        <v>0</v>
      </c>
      <c r="BG762" s="165">
        <f>IF(Kinder!N762=4.5,'Berechnung 4_5 _ x'!$E$31,Kinder!N762)</f>
        <v>0</v>
      </c>
      <c r="BH762" s="165">
        <f>IF(Kinder!O762=4.5,'Berechnung 4_5 _ x'!$E$31,Kinder!O762)</f>
        <v>0</v>
      </c>
      <c r="BI762" s="165">
        <f>IF(Kinder!P762=4.5,'Berechnung 4_5 _ x'!$E$31,Kinder!P762)</f>
        <v>0</v>
      </c>
      <c r="BJ762" s="165"/>
      <c r="BK762" s="165"/>
      <c r="BL762" s="165"/>
      <c r="BM762" s="165"/>
      <c r="BN762" s="165"/>
      <c r="BO762" s="165"/>
      <c r="BP762" s="165"/>
      <c r="BQ762" s="165"/>
      <c r="BR762" s="165"/>
      <c r="BS762" s="165"/>
      <c r="BT762" s="165"/>
      <c r="BU762" s="165"/>
      <c r="BW762">
        <f t="shared" ref="BW762:CH762" si="1265">IF(MIN(AX762,AX763)&gt;=4.5,1*AX764,BJ763)</f>
        <v>0</v>
      </c>
      <c r="BX762">
        <f t="shared" si="1265"/>
        <v>0</v>
      </c>
      <c r="BY762">
        <f t="shared" si="1265"/>
        <v>0</v>
      </c>
      <c r="BZ762">
        <f t="shared" si="1265"/>
        <v>0</v>
      </c>
      <c r="CA762">
        <f t="shared" si="1265"/>
        <v>0</v>
      </c>
      <c r="CB762">
        <f t="shared" si="1265"/>
        <v>0</v>
      </c>
      <c r="CC762">
        <f t="shared" si="1265"/>
        <v>0</v>
      </c>
      <c r="CD762">
        <f t="shared" si="1265"/>
        <v>0</v>
      </c>
      <c r="CE762">
        <f t="shared" si="1265"/>
        <v>0</v>
      </c>
      <c r="CF762">
        <f t="shared" si="1265"/>
        <v>0</v>
      </c>
      <c r="CG762">
        <f t="shared" si="1265"/>
        <v>0</v>
      </c>
      <c r="CH762">
        <f t="shared" si="1265"/>
        <v>0</v>
      </c>
      <c r="CJ762" s="78">
        <f>SUM(BW762:CH762)</f>
        <v>0</v>
      </c>
      <c r="CK762" s="581">
        <f>CL762+CM762</f>
        <v>0</v>
      </c>
      <c r="CL762" s="581">
        <f>IF(COUNTIF(Kinder!E764:P764,Antrag!$C$4)=0,0,(IF(AND(A762=2,Kinder!E764=Antrag!$C$4),M763,0)+IF(AND(OR(A762=2,B762=2),Kinder!F764=Antrag!$C$4),N763,0)+IF(AND(OR(A762=2,B762=2,C762=2),Kinder!G764=Antrag!$C$4),O763,0)+IF(AND(OR(A762=2,B762=2,C762=2,D762=2),Kinder!H764=Antrag!$C$4),P763,0)+IF(AND(OR(A762=2,B762=2,C762=2,D762=2,E762=2),Kinder!I764=Antrag!$C$4),Q763,0)+IF(AND(OR(A762=2,B762=2,C762=2,D762=2,E762=2,F762=2),Kinder!J764=Antrag!$C$4),R763,0))/12)</f>
        <v>0</v>
      </c>
      <c r="CM762" s="581">
        <f>IF(COUNTIF(Kinder!E764:P764,Antrag!$C$4)=0,0,(IF(AND(OR(A762=2,B762=2,C762=2,D762=2,E762=2,F762=2,G762=2),Kinder!K764=Antrag!$C$4),S763,0)+IF(AND(OR(A762=2,B762=2,C762=2,D762=2,E762=2,F762=2,G762=2,H762=2),Kinder!L764=Antrag!$C$4),T763,0)+IF(AND(OR(A762=2,B762=2,C762=2,D762=2,E762=2,F762=2,G762=2,H762=2,I762=2),Kinder!M764=Antrag!$C$4),U763,0)+IF(AND(OR(A762=2,B762=2,C762=2,D762=2,E762=2,F762=2,G762=2,H762=2,I762=2,J762=2),Kinder!N764=Antrag!$C$4),V763,0)+IF(AND(OR(A762=2,B762=2,C762=2,D762=2,E762=2,F762=2,G762=2,H762=2,I762=2,J762=2,K762=2),Kinder!O764=Antrag!$C$4),W763,0)+IF(AND(OR(A762=2,B762=2,C762=2,D762=2,E762=2,F762=2,G762=2,H762=2,I762=2,J762=2,K762=2,L762=2),Kinder!P764=Antrag!$C$4),X763,0))/12)</f>
        <v>0</v>
      </c>
    </row>
    <row r="763" spans="1:91" x14ac:dyDescent="0.2">
      <c r="A763" s="124"/>
      <c r="M763">
        <f>Kinder!E763</f>
        <v>0</v>
      </c>
      <c r="N763">
        <f>Kinder!F763</f>
        <v>0</v>
      </c>
      <c r="O763">
        <f>Kinder!G763</f>
        <v>0</v>
      </c>
      <c r="P763">
        <f>Kinder!H763</f>
        <v>0</v>
      </c>
      <c r="Q763">
        <f>Kinder!I763</f>
        <v>0</v>
      </c>
      <c r="R763">
        <f>Kinder!J763</f>
        <v>0</v>
      </c>
      <c r="S763">
        <f>Kinder!K763</f>
        <v>0</v>
      </c>
      <c r="T763">
        <f>Kinder!L763</f>
        <v>0</v>
      </c>
      <c r="U763">
        <f>Kinder!M763</f>
        <v>0</v>
      </c>
      <c r="V763">
        <f>Kinder!N763</f>
        <v>0</v>
      </c>
      <c r="W763">
        <f>Kinder!O763</f>
        <v>0</v>
      </c>
      <c r="X763">
        <f>Kinder!P763</f>
        <v>0</v>
      </c>
      <c r="AX763">
        <f>IF(Kinder!BL762&gt;=4.5,IF('Berechnung 4_5 _ x'!D$5="Nein",4.5,IF(Kinder!AJ$903&lt;3,IF(MAX(Kinder!$AJ$903:AJ$903)&lt;3,4.5,Kinder!BL762),MIN('Berechnung 4_5 _ x'!$E$31:$F$32))),Kinder!BL762)</f>
        <v>0</v>
      </c>
      <c r="AY763">
        <f>IF(Kinder!BM762&gt;=4.5,IF('Berechnung 4_5 _ x'!E$5="Nein",4.5,IF(Kinder!AK$903&lt;3,IF(MAX(Kinder!$AJ$903:AK$903)&lt;3,4.5,Kinder!BM762),MIN('Berechnung 4_5 _ x'!$E$31:$F$32))),Kinder!BM762)</f>
        <v>0</v>
      </c>
      <c r="AZ763">
        <f>IF(Kinder!BN762&gt;=4.5,IF('Berechnung 4_5 _ x'!F$5="Nein",4.5,IF(Kinder!AL$903&lt;3,IF(MAX(Kinder!$AJ$903:AL$903)&lt;3,4.5,Kinder!BN762),MIN('Berechnung 4_5 _ x'!$E$31:$F$32))),Kinder!BN762)</f>
        <v>0</v>
      </c>
      <c r="BA763">
        <f>IF(Kinder!BO762&gt;=4.5,IF('Berechnung 4_5 _ x'!G$5="Nein",4.5,IF(Kinder!AM$903&lt;3,IF(MAX(Kinder!$AJ$903:AM$903)&lt;3,4.5,Kinder!BO762),MIN('Berechnung 4_5 _ x'!$E$31:$F$32))),Kinder!BO762)</f>
        <v>0</v>
      </c>
      <c r="BB763">
        <f>IF(Kinder!BP762&gt;=4.5,IF('Berechnung 4_5 _ x'!H$5="Nein",4.5,IF(Kinder!AN$903&lt;3,IF(MAX(Kinder!$AJ$903:AN$903)&lt;3,4.5,Kinder!BP762),MIN('Berechnung 4_5 _ x'!$E$31:$F$32))),Kinder!BP762)</f>
        <v>0</v>
      </c>
      <c r="BC763">
        <f>IF(Kinder!BQ762&gt;=4.5,IF('Berechnung 4_5 _ x'!I$5="Nein",4.5,IF(Kinder!AO$903&lt;3,IF(MAX(Kinder!$AJ$903:AO$903)&lt;3,4.5,Kinder!BQ762),MIN('Berechnung 4_5 _ x'!$E$31:$F$32))),Kinder!BQ762)</f>
        <v>0</v>
      </c>
      <c r="BD763">
        <f>IF(Kinder!BR762&gt;=4.5,IF('Berechnung 4_5 _ x'!J$5="Nein",4.5,IF(Kinder!AP$903&lt;3,IF(MAX(Kinder!$AJ$903:AP$903)&lt;3,4.5,Kinder!BR762),MIN('Berechnung 4_5 _ x'!$E$31:$F$32))),Kinder!BR762)</f>
        <v>0</v>
      </c>
      <c r="BE763">
        <f>IF(Kinder!BS762&gt;=4.5,IF('Berechnung 4_5 _ x'!K$5="Nein",4.5,IF(Kinder!AQ$903&lt;3,IF(MAX(Kinder!$AJ$903:AQ$903)&lt;3,4.5,Kinder!BS762),MIN('Berechnung 4_5 _ x'!$E$31:$F$32))),Kinder!BS762)</f>
        <v>0</v>
      </c>
      <c r="BF763">
        <f>IF(Kinder!BT762&gt;=4.5,IF('Berechnung 4_5 _ x'!L$5="Nein",4.5,IF(Kinder!AR$903&lt;3,IF(MAX(Kinder!$AJ$903:AR$903)&lt;3,4.5,Kinder!BT762),MIN('Berechnung 4_5 _ x'!$E$31:$F$32))),Kinder!BT762)</f>
        <v>0</v>
      </c>
      <c r="BG763">
        <f>IF(Kinder!BU762&gt;=4.5,IF('Berechnung 4_5 _ x'!M$5="Nein",4.5,IF(Kinder!AS$903&lt;3,IF(MAX(Kinder!$AJ$903:AS$903)&lt;3,4.5,Kinder!BU762),MIN('Berechnung 4_5 _ x'!$E$31:$F$32))),Kinder!BU762)</f>
        <v>0</v>
      </c>
      <c r="BH763">
        <f>IF(Kinder!BV762&gt;=4.5,IF('Berechnung 4_5 _ x'!N$5="Nein",4.5,IF(Kinder!AT$903&lt;3,IF(MAX(Kinder!$AJ$903:AT$903)&lt;3,4.5,Kinder!BV762),MIN('Berechnung 4_5 _ x'!$E$31:$F$32))),Kinder!BV762)</f>
        <v>0</v>
      </c>
      <c r="BI763">
        <f>IF(Kinder!BW762&gt;=4.5,IF('Berechnung 4_5 _ x'!O$5="Nein",4.5,IF(Kinder!AU$903&lt;3,IF(MAX(Kinder!$AJ$903:AU$903)&lt;3,4.5,Kinder!BW762),MIN('Berechnung 4_5 _ x'!$E$31:$F$32))),Kinder!BW762)</f>
        <v>0</v>
      </c>
      <c r="BJ763">
        <f t="shared" ref="BJ763:BU763" si="1266">MIN(AX762,AX763)*AX764</f>
        <v>0</v>
      </c>
      <c r="BK763">
        <f t="shared" si="1266"/>
        <v>0</v>
      </c>
      <c r="BL763">
        <f t="shared" si="1266"/>
        <v>0</v>
      </c>
      <c r="BM763">
        <f t="shared" si="1266"/>
        <v>0</v>
      </c>
      <c r="BN763">
        <f t="shared" si="1266"/>
        <v>0</v>
      </c>
      <c r="BO763">
        <f t="shared" si="1266"/>
        <v>0</v>
      </c>
      <c r="BP763">
        <f t="shared" si="1266"/>
        <v>0</v>
      </c>
      <c r="BQ763">
        <f t="shared" si="1266"/>
        <v>0</v>
      </c>
      <c r="BR763">
        <f t="shared" si="1266"/>
        <v>0</v>
      </c>
      <c r="BS763">
        <f t="shared" si="1266"/>
        <v>0</v>
      </c>
      <c r="BT763">
        <f t="shared" si="1266"/>
        <v>0</v>
      </c>
      <c r="BU763">
        <f t="shared" si="1266"/>
        <v>0</v>
      </c>
      <c r="BV763">
        <f>SUM(BJ763:BU763)</f>
        <v>0</v>
      </c>
      <c r="CJ763" s="78"/>
      <c r="CK763" s="581"/>
      <c r="CL763" s="581"/>
      <c r="CM763" s="581"/>
    </row>
    <row r="764" spans="1:91" ht="13.5" thickBot="1" x14ac:dyDescent="0.25">
      <c r="A764" s="167"/>
      <c r="B764" s="79"/>
      <c r="C764" s="79"/>
      <c r="D764" s="79"/>
      <c r="E764" s="79"/>
      <c r="F764" s="79"/>
      <c r="G764" s="79"/>
      <c r="H764" s="79"/>
      <c r="I764" s="79"/>
      <c r="J764" s="79"/>
      <c r="K764" s="79"/>
      <c r="L764" s="79"/>
      <c r="M764" s="79"/>
      <c r="N764" s="79"/>
      <c r="O764" s="79"/>
      <c r="P764" s="79"/>
      <c r="Q764" s="79"/>
      <c r="R764" s="79"/>
      <c r="S764" s="79"/>
      <c r="T764" s="79"/>
      <c r="U764" s="79"/>
      <c r="V764" s="79"/>
      <c r="W764" s="79"/>
      <c r="X764" s="79"/>
      <c r="Y764" s="79">
        <f t="shared" ref="Y764:AJ764" si="1267">A762*M763</f>
        <v>0</v>
      </c>
      <c r="Z764" s="79">
        <f t="shared" si="1267"/>
        <v>0</v>
      </c>
      <c r="AA764" s="79">
        <f t="shared" si="1267"/>
        <v>0</v>
      </c>
      <c r="AB764" s="79">
        <f t="shared" si="1267"/>
        <v>0</v>
      </c>
      <c r="AC764" s="79">
        <f t="shared" si="1267"/>
        <v>0</v>
      </c>
      <c r="AD764" s="79">
        <f t="shared" si="1267"/>
        <v>0</v>
      </c>
      <c r="AE764" s="79">
        <f t="shared" si="1267"/>
        <v>0</v>
      </c>
      <c r="AF764" s="79">
        <f t="shared" si="1267"/>
        <v>0</v>
      </c>
      <c r="AG764" s="79">
        <f t="shared" si="1267"/>
        <v>0</v>
      </c>
      <c r="AH764" s="79">
        <f t="shared" si="1267"/>
        <v>0</v>
      </c>
      <c r="AI764" s="79">
        <f t="shared" si="1267"/>
        <v>0</v>
      </c>
      <c r="AJ764" s="79">
        <f t="shared" si="1267"/>
        <v>0</v>
      </c>
      <c r="AK764" s="79">
        <f t="shared" ref="AK764:AV764" si="1268">IF(A762&gt;4.4,M763,A762*M763)</f>
        <v>0</v>
      </c>
      <c r="AL764" s="79">
        <f t="shared" si="1268"/>
        <v>0</v>
      </c>
      <c r="AM764" s="79">
        <f t="shared" si="1268"/>
        <v>0</v>
      </c>
      <c r="AN764" s="79">
        <f t="shared" si="1268"/>
        <v>0</v>
      </c>
      <c r="AO764" s="79">
        <f t="shared" si="1268"/>
        <v>0</v>
      </c>
      <c r="AP764" s="79">
        <f t="shared" si="1268"/>
        <v>0</v>
      </c>
      <c r="AQ764" s="79">
        <f t="shared" si="1268"/>
        <v>0</v>
      </c>
      <c r="AR764" s="79">
        <f t="shared" si="1268"/>
        <v>0</v>
      </c>
      <c r="AS764" s="79">
        <f t="shared" si="1268"/>
        <v>0</v>
      </c>
      <c r="AT764" s="79">
        <f t="shared" si="1268"/>
        <v>0</v>
      </c>
      <c r="AU764" s="79">
        <f t="shared" si="1268"/>
        <v>0</v>
      </c>
      <c r="AV764" s="79">
        <f t="shared" si="1268"/>
        <v>0</v>
      </c>
      <c r="AW764" s="79">
        <f>SUM(Y764:AJ764)</f>
        <v>0</v>
      </c>
      <c r="AX764" s="168">
        <f>Kinder!BL763</f>
        <v>0</v>
      </c>
      <c r="AY764" s="168">
        <f>Kinder!BM763</f>
        <v>0</v>
      </c>
      <c r="AZ764" s="168">
        <f>Kinder!BN763</f>
        <v>0</v>
      </c>
      <c r="BA764" s="168">
        <f>Kinder!BO763</f>
        <v>0</v>
      </c>
      <c r="BB764" s="168">
        <f>Kinder!BP763</f>
        <v>0</v>
      </c>
      <c r="BC764" s="168">
        <f>Kinder!BQ763</f>
        <v>0</v>
      </c>
      <c r="BD764" s="168">
        <f>Kinder!BR763</f>
        <v>0</v>
      </c>
      <c r="BE764" s="168">
        <f>Kinder!BS763</f>
        <v>0</v>
      </c>
      <c r="BF764" s="168">
        <f>Kinder!BT763</f>
        <v>0</v>
      </c>
      <c r="BG764" s="168">
        <f>Kinder!BU763</f>
        <v>0</v>
      </c>
      <c r="BH764" s="168">
        <f>Kinder!BV763</f>
        <v>0</v>
      </c>
      <c r="BI764" s="168">
        <f>Kinder!BW763</f>
        <v>0</v>
      </c>
      <c r="BV764" s="79"/>
      <c r="BW764" s="79">
        <f t="shared" ref="BW764:CH764" si="1269">IF(MIN(AX762,AX763)&gt;4.5,4.5*AX764,BJ763)</f>
        <v>0</v>
      </c>
      <c r="BX764" s="79">
        <f t="shared" si="1269"/>
        <v>0</v>
      </c>
      <c r="BY764" s="79">
        <f t="shared" si="1269"/>
        <v>0</v>
      </c>
      <c r="BZ764" s="79">
        <f t="shared" si="1269"/>
        <v>0</v>
      </c>
      <c r="CA764" s="79">
        <f t="shared" si="1269"/>
        <v>0</v>
      </c>
      <c r="CB764" s="79">
        <f t="shared" si="1269"/>
        <v>0</v>
      </c>
      <c r="CC764" s="79">
        <f t="shared" si="1269"/>
        <v>0</v>
      </c>
      <c r="CD764" s="79">
        <f t="shared" si="1269"/>
        <v>0</v>
      </c>
      <c r="CE764" s="79">
        <f t="shared" si="1269"/>
        <v>0</v>
      </c>
      <c r="CF764" s="79">
        <f t="shared" si="1269"/>
        <v>0</v>
      </c>
      <c r="CG764" s="79">
        <f t="shared" si="1269"/>
        <v>0</v>
      </c>
      <c r="CH764" s="79">
        <f t="shared" si="1269"/>
        <v>0</v>
      </c>
      <c r="CI764" s="79">
        <f>SUM(BW764:CH764)</f>
        <v>0</v>
      </c>
      <c r="CJ764" s="80"/>
      <c r="CK764" s="581"/>
      <c r="CL764" s="581"/>
      <c r="CM764" s="581"/>
    </row>
    <row r="765" spans="1:91" x14ac:dyDescent="0.2">
      <c r="A765" s="124">
        <f>Kinder!E765</f>
        <v>0</v>
      </c>
      <c r="B765">
        <f>Kinder!F765</f>
        <v>0</v>
      </c>
      <c r="C765">
        <f>Kinder!G765</f>
        <v>0</v>
      </c>
      <c r="D765">
        <f>Kinder!H765</f>
        <v>0</v>
      </c>
      <c r="E765">
        <f>Kinder!I765</f>
        <v>0</v>
      </c>
      <c r="F765">
        <f>Kinder!J765</f>
        <v>0</v>
      </c>
      <c r="G765">
        <f>Kinder!K765</f>
        <v>0</v>
      </c>
      <c r="H765">
        <f>Kinder!L765</f>
        <v>0</v>
      </c>
      <c r="I765">
        <f>Kinder!M765</f>
        <v>0</v>
      </c>
      <c r="J765">
        <f>Kinder!N765</f>
        <v>0</v>
      </c>
      <c r="K765">
        <f>Kinder!O765</f>
        <v>0</v>
      </c>
      <c r="L765">
        <f>Kinder!P765</f>
        <v>0</v>
      </c>
      <c r="AX765" s="165">
        <f>IF(Kinder!BL765=4.5,'Berechnung 4_5 _ x'!$E$31,Kinder!BL765)</f>
        <v>0</v>
      </c>
      <c r="AY765" s="165">
        <f>IF(Kinder!F765=4.5,'Berechnung 4_5 _ x'!$E$31,Kinder!F765)</f>
        <v>0</v>
      </c>
      <c r="AZ765" s="165">
        <f>IF(Kinder!G765=4.5,'Berechnung 4_5 _ x'!$E$31,Kinder!G765)</f>
        <v>0</v>
      </c>
      <c r="BA765" s="165">
        <f>IF(Kinder!H765=4.5,'Berechnung 4_5 _ x'!$E$31,Kinder!H765)</f>
        <v>0</v>
      </c>
      <c r="BB765" s="165">
        <f>IF(Kinder!I765=4.5,'Berechnung 4_5 _ x'!$E$31,Kinder!I765)</f>
        <v>0</v>
      </c>
      <c r="BC765" s="165">
        <f>IF(Kinder!J765=4.5,'Berechnung 4_5 _ x'!$E$31,Kinder!J765)</f>
        <v>0</v>
      </c>
      <c r="BD765" s="165">
        <f>IF(Kinder!K765=4.5,'Berechnung 4_5 _ x'!$E$31,Kinder!K765)</f>
        <v>0</v>
      </c>
      <c r="BE765" s="165">
        <f>IF(Kinder!L765=4.5,'Berechnung 4_5 _ x'!$E$31,Kinder!L765)</f>
        <v>0</v>
      </c>
      <c r="BF765" s="165">
        <f>IF(Kinder!M765=4.5,'Berechnung 4_5 _ x'!$E$31,Kinder!M765)</f>
        <v>0</v>
      </c>
      <c r="BG765" s="165">
        <f>IF(Kinder!N765=4.5,'Berechnung 4_5 _ x'!$E$31,Kinder!N765)</f>
        <v>0</v>
      </c>
      <c r="BH765" s="165">
        <f>IF(Kinder!O765=4.5,'Berechnung 4_5 _ x'!$E$31,Kinder!O765)</f>
        <v>0</v>
      </c>
      <c r="BI765" s="165">
        <f>IF(Kinder!P765=4.5,'Berechnung 4_5 _ x'!$E$31,Kinder!P765)</f>
        <v>0</v>
      </c>
      <c r="BJ765" s="165"/>
      <c r="BK765" s="165"/>
      <c r="BL765" s="165"/>
      <c r="BM765" s="165"/>
      <c r="BN765" s="165"/>
      <c r="BO765" s="165"/>
      <c r="BP765" s="165"/>
      <c r="BQ765" s="165"/>
      <c r="BR765" s="165"/>
      <c r="BS765" s="165"/>
      <c r="BT765" s="165"/>
      <c r="BU765" s="165"/>
      <c r="BW765">
        <f t="shared" ref="BW765:CH765" si="1270">IF(MIN(AX765,AX766)&gt;=4.5,1*AX767,BJ766)</f>
        <v>0</v>
      </c>
      <c r="BX765">
        <f t="shared" si="1270"/>
        <v>0</v>
      </c>
      <c r="BY765">
        <f t="shared" si="1270"/>
        <v>0</v>
      </c>
      <c r="BZ765">
        <f t="shared" si="1270"/>
        <v>0</v>
      </c>
      <c r="CA765">
        <f t="shared" si="1270"/>
        <v>0</v>
      </c>
      <c r="CB765">
        <f t="shared" si="1270"/>
        <v>0</v>
      </c>
      <c r="CC765">
        <f t="shared" si="1270"/>
        <v>0</v>
      </c>
      <c r="CD765">
        <f t="shared" si="1270"/>
        <v>0</v>
      </c>
      <c r="CE765">
        <f t="shared" si="1270"/>
        <v>0</v>
      </c>
      <c r="CF765">
        <f t="shared" si="1270"/>
        <v>0</v>
      </c>
      <c r="CG765">
        <f t="shared" si="1270"/>
        <v>0</v>
      </c>
      <c r="CH765">
        <f t="shared" si="1270"/>
        <v>0</v>
      </c>
      <c r="CJ765" s="78">
        <f>SUM(BW765:CH765)</f>
        <v>0</v>
      </c>
      <c r="CK765" s="581">
        <f>CL765+CM765</f>
        <v>0</v>
      </c>
      <c r="CL765" s="581">
        <f>IF(COUNTIF(Kinder!E767:P767,Antrag!$C$4)=0,0,(IF(AND(A765=2,Kinder!E767=Antrag!$C$4),M766,0)+IF(AND(OR(A765=2,B765=2),Kinder!F767=Antrag!$C$4),N766,0)+IF(AND(OR(A765=2,B765=2,C765=2),Kinder!G767=Antrag!$C$4),O766,0)+IF(AND(OR(A765=2,B765=2,C765=2,D765=2),Kinder!H767=Antrag!$C$4),P766,0)+IF(AND(OR(A765=2,B765=2,C765=2,D765=2,E765=2),Kinder!I767=Antrag!$C$4),Q766,0)+IF(AND(OR(A765=2,B765=2,C765=2,D765=2,E765=2,F765=2),Kinder!J767=Antrag!$C$4),R766,0))/12)</f>
        <v>0</v>
      </c>
      <c r="CM765" s="581">
        <f>IF(COUNTIF(Kinder!E767:P767,Antrag!$C$4)=0,0,(IF(AND(OR(A765=2,B765=2,C765=2,D765=2,E765=2,F765=2,G765=2),Kinder!K767=Antrag!$C$4),S766,0)+IF(AND(OR(A765=2,B765=2,C765=2,D765=2,E765=2,F765=2,G765=2,H765=2),Kinder!L767=Antrag!$C$4),T766,0)+IF(AND(OR(A765=2,B765=2,C765=2,D765=2,E765=2,F765=2,G765=2,H765=2,I765=2),Kinder!M767=Antrag!$C$4),U766,0)+IF(AND(OR(A765=2,B765=2,C765=2,D765=2,E765=2,F765=2,G765=2,H765=2,I765=2,J765=2),Kinder!N767=Antrag!$C$4),V766,0)+IF(AND(OR(A765=2,B765=2,C765=2,D765=2,E765=2,F765=2,G765=2,H765=2,I765=2,J765=2,K765=2),Kinder!O767=Antrag!$C$4),W766,0)+IF(AND(OR(A765=2,B765=2,C765=2,D765=2,E765=2,F765=2,G765=2,H765=2,I765=2,J765=2,K765=2,L765=2),Kinder!P767=Antrag!$C$4),X766,0))/12)</f>
        <v>0</v>
      </c>
    </row>
    <row r="766" spans="1:91" x14ac:dyDescent="0.2">
      <c r="A766" s="124"/>
      <c r="M766">
        <f>Kinder!E766</f>
        <v>0</v>
      </c>
      <c r="N766">
        <f>Kinder!F766</f>
        <v>0</v>
      </c>
      <c r="O766">
        <f>Kinder!G766</f>
        <v>0</v>
      </c>
      <c r="P766">
        <f>Kinder!H766</f>
        <v>0</v>
      </c>
      <c r="Q766">
        <f>Kinder!I766</f>
        <v>0</v>
      </c>
      <c r="R766">
        <f>Kinder!J766</f>
        <v>0</v>
      </c>
      <c r="S766">
        <f>Kinder!K766</f>
        <v>0</v>
      </c>
      <c r="T766">
        <f>Kinder!L766</f>
        <v>0</v>
      </c>
      <c r="U766">
        <f>Kinder!M766</f>
        <v>0</v>
      </c>
      <c r="V766">
        <f>Kinder!N766</f>
        <v>0</v>
      </c>
      <c r="W766">
        <f>Kinder!O766</f>
        <v>0</v>
      </c>
      <c r="X766">
        <f>Kinder!P766</f>
        <v>0</v>
      </c>
      <c r="AX766">
        <f>IF(Kinder!BL765&gt;=4.5,IF('Berechnung 4_5 _ x'!D$5="Nein",4.5,IF(Kinder!AJ$903&lt;3,IF(MAX(Kinder!$AJ$903:AJ$903)&lt;3,4.5,Kinder!BL765),MIN('Berechnung 4_5 _ x'!$E$31:$F$32))),Kinder!BL765)</f>
        <v>0</v>
      </c>
      <c r="AY766">
        <f>IF(Kinder!BM765&gt;=4.5,IF('Berechnung 4_5 _ x'!E$5="Nein",4.5,IF(Kinder!AK$903&lt;3,IF(MAX(Kinder!$AJ$903:AK$903)&lt;3,4.5,Kinder!BM765),MIN('Berechnung 4_5 _ x'!$E$31:$F$32))),Kinder!BM765)</f>
        <v>0</v>
      </c>
      <c r="AZ766">
        <f>IF(Kinder!BN765&gt;=4.5,IF('Berechnung 4_5 _ x'!F$5="Nein",4.5,IF(Kinder!AL$903&lt;3,IF(MAX(Kinder!$AJ$903:AL$903)&lt;3,4.5,Kinder!BN765),MIN('Berechnung 4_5 _ x'!$E$31:$F$32))),Kinder!BN765)</f>
        <v>0</v>
      </c>
      <c r="BA766">
        <f>IF(Kinder!BO765&gt;=4.5,IF('Berechnung 4_5 _ x'!G$5="Nein",4.5,IF(Kinder!AM$903&lt;3,IF(MAX(Kinder!$AJ$903:AM$903)&lt;3,4.5,Kinder!BO765),MIN('Berechnung 4_5 _ x'!$E$31:$F$32))),Kinder!BO765)</f>
        <v>0</v>
      </c>
      <c r="BB766">
        <f>IF(Kinder!BP765&gt;=4.5,IF('Berechnung 4_5 _ x'!H$5="Nein",4.5,IF(Kinder!AN$903&lt;3,IF(MAX(Kinder!$AJ$903:AN$903)&lt;3,4.5,Kinder!BP765),MIN('Berechnung 4_5 _ x'!$E$31:$F$32))),Kinder!BP765)</f>
        <v>0</v>
      </c>
      <c r="BC766">
        <f>IF(Kinder!BQ765&gt;=4.5,IF('Berechnung 4_5 _ x'!I$5="Nein",4.5,IF(Kinder!AO$903&lt;3,IF(MAX(Kinder!$AJ$903:AO$903)&lt;3,4.5,Kinder!BQ765),MIN('Berechnung 4_5 _ x'!$E$31:$F$32))),Kinder!BQ765)</f>
        <v>0</v>
      </c>
      <c r="BD766">
        <f>IF(Kinder!BR765&gt;=4.5,IF('Berechnung 4_5 _ x'!J$5="Nein",4.5,IF(Kinder!AP$903&lt;3,IF(MAX(Kinder!$AJ$903:AP$903)&lt;3,4.5,Kinder!BR765),MIN('Berechnung 4_5 _ x'!$E$31:$F$32))),Kinder!BR765)</f>
        <v>0</v>
      </c>
      <c r="BE766">
        <f>IF(Kinder!BS765&gt;=4.5,IF('Berechnung 4_5 _ x'!K$5="Nein",4.5,IF(Kinder!AQ$903&lt;3,IF(MAX(Kinder!$AJ$903:AQ$903)&lt;3,4.5,Kinder!BS765),MIN('Berechnung 4_5 _ x'!$E$31:$F$32))),Kinder!BS765)</f>
        <v>0</v>
      </c>
      <c r="BF766">
        <f>IF(Kinder!BT765&gt;=4.5,IF('Berechnung 4_5 _ x'!L$5="Nein",4.5,IF(Kinder!AR$903&lt;3,IF(MAX(Kinder!$AJ$903:AR$903)&lt;3,4.5,Kinder!BT765),MIN('Berechnung 4_5 _ x'!$E$31:$F$32))),Kinder!BT765)</f>
        <v>0</v>
      </c>
      <c r="BG766">
        <f>IF(Kinder!BU765&gt;=4.5,IF('Berechnung 4_5 _ x'!M$5="Nein",4.5,IF(Kinder!AS$903&lt;3,IF(MAX(Kinder!$AJ$903:AS$903)&lt;3,4.5,Kinder!BU765),MIN('Berechnung 4_5 _ x'!$E$31:$F$32))),Kinder!BU765)</f>
        <v>0</v>
      </c>
      <c r="BH766">
        <f>IF(Kinder!BV765&gt;=4.5,IF('Berechnung 4_5 _ x'!N$5="Nein",4.5,IF(Kinder!AT$903&lt;3,IF(MAX(Kinder!$AJ$903:AT$903)&lt;3,4.5,Kinder!BV765),MIN('Berechnung 4_5 _ x'!$E$31:$F$32))),Kinder!BV765)</f>
        <v>0</v>
      </c>
      <c r="BI766">
        <f>IF(Kinder!BW765&gt;=4.5,IF('Berechnung 4_5 _ x'!O$5="Nein",4.5,IF(Kinder!AU$903&lt;3,IF(MAX(Kinder!$AJ$903:AU$903)&lt;3,4.5,Kinder!BW765),MIN('Berechnung 4_5 _ x'!$E$31:$F$32))),Kinder!BW765)</f>
        <v>0</v>
      </c>
      <c r="BJ766">
        <f t="shared" ref="BJ766:BU766" si="1271">MIN(AX765,AX766)*AX767</f>
        <v>0</v>
      </c>
      <c r="BK766">
        <f t="shared" si="1271"/>
        <v>0</v>
      </c>
      <c r="BL766">
        <f t="shared" si="1271"/>
        <v>0</v>
      </c>
      <c r="BM766">
        <f t="shared" si="1271"/>
        <v>0</v>
      </c>
      <c r="BN766">
        <f t="shared" si="1271"/>
        <v>0</v>
      </c>
      <c r="BO766">
        <f t="shared" si="1271"/>
        <v>0</v>
      </c>
      <c r="BP766">
        <f t="shared" si="1271"/>
        <v>0</v>
      </c>
      <c r="BQ766">
        <f t="shared" si="1271"/>
        <v>0</v>
      </c>
      <c r="BR766">
        <f t="shared" si="1271"/>
        <v>0</v>
      </c>
      <c r="BS766">
        <f t="shared" si="1271"/>
        <v>0</v>
      </c>
      <c r="BT766">
        <f t="shared" si="1271"/>
        <v>0</v>
      </c>
      <c r="BU766">
        <f t="shared" si="1271"/>
        <v>0</v>
      </c>
      <c r="BV766">
        <f>SUM(BJ766:BU766)</f>
        <v>0</v>
      </c>
      <c r="CJ766" s="78"/>
      <c r="CK766" s="581"/>
      <c r="CL766" s="581"/>
      <c r="CM766" s="581"/>
    </row>
    <row r="767" spans="1:91" ht="13.5" thickBot="1" x14ac:dyDescent="0.25">
      <c r="A767" s="167"/>
      <c r="B767" s="79"/>
      <c r="C767" s="79"/>
      <c r="D767" s="79"/>
      <c r="E767" s="79"/>
      <c r="F767" s="79"/>
      <c r="G767" s="79"/>
      <c r="H767" s="79"/>
      <c r="I767" s="79"/>
      <c r="J767" s="79"/>
      <c r="K767" s="79"/>
      <c r="L767" s="79"/>
      <c r="M767" s="79"/>
      <c r="N767" s="79"/>
      <c r="O767" s="79"/>
      <c r="P767" s="79"/>
      <c r="Q767" s="79"/>
      <c r="R767" s="79"/>
      <c r="S767" s="79"/>
      <c r="T767" s="79"/>
      <c r="U767" s="79"/>
      <c r="V767" s="79"/>
      <c r="W767" s="79"/>
      <c r="X767" s="79"/>
      <c r="Y767" s="79">
        <f t="shared" ref="Y767:AJ767" si="1272">A765*M766</f>
        <v>0</v>
      </c>
      <c r="Z767" s="79">
        <f t="shared" si="1272"/>
        <v>0</v>
      </c>
      <c r="AA767" s="79">
        <f t="shared" si="1272"/>
        <v>0</v>
      </c>
      <c r="AB767" s="79">
        <f t="shared" si="1272"/>
        <v>0</v>
      </c>
      <c r="AC767" s="79">
        <f t="shared" si="1272"/>
        <v>0</v>
      </c>
      <c r="AD767" s="79">
        <f t="shared" si="1272"/>
        <v>0</v>
      </c>
      <c r="AE767" s="79">
        <f t="shared" si="1272"/>
        <v>0</v>
      </c>
      <c r="AF767" s="79">
        <f t="shared" si="1272"/>
        <v>0</v>
      </c>
      <c r="AG767" s="79">
        <f t="shared" si="1272"/>
        <v>0</v>
      </c>
      <c r="AH767" s="79">
        <f t="shared" si="1272"/>
        <v>0</v>
      </c>
      <c r="AI767" s="79">
        <f t="shared" si="1272"/>
        <v>0</v>
      </c>
      <c r="AJ767" s="79">
        <f t="shared" si="1272"/>
        <v>0</v>
      </c>
      <c r="AK767" s="79">
        <f t="shared" ref="AK767:AV767" si="1273">IF(A765&gt;4.4,M766,A765*M766)</f>
        <v>0</v>
      </c>
      <c r="AL767" s="79">
        <f t="shared" si="1273"/>
        <v>0</v>
      </c>
      <c r="AM767" s="79">
        <f t="shared" si="1273"/>
        <v>0</v>
      </c>
      <c r="AN767" s="79">
        <f t="shared" si="1273"/>
        <v>0</v>
      </c>
      <c r="AO767" s="79">
        <f t="shared" si="1273"/>
        <v>0</v>
      </c>
      <c r="AP767" s="79">
        <f t="shared" si="1273"/>
        <v>0</v>
      </c>
      <c r="AQ767" s="79">
        <f t="shared" si="1273"/>
        <v>0</v>
      </c>
      <c r="AR767" s="79">
        <f t="shared" si="1273"/>
        <v>0</v>
      </c>
      <c r="AS767" s="79">
        <f t="shared" si="1273"/>
        <v>0</v>
      </c>
      <c r="AT767" s="79">
        <f t="shared" si="1273"/>
        <v>0</v>
      </c>
      <c r="AU767" s="79">
        <f t="shared" si="1273"/>
        <v>0</v>
      </c>
      <c r="AV767" s="79">
        <f t="shared" si="1273"/>
        <v>0</v>
      </c>
      <c r="AW767" s="79">
        <f>SUM(Y767:AJ767)</f>
        <v>0</v>
      </c>
      <c r="AX767" s="168">
        <f>Kinder!BL766</f>
        <v>0</v>
      </c>
      <c r="AY767" s="168">
        <f>Kinder!BM766</f>
        <v>0</v>
      </c>
      <c r="AZ767" s="168">
        <f>Kinder!BN766</f>
        <v>0</v>
      </c>
      <c r="BA767" s="168">
        <f>Kinder!BO766</f>
        <v>0</v>
      </c>
      <c r="BB767" s="168">
        <f>Kinder!BP766</f>
        <v>0</v>
      </c>
      <c r="BC767" s="168">
        <f>Kinder!BQ766</f>
        <v>0</v>
      </c>
      <c r="BD767" s="168">
        <f>Kinder!BR766</f>
        <v>0</v>
      </c>
      <c r="BE767" s="168">
        <f>Kinder!BS766</f>
        <v>0</v>
      </c>
      <c r="BF767" s="168">
        <f>Kinder!BT766</f>
        <v>0</v>
      </c>
      <c r="BG767" s="168">
        <f>Kinder!BU766</f>
        <v>0</v>
      </c>
      <c r="BH767" s="168">
        <f>Kinder!BV766</f>
        <v>0</v>
      </c>
      <c r="BI767" s="168">
        <f>Kinder!BW766</f>
        <v>0</v>
      </c>
      <c r="BV767" s="79"/>
      <c r="BW767" s="79">
        <f t="shared" ref="BW767:CH767" si="1274">IF(MIN(AX765,AX766)&gt;4.5,4.5*AX767,BJ766)</f>
        <v>0</v>
      </c>
      <c r="BX767" s="79">
        <f t="shared" si="1274"/>
        <v>0</v>
      </c>
      <c r="BY767" s="79">
        <f t="shared" si="1274"/>
        <v>0</v>
      </c>
      <c r="BZ767" s="79">
        <f t="shared" si="1274"/>
        <v>0</v>
      </c>
      <c r="CA767" s="79">
        <f t="shared" si="1274"/>
        <v>0</v>
      </c>
      <c r="CB767" s="79">
        <f t="shared" si="1274"/>
        <v>0</v>
      </c>
      <c r="CC767" s="79">
        <f t="shared" si="1274"/>
        <v>0</v>
      </c>
      <c r="CD767" s="79">
        <f t="shared" si="1274"/>
        <v>0</v>
      </c>
      <c r="CE767" s="79">
        <f t="shared" si="1274"/>
        <v>0</v>
      </c>
      <c r="CF767" s="79">
        <f t="shared" si="1274"/>
        <v>0</v>
      </c>
      <c r="CG767" s="79">
        <f t="shared" si="1274"/>
        <v>0</v>
      </c>
      <c r="CH767" s="79">
        <f t="shared" si="1274"/>
        <v>0</v>
      </c>
      <c r="CI767" s="79">
        <f>SUM(BW767:CH767)</f>
        <v>0</v>
      </c>
      <c r="CJ767" s="80"/>
      <c r="CK767" s="581"/>
      <c r="CL767" s="581"/>
      <c r="CM767" s="581"/>
    </row>
    <row r="768" spans="1:91" x14ac:dyDescent="0.2">
      <c r="A768" s="124">
        <f>Kinder!E768</f>
        <v>0</v>
      </c>
      <c r="B768">
        <f>Kinder!F768</f>
        <v>0</v>
      </c>
      <c r="C768">
        <f>Kinder!G768</f>
        <v>0</v>
      </c>
      <c r="D768">
        <f>Kinder!H768</f>
        <v>0</v>
      </c>
      <c r="E768">
        <f>Kinder!I768</f>
        <v>0</v>
      </c>
      <c r="F768">
        <f>Kinder!J768</f>
        <v>0</v>
      </c>
      <c r="G768">
        <f>Kinder!K768</f>
        <v>0</v>
      </c>
      <c r="H768">
        <f>Kinder!L768</f>
        <v>0</v>
      </c>
      <c r="I768">
        <f>Kinder!M768</f>
        <v>0</v>
      </c>
      <c r="J768">
        <f>Kinder!N768</f>
        <v>0</v>
      </c>
      <c r="K768">
        <f>Kinder!O768</f>
        <v>0</v>
      </c>
      <c r="L768">
        <f>Kinder!P768</f>
        <v>0</v>
      </c>
      <c r="AX768" s="165">
        <f>IF(Kinder!BL768=4.5,'Berechnung 4_5 _ x'!$E$31,Kinder!BL768)</f>
        <v>0</v>
      </c>
      <c r="AY768" s="165">
        <f>IF(Kinder!F768=4.5,'Berechnung 4_5 _ x'!$E$31,Kinder!F768)</f>
        <v>0</v>
      </c>
      <c r="AZ768" s="165">
        <f>IF(Kinder!G768=4.5,'Berechnung 4_5 _ x'!$E$31,Kinder!G768)</f>
        <v>0</v>
      </c>
      <c r="BA768" s="165">
        <f>IF(Kinder!H768=4.5,'Berechnung 4_5 _ x'!$E$31,Kinder!H768)</f>
        <v>0</v>
      </c>
      <c r="BB768" s="165">
        <f>IF(Kinder!I768=4.5,'Berechnung 4_5 _ x'!$E$31,Kinder!I768)</f>
        <v>0</v>
      </c>
      <c r="BC768" s="165">
        <f>IF(Kinder!J768=4.5,'Berechnung 4_5 _ x'!$E$31,Kinder!J768)</f>
        <v>0</v>
      </c>
      <c r="BD768" s="165">
        <f>IF(Kinder!K768=4.5,'Berechnung 4_5 _ x'!$E$31,Kinder!K768)</f>
        <v>0</v>
      </c>
      <c r="BE768" s="165">
        <f>IF(Kinder!L768=4.5,'Berechnung 4_5 _ x'!$E$31,Kinder!L768)</f>
        <v>0</v>
      </c>
      <c r="BF768" s="165">
        <f>IF(Kinder!M768=4.5,'Berechnung 4_5 _ x'!$E$31,Kinder!M768)</f>
        <v>0</v>
      </c>
      <c r="BG768" s="165">
        <f>IF(Kinder!N768=4.5,'Berechnung 4_5 _ x'!$E$31,Kinder!N768)</f>
        <v>0</v>
      </c>
      <c r="BH768" s="165">
        <f>IF(Kinder!O768=4.5,'Berechnung 4_5 _ x'!$E$31,Kinder!O768)</f>
        <v>0</v>
      </c>
      <c r="BI768" s="165">
        <f>IF(Kinder!P768=4.5,'Berechnung 4_5 _ x'!$E$31,Kinder!P768)</f>
        <v>0</v>
      </c>
      <c r="BJ768" s="165"/>
      <c r="BK768" s="165"/>
      <c r="BL768" s="165"/>
      <c r="BM768" s="165"/>
      <c r="BN768" s="165"/>
      <c r="BO768" s="165"/>
      <c r="BP768" s="165"/>
      <c r="BQ768" s="165"/>
      <c r="BR768" s="165"/>
      <c r="BS768" s="165"/>
      <c r="BT768" s="165"/>
      <c r="BU768" s="165"/>
      <c r="BW768">
        <f t="shared" ref="BW768:CH768" si="1275">IF(MIN(AX768,AX769)&gt;=4.5,1*AX770,BJ769)</f>
        <v>0</v>
      </c>
      <c r="BX768">
        <f t="shared" si="1275"/>
        <v>0</v>
      </c>
      <c r="BY768">
        <f t="shared" si="1275"/>
        <v>0</v>
      </c>
      <c r="BZ768">
        <f t="shared" si="1275"/>
        <v>0</v>
      </c>
      <c r="CA768">
        <f t="shared" si="1275"/>
        <v>0</v>
      </c>
      <c r="CB768">
        <f t="shared" si="1275"/>
        <v>0</v>
      </c>
      <c r="CC768">
        <f t="shared" si="1275"/>
        <v>0</v>
      </c>
      <c r="CD768">
        <f t="shared" si="1275"/>
        <v>0</v>
      </c>
      <c r="CE768">
        <f t="shared" si="1275"/>
        <v>0</v>
      </c>
      <c r="CF768">
        <f t="shared" si="1275"/>
        <v>0</v>
      </c>
      <c r="CG768">
        <f t="shared" si="1275"/>
        <v>0</v>
      </c>
      <c r="CH768">
        <f t="shared" si="1275"/>
        <v>0</v>
      </c>
      <c r="CJ768" s="78">
        <f>SUM(BW768:CH768)</f>
        <v>0</v>
      </c>
      <c r="CK768" s="581">
        <f>CL768+CM768</f>
        <v>0</v>
      </c>
      <c r="CL768" s="581">
        <f>IF(COUNTIF(Kinder!E770:P770,Antrag!$C$4)=0,0,(IF(AND(A768=2,Kinder!E770=Antrag!$C$4),M769,0)+IF(AND(OR(A768=2,B768=2),Kinder!F770=Antrag!$C$4),N769,0)+IF(AND(OR(A768=2,B768=2,C768=2),Kinder!G770=Antrag!$C$4),O769,0)+IF(AND(OR(A768=2,B768=2,C768=2,D768=2),Kinder!H770=Antrag!$C$4),P769,0)+IF(AND(OR(A768=2,B768=2,C768=2,D768=2,E768=2),Kinder!I770=Antrag!$C$4),Q769,0)+IF(AND(OR(A768=2,B768=2,C768=2,D768=2,E768=2,F768=2),Kinder!J770=Antrag!$C$4),R769,0))/12)</f>
        <v>0</v>
      </c>
      <c r="CM768" s="581">
        <f>IF(COUNTIF(Kinder!E770:P770,Antrag!$C$4)=0,0,(IF(AND(OR(A768=2,B768=2,C768=2,D768=2,E768=2,F768=2,G768=2),Kinder!K770=Antrag!$C$4),S769,0)+IF(AND(OR(A768=2,B768=2,C768=2,D768=2,E768=2,F768=2,G768=2,H768=2),Kinder!L770=Antrag!$C$4),T769,0)+IF(AND(OR(A768=2,B768=2,C768=2,D768=2,E768=2,F768=2,G768=2,H768=2,I768=2),Kinder!M770=Antrag!$C$4),U769,0)+IF(AND(OR(A768=2,B768=2,C768=2,D768=2,E768=2,F768=2,G768=2,H768=2,I768=2,J768=2),Kinder!N770=Antrag!$C$4),V769,0)+IF(AND(OR(A768=2,B768=2,C768=2,D768=2,E768=2,F768=2,G768=2,H768=2,I768=2,J768=2,K768=2),Kinder!O770=Antrag!$C$4),W769,0)+IF(AND(OR(A768=2,B768=2,C768=2,D768=2,E768=2,F768=2,G768=2,H768=2,I768=2,J768=2,K768=2,L768=2),Kinder!P770=Antrag!$C$4),X769,0))/12)</f>
        <v>0</v>
      </c>
    </row>
    <row r="769" spans="1:91" x14ac:dyDescent="0.2">
      <c r="A769" s="124"/>
      <c r="M769">
        <f>Kinder!E769</f>
        <v>0</v>
      </c>
      <c r="N769">
        <f>Kinder!F769</f>
        <v>0</v>
      </c>
      <c r="O769">
        <f>Kinder!G769</f>
        <v>0</v>
      </c>
      <c r="P769">
        <f>Kinder!H769</f>
        <v>0</v>
      </c>
      <c r="Q769">
        <f>Kinder!I769</f>
        <v>0</v>
      </c>
      <c r="R769">
        <f>Kinder!J769</f>
        <v>0</v>
      </c>
      <c r="S769">
        <f>Kinder!K769</f>
        <v>0</v>
      </c>
      <c r="T769">
        <f>Kinder!L769</f>
        <v>0</v>
      </c>
      <c r="U769">
        <f>Kinder!M769</f>
        <v>0</v>
      </c>
      <c r="V769">
        <f>Kinder!N769</f>
        <v>0</v>
      </c>
      <c r="W769">
        <f>Kinder!O769</f>
        <v>0</v>
      </c>
      <c r="X769">
        <f>Kinder!P769</f>
        <v>0</v>
      </c>
      <c r="AX769">
        <f>IF(Kinder!BL768&gt;=4.5,IF('Berechnung 4_5 _ x'!D$5="Nein",4.5,IF(Kinder!AJ$903&lt;3,IF(MAX(Kinder!$AJ$903:AJ$903)&lt;3,4.5,Kinder!BL768),MIN('Berechnung 4_5 _ x'!$E$31:$F$32))),Kinder!BL768)</f>
        <v>0</v>
      </c>
      <c r="AY769">
        <f>IF(Kinder!BM768&gt;=4.5,IF('Berechnung 4_5 _ x'!E$5="Nein",4.5,IF(Kinder!AK$903&lt;3,IF(MAX(Kinder!$AJ$903:AK$903)&lt;3,4.5,Kinder!BM768),MIN('Berechnung 4_5 _ x'!$E$31:$F$32))),Kinder!BM768)</f>
        <v>0</v>
      </c>
      <c r="AZ769">
        <f>IF(Kinder!BN768&gt;=4.5,IF('Berechnung 4_5 _ x'!F$5="Nein",4.5,IF(Kinder!AL$903&lt;3,IF(MAX(Kinder!$AJ$903:AL$903)&lt;3,4.5,Kinder!BN768),MIN('Berechnung 4_5 _ x'!$E$31:$F$32))),Kinder!BN768)</f>
        <v>0</v>
      </c>
      <c r="BA769">
        <f>IF(Kinder!BO768&gt;=4.5,IF('Berechnung 4_5 _ x'!G$5="Nein",4.5,IF(Kinder!AM$903&lt;3,IF(MAX(Kinder!$AJ$903:AM$903)&lt;3,4.5,Kinder!BO768),MIN('Berechnung 4_5 _ x'!$E$31:$F$32))),Kinder!BO768)</f>
        <v>0</v>
      </c>
      <c r="BB769">
        <f>IF(Kinder!BP768&gt;=4.5,IF('Berechnung 4_5 _ x'!H$5="Nein",4.5,IF(Kinder!AN$903&lt;3,IF(MAX(Kinder!$AJ$903:AN$903)&lt;3,4.5,Kinder!BP768),MIN('Berechnung 4_5 _ x'!$E$31:$F$32))),Kinder!BP768)</f>
        <v>0</v>
      </c>
      <c r="BC769">
        <f>IF(Kinder!BQ768&gt;=4.5,IF('Berechnung 4_5 _ x'!I$5="Nein",4.5,IF(Kinder!AO$903&lt;3,IF(MAX(Kinder!$AJ$903:AO$903)&lt;3,4.5,Kinder!BQ768),MIN('Berechnung 4_5 _ x'!$E$31:$F$32))),Kinder!BQ768)</f>
        <v>0</v>
      </c>
      <c r="BD769">
        <f>IF(Kinder!BR768&gt;=4.5,IF('Berechnung 4_5 _ x'!J$5="Nein",4.5,IF(Kinder!AP$903&lt;3,IF(MAX(Kinder!$AJ$903:AP$903)&lt;3,4.5,Kinder!BR768),MIN('Berechnung 4_5 _ x'!$E$31:$F$32))),Kinder!BR768)</f>
        <v>0</v>
      </c>
      <c r="BE769">
        <f>IF(Kinder!BS768&gt;=4.5,IF('Berechnung 4_5 _ x'!K$5="Nein",4.5,IF(Kinder!AQ$903&lt;3,IF(MAX(Kinder!$AJ$903:AQ$903)&lt;3,4.5,Kinder!BS768),MIN('Berechnung 4_5 _ x'!$E$31:$F$32))),Kinder!BS768)</f>
        <v>0</v>
      </c>
      <c r="BF769">
        <f>IF(Kinder!BT768&gt;=4.5,IF('Berechnung 4_5 _ x'!L$5="Nein",4.5,IF(Kinder!AR$903&lt;3,IF(MAX(Kinder!$AJ$903:AR$903)&lt;3,4.5,Kinder!BT768),MIN('Berechnung 4_5 _ x'!$E$31:$F$32))),Kinder!BT768)</f>
        <v>0</v>
      </c>
      <c r="BG769">
        <f>IF(Kinder!BU768&gt;=4.5,IF('Berechnung 4_5 _ x'!M$5="Nein",4.5,IF(Kinder!AS$903&lt;3,IF(MAX(Kinder!$AJ$903:AS$903)&lt;3,4.5,Kinder!BU768),MIN('Berechnung 4_5 _ x'!$E$31:$F$32))),Kinder!BU768)</f>
        <v>0</v>
      </c>
      <c r="BH769">
        <f>IF(Kinder!BV768&gt;=4.5,IF('Berechnung 4_5 _ x'!N$5="Nein",4.5,IF(Kinder!AT$903&lt;3,IF(MAX(Kinder!$AJ$903:AT$903)&lt;3,4.5,Kinder!BV768),MIN('Berechnung 4_5 _ x'!$E$31:$F$32))),Kinder!BV768)</f>
        <v>0</v>
      </c>
      <c r="BI769">
        <f>IF(Kinder!BW768&gt;=4.5,IF('Berechnung 4_5 _ x'!O$5="Nein",4.5,IF(Kinder!AU$903&lt;3,IF(MAX(Kinder!$AJ$903:AU$903)&lt;3,4.5,Kinder!BW768),MIN('Berechnung 4_5 _ x'!$E$31:$F$32))),Kinder!BW768)</f>
        <v>0</v>
      </c>
      <c r="BJ769">
        <f t="shared" ref="BJ769:BU769" si="1276">MIN(AX768,AX769)*AX770</f>
        <v>0</v>
      </c>
      <c r="BK769">
        <f t="shared" si="1276"/>
        <v>0</v>
      </c>
      <c r="BL769">
        <f t="shared" si="1276"/>
        <v>0</v>
      </c>
      <c r="BM769">
        <f t="shared" si="1276"/>
        <v>0</v>
      </c>
      <c r="BN769">
        <f t="shared" si="1276"/>
        <v>0</v>
      </c>
      <c r="BO769">
        <f t="shared" si="1276"/>
        <v>0</v>
      </c>
      <c r="BP769">
        <f t="shared" si="1276"/>
        <v>0</v>
      </c>
      <c r="BQ769">
        <f t="shared" si="1276"/>
        <v>0</v>
      </c>
      <c r="BR769">
        <f t="shared" si="1276"/>
        <v>0</v>
      </c>
      <c r="BS769">
        <f t="shared" si="1276"/>
        <v>0</v>
      </c>
      <c r="BT769">
        <f t="shared" si="1276"/>
        <v>0</v>
      </c>
      <c r="BU769">
        <f t="shared" si="1276"/>
        <v>0</v>
      </c>
      <c r="BV769">
        <f>SUM(BJ769:BU769)</f>
        <v>0</v>
      </c>
      <c r="CJ769" s="78"/>
      <c r="CK769" s="581"/>
      <c r="CL769" s="581"/>
      <c r="CM769" s="581"/>
    </row>
    <row r="770" spans="1:91" ht="13.5" thickBot="1" x14ac:dyDescent="0.25">
      <c r="A770" s="167"/>
      <c r="B770" s="79"/>
      <c r="C770" s="79"/>
      <c r="D770" s="79"/>
      <c r="E770" s="79"/>
      <c r="F770" s="79"/>
      <c r="G770" s="79"/>
      <c r="H770" s="79"/>
      <c r="I770" s="79"/>
      <c r="J770" s="79"/>
      <c r="K770" s="79"/>
      <c r="L770" s="79"/>
      <c r="M770" s="79"/>
      <c r="N770" s="79"/>
      <c r="O770" s="79"/>
      <c r="P770" s="79"/>
      <c r="Q770" s="79"/>
      <c r="R770" s="79"/>
      <c r="S770" s="79"/>
      <c r="T770" s="79"/>
      <c r="U770" s="79"/>
      <c r="V770" s="79"/>
      <c r="W770" s="79"/>
      <c r="X770" s="79"/>
      <c r="Y770" s="79">
        <f t="shared" ref="Y770:AJ770" si="1277">A768*M769</f>
        <v>0</v>
      </c>
      <c r="Z770" s="79">
        <f t="shared" si="1277"/>
        <v>0</v>
      </c>
      <c r="AA770" s="79">
        <f t="shared" si="1277"/>
        <v>0</v>
      </c>
      <c r="AB770" s="79">
        <f t="shared" si="1277"/>
        <v>0</v>
      </c>
      <c r="AC770" s="79">
        <f t="shared" si="1277"/>
        <v>0</v>
      </c>
      <c r="AD770" s="79">
        <f t="shared" si="1277"/>
        <v>0</v>
      </c>
      <c r="AE770" s="79">
        <f t="shared" si="1277"/>
        <v>0</v>
      </c>
      <c r="AF770" s="79">
        <f t="shared" si="1277"/>
        <v>0</v>
      </c>
      <c r="AG770" s="79">
        <f t="shared" si="1277"/>
        <v>0</v>
      </c>
      <c r="AH770" s="79">
        <f t="shared" si="1277"/>
        <v>0</v>
      </c>
      <c r="AI770" s="79">
        <f t="shared" si="1277"/>
        <v>0</v>
      </c>
      <c r="AJ770" s="79">
        <f t="shared" si="1277"/>
        <v>0</v>
      </c>
      <c r="AK770" s="79">
        <f t="shared" ref="AK770:AV770" si="1278">IF(A768&gt;4.4,M769,A768*M769)</f>
        <v>0</v>
      </c>
      <c r="AL770" s="79">
        <f t="shared" si="1278"/>
        <v>0</v>
      </c>
      <c r="AM770" s="79">
        <f t="shared" si="1278"/>
        <v>0</v>
      </c>
      <c r="AN770" s="79">
        <f t="shared" si="1278"/>
        <v>0</v>
      </c>
      <c r="AO770" s="79">
        <f t="shared" si="1278"/>
        <v>0</v>
      </c>
      <c r="AP770" s="79">
        <f t="shared" si="1278"/>
        <v>0</v>
      </c>
      <c r="AQ770" s="79">
        <f t="shared" si="1278"/>
        <v>0</v>
      </c>
      <c r="AR770" s="79">
        <f t="shared" si="1278"/>
        <v>0</v>
      </c>
      <c r="AS770" s="79">
        <f t="shared" si="1278"/>
        <v>0</v>
      </c>
      <c r="AT770" s="79">
        <f t="shared" si="1278"/>
        <v>0</v>
      </c>
      <c r="AU770" s="79">
        <f t="shared" si="1278"/>
        <v>0</v>
      </c>
      <c r="AV770" s="79">
        <f t="shared" si="1278"/>
        <v>0</v>
      </c>
      <c r="AW770" s="79">
        <f>SUM(Y770:AJ770)</f>
        <v>0</v>
      </c>
      <c r="AX770" s="168">
        <f>Kinder!BL769</f>
        <v>0</v>
      </c>
      <c r="AY770" s="168">
        <f>Kinder!BM769</f>
        <v>0</v>
      </c>
      <c r="AZ770" s="168">
        <f>Kinder!BN769</f>
        <v>0</v>
      </c>
      <c r="BA770" s="168">
        <f>Kinder!BO769</f>
        <v>0</v>
      </c>
      <c r="BB770" s="168">
        <f>Kinder!BP769</f>
        <v>0</v>
      </c>
      <c r="BC770" s="168">
        <f>Kinder!BQ769</f>
        <v>0</v>
      </c>
      <c r="BD770" s="168">
        <f>Kinder!BR769</f>
        <v>0</v>
      </c>
      <c r="BE770" s="168">
        <f>Kinder!BS769</f>
        <v>0</v>
      </c>
      <c r="BF770" s="168">
        <f>Kinder!BT769</f>
        <v>0</v>
      </c>
      <c r="BG770" s="168">
        <f>Kinder!BU769</f>
        <v>0</v>
      </c>
      <c r="BH770" s="168">
        <f>Kinder!BV769</f>
        <v>0</v>
      </c>
      <c r="BI770" s="168">
        <f>Kinder!BW769</f>
        <v>0</v>
      </c>
      <c r="BV770" s="79"/>
      <c r="BW770" s="79">
        <f t="shared" ref="BW770:CH770" si="1279">IF(MIN(AX768,AX769)&gt;4.5,4.5*AX770,BJ769)</f>
        <v>0</v>
      </c>
      <c r="BX770" s="79">
        <f t="shared" si="1279"/>
        <v>0</v>
      </c>
      <c r="BY770" s="79">
        <f t="shared" si="1279"/>
        <v>0</v>
      </c>
      <c r="BZ770" s="79">
        <f t="shared" si="1279"/>
        <v>0</v>
      </c>
      <c r="CA770" s="79">
        <f t="shared" si="1279"/>
        <v>0</v>
      </c>
      <c r="CB770" s="79">
        <f t="shared" si="1279"/>
        <v>0</v>
      </c>
      <c r="CC770" s="79">
        <f t="shared" si="1279"/>
        <v>0</v>
      </c>
      <c r="CD770" s="79">
        <f t="shared" si="1279"/>
        <v>0</v>
      </c>
      <c r="CE770" s="79">
        <f t="shared" si="1279"/>
        <v>0</v>
      </c>
      <c r="CF770" s="79">
        <f t="shared" si="1279"/>
        <v>0</v>
      </c>
      <c r="CG770" s="79">
        <f t="shared" si="1279"/>
        <v>0</v>
      </c>
      <c r="CH770" s="79">
        <f t="shared" si="1279"/>
        <v>0</v>
      </c>
      <c r="CI770" s="79">
        <f>SUM(BW770:CH770)</f>
        <v>0</v>
      </c>
      <c r="CJ770" s="80"/>
      <c r="CK770" s="581"/>
      <c r="CL770" s="581"/>
      <c r="CM770" s="581"/>
    </row>
    <row r="771" spans="1:91" x14ac:dyDescent="0.2">
      <c r="A771" s="124">
        <f>Kinder!E771</f>
        <v>0</v>
      </c>
      <c r="B771">
        <f>Kinder!F771</f>
        <v>0</v>
      </c>
      <c r="C771">
        <f>Kinder!G771</f>
        <v>0</v>
      </c>
      <c r="D771">
        <f>Kinder!H771</f>
        <v>0</v>
      </c>
      <c r="E771">
        <f>Kinder!I771</f>
        <v>0</v>
      </c>
      <c r="F771">
        <f>Kinder!J771</f>
        <v>0</v>
      </c>
      <c r="G771">
        <f>Kinder!K771</f>
        <v>0</v>
      </c>
      <c r="H771">
        <f>Kinder!L771</f>
        <v>0</v>
      </c>
      <c r="I771">
        <f>Kinder!M771</f>
        <v>0</v>
      </c>
      <c r="J771">
        <f>Kinder!N771</f>
        <v>0</v>
      </c>
      <c r="K771">
        <f>Kinder!O771</f>
        <v>0</v>
      </c>
      <c r="L771">
        <f>Kinder!P771</f>
        <v>0</v>
      </c>
      <c r="AX771" s="165">
        <f>IF(Kinder!BL771=4.5,'Berechnung 4_5 _ x'!$E$31,Kinder!BL771)</f>
        <v>0</v>
      </c>
      <c r="AY771" s="165">
        <f>IF(Kinder!F771=4.5,'Berechnung 4_5 _ x'!$E$31,Kinder!F771)</f>
        <v>0</v>
      </c>
      <c r="AZ771" s="165">
        <f>IF(Kinder!G771=4.5,'Berechnung 4_5 _ x'!$E$31,Kinder!G771)</f>
        <v>0</v>
      </c>
      <c r="BA771" s="165">
        <f>IF(Kinder!H771=4.5,'Berechnung 4_5 _ x'!$E$31,Kinder!H771)</f>
        <v>0</v>
      </c>
      <c r="BB771" s="165">
        <f>IF(Kinder!I771=4.5,'Berechnung 4_5 _ x'!$E$31,Kinder!I771)</f>
        <v>0</v>
      </c>
      <c r="BC771" s="165">
        <f>IF(Kinder!J771=4.5,'Berechnung 4_5 _ x'!$E$31,Kinder!J771)</f>
        <v>0</v>
      </c>
      <c r="BD771" s="165">
        <f>IF(Kinder!K771=4.5,'Berechnung 4_5 _ x'!$E$31,Kinder!K771)</f>
        <v>0</v>
      </c>
      <c r="BE771" s="165">
        <f>IF(Kinder!L771=4.5,'Berechnung 4_5 _ x'!$E$31,Kinder!L771)</f>
        <v>0</v>
      </c>
      <c r="BF771" s="165">
        <f>IF(Kinder!M771=4.5,'Berechnung 4_5 _ x'!$E$31,Kinder!M771)</f>
        <v>0</v>
      </c>
      <c r="BG771" s="165">
        <f>IF(Kinder!N771=4.5,'Berechnung 4_5 _ x'!$E$31,Kinder!N771)</f>
        <v>0</v>
      </c>
      <c r="BH771" s="165">
        <f>IF(Kinder!O771=4.5,'Berechnung 4_5 _ x'!$E$31,Kinder!O771)</f>
        <v>0</v>
      </c>
      <c r="BI771" s="165">
        <f>IF(Kinder!P771=4.5,'Berechnung 4_5 _ x'!$E$31,Kinder!P771)</f>
        <v>0</v>
      </c>
      <c r="BJ771" s="165"/>
      <c r="BK771" s="165"/>
      <c r="BL771" s="165"/>
      <c r="BM771" s="165"/>
      <c r="BN771" s="165"/>
      <c r="BO771" s="165"/>
      <c r="BP771" s="165"/>
      <c r="BQ771" s="165"/>
      <c r="BR771" s="165"/>
      <c r="BS771" s="165"/>
      <c r="BT771" s="165"/>
      <c r="BU771" s="165"/>
      <c r="BW771">
        <f t="shared" ref="BW771:CH771" si="1280">IF(MIN(AX771,AX772)&gt;=4.5,1*AX773,BJ772)</f>
        <v>0</v>
      </c>
      <c r="BX771">
        <f t="shared" si="1280"/>
        <v>0</v>
      </c>
      <c r="BY771">
        <f t="shared" si="1280"/>
        <v>0</v>
      </c>
      <c r="BZ771">
        <f t="shared" si="1280"/>
        <v>0</v>
      </c>
      <c r="CA771">
        <f t="shared" si="1280"/>
        <v>0</v>
      </c>
      <c r="CB771">
        <f t="shared" si="1280"/>
        <v>0</v>
      </c>
      <c r="CC771">
        <f t="shared" si="1280"/>
        <v>0</v>
      </c>
      <c r="CD771">
        <f t="shared" si="1280"/>
        <v>0</v>
      </c>
      <c r="CE771">
        <f t="shared" si="1280"/>
        <v>0</v>
      </c>
      <c r="CF771">
        <f t="shared" si="1280"/>
        <v>0</v>
      </c>
      <c r="CG771">
        <f t="shared" si="1280"/>
        <v>0</v>
      </c>
      <c r="CH771">
        <f t="shared" si="1280"/>
        <v>0</v>
      </c>
      <c r="CJ771" s="78">
        <f>SUM(BW771:CH771)</f>
        <v>0</v>
      </c>
      <c r="CK771" s="581">
        <f>CL771+CM771</f>
        <v>0</v>
      </c>
      <c r="CL771" s="581">
        <f>IF(COUNTIF(Kinder!E773:P773,Antrag!$C$4)=0,0,(IF(AND(A771=2,Kinder!E773=Antrag!$C$4),M772,0)+IF(AND(OR(A771=2,B771=2),Kinder!F773=Antrag!$C$4),N772,0)+IF(AND(OR(A771=2,B771=2,C771=2),Kinder!G773=Antrag!$C$4),O772,0)+IF(AND(OR(A771=2,B771=2,C771=2,D771=2),Kinder!H773=Antrag!$C$4),P772,0)+IF(AND(OR(A771=2,B771=2,C771=2,D771=2,E771=2),Kinder!I773=Antrag!$C$4),Q772,0)+IF(AND(OR(A771=2,B771=2,C771=2,D771=2,E771=2,F771=2),Kinder!J773=Antrag!$C$4),R772,0))/12)</f>
        <v>0</v>
      </c>
      <c r="CM771" s="581">
        <f>IF(COUNTIF(Kinder!E773:P773,Antrag!$C$4)=0,0,(IF(AND(OR(A771=2,B771=2,C771=2,D771=2,E771=2,F771=2,G771=2),Kinder!K773=Antrag!$C$4),S772,0)+IF(AND(OR(A771=2,B771=2,C771=2,D771=2,E771=2,F771=2,G771=2,H771=2),Kinder!L773=Antrag!$C$4),T772,0)+IF(AND(OR(A771=2,B771=2,C771=2,D771=2,E771=2,F771=2,G771=2,H771=2,I771=2),Kinder!M773=Antrag!$C$4),U772,0)+IF(AND(OR(A771=2,B771=2,C771=2,D771=2,E771=2,F771=2,G771=2,H771=2,I771=2,J771=2),Kinder!N773=Antrag!$C$4),V772,0)+IF(AND(OR(A771=2,B771=2,C771=2,D771=2,E771=2,F771=2,G771=2,H771=2,I771=2,J771=2,K771=2),Kinder!O773=Antrag!$C$4),W772,0)+IF(AND(OR(A771=2,B771=2,C771=2,D771=2,E771=2,F771=2,G771=2,H771=2,I771=2,J771=2,K771=2,L771=2),Kinder!P773=Antrag!$C$4),X772,0))/12)</f>
        <v>0</v>
      </c>
    </row>
    <row r="772" spans="1:91" x14ac:dyDescent="0.2">
      <c r="A772" s="124"/>
      <c r="M772">
        <f>Kinder!E772</f>
        <v>0</v>
      </c>
      <c r="N772">
        <f>Kinder!F772</f>
        <v>0</v>
      </c>
      <c r="O772">
        <f>Kinder!G772</f>
        <v>0</v>
      </c>
      <c r="P772">
        <f>Kinder!H772</f>
        <v>0</v>
      </c>
      <c r="Q772">
        <f>Kinder!I772</f>
        <v>0</v>
      </c>
      <c r="R772">
        <f>Kinder!J772</f>
        <v>0</v>
      </c>
      <c r="S772">
        <f>Kinder!K772</f>
        <v>0</v>
      </c>
      <c r="T772">
        <f>Kinder!L772</f>
        <v>0</v>
      </c>
      <c r="U772">
        <f>Kinder!M772</f>
        <v>0</v>
      </c>
      <c r="V772">
        <f>Kinder!N772</f>
        <v>0</v>
      </c>
      <c r="W772">
        <f>Kinder!O772</f>
        <v>0</v>
      </c>
      <c r="X772">
        <f>Kinder!P772</f>
        <v>0</v>
      </c>
      <c r="AX772">
        <f>IF(Kinder!BL771&gt;=4.5,IF('Berechnung 4_5 _ x'!D$5="Nein",4.5,IF(Kinder!AJ$903&lt;3,IF(MAX(Kinder!$AJ$903:AJ$903)&lt;3,4.5,Kinder!BL771),MIN('Berechnung 4_5 _ x'!$E$31:$F$32))),Kinder!BL771)</f>
        <v>0</v>
      </c>
      <c r="AY772">
        <f>IF(Kinder!BM771&gt;=4.5,IF('Berechnung 4_5 _ x'!E$5="Nein",4.5,IF(Kinder!AK$903&lt;3,IF(MAX(Kinder!$AJ$903:AK$903)&lt;3,4.5,Kinder!BM771),MIN('Berechnung 4_5 _ x'!$E$31:$F$32))),Kinder!BM771)</f>
        <v>0</v>
      </c>
      <c r="AZ772">
        <f>IF(Kinder!BN771&gt;=4.5,IF('Berechnung 4_5 _ x'!F$5="Nein",4.5,IF(Kinder!AL$903&lt;3,IF(MAX(Kinder!$AJ$903:AL$903)&lt;3,4.5,Kinder!BN771),MIN('Berechnung 4_5 _ x'!$E$31:$F$32))),Kinder!BN771)</f>
        <v>0</v>
      </c>
      <c r="BA772">
        <f>IF(Kinder!BO771&gt;=4.5,IF('Berechnung 4_5 _ x'!G$5="Nein",4.5,IF(Kinder!AM$903&lt;3,IF(MAX(Kinder!$AJ$903:AM$903)&lt;3,4.5,Kinder!BO771),MIN('Berechnung 4_5 _ x'!$E$31:$F$32))),Kinder!BO771)</f>
        <v>0</v>
      </c>
      <c r="BB772">
        <f>IF(Kinder!BP771&gt;=4.5,IF('Berechnung 4_5 _ x'!H$5="Nein",4.5,IF(Kinder!AN$903&lt;3,IF(MAX(Kinder!$AJ$903:AN$903)&lt;3,4.5,Kinder!BP771),MIN('Berechnung 4_5 _ x'!$E$31:$F$32))),Kinder!BP771)</f>
        <v>0</v>
      </c>
      <c r="BC772">
        <f>IF(Kinder!BQ771&gt;=4.5,IF('Berechnung 4_5 _ x'!I$5="Nein",4.5,IF(Kinder!AO$903&lt;3,IF(MAX(Kinder!$AJ$903:AO$903)&lt;3,4.5,Kinder!BQ771),MIN('Berechnung 4_5 _ x'!$E$31:$F$32))),Kinder!BQ771)</f>
        <v>0</v>
      </c>
      <c r="BD772">
        <f>IF(Kinder!BR771&gt;=4.5,IF('Berechnung 4_5 _ x'!J$5="Nein",4.5,IF(Kinder!AP$903&lt;3,IF(MAX(Kinder!$AJ$903:AP$903)&lt;3,4.5,Kinder!BR771),MIN('Berechnung 4_5 _ x'!$E$31:$F$32))),Kinder!BR771)</f>
        <v>0</v>
      </c>
      <c r="BE772">
        <f>IF(Kinder!BS771&gt;=4.5,IF('Berechnung 4_5 _ x'!K$5="Nein",4.5,IF(Kinder!AQ$903&lt;3,IF(MAX(Kinder!$AJ$903:AQ$903)&lt;3,4.5,Kinder!BS771),MIN('Berechnung 4_5 _ x'!$E$31:$F$32))),Kinder!BS771)</f>
        <v>0</v>
      </c>
      <c r="BF772">
        <f>IF(Kinder!BT771&gt;=4.5,IF('Berechnung 4_5 _ x'!L$5="Nein",4.5,IF(Kinder!AR$903&lt;3,IF(MAX(Kinder!$AJ$903:AR$903)&lt;3,4.5,Kinder!BT771),MIN('Berechnung 4_5 _ x'!$E$31:$F$32))),Kinder!BT771)</f>
        <v>0</v>
      </c>
      <c r="BG772">
        <f>IF(Kinder!BU771&gt;=4.5,IF('Berechnung 4_5 _ x'!M$5="Nein",4.5,IF(Kinder!AS$903&lt;3,IF(MAX(Kinder!$AJ$903:AS$903)&lt;3,4.5,Kinder!BU771),MIN('Berechnung 4_5 _ x'!$E$31:$F$32))),Kinder!BU771)</f>
        <v>0</v>
      </c>
      <c r="BH772">
        <f>IF(Kinder!BV771&gt;=4.5,IF('Berechnung 4_5 _ x'!N$5="Nein",4.5,IF(Kinder!AT$903&lt;3,IF(MAX(Kinder!$AJ$903:AT$903)&lt;3,4.5,Kinder!BV771),MIN('Berechnung 4_5 _ x'!$E$31:$F$32))),Kinder!BV771)</f>
        <v>0</v>
      </c>
      <c r="BI772">
        <f>IF(Kinder!BW771&gt;=4.5,IF('Berechnung 4_5 _ x'!O$5="Nein",4.5,IF(Kinder!AU$903&lt;3,IF(MAX(Kinder!$AJ$903:AU$903)&lt;3,4.5,Kinder!BW771),MIN('Berechnung 4_5 _ x'!$E$31:$F$32))),Kinder!BW771)</f>
        <v>0</v>
      </c>
      <c r="BJ772">
        <f t="shared" ref="BJ772:BU772" si="1281">MIN(AX771,AX772)*AX773</f>
        <v>0</v>
      </c>
      <c r="BK772">
        <f t="shared" si="1281"/>
        <v>0</v>
      </c>
      <c r="BL772">
        <f t="shared" si="1281"/>
        <v>0</v>
      </c>
      <c r="BM772">
        <f t="shared" si="1281"/>
        <v>0</v>
      </c>
      <c r="BN772">
        <f t="shared" si="1281"/>
        <v>0</v>
      </c>
      <c r="BO772">
        <f t="shared" si="1281"/>
        <v>0</v>
      </c>
      <c r="BP772">
        <f t="shared" si="1281"/>
        <v>0</v>
      </c>
      <c r="BQ772">
        <f t="shared" si="1281"/>
        <v>0</v>
      </c>
      <c r="BR772">
        <f t="shared" si="1281"/>
        <v>0</v>
      </c>
      <c r="BS772">
        <f t="shared" si="1281"/>
        <v>0</v>
      </c>
      <c r="BT772">
        <f t="shared" si="1281"/>
        <v>0</v>
      </c>
      <c r="BU772">
        <f t="shared" si="1281"/>
        <v>0</v>
      </c>
      <c r="BV772">
        <f>SUM(BJ772:BU772)</f>
        <v>0</v>
      </c>
      <c r="CJ772" s="78"/>
      <c r="CK772" s="581"/>
      <c r="CL772" s="581"/>
      <c r="CM772" s="581"/>
    </row>
    <row r="773" spans="1:91" ht="13.5" thickBot="1" x14ac:dyDescent="0.25">
      <c r="A773" s="167"/>
      <c r="B773" s="79"/>
      <c r="C773" s="79"/>
      <c r="D773" s="79"/>
      <c r="E773" s="79"/>
      <c r="F773" s="79"/>
      <c r="G773" s="79"/>
      <c r="H773" s="79"/>
      <c r="I773" s="79"/>
      <c r="J773" s="79"/>
      <c r="K773" s="79"/>
      <c r="L773" s="79"/>
      <c r="M773" s="79"/>
      <c r="N773" s="79"/>
      <c r="O773" s="79"/>
      <c r="P773" s="79"/>
      <c r="Q773" s="79"/>
      <c r="R773" s="79"/>
      <c r="S773" s="79"/>
      <c r="T773" s="79"/>
      <c r="U773" s="79"/>
      <c r="V773" s="79"/>
      <c r="W773" s="79"/>
      <c r="X773" s="79"/>
      <c r="Y773" s="79">
        <f t="shared" ref="Y773:AJ773" si="1282">A771*M772</f>
        <v>0</v>
      </c>
      <c r="Z773" s="79">
        <f t="shared" si="1282"/>
        <v>0</v>
      </c>
      <c r="AA773" s="79">
        <f t="shared" si="1282"/>
        <v>0</v>
      </c>
      <c r="AB773" s="79">
        <f t="shared" si="1282"/>
        <v>0</v>
      </c>
      <c r="AC773" s="79">
        <f t="shared" si="1282"/>
        <v>0</v>
      </c>
      <c r="AD773" s="79">
        <f t="shared" si="1282"/>
        <v>0</v>
      </c>
      <c r="AE773" s="79">
        <f t="shared" si="1282"/>
        <v>0</v>
      </c>
      <c r="AF773" s="79">
        <f t="shared" si="1282"/>
        <v>0</v>
      </c>
      <c r="AG773" s="79">
        <f t="shared" si="1282"/>
        <v>0</v>
      </c>
      <c r="AH773" s="79">
        <f t="shared" si="1282"/>
        <v>0</v>
      </c>
      <c r="AI773" s="79">
        <f t="shared" si="1282"/>
        <v>0</v>
      </c>
      <c r="AJ773" s="79">
        <f t="shared" si="1282"/>
        <v>0</v>
      </c>
      <c r="AK773" s="79">
        <f t="shared" ref="AK773:AV773" si="1283">IF(A771&gt;4.4,M772,A771*M772)</f>
        <v>0</v>
      </c>
      <c r="AL773" s="79">
        <f t="shared" si="1283"/>
        <v>0</v>
      </c>
      <c r="AM773" s="79">
        <f t="shared" si="1283"/>
        <v>0</v>
      </c>
      <c r="AN773" s="79">
        <f t="shared" si="1283"/>
        <v>0</v>
      </c>
      <c r="AO773" s="79">
        <f t="shared" si="1283"/>
        <v>0</v>
      </c>
      <c r="AP773" s="79">
        <f t="shared" si="1283"/>
        <v>0</v>
      </c>
      <c r="AQ773" s="79">
        <f t="shared" si="1283"/>
        <v>0</v>
      </c>
      <c r="AR773" s="79">
        <f t="shared" si="1283"/>
        <v>0</v>
      </c>
      <c r="AS773" s="79">
        <f t="shared" si="1283"/>
        <v>0</v>
      </c>
      <c r="AT773" s="79">
        <f t="shared" si="1283"/>
        <v>0</v>
      </c>
      <c r="AU773" s="79">
        <f t="shared" si="1283"/>
        <v>0</v>
      </c>
      <c r="AV773" s="79">
        <f t="shared" si="1283"/>
        <v>0</v>
      </c>
      <c r="AW773" s="79">
        <f>SUM(Y773:AJ773)</f>
        <v>0</v>
      </c>
      <c r="AX773" s="168">
        <f>Kinder!BL772</f>
        <v>0</v>
      </c>
      <c r="AY773" s="168">
        <f>Kinder!BM772</f>
        <v>0</v>
      </c>
      <c r="AZ773" s="168">
        <f>Kinder!BN772</f>
        <v>0</v>
      </c>
      <c r="BA773" s="168">
        <f>Kinder!BO772</f>
        <v>0</v>
      </c>
      <c r="BB773" s="168">
        <f>Kinder!BP772</f>
        <v>0</v>
      </c>
      <c r="BC773" s="168">
        <f>Kinder!BQ772</f>
        <v>0</v>
      </c>
      <c r="BD773" s="168">
        <f>Kinder!BR772</f>
        <v>0</v>
      </c>
      <c r="BE773" s="168">
        <f>Kinder!BS772</f>
        <v>0</v>
      </c>
      <c r="BF773" s="168">
        <f>Kinder!BT772</f>
        <v>0</v>
      </c>
      <c r="BG773" s="168">
        <f>Kinder!BU772</f>
        <v>0</v>
      </c>
      <c r="BH773" s="168">
        <f>Kinder!BV772</f>
        <v>0</v>
      </c>
      <c r="BI773" s="168">
        <f>Kinder!BW772</f>
        <v>0</v>
      </c>
      <c r="BV773" s="79"/>
      <c r="BW773" s="79">
        <f t="shared" ref="BW773:CH773" si="1284">IF(MIN(AX771,AX772)&gt;4.5,4.5*AX773,BJ772)</f>
        <v>0</v>
      </c>
      <c r="BX773" s="79">
        <f t="shared" si="1284"/>
        <v>0</v>
      </c>
      <c r="BY773" s="79">
        <f t="shared" si="1284"/>
        <v>0</v>
      </c>
      <c r="BZ773" s="79">
        <f t="shared" si="1284"/>
        <v>0</v>
      </c>
      <c r="CA773" s="79">
        <f t="shared" si="1284"/>
        <v>0</v>
      </c>
      <c r="CB773" s="79">
        <f t="shared" si="1284"/>
        <v>0</v>
      </c>
      <c r="CC773" s="79">
        <f t="shared" si="1284"/>
        <v>0</v>
      </c>
      <c r="CD773" s="79">
        <f t="shared" si="1284"/>
        <v>0</v>
      </c>
      <c r="CE773" s="79">
        <f t="shared" si="1284"/>
        <v>0</v>
      </c>
      <c r="CF773" s="79">
        <f t="shared" si="1284"/>
        <v>0</v>
      </c>
      <c r="CG773" s="79">
        <f t="shared" si="1284"/>
        <v>0</v>
      </c>
      <c r="CH773" s="79">
        <f t="shared" si="1284"/>
        <v>0</v>
      </c>
      <c r="CI773" s="79">
        <f>SUM(BW773:CH773)</f>
        <v>0</v>
      </c>
      <c r="CJ773" s="80"/>
      <c r="CK773" s="581"/>
      <c r="CL773" s="581"/>
      <c r="CM773" s="581"/>
    </row>
    <row r="774" spans="1:91" x14ac:dyDescent="0.2">
      <c r="A774" s="124">
        <f>Kinder!E774</f>
        <v>0</v>
      </c>
      <c r="B774">
        <f>Kinder!F774</f>
        <v>0</v>
      </c>
      <c r="C774">
        <f>Kinder!G774</f>
        <v>0</v>
      </c>
      <c r="D774">
        <f>Kinder!H774</f>
        <v>0</v>
      </c>
      <c r="E774">
        <f>Kinder!I774</f>
        <v>0</v>
      </c>
      <c r="F774">
        <f>Kinder!J774</f>
        <v>0</v>
      </c>
      <c r="G774">
        <f>Kinder!K774</f>
        <v>0</v>
      </c>
      <c r="H774">
        <f>Kinder!L774</f>
        <v>0</v>
      </c>
      <c r="I774">
        <f>Kinder!M774</f>
        <v>0</v>
      </c>
      <c r="J774">
        <f>Kinder!N774</f>
        <v>0</v>
      </c>
      <c r="K774">
        <f>Kinder!O774</f>
        <v>0</v>
      </c>
      <c r="L774">
        <f>Kinder!P774</f>
        <v>0</v>
      </c>
      <c r="AX774" s="165">
        <f>IF(Kinder!BL774=4.5,'Berechnung 4_5 _ x'!$E$31,Kinder!BL774)</f>
        <v>0</v>
      </c>
      <c r="AY774" s="165">
        <f>IF(Kinder!F774=4.5,'Berechnung 4_5 _ x'!$E$31,Kinder!F774)</f>
        <v>0</v>
      </c>
      <c r="AZ774" s="165">
        <f>IF(Kinder!G774=4.5,'Berechnung 4_5 _ x'!$E$31,Kinder!G774)</f>
        <v>0</v>
      </c>
      <c r="BA774" s="165">
        <f>IF(Kinder!H774=4.5,'Berechnung 4_5 _ x'!$E$31,Kinder!H774)</f>
        <v>0</v>
      </c>
      <c r="BB774" s="165">
        <f>IF(Kinder!I774=4.5,'Berechnung 4_5 _ x'!$E$31,Kinder!I774)</f>
        <v>0</v>
      </c>
      <c r="BC774" s="165">
        <f>IF(Kinder!J774=4.5,'Berechnung 4_5 _ x'!$E$31,Kinder!J774)</f>
        <v>0</v>
      </c>
      <c r="BD774" s="165">
        <f>IF(Kinder!K774=4.5,'Berechnung 4_5 _ x'!$E$31,Kinder!K774)</f>
        <v>0</v>
      </c>
      <c r="BE774" s="165">
        <f>IF(Kinder!L774=4.5,'Berechnung 4_5 _ x'!$E$31,Kinder!L774)</f>
        <v>0</v>
      </c>
      <c r="BF774" s="165">
        <f>IF(Kinder!M774=4.5,'Berechnung 4_5 _ x'!$E$31,Kinder!M774)</f>
        <v>0</v>
      </c>
      <c r="BG774" s="165">
        <f>IF(Kinder!N774=4.5,'Berechnung 4_5 _ x'!$E$31,Kinder!N774)</f>
        <v>0</v>
      </c>
      <c r="BH774" s="165">
        <f>IF(Kinder!O774=4.5,'Berechnung 4_5 _ x'!$E$31,Kinder!O774)</f>
        <v>0</v>
      </c>
      <c r="BI774" s="165">
        <f>IF(Kinder!P774=4.5,'Berechnung 4_5 _ x'!$E$31,Kinder!P774)</f>
        <v>0</v>
      </c>
      <c r="BJ774" s="165"/>
      <c r="BK774" s="165"/>
      <c r="BL774" s="165"/>
      <c r="BM774" s="165"/>
      <c r="BN774" s="165"/>
      <c r="BO774" s="165"/>
      <c r="BP774" s="165"/>
      <c r="BQ774" s="165"/>
      <c r="BR774" s="165"/>
      <c r="BS774" s="165"/>
      <c r="BT774" s="165"/>
      <c r="BU774" s="165"/>
      <c r="BW774">
        <f t="shared" ref="BW774:CH774" si="1285">IF(MIN(AX774,AX775)&gt;=4.5,1*AX776,BJ775)</f>
        <v>0</v>
      </c>
      <c r="BX774">
        <f t="shared" si="1285"/>
        <v>0</v>
      </c>
      <c r="BY774">
        <f t="shared" si="1285"/>
        <v>0</v>
      </c>
      <c r="BZ774">
        <f t="shared" si="1285"/>
        <v>0</v>
      </c>
      <c r="CA774">
        <f t="shared" si="1285"/>
        <v>0</v>
      </c>
      <c r="CB774">
        <f t="shared" si="1285"/>
        <v>0</v>
      </c>
      <c r="CC774">
        <f t="shared" si="1285"/>
        <v>0</v>
      </c>
      <c r="CD774">
        <f t="shared" si="1285"/>
        <v>0</v>
      </c>
      <c r="CE774">
        <f t="shared" si="1285"/>
        <v>0</v>
      </c>
      <c r="CF774">
        <f t="shared" si="1285"/>
        <v>0</v>
      </c>
      <c r="CG774">
        <f t="shared" si="1285"/>
        <v>0</v>
      </c>
      <c r="CH774">
        <f t="shared" si="1285"/>
        <v>0</v>
      </c>
      <c r="CJ774" s="78">
        <f>SUM(BW774:CH774)</f>
        <v>0</v>
      </c>
      <c r="CK774" s="581">
        <f>CL774+CM774</f>
        <v>0</v>
      </c>
      <c r="CL774" s="581">
        <f>IF(COUNTIF(Kinder!E776:P776,Antrag!$C$4)=0,0,(IF(AND(A774=2,Kinder!E776=Antrag!$C$4),M775,0)+IF(AND(OR(A774=2,B774=2),Kinder!F776=Antrag!$C$4),N775,0)+IF(AND(OR(A774=2,B774=2,C774=2),Kinder!G776=Antrag!$C$4),O775,0)+IF(AND(OR(A774=2,B774=2,C774=2,D774=2),Kinder!H776=Antrag!$C$4),P775,0)+IF(AND(OR(A774=2,B774=2,C774=2,D774=2,E774=2),Kinder!I776=Antrag!$C$4),Q775,0)+IF(AND(OR(A774=2,B774=2,C774=2,D774=2,E774=2,F774=2),Kinder!J776=Antrag!$C$4),R775,0))/12)</f>
        <v>0</v>
      </c>
      <c r="CM774" s="581">
        <f>IF(COUNTIF(Kinder!E776:P776,Antrag!$C$4)=0,0,(IF(AND(OR(A774=2,B774=2,C774=2,D774=2,E774=2,F774=2,G774=2),Kinder!K776=Antrag!$C$4),S775,0)+IF(AND(OR(A774=2,B774=2,C774=2,D774=2,E774=2,F774=2,G774=2,H774=2),Kinder!L776=Antrag!$C$4),T775,0)+IF(AND(OR(A774=2,B774=2,C774=2,D774=2,E774=2,F774=2,G774=2,H774=2,I774=2),Kinder!M776=Antrag!$C$4),U775,0)+IF(AND(OR(A774=2,B774=2,C774=2,D774=2,E774=2,F774=2,G774=2,H774=2,I774=2,J774=2),Kinder!N776=Antrag!$C$4),V775,0)+IF(AND(OR(A774=2,B774=2,C774=2,D774=2,E774=2,F774=2,G774=2,H774=2,I774=2,J774=2,K774=2),Kinder!O776=Antrag!$C$4),W775,0)+IF(AND(OR(A774=2,B774=2,C774=2,D774=2,E774=2,F774=2,G774=2,H774=2,I774=2,J774=2,K774=2,L774=2),Kinder!P776=Antrag!$C$4),X775,0))/12)</f>
        <v>0</v>
      </c>
    </row>
    <row r="775" spans="1:91" x14ac:dyDescent="0.2">
      <c r="A775" s="124"/>
      <c r="M775">
        <f>Kinder!E775</f>
        <v>0</v>
      </c>
      <c r="N775">
        <f>Kinder!F775</f>
        <v>0</v>
      </c>
      <c r="O775">
        <f>Kinder!G775</f>
        <v>0</v>
      </c>
      <c r="P775">
        <f>Kinder!H775</f>
        <v>0</v>
      </c>
      <c r="Q775">
        <f>Kinder!I775</f>
        <v>0</v>
      </c>
      <c r="R775">
        <f>Kinder!J775</f>
        <v>0</v>
      </c>
      <c r="S775">
        <f>Kinder!K775</f>
        <v>0</v>
      </c>
      <c r="T775">
        <f>Kinder!L775</f>
        <v>0</v>
      </c>
      <c r="U775">
        <f>Kinder!M775</f>
        <v>0</v>
      </c>
      <c r="V775">
        <f>Kinder!N775</f>
        <v>0</v>
      </c>
      <c r="W775">
        <f>Kinder!O775</f>
        <v>0</v>
      </c>
      <c r="X775">
        <f>Kinder!P775</f>
        <v>0</v>
      </c>
      <c r="AX775">
        <f>IF(Kinder!BL774&gt;=4.5,IF('Berechnung 4_5 _ x'!D$5="Nein",4.5,IF(Kinder!AJ$903&lt;3,IF(MAX(Kinder!$AJ$903:AJ$903)&lt;3,4.5,Kinder!BL774),MIN('Berechnung 4_5 _ x'!$E$31:$F$32))),Kinder!BL774)</f>
        <v>0</v>
      </c>
      <c r="AY775">
        <f>IF(Kinder!BM774&gt;=4.5,IF('Berechnung 4_5 _ x'!E$5="Nein",4.5,IF(Kinder!AK$903&lt;3,IF(MAX(Kinder!$AJ$903:AK$903)&lt;3,4.5,Kinder!BM774),MIN('Berechnung 4_5 _ x'!$E$31:$F$32))),Kinder!BM774)</f>
        <v>0</v>
      </c>
      <c r="AZ775">
        <f>IF(Kinder!BN774&gt;=4.5,IF('Berechnung 4_5 _ x'!F$5="Nein",4.5,IF(Kinder!AL$903&lt;3,IF(MAX(Kinder!$AJ$903:AL$903)&lt;3,4.5,Kinder!BN774),MIN('Berechnung 4_5 _ x'!$E$31:$F$32))),Kinder!BN774)</f>
        <v>0</v>
      </c>
      <c r="BA775">
        <f>IF(Kinder!BO774&gt;=4.5,IF('Berechnung 4_5 _ x'!G$5="Nein",4.5,IF(Kinder!AM$903&lt;3,IF(MAX(Kinder!$AJ$903:AM$903)&lt;3,4.5,Kinder!BO774),MIN('Berechnung 4_5 _ x'!$E$31:$F$32))),Kinder!BO774)</f>
        <v>0</v>
      </c>
      <c r="BB775">
        <f>IF(Kinder!BP774&gt;=4.5,IF('Berechnung 4_5 _ x'!H$5="Nein",4.5,IF(Kinder!AN$903&lt;3,IF(MAX(Kinder!$AJ$903:AN$903)&lt;3,4.5,Kinder!BP774),MIN('Berechnung 4_5 _ x'!$E$31:$F$32))),Kinder!BP774)</f>
        <v>0</v>
      </c>
      <c r="BC775">
        <f>IF(Kinder!BQ774&gt;=4.5,IF('Berechnung 4_5 _ x'!I$5="Nein",4.5,IF(Kinder!AO$903&lt;3,IF(MAX(Kinder!$AJ$903:AO$903)&lt;3,4.5,Kinder!BQ774),MIN('Berechnung 4_5 _ x'!$E$31:$F$32))),Kinder!BQ774)</f>
        <v>0</v>
      </c>
      <c r="BD775">
        <f>IF(Kinder!BR774&gt;=4.5,IF('Berechnung 4_5 _ x'!J$5="Nein",4.5,IF(Kinder!AP$903&lt;3,IF(MAX(Kinder!$AJ$903:AP$903)&lt;3,4.5,Kinder!BR774),MIN('Berechnung 4_5 _ x'!$E$31:$F$32))),Kinder!BR774)</f>
        <v>0</v>
      </c>
      <c r="BE775">
        <f>IF(Kinder!BS774&gt;=4.5,IF('Berechnung 4_5 _ x'!K$5="Nein",4.5,IF(Kinder!AQ$903&lt;3,IF(MAX(Kinder!$AJ$903:AQ$903)&lt;3,4.5,Kinder!BS774),MIN('Berechnung 4_5 _ x'!$E$31:$F$32))),Kinder!BS774)</f>
        <v>0</v>
      </c>
      <c r="BF775">
        <f>IF(Kinder!BT774&gt;=4.5,IF('Berechnung 4_5 _ x'!L$5="Nein",4.5,IF(Kinder!AR$903&lt;3,IF(MAX(Kinder!$AJ$903:AR$903)&lt;3,4.5,Kinder!BT774),MIN('Berechnung 4_5 _ x'!$E$31:$F$32))),Kinder!BT774)</f>
        <v>0</v>
      </c>
      <c r="BG775">
        <f>IF(Kinder!BU774&gt;=4.5,IF('Berechnung 4_5 _ x'!M$5="Nein",4.5,IF(Kinder!AS$903&lt;3,IF(MAX(Kinder!$AJ$903:AS$903)&lt;3,4.5,Kinder!BU774),MIN('Berechnung 4_5 _ x'!$E$31:$F$32))),Kinder!BU774)</f>
        <v>0</v>
      </c>
      <c r="BH775">
        <f>IF(Kinder!BV774&gt;=4.5,IF('Berechnung 4_5 _ x'!N$5="Nein",4.5,IF(Kinder!AT$903&lt;3,IF(MAX(Kinder!$AJ$903:AT$903)&lt;3,4.5,Kinder!BV774),MIN('Berechnung 4_5 _ x'!$E$31:$F$32))),Kinder!BV774)</f>
        <v>0</v>
      </c>
      <c r="BI775">
        <f>IF(Kinder!BW774&gt;=4.5,IF('Berechnung 4_5 _ x'!O$5="Nein",4.5,IF(Kinder!AU$903&lt;3,IF(MAX(Kinder!$AJ$903:AU$903)&lt;3,4.5,Kinder!BW774),MIN('Berechnung 4_5 _ x'!$E$31:$F$32))),Kinder!BW774)</f>
        <v>0</v>
      </c>
      <c r="BJ775">
        <f t="shared" ref="BJ775:BU775" si="1286">MIN(AX774,AX775)*AX776</f>
        <v>0</v>
      </c>
      <c r="BK775">
        <f t="shared" si="1286"/>
        <v>0</v>
      </c>
      <c r="BL775">
        <f t="shared" si="1286"/>
        <v>0</v>
      </c>
      <c r="BM775">
        <f t="shared" si="1286"/>
        <v>0</v>
      </c>
      <c r="BN775">
        <f t="shared" si="1286"/>
        <v>0</v>
      </c>
      <c r="BO775">
        <f t="shared" si="1286"/>
        <v>0</v>
      </c>
      <c r="BP775">
        <f t="shared" si="1286"/>
        <v>0</v>
      </c>
      <c r="BQ775">
        <f t="shared" si="1286"/>
        <v>0</v>
      </c>
      <c r="BR775">
        <f t="shared" si="1286"/>
        <v>0</v>
      </c>
      <c r="BS775">
        <f t="shared" si="1286"/>
        <v>0</v>
      </c>
      <c r="BT775">
        <f t="shared" si="1286"/>
        <v>0</v>
      </c>
      <c r="BU775">
        <f t="shared" si="1286"/>
        <v>0</v>
      </c>
      <c r="BV775">
        <f>SUM(BJ775:BU775)</f>
        <v>0</v>
      </c>
      <c r="CJ775" s="78"/>
      <c r="CK775" s="581"/>
      <c r="CL775" s="581"/>
      <c r="CM775" s="581"/>
    </row>
    <row r="776" spans="1:91" ht="13.5" thickBot="1" x14ac:dyDescent="0.25">
      <c r="A776" s="167"/>
      <c r="B776" s="79"/>
      <c r="C776" s="79"/>
      <c r="D776" s="79"/>
      <c r="E776" s="79"/>
      <c r="F776" s="79"/>
      <c r="G776" s="79"/>
      <c r="H776" s="79"/>
      <c r="I776" s="79"/>
      <c r="J776" s="79"/>
      <c r="K776" s="79"/>
      <c r="L776" s="79"/>
      <c r="M776" s="79"/>
      <c r="N776" s="79"/>
      <c r="O776" s="79"/>
      <c r="P776" s="79"/>
      <c r="Q776" s="79"/>
      <c r="R776" s="79"/>
      <c r="S776" s="79"/>
      <c r="T776" s="79"/>
      <c r="U776" s="79"/>
      <c r="V776" s="79"/>
      <c r="W776" s="79"/>
      <c r="X776" s="79"/>
      <c r="Y776" s="79">
        <f t="shared" ref="Y776:AJ776" si="1287">A774*M775</f>
        <v>0</v>
      </c>
      <c r="Z776" s="79">
        <f t="shared" si="1287"/>
        <v>0</v>
      </c>
      <c r="AA776" s="79">
        <f t="shared" si="1287"/>
        <v>0</v>
      </c>
      <c r="AB776" s="79">
        <f t="shared" si="1287"/>
        <v>0</v>
      </c>
      <c r="AC776" s="79">
        <f t="shared" si="1287"/>
        <v>0</v>
      </c>
      <c r="AD776" s="79">
        <f t="shared" si="1287"/>
        <v>0</v>
      </c>
      <c r="AE776" s="79">
        <f t="shared" si="1287"/>
        <v>0</v>
      </c>
      <c r="AF776" s="79">
        <f t="shared" si="1287"/>
        <v>0</v>
      </c>
      <c r="AG776" s="79">
        <f t="shared" si="1287"/>
        <v>0</v>
      </c>
      <c r="AH776" s="79">
        <f t="shared" si="1287"/>
        <v>0</v>
      </c>
      <c r="AI776" s="79">
        <f t="shared" si="1287"/>
        <v>0</v>
      </c>
      <c r="AJ776" s="79">
        <f t="shared" si="1287"/>
        <v>0</v>
      </c>
      <c r="AK776" s="79">
        <f t="shared" ref="AK776:AV776" si="1288">IF(A774&gt;4.4,M775,A774*M775)</f>
        <v>0</v>
      </c>
      <c r="AL776" s="79">
        <f t="shared" si="1288"/>
        <v>0</v>
      </c>
      <c r="AM776" s="79">
        <f t="shared" si="1288"/>
        <v>0</v>
      </c>
      <c r="AN776" s="79">
        <f t="shared" si="1288"/>
        <v>0</v>
      </c>
      <c r="AO776" s="79">
        <f t="shared" si="1288"/>
        <v>0</v>
      </c>
      <c r="AP776" s="79">
        <f t="shared" si="1288"/>
        <v>0</v>
      </c>
      <c r="AQ776" s="79">
        <f t="shared" si="1288"/>
        <v>0</v>
      </c>
      <c r="AR776" s="79">
        <f t="shared" si="1288"/>
        <v>0</v>
      </c>
      <c r="AS776" s="79">
        <f t="shared" si="1288"/>
        <v>0</v>
      </c>
      <c r="AT776" s="79">
        <f t="shared" si="1288"/>
        <v>0</v>
      </c>
      <c r="AU776" s="79">
        <f t="shared" si="1288"/>
        <v>0</v>
      </c>
      <c r="AV776" s="79">
        <f t="shared" si="1288"/>
        <v>0</v>
      </c>
      <c r="AW776" s="79">
        <f>SUM(Y776:AJ776)</f>
        <v>0</v>
      </c>
      <c r="AX776" s="168">
        <f>Kinder!BL775</f>
        <v>0</v>
      </c>
      <c r="AY776" s="168">
        <f>Kinder!BM775</f>
        <v>0</v>
      </c>
      <c r="AZ776" s="168">
        <f>Kinder!BN775</f>
        <v>0</v>
      </c>
      <c r="BA776" s="168">
        <f>Kinder!BO775</f>
        <v>0</v>
      </c>
      <c r="BB776" s="168">
        <f>Kinder!BP775</f>
        <v>0</v>
      </c>
      <c r="BC776" s="168">
        <f>Kinder!BQ775</f>
        <v>0</v>
      </c>
      <c r="BD776" s="168">
        <f>Kinder!BR775</f>
        <v>0</v>
      </c>
      <c r="BE776" s="168">
        <f>Kinder!BS775</f>
        <v>0</v>
      </c>
      <c r="BF776" s="168">
        <f>Kinder!BT775</f>
        <v>0</v>
      </c>
      <c r="BG776" s="168">
        <f>Kinder!BU775</f>
        <v>0</v>
      </c>
      <c r="BH776" s="168">
        <f>Kinder!BV775</f>
        <v>0</v>
      </c>
      <c r="BI776" s="168">
        <f>Kinder!BW775</f>
        <v>0</v>
      </c>
      <c r="BV776" s="79"/>
      <c r="BW776" s="79">
        <f t="shared" ref="BW776:CH776" si="1289">IF(MIN(AX774,AX775)&gt;4.5,4.5*AX776,BJ775)</f>
        <v>0</v>
      </c>
      <c r="BX776" s="79">
        <f t="shared" si="1289"/>
        <v>0</v>
      </c>
      <c r="BY776" s="79">
        <f t="shared" si="1289"/>
        <v>0</v>
      </c>
      <c r="BZ776" s="79">
        <f t="shared" si="1289"/>
        <v>0</v>
      </c>
      <c r="CA776" s="79">
        <f t="shared" si="1289"/>
        <v>0</v>
      </c>
      <c r="CB776" s="79">
        <f t="shared" si="1289"/>
        <v>0</v>
      </c>
      <c r="CC776" s="79">
        <f t="shared" si="1289"/>
        <v>0</v>
      </c>
      <c r="CD776" s="79">
        <f t="shared" si="1289"/>
        <v>0</v>
      </c>
      <c r="CE776" s="79">
        <f t="shared" si="1289"/>
        <v>0</v>
      </c>
      <c r="CF776" s="79">
        <f t="shared" si="1289"/>
        <v>0</v>
      </c>
      <c r="CG776" s="79">
        <f t="shared" si="1289"/>
        <v>0</v>
      </c>
      <c r="CH776" s="79">
        <f t="shared" si="1289"/>
        <v>0</v>
      </c>
      <c r="CI776" s="79">
        <f>SUM(BW776:CH776)</f>
        <v>0</v>
      </c>
      <c r="CJ776" s="80"/>
      <c r="CK776" s="581"/>
      <c r="CL776" s="581"/>
      <c r="CM776" s="581"/>
    </row>
    <row r="777" spans="1:91" x14ac:dyDescent="0.2">
      <c r="A777" s="124">
        <f>Kinder!E777</f>
        <v>0</v>
      </c>
      <c r="B777">
        <f>Kinder!F777</f>
        <v>0</v>
      </c>
      <c r="C777">
        <f>Kinder!G777</f>
        <v>0</v>
      </c>
      <c r="D777">
        <f>Kinder!H777</f>
        <v>0</v>
      </c>
      <c r="E777">
        <f>Kinder!I777</f>
        <v>0</v>
      </c>
      <c r="F777">
        <f>Kinder!J777</f>
        <v>0</v>
      </c>
      <c r="G777">
        <f>Kinder!K777</f>
        <v>0</v>
      </c>
      <c r="H777">
        <f>Kinder!L777</f>
        <v>0</v>
      </c>
      <c r="I777">
        <f>Kinder!M777</f>
        <v>0</v>
      </c>
      <c r="J777">
        <f>Kinder!N777</f>
        <v>0</v>
      </c>
      <c r="K777">
        <f>Kinder!O777</f>
        <v>0</v>
      </c>
      <c r="L777">
        <f>Kinder!P777</f>
        <v>0</v>
      </c>
      <c r="AX777" s="165">
        <f>IF(Kinder!BL777=4.5,'Berechnung 4_5 _ x'!$E$31,Kinder!BL777)</f>
        <v>0</v>
      </c>
      <c r="AY777" s="165">
        <f>IF(Kinder!F777=4.5,'Berechnung 4_5 _ x'!$E$31,Kinder!F777)</f>
        <v>0</v>
      </c>
      <c r="AZ777" s="165">
        <f>IF(Kinder!G777=4.5,'Berechnung 4_5 _ x'!$E$31,Kinder!G777)</f>
        <v>0</v>
      </c>
      <c r="BA777" s="165">
        <f>IF(Kinder!H777=4.5,'Berechnung 4_5 _ x'!$E$31,Kinder!H777)</f>
        <v>0</v>
      </c>
      <c r="BB777" s="165">
        <f>IF(Kinder!I777=4.5,'Berechnung 4_5 _ x'!$E$31,Kinder!I777)</f>
        <v>0</v>
      </c>
      <c r="BC777" s="165">
        <f>IF(Kinder!J777=4.5,'Berechnung 4_5 _ x'!$E$31,Kinder!J777)</f>
        <v>0</v>
      </c>
      <c r="BD777" s="165">
        <f>IF(Kinder!K777=4.5,'Berechnung 4_5 _ x'!$E$31,Kinder!K777)</f>
        <v>0</v>
      </c>
      <c r="BE777" s="165">
        <f>IF(Kinder!L777=4.5,'Berechnung 4_5 _ x'!$E$31,Kinder!L777)</f>
        <v>0</v>
      </c>
      <c r="BF777" s="165">
        <f>IF(Kinder!M777=4.5,'Berechnung 4_5 _ x'!$E$31,Kinder!M777)</f>
        <v>0</v>
      </c>
      <c r="BG777" s="165">
        <f>IF(Kinder!N777=4.5,'Berechnung 4_5 _ x'!$E$31,Kinder!N777)</f>
        <v>0</v>
      </c>
      <c r="BH777" s="165">
        <f>IF(Kinder!O777=4.5,'Berechnung 4_5 _ x'!$E$31,Kinder!O777)</f>
        <v>0</v>
      </c>
      <c r="BI777" s="165">
        <f>IF(Kinder!P777=4.5,'Berechnung 4_5 _ x'!$E$31,Kinder!P777)</f>
        <v>0</v>
      </c>
      <c r="BJ777" s="165"/>
      <c r="BK777" s="165"/>
      <c r="BL777" s="165"/>
      <c r="BM777" s="165"/>
      <c r="BN777" s="165"/>
      <c r="BO777" s="165"/>
      <c r="BP777" s="165"/>
      <c r="BQ777" s="165"/>
      <c r="BR777" s="165"/>
      <c r="BS777" s="165"/>
      <c r="BT777" s="165"/>
      <c r="BU777" s="165"/>
      <c r="BW777">
        <f t="shared" ref="BW777:CH777" si="1290">IF(MIN(AX777,AX778)&gt;=4.5,1*AX779,BJ778)</f>
        <v>0</v>
      </c>
      <c r="BX777">
        <f t="shared" si="1290"/>
        <v>0</v>
      </c>
      <c r="BY777">
        <f t="shared" si="1290"/>
        <v>0</v>
      </c>
      <c r="BZ777">
        <f t="shared" si="1290"/>
        <v>0</v>
      </c>
      <c r="CA777">
        <f t="shared" si="1290"/>
        <v>0</v>
      </c>
      <c r="CB777">
        <f t="shared" si="1290"/>
        <v>0</v>
      </c>
      <c r="CC777">
        <f t="shared" si="1290"/>
        <v>0</v>
      </c>
      <c r="CD777">
        <f t="shared" si="1290"/>
        <v>0</v>
      </c>
      <c r="CE777">
        <f t="shared" si="1290"/>
        <v>0</v>
      </c>
      <c r="CF777">
        <f t="shared" si="1290"/>
        <v>0</v>
      </c>
      <c r="CG777">
        <f t="shared" si="1290"/>
        <v>0</v>
      </c>
      <c r="CH777">
        <f t="shared" si="1290"/>
        <v>0</v>
      </c>
      <c r="CJ777" s="78">
        <f>SUM(BW777:CH777)</f>
        <v>0</v>
      </c>
      <c r="CK777" s="581">
        <f>CL777+CM777</f>
        <v>0</v>
      </c>
      <c r="CL777" s="581">
        <f>IF(COUNTIF(Kinder!E779:P779,Antrag!$C$4)=0,0,(IF(AND(A777=2,Kinder!E779=Antrag!$C$4),M778,0)+IF(AND(OR(A777=2,B777=2),Kinder!F779=Antrag!$C$4),N778,0)+IF(AND(OR(A777=2,B777=2,C777=2),Kinder!G779=Antrag!$C$4),O778,0)+IF(AND(OR(A777=2,B777=2,C777=2,D777=2),Kinder!H779=Antrag!$C$4),P778,0)+IF(AND(OR(A777=2,B777=2,C777=2,D777=2,E777=2),Kinder!I779=Antrag!$C$4),Q778,0)+IF(AND(OR(A777=2,B777=2,C777=2,D777=2,E777=2,F777=2),Kinder!J779=Antrag!$C$4),R778,0))/12)</f>
        <v>0</v>
      </c>
      <c r="CM777" s="581">
        <f>IF(COUNTIF(Kinder!E779:P779,Antrag!$C$4)=0,0,(IF(AND(OR(A777=2,B777=2,C777=2,D777=2,E777=2,F777=2,G777=2),Kinder!K779=Antrag!$C$4),S778,0)+IF(AND(OR(A777=2,B777=2,C777=2,D777=2,E777=2,F777=2,G777=2,H777=2),Kinder!L779=Antrag!$C$4),T778,0)+IF(AND(OR(A777=2,B777=2,C777=2,D777=2,E777=2,F777=2,G777=2,H777=2,I777=2),Kinder!M779=Antrag!$C$4),U778,0)+IF(AND(OR(A777=2,B777=2,C777=2,D777=2,E777=2,F777=2,G777=2,H777=2,I777=2,J777=2),Kinder!N779=Antrag!$C$4),V778,0)+IF(AND(OR(A777=2,B777=2,C777=2,D777=2,E777=2,F777=2,G777=2,H777=2,I777=2,J777=2,K777=2),Kinder!O779=Antrag!$C$4),W778,0)+IF(AND(OR(A777=2,B777=2,C777=2,D777=2,E777=2,F777=2,G777=2,H777=2,I777=2,J777=2,K777=2,L777=2),Kinder!P779=Antrag!$C$4),X778,0))/12)</f>
        <v>0</v>
      </c>
    </row>
    <row r="778" spans="1:91" x14ac:dyDescent="0.2">
      <c r="A778" s="124"/>
      <c r="M778">
        <f>Kinder!E778</f>
        <v>0</v>
      </c>
      <c r="N778">
        <f>Kinder!F778</f>
        <v>0</v>
      </c>
      <c r="O778">
        <f>Kinder!G778</f>
        <v>0</v>
      </c>
      <c r="P778">
        <f>Kinder!H778</f>
        <v>0</v>
      </c>
      <c r="Q778">
        <f>Kinder!I778</f>
        <v>0</v>
      </c>
      <c r="R778">
        <f>Kinder!J778</f>
        <v>0</v>
      </c>
      <c r="S778">
        <f>Kinder!K778</f>
        <v>0</v>
      </c>
      <c r="T778">
        <f>Kinder!L778</f>
        <v>0</v>
      </c>
      <c r="U778">
        <f>Kinder!M778</f>
        <v>0</v>
      </c>
      <c r="V778">
        <f>Kinder!N778</f>
        <v>0</v>
      </c>
      <c r="W778">
        <f>Kinder!O778</f>
        <v>0</v>
      </c>
      <c r="X778">
        <f>Kinder!P778</f>
        <v>0</v>
      </c>
      <c r="AX778">
        <f>IF(Kinder!BL777&gt;=4.5,IF('Berechnung 4_5 _ x'!D$5="Nein",4.5,IF(Kinder!AJ$903&lt;3,IF(MAX(Kinder!$AJ$903:AJ$903)&lt;3,4.5,Kinder!BL777),MIN('Berechnung 4_5 _ x'!$E$31:$F$32))),Kinder!BL777)</f>
        <v>0</v>
      </c>
      <c r="AY778">
        <f>IF(Kinder!BM777&gt;=4.5,IF('Berechnung 4_5 _ x'!E$5="Nein",4.5,IF(Kinder!AK$903&lt;3,IF(MAX(Kinder!$AJ$903:AK$903)&lt;3,4.5,Kinder!BM777),MIN('Berechnung 4_5 _ x'!$E$31:$F$32))),Kinder!BM777)</f>
        <v>0</v>
      </c>
      <c r="AZ778">
        <f>IF(Kinder!BN777&gt;=4.5,IF('Berechnung 4_5 _ x'!F$5="Nein",4.5,IF(Kinder!AL$903&lt;3,IF(MAX(Kinder!$AJ$903:AL$903)&lt;3,4.5,Kinder!BN777),MIN('Berechnung 4_5 _ x'!$E$31:$F$32))),Kinder!BN777)</f>
        <v>0</v>
      </c>
      <c r="BA778">
        <f>IF(Kinder!BO777&gt;=4.5,IF('Berechnung 4_5 _ x'!G$5="Nein",4.5,IF(Kinder!AM$903&lt;3,IF(MAX(Kinder!$AJ$903:AM$903)&lt;3,4.5,Kinder!BO777),MIN('Berechnung 4_5 _ x'!$E$31:$F$32))),Kinder!BO777)</f>
        <v>0</v>
      </c>
      <c r="BB778">
        <f>IF(Kinder!BP777&gt;=4.5,IF('Berechnung 4_5 _ x'!H$5="Nein",4.5,IF(Kinder!AN$903&lt;3,IF(MAX(Kinder!$AJ$903:AN$903)&lt;3,4.5,Kinder!BP777),MIN('Berechnung 4_5 _ x'!$E$31:$F$32))),Kinder!BP777)</f>
        <v>0</v>
      </c>
      <c r="BC778">
        <f>IF(Kinder!BQ777&gt;=4.5,IF('Berechnung 4_5 _ x'!I$5="Nein",4.5,IF(Kinder!AO$903&lt;3,IF(MAX(Kinder!$AJ$903:AO$903)&lt;3,4.5,Kinder!BQ777),MIN('Berechnung 4_5 _ x'!$E$31:$F$32))),Kinder!BQ777)</f>
        <v>0</v>
      </c>
      <c r="BD778">
        <f>IF(Kinder!BR777&gt;=4.5,IF('Berechnung 4_5 _ x'!J$5="Nein",4.5,IF(Kinder!AP$903&lt;3,IF(MAX(Kinder!$AJ$903:AP$903)&lt;3,4.5,Kinder!BR777),MIN('Berechnung 4_5 _ x'!$E$31:$F$32))),Kinder!BR777)</f>
        <v>0</v>
      </c>
      <c r="BE778">
        <f>IF(Kinder!BS777&gt;=4.5,IF('Berechnung 4_5 _ x'!K$5="Nein",4.5,IF(Kinder!AQ$903&lt;3,IF(MAX(Kinder!$AJ$903:AQ$903)&lt;3,4.5,Kinder!BS777),MIN('Berechnung 4_5 _ x'!$E$31:$F$32))),Kinder!BS777)</f>
        <v>0</v>
      </c>
      <c r="BF778">
        <f>IF(Kinder!BT777&gt;=4.5,IF('Berechnung 4_5 _ x'!L$5="Nein",4.5,IF(Kinder!AR$903&lt;3,IF(MAX(Kinder!$AJ$903:AR$903)&lt;3,4.5,Kinder!BT777),MIN('Berechnung 4_5 _ x'!$E$31:$F$32))),Kinder!BT777)</f>
        <v>0</v>
      </c>
      <c r="BG778">
        <f>IF(Kinder!BU777&gt;=4.5,IF('Berechnung 4_5 _ x'!M$5="Nein",4.5,IF(Kinder!AS$903&lt;3,IF(MAX(Kinder!$AJ$903:AS$903)&lt;3,4.5,Kinder!BU777),MIN('Berechnung 4_5 _ x'!$E$31:$F$32))),Kinder!BU777)</f>
        <v>0</v>
      </c>
      <c r="BH778">
        <f>IF(Kinder!BV777&gt;=4.5,IF('Berechnung 4_5 _ x'!N$5="Nein",4.5,IF(Kinder!AT$903&lt;3,IF(MAX(Kinder!$AJ$903:AT$903)&lt;3,4.5,Kinder!BV777),MIN('Berechnung 4_5 _ x'!$E$31:$F$32))),Kinder!BV777)</f>
        <v>0</v>
      </c>
      <c r="BI778">
        <f>IF(Kinder!BW777&gt;=4.5,IF('Berechnung 4_5 _ x'!O$5="Nein",4.5,IF(Kinder!AU$903&lt;3,IF(MAX(Kinder!$AJ$903:AU$903)&lt;3,4.5,Kinder!BW777),MIN('Berechnung 4_5 _ x'!$E$31:$F$32))),Kinder!BW777)</f>
        <v>0</v>
      </c>
      <c r="BJ778">
        <f t="shared" ref="BJ778:BU778" si="1291">MIN(AX777,AX778)*AX779</f>
        <v>0</v>
      </c>
      <c r="BK778">
        <f t="shared" si="1291"/>
        <v>0</v>
      </c>
      <c r="BL778">
        <f t="shared" si="1291"/>
        <v>0</v>
      </c>
      <c r="BM778">
        <f t="shared" si="1291"/>
        <v>0</v>
      </c>
      <c r="BN778">
        <f t="shared" si="1291"/>
        <v>0</v>
      </c>
      <c r="BO778">
        <f t="shared" si="1291"/>
        <v>0</v>
      </c>
      <c r="BP778">
        <f t="shared" si="1291"/>
        <v>0</v>
      </c>
      <c r="BQ778">
        <f t="shared" si="1291"/>
        <v>0</v>
      </c>
      <c r="BR778">
        <f t="shared" si="1291"/>
        <v>0</v>
      </c>
      <c r="BS778">
        <f t="shared" si="1291"/>
        <v>0</v>
      </c>
      <c r="BT778">
        <f t="shared" si="1291"/>
        <v>0</v>
      </c>
      <c r="BU778">
        <f t="shared" si="1291"/>
        <v>0</v>
      </c>
      <c r="BV778">
        <f>SUM(BJ778:BU778)</f>
        <v>0</v>
      </c>
      <c r="CJ778" s="78"/>
      <c r="CK778" s="581"/>
      <c r="CL778" s="581"/>
      <c r="CM778" s="581"/>
    </row>
    <row r="779" spans="1:91" ht="13.5" thickBot="1" x14ac:dyDescent="0.25">
      <c r="A779" s="167"/>
      <c r="B779" s="79"/>
      <c r="C779" s="79"/>
      <c r="D779" s="79"/>
      <c r="E779" s="79"/>
      <c r="F779" s="79"/>
      <c r="G779" s="79"/>
      <c r="H779" s="79"/>
      <c r="I779" s="79"/>
      <c r="J779" s="79"/>
      <c r="K779" s="79"/>
      <c r="L779" s="79"/>
      <c r="M779" s="79"/>
      <c r="N779" s="79"/>
      <c r="O779" s="79"/>
      <c r="P779" s="79"/>
      <c r="Q779" s="79"/>
      <c r="R779" s="79"/>
      <c r="S779" s="79"/>
      <c r="T779" s="79"/>
      <c r="U779" s="79"/>
      <c r="V779" s="79"/>
      <c r="W779" s="79"/>
      <c r="X779" s="79"/>
      <c r="Y779" s="79">
        <f t="shared" ref="Y779:AJ779" si="1292">A777*M778</f>
        <v>0</v>
      </c>
      <c r="Z779" s="79">
        <f t="shared" si="1292"/>
        <v>0</v>
      </c>
      <c r="AA779" s="79">
        <f t="shared" si="1292"/>
        <v>0</v>
      </c>
      <c r="AB779" s="79">
        <f t="shared" si="1292"/>
        <v>0</v>
      </c>
      <c r="AC779" s="79">
        <f t="shared" si="1292"/>
        <v>0</v>
      </c>
      <c r="AD779" s="79">
        <f t="shared" si="1292"/>
        <v>0</v>
      </c>
      <c r="AE779" s="79">
        <f t="shared" si="1292"/>
        <v>0</v>
      </c>
      <c r="AF779" s="79">
        <f t="shared" si="1292"/>
        <v>0</v>
      </c>
      <c r="AG779" s="79">
        <f t="shared" si="1292"/>
        <v>0</v>
      </c>
      <c r="AH779" s="79">
        <f t="shared" si="1292"/>
        <v>0</v>
      </c>
      <c r="AI779" s="79">
        <f t="shared" si="1292"/>
        <v>0</v>
      </c>
      <c r="AJ779" s="79">
        <f t="shared" si="1292"/>
        <v>0</v>
      </c>
      <c r="AK779" s="79">
        <f t="shared" ref="AK779:AV779" si="1293">IF(A777&gt;4.4,M778,A777*M778)</f>
        <v>0</v>
      </c>
      <c r="AL779" s="79">
        <f t="shared" si="1293"/>
        <v>0</v>
      </c>
      <c r="AM779" s="79">
        <f t="shared" si="1293"/>
        <v>0</v>
      </c>
      <c r="AN779" s="79">
        <f t="shared" si="1293"/>
        <v>0</v>
      </c>
      <c r="AO779" s="79">
        <f t="shared" si="1293"/>
        <v>0</v>
      </c>
      <c r="AP779" s="79">
        <f t="shared" si="1293"/>
        <v>0</v>
      </c>
      <c r="AQ779" s="79">
        <f t="shared" si="1293"/>
        <v>0</v>
      </c>
      <c r="AR779" s="79">
        <f t="shared" si="1293"/>
        <v>0</v>
      </c>
      <c r="AS779" s="79">
        <f t="shared" si="1293"/>
        <v>0</v>
      </c>
      <c r="AT779" s="79">
        <f t="shared" si="1293"/>
        <v>0</v>
      </c>
      <c r="AU779" s="79">
        <f t="shared" si="1293"/>
        <v>0</v>
      </c>
      <c r="AV779" s="79">
        <f t="shared" si="1293"/>
        <v>0</v>
      </c>
      <c r="AW779" s="79">
        <f>SUM(Y779:AJ779)</f>
        <v>0</v>
      </c>
      <c r="AX779" s="168">
        <f>Kinder!BL778</f>
        <v>0</v>
      </c>
      <c r="AY779" s="168">
        <f>Kinder!BM778</f>
        <v>0</v>
      </c>
      <c r="AZ779" s="168">
        <f>Kinder!BN778</f>
        <v>0</v>
      </c>
      <c r="BA779" s="168">
        <f>Kinder!BO778</f>
        <v>0</v>
      </c>
      <c r="BB779" s="168">
        <f>Kinder!BP778</f>
        <v>0</v>
      </c>
      <c r="BC779" s="168">
        <f>Kinder!BQ778</f>
        <v>0</v>
      </c>
      <c r="BD779" s="168">
        <f>Kinder!BR778</f>
        <v>0</v>
      </c>
      <c r="BE779" s="168">
        <f>Kinder!BS778</f>
        <v>0</v>
      </c>
      <c r="BF779" s="168">
        <f>Kinder!BT778</f>
        <v>0</v>
      </c>
      <c r="BG779" s="168">
        <f>Kinder!BU778</f>
        <v>0</v>
      </c>
      <c r="BH779" s="168">
        <f>Kinder!BV778</f>
        <v>0</v>
      </c>
      <c r="BI779" s="168">
        <f>Kinder!BW778</f>
        <v>0</v>
      </c>
      <c r="BV779" s="79"/>
      <c r="BW779" s="79">
        <f t="shared" ref="BW779:CH779" si="1294">IF(MIN(AX777,AX778)&gt;4.5,4.5*AX779,BJ778)</f>
        <v>0</v>
      </c>
      <c r="BX779" s="79">
        <f t="shared" si="1294"/>
        <v>0</v>
      </c>
      <c r="BY779" s="79">
        <f t="shared" si="1294"/>
        <v>0</v>
      </c>
      <c r="BZ779" s="79">
        <f t="shared" si="1294"/>
        <v>0</v>
      </c>
      <c r="CA779" s="79">
        <f t="shared" si="1294"/>
        <v>0</v>
      </c>
      <c r="CB779" s="79">
        <f t="shared" si="1294"/>
        <v>0</v>
      </c>
      <c r="CC779" s="79">
        <f t="shared" si="1294"/>
        <v>0</v>
      </c>
      <c r="CD779" s="79">
        <f t="shared" si="1294"/>
        <v>0</v>
      </c>
      <c r="CE779" s="79">
        <f t="shared" si="1294"/>
        <v>0</v>
      </c>
      <c r="CF779" s="79">
        <f t="shared" si="1294"/>
        <v>0</v>
      </c>
      <c r="CG779" s="79">
        <f t="shared" si="1294"/>
        <v>0</v>
      </c>
      <c r="CH779" s="79">
        <f t="shared" si="1294"/>
        <v>0</v>
      </c>
      <c r="CI779" s="79">
        <f>SUM(BW779:CH779)</f>
        <v>0</v>
      </c>
      <c r="CJ779" s="80"/>
      <c r="CK779" s="581"/>
      <c r="CL779" s="581"/>
      <c r="CM779" s="581"/>
    </row>
    <row r="780" spans="1:91" x14ac:dyDescent="0.2">
      <c r="A780" s="124">
        <f>Kinder!E780</f>
        <v>0</v>
      </c>
      <c r="B780">
        <f>Kinder!F780</f>
        <v>0</v>
      </c>
      <c r="C780">
        <f>Kinder!G780</f>
        <v>0</v>
      </c>
      <c r="D780">
        <f>Kinder!H780</f>
        <v>0</v>
      </c>
      <c r="E780">
        <f>Kinder!I780</f>
        <v>0</v>
      </c>
      <c r="F780">
        <f>Kinder!J780</f>
        <v>0</v>
      </c>
      <c r="G780">
        <f>Kinder!K780</f>
        <v>0</v>
      </c>
      <c r="H780">
        <f>Kinder!L780</f>
        <v>0</v>
      </c>
      <c r="I780">
        <f>Kinder!M780</f>
        <v>0</v>
      </c>
      <c r="J780">
        <f>Kinder!N780</f>
        <v>0</v>
      </c>
      <c r="K780">
        <f>Kinder!O780</f>
        <v>0</v>
      </c>
      <c r="L780">
        <f>Kinder!P780</f>
        <v>0</v>
      </c>
      <c r="AX780" s="165">
        <f>IF(Kinder!BL780=4.5,'Berechnung 4_5 _ x'!$E$31,Kinder!BL780)</f>
        <v>0</v>
      </c>
      <c r="AY780" s="165">
        <f>IF(Kinder!F780=4.5,'Berechnung 4_5 _ x'!$E$31,Kinder!F780)</f>
        <v>0</v>
      </c>
      <c r="AZ780" s="165">
        <f>IF(Kinder!G780=4.5,'Berechnung 4_5 _ x'!$E$31,Kinder!G780)</f>
        <v>0</v>
      </c>
      <c r="BA780" s="165">
        <f>IF(Kinder!H780=4.5,'Berechnung 4_5 _ x'!$E$31,Kinder!H780)</f>
        <v>0</v>
      </c>
      <c r="BB780" s="165">
        <f>IF(Kinder!I780=4.5,'Berechnung 4_5 _ x'!$E$31,Kinder!I780)</f>
        <v>0</v>
      </c>
      <c r="BC780" s="165">
        <f>IF(Kinder!J780=4.5,'Berechnung 4_5 _ x'!$E$31,Kinder!J780)</f>
        <v>0</v>
      </c>
      <c r="BD780" s="165">
        <f>IF(Kinder!K780=4.5,'Berechnung 4_5 _ x'!$E$31,Kinder!K780)</f>
        <v>0</v>
      </c>
      <c r="BE780" s="165">
        <f>IF(Kinder!L780=4.5,'Berechnung 4_5 _ x'!$E$31,Kinder!L780)</f>
        <v>0</v>
      </c>
      <c r="BF780" s="165">
        <f>IF(Kinder!M780=4.5,'Berechnung 4_5 _ x'!$E$31,Kinder!M780)</f>
        <v>0</v>
      </c>
      <c r="BG780" s="165">
        <f>IF(Kinder!N780=4.5,'Berechnung 4_5 _ x'!$E$31,Kinder!N780)</f>
        <v>0</v>
      </c>
      <c r="BH780" s="165">
        <f>IF(Kinder!O780=4.5,'Berechnung 4_5 _ x'!$E$31,Kinder!O780)</f>
        <v>0</v>
      </c>
      <c r="BI780" s="165">
        <f>IF(Kinder!P780=4.5,'Berechnung 4_5 _ x'!$E$31,Kinder!P780)</f>
        <v>0</v>
      </c>
      <c r="BJ780" s="165"/>
      <c r="BK780" s="165"/>
      <c r="BL780" s="165"/>
      <c r="BM780" s="165"/>
      <c r="BN780" s="165"/>
      <c r="BO780" s="165"/>
      <c r="BP780" s="165"/>
      <c r="BQ780" s="165"/>
      <c r="BR780" s="165"/>
      <c r="BS780" s="165"/>
      <c r="BT780" s="165"/>
      <c r="BU780" s="165"/>
      <c r="BW780">
        <f t="shared" ref="BW780:CH780" si="1295">IF(MIN(AX780,AX781)&gt;=4.5,1*AX782,BJ781)</f>
        <v>0</v>
      </c>
      <c r="BX780">
        <f t="shared" si="1295"/>
        <v>0</v>
      </c>
      <c r="BY780">
        <f t="shared" si="1295"/>
        <v>0</v>
      </c>
      <c r="BZ780">
        <f t="shared" si="1295"/>
        <v>0</v>
      </c>
      <c r="CA780">
        <f t="shared" si="1295"/>
        <v>0</v>
      </c>
      <c r="CB780">
        <f t="shared" si="1295"/>
        <v>0</v>
      </c>
      <c r="CC780">
        <f t="shared" si="1295"/>
        <v>0</v>
      </c>
      <c r="CD780">
        <f t="shared" si="1295"/>
        <v>0</v>
      </c>
      <c r="CE780">
        <f t="shared" si="1295"/>
        <v>0</v>
      </c>
      <c r="CF780">
        <f t="shared" si="1295"/>
        <v>0</v>
      </c>
      <c r="CG780">
        <f t="shared" si="1295"/>
        <v>0</v>
      </c>
      <c r="CH780">
        <f t="shared" si="1295"/>
        <v>0</v>
      </c>
      <c r="CJ780" s="78">
        <f>SUM(BW780:CH780)</f>
        <v>0</v>
      </c>
      <c r="CK780" s="581">
        <f>CL780+CM780</f>
        <v>0</v>
      </c>
      <c r="CL780" s="581">
        <f>IF(COUNTIF(Kinder!E782:P782,Antrag!$C$4)=0,0,(IF(AND(A780=2,Kinder!E782=Antrag!$C$4),M781,0)+IF(AND(OR(A780=2,B780=2),Kinder!F782=Antrag!$C$4),N781,0)+IF(AND(OR(A780=2,B780=2,C780=2),Kinder!G782=Antrag!$C$4),O781,0)+IF(AND(OR(A780=2,B780=2,C780=2,D780=2),Kinder!H782=Antrag!$C$4),P781,0)+IF(AND(OR(A780=2,B780=2,C780=2,D780=2,E780=2),Kinder!I782=Antrag!$C$4),Q781,0)+IF(AND(OR(A780=2,B780=2,C780=2,D780=2,E780=2,F780=2),Kinder!J782=Antrag!$C$4),R781,0))/12)</f>
        <v>0</v>
      </c>
      <c r="CM780" s="581">
        <f>IF(COUNTIF(Kinder!E782:P782,Antrag!$C$4)=0,0,(IF(AND(OR(A780=2,B780=2,C780=2,D780=2,E780=2,F780=2,G780=2),Kinder!K782=Antrag!$C$4),S781,0)+IF(AND(OR(A780=2,B780=2,C780=2,D780=2,E780=2,F780=2,G780=2,H780=2),Kinder!L782=Antrag!$C$4),T781,0)+IF(AND(OR(A780=2,B780=2,C780=2,D780=2,E780=2,F780=2,G780=2,H780=2,I780=2),Kinder!M782=Antrag!$C$4),U781,0)+IF(AND(OR(A780=2,B780=2,C780=2,D780=2,E780=2,F780=2,G780=2,H780=2,I780=2,J780=2),Kinder!N782=Antrag!$C$4),V781,0)+IF(AND(OR(A780=2,B780=2,C780=2,D780=2,E780=2,F780=2,G780=2,H780=2,I780=2,J780=2,K780=2),Kinder!O782=Antrag!$C$4),W781,0)+IF(AND(OR(A780=2,B780=2,C780=2,D780=2,E780=2,F780=2,G780=2,H780=2,I780=2,J780=2,K780=2,L780=2),Kinder!P782=Antrag!$C$4),X781,0))/12)</f>
        <v>0</v>
      </c>
    </row>
    <row r="781" spans="1:91" x14ac:dyDescent="0.2">
      <c r="A781" s="124"/>
      <c r="M781">
        <f>Kinder!E781</f>
        <v>0</v>
      </c>
      <c r="N781">
        <f>Kinder!F781</f>
        <v>0</v>
      </c>
      <c r="O781">
        <f>Kinder!G781</f>
        <v>0</v>
      </c>
      <c r="P781">
        <f>Kinder!H781</f>
        <v>0</v>
      </c>
      <c r="Q781">
        <f>Kinder!I781</f>
        <v>0</v>
      </c>
      <c r="R781">
        <f>Kinder!J781</f>
        <v>0</v>
      </c>
      <c r="S781">
        <f>Kinder!K781</f>
        <v>0</v>
      </c>
      <c r="T781">
        <f>Kinder!L781</f>
        <v>0</v>
      </c>
      <c r="U781">
        <f>Kinder!M781</f>
        <v>0</v>
      </c>
      <c r="V781">
        <f>Kinder!N781</f>
        <v>0</v>
      </c>
      <c r="W781">
        <f>Kinder!O781</f>
        <v>0</v>
      </c>
      <c r="X781">
        <f>Kinder!P781</f>
        <v>0</v>
      </c>
      <c r="AX781">
        <f>IF(Kinder!BL780&gt;=4.5,IF('Berechnung 4_5 _ x'!D$5="Nein",4.5,IF(Kinder!AJ$903&lt;3,IF(MAX(Kinder!$AJ$903:AJ$903)&lt;3,4.5,Kinder!BL780),MIN('Berechnung 4_5 _ x'!$E$31:$F$32))),Kinder!BL780)</f>
        <v>0</v>
      </c>
      <c r="AY781">
        <f>IF(Kinder!BM780&gt;=4.5,IF('Berechnung 4_5 _ x'!E$5="Nein",4.5,IF(Kinder!AK$903&lt;3,IF(MAX(Kinder!$AJ$903:AK$903)&lt;3,4.5,Kinder!BM780),MIN('Berechnung 4_5 _ x'!$E$31:$F$32))),Kinder!BM780)</f>
        <v>0</v>
      </c>
      <c r="AZ781">
        <f>IF(Kinder!BN780&gt;=4.5,IF('Berechnung 4_5 _ x'!F$5="Nein",4.5,IF(Kinder!AL$903&lt;3,IF(MAX(Kinder!$AJ$903:AL$903)&lt;3,4.5,Kinder!BN780),MIN('Berechnung 4_5 _ x'!$E$31:$F$32))),Kinder!BN780)</f>
        <v>0</v>
      </c>
      <c r="BA781">
        <f>IF(Kinder!BO780&gt;=4.5,IF('Berechnung 4_5 _ x'!G$5="Nein",4.5,IF(Kinder!AM$903&lt;3,IF(MAX(Kinder!$AJ$903:AM$903)&lt;3,4.5,Kinder!BO780),MIN('Berechnung 4_5 _ x'!$E$31:$F$32))),Kinder!BO780)</f>
        <v>0</v>
      </c>
      <c r="BB781">
        <f>IF(Kinder!BP780&gt;=4.5,IF('Berechnung 4_5 _ x'!H$5="Nein",4.5,IF(Kinder!AN$903&lt;3,IF(MAX(Kinder!$AJ$903:AN$903)&lt;3,4.5,Kinder!BP780),MIN('Berechnung 4_5 _ x'!$E$31:$F$32))),Kinder!BP780)</f>
        <v>0</v>
      </c>
      <c r="BC781">
        <f>IF(Kinder!BQ780&gt;=4.5,IF('Berechnung 4_5 _ x'!I$5="Nein",4.5,IF(Kinder!AO$903&lt;3,IF(MAX(Kinder!$AJ$903:AO$903)&lt;3,4.5,Kinder!BQ780),MIN('Berechnung 4_5 _ x'!$E$31:$F$32))),Kinder!BQ780)</f>
        <v>0</v>
      </c>
      <c r="BD781">
        <f>IF(Kinder!BR780&gt;=4.5,IF('Berechnung 4_5 _ x'!J$5="Nein",4.5,IF(Kinder!AP$903&lt;3,IF(MAX(Kinder!$AJ$903:AP$903)&lt;3,4.5,Kinder!BR780),MIN('Berechnung 4_5 _ x'!$E$31:$F$32))),Kinder!BR780)</f>
        <v>0</v>
      </c>
      <c r="BE781">
        <f>IF(Kinder!BS780&gt;=4.5,IF('Berechnung 4_5 _ x'!K$5="Nein",4.5,IF(Kinder!AQ$903&lt;3,IF(MAX(Kinder!$AJ$903:AQ$903)&lt;3,4.5,Kinder!BS780),MIN('Berechnung 4_5 _ x'!$E$31:$F$32))),Kinder!BS780)</f>
        <v>0</v>
      </c>
      <c r="BF781">
        <f>IF(Kinder!BT780&gt;=4.5,IF('Berechnung 4_5 _ x'!L$5="Nein",4.5,IF(Kinder!AR$903&lt;3,IF(MAX(Kinder!$AJ$903:AR$903)&lt;3,4.5,Kinder!BT780),MIN('Berechnung 4_5 _ x'!$E$31:$F$32))),Kinder!BT780)</f>
        <v>0</v>
      </c>
      <c r="BG781">
        <f>IF(Kinder!BU780&gt;=4.5,IF('Berechnung 4_5 _ x'!M$5="Nein",4.5,IF(Kinder!AS$903&lt;3,IF(MAX(Kinder!$AJ$903:AS$903)&lt;3,4.5,Kinder!BU780),MIN('Berechnung 4_5 _ x'!$E$31:$F$32))),Kinder!BU780)</f>
        <v>0</v>
      </c>
      <c r="BH781">
        <f>IF(Kinder!BV780&gt;=4.5,IF('Berechnung 4_5 _ x'!N$5="Nein",4.5,IF(Kinder!AT$903&lt;3,IF(MAX(Kinder!$AJ$903:AT$903)&lt;3,4.5,Kinder!BV780),MIN('Berechnung 4_5 _ x'!$E$31:$F$32))),Kinder!BV780)</f>
        <v>0</v>
      </c>
      <c r="BI781">
        <f>IF(Kinder!BW780&gt;=4.5,IF('Berechnung 4_5 _ x'!O$5="Nein",4.5,IF(Kinder!AU$903&lt;3,IF(MAX(Kinder!$AJ$903:AU$903)&lt;3,4.5,Kinder!BW780),MIN('Berechnung 4_5 _ x'!$E$31:$F$32))),Kinder!BW780)</f>
        <v>0</v>
      </c>
      <c r="BJ781">
        <f t="shared" ref="BJ781:BU781" si="1296">MIN(AX780,AX781)*AX782</f>
        <v>0</v>
      </c>
      <c r="BK781">
        <f t="shared" si="1296"/>
        <v>0</v>
      </c>
      <c r="BL781">
        <f t="shared" si="1296"/>
        <v>0</v>
      </c>
      <c r="BM781">
        <f t="shared" si="1296"/>
        <v>0</v>
      </c>
      <c r="BN781">
        <f t="shared" si="1296"/>
        <v>0</v>
      </c>
      <c r="BO781">
        <f t="shared" si="1296"/>
        <v>0</v>
      </c>
      <c r="BP781">
        <f t="shared" si="1296"/>
        <v>0</v>
      </c>
      <c r="BQ781">
        <f t="shared" si="1296"/>
        <v>0</v>
      </c>
      <c r="BR781">
        <f t="shared" si="1296"/>
        <v>0</v>
      </c>
      <c r="BS781">
        <f t="shared" si="1296"/>
        <v>0</v>
      </c>
      <c r="BT781">
        <f t="shared" si="1296"/>
        <v>0</v>
      </c>
      <c r="BU781">
        <f t="shared" si="1296"/>
        <v>0</v>
      </c>
      <c r="BV781">
        <f>SUM(BJ781:BU781)</f>
        <v>0</v>
      </c>
      <c r="CJ781" s="78"/>
      <c r="CK781" s="581"/>
      <c r="CL781" s="581"/>
      <c r="CM781" s="581"/>
    </row>
    <row r="782" spans="1:91" ht="13.5" thickBot="1" x14ac:dyDescent="0.25">
      <c r="A782" s="167"/>
      <c r="B782" s="79"/>
      <c r="C782" s="79"/>
      <c r="D782" s="79"/>
      <c r="E782" s="79"/>
      <c r="F782" s="79"/>
      <c r="G782" s="79"/>
      <c r="H782" s="79"/>
      <c r="I782" s="79"/>
      <c r="J782" s="79"/>
      <c r="K782" s="79"/>
      <c r="L782" s="79"/>
      <c r="M782" s="79"/>
      <c r="N782" s="79"/>
      <c r="O782" s="79"/>
      <c r="P782" s="79"/>
      <c r="Q782" s="79"/>
      <c r="R782" s="79"/>
      <c r="S782" s="79"/>
      <c r="T782" s="79"/>
      <c r="U782" s="79"/>
      <c r="V782" s="79"/>
      <c r="W782" s="79"/>
      <c r="X782" s="79"/>
      <c r="Y782" s="79">
        <f t="shared" ref="Y782:AJ782" si="1297">A780*M781</f>
        <v>0</v>
      </c>
      <c r="Z782" s="79">
        <f t="shared" si="1297"/>
        <v>0</v>
      </c>
      <c r="AA782" s="79">
        <f t="shared" si="1297"/>
        <v>0</v>
      </c>
      <c r="AB782" s="79">
        <f t="shared" si="1297"/>
        <v>0</v>
      </c>
      <c r="AC782" s="79">
        <f t="shared" si="1297"/>
        <v>0</v>
      </c>
      <c r="AD782" s="79">
        <f t="shared" si="1297"/>
        <v>0</v>
      </c>
      <c r="AE782" s="79">
        <f t="shared" si="1297"/>
        <v>0</v>
      </c>
      <c r="AF782" s="79">
        <f t="shared" si="1297"/>
        <v>0</v>
      </c>
      <c r="AG782" s="79">
        <f t="shared" si="1297"/>
        <v>0</v>
      </c>
      <c r="AH782" s="79">
        <f t="shared" si="1297"/>
        <v>0</v>
      </c>
      <c r="AI782" s="79">
        <f t="shared" si="1297"/>
        <v>0</v>
      </c>
      <c r="AJ782" s="79">
        <f t="shared" si="1297"/>
        <v>0</v>
      </c>
      <c r="AK782" s="79">
        <f t="shared" ref="AK782:AV782" si="1298">IF(A780&gt;4.4,M781,A780*M781)</f>
        <v>0</v>
      </c>
      <c r="AL782" s="79">
        <f t="shared" si="1298"/>
        <v>0</v>
      </c>
      <c r="AM782" s="79">
        <f t="shared" si="1298"/>
        <v>0</v>
      </c>
      <c r="AN782" s="79">
        <f t="shared" si="1298"/>
        <v>0</v>
      </c>
      <c r="AO782" s="79">
        <f t="shared" si="1298"/>
        <v>0</v>
      </c>
      <c r="AP782" s="79">
        <f t="shared" si="1298"/>
        <v>0</v>
      </c>
      <c r="AQ782" s="79">
        <f t="shared" si="1298"/>
        <v>0</v>
      </c>
      <c r="AR782" s="79">
        <f t="shared" si="1298"/>
        <v>0</v>
      </c>
      <c r="AS782" s="79">
        <f t="shared" si="1298"/>
        <v>0</v>
      </c>
      <c r="AT782" s="79">
        <f t="shared" si="1298"/>
        <v>0</v>
      </c>
      <c r="AU782" s="79">
        <f t="shared" si="1298"/>
        <v>0</v>
      </c>
      <c r="AV782" s="79">
        <f t="shared" si="1298"/>
        <v>0</v>
      </c>
      <c r="AW782" s="79">
        <f>SUM(Y782:AJ782)</f>
        <v>0</v>
      </c>
      <c r="AX782" s="168">
        <f>Kinder!BL781</f>
        <v>0</v>
      </c>
      <c r="AY782" s="168">
        <f>Kinder!BM781</f>
        <v>0</v>
      </c>
      <c r="AZ782" s="168">
        <f>Kinder!BN781</f>
        <v>0</v>
      </c>
      <c r="BA782" s="168">
        <f>Kinder!BO781</f>
        <v>0</v>
      </c>
      <c r="BB782" s="168">
        <f>Kinder!BP781</f>
        <v>0</v>
      </c>
      <c r="BC782" s="168">
        <f>Kinder!BQ781</f>
        <v>0</v>
      </c>
      <c r="BD782" s="168">
        <f>Kinder!BR781</f>
        <v>0</v>
      </c>
      <c r="BE782" s="168">
        <f>Kinder!BS781</f>
        <v>0</v>
      </c>
      <c r="BF782" s="168">
        <f>Kinder!BT781</f>
        <v>0</v>
      </c>
      <c r="BG782" s="168">
        <f>Kinder!BU781</f>
        <v>0</v>
      </c>
      <c r="BH782" s="168">
        <f>Kinder!BV781</f>
        <v>0</v>
      </c>
      <c r="BI782" s="168">
        <f>Kinder!BW781</f>
        <v>0</v>
      </c>
      <c r="BV782" s="79"/>
      <c r="BW782" s="79">
        <f t="shared" ref="BW782:CH782" si="1299">IF(MIN(AX780,AX781)&gt;4.5,4.5*AX782,BJ781)</f>
        <v>0</v>
      </c>
      <c r="BX782" s="79">
        <f t="shared" si="1299"/>
        <v>0</v>
      </c>
      <c r="BY782" s="79">
        <f t="shared" si="1299"/>
        <v>0</v>
      </c>
      <c r="BZ782" s="79">
        <f t="shared" si="1299"/>
        <v>0</v>
      </c>
      <c r="CA782" s="79">
        <f t="shared" si="1299"/>
        <v>0</v>
      </c>
      <c r="CB782" s="79">
        <f t="shared" si="1299"/>
        <v>0</v>
      </c>
      <c r="CC782" s="79">
        <f t="shared" si="1299"/>
        <v>0</v>
      </c>
      <c r="CD782" s="79">
        <f t="shared" si="1299"/>
        <v>0</v>
      </c>
      <c r="CE782" s="79">
        <f t="shared" si="1299"/>
        <v>0</v>
      </c>
      <c r="CF782" s="79">
        <f t="shared" si="1299"/>
        <v>0</v>
      </c>
      <c r="CG782" s="79">
        <f t="shared" si="1299"/>
        <v>0</v>
      </c>
      <c r="CH782" s="79">
        <f t="shared" si="1299"/>
        <v>0</v>
      </c>
      <c r="CI782" s="79">
        <f>SUM(BW782:CH782)</f>
        <v>0</v>
      </c>
      <c r="CJ782" s="80"/>
      <c r="CK782" s="581"/>
      <c r="CL782" s="581"/>
      <c r="CM782" s="581"/>
    </row>
    <row r="783" spans="1:91" x14ac:dyDescent="0.2">
      <c r="A783" s="124">
        <f>Kinder!E783</f>
        <v>0</v>
      </c>
      <c r="B783">
        <f>Kinder!F783</f>
        <v>0</v>
      </c>
      <c r="C783">
        <f>Kinder!G783</f>
        <v>0</v>
      </c>
      <c r="D783">
        <f>Kinder!H783</f>
        <v>0</v>
      </c>
      <c r="E783">
        <f>Kinder!I783</f>
        <v>0</v>
      </c>
      <c r="F783">
        <f>Kinder!J783</f>
        <v>0</v>
      </c>
      <c r="G783">
        <f>Kinder!K783</f>
        <v>0</v>
      </c>
      <c r="H783">
        <f>Kinder!L783</f>
        <v>0</v>
      </c>
      <c r="I783">
        <f>Kinder!M783</f>
        <v>0</v>
      </c>
      <c r="J783">
        <f>Kinder!N783</f>
        <v>0</v>
      </c>
      <c r="K783">
        <f>Kinder!O783</f>
        <v>0</v>
      </c>
      <c r="L783">
        <f>Kinder!P783</f>
        <v>0</v>
      </c>
      <c r="AX783" s="165">
        <f>IF(Kinder!BL783=4.5,'Berechnung 4_5 _ x'!$E$31,Kinder!BL783)</f>
        <v>0</v>
      </c>
      <c r="AY783" s="165">
        <f>IF(Kinder!F783=4.5,'Berechnung 4_5 _ x'!$E$31,Kinder!F783)</f>
        <v>0</v>
      </c>
      <c r="AZ783" s="165">
        <f>IF(Kinder!G783=4.5,'Berechnung 4_5 _ x'!$E$31,Kinder!G783)</f>
        <v>0</v>
      </c>
      <c r="BA783" s="165">
        <f>IF(Kinder!H783=4.5,'Berechnung 4_5 _ x'!$E$31,Kinder!H783)</f>
        <v>0</v>
      </c>
      <c r="BB783" s="165">
        <f>IF(Kinder!I783=4.5,'Berechnung 4_5 _ x'!$E$31,Kinder!I783)</f>
        <v>0</v>
      </c>
      <c r="BC783" s="165">
        <f>IF(Kinder!J783=4.5,'Berechnung 4_5 _ x'!$E$31,Kinder!J783)</f>
        <v>0</v>
      </c>
      <c r="BD783" s="165">
        <f>IF(Kinder!K783=4.5,'Berechnung 4_5 _ x'!$E$31,Kinder!K783)</f>
        <v>0</v>
      </c>
      <c r="BE783" s="165">
        <f>IF(Kinder!L783=4.5,'Berechnung 4_5 _ x'!$E$31,Kinder!L783)</f>
        <v>0</v>
      </c>
      <c r="BF783" s="165">
        <f>IF(Kinder!M783=4.5,'Berechnung 4_5 _ x'!$E$31,Kinder!M783)</f>
        <v>0</v>
      </c>
      <c r="BG783" s="165">
        <f>IF(Kinder!N783=4.5,'Berechnung 4_5 _ x'!$E$31,Kinder!N783)</f>
        <v>0</v>
      </c>
      <c r="BH783" s="165">
        <f>IF(Kinder!O783=4.5,'Berechnung 4_5 _ x'!$E$31,Kinder!O783)</f>
        <v>0</v>
      </c>
      <c r="BI783" s="165">
        <f>IF(Kinder!P783=4.5,'Berechnung 4_5 _ x'!$E$31,Kinder!P783)</f>
        <v>0</v>
      </c>
      <c r="BJ783" s="165"/>
      <c r="BK783" s="165"/>
      <c r="BL783" s="165"/>
      <c r="BM783" s="165"/>
      <c r="BN783" s="165"/>
      <c r="BO783" s="165"/>
      <c r="BP783" s="165"/>
      <c r="BQ783" s="165"/>
      <c r="BR783" s="165"/>
      <c r="BS783" s="165"/>
      <c r="BT783" s="165"/>
      <c r="BU783" s="165"/>
      <c r="BW783">
        <f t="shared" ref="BW783:CH783" si="1300">IF(MIN(AX783,AX784)&gt;=4.5,1*AX785,BJ784)</f>
        <v>0</v>
      </c>
      <c r="BX783">
        <f t="shared" si="1300"/>
        <v>0</v>
      </c>
      <c r="BY783">
        <f t="shared" si="1300"/>
        <v>0</v>
      </c>
      <c r="BZ783">
        <f t="shared" si="1300"/>
        <v>0</v>
      </c>
      <c r="CA783">
        <f t="shared" si="1300"/>
        <v>0</v>
      </c>
      <c r="CB783">
        <f t="shared" si="1300"/>
        <v>0</v>
      </c>
      <c r="CC783">
        <f t="shared" si="1300"/>
        <v>0</v>
      </c>
      <c r="CD783">
        <f t="shared" si="1300"/>
        <v>0</v>
      </c>
      <c r="CE783">
        <f t="shared" si="1300"/>
        <v>0</v>
      </c>
      <c r="CF783">
        <f t="shared" si="1300"/>
        <v>0</v>
      </c>
      <c r="CG783">
        <f t="shared" si="1300"/>
        <v>0</v>
      </c>
      <c r="CH783">
        <f t="shared" si="1300"/>
        <v>0</v>
      </c>
      <c r="CJ783" s="78">
        <f>SUM(BW783:CH783)</f>
        <v>0</v>
      </c>
      <c r="CK783" s="581">
        <f>CL783+CM783</f>
        <v>0</v>
      </c>
      <c r="CL783" s="581">
        <f>IF(COUNTIF(Kinder!E785:P785,Antrag!$C$4)=0,0,(IF(AND(A783=2,Kinder!E785=Antrag!$C$4),M784,0)+IF(AND(OR(A783=2,B783=2),Kinder!F785=Antrag!$C$4),N784,0)+IF(AND(OR(A783=2,B783=2,C783=2),Kinder!G785=Antrag!$C$4),O784,0)+IF(AND(OR(A783=2,B783=2,C783=2,D783=2),Kinder!H785=Antrag!$C$4),P784,0)+IF(AND(OR(A783=2,B783=2,C783=2,D783=2,E783=2),Kinder!I785=Antrag!$C$4),Q784,0)+IF(AND(OR(A783=2,B783=2,C783=2,D783=2,E783=2,F783=2),Kinder!J785=Antrag!$C$4),R784,0))/12)</f>
        <v>0</v>
      </c>
      <c r="CM783" s="581">
        <f>IF(COUNTIF(Kinder!E785:P785,Antrag!$C$4)=0,0,(IF(AND(OR(A783=2,B783=2,C783=2,D783=2,E783=2,F783=2,G783=2),Kinder!K785=Antrag!$C$4),S784,0)+IF(AND(OR(A783=2,B783=2,C783=2,D783=2,E783=2,F783=2,G783=2,H783=2),Kinder!L785=Antrag!$C$4),T784,0)+IF(AND(OR(A783=2,B783=2,C783=2,D783=2,E783=2,F783=2,G783=2,H783=2,I783=2),Kinder!M785=Antrag!$C$4),U784,0)+IF(AND(OR(A783=2,B783=2,C783=2,D783=2,E783=2,F783=2,G783=2,H783=2,I783=2,J783=2),Kinder!N785=Antrag!$C$4),V784,0)+IF(AND(OR(A783=2,B783=2,C783=2,D783=2,E783=2,F783=2,G783=2,H783=2,I783=2,J783=2,K783=2),Kinder!O785=Antrag!$C$4),W784,0)+IF(AND(OR(A783=2,B783=2,C783=2,D783=2,E783=2,F783=2,G783=2,H783=2,I783=2,J783=2,K783=2,L783=2),Kinder!P785=Antrag!$C$4),X784,0))/12)</f>
        <v>0</v>
      </c>
    </row>
    <row r="784" spans="1:91" x14ac:dyDescent="0.2">
      <c r="A784" s="124"/>
      <c r="M784">
        <f>Kinder!E784</f>
        <v>0</v>
      </c>
      <c r="N784">
        <f>Kinder!F784</f>
        <v>0</v>
      </c>
      <c r="O784">
        <f>Kinder!G784</f>
        <v>0</v>
      </c>
      <c r="P784">
        <f>Kinder!H784</f>
        <v>0</v>
      </c>
      <c r="Q784">
        <f>Kinder!I784</f>
        <v>0</v>
      </c>
      <c r="R784">
        <f>Kinder!J784</f>
        <v>0</v>
      </c>
      <c r="S784">
        <f>Kinder!K784</f>
        <v>0</v>
      </c>
      <c r="T784">
        <f>Kinder!L784</f>
        <v>0</v>
      </c>
      <c r="U784">
        <f>Kinder!M784</f>
        <v>0</v>
      </c>
      <c r="V784">
        <f>Kinder!N784</f>
        <v>0</v>
      </c>
      <c r="W784">
        <f>Kinder!O784</f>
        <v>0</v>
      </c>
      <c r="X784">
        <f>Kinder!P784</f>
        <v>0</v>
      </c>
      <c r="AX784">
        <f>IF(Kinder!BL783&gt;=4.5,IF('Berechnung 4_5 _ x'!D$5="Nein",4.5,IF(Kinder!AJ$903&lt;3,IF(MAX(Kinder!$AJ$903:AJ$903)&lt;3,4.5,Kinder!BL783),MIN('Berechnung 4_5 _ x'!$E$31:$F$32))),Kinder!BL783)</f>
        <v>0</v>
      </c>
      <c r="AY784">
        <f>IF(Kinder!BM783&gt;=4.5,IF('Berechnung 4_5 _ x'!E$5="Nein",4.5,IF(Kinder!AK$903&lt;3,IF(MAX(Kinder!$AJ$903:AK$903)&lt;3,4.5,Kinder!BM783),MIN('Berechnung 4_5 _ x'!$E$31:$F$32))),Kinder!BM783)</f>
        <v>0</v>
      </c>
      <c r="AZ784">
        <f>IF(Kinder!BN783&gt;=4.5,IF('Berechnung 4_5 _ x'!F$5="Nein",4.5,IF(Kinder!AL$903&lt;3,IF(MAX(Kinder!$AJ$903:AL$903)&lt;3,4.5,Kinder!BN783),MIN('Berechnung 4_5 _ x'!$E$31:$F$32))),Kinder!BN783)</f>
        <v>0</v>
      </c>
      <c r="BA784">
        <f>IF(Kinder!BO783&gt;=4.5,IF('Berechnung 4_5 _ x'!G$5="Nein",4.5,IF(Kinder!AM$903&lt;3,IF(MAX(Kinder!$AJ$903:AM$903)&lt;3,4.5,Kinder!BO783),MIN('Berechnung 4_5 _ x'!$E$31:$F$32))),Kinder!BO783)</f>
        <v>0</v>
      </c>
      <c r="BB784">
        <f>IF(Kinder!BP783&gt;=4.5,IF('Berechnung 4_5 _ x'!H$5="Nein",4.5,IF(Kinder!AN$903&lt;3,IF(MAX(Kinder!$AJ$903:AN$903)&lt;3,4.5,Kinder!BP783),MIN('Berechnung 4_5 _ x'!$E$31:$F$32))),Kinder!BP783)</f>
        <v>0</v>
      </c>
      <c r="BC784">
        <f>IF(Kinder!BQ783&gt;=4.5,IF('Berechnung 4_5 _ x'!I$5="Nein",4.5,IF(Kinder!AO$903&lt;3,IF(MAX(Kinder!$AJ$903:AO$903)&lt;3,4.5,Kinder!BQ783),MIN('Berechnung 4_5 _ x'!$E$31:$F$32))),Kinder!BQ783)</f>
        <v>0</v>
      </c>
      <c r="BD784">
        <f>IF(Kinder!BR783&gt;=4.5,IF('Berechnung 4_5 _ x'!J$5="Nein",4.5,IF(Kinder!AP$903&lt;3,IF(MAX(Kinder!$AJ$903:AP$903)&lt;3,4.5,Kinder!BR783),MIN('Berechnung 4_5 _ x'!$E$31:$F$32))),Kinder!BR783)</f>
        <v>0</v>
      </c>
      <c r="BE784">
        <f>IF(Kinder!BS783&gt;=4.5,IF('Berechnung 4_5 _ x'!K$5="Nein",4.5,IF(Kinder!AQ$903&lt;3,IF(MAX(Kinder!$AJ$903:AQ$903)&lt;3,4.5,Kinder!BS783),MIN('Berechnung 4_5 _ x'!$E$31:$F$32))),Kinder!BS783)</f>
        <v>0</v>
      </c>
      <c r="BF784">
        <f>IF(Kinder!BT783&gt;=4.5,IF('Berechnung 4_5 _ x'!L$5="Nein",4.5,IF(Kinder!AR$903&lt;3,IF(MAX(Kinder!$AJ$903:AR$903)&lt;3,4.5,Kinder!BT783),MIN('Berechnung 4_5 _ x'!$E$31:$F$32))),Kinder!BT783)</f>
        <v>0</v>
      </c>
      <c r="BG784">
        <f>IF(Kinder!BU783&gt;=4.5,IF('Berechnung 4_5 _ x'!M$5="Nein",4.5,IF(Kinder!AS$903&lt;3,IF(MAX(Kinder!$AJ$903:AS$903)&lt;3,4.5,Kinder!BU783),MIN('Berechnung 4_5 _ x'!$E$31:$F$32))),Kinder!BU783)</f>
        <v>0</v>
      </c>
      <c r="BH784">
        <f>IF(Kinder!BV783&gt;=4.5,IF('Berechnung 4_5 _ x'!N$5="Nein",4.5,IF(Kinder!AT$903&lt;3,IF(MAX(Kinder!$AJ$903:AT$903)&lt;3,4.5,Kinder!BV783),MIN('Berechnung 4_5 _ x'!$E$31:$F$32))),Kinder!BV783)</f>
        <v>0</v>
      </c>
      <c r="BI784">
        <f>IF(Kinder!BW783&gt;=4.5,IF('Berechnung 4_5 _ x'!O$5="Nein",4.5,IF(Kinder!AU$903&lt;3,IF(MAX(Kinder!$AJ$903:AU$903)&lt;3,4.5,Kinder!BW783),MIN('Berechnung 4_5 _ x'!$E$31:$F$32))),Kinder!BW783)</f>
        <v>0</v>
      </c>
      <c r="BJ784">
        <f t="shared" ref="BJ784:BU784" si="1301">MIN(AX783,AX784)*AX785</f>
        <v>0</v>
      </c>
      <c r="BK784">
        <f t="shared" si="1301"/>
        <v>0</v>
      </c>
      <c r="BL784">
        <f t="shared" si="1301"/>
        <v>0</v>
      </c>
      <c r="BM784">
        <f t="shared" si="1301"/>
        <v>0</v>
      </c>
      <c r="BN784">
        <f t="shared" si="1301"/>
        <v>0</v>
      </c>
      <c r="BO784">
        <f t="shared" si="1301"/>
        <v>0</v>
      </c>
      <c r="BP784">
        <f t="shared" si="1301"/>
        <v>0</v>
      </c>
      <c r="BQ784">
        <f t="shared" si="1301"/>
        <v>0</v>
      </c>
      <c r="BR784">
        <f t="shared" si="1301"/>
        <v>0</v>
      </c>
      <c r="BS784">
        <f t="shared" si="1301"/>
        <v>0</v>
      </c>
      <c r="BT784">
        <f t="shared" si="1301"/>
        <v>0</v>
      </c>
      <c r="BU784">
        <f t="shared" si="1301"/>
        <v>0</v>
      </c>
      <c r="BV784">
        <f>SUM(BJ784:BU784)</f>
        <v>0</v>
      </c>
      <c r="CJ784" s="78"/>
      <c r="CK784" s="581"/>
      <c r="CL784" s="581"/>
      <c r="CM784" s="581"/>
    </row>
    <row r="785" spans="1:91" ht="13.5" thickBot="1" x14ac:dyDescent="0.25">
      <c r="A785" s="167"/>
      <c r="B785" s="79"/>
      <c r="C785" s="79"/>
      <c r="D785" s="79"/>
      <c r="E785" s="79"/>
      <c r="F785" s="79"/>
      <c r="G785" s="79"/>
      <c r="H785" s="79"/>
      <c r="I785" s="79"/>
      <c r="J785" s="79"/>
      <c r="K785" s="79"/>
      <c r="L785" s="79"/>
      <c r="M785" s="79"/>
      <c r="N785" s="79"/>
      <c r="O785" s="79"/>
      <c r="P785" s="79"/>
      <c r="Q785" s="79"/>
      <c r="R785" s="79"/>
      <c r="S785" s="79"/>
      <c r="T785" s="79"/>
      <c r="U785" s="79"/>
      <c r="V785" s="79"/>
      <c r="W785" s="79"/>
      <c r="X785" s="79"/>
      <c r="Y785" s="79">
        <f t="shared" ref="Y785:AJ785" si="1302">A783*M784</f>
        <v>0</v>
      </c>
      <c r="Z785" s="79">
        <f t="shared" si="1302"/>
        <v>0</v>
      </c>
      <c r="AA785" s="79">
        <f t="shared" si="1302"/>
        <v>0</v>
      </c>
      <c r="AB785" s="79">
        <f t="shared" si="1302"/>
        <v>0</v>
      </c>
      <c r="AC785" s="79">
        <f t="shared" si="1302"/>
        <v>0</v>
      </c>
      <c r="AD785" s="79">
        <f t="shared" si="1302"/>
        <v>0</v>
      </c>
      <c r="AE785" s="79">
        <f t="shared" si="1302"/>
        <v>0</v>
      </c>
      <c r="AF785" s="79">
        <f t="shared" si="1302"/>
        <v>0</v>
      </c>
      <c r="AG785" s="79">
        <f t="shared" si="1302"/>
        <v>0</v>
      </c>
      <c r="AH785" s="79">
        <f t="shared" si="1302"/>
        <v>0</v>
      </c>
      <c r="AI785" s="79">
        <f t="shared" si="1302"/>
        <v>0</v>
      </c>
      <c r="AJ785" s="79">
        <f t="shared" si="1302"/>
        <v>0</v>
      </c>
      <c r="AK785" s="79">
        <f t="shared" ref="AK785:AV785" si="1303">IF(A783&gt;4.4,M784,A783*M784)</f>
        <v>0</v>
      </c>
      <c r="AL785" s="79">
        <f t="shared" si="1303"/>
        <v>0</v>
      </c>
      <c r="AM785" s="79">
        <f t="shared" si="1303"/>
        <v>0</v>
      </c>
      <c r="AN785" s="79">
        <f t="shared" si="1303"/>
        <v>0</v>
      </c>
      <c r="AO785" s="79">
        <f t="shared" si="1303"/>
        <v>0</v>
      </c>
      <c r="AP785" s="79">
        <f t="shared" si="1303"/>
        <v>0</v>
      </c>
      <c r="AQ785" s="79">
        <f t="shared" si="1303"/>
        <v>0</v>
      </c>
      <c r="AR785" s="79">
        <f t="shared" si="1303"/>
        <v>0</v>
      </c>
      <c r="AS785" s="79">
        <f t="shared" si="1303"/>
        <v>0</v>
      </c>
      <c r="AT785" s="79">
        <f t="shared" si="1303"/>
        <v>0</v>
      </c>
      <c r="AU785" s="79">
        <f t="shared" si="1303"/>
        <v>0</v>
      </c>
      <c r="AV785" s="79">
        <f t="shared" si="1303"/>
        <v>0</v>
      </c>
      <c r="AW785" s="79">
        <f>SUM(Y785:AJ785)</f>
        <v>0</v>
      </c>
      <c r="AX785" s="168">
        <f>Kinder!BL784</f>
        <v>0</v>
      </c>
      <c r="AY785" s="168">
        <f>Kinder!BM784</f>
        <v>0</v>
      </c>
      <c r="AZ785" s="168">
        <f>Kinder!BN784</f>
        <v>0</v>
      </c>
      <c r="BA785" s="168">
        <f>Kinder!BO784</f>
        <v>0</v>
      </c>
      <c r="BB785" s="168">
        <f>Kinder!BP784</f>
        <v>0</v>
      </c>
      <c r="BC785" s="168">
        <f>Kinder!BQ784</f>
        <v>0</v>
      </c>
      <c r="BD785" s="168">
        <f>Kinder!BR784</f>
        <v>0</v>
      </c>
      <c r="BE785" s="168">
        <f>Kinder!BS784</f>
        <v>0</v>
      </c>
      <c r="BF785" s="168">
        <f>Kinder!BT784</f>
        <v>0</v>
      </c>
      <c r="BG785" s="168">
        <f>Kinder!BU784</f>
        <v>0</v>
      </c>
      <c r="BH785" s="168">
        <f>Kinder!BV784</f>
        <v>0</v>
      </c>
      <c r="BI785" s="168">
        <f>Kinder!BW784</f>
        <v>0</v>
      </c>
      <c r="BV785" s="79"/>
      <c r="BW785" s="79">
        <f t="shared" ref="BW785:CH785" si="1304">IF(MIN(AX783,AX784)&gt;4.5,4.5*AX785,BJ784)</f>
        <v>0</v>
      </c>
      <c r="BX785" s="79">
        <f t="shared" si="1304"/>
        <v>0</v>
      </c>
      <c r="BY785" s="79">
        <f t="shared" si="1304"/>
        <v>0</v>
      </c>
      <c r="BZ785" s="79">
        <f t="shared" si="1304"/>
        <v>0</v>
      </c>
      <c r="CA785" s="79">
        <f t="shared" si="1304"/>
        <v>0</v>
      </c>
      <c r="CB785" s="79">
        <f t="shared" si="1304"/>
        <v>0</v>
      </c>
      <c r="CC785" s="79">
        <f t="shared" si="1304"/>
        <v>0</v>
      </c>
      <c r="CD785" s="79">
        <f t="shared" si="1304"/>
        <v>0</v>
      </c>
      <c r="CE785" s="79">
        <f t="shared" si="1304"/>
        <v>0</v>
      </c>
      <c r="CF785" s="79">
        <f t="shared" si="1304"/>
        <v>0</v>
      </c>
      <c r="CG785" s="79">
        <f t="shared" si="1304"/>
        <v>0</v>
      </c>
      <c r="CH785" s="79">
        <f t="shared" si="1304"/>
        <v>0</v>
      </c>
      <c r="CI785" s="79">
        <f>SUM(BW785:CH785)</f>
        <v>0</v>
      </c>
      <c r="CJ785" s="80"/>
      <c r="CK785" s="581"/>
      <c r="CL785" s="581"/>
      <c r="CM785" s="581"/>
    </row>
    <row r="786" spans="1:91" x14ac:dyDescent="0.2">
      <c r="A786" s="124">
        <f>Kinder!E786</f>
        <v>0</v>
      </c>
      <c r="B786">
        <f>Kinder!F786</f>
        <v>0</v>
      </c>
      <c r="C786">
        <f>Kinder!G786</f>
        <v>0</v>
      </c>
      <c r="D786">
        <f>Kinder!H786</f>
        <v>0</v>
      </c>
      <c r="E786">
        <f>Kinder!I786</f>
        <v>0</v>
      </c>
      <c r="F786">
        <f>Kinder!J786</f>
        <v>0</v>
      </c>
      <c r="G786">
        <f>Kinder!K786</f>
        <v>0</v>
      </c>
      <c r="H786">
        <f>Kinder!L786</f>
        <v>0</v>
      </c>
      <c r="I786">
        <f>Kinder!M786</f>
        <v>0</v>
      </c>
      <c r="J786">
        <f>Kinder!N786</f>
        <v>0</v>
      </c>
      <c r="K786">
        <f>Kinder!O786</f>
        <v>0</v>
      </c>
      <c r="L786">
        <f>Kinder!P786</f>
        <v>0</v>
      </c>
      <c r="AX786" s="165">
        <f>IF(Kinder!BL786=4.5,'Berechnung 4_5 _ x'!$E$31,Kinder!BL786)</f>
        <v>0</v>
      </c>
      <c r="AY786" s="165">
        <f>IF(Kinder!F786=4.5,'Berechnung 4_5 _ x'!$E$31,Kinder!F786)</f>
        <v>0</v>
      </c>
      <c r="AZ786" s="165">
        <f>IF(Kinder!G786=4.5,'Berechnung 4_5 _ x'!$E$31,Kinder!G786)</f>
        <v>0</v>
      </c>
      <c r="BA786" s="165">
        <f>IF(Kinder!H786=4.5,'Berechnung 4_5 _ x'!$E$31,Kinder!H786)</f>
        <v>0</v>
      </c>
      <c r="BB786" s="165">
        <f>IF(Kinder!I786=4.5,'Berechnung 4_5 _ x'!$E$31,Kinder!I786)</f>
        <v>0</v>
      </c>
      <c r="BC786" s="165">
        <f>IF(Kinder!J786=4.5,'Berechnung 4_5 _ x'!$E$31,Kinder!J786)</f>
        <v>0</v>
      </c>
      <c r="BD786" s="165">
        <f>IF(Kinder!K786=4.5,'Berechnung 4_5 _ x'!$E$31,Kinder!K786)</f>
        <v>0</v>
      </c>
      <c r="BE786" s="165">
        <f>IF(Kinder!L786=4.5,'Berechnung 4_5 _ x'!$E$31,Kinder!L786)</f>
        <v>0</v>
      </c>
      <c r="BF786" s="165">
        <f>IF(Kinder!M786=4.5,'Berechnung 4_5 _ x'!$E$31,Kinder!M786)</f>
        <v>0</v>
      </c>
      <c r="BG786" s="165">
        <f>IF(Kinder!N786=4.5,'Berechnung 4_5 _ x'!$E$31,Kinder!N786)</f>
        <v>0</v>
      </c>
      <c r="BH786" s="165">
        <f>IF(Kinder!O786=4.5,'Berechnung 4_5 _ x'!$E$31,Kinder!O786)</f>
        <v>0</v>
      </c>
      <c r="BI786" s="165">
        <f>IF(Kinder!P786=4.5,'Berechnung 4_5 _ x'!$E$31,Kinder!P786)</f>
        <v>0</v>
      </c>
      <c r="BJ786" s="165"/>
      <c r="BK786" s="165"/>
      <c r="BL786" s="165"/>
      <c r="BM786" s="165"/>
      <c r="BN786" s="165"/>
      <c r="BO786" s="165"/>
      <c r="BP786" s="165"/>
      <c r="BQ786" s="165"/>
      <c r="BR786" s="165"/>
      <c r="BS786" s="165"/>
      <c r="BT786" s="165"/>
      <c r="BU786" s="165"/>
      <c r="BW786">
        <f t="shared" ref="BW786:CH786" si="1305">IF(MIN(AX786,AX787)&gt;=4.5,1*AX788,BJ787)</f>
        <v>0</v>
      </c>
      <c r="BX786">
        <f t="shared" si="1305"/>
        <v>0</v>
      </c>
      <c r="BY786">
        <f t="shared" si="1305"/>
        <v>0</v>
      </c>
      <c r="BZ786">
        <f t="shared" si="1305"/>
        <v>0</v>
      </c>
      <c r="CA786">
        <f t="shared" si="1305"/>
        <v>0</v>
      </c>
      <c r="CB786">
        <f t="shared" si="1305"/>
        <v>0</v>
      </c>
      <c r="CC786">
        <f t="shared" si="1305"/>
        <v>0</v>
      </c>
      <c r="CD786">
        <f t="shared" si="1305"/>
        <v>0</v>
      </c>
      <c r="CE786">
        <f t="shared" si="1305"/>
        <v>0</v>
      </c>
      <c r="CF786">
        <f t="shared" si="1305"/>
        <v>0</v>
      </c>
      <c r="CG786">
        <f t="shared" si="1305"/>
        <v>0</v>
      </c>
      <c r="CH786">
        <f t="shared" si="1305"/>
        <v>0</v>
      </c>
      <c r="CJ786" s="78">
        <f>SUM(BW786:CH786)</f>
        <v>0</v>
      </c>
      <c r="CK786" s="581">
        <f>CL786+CM786</f>
        <v>0</v>
      </c>
      <c r="CL786" s="581">
        <f>IF(COUNTIF(Kinder!E788:P788,Antrag!$C$4)=0,0,(IF(AND(A786=2,Kinder!E788=Antrag!$C$4),M787,0)+IF(AND(OR(A786=2,B786=2),Kinder!F788=Antrag!$C$4),N787,0)+IF(AND(OR(A786=2,B786=2,C786=2),Kinder!G788=Antrag!$C$4),O787,0)+IF(AND(OR(A786=2,B786=2,C786=2,D786=2),Kinder!H788=Antrag!$C$4),P787,0)+IF(AND(OR(A786=2,B786=2,C786=2,D786=2,E786=2),Kinder!I788=Antrag!$C$4),Q787,0)+IF(AND(OR(A786=2,B786=2,C786=2,D786=2,E786=2,F786=2),Kinder!J788=Antrag!$C$4),R787,0))/12)</f>
        <v>0</v>
      </c>
      <c r="CM786" s="581">
        <f>IF(COUNTIF(Kinder!E788:P788,Antrag!$C$4)=0,0,(IF(AND(OR(A786=2,B786=2,C786=2,D786=2,E786=2,F786=2,G786=2),Kinder!K788=Antrag!$C$4),S787,0)+IF(AND(OR(A786=2,B786=2,C786=2,D786=2,E786=2,F786=2,G786=2,H786=2),Kinder!L788=Antrag!$C$4),T787,0)+IF(AND(OR(A786=2,B786=2,C786=2,D786=2,E786=2,F786=2,G786=2,H786=2,I786=2),Kinder!M788=Antrag!$C$4),U787,0)+IF(AND(OR(A786=2,B786=2,C786=2,D786=2,E786=2,F786=2,G786=2,H786=2,I786=2,J786=2),Kinder!N788=Antrag!$C$4),V787,0)+IF(AND(OR(A786=2,B786=2,C786=2,D786=2,E786=2,F786=2,G786=2,H786=2,I786=2,J786=2,K786=2),Kinder!O788=Antrag!$C$4),W787,0)+IF(AND(OR(A786=2,B786=2,C786=2,D786=2,E786=2,F786=2,G786=2,H786=2,I786=2,J786=2,K786=2,L786=2),Kinder!P788=Antrag!$C$4),X787,0))/12)</f>
        <v>0</v>
      </c>
    </row>
    <row r="787" spans="1:91" x14ac:dyDescent="0.2">
      <c r="A787" s="124"/>
      <c r="M787">
        <f>Kinder!E787</f>
        <v>0</v>
      </c>
      <c r="N787">
        <f>Kinder!F787</f>
        <v>0</v>
      </c>
      <c r="O787">
        <f>Kinder!G787</f>
        <v>0</v>
      </c>
      <c r="P787">
        <f>Kinder!H787</f>
        <v>0</v>
      </c>
      <c r="Q787">
        <f>Kinder!I787</f>
        <v>0</v>
      </c>
      <c r="R787">
        <f>Kinder!J787</f>
        <v>0</v>
      </c>
      <c r="S787">
        <f>Kinder!K787</f>
        <v>0</v>
      </c>
      <c r="T787">
        <f>Kinder!L787</f>
        <v>0</v>
      </c>
      <c r="U787">
        <f>Kinder!M787</f>
        <v>0</v>
      </c>
      <c r="V787">
        <f>Kinder!N787</f>
        <v>0</v>
      </c>
      <c r="W787">
        <f>Kinder!O787</f>
        <v>0</v>
      </c>
      <c r="X787">
        <f>Kinder!P787</f>
        <v>0</v>
      </c>
      <c r="AX787">
        <f>IF(Kinder!BL786&gt;=4.5,IF('Berechnung 4_5 _ x'!D$5="Nein",4.5,IF(Kinder!AJ$903&lt;3,IF(MAX(Kinder!$AJ$903:AJ$903)&lt;3,4.5,Kinder!BL786),MIN('Berechnung 4_5 _ x'!$E$31:$F$32))),Kinder!BL786)</f>
        <v>0</v>
      </c>
      <c r="AY787">
        <f>IF(Kinder!BM786&gt;=4.5,IF('Berechnung 4_5 _ x'!E$5="Nein",4.5,IF(Kinder!AK$903&lt;3,IF(MAX(Kinder!$AJ$903:AK$903)&lt;3,4.5,Kinder!BM786),MIN('Berechnung 4_5 _ x'!$E$31:$F$32))),Kinder!BM786)</f>
        <v>0</v>
      </c>
      <c r="AZ787">
        <f>IF(Kinder!BN786&gt;=4.5,IF('Berechnung 4_5 _ x'!F$5="Nein",4.5,IF(Kinder!AL$903&lt;3,IF(MAX(Kinder!$AJ$903:AL$903)&lt;3,4.5,Kinder!BN786),MIN('Berechnung 4_5 _ x'!$E$31:$F$32))),Kinder!BN786)</f>
        <v>0</v>
      </c>
      <c r="BA787">
        <f>IF(Kinder!BO786&gt;=4.5,IF('Berechnung 4_5 _ x'!G$5="Nein",4.5,IF(Kinder!AM$903&lt;3,IF(MAX(Kinder!$AJ$903:AM$903)&lt;3,4.5,Kinder!BO786),MIN('Berechnung 4_5 _ x'!$E$31:$F$32))),Kinder!BO786)</f>
        <v>0</v>
      </c>
      <c r="BB787">
        <f>IF(Kinder!BP786&gt;=4.5,IF('Berechnung 4_5 _ x'!H$5="Nein",4.5,IF(Kinder!AN$903&lt;3,IF(MAX(Kinder!$AJ$903:AN$903)&lt;3,4.5,Kinder!BP786),MIN('Berechnung 4_5 _ x'!$E$31:$F$32))),Kinder!BP786)</f>
        <v>0</v>
      </c>
      <c r="BC787">
        <f>IF(Kinder!BQ786&gt;=4.5,IF('Berechnung 4_5 _ x'!I$5="Nein",4.5,IF(Kinder!AO$903&lt;3,IF(MAX(Kinder!$AJ$903:AO$903)&lt;3,4.5,Kinder!BQ786),MIN('Berechnung 4_5 _ x'!$E$31:$F$32))),Kinder!BQ786)</f>
        <v>0</v>
      </c>
      <c r="BD787">
        <f>IF(Kinder!BR786&gt;=4.5,IF('Berechnung 4_5 _ x'!J$5="Nein",4.5,IF(Kinder!AP$903&lt;3,IF(MAX(Kinder!$AJ$903:AP$903)&lt;3,4.5,Kinder!BR786),MIN('Berechnung 4_5 _ x'!$E$31:$F$32))),Kinder!BR786)</f>
        <v>0</v>
      </c>
      <c r="BE787">
        <f>IF(Kinder!BS786&gt;=4.5,IF('Berechnung 4_5 _ x'!K$5="Nein",4.5,IF(Kinder!AQ$903&lt;3,IF(MAX(Kinder!$AJ$903:AQ$903)&lt;3,4.5,Kinder!BS786),MIN('Berechnung 4_5 _ x'!$E$31:$F$32))),Kinder!BS786)</f>
        <v>0</v>
      </c>
      <c r="BF787">
        <f>IF(Kinder!BT786&gt;=4.5,IF('Berechnung 4_5 _ x'!L$5="Nein",4.5,IF(Kinder!AR$903&lt;3,IF(MAX(Kinder!$AJ$903:AR$903)&lt;3,4.5,Kinder!BT786),MIN('Berechnung 4_5 _ x'!$E$31:$F$32))),Kinder!BT786)</f>
        <v>0</v>
      </c>
      <c r="BG787">
        <f>IF(Kinder!BU786&gt;=4.5,IF('Berechnung 4_5 _ x'!M$5="Nein",4.5,IF(Kinder!AS$903&lt;3,IF(MAX(Kinder!$AJ$903:AS$903)&lt;3,4.5,Kinder!BU786),MIN('Berechnung 4_5 _ x'!$E$31:$F$32))),Kinder!BU786)</f>
        <v>0</v>
      </c>
      <c r="BH787">
        <f>IF(Kinder!BV786&gt;=4.5,IF('Berechnung 4_5 _ x'!N$5="Nein",4.5,IF(Kinder!AT$903&lt;3,IF(MAX(Kinder!$AJ$903:AT$903)&lt;3,4.5,Kinder!BV786),MIN('Berechnung 4_5 _ x'!$E$31:$F$32))),Kinder!BV786)</f>
        <v>0</v>
      </c>
      <c r="BI787">
        <f>IF(Kinder!BW786&gt;=4.5,IF('Berechnung 4_5 _ x'!O$5="Nein",4.5,IF(Kinder!AU$903&lt;3,IF(MAX(Kinder!$AJ$903:AU$903)&lt;3,4.5,Kinder!BW786),MIN('Berechnung 4_5 _ x'!$E$31:$F$32))),Kinder!BW786)</f>
        <v>0</v>
      </c>
      <c r="BJ787">
        <f t="shared" ref="BJ787:BU787" si="1306">MIN(AX786,AX787)*AX788</f>
        <v>0</v>
      </c>
      <c r="BK787">
        <f t="shared" si="1306"/>
        <v>0</v>
      </c>
      <c r="BL787">
        <f t="shared" si="1306"/>
        <v>0</v>
      </c>
      <c r="BM787">
        <f t="shared" si="1306"/>
        <v>0</v>
      </c>
      <c r="BN787">
        <f t="shared" si="1306"/>
        <v>0</v>
      </c>
      <c r="BO787">
        <f t="shared" si="1306"/>
        <v>0</v>
      </c>
      <c r="BP787">
        <f t="shared" si="1306"/>
        <v>0</v>
      </c>
      <c r="BQ787">
        <f t="shared" si="1306"/>
        <v>0</v>
      </c>
      <c r="BR787">
        <f t="shared" si="1306"/>
        <v>0</v>
      </c>
      <c r="BS787">
        <f t="shared" si="1306"/>
        <v>0</v>
      </c>
      <c r="BT787">
        <f t="shared" si="1306"/>
        <v>0</v>
      </c>
      <c r="BU787">
        <f t="shared" si="1306"/>
        <v>0</v>
      </c>
      <c r="BV787">
        <f>SUM(BJ787:BU787)</f>
        <v>0</v>
      </c>
      <c r="CJ787" s="78"/>
      <c r="CK787" s="581"/>
      <c r="CL787" s="581"/>
      <c r="CM787" s="581"/>
    </row>
    <row r="788" spans="1:91" ht="13.5" thickBot="1" x14ac:dyDescent="0.25">
      <c r="A788" s="167"/>
      <c r="B788" s="79"/>
      <c r="C788" s="79"/>
      <c r="D788" s="79"/>
      <c r="E788" s="79"/>
      <c r="F788" s="79"/>
      <c r="G788" s="79"/>
      <c r="H788" s="79"/>
      <c r="I788" s="79"/>
      <c r="J788" s="79"/>
      <c r="K788" s="79"/>
      <c r="L788" s="79"/>
      <c r="M788" s="79"/>
      <c r="N788" s="79"/>
      <c r="O788" s="79"/>
      <c r="P788" s="79"/>
      <c r="Q788" s="79"/>
      <c r="R788" s="79"/>
      <c r="S788" s="79"/>
      <c r="T788" s="79"/>
      <c r="U788" s="79"/>
      <c r="V788" s="79"/>
      <c r="W788" s="79"/>
      <c r="X788" s="79"/>
      <c r="Y788" s="79">
        <f t="shared" ref="Y788:AJ788" si="1307">A786*M787</f>
        <v>0</v>
      </c>
      <c r="Z788" s="79">
        <f t="shared" si="1307"/>
        <v>0</v>
      </c>
      <c r="AA788" s="79">
        <f t="shared" si="1307"/>
        <v>0</v>
      </c>
      <c r="AB788" s="79">
        <f t="shared" si="1307"/>
        <v>0</v>
      </c>
      <c r="AC788" s="79">
        <f t="shared" si="1307"/>
        <v>0</v>
      </c>
      <c r="AD788" s="79">
        <f t="shared" si="1307"/>
        <v>0</v>
      </c>
      <c r="AE788" s="79">
        <f t="shared" si="1307"/>
        <v>0</v>
      </c>
      <c r="AF788" s="79">
        <f t="shared" si="1307"/>
        <v>0</v>
      </c>
      <c r="AG788" s="79">
        <f t="shared" si="1307"/>
        <v>0</v>
      </c>
      <c r="AH788" s="79">
        <f t="shared" si="1307"/>
        <v>0</v>
      </c>
      <c r="AI788" s="79">
        <f t="shared" si="1307"/>
        <v>0</v>
      </c>
      <c r="AJ788" s="79">
        <f t="shared" si="1307"/>
        <v>0</v>
      </c>
      <c r="AK788" s="79">
        <f t="shared" ref="AK788:AV788" si="1308">IF(A786&gt;4.4,M787,A786*M787)</f>
        <v>0</v>
      </c>
      <c r="AL788" s="79">
        <f t="shared" si="1308"/>
        <v>0</v>
      </c>
      <c r="AM788" s="79">
        <f t="shared" si="1308"/>
        <v>0</v>
      </c>
      <c r="AN788" s="79">
        <f t="shared" si="1308"/>
        <v>0</v>
      </c>
      <c r="AO788" s="79">
        <f t="shared" si="1308"/>
        <v>0</v>
      </c>
      <c r="AP788" s="79">
        <f t="shared" si="1308"/>
        <v>0</v>
      </c>
      <c r="AQ788" s="79">
        <f t="shared" si="1308"/>
        <v>0</v>
      </c>
      <c r="AR788" s="79">
        <f t="shared" si="1308"/>
        <v>0</v>
      </c>
      <c r="AS788" s="79">
        <f t="shared" si="1308"/>
        <v>0</v>
      </c>
      <c r="AT788" s="79">
        <f t="shared" si="1308"/>
        <v>0</v>
      </c>
      <c r="AU788" s="79">
        <f t="shared" si="1308"/>
        <v>0</v>
      </c>
      <c r="AV788" s="79">
        <f t="shared" si="1308"/>
        <v>0</v>
      </c>
      <c r="AW788" s="79">
        <f>SUM(Y788:AJ788)</f>
        <v>0</v>
      </c>
      <c r="AX788" s="168">
        <f>Kinder!BL787</f>
        <v>0</v>
      </c>
      <c r="AY788" s="168">
        <f>Kinder!BM787</f>
        <v>0</v>
      </c>
      <c r="AZ788" s="168">
        <f>Kinder!BN787</f>
        <v>0</v>
      </c>
      <c r="BA788" s="168">
        <f>Kinder!BO787</f>
        <v>0</v>
      </c>
      <c r="BB788" s="168">
        <f>Kinder!BP787</f>
        <v>0</v>
      </c>
      <c r="BC788" s="168">
        <f>Kinder!BQ787</f>
        <v>0</v>
      </c>
      <c r="BD788" s="168">
        <f>Kinder!BR787</f>
        <v>0</v>
      </c>
      <c r="BE788" s="168">
        <f>Kinder!BS787</f>
        <v>0</v>
      </c>
      <c r="BF788" s="168">
        <f>Kinder!BT787</f>
        <v>0</v>
      </c>
      <c r="BG788" s="168">
        <f>Kinder!BU787</f>
        <v>0</v>
      </c>
      <c r="BH788" s="168">
        <f>Kinder!BV787</f>
        <v>0</v>
      </c>
      <c r="BI788" s="168">
        <f>Kinder!BW787</f>
        <v>0</v>
      </c>
      <c r="BV788" s="79"/>
      <c r="BW788" s="79">
        <f t="shared" ref="BW788:CH788" si="1309">IF(MIN(AX786,AX787)&gt;4.5,4.5*AX788,BJ787)</f>
        <v>0</v>
      </c>
      <c r="BX788" s="79">
        <f t="shared" si="1309"/>
        <v>0</v>
      </c>
      <c r="BY788" s="79">
        <f t="shared" si="1309"/>
        <v>0</v>
      </c>
      <c r="BZ788" s="79">
        <f t="shared" si="1309"/>
        <v>0</v>
      </c>
      <c r="CA788" s="79">
        <f t="shared" si="1309"/>
        <v>0</v>
      </c>
      <c r="CB788" s="79">
        <f t="shared" si="1309"/>
        <v>0</v>
      </c>
      <c r="CC788" s="79">
        <f t="shared" si="1309"/>
        <v>0</v>
      </c>
      <c r="CD788" s="79">
        <f t="shared" si="1309"/>
        <v>0</v>
      </c>
      <c r="CE788" s="79">
        <f t="shared" si="1309"/>
        <v>0</v>
      </c>
      <c r="CF788" s="79">
        <f t="shared" si="1309"/>
        <v>0</v>
      </c>
      <c r="CG788" s="79">
        <f t="shared" si="1309"/>
        <v>0</v>
      </c>
      <c r="CH788" s="79">
        <f t="shared" si="1309"/>
        <v>0</v>
      </c>
      <c r="CI788" s="79">
        <f>SUM(BW788:CH788)</f>
        <v>0</v>
      </c>
      <c r="CJ788" s="80"/>
      <c r="CK788" s="581"/>
      <c r="CL788" s="581"/>
      <c r="CM788" s="581"/>
    </row>
    <row r="789" spans="1:91" x14ac:dyDescent="0.2">
      <c r="A789" s="124">
        <f>Kinder!E789</f>
        <v>0</v>
      </c>
      <c r="B789">
        <f>Kinder!F789</f>
        <v>0</v>
      </c>
      <c r="C789">
        <f>Kinder!G789</f>
        <v>0</v>
      </c>
      <c r="D789">
        <f>Kinder!H789</f>
        <v>0</v>
      </c>
      <c r="E789">
        <f>Kinder!I789</f>
        <v>0</v>
      </c>
      <c r="F789">
        <f>Kinder!J789</f>
        <v>0</v>
      </c>
      <c r="G789">
        <f>Kinder!K789</f>
        <v>0</v>
      </c>
      <c r="H789">
        <f>Kinder!L789</f>
        <v>0</v>
      </c>
      <c r="I789">
        <f>Kinder!M789</f>
        <v>0</v>
      </c>
      <c r="J789">
        <f>Kinder!N789</f>
        <v>0</v>
      </c>
      <c r="K789">
        <f>Kinder!O789</f>
        <v>0</v>
      </c>
      <c r="L789">
        <f>Kinder!P789</f>
        <v>0</v>
      </c>
      <c r="AX789" s="165">
        <f>IF(Kinder!BL789=4.5,'Berechnung 4_5 _ x'!$E$31,Kinder!BL789)</f>
        <v>0</v>
      </c>
      <c r="AY789" s="165">
        <f>IF(Kinder!F789=4.5,'Berechnung 4_5 _ x'!$E$31,Kinder!F789)</f>
        <v>0</v>
      </c>
      <c r="AZ789" s="165">
        <f>IF(Kinder!G789=4.5,'Berechnung 4_5 _ x'!$E$31,Kinder!G789)</f>
        <v>0</v>
      </c>
      <c r="BA789" s="165">
        <f>IF(Kinder!H789=4.5,'Berechnung 4_5 _ x'!$E$31,Kinder!H789)</f>
        <v>0</v>
      </c>
      <c r="BB789" s="165">
        <f>IF(Kinder!I789=4.5,'Berechnung 4_5 _ x'!$E$31,Kinder!I789)</f>
        <v>0</v>
      </c>
      <c r="BC789" s="165">
        <f>IF(Kinder!J789=4.5,'Berechnung 4_5 _ x'!$E$31,Kinder!J789)</f>
        <v>0</v>
      </c>
      <c r="BD789" s="165">
        <f>IF(Kinder!K789=4.5,'Berechnung 4_5 _ x'!$E$31,Kinder!K789)</f>
        <v>0</v>
      </c>
      <c r="BE789" s="165">
        <f>IF(Kinder!L789=4.5,'Berechnung 4_5 _ x'!$E$31,Kinder!L789)</f>
        <v>0</v>
      </c>
      <c r="BF789" s="165">
        <f>IF(Kinder!M789=4.5,'Berechnung 4_5 _ x'!$E$31,Kinder!M789)</f>
        <v>0</v>
      </c>
      <c r="BG789" s="165">
        <f>IF(Kinder!N789=4.5,'Berechnung 4_5 _ x'!$E$31,Kinder!N789)</f>
        <v>0</v>
      </c>
      <c r="BH789" s="165">
        <f>IF(Kinder!O789=4.5,'Berechnung 4_5 _ x'!$E$31,Kinder!O789)</f>
        <v>0</v>
      </c>
      <c r="BI789" s="165">
        <f>IF(Kinder!P789=4.5,'Berechnung 4_5 _ x'!$E$31,Kinder!P789)</f>
        <v>0</v>
      </c>
      <c r="BJ789" s="165"/>
      <c r="BK789" s="165"/>
      <c r="BL789" s="165"/>
      <c r="BM789" s="165"/>
      <c r="BN789" s="165"/>
      <c r="BO789" s="165"/>
      <c r="BP789" s="165"/>
      <c r="BQ789" s="165"/>
      <c r="BR789" s="165"/>
      <c r="BS789" s="165"/>
      <c r="BT789" s="165"/>
      <c r="BU789" s="165"/>
      <c r="BW789">
        <f t="shared" ref="BW789:CH789" si="1310">IF(MIN(AX789,AX790)&gt;=4.5,1*AX791,BJ790)</f>
        <v>0</v>
      </c>
      <c r="BX789">
        <f t="shared" si="1310"/>
        <v>0</v>
      </c>
      <c r="BY789">
        <f t="shared" si="1310"/>
        <v>0</v>
      </c>
      <c r="BZ789">
        <f t="shared" si="1310"/>
        <v>0</v>
      </c>
      <c r="CA789">
        <f t="shared" si="1310"/>
        <v>0</v>
      </c>
      <c r="CB789">
        <f t="shared" si="1310"/>
        <v>0</v>
      </c>
      <c r="CC789">
        <f t="shared" si="1310"/>
        <v>0</v>
      </c>
      <c r="CD789">
        <f t="shared" si="1310"/>
        <v>0</v>
      </c>
      <c r="CE789">
        <f t="shared" si="1310"/>
        <v>0</v>
      </c>
      <c r="CF789">
        <f t="shared" si="1310"/>
        <v>0</v>
      </c>
      <c r="CG789">
        <f t="shared" si="1310"/>
        <v>0</v>
      </c>
      <c r="CH789">
        <f t="shared" si="1310"/>
        <v>0</v>
      </c>
      <c r="CJ789" s="78">
        <f>SUM(BW789:CH789)</f>
        <v>0</v>
      </c>
      <c r="CK789" s="581">
        <f>CL789+CM789</f>
        <v>0</v>
      </c>
      <c r="CL789" s="581">
        <f>IF(COUNTIF(Kinder!E791:P791,Antrag!$C$4)=0,0,(IF(AND(A789=2,Kinder!E791=Antrag!$C$4),M790,0)+IF(AND(OR(A789=2,B789=2),Kinder!F791=Antrag!$C$4),N790,0)+IF(AND(OR(A789=2,B789=2,C789=2),Kinder!G791=Antrag!$C$4),O790,0)+IF(AND(OR(A789=2,B789=2,C789=2,D789=2),Kinder!H791=Antrag!$C$4),P790,0)+IF(AND(OR(A789=2,B789=2,C789=2,D789=2,E789=2),Kinder!I791=Antrag!$C$4),Q790,0)+IF(AND(OR(A789=2,B789=2,C789=2,D789=2,E789=2,F789=2),Kinder!J791=Antrag!$C$4),R790,0))/12)</f>
        <v>0</v>
      </c>
      <c r="CM789" s="581">
        <f>IF(COUNTIF(Kinder!E791:P791,Antrag!$C$4)=0,0,(IF(AND(OR(A789=2,B789=2,C789=2,D789=2,E789=2,F789=2,G789=2),Kinder!K791=Antrag!$C$4),S790,0)+IF(AND(OR(A789=2,B789=2,C789=2,D789=2,E789=2,F789=2,G789=2,H789=2),Kinder!L791=Antrag!$C$4),T790,0)+IF(AND(OR(A789=2,B789=2,C789=2,D789=2,E789=2,F789=2,G789=2,H789=2,I789=2),Kinder!M791=Antrag!$C$4),U790,0)+IF(AND(OR(A789=2,B789=2,C789=2,D789=2,E789=2,F789=2,G789=2,H789=2,I789=2,J789=2),Kinder!N791=Antrag!$C$4),V790,0)+IF(AND(OR(A789=2,B789=2,C789=2,D789=2,E789=2,F789=2,G789=2,H789=2,I789=2,J789=2,K789=2),Kinder!O791=Antrag!$C$4),W790,0)+IF(AND(OR(A789=2,B789=2,C789=2,D789=2,E789=2,F789=2,G789=2,H789=2,I789=2,J789=2,K789=2,L789=2),Kinder!P791=Antrag!$C$4),X790,0))/12)</f>
        <v>0</v>
      </c>
    </row>
    <row r="790" spans="1:91" x14ac:dyDescent="0.2">
      <c r="A790" s="124"/>
      <c r="M790">
        <f>Kinder!E790</f>
        <v>0</v>
      </c>
      <c r="N790">
        <f>Kinder!F790</f>
        <v>0</v>
      </c>
      <c r="O790">
        <f>Kinder!G790</f>
        <v>0</v>
      </c>
      <c r="P790">
        <f>Kinder!H790</f>
        <v>0</v>
      </c>
      <c r="Q790">
        <f>Kinder!I790</f>
        <v>0</v>
      </c>
      <c r="R790">
        <f>Kinder!J790</f>
        <v>0</v>
      </c>
      <c r="S790">
        <f>Kinder!K790</f>
        <v>0</v>
      </c>
      <c r="T790">
        <f>Kinder!L790</f>
        <v>0</v>
      </c>
      <c r="U790">
        <f>Kinder!M790</f>
        <v>0</v>
      </c>
      <c r="V790">
        <f>Kinder!N790</f>
        <v>0</v>
      </c>
      <c r="W790">
        <f>Kinder!O790</f>
        <v>0</v>
      </c>
      <c r="X790">
        <f>Kinder!P790</f>
        <v>0</v>
      </c>
      <c r="AX790">
        <f>IF(Kinder!BL789&gt;=4.5,IF('Berechnung 4_5 _ x'!D$5="Nein",4.5,IF(Kinder!AJ$903&lt;3,IF(MAX(Kinder!$AJ$903:AJ$903)&lt;3,4.5,Kinder!BL789),MIN('Berechnung 4_5 _ x'!$E$31:$F$32))),Kinder!BL789)</f>
        <v>0</v>
      </c>
      <c r="AY790">
        <f>IF(Kinder!BM789&gt;=4.5,IF('Berechnung 4_5 _ x'!E$5="Nein",4.5,IF(Kinder!AK$903&lt;3,IF(MAX(Kinder!$AJ$903:AK$903)&lt;3,4.5,Kinder!BM789),MIN('Berechnung 4_5 _ x'!$E$31:$F$32))),Kinder!BM789)</f>
        <v>0</v>
      </c>
      <c r="AZ790">
        <f>IF(Kinder!BN789&gt;=4.5,IF('Berechnung 4_5 _ x'!F$5="Nein",4.5,IF(Kinder!AL$903&lt;3,IF(MAX(Kinder!$AJ$903:AL$903)&lt;3,4.5,Kinder!BN789),MIN('Berechnung 4_5 _ x'!$E$31:$F$32))),Kinder!BN789)</f>
        <v>0</v>
      </c>
      <c r="BA790">
        <f>IF(Kinder!BO789&gt;=4.5,IF('Berechnung 4_5 _ x'!G$5="Nein",4.5,IF(Kinder!AM$903&lt;3,IF(MAX(Kinder!$AJ$903:AM$903)&lt;3,4.5,Kinder!BO789),MIN('Berechnung 4_5 _ x'!$E$31:$F$32))),Kinder!BO789)</f>
        <v>0</v>
      </c>
      <c r="BB790">
        <f>IF(Kinder!BP789&gt;=4.5,IF('Berechnung 4_5 _ x'!H$5="Nein",4.5,IF(Kinder!AN$903&lt;3,IF(MAX(Kinder!$AJ$903:AN$903)&lt;3,4.5,Kinder!BP789),MIN('Berechnung 4_5 _ x'!$E$31:$F$32))),Kinder!BP789)</f>
        <v>0</v>
      </c>
      <c r="BC790">
        <f>IF(Kinder!BQ789&gt;=4.5,IF('Berechnung 4_5 _ x'!I$5="Nein",4.5,IF(Kinder!AO$903&lt;3,IF(MAX(Kinder!$AJ$903:AO$903)&lt;3,4.5,Kinder!BQ789),MIN('Berechnung 4_5 _ x'!$E$31:$F$32))),Kinder!BQ789)</f>
        <v>0</v>
      </c>
      <c r="BD790">
        <f>IF(Kinder!BR789&gt;=4.5,IF('Berechnung 4_5 _ x'!J$5="Nein",4.5,IF(Kinder!AP$903&lt;3,IF(MAX(Kinder!$AJ$903:AP$903)&lt;3,4.5,Kinder!BR789),MIN('Berechnung 4_5 _ x'!$E$31:$F$32))),Kinder!BR789)</f>
        <v>0</v>
      </c>
      <c r="BE790">
        <f>IF(Kinder!BS789&gt;=4.5,IF('Berechnung 4_5 _ x'!K$5="Nein",4.5,IF(Kinder!AQ$903&lt;3,IF(MAX(Kinder!$AJ$903:AQ$903)&lt;3,4.5,Kinder!BS789),MIN('Berechnung 4_5 _ x'!$E$31:$F$32))),Kinder!BS789)</f>
        <v>0</v>
      </c>
      <c r="BF790">
        <f>IF(Kinder!BT789&gt;=4.5,IF('Berechnung 4_5 _ x'!L$5="Nein",4.5,IF(Kinder!AR$903&lt;3,IF(MAX(Kinder!$AJ$903:AR$903)&lt;3,4.5,Kinder!BT789),MIN('Berechnung 4_5 _ x'!$E$31:$F$32))),Kinder!BT789)</f>
        <v>0</v>
      </c>
      <c r="BG790">
        <f>IF(Kinder!BU789&gt;=4.5,IF('Berechnung 4_5 _ x'!M$5="Nein",4.5,IF(Kinder!AS$903&lt;3,IF(MAX(Kinder!$AJ$903:AS$903)&lt;3,4.5,Kinder!BU789),MIN('Berechnung 4_5 _ x'!$E$31:$F$32))),Kinder!BU789)</f>
        <v>0</v>
      </c>
      <c r="BH790">
        <f>IF(Kinder!BV789&gt;=4.5,IF('Berechnung 4_5 _ x'!N$5="Nein",4.5,IF(Kinder!AT$903&lt;3,IF(MAX(Kinder!$AJ$903:AT$903)&lt;3,4.5,Kinder!BV789),MIN('Berechnung 4_5 _ x'!$E$31:$F$32))),Kinder!BV789)</f>
        <v>0</v>
      </c>
      <c r="BI790">
        <f>IF(Kinder!BW789&gt;=4.5,IF('Berechnung 4_5 _ x'!O$5="Nein",4.5,IF(Kinder!AU$903&lt;3,IF(MAX(Kinder!$AJ$903:AU$903)&lt;3,4.5,Kinder!BW789),MIN('Berechnung 4_5 _ x'!$E$31:$F$32))),Kinder!BW789)</f>
        <v>0</v>
      </c>
      <c r="BJ790">
        <f t="shared" ref="BJ790:BU790" si="1311">MIN(AX789,AX790)*AX791</f>
        <v>0</v>
      </c>
      <c r="BK790">
        <f t="shared" si="1311"/>
        <v>0</v>
      </c>
      <c r="BL790">
        <f t="shared" si="1311"/>
        <v>0</v>
      </c>
      <c r="BM790">
        <f t="shared" si="1311"/>
        <v>0</v>
      </c>
      <c r="BN790">
        <f t="shared" si="1311"/>
        <v>0</v>
      </c>
      <c r="BO790">
        <f t="shared" si="1311"/>
        <v>0</v>
      </c>
      <c r="BP790">
        <f t="shared" si="1311"/>
        <v>0</v>
      </c>
      <c r="BQ790">
        <f t="shared" si="1311"/>
        <v>0</v>
      </c>
      <c r="BR790">
        <f t="shared" si="1311"/>
        <v>0</v>
      </c>
      <c r="BS790">
        <f t="shared" si="1311"/>
        <v>0</v>
      </c>
      <c r="BT790">
        <f t="shared" si="1311"/>
        <v>0</v>
      </c>
      <c r="BU790">
        <f t="shared" si="1311"/>
        <v>0</v>
      </c>
      <c r="BV790">
        <f>SUM(BJ790:BU790)</f>
        <v>0</v>
      </c>
      <c r="CJ790" s="78"/>
      <c r="CK790" s="581"/>
      <c r="CL790" s="581"/>
      <c r="CM790" s="581"/>
    </row>
    <row r="791" spans="1:91" ht="13.5" thickBot="1" x14ac:dyDescent="0.25">
      <c r="A791" s="167"/>
      <c r="B791" s="79"/>
      <c r="C791" s="79"/>
      <c r="D791" s="79"/>
      <c r="E791" s="79"/>
      <c r="F791" s="79"/>
      <c r="G791" s="79"/>
      <c r="H791" s="79"/>
      <c r="I791" s="79"/>
      <c r="J791" s="79"/>
      <c r="K791" s="79"/>
      <c r="L791" s="79"/>
      <c r="M791" s="79"/>
      <c r="N791" s="79"/>
      <c r="O791" s="79"/>
      <c r="P791" s="79"/>
      <c r="Q791" s="79"/>
      <c r="R791" s="79"/>
      <c r="S791" s="79"/>
      <c r="T791" s="79"/>
      <c r="U791" s="79"/>
      <c r="V791" s="79"/>
      <c r="W791" s="79"/>
      <c r="X791" s="79"/>
      <c r="Y791" s="79">
        <f t="shared" ref="Y791:AJ791" si="1312">A789*M790</f>
        <v>0</v>
      </c>
      <c r="Z791" s="79">
        <f t="shared" si="1312"/>
        <v>0</v>
      </c>
      <c r="AA791" s="79">
        <f t="shared" si="1312"/>
        <v>0</v>
      </c>
      <c r="AB791" s="79">
        <f t="shared" si="1312"/>
        <v>0</v>
      </c>
      <c r="AC791" s="79">
        <f t="shared" si="1312"/>
        <v>0</v>
      </c>
      <c r="AD791" s="79">
        <f t="shared" si="1312"/>
        <v>0</v>
      </c>
      <c r="AE791" s="79">
        <f t="shared" si="1312"/>
        <v>0</v>
      </c>
      <c r="AF791" s="79">
        <f t="shared" si="1312"/>
        <v>0</v>
      </c>
      <c r="AG791" s="79">
        <f t="shared" si="1312"/>
        <v>0</v>
      </c>
      <c r="AH791" s="79">
        <f t="shared" si="1312"/>
        <v>0</v>
      </c>
      <c r="AI791" s="79">
        <f t="shared" si="1312"/>
        <v>0</v>
      </c>
      <c r="AJ791" s="79">
        <f t="shared" si="1312"/>
        <v>0</v>
      </c>
      <c r="AK791" s="79">
        <f t="shared" ref="AK791:AV791" si="1313">IF(A789&gt;4.4,M790,A789*M790)</f>
        <v>0</v>
      </c>
      <c r="AL791" s="79">
        <f t="shared" si="1313"/>
        <v>0</v>
      </c>
      <c r="AM791" s="79">
        <f t="shared" si="1313"/>
        <v>0</v>
      </c>
      <c r="AN791" s="79">
        <f t="shared" si="1313"/>
        <v>0</v>
      </c>
      <c r="AO791" s="79">
        <f t="shared" si="1313"/>
        <v>0</v>
      </c>
      <c r="AP791" s="79">
        <f t="shared" si="1313"/>
        <v>0</v>
      </c>
      <c r="AQ791" s="79">
        <f t="shared" si="1313"/>
        <v>0</v>
      </c>
      <c r="AR791" s="79">
        <f t="shared" si="1313"/>
        <v>0</v>
      </c>
      <c r="AS791" s="79">
        <f t="shared" si="1313"/>
        <v>0</v>
      </c>
      <c r="AT791" s="79">
        <f t="shared" si="1313"/>
        <v>0</v>
      </c>
      <c r="AU791" s="79">
        <f t="shared" si="1313"/>
        <v>0</v>
      </c>
      <c r="AV791" s="79">
        <f t="shared" si="1313"/>
        <v>0</v>
      </c>
      <c r="AW791" s="79">
        <f>SUM(Y791:AJ791)</f>
        <v>0</v>
      </c>
      <c r="AX791" s="168">
        <f>Kinder!BL790</f>
        <v>0</v>
      </c>
      <c r="AY791" s="168">
        <f>Kinder!BM790</f>
        <v>0</v>
      </c>
      <c r="AZ791" s="168">
        <f>Kinder!BN790</f>
        <v>0</v>
      </c>
      <c r="BA791" s="168">
        <f>Kinder!BO790</f>
        <v>0</v>
      </c>
      <c r="BB791" s="168">
        <f>Kinder!BP790</f>
        <v>0</v>
      </c>
      <c r="BC791" s="168">
        <f>Kinder!BQ790</f>
        <v>0</v>
      </c>
      <c r="BD791" s="168">
        <f>Kinder!BR790</f>
        <v>0</v>
      </c>
      <c r="BE791" s="168">
        <f>Kinder!BS790</f>
        <v>0</v>
      </c>
      <c r="BF791" s="168">
        <f>Kinder!BT790</f>
        <v>0</v>
      </c>
      <c r="BG791" s="168">
        <f>Kinder!BU790</f>
        <v>0</v>
      </c>
      <c r="BH791" s="168">
        <f>Kinder!BV790</f>
        <v>0</v>
      </c>
      <c r="BI791" s="168">
        <f>Kinder!BW790</f>
        <v>0</v>
      </c>
      <c r="BV791" s="79"/>
      <c r="BW791" s="79">
        <f t="shared" ref="BW791:CH791" si="1314">IF(MIN(AX789,AX790)&gt;4.5,4.5*AX791,BJ790)</f>
        <v>0</v>
      </c>
      <c r="BX791" s="79">
        <f t="shared" si="1314"/>
        <v>0</v>
      </c>
      <c r="BY791" s="79">
        <f t="shared" si="1314"/>
        <v>0</v>
      </c>
      <c r="BZ791" s="79">
        <f t="shared" si="1314"/>
        <v>0</v>
      </c>
      <c r="CA791" s="79">
        <f t="shared" si="1314"/>
        <v>0</v>
      </c>
      <c r="CB791" s="79">
        <f t="shared" si="1314"/>
        <v>0</v>
      </c>
      <c r="CC791" s="79">
        <f t="shared" si="1314"/>
        <v>0</v>
      </c>
      <c r="CD791" s="79">
        <f t="shared" si="1314"/>
        <v>0</v>
      </c>
      <c r="CE791" s="79">
        <f t="shared" si="1314"/>
        <v>0</v>
      </c>
      <c r="CF791" s="79">
        <f t="shared" si="1314"/>
        <v>0</v>
      </c>
      <c r="CG791" s="79">
        <f t="shared" si="1314"/>
        <v>0</v>
      </c>
      <c r="CH791" s="79">
        <f t="shared" si="1314"/>
        <v>0</v>
      </c>
      <c r="CI791" s="79">
        <f>SUM(BW791:CH791)</f>
        <v>0</v>
      </c>
      <c r="CJ791" s="80"/>
      <c r="CK791" s="581"/>
      <c r="CL791" s="581"/>
      <c r="CM791" s="581"/>
    </row>
    <row r="792" spans="1:91" x14ac:dyDescent="0.2">
      <c r="A792" s="124">
        <f>Kinder!E792</f>
        <v>0</v>
      </c>
      <c r="B792">
        <f>Kinder!F792</f>
        <v>0</v>
      </c>
      <c r="C792">
        <f>Kinder!G792</f>
        <v>0</v>
      </c>
      <c r="D792">
        <f>Kinder!H792</f>
        <v>0</v>
      </c>
      <c r="E792">
        <f>Kinder!I792</f>
        <v>0</v>
      </c>
      <c r="F792">
        <f>Kinder!J792</f>
        <v>0</v>
      </c>
      <c r="G792">
        <f>Kinder!K792</f>
        <v>0</v>
      </c>
      <c r="H792">
        <f>Kinder!L792</f>
        <v>0</v>
      </c>
      <c r="I792">
        <f>Kinder!M792</f>
        <v>0</v>
      </c>
      <c r="J792">
        <f>Kinder!N792</f>
        <v>0</v>
      </c>
      <c r="K792">
        <f>Kinder!O792</f>
        <v>0</v>
      </c>
      <c r="L792">
        <f>Kinder!P792</f>
        <v>0</v>
      </c>
      <c r="AX792" s="165">
        <f>IF(Kinder!BL792=4.5,'Berechnung 4_5 _ x'!$E$31,Kinder!BL792)</f>
        <v>0</v>
      </c>
      <c r="AY792" s="165">
        <f>IF(Kinder!F792=4.5,'Berechnung 4_5 _ x'!$E$31,Kinder!F792)</f>
        <v>0</v>
      </c>
      <c r="AZ792" s="165">
        <f>IF(Kinder!G792=4.5,'Berechnung 4_5 _ x'!$E$31,Kinder!G792)</f>
        <v>0</v>
      </c>
      <c r="BA792" s="165">
        <f>IF(Kinder!H792=4.5,'Berechnung 4_5 _ x'!$E$31,Kinder!H792)</f>
        <v>0</v>
      </c>
      <c r="BB792" s="165">
        <f>IF(Kinder!I792=4.5,'Berechnung 4_5 _ x'!$E$31,Kinder!I792)</f>
        <v>0</v>
      </c>
      <c r="BC792" s="165">
        <f>IF(Kinder!J792=4.5,'Berechnung 4_5 _ x'!$E$31,Kinder!J792)</f>
        <v>0</v>
      </c>
      <c r="BD792" s="165">
        <f>IF(Kinder!K792=4.5,'Berechnung 4_5 _ x'!$E$31,Kinder!K792)</f>
        <v>0</v>
      </c>
      <c r="BE792" s="165">
        <f>IF(Kinder!L792=4.5,'Berechnung 4_5 _ x'!$E$31,Kinder!L792)</f>
        <v>0</v>
      </c>
      <c r="BF792" s="165">
        <f>IF(Kinder!M792=4.5,'Berechnung 4_5 _ x'!$E$31,Kinder!M792)</f>
        <v>0</v>
      </c>
      <c r="BG792" s="165">
        <f>IF(Kinder!N792=4.5,'Berechnung 4_5 _ x'!$E$31,Kinder!N792)</f>
        <v>0</v>
      </c>
      <c r="BH792" s="165">
        <f>IF(Kinder!O792=4.5,'Berechnung 4_5 _ x'!$E$31,Kinder!O792)</f>
        <v>0</v>
      </c>
      <c r="BI792" s="165">
        <f>IF(Kinder!P792=4.5,'Berechnung 4_5 _ x'!$E$31,Kinder!P792)</f>
        <v>0</v>
      </c>
      <c r="BJ792" s="165"/>
      <c r="BK792" s="165"/>
      <c r="BL792" s="165"/>
      <c r="BM792" s="165"/>
      <c r="BN792" s="165"/>
      <c r="BO792" s="165"/>
      <c r="BP792" s="165"/>
      <c r="BQ792" s="165"/>
      <c r="BR792" s="165"/>
      <c r="BS792" s="165"/>
      <c r="BT792" s="165"/>
      <c r="BU792" s="165"/>
      <c r="BW792">
        <f t="shared" ref="BW792:CH792" si="1315">IF(MIN(AX792,AX793)&gt;=4.5,1*AX794,BJ793)</f>
        <v>0</v>
      </c>
      <c r="BX792">
        <f t="shared" si="1315"/>
        <v>0</v>
      </c>
      <c r="BY792">
        <f t="shared" si="1315"/>
        <v>0</v>
      </c>
      <c r="BZ792">
        <f t="shared" si="1315"/>
        <v>0</v>
      </c>
      <c r="CA792">
        <f t="shared" si="1315"/>
        <v>0</v>
      </c>
      <c r="CB792">
        <f t="shared" si="1315"/>
        <v>0</v>
      </c>
      <c r="CC792">
        <f t="shared" si="1315"/>
        <v>0</v>
      </c>
      <c r="CD792">
        <f t="shared" si="1315"/>
        <v>0</v>
      </c>
      <c r="CE792">
        <f t="shared" si="1315"/>
        <v>0</v>
      </c>
      <c r="CF792">
        <f t="shared" si="1315"/>
        <v>0</v>
      </c>
      <c r="CG792">
        <f t="shared" si="1315"/>
        <v>0</v>
      </c>
      <c r="CH792">
        <f t="shared" si="1315"/>
        <v>0</v>
      </c>
      <c r="CJ792" s="78">
        <f>SUM(BW792:CH792)</f>
        <v>0</v>
      </c>
      <c r="CK792" s="581">
        <f>CL792+CM792</f>
        <v>0</v>
      </c>
      <c r="CL792" s="581">
        <f>IF(COUNTIF(Kinder!E794:P794,Antrag!$C$4)=0,0,(IF(AND(A792=2,Kinder!E794=Antrag!$C$4),M793,0)+IF(AND(OR(A792=2,B792=2),Kinder!F794=Antrag!$C$4),N793,0)+IF(AND(OR(A792=2,B792=2,C792=2),Kinder!G794=Antrag!$C$4),O793,0)+IF(AND(OR(A792=2,B792=2,C792=2,D792=2),Kinder!H794=Antrag!$C$4),P793,0)+IF(AND(OR(A792=2,B792=2,C792=2,D792=2,E792=2),Kinder!I794=Antrag!$C$4),Q793,0)+IF(AND(OR(A792=2,B792=2,C792=2,D792=2,E792=2,F792=2),Kinder!J794=Antrag!$C$4),R793,0))/12)</f>
        <v>0</v>
      </c>
      <c r="CM792" s="581">
        <f>IF(COUNTIF(Kinder!E794:P794,Antrag!$C$4)=0,0,(IF(AND(OR(A792=2,B792=2,C792=2,D792=2,E792=2,F792=2,G792=2),Kinder!K794=Antrag!$C$4),S793,0)+IF(AND(OR(A792=2,B792=2,C792=2,D792=2,E792=2,F792=2,G792=2,H792=2),Kinder!L794=Antrag!$C$4),T793,0)+IF(AND(OR(A792=2,B792=2,C792=2,D792=2,E792=2,F792=2,G792=2,H792=2,I792=2),Kinder!M794=Antrag!$C$4),U793,0)+IF(AND(OR(A792=2,B792=2,C792=2,D792=2,E792=2,F792=2,G792=2,H792=2,I792=2,J792=2),Kinder!N794=Antrag!$C$4),V793,0)+IF(AND(OR(A792=2,B792=2,C792=2,D792=2,E792=2,F792=2,G792=2,H792=2,I792=2,J792=2,K792=2),Kinder!O794=Antrag!$C$4),W793,0)+IF(AND(OR(A792=2,B792=2,C792=2,D792=2,E792=2,F792=2,G792=2,H792=2,I792=2,J792=2,K792=2,L792=2),Kinder!P794=Antrag!$C$4),X793,0))/12)</f>
        <v>0</v>
      </c>
    </row>
    <row r="793" spans="1:91" x14ac:dyDescent="0.2">
      <c r="A793" s="124"/>
      <c r="M793">
        <f>Kinder!E793</f>
        <v>0</v>
      </c>
      <c r="N793">
        <f>Kinder!F793</f>
        <v>0</v>
      </c>
      <c r="O793">
        <f>Kinder!G793</f>
        <v>0</v>
      </c>
      <c r="P793">
        <f>Kinder!H793</f>
        <v>0</v>
      </c>
      <c r="Q793">
        <f>Kinder!I793</f>
        <v>0</v>
      </c>
      <c r="R793">
        <f>Kinder!J793</f>
        <v>0</v>
      </c>
      <c r="S793">
        <f>Kinder!K793</f>
        <v>0</v>
      </c>
      <c r="T793">
        <f>Kinder!L793</f>
        <v>0</v>
      </c>
      <c r="U793">
        <f>Kinder!M793</f>
        <v>0</v>
      </c>
      <c r="V793">
        <f>Kinder!N793</f>
        <v>0</v>
      </c>
      <c r="W793">
        <f>Kinder!O793</f>
        <v>0</v>
      </c>
      <c r="X793">
        <f>Kinder!P793</f>
        <v>0</v>
      </c>
      <c r="AX793">
        <f>IF(Kinder!BL792&gt;=4.5,IF('Berechnung 4_5 _ x'!D$5="Nein",4.5,IF(Kinder!AJ$903&lt;3,IF(MAX(Kinder!$AJ$903:AJ$903)&lt;3,4.5,Kinder!BL792),MIN('Berechnung 4_5 _ x'!$E$31:$F$32))),Kinder!BL792)</f>
        <v>0</v>
      </c>
      <c r="AY793">
        <f>IF(Kinder!BM792&gt;=4.5,IF('Berechnung 4_5 _ x'!E$5="Nein",4.5,IF(Kinder!AK$903&lt;3,IF(MAX(Kinder!$AJ$903:AK$903)&lt;3,4.5,Kinder!BM792),MIN('Berechnung 4_5 _ x'!$E$31:$F$32))),Kinder!BM792)</f>
        <v>0</v>
      </c>
      <c r="AZ793">
        <f>IF(Kinder!BN792&gt;=4.5,IF('Berechnung 4_5 _ x'!F$5="Nein",4.5,IF(Kinder!AL$903&lt;3,IF(MAX(Kinder!$AJ$903:AL$903)&lt;3,4.5,Kinder!BN792),MIN('Berechnung 4_5 _ x'!$E$31:$F$32))),Kinder!BN792)</f>
        <v>0</v>
      </c>
      <c r="BA793">
        <f>IF(Kinder!BO792&gt;=4.5,IF('Berechnung 4_5 _ x'!G$5="Nein",4.5,IF(Kinder!AM$903&lt;3,IF(MAX(Kinder!$AJ$903:AM$903)&lt;3,4.5,Kinder!BO792),MIN('Berechnung 4_5 _ x'!$E$31:$F$32))),Kinder!BO792)</f>
        <v>0</v>
      </c>
      <c r="BB793">
        <f>IF(Kinder!BP792&gt;=4.5,IF('Berechnung 4_5 _ x'!H$5="Nein",4.5,IF(Kinder!AN$903&lt;3,IF(MAX(Kinder!$AJ$903:AN$903)&lt;3,4.5,Kinder!BP792),MIN('Berechnung 4_5 _ x'!$E$31:$F$32))),Kinder!BP792)</f>
        <v>0</v>
      </c>
      <c r="BC793">
        <f>IF(Kinder!BQ792&gt;=4.5,IF('Berechnung 4_5 _ x'!I$5="Nein",4.5,IF(Kinder!AO$903&lt;3,IF(MAX(Kinder!$AJ$903:AO$903)&lt;3,4.5,Kinder!BQ792),MIN('Berechnung 4_5 _ x'!$E$31:$F$32))),Kinder!BQ792)</f>
        <v>0</v>
      </c>
      <c r="BD793">
        <f>IF(Kinder!BR792&gt;=4.5,IF('Berechnung 4_5 _ x'!J$5="Nein",4.5,IF(Kinder!AP$903&lt;3,IF(MAX(Kinder!$AJ$903:AP$903)&lt;3,4.5,Kinder!BR792),MIN('Berechnung 4_5 _ x'!$E$31:$F$32))),Kinder!BR792)</f>
        <v>0</v>
      </c>
      <c r="BE793">
        <f>IF(Kinder!BS792&gt;=4.5,IF('Berechnung 4_5 _ x'!K$5="Nein",4.5,IF(Kinder!AQ$903&lt;3,IF(MAX(Kinder!$AJ$903:AQ$903)&lt;3,4.5,Kinder!BS792),MIN('Berechnung 4_5 _ x'!$E$31:$F$32))),Kinder!BS792)</f>
        <v>0</v>
      </c>
      <c r="BF793">
        <f>IF(Kinder!BT792&gt;=4.5,IF('Berechnung 4_5 _ x'!L$5="Nein",4.5,IF(Kinder!AR$903&lt;3,IF(MAX(Kinder!$AJ$903:AR$903)&lt;3,4.5,Kinder!BT792),MIN('Berechnung 4_5 _ x'!$E$31:$F$32))),Kinder!BT792)</f>
        <v>0</v>
      </c>
      <c r="BG793">
        <f>IF(Kinder!BU792&gt;=4.5,IF('Berechnung 4_5 _ x'!M$5="Nein",4.5,IF(Kinder!AS$903&lt;3,IF(MAX(Kinder!$AJ$903:AS$903)&lt;3,4.5,Kinder!BU792),MIN('Berechnung 4_5 _ x'!$E$31:$F$32))),Kinder!BU792)</f>
        <v>0</v>
      </c>
      <c r="BH793">
        <f>IF(Kinder!BV792&gt;=4.5,IF('Berechnung 4_5 _ x'!N$5="Nein",4.5,IF(Kinder!AT$903&lt;3,IF(MAX(Kinder!$AJ$903:AT$903)&lt;3,4.5,Kinder!BV792),MIN('Berechnung 4_5 _ x'!$E$31:$F$32))),Kinder!BV792)</f>
        <v>0</v>
      </c>
      <c r="BI793">
        <f>IF(Kinder!BW792&gt;=4.5,IF('Berechnung 4_5 _ x'!O$5="Nein",4.5,IF(Kinder!AU$903&lt;3,IF(MAX(Kinder!$AJ$903:AU$903)&lt;3,4.5,Kinder!BW792),MIN('Berechnung 4_5 _ x'!$E$31:$F$32))),Kinder!BW792)</f>
        <v>0</v>
      </c>
      <c r="BJ793">
        <f t="shared" ref="BJ793:BU793" si="1316">MIN(AX792,AX793)*AX794</f>
        <v>0</v>
      </c>
      <c r="BK793">
        <f t="shared" si="1316"/>
        <v>0</v>
      </c>
      <c r="BL793">
        <f t="shared" si="1316"/>
        <v>0</v>
      </c>
      <c r="BM793">
        <f t="shared" si="1316"/>
        <v>0</v>
      </c>
      <c r="BN793">
        <f t="shared" si="1316"/>
        <v>0</v>
      </c>
      <c r="BO793">
        <f t="shared" si="1316"/>
        <v>0</v>
      </c>
      <c r="BP793">
        <f t="shared" si="1316"/>
        <v>0</v>
      </c>
      <c r="BQ793">
        <f t="shared" si="1316"/>
        <v>0</v>
      </c>
      <c r="BR793">
        <f t="shared" si="1316"/>
        <v>0</v>
      </c>
      <c r="BS793">
        <f t="shared" si="1316"/>
        <v>0</v>
      </c>
      <c r="BT793">
        <f t="shared" si="1316"/>
        <v>0</v>
      </c>
      <c r="BU793">
        <f t="shared" si="1316"/>
        <v>0</v>
      </c>
      <c r="BV793">
        <f>SUM(BJ793:BU793)</f>
        <v>0</v>
      </c>
      <c r="CJ793" s="78"/>
      <c r="CK793" s="581"/>
      <c r="CL793" s="581"/>
      <c r="CM793" s="581"/>
    </row>
    <row r="794" spans="1:91" ht="13.5" thickBot="1" x14ac:dyDescent="0.25">
      <c r="A794" s="167"/>
      <c r="B794" s="79"/>
      <c r="C794" s="79"/>
      <c r="D794" s="79"/>
      <c r="E794" s="79"/>
      <c r="F794" s="79"/>
      <c r="G794" s="79"/>
      <c r="H794" s="79"/>
      <c r="I794" s="79"/>
      <c r="J794" s="79"/>
      <c r="K794" s="79"/>
      <c r="L794" s="79"/>
      <c r="M794" s="79"/>
      <c r="N794" s="79"/>
      <c r="O794" s="79"/>
      <c r="P794" s="79"/>
      <c r="Q794" s="79"/>
      <c r="R794" s="79"/>
      <c r="S794" s="79"/>
      <c r="T794" s="79"/>
      <c r="U794" s="79"/>
      <c r="V794" s="79"/>
      <c r="W794" s="79"/>
      <c r="X794" s="79"/>
      <c r="Y794" s="79">
        <f t="shared" ref="Y794:AJ794" si="1317">A792*M793</f>
        <v>0</v>
      </c>
      <c r="Z794" s="79">
        <f t="shared" si="1317"/>
        <v>0</v>
      </c>
      <c r="AA794" s="79">
        <f t="shared" si="1317"/>
        <v>0</v>
      </c>
      <c r="AB794" s="79">
        <f t="shared" si="1317"/>
        <v>0</v>
      </c>
      <c r="AC794" s="79">
        <f t="shared" si="1317"/>
        <v>0</v>
      </c>
      <c r="AD794" s="79">
        <f t="shared" si="1317"/>
        <v>0</v>
      </c>
      <c r="AE794" s="79">
        <f t="shared" si="1317"/>
        <v>0</v>
      </c>
      <c r="AF794" s="79">
        <f t="shared" si="1317"/>
        <v>0</v>
      </c>
      <c r="AG794" s="79">
        <f t="shared" si="1317"/>
        <v>0</v>
      </c>
      <c r="AH794" s="79">
        <f t="shared" si="1317"/>
        <v>0</v>
      </c>
      <c r="AI794" s="79">
        <f t="shared" si="1317"/>
        <v>0</v>
      </c>
      <c r="AJ794" s="79">
        <f t="shared" si="1317"/>
        <v>0</v>
      </c>
      <c r="AK794" s="79">
        <f t="shared" ref="AK794:AV794" si="1318">IF(A792&gt;4.4,M793,A792*M793)</f>
        <v>0</v>
      </c>
      <c r="AL794" s="79">
        <f t="shared" si="1318"/>
        <v>0</v>
      </c>
      <c r="AM794" s="79">
        <f t="shared" si="1318"/>
        <v>0</v>
      </c>
      <c r="AN794" s="79">
        <f t="shared" si="1318"/>
        <v>0</v>
      </c>
      <c r="AO794" s="79">
        <f t="shared" si="1318"/>
        <v>0</v>
      </c>
      <c r="AP794" s="79">
        <f t="shared" si="1318"/>
        <v>0</v>
      </c>
      <c r="AQ794" s="79">
        <f t="shared" si="1318"/>
        <v>0</v>
      </c>
      <c r="AR794" s="79">
        <f t="shared" si="1318"/>
        <v>0</v>
      </c>
      <c r="AS794" s="79">
        <f t="shared" si="1318"/>
        <v>0</v>
      </c>
      <c r="AT794" s="79">
        <f t="shared" si="1318"/>
        <v>0</v>
      </c>
      <c r="AU794" s="79">
        <f t="shared" si="1318"/>
        <v>0</v>
      </c>
      <c r="AV794" s="79">
        <f t="shared" si="1318"/>
        <v>0</v>
      </c>
      <c r="AW794" s="79">
        <f>SUM(Y794:AJ794)</f>
        <v>0</v>
      </c>
      <c r="AX794" s="168">
        <f>Kinder!BL793</f>
        <v>0</v>
      </c>
      <c r="AY794" s="168">
        <f>Kinder!BM793</f>
        <v>0</v>
      </c>
      <c r="AZ794" s="168">
        <f>Kinder!BN793</f>
        <v>0</v>
      </c>
      <c r="BA794" s="168">
        <f>Kinder!BO793</f>
        <v>0</v>
      </c>
      <c r="BB794" s="168">
        <f>Kinder!BP793</f>
        <v>0</v>
      </c>
      <c r="BC794" s="168">
        <f>Kinder!BQ793</f>
        <v>0</v>
      </c>
      <c r="BD794" s="168">
        <f>Kinder!BR793</f>
        <v>0</v>
      </c>
      <c r="BE794" s="168">
        <f>Kinder!BS793</f>
        <v>0</v>
      </c>
      <c r="BF794" s="168">
        <f>Kinder!BT793</f>
        <v>0</v>
      </c>
      <c r="BG794" s="168">
        <f>Kinder!BU793</f>
        <v>0</v>
      </c>
      <c r="BH794" s="168">
        <f>Kinder!BV793</f>
        <v>0</v>
      </c>
      <c r="BI794" s="168">
        <f>Kinder!BW793</f>
        <v>0</v>
      </c>
      <c r="BV794" s="79"/>
      <c r="BW794" s="79">
        <f t="shared" ref="BW794:CH794" si="1319">IF(MIN(AX792,AX793)&gt;4.5,4.5*AX794,BJ793)</f>
        <v>0</v>
      </c>
      <c r="BX794" s="79">
        <f t="shared" si="1319"/>
        <v>0</v>
      </c>
      <c r="BY794" s="79">
        <f t="shared" si="1319"/>
        <v>0</v>
      </c>
      <c r="BZ794" s="79">
        <f t="shared" si="1319"/>
        <v>0</v>
      </c>
      <c r="CA794" s="79">
        <f t="shared" si="1319"/>
        <v>0</v>
      </c>
      <c r="CB794" s="79">
        <f t="shared" si="1319"/>
        <v>0</v>
      </c>
      <c r="CC794" s="79">
        <f t="shared" si="1319"/>
        <v>0</v>
      </c>
      <c r="CD794" s="79">
        <f t="shared" si="1319"/>
        <v>0</v>
      </c>
      <c r="CE794" s="79">
        <f t="shared" si="1319"/>
        <v>0</v>
      </c>
      <c r="CF794" s="79">
        <f t="shared" si="1319"/>
        <v>0</v>
      </c>
      <c r="CG794" s="79">
        <f t="shared" si="1319"/>
        <v>0</v>
      </c>
      <c r="CH794" s="79">
        <f t="shared" si="1319"/>
        <v>0</v>
      </c>
      <c r="CI794" s="79">
        <f>SUM(BW794:CH794)</f>
        <v>0</v>
      </c>
      <c r="CJ794" s="80"/>
      <c r="CK794" s="581"/>
      <c r="CL794" s="581"/>
      <c r="CM794" s="581"/>
    </row>
    <row r="795" spans="1:91" x14ac:dyDescent="0.2">
      <c r="A795" s="124">
        <f>Kinder!E795</f>
        <v>0</v>
      </c>
      <c r="B795">
        <f>Kinder!F795</f>
        <v>0</v>
      </c>
      <c r="C795">
        <f>Kinder!G795</f>
        <v>0</v>
      </c>
      <c r="D795">
        <f>Kinder!H795</f>
        <v>0</v>
      </c>
      <c r="E795">
        <f>Kinder!I795</f>
        <v>0</v>
      </c>
      <c r="F795">
        <f>Kinder!J795</f>
        <v>0</v>
      </c>
      <c r="G795">
        <f>Kinder!K795</f>
        <v>0</v>
      </c>
      <c r="H795">
        <f>Kinder!L795</f>
        <v>0</v>
      </c>
      <c r="I795">
        <f>Kinder!M795</f>
        <v>0</v>
      </c>
      <c r="J795">
        <f>Kinder!N795</f>
        <v>0</v>
      </c>
      <c r="K795">
        <f>Kinder!O795</f>
        <v>0</v>
      </c>
      <c r="L795">
        <f>Kinder!P795</f>
        <v>0</v>
      </c>
      <c r="AX795" s="165">
        <f>IF(Kinder!BL795=4.5,'Berechnung 4_5 _ x'!$E$31,Kinder!BL795)</f>
        <v>0</v>
      </c>
      <c r="AY795" s="165">
        <f>IF(Kinder!F795=4.5,'Berechnung 4_5 _ x'!$E$31,Kinder!F795)</f>
        <v>0</v>
      </c>
      <c r="AZ795" s="165">
        <f>IF(Kinder!G795=4.5,'Berechnung 4_5 _ x'!$E$31,Kinder!G795)</f>
        <v>0</v>
      </c>
      <c r="BA795" s="165">
        <f>IF(Kinder!H795=4.5,'Berechnung 4_5 _ x'!$E$31,Kinder!H795)</f>
        <v>0</v>
      </c>
      <c r="BB795" s="165">
        <f>IF(Kinder!I795=4.5,'Berechnung 4_5 _ x'!$E$31,Kinder!I795)</f>
        <v>0</v>
      </c>
      <c r="BC795" s="165">
        <f>IF(Kinder!J795=4.5,'Berechnung 4_5 _ x'!$E$31,Kinder!J795)</f>
        <v>0</v>
      </c>
      <c r="BD795" s="165">
        <f>IF(Kinder!K795=4.5,'Berechnung 4_5 _ x'!$E$31,Kinder!K795)</f>
        <v>0</v>
      </c>
      <c r="BE795" s="165">
        <f>IF(Kinder!L795=4.5,'Berechnung 4_5 _ x'!$E$31,Kinder!L795)</f>
        <v>0</v>
      </c>
      <c r="BF795" s="165">
        <f>IF(Kinder!M795=4.5,'Berechnung 4_5 _ x'!$E$31,Kinder!M795)</f>
        <v>0</v>
      </c>
      <c r="BG795" s="165">
        <f>IF(Kinder!N795=4.5,'Berechnung 4_5 _ x'!$E$31,Kinder!N795)</f>
        <v>0</v>
      </c>
      <c r="BH795" s="165">
        <f>IF(Kinder!O795=4.5,'Berechnung 4_5 _ x'!$E$31,Kinder!O795)</f>
        <v>0</v>
      </c>
      <c r="BI795" s="165">
        <f>IF(Kinder!P795=4.5,'Berechnung 4_5 _ x'!$E$31,Kinder!P795)</f>
        <v>0</v>
      </c>
      <c r="BJ795" s="165"/>
      <c r="BK795" s="165"/>
      <c r="BL795" s="165"/>
      <c r="BM795" s="165"/>
      <c r="BN795" s="165"/>
      <c r="BO795" s="165"/>
      <c r="BP795" s="165"/>
      <c r="BQ795" s="165"/>
      <c r="BR795" s="165"/>
      <c r="BS795" s="165"/>
      <c r="BT795" s="165"/>
      <c r="BU795" s="165"/>
      <c r="BW795">
        <f t="shared" ref="BW795:CH795" si="1320">IF(MIN(AX795,AX796)&gt;=4.5,1*AX797,BJ796)</f>
        <v>0</v>
      </c>
      <c r="BX795">
        <f t="shared" si="1320"/>
        <v>0</v>
      </c>
      <c r="BY795">
        <f t="shared" si="1320"/>
        <v>0</v>
      </c>
      <c r="BZ795">
        <f t="shared" si="1320"/>
        <v>0</v>
      </c>
      <c r="CA795">
        <f t="shared" si="1320"/>
        <v>0</v>
      </c>
      <c r="CB795">
        <f t="shared" si="1320"/>
        <v>0</v>
      </c>
      <c r="CC795">
        <f t="shared" si="1320"/>
        <v>0</v>
      </c>
      <c r="CD795">
        <f t="shared" si="1320"/>
        <v>0</v>
      </c>
      <c r="CE795">
        <f t="shared" si="1320"/>
        <v>0</v>
      </c>
      <c r="CF795">
        <f t="shared" si="1320"/>
        <v>0</v>
      </c>
      <c r="CG795">
        <f t="shared" si="1320"/>
        <v>0</v>
      </c>
      <c r="CH795">
        <f t="shared" si="1320"/>
        <v>0</v>
      </c>
      <c r="CJ795" s="78">
        <f>SUM(BW795:CH795)</f>
        <v>0</v>
      </c>
      <c r="CK795" s="581">
        <f>CL795+CM795</f>
        <v>0</v>
      </c>
      <c r="CL795" s="581">
        <f>IF(COUNTIF(Kinder!E797:P797,Antrag!$C$4)=0,0,(IF(AND(A795=2,Kinder!E797=Antrag!$C$4),M796,0)+IF(AND(OR(A795=2,B795=2),Kinder!F797=Antrag!$C$4),N796,0)+IF(AND(OR(A795=2,B795=2,C795=2),Kinder!G797=Antrag!$C$4),O796,0)+IF(AND(OR(A795=2,B795=2,C795=2,D795=2),Kinder!H797=Antrag!$C$4),P796,0)+IF(AND(OR(A795=2,B795=2,C795=2,D795=2,E795=2),Kinder!I797=Antrag!$C$4),Q796,0)+IF(AND(OR(A795=2,B795=2,C795=2,D795=2,E795=2,F795=2),Kinder!J797=Antrag!$C$4),R796,0))/12)</f>
        <v>0</v>
      </c>
      <c r="CM795" s="581">
        <f>IF(COUNTIF(Kinder!E797:P797,Antrag!$C$4)=0,0,(IF(AND(OR(A795=2,B795=2,C795=2,D795=2,E795=2,F795=2,G795=2),Kinder!K797=Antrag!$C$4),S796,0)+IF(AND(OR(A795=2,B795=2,C795=2,D795=2,E795=2,F795=2,G795=2,H795=2),Kinder!L797=Antrag!$C$4),T796,0)+IF(AND(OR(A795=2,B795=2,C795=2,D795=2,E795=2,F795=2,G795=2,H795=2,I795=2),Kinder!M797=Antrag!$C$4),U796,0)+IF(AND(OR(A795=2,B795=2,C795=2,D795=2,E795=2,F795=2,G795=2,H795=2,I795=2,J795=2),Kinder!N797=Antrag!$C$4),V796,0)+IF(AND(OR(A795=2,B795=2,C795=2,D795=2,E795=2,F795=2,G795=2,H795=2,I795=2,J795=2,K795=2),Kinder!O797=Antrag!$C$4),W796,0)+IF(AND(OR(A795=2,B795=2,C795=2,D795=2,E795=2,F795=2,G795=2,H795=2,I795=2,J795=2,K795=2,L795=2),Kinder!P797=Antrag!$C$4),X796,0))/12)</f>
        <v>0</v>
      </c>
    </row>
    <row r="796" spans="1:91" x14ac:dyDescent="0.2">
      <c r="A796" s="124"/>
      <c r="M796">
        <f>Kinder!E796</f>
        <v>0</v>
      </c>
      <c r="N796">
        <f>Kinder!F796</f>
        <v>0</v>
      </c>
      <c r="O796">
        <f>Kinder!G796</f>
        <v>0</v>
      </c>
      <c r="P796">
        <f>Kinder!H796</f>
        <v>0</v>
      </c>
      <c r="Q796">
        <f>Kinder!I796</f>
        <v>0</v>
      </c>
      <c r="R796">
        <f>Kinder!J796</f>
        <v>0</v>
      </c>
      <c r="S796">
        <f>Kinder!K796</f>
        <v>0</v>
      </c>
      <c r="T796">
        <f>Kinder!L796</f>
        <v>0</v>
      </c>
      <c r="U796">
        <f>Kinder!M796</f>
        <v>0</v>
      </c>
      <c r="V796">
        <f>Kinder!N796</f>
        <v>0</v>
      </c>
      <c r="W796">
        <f>Kinder!O796</f>
        <v>0</v>
      </c>
      <c r="X796">
        <f>Kinder!P796</f>
        <v>0</v>
      </c>
      <c r="AX796">
        <f>IF(Kinder!BL795&gt;=4.5,IF('Berechnung 4_5 _ x'!D$5="Nein",4.5,IF(Kinder!AJ$903&lt;3,IF(MAX(Kinder!$AJ$903:AJ$903)&lt;3,4.5,Kinder!BL795),MIN('Berechnung 4_5 _ x'!$E$31:$F$32))),Kinder!BL795)</f>
        <v>0</v>
      </c>
      <c r="AY796">
        <f>IF(Kinder!BM795&gt;=4.5,IF('Berechnung 4_5 _ x'!E$5="Nein",4.5,IF(Kinder!AK$903&lt;3,IF(MAX(Kinder!$AJ$903:AK$903)&lt;3,4.5,Kinder!BM795),MIN('Berechnung 4_5 _ x'!$E$31:$F$32))),Kinder!BM795)</f>
        <v>0</v>
      </c>
      <c r="AZ796">
        <f>IF(Kinder!BN795&gt;=4.5,IF('Berechnung 4_5 _ x'!F$5="Nein",4.5,IF(Kinder!AL$903&lt;3,IF(MAX(Kinder!$AJ$903:AL$903)&lt;3,4.5,Kinder!BN795),MIN('Berechnung 4_5 _ x'!$E$31:$F$32))),Kinder!BN795)</f>
        <v>0</v>
      </c>
      <c r="BA796">
        <f>IF(Kinder!BO795&gt;=4.5,IF('Berechnung 4_5 _ x'!G$5="Nein",4.5,IF(Kinder!AM$903&lt;3,IF(MAX(Kinder!$AJ$903:AM$903)&lt;3,4.5,Kinder!BO795),MIN('Berechnung 4_5 _ x'!$E$31:$F$32))),Kinder!BO795)</f>
        <v>0</v>
      </c>
      <c r="BB796">
        <f>IF(Kinder!BP795&gt;=4.5,IF('Berechnung 4_5 _ x'!H$5="Nein",4.5,IF(Kinder!AN$903&lt;3,IF(MAX(Kinder!$AJ$903:AN$903)&lt;3,4.5,Kinder!BP795),MIN('Berechnung 4_5 _ x'!$E$31:$F$32))),Kinder!BP795)</f>
        <v>0</v>
      </c>
      <c r="BC796">
        <f>IF(Kinder!BQ795&gt;=4.5,IF('Berechnung 4_5 _ x'!I$5="Nein",4.5,IF(Kinder!AO$903&lt;3,IF(MAX(Kinder!$AJ$903:AO$903)&lt;3,4.5,Kinder!BQ795),MIN('Berechnung 4_5 _ x'!$E$31:$F$32))),Kinder!BQ795)</f>
        <v>0</v>
      </c>
      <c r="BD796">
        <f>IF(Kinder!BR795&gt;=4.5,IF('Berechnung 4_5 _ x'!J$5="Nein",4.5,IF(Kinder!AP$903&lt;3,IF(MAX(Kinder!$AJ$903:AP$903)&lt;3,4.5,Kinder!BR795),MIN('Berechnung 4_5 _ x'!$E$31:$F$32))),Kinder!BR795)</f>
        <v>0</v>
      </c>
      <c r="BE796">
        <f>IF(Kinder!BS795&gt;=4.5,IF('Berechnung 4_5 _ x'!K$5="Nein",4.5,IF(Kinder!AQ$903&lt;3,IF(MAX(Kinder!$AJ$903:AQ$903)&lt;3,4.5,Kinder!BS795),MIN('Berechnung 4_5 _ x'!$E$31:$F$32))),Kinder!BS795)</f>
        <v>0</v>
      </c>
      <c r="BF796">
        <f>IF(Kinder!BT795&gt;=4.5,IF('Berechnung 4_5 _ x'!L$5="Nein",4.5,IF(Kinder!AR$903&lt;3,IF(MAX(Kinder!$AJ$903:AR$903)&lt;3,4.5,Kinder!BT795),MIN('Berechnung 4_5 _ x'!$E$31:$F$32))),Kinder!BT795)</f>
        <v>0</v>
      </c>
      <c r="BG796">
        <f>IF(Kinder!BU795&gt;=4.5,IF('Berechnung 4_5 _ x'!M$5="Nein",4.5,IF(Kinder!AS$903&lt;3,IF(MAX(Kinder!$AJ$903:AS$903)&lt;3,4.5,Kinder!BU795),MIN('Berechnung 4_5 _ x'!$E$31:$F$32))),Kinder!BU795)</f>
        <v>0</v>
      </c>
      <c r="BH796">
        <f>IF(Kinder!BV795&gt;=4.5,IF('Berechnung 4_5 _ x'!N$5="Nein",4.5,IF(Kinder!AT$903&lt;3,IF(MAX(Kinder!$AJ$903:AT$903)&lt;3,4.5,Kinder!BV795),MIN('Berechnung 4_5 _ x'!$E$31:$F$32))),Kinder!BV795)</f>
        <v>0</v>
      </c>
      <c r="BI796">
        <f>IF(Kinder!BW795&gt;=4.5,IF('Berechnung 4_5 _ x'!O$5="Nein",4.5,IF(Kinder!AU$903&lt;3,IF(MAX(Kinder!$AJ$903:AU$903)&lt;3,4.5,Kinder!BW795),MIN('Berechnung 4_5 _ x'!$E$31:$F$32))),Kinder!BW795)</f>
        <v>0</v>
      </c>
      <c r="BJ796">
        <f t="shared" ref="BJ796:BU796" si="1321">MIN(AX795,AX796)*AX797</f>
        <v>0</v>
      </c>
      <c r="BK796">
        <f t="shared" si="1321"/>
        <v>0</v>
      </c>
      <c r="BL796">
        <f t="shared" si="1321"/>
        <v>0</v>
      </c>
      <c r="BM796">
        <f t="shared" si="1321"/>
        <v>0</v>
      </c>
      <c r="BN796">
        <f t="shared" si="1321"/>
        <v>0</v>
      </c>
      <c r="BO796">
        <f t="shared" si="1321"/>
        <v>0</v>
      </c>
      <c r="BP796">
        <f t="shared" si="1321"/>
        <v>0</v>
      </c>
      <c r="BQ796">
        <f t="shared" si="1321"/>
        <v>0</v>
      </c>
      <c r="BR796">
        <f t="shared" si="1321"/>
        <v>0</v>
      </c>
      <c r="BS796">
        <f t="shared" si="1321"/>
        <v>0</v>
      </c>
      <c r="BT796">
        <f t="shared" si="1321"/>
        <v>0</v>
      </c>
      <c r="BU796">
        <f t="shared" si="1321"/>
        <v>0</v>
      </c>
      <c r="BV796">
        <f>SUM(BJ796:BU796)</f>
        <v>0</v>
      </c>
      <c r="CJ796" s="78"/>
      <c r="CK796" s="581"/>
      <c r="CL796" s="581"/>
      <c r="CM796" s="581"/>
    </row>
    <row r="797" spans="1:91" ht="13.5" thickBot="1" x14ac:dyDescent="0.25">
      <c r="A797" s="167"/>
      <c r="B797" s="79"/>
      <c r="C797" s="79"/>
      <c r="D797" s="79"/>
      <c r="E797" s="79"/>
      <c r="F797" s="79"/>
      <c r="G797" s="79"/>
      <c r="H797" s="79"/>
      <c r="I797" s="79"/>
      <c r="J797" s="79"/>
      <c r="K797" s="79"/>
      <c r="L797" s="79"/>
      <c r="M797" s="79"/>
      <c r="N797" s="79"/>
      <c r="O797" s="79"/>
      <c r="P797" s="79"/>
      <c r="Q797" s="79"/>
      <c r="R797" s="79"/>
      <c r="S797" s="79"/>
      <c r="T797" s="79"/>
      <c r="U797" s="79"/>
      <c r="V797" s="79"/>
      <c r="W797" s="79"/>
      <c r="X797" s="79"/>
      <c r="Y797" s="79">
        <f t="shared" ref="Y797:AJ797" si="1322">A795*M796</f>
        <v>0</v>
      </c>
      <c r="Z797" s="79">
        <f t="shared" si="1322"/>
        <v>0</v>
      </c>
      <c r="AA797" s="79">
        <f t="shared" si="1322"/>
        <v>0</v>
      </c>
      <c r="AB797" s="79">
        <f t="shared" si="1322"/>
        <v>0</v>
      </c>
      <c r="AC797" s="79">
        <f t="shared" si="1322"/>
        <v>0</v>
      </c>
      <c r="AD797" s="79">
        <f t="shared" si="1322"/>
        <v>0</v>
      </c>
      <c r="AE797" s="79">
        <f t="shared" si="1322"/>
        <v>0</v>
      </c>
      <c r="AF797" s="79">
        <f t="shared" si="1322"/>
        <v>0</v>
      </c>
      <c r="AG797" s="79">
        <f t="shared" si="1322"/>
        <v>0</v>
      </c>
      <c r="AH797" s="79">
        <f t="shared" si="1322"/>
        <v>0</v>
      </c>
      <c r="AI797" s="79">
        <f t="shared" si="1322"/>
        <v>0</v>
      </c>
      <c r="AJ797" s="79">
        <f t="shared" si="1322"/>
        <v>0</v>
      </c>
      <c r="AK797" s="79">
        <f t="shared" ref="AK797:AV797" si="1323">IF(A795&gt;4.4,M796,A795*M796)</f>
        <v>0</v>
      </c>
      <c r="AL797" s="79">
        <f t="shared" si="1323"/>
        <v>0</v>
      </c>
      <c r="AM797" s="79">
        <f t="shared" si="1323"/>
        <v>0</v>
      </c>
      <c r="AN797" s="79">
        <f t="shared" si="1323"/>
        <v>0</v>
      </c>
      <c r="AO797" s="79">
        <f t="shared" si="1323"/>
        <v>0</v>
      </c>
      <c r="AP797" s="79">
        <f t="shared" si="1323"/>
        <v>0</v>
      </c>
      <c r="AQ797" s="79">
        <f t="shared" si="1323"/>
        <v>0</v>
      </c>
      <c r="AR797" s="79">
        <f t="shared" si="1323"/>
        <v>0</v>
      </c>
      <c r="AS797" s="79">
        <f t="shared" si="1323"/>
        <v>0</v>
      </c>
      <c r="AT797" s="79">
        <f t="shared" si="1323"/>
        <v>0</v>
      </c>
      <c r="AU797" s="79">
        <f t="shared" si="1323"/>
        <v>0</v>
      </c>
      <c r="AV797" s="79">
        <f t="shared" si="1323"/>
        <v>0</v>
      </c>
      <c r="AW797" s="79">
        <f>SUM(Y797:AJ797)</f>
        <v>0</v>
      </c>
      <c r="AX797" s="168">
        <f>Kinder!BL796</f>
        <v>0</v>
      </c>
      <c r="AY797" s="168">
        <f>Kinder!BM796</f>
        <v>0</v>
      </c>
      <c r="AZ797" s="168">
        <f>Kinder!BN796</f>
        <v>0</v>
      </c>
      <c r="BA797" s="168">
        <f>Kinder!BO796</f>
        <v>0</v>
      </c>
      <c r="BB797" s="168">
        <f>Kinder!BP796</f>
        <v>0</v>
      </c>
      <c r="BC797" s="168">
        <f>Kinder!BQ796</f>
        <v>0</v>
      </c>
      <c r="BD797" s="168">
        <f>Kinder!BR796</f>
        <v>0</v>
      </c>
      <c r="BE797" s="168">
        <f>Kinder!BS796</f>
        <v>0</v>
      </c>
      <c r="BF797" s="168">
        <f>Kinder!BT796</f>
        <v>0</v>
      </c>
      <c r="BG797" s="168">
        <f>Kinder!BU796</f>
        <v>0</v>
      </c>
      <c r="BH797" s="168">
        <f>Kinder!BV796</f>
        <v>0</v>
      </c>
      <c r="BI797" s="168">
        <f>Kinder!BW796</f>
        <v>0</v>
      </c>
      <c r="BV797" s="79"/>
      <c r="BW797" s="79">
        <f t="shared" ref="BW797:CH797" si="1324">IF(MIN(AX795,AX796)&gt;4.5,4.5*AX797,BJ796)</f>
        <v>0</v>
      </c>
      <c r="BX797" s="79">
        <f t="shared" si="1324"/>
        <v>0</v>
      </c>
      <c r="BY797" s="79">
        <f t="shared" si="1324"/>
        <v>0</v>
      </c>
      <c r="BZ797" s="79">
        <f t="shared" si="1324"/>
        <v>0</v>
      </c>
      <c r="CA797" s="79">
        <f t="shared" si="1324"/>
        <v>0</v>
      </c>
      <c r="CB797" s="79">
        <f t="shared" si="1324"/>
        <v>0</v>
      </c>
      <c r="CC797" s="79">
        <f t="shared" si="1324"/>
        <v>0</v>
      </c>
      <c r="CD797" s="79">
        <f t="shared" si="1324"/>
        <v>0</v>
      </c>
      <c r="CE797" s="79">
        <f t="shared" si="1324"/>
        <v>0</v>
      </c>
      <c r="CF797" s="79">
        <f t="shared" si="1324"/>
        <v>0</v>
      </c>
      <c r="CG797" s="79">
        <f t="shared" si="1324"/>
        <v>0</v>
      </c>
      <c r="CH797" s="79">
        <f t="shared" si="1324"/>
        <v>0</v>
      </c>
      <c r="CI797" s="79">
        <f>SUM(BW797:CH797)</f>
        <v>0</v>
      </c>
      <c r="CJ797" s="80"/>
      <c r="CK797" s="581"/>
      <c r="CL797" s="581"/>
      <c r="CM797" s="581"/>
    </row>
    <row r="798" spans="1:91" x14ac:dyDescent="0.2">
      <c r="A798" s="124">
        <f>Kinder!E798</f>
        <v>0</v>
      </c>
      <c r="B798">
        <f>Kinder!F798</f>
        <v>0</v>
      </c>
      <c r="C798">
        <f>Kinder!G798</f>
        <v>0</v>
      </c>
      <c r="D798">
        <f>Kinder!H798</f>
        <v>0</v>
      </c>
      <c r="E798">
        <f>Kinder!I798</f>
        <v>0</v>
      </c>
      <c r="F798">
        <f>Kinder!J798</f>
        <v>0</v>
      </c>
      <c r="G798">
        <f>Kinder!K798</f>
        <v>0</v>
      </c>
      <c r="H798">
        <f>Kinder!L798</f>
        <v>0</v>
      </c>
      <c r="I798">
        <f>Kinder!M798</f>
        <v>0</v>
      </c>
      <c r="J798">
        <f>Kinder!N798</f>
        <v>0</v>
      </c>
      <c r="K798">
        <f>Kinder!O798</f>
        <v>0</v>
      </c>
      <c r="L798">
        <f>Kinder!P798</f>
        <v>0</v>
      </c>
      <c r="AX798" s="165">
        <f>IF(Kinder!BL798=4.5,'Berechnung 4_5 _ x'!$E$31,Kinder!BL798)</f>
        <v>0</v>
      </c>
      <c r="AY798" s="165">
        <f>IF(Kinder!F798=4.5,'Berechnung 4_5 _ x'!$E$31,Kinder!F798)</f>
        <v>0</v>
      </c>
      <c r="AZ798" s="165">
        <f>IF(Kinder!G798=4.5,'Berechnung 4_5 _ x'!$E$31,Kinder!G798)</f>
        <v>0</v>
      </c>
      <c r="BA798" s="165">
        <f>IF(Kinder!H798=4.5,'Berechnung 4_5 _ x'!$E$31,Kinder!H798)</f>
        <v>0</v>
      </c>
      <c r="BB798" s="165">
        <f>IF(Kinder!I798=4.5,'Berechnung 4_5 _ x'!$E$31,Kinder!I798)</f>
        <v>0</v>
      </c>
      <c r="BC798" s="165">
        <f>IF(Kinder!J798=4.5,'Berechnung 4_5 _ x'!$E$31,Kinder!J798)</f>
        <v>0</v>
      </c>
      <c r="BD798" s="165">
        <f>IF(Kinder!K798=4.5,'Berechnung 4_5 _ x'!$E$31,Kinder!K798)</f>
        <v>0</v>
      </c>
      <c r="BE798" s="165">
        <f>IF(Kinder!L798=4.5,'Berechnung 4_5 _ x'!$E$31,Kinder!L798)</f>
        <v>0</v>
      </c>
      <c r="BF798" s="165">
        <f>IF(Kinder!M798=4.5,'Berechnung 4_5 _ x'!$E$31,Kinder!M798)</f>
        <v>0</v>
      </c>
      <c r="BG798" s="165">
        <f>IF(Kinder!N798=4.5,'Berechnung 4_5 _ x'!$E$31,Kinder!N798)</f>
        <v>0</v>
      </c>
      <c r="BH798" s="165">
        <f>IF(Kinder!O798=4.5,'Berechnung 4_5 _ x'!$E$31,Kinder!O798)</f>
        <v>0</v>
      </c>
      <c r="BI798" s="165">
        <f>IF(Kinder!P798=4.5,'Berechnung 4_5 _ x'!$E$31,Kinder!P798)</f>
        <v>0</v>
      </c>
      <c r="BJ798" s="165"/>
      <c r="BK798" s="165"/>
      <c r="BL798" s="165"/>
      <c r="BM798" s="165"/>
      <c r="BN798" s="165"/>
      <c r="BO798" s="165"/>
      <c r="BP798" s="165"/>
      <c r="BQ798" s="165"/>
      <c r="BR798" s="165"/>
      <c r="BS798" s="165"/>
      <c r="BT798" s="165"/>
      <c r="BU798" s="165"/>
      <c r="BW798">
        <f t="shared" ref="BW798:CH798" si="1325">IF(MIN(AX798,AX799)&gt;=4.5,1*AX800,BJ799)</f>
        <v>0</v>
      </c>
      <c r="BX798">
        <f t="shared" si="1325"/>
        <v>0</v>
      </c>
      <c r="BY798">
        <f t="shared" si="1325"/>
        <v>0</v>
      </c>
      <c r="BZ798">
        <f t="shared" si="1325"/>
        <v>0</v>
      </c>
      <c r="CA798">
        <f t="shared" si="1325"/>
        <v>0</v>
      </c>
      <c r="CB798">
        <f t="shared" si="1325"/>
        <v>0</v>
      </c>
      <c r="CC798">
        <f t="shared" si="1325"/>
        <v>0</v>
      </c>
      <c r="CD798">
        <f t="shared" si="1325"/>
        <v>0</v>
      </c>
      <c r="CE798">
        <f t="shared" si="1325"/>
        <v>0</v>
      </c>
      <c r="CF798">
        <f t="shared" si="1325"/>
        <v>0</v>
      </c>
      <c r="CG798">
        <f t="shared" si="1325"/>
        <v>0</v>
      </c>
      <c r="CH798">
        <f t="shared" si="1325"/>
        <v>0</v>
      </c>
      <c r="CJ798" s="78">
        <f>SUM(BW798:CH798)</f>
        <v>0</v>
      </c>
      <c r="CK798" s="581">
        <f>CL798+CM798</f>
        <v>0</v>
      </c>
      <c r="CL798" s="581">
        <f>IF(COUNTIF(Kinder!E800:P800,Antrag!$C$4)=0,0,(IF(AND(A798=2,Kinder!E800=Antrag!$C$4),M799,0)+IF(AND(OR(A798=2,B798=2),Kinder!F800=Antrag!$C$4),N799,0)+IF(AND(OR(A798=2,B798=2,C798=2),Kinder!G800=Antrag!$C$4),O799,0)+IF(AND(OR(A798=2,B798=2,C798=2,D798=2),Kinder!H800=Antrag!$C$4),P799,0)+IF(AND(OR(A798=2,B798=2,C798=2,D798=2,E798=2),Kinder!I800=Antrag!$C$4),Q799,0)+IF(AND(OR(A798=2,B798=2,C798=2,D798=2,E798=2,F798=2),Kinder!J800=Antrag!$C$4),R799,0))/12)</f>
        <v>0</v>
      </c>
      <c r="CM798" s="581">
        <f>IF(COUNTIF(Kinder!E800:P800,Antrag!$C$4)=0,0,(IF(AND(OR(A798=2,B798=2,C798=2,D798=2,E798=2,F798=2,G798=2),Kinder!K800=Antrag!$C$4),S799,0)+IF(AND(OR(A798=2,B798=2,C798=2,D798=2,E798=2,F798=2,G798=2,H798=2),Kinder!L800=Antrag!$C$4),T799,0)+IF(AND(OR(A798=2,B798=2,C798=2,D798=2,E798=2,F798=2,G798=2,H798=2,I798=2),Kinder!M800=Antrag!$C$4),U799,0)+IF(AND(OR(A798=2,B798=2,C798=2,D798=2,E798=2,F798=2,G798=2,H798=2,I798=2,J798=2),Kinder!N800=Antrag!$C$4),V799,0)+IF(AND(OR(A798=2,B798=2,C798=2,D798=2,E798=2,F798=2,G798=2,H798=2,I798=2,J798=2,K798=2),Kinder!O800=Antrag!$C$4),W799,0)+IF(AND(OR(A798=2,B798=2,C798=2,D798=2,E798=2,F798=2,G798=2,H798=2,I798=2,J798=2,K798=2,L798=2),Kinder!P800=Antrag!$C$4),X799,0))/12)</f>
        <v>0</v>
      </c>
    </row>
    <row r="799" spans="1:91" x14ac:dyDescent="0.2">
      <c r="A799" s="124"/>
      <c r="M799">
        <f>Kinder!E799</f>
        <v>0</v>
      </c>
      <c r="N799">
        <f>Kinder!F799</f>
        <v>0</v>
      </c>
      <c r="O799">
        <f>Kinder!G799</f>
        <v>0</v>
      </c>
      <c r="P799">
        <f>Kinder!H799</f>
        <v>0</v>
      </c>
      <c r="Q799">
        <f>Kinder!I799</f>
        <v>0</v>
      </c>
      <c r="R799">
        <f>Kinder!J799</f>
        <v>0</v>
      </c>
      <c r="S799">
        <f>Kinder!K799</f>
        <v>0</v>
      </c>
      <c r="T799">
        <f>Kinder!L799</f>
        <v>0</v>
      </c>
      <c r="U799">
        <f>Kinder!M799</f>
        <v>0</v>
      </c>
      <c r="V799">
        <f>Kinder!N799</f>
        <v>0</v>
      </c>
      <c r="W799">
        <f>Kinder!O799</f>
        <v>0</v>
      </c>
      <c r="X799">
        <f>Kinder!P799</f>
        <v>0</v>
      </c>
      <c r="AX799">
        <f>IF(Kinder!BL798&gt;=4.5,IF('Berechnung 4_5 _ x'!D$5="Nein",4.5,IF(Kinder!AJ$903&lt;3,IF(MAX(Kinder!$AJ$903:AJ$903)&lt;3,4.5,Kinder!BL798),MIN('Berechnung 4_5 _ x'!$E$31:$F$32))),Kinder!BL798)</f>
        <v>0</v>
      </c>
      <c r="AY799">
        <f>IF(Kinder!BM798&gt;=4.5,IF('Berechnung 4_5 _ x'!E$5="Nein",4.5,IF(Kinder!AK$903&lt;3,IF(MAX(Kinder!$AJ$903:AK$903)&lt;3,4.5,Kinder!BM798),MIN('Berechnung 4_5 _ x'!$E$31:$F$32))),Kinder!BM798)</f>
        <v>0</v>
      </c>
      <c r="AZ799">
        <f>IF(Kinder!BN798&gt;=4.5,IF('Berechnung 4_5 _ x'!F$5="Nein",4.5,IF(Kinder!AL$903&lt;3,IF(MAX(Kinder!$AJ$903:AL$903)&lt;3,4.5,Kinder!BN798),MIN('Berechnung 4_5 _ x'!$E$31:$F$32))),Kinder!BN798)</f>
        <v>0</v>
      </c>
      <c r="BA799">
        <f>IF(Kinder!BO798&gt;=4.5,IF('Berechnung 4_5 _ x'!G$5="Nein",4.5,IF(Kinder!AM$903&lt;3,IF(MAX(Kinder!$AJ$903:AM$903)&lt;3,4.5,Kinder!BO798),MIN('Berechnung 4_5 _ x'!$E$31:$F$32))),Kinder!BO798)</f>
        <v>0</v>
      </c>
      <c r="BB799">
        <f>IF(Kinder!BP798&gt;=4.5,IF('Berechnung 4_5 _ x'!H$5="Nein",4.5,IF(Kinder!AN$903&lt;3,IF(MAX(Kinder!$AJ$903:AN$903)&lt;3,4.5,Kinder!BP798),MIN('Berechnung 4_5 _ x'!$E$31:$F$32))),Kinder!BP798)</f>
        <v>0</v>
      </c>
      <c r="BC799">
        <f>IF(Kinder!BQ798&gt;=4.5,IF('Berechnung 4_5 _ x'!I$5="Nein",4.5,IF(Kinder!AO$903&lt;3,IF(MAX(Kinder!$AJ$903:AO$903)&lt;3,4.5,Kinder!BQ798),MIN('Berechnung 4_5 _ x'!$E$31:$F$32))),Kinder!BQ798)</f>
        <v>0</v>
      </c>
      <c r="BD799">
        <f>IF(Kinder!BR798&gt;=4.5,IF('Berechnung 4_5 _ x'!J$5="Nein",4.5,IF(Kinder!AP$903&lt;3,IF(MAX(Kinder!$AJ$903:AP$903)&lt;3,4.5,Kinder!BR798),MIN('Berechnung 4_5 _ x'!$E$31:$F$32))),Kinder!BR798)</f>
        <v>0</v>
      </c>
      <c r="BE799">
        <f>IF(Kinder!BS798&gt;=4.5,IF('Berechnung 4_5 _ x'!K$5="Nein",4.5,IF(Kinder!AQ$903&lt;3,IF(MAX(Kinder!$AJ$903:AQ$903)&lt;3,4.5,Kinder!BS798),MIN('Berechnung 4_5 _ x'!$E$31:$F$32))),Kinder!BS798)</f>
        <v>0</v>
      </c>
      <c r="BF799">
        <f>IF(Kinder!BT798&gt;=4.5,IF('Berechnung 4_5 _ x'!L$5="Nein",4.5,IF(Kinder!AR$903&lt;3,IF(MAX(Kinder!$AJ$903:AR$903)&lt;3,4.5,Kinder!BT798),MIN('Berechnung 4_5 _ x'!$E$31:$F$32))),Kinder!BT798)</f>
        <v>0</v>
      </c>
      <c r="BG799">
        <f>IF(Kinder!BU798&gt;=4.5,IF('Berechnung 4_5 _ x'!M$5="Nein",4.5,IF(Kinder!AS$903&lt;3,IF(MAX(Kinder!$AJ$903:AS$903)&lt;3,4.5,Kinder!BU798),MIN('Berechnung 4_5 _ x'!$E$31:$F$32))),Kinder!BU798)</f>
        <v>0</v>
      </c>
      <c r="BH799">
        <f>IF(Kinder!BV798&gt;=4.5,IF('Berechnung 4_5 _ x'!N$5="Nein",4.5,IF(Kinder!AT$903&lt;3,IF(MAX(Kinder!$AJ$903:AT$903)&lt;3,4.5,Kinder!BV798),MIN('Berechnung 4_5 _ x'!$E$31:$F$32))),Kinder!BV798)</f>
        <v>0</v>
      </c>
      <c r="BI799">
        <f>IF(Kinder!BW798&gt;=4.5,IF('Berechnung 4_5 _ x'!O$5="Nein",4.5,IF(Kinder!AU$903&lt;3,IF(MAX(Kinder!$AJ$903:AU$903)&lt;3,4.5,Kinder!BW798),MIN('Berechnung 4_5 _ x'!$E$31:$F$32))),Kinder!BW798)</f>
        <v>0</v>
      </c>
      <c r="BJ799">
        <f t="shared" ref="BJ799:BU799" si="1326">MIN(AX798,AX799)*AX800</f>
        <v>0</v>
      </c>
      <c r="BK799">
        <f t="shared" si="1326"/>
        <v>0</v>
      </c>
      <c r="BL799">
        <f t="shared" si="1326"/>
        <v>0</v>
      </c>
      <c r="BM799">
        <f t="shared" si="1326"/>
        <v>0</v>
      </c>
      <c r="BN799">
        <f t="shared" si="1326"/>
        <v>0</v>
      </c>
      <c r="BO799">
        <f t="shared" si="1326"/>
        <v>0</v>
      </c>
      <c r="BP799">
        <f t="shared" si="1326"/>
        <v>0</v>
      </c>
      <c r="BQ799">
        <f t="shared" si="1326"/>
        <v>0</v>
      </c>
      <c r="BR799">
        <f t="shared" si="1326"/>
        <v>0</v>
      </c>
      <c r="BS799">
        <f t="shared" si="1326"/>
        <v>0</v>
      </c>
      <c r="BT799">
        <f t="shared" si="1326"/>
        <v>0</v>
      </c>
      <c r="BU799">
        <f t="shared" si="1326"/>
        <v>0</v>
      </c>
      <c r="BV799">
        <f>SUM(BJ799:BU799)</f>
        <v>0</v>
      </c>
      <c r="CJ799" s="78"/>
      <c r="CK799" s="581"/>
      <c r="CL799" s="581"/>
      <c r="CM799" s="581"/>
    </row>
    <row r="800" spans="1:91" ht="13.5" thickBot="1" x14ac:dyDescent="0.25">
      <c r="A800" s="167"/>
      <c r="B800" s="79"/>
      <c r="C800" s="79"/>
      <c r="D800" s="79"/>
      <c r="E800" s="79"/>
      <c r="F800" s="79"/>
      <c r="G800" s="79"/>
      <c r="H800" s="79"/>
      <c r="I800" s="79"/>
      <c r="J800" s="79"/>
      <c r="K800" s="79"/>
      <c r="L800" s="79"/>
      <c r="M800" s="79"/>
      <c r="N800" s="79"/>
      <c r="O800" s="79"/>
      <c r="P800" s="79"/>
      <c r="Q800" s="79"/>
      <c r="R800" s="79"/>
      <c r="S800" s="79"/>
      <c r="T800" s="79"/>
      <c r="U800" s="79"/>
      <c r="V800" s="79"/>
      <c r="W800" s="79"/>
      <c r="X800" s="79"/>
      <c r="Y800" s="79">
        <f t="shared" ref="Y800:AJ800" si="1327">A798*M799</f>
        <v>0</v>
      </c>
      <c r="Z800" s="79">
        <f t="shared" si="1327"/>
        <v>0</v>
      </c>
      <c r="AA800" s="79">
        <f t="shared" si="1327"/>
        <v>0</v>
      </c>
      <c r="AB800" s="79">
        <f t="shared" si="1327"/>
        <v>0</v>
      </c>
      <c r="AC800" s="79">
        <f t="shared" si="1327"/>
        <v>0</v>
      </c>
      <c r="AD800" s="79">
        <f t="shared" si="1327"/>
        <v>0</v>
      </c>
      <c r="AE800" s="79">
        <f t="shared" si="1327"/>
        <v>0</v>
      </c>
      <c r="AF800" s="79">
        <f t="shared" si="1327"/>
        <v>0</v>
      </c>
      <c r="AG800" s="79">
        <f t="shared" si="1327"/>
        <v>0</v>
      </c>
      <c r="AH800" s="79">
        <f t="shared" si="1327"/>
        <v>0</v>
      </c>
      <c r="AI800" s="79">
        <f t="shared" si="1327"/>
        <v>0</v>
      </c>
      <c r="AJ800" s="79">
        <f t="shared" si="1327"/>
        <v>0</v>
      </c>
      <c r="AK800" s="79">
        <f t="shared" ref="AK800:AV800" si="1328">IF(A798&gt;4.4,M799,A798*M799)</f>
        <v>0</v>
      </c>
      <c r="AL800" s="79">
        <f t="shared" si="1328"/>
        <v>0</v>
      </c>
      <c r="AM800" s="79">
        <f t="shared" si="1328"/>
        <v>0</v>
      </c>
      <c r="AN800" s="79">
        <f t="shared" si="1328"/>
        <v>0</v>
      </c>
      <c r="AO800" s="79">
        <f t="shared" si="1328"/>
        <v>0</v>
      </c>
      <c r="AP800" s="79">
        <f t="shared" si="1328"/>
        <v>0</v>
      </c>
      <c r="AQ800" s="79">
        <f t="shared" si="1328"/>
        <v>0</v>
      </c>
      <c r="AR800" s="79">
        <f t="shared" si="1328"/>
        <v>0</v>
      </c>
      <c r="AS800" s="79">
        <f t="shared" si="1328"/>
        <v>0</v>
      </c>
      <c r="AT800" s="79">
        <f t="shared" si="1328"/>
        <v>0</v>
      </c>
      <c r="AU800" s="79">
        <f t="shared" si="1328"/>
        <v>0</v>
      </c>
      <c r="AV800" s="79">
        <f t="shared" si="1328"/>
        <v>0</v>
      </c>
      <c r="AW800" s="79">
        <f>SUM(Y800:AJ800)</f>
        <v>0</v>
      </c>
      <c r="AX800" s="168">
        <f>Kinder!BL799</f>
        <v>0</v>
      </c>
      <c r="AY800" s="168">
        <f>Kinder!BM799</f>
        <v>0</v>
      </c>
      <c r="AZ800" s="168">
        <f>Kinder!BN799</f>
        <v>0</v>
      </c>
      <c r="BA800" s="168">
        <f>Kinder!BO799</f>
        <v>0</v>
      </c>
      <c r="BB800" s="168">
        <f>Kinder!BP799</f>
        <v>0</v>
      </c>
      <c r="BC800" s="168">
        <f>Kinder!BQ799</f>
        <v>0</v>
      </c>
      <c r="BD800" s="168">
        <f>Kinder!BR799</f>
        <v>0</v>
      </c>
      <c r="BE800" s="168">
        <f>Kinder!BS799</f>
        <v>0</v>
      </c>
      <c r="BF800" s="168">
        <f>Kinder!BT799</f>
        <v>0</v>
      </c>
      <c r="BG800" s="168">
        <f>Kinder!BU799</f>
        <v>0</v>
      </c>
      <c r="BH800" s="168">
        <f>Kinder!BV799</f>
        <v>0</v>
      </c>
      <c r="BI800" s="168">
        <f>Kinder!BW799</f>
        <v>0</v>
      </c>
      <c r="BV800" s="79"/>
      <c r="BW800" s="79">
        <f t="shared" ref="BW800:CH800" si="1329">IF(MIN(AX798,AX799)&gt;4.5,4.5*AX800,BJ799)</f>
        <v>0</v>
      </c>
      <c r="BX800" s="79">
        <f t="shared" si="1329"/>
        <v>0</v>
      </c>
      <c r="BY800" s="79">
        <f t="shared" si="1329"/>
        <v>0</v>
      </c>
      <c r="BZ800" s="79">
        <f t="shared" si="1329"/>
        <v>0</v>
      </c>
      <c r="CA800" s="79">
        <f t="shared" si="1329"/>
        <v>0</v>
      </c>
      <c r="CB800" s="79">
        <f t="shared" si="1329"/>
        <v>0</v>
      </c>
      <c r="CC800" s="79">
        <f t="shared" si="1329"/>
        <v>0</v>
      </c>
      <c r="CD800" s="79">
        <f t="shared" si="1329"/>
        <v>0</v>
      </c>
      <c r="CE800" s="79">
        <f t="shared" si="1329"/>
        <v>0</v>
      </c>
      <c r="CF800" s="79">
        <f t="shared" si="1329"/>
        <v>0</v>
      </c>
      <c r="CG800" s="79">
        <f t="shared" si="1329"/>
        <v>0</v>
      </c>
      <c r="CH800" s="79">
        <f t="shared" si="1329"/>
        <v>0</v>
      </c>
      <c r="CI800" s="79">
        <f>SUM(BW800:CH800)</f>
        <v>0</v>
      </c>
      <c r="CJ800" s="80"/>
      <c r="CK800" s="581"/>
      <c r="CL800" s="581"/>
      <c r="CM800" s="581"/>
    </row>
    <row r="801" spans="1:91" x14ac:dyDescent="0.2">
      <c r="A801" s="124">
        <f>Kinder!E801</f>
        <v>0</v>
      </c>
      <c r="B801">
        <f>Kinder!F801</f>
        <v>0</v>
      </c>
      <c r="C801">
        <f>Kinder!G801</f>
        <v>0</v>
      </c>
      <c r="D801">
        <f>Kinder!H801</f>
        <v>0</v>
      </c>
      <c r="E801">
        <f>Kinder!I801</f>
        <v>0</v>
      </c>
      <c r="F801">
        <f>Kinder!J801</f>
        <v>0</v>
      </c>
      <c r="G801">
        <f>Kinder!K801</f>
        <v>0</v>
      </c>
      <c r="H801">
        <f>Kinder!L801</f>
        <v>0</v>
      </c>
      <c r="I801">
        <f>Kinder!M801</f>
        <v>0</v>
      </c>
      <c r="J801">
        <f>Kinder!N801</f>
        <v>0</v>
      </c>
      <c r="K801">
        <f>Kinder!O801</f>
        <v>0</v>
      </c>
      <c r="L801">
        <f>Kinder!P801</f>
        <v>0</v>
      </c>
      <c r="AX801" s="165">
        <f>IF(Kinder!BL801=4.5,'Berechnung 4_5 _ x'!$E$31,Kinder!BL801)</f>
        <v>0</v>
      </c>
      <c r="AY801" s="165">
        <f>IF(Kinder!F801=4.5,'Berechnung 4_5 _ x'!$E$31,Kinder!F801)</f>
        <v>0</v>
      </c>
      <c r="AZ801" s="165">
        <f>IF(Kinder!G801=4.5,'Berechnung 4_5 _ x'!$E$31,Kinder!G801)</f>
        <v>0</v>
      </c>
      <c r="BA801" s="165">
        <f>IF(Kinder!H801=4.5,'Berechnung 4_5 _ x'!$E$31,Kinder!H801)</f>
        <v>0</v>
      </c>
      <c r="BB801" s="165">
        <f>IF(Kinder!I801=4.5,'Berechnung 4_5 _ x'!$E$31,Kinder!I801)</f>
        <v>0</v>
      </c>
      <c r="BC801" s="165">
        <f>IF(Kinder!J801=4.5,'Berechnung 4_5 _ x'!$E$31,Kinder!J801)</f>
        <v>0</v>
      </c>
      <c r="BD801" s="165">
        <f>IF(Kinder!K801=4.5,'Berechnung 4_5 _ x'!$E$31,Kinder!K801)</f>
        <v>0</v>
      </c>
      <c r="BE801" s="165">
        <f>IF(Kinder!L801=4.5,'Berechnung 4_5 _ x'!$E$31,Kinder!L801)</f>
        <v>0</v>
      </c>
      <c r="BF801" s="165">
        <f>IF(Kinder!M801=4.5,'Berechnung 4_5 _ x'!$E$31,Kinder!M801)</f>
        <v>0</v>
      </c>
      <c r="BG801" s="165">
        <f>IF(Kinder!N801=4.5,'Berechnung 4_5 _ x'!$E$31,Kinder!N801)</f>
        <v>0</v>
      </c>
      <c r="BH801" s="165">
        <f>IF(Kinder!O801=4.5,'Berechnung 4_5 _ x'!$E$31,Kinder!O801)</f>
        <v>0</v>
      </c>
      <c r="BI801" s="165">
        <f>IF(Kinder!P801=4.5,'Berechnung 4_5 _ x'!$E$31,Kinder!P801)</f>
        <v>0</v>
      </c>
      <c r="BJ801" s="165"/>
      <c r="BK801" s="165"/>
      <c r="BL801" s="165"/>
      <c r="BM801" s="165"/>
      <c r="BN801" s="165"/>
      <c r="BO801" s="165"/>
      <c r="BP801" s="165"/>
      <c r="BQ801" s="165"/>
      <c r="BR801" s="165"/>
      <c r="BS801" s="165"/>
      <c r="BT801" s="165"/>
      <c r="BU801" s="165"/>
      <c r="BW801">
        <f t="shared" ref="BW801:CH801" si="1330">IF(MIN(AX801,AX802)&gt;=4.5,1*AX803,BJ802)</f>
        <v>0</v>
      </c>
      <c r="BX801">
        <f t="shared" si="1330"/>
        <v>0</v>
      </c>
      <c r="BY801">
        <f t="shared" si="1330"/>
        <v>0</v>
      </c>
      <c r="BZ801">
        <f t="shared" si="1330"/>
        <v>0</v>
      </c>
      <c r="CA801">
        <f t="shared" si="1330"/>
        <v>0</v>
      </c>
      <c r="CB801">
        <f t="shared" si="1330"/>
        <v>0</v>
      </c>
      <c r="CC801">
        <f t="shared" si="1330"/>
        <v>0</v>
      </c>
      <c r="CD801">
        <f t="shared" si="1330"/>
        <v>0</v>
      </c>
      <c r="CE801">
        <f t="shared" si="1330"/>
        <v>0</v>
      </c>
      <c r="CF801">
        <f t="shared" si="1330"/>
        <v>0</v>
      </c>
      <c r="CG801">
        <f t="shared" si="1330"/>
        <v>0</v>
      </c>
      <c r="CH801">
        <f t="shared" si="1330"/>
        <v>0</v>
      </c>
      <c r="CJ801" s="78">
        <f>SUM(BW801:CH801)</f>
        <v>0</v>
      </c>
      <c r="CK801" s="581">
        <f>CL801+CM801</f>
        <v>0</v>
      </c>
      <c r="CL801" s="581">
        <f>IF(COUNTIF(Kinder!E803:P803,Antrag!$C$4)=0,0,(IF(AND(A801=2,Kinder!E803=Antrag!$C$4),M802,0)+IF(AND(OR(A801=2,B801=2),Kinder!F803=Antrag!$C$4),N802,0)+IF(AND(OR(A801=2,B801=2,C801=2),Kinder!G803=Antrag!$C$4),O802,0)+IF(AND(OR(A801=2,B801=2,C801=2,D801=2),Kinder!H803=Antrag!$C$4),P802,0)+IF(AND(OR(A801=2,B801=2,C801=2,D801=2,E801=2),Kinder!I803=Antrag!$C$4),Q802,0)+IF(AND(OR(A801=2,B801=2,C801=2,D801=2,E801=2,F801=2),Kinder!J803=Antrag!$C$4),R802,0))/12)</f>
        <v>0</v>
      </c>
      <c r="CM801" s="581">
        <f>IF(COUNTIF(Kinder!E803:P803,Antrag!$C$4)=0,0,(IF(AND(OR(A801=2,B801=2,C801=2,D801=2,E801=2,F801=2,G801=2),Kinder!K803=Antrag!$C$4),S802,0)+IF(AND(OR(A801=2,B801=2,C801=2,D801=2,E801=2,F801=2,G801=2,H801=2),Kinder!L803=Antrag!$C$4),T802,0)+IF(AND(OR(A801=2,B801=2,C801=2,D801=2,E801=2,F801=2,G801=2,H801=2,I801=2),Kinder!M803=Antrag!$C$4),U802,0)+IF(AND(OR(A801=2,B801=2,C801=2,D801=2,E801=2,F801=2,G801=2,H801=2,I801=2,J801=2),Kinder!N803=Antrag!$C$4),V802,0)+IF(AND(OR(A801=2,B801=2,C801=2,D801=2,E801=2,F801=2,G801=2,H801=2,I801=2,J801=2,K801=2),Kinder!O803=Antrag!$C$4),W802,0)+IF(AND(OR(A801=2,B801=2,C801=2,D801=2,E801=2,F801=2,G801=2,H801=2,I801=2,J801=2,K801=2,L801=2),Kinder!P803=Antrag!$C$4),X802,0))/12)</f>
        <v>0</v>
      </c>
    </row>
    <row r="802" spans="1:91" x14ac:dyDescent="0.2">
      <c r="A802" s="124"/>
      <c r="M802">
        <f>Kinder!E802</f>
        <v>0</v>
      </c>
      <c r="N802">
        <f>Kinder!F802</f>
        <v>0</v>
      </c>
      <c r="O802">
        <f>Kinder!G802</f>
        <v>0</v>
      </c>
      <c r="P802">
        <f>Kinder!H802</f>
        <v>0</v>
      </c>
      <c r="Q802">
        <f>Kinder!I802</f>
        <v>0</v>
      </c>
      <c r="R802">
        <f>Kinder!J802</f>
        <v>0</v>
      </c>
      <c r="S802">
        <f>Kinder!K802</f>
        <v>0</v>
      </c>
      <c r="T802">
        <f>Kinder!L802</f>
        <v>0</v>
      </c>
      <c r="U802">
        <f>Kinder!M802</f>
        <v>0</v>
      </c>
      <c r="V802">
        <f>Kinder!N802</f>
        <v>0</v>
      </c>
      <c r="W802">
        <f>Kinder!O802</f>
        <v>0</v>
      </c>
      <c r="X802">
        <f>Kinder!P802</f>
        <v>0</v>
      </c>
      <c r="AX802">
        <f>IF(Kinder!BL801&gt;=4.5,IF('Berechnung 4_5 _ x'!D$5="Nein",4.5,IF(Kinder!AJ$903&lt;3,IF(MAX(Kinder!$AJ$903:AJ$903)&lt;3,4.5,Kinder!BL801),MIN('Berechnung 4_5 _ x'!$E$31:$F$32))),Kinder!BL801)</f>
        <v>0</v>
      </c>
      <c r="AY802">
        <f>IF(Kinder!BM801&gt;=4.5,IF('Berechnung 4_5 _ x'!E$5="Nein",4.5,IF(Kinder!AK$903&lt;3,IF(MAX(Kinder!$AJ$903:AK$903)&lt;3,4.5,Kinder!BM801),MIN('Berechnung 4_5 _ x'!$E$31:$F$32))),Kinder!BM801)</f>
        <v>0</v>
      </c>
      <c r="AZ802">
        <f>IF(Kinder!BN801&gt;=4.5,IF('Berechnung 4_5 _ x'!F$5="Nein",4.5,IF(Kinder!AL$903&lt;3,IF(MAX(Kinder!$AJ$903:AL$903)&lt;3,4.5,Kinder!BN801),MIN('Berechnung 4_5 _ x'!$E$31:$F$32))),Kinder!BN801)</f>
        <v>0</v>
      </c>
      <c r="BA802">
        <f>IF(Kinder!BO801&gt;=4.5,IF('Berechnung 4_5 _ x'!G$5="Nein",4.5,IF(Kinder!AM$903&lt;3,IF(MAX(Kinder!$AJ$903:AM$903)&lt;3,4.5,Kinder!BO801),MIN('Berechnung 4_5 _ x'!$E$31:$F$32))),Kinder!BO801)</f>
        <v>0</v>
      </c>
      <c r="BB802">
        <f>IF(Kinder!BP801&gt;=4.5,IF('Berechnung 4_5 _ x'!H$5="Nein",4.5,IF(Kinder!AN$903&lt;3,IF(MAX(Kinder!$AJ$903:AN$903)&lt;3,4.5,Kinder!BP801),MIN('Berechnung 4_5 _ x'!$E$31:$F$32))),Kinder!BP801)</f>
        <v>0</v>
      </c>
      <c r="BC802">
        <f>IF(Kinder!BQ801&gt;=4.5,IF('Berechnung 4_5 _ x'!I$5="Nein",4.5,IF(Kinder!AO$903&lt;3,IF(MAX(Kinder!$AJ$903:AO$903)&lt;3,4.5,Kinder!BQ801),MIN('Berechnung 4_5 _ x'!$E$31:$F$32))),Kinder!BQ801)</f>
        <v>0</v>
      </c>
      <c r="BD802">
        <f>IF(Kinder!BR801&gt;=4.5,IF('Berechnung 4_5 _ x'!J$5="Nein",4.5,IF(Kinder!AP$903&lt;3,IF(MAX(Kinder!$AJ$903:AP$903)&lt;3,4.5,Kinder!BR801),MIN('Berechnung 4_5 _ x'!$E$31:$F$32))),Kinder!BR801)</f>
        <v>0</v>
      </c>
      <c r="BE802">
        <f>IF(Kinder!BS801&gt;=4.5,IF('Berechnung 4_5 _ x'!K$5="Nein",4.5,IF(Kinder!AQ$903&lt;3,IF(MAX(Kinder!$AJ$903:AQ$903)&lt;3,4.5,Kinder!BS801),MIN('Berechnung 4_5 _ x'!$E$31:$F$32))),Kinder!BS801)</f>
        <v>0</v>
      </c>
      <c r="BF802">
        <f>IF(Kinder!BT801&gt;=4.5,IF('Berechnung 4_5 _ x'!L$5="Nein",4.5,IF(Kinder!AR$903&lt;3,IF(MAX(Kinder!$AJ$903:AR$903)&lt;3,4.5,Kinder!BT801),MIN('Berechnung 4_5 _ x'!$E$31:$F$32))),Kinder!BT801)</f>
        <v>0</v>
      </c>
      <c r="BG802">
        <f>IF(Kinder!BU801&gt;=4.5,IF('Berechnung 4_5 _ x'!M$5="Nein",4.5,IF(Kinder!AS$903&lt;3,IF(MAX(Kinder!$AJ$903:AS$903)&lt;3,4.5,Kinder!BU801),MIN('Berechnung 4_5 _ x'!$E$31:$F$32))),Kinder!BU801)</f>
        <v>0</v>
      </c>
      <c r="BH802">
        <f>IF(Kinder!BV801&gt;=4.5,IF('Berechnung 4_5 _ x'!N$5="Nein",4.5,IF(Kinder!AT$903&lt;3,IF(MAX(Kinder!$AJ$903:AT$903)&lt;3,4.5,Kinder!BV801),MIN('Berechnung 4_5 _ x'!$E$31:$F$32))),Kinder!BV801)</f>
        <v>0</v>
      </c>
      <c r="BI802">
        <f>IF(Kinder!BW801&gt;=4.5,IF('Berechnung 4_5 _ x'!O$5="Nein",4.5,IF(Kinder!AU$903&lt;3,IF(MAX(Kinder!$AJ$903:AU$903)&lt;3,4.5,Kinder!BW801),MIN('Berechnung 4_5 _ x'!$E$31:$F$32))),Kinder!BW801)</f>
        <v>0</v>
      </c>
      <c r="BJ802">
        <f t="shared" ref="BJ802:BU802" si="1331">MIN(AX801,AX802)*AX803</f>
        <v>0</v>
      </c>
      <c r="BK802">
        <f t="shared" si="1331"/>
        <v>0</v>
      </c>
      <c r="BL802">
        <f t="shared" si="1331"/>
        <v>0</v>
      </c>
      <c r="BM802">
        <f t="shared" si="1331"/>
        <v>0</v>
      </c>
      <c r="BN802">
        <f t="shared" si="1331"/>
        <v>0</v>
      </c>
      <c r="BO802">
        <f t="shared" si="1331"/>
        <v>0</v>
      </c>
      <c r="BP802">
        <f t="shared" si="1331"/>
        <v>0</v>
      </c>
      <c r="BQ802">
        <f t="shared" si="1331"/>
        <v>0</v>
      </c>
      <c r="BR802">
        <f t="shared" si="1331"/>
        <v>0</v>
      </c>
      <c r="BS802">
        <f t="shared" si="1331"/>
        <v>0</v>
      </c>
      <c r="BT802">
        <f t="shared" si="1331"/>
        <v>0</v>
      </c>
      <c r="BU802">
        <f t="shared" si="1331"/>
        <v>0</v>
      </c>
      <c r="BV802">
        <f>SUM(BJ802:BU802)</f>
        <v>0</v>
      </c>
      <c r="CJ802" s="78"/>
      <c r="CK802" s="581"/>
      <c r="CL802" s="581"/>
      <c r="CM802" s="581"/>
    </row>
    <row r="803" spans="1:91" ht="13.5" thickBot="1" x14ac:dyDescent="0.25">
      <c r="A803" s="167"/>
      <c r="B803" s="79"/>
      <c r="C803" s="79"/>
      <c r="D803" s="79"/>
      <c r="E803" s="79"/>
      <c r="F803" s="79"/>
      <c r="G803" s="79"/>
      <c r="H803" s="79"/>
      <c r="I803" s="79"/>
      <c r="J803" s="79"/>
      <c r="K803" s="79"/>
      <c r="L803" s="79"/>
      <c r="M803" s="79"/>
      <c r="N803" s="79"/>
      <c r="O803" s="79"/>
      <c r="P803" s="79"/>
      <c r="Q803" s="79"/>
      <c r="R803" s="79"/>
      <c r="S803" s="79"/>
      <c r="T803" s="79"/>
      <c r="U803" s="79"/>
      <c r="V803" s="79"/>
      <c r="W803" s="79"/>
      <c r="X803" s="79"/>
      <c r="Y803" s="79">
        <f t="shared" ref="Y803:AJ803" si="1332">A801*M802</f>
        <v>0</v>
      </c>
      <c r="Z803" s="79">
        <f t="shared" si="1332"/>
        <v>0</v>
      </c>
      <c r="AA803" s="79">
        <f t="shared" si="1332"/>
        <v>0</v>
      </c>
      <c r="AB803" s="79">
        <f t="shared" si="1332"/>
        <v>0</v>
      </c>
      <c r="AC803" s="79">
        <f t="shared" si="1332"/>
        <v>0</v>
      </c>
      <c r="AD803" s="79">
        <f t="shared" si="1332"/>
        <v>0</v>
      </c>
      <c r="AE803" s="79">
        <f t="shared" si="1332"/>
        <v>0</v>
      </c>
      <c r="AF803" s="79">
        <f t="shared" si="1332"/>
        <v>0</v>
      </c>
      <c r="AG803" s="79">
        <f t="shared" si="1332"/>
        <v>0</v>
      </c>
      <c r="AH803" s="79">
        <f t="shared" si="1332"/>
        <v>0</v>
      </c>
      <c r="AI803" s="79">
        <f t="shared" si="1332"/>
        <v>0</v>
      </c>
      <c r="AJ803" s="79">
        <f t="shared" si="1332"/>
        <v>0</v>
      </c>
      <c r="AK803" s="79">
        <f t="shared" ref="AK803:AV803" si="1333">IF(A801&gt;4.4,M802,A801*M802)</f>
        <v>0</v>
      </c>
      <c r="AL803" s="79">
        <f t="shared" si="1333"/>
        <v>0</v>
      </c>
      <c r="AM803" s="79">
        <f t="shared" si="1333"/>
        <v>0</v>
      </c>
      <c r="AN803" s="79">
        <f t="shared" si="1333"/>
        <v>0</v>
      </c>
      <c r="AO803" s="79">
        <f t="shared" si="1333"/>
        <v>0</v>
      </c>
      <c r="AP803" s="79">
        <f t="shared" si="1333"/>
        <v>0</v>
      </c>
      <c r="AQ803" s="79">
        <f t="shared" si="1333"/>
        <v>0</v>
      </c>
      <c r="AR803" s="79">
        <f t="shared" si="1333"/>
        <v>0</v>
      </c>
      <c r="AS803" s="79">
        <f t="shared" si="1333"/>
        <v>0</v>
      </c>
      <c r="AT803" s="79">
        <f t="shared" si="1333"/>
        <v>0</v>
      </c>
      <c r="AU803" s="79">
        <f t="shared" si="1333"/>
        <v>0</v>
      </c>
      <c r="AV803" s="79">
        <f t="shared" si="1333"/>
        <v>0</v>
      </c>
      <c r="AW803" s="79">
        <f>SUM(Y803:AJ803)</f>
        <v>0</v>
      </c>
      <c r="AX803" s="168">
        <f>Kinder!BL802</f>
        <v>0</v>
      </c>
      <c r="AY803" s="168">
        <f>Kinder!BM802</f>
        <v>0</v>
      </c>
      <c r="AZ803" s="168">
        <f>Kinder!BN802</f>
        <v>0</v>
      </c>
      <c r="BA803" s="168">
        <f>Kinder!BO802</f>
        <v>0</v>
      </c>
      <c r="BB803" s="168">
        <f>Kinder!BP802</f>
        <v>0</v>
      </c>
      <c r="BC803" s="168">
        <f>Kinder!BQ802</f>
        <v>0</v>
      </c>
      <c r="BD803" s="168">
        <f>Kinder!BR802</f>
        <v>0</v>
      </c>
      <c r="BE803" s="168">
        <f>Kinder!BS802</f>
        <v>0</v>
      </c>
      <c r="BF803" s="168">
        <f>Kinder!BT802</f>
        <v>0</v>
      </c>
      <c r="BG803" s="168">
        <f>Kinder!BU802</f>
        <v>0</v>
      </c>
      <c r="BH803" s="168">
        <f>Kinder!BV802</f>
        <v>0</v>
      </c>
      <c r="BI803" s="168">
        <f>Kinder!BW802</f>
        <v>0</v>
      </c>
      <c r="BV803" s="79"/>
      <c r="BW803" s="79">
        <f t="shared" ref="BW803:CH803" si="1334">IF(MIN(AX801,AX802)&gt;4.5,4.5*AX803,BJ802)</f>
        <v>0</v>
      </c>
      <c r="BX803" s="79">
        <f t="shared" si="1334"/>
        <v>0</v>
      </c>
      <c r="BY803" s="79">
        <f t="shared" si="1334"/>
        <v>0</v>
      </c>
      <c r="BZ803" s="79">
        <f t="shared" si="1334"/>
        <v>0</v>
      </c>
      <c r="CA803" s="79">
        <f t="shared" si="1334"/>
        <v>0</v>
      </c>
      <c r="CB803" s="79">
        <f t="shared" si="1334"/>
        <v>0</v>
      </c>
      <c r="CC803" s="79">
        <f t="shared" si="1334"/>
        <v>0</v>
      </c>
      <c r="CD803" s="79">
        <f t="shared" si="1334"/>
        <v>0</v>
      </c>
      <c r="CE803" s="79">
        <f t="shared" si="1334"/>
        <v>0</v>
      </c>
      <c r="CF803" s="79">
        <f t="shared" si="1334"/>
        <v>0</v>
      </c>
      <c r="CG803" s="79">
        <f t="shared" si="1334"/>
        <v>0</v>
      </c>
      <c r="CH803" s="79">
        <f t="shared" si="1334"/>
        <v>0</v>
      </c>
      <c r="CI803" s="79">
        <f>SUM(BW803:CH803)</f>
        <v>0</v>
      </c>
      <c r="CJ803" s="80"/>
      <c r="CK803" s="581"/>
      <c r="CL803" s="581"/>
      <c r="CM803" s="581"/>
    </row>
    <row r="804" spans="1:91" x14ac:dyDescent="0.2">
      <c r="A804" s="124">
        <f>Kinder!E804</f>
        <v>0</v>
      </c>
      <c r="B804">
        <f>Kinder!F804</f>
        <v>0</v>
      </c>
      <c r="C804">
        <f>Kinder!G804</f>
        <v>0</v>
      </c>
      <c r="D804">
        <f>Kinder!H804</f>
        <v>0</v>
      </c>
      <c r="E804">
        <f>Kinder!I804</f>
        <v>0</v>
      </c>
      <c r="F804">
        <f>Kinder!J804</f>
        <v>0</v>
      </c>
      <c r="G804">
        <f>Kinder!K804</f>
        <v>0</v>
      </c>
      <c r="H804">
        <f>Kinder!L804</f>
        <v>0</v>
      </c>
      <c r="I804">
        <f>Kinder!M804</f>
        <v>0</v>
      </c>
      <c r="J804">
        <f>Kinder!N804</f>
        <v>0</v>
      </c>
      <c r="K804">
        <f>Kinder!O804</f>
        <v>0</v>
      </c>
      <c r="L804">
        <f>Kinder!P804</f>
        <v>0</v>
      </c>
      <c r="AX804" s="165">
        <f>IF(Kinder!BL804=4.5,'Berechnung 4_5 _ x'!$E$31,Kinder!BL804)</f>
        <v>0</v>
      </c>
      <c r="AY804" s="165">
        <f>IF(Kinder!F804=4.5,'Berechnung 4_5 _ x'!$E$31,Kinder!F804)</f>
        <v>0</v>
      </c>
      <c r="AZ804" s="165">
        <f>IF(Kinder!G804=4.5,'Berechnung 4_5 _ x'!$E$31,Kinder!G804)</f>
        <v>0</v>
      </c>
      <c r="BA804" s="165">
        <f>IF(Kinder!H804=4.5,'Berechnung 4_5 _ x'!$E$31,Kinder!H804)</f>
        <v>0</v>
      </c>
      <c r="BB804" s="165">
        <f>IF(Kinder!I804=4.5,'Berechnung 4_5 _ x'!$E$31,Kinder!I804)</f>
        <v>0</v>
      </c>
      <c r="BC804" s="165">
        <f>IF(Kinder!J804=4.5,'Berechnung 4_5 _ x'!$E$31,Kinder!J804)</f>
        <v>0</v>
      </c>
      <c r="BD804" s="165">
        <f>IF(Kinder!K804=4.5,'Berechnung 4_5 _ x'!$E$31,Kinder!K804)</f>
        <v>0</v>
      </c>
      <c r="BE804" s="165">
        <f>IF(Kinder!L804=4.5,'Berechnung 4_5 _ x'!$E$31,Kinder!L804)</f>
        <v>0</v>
      </c>
      <c r="BF804" s="165">
        <f>IF(Kinder!M804=4.5,'Berechnung 4_5 _ x'!$E$31,Kinder!M804)</f>
        <v>0</v>
      </c>
      <c r="BG804" s="165">
        <f>IF(Kinder!N804=4.5,'Berechnung 4_5 _ x'!$E$31,Kinder!N804)</f>
        <v>0</v>
      </c>
      <c r="BH804" s="165">
        <f>IF(Kinder!O804=4.5,'Berechnung 4_5 _ x'!$E$31,Kinder!O804)</f>
        <v>0</v>
      </c>
      <c r="BI804" s="165">
        <f>IF(Kinder!P804=4.5,'Berechnung 4_5 _ x'!$E$31,Kinder!P804)</f>
        <v>0</v>
      </c>
      <c r="BJ804" s="165"/>
      <c r="BK804" s="165"/>
      <c r="BL804" s="165"/>
      <c r="BM804" s="165"/>
      <c r="BN804" s="165"/>
      <c r="BO804" s="165"/>
      <c r="BP804" s="165"/>
      <c r="BQ804" s="165"/>
      <c r="BR804" s="165"/>
      <c r="BS804" s="165"/>
      <c r="BT804" s="165"/>
      <c r="BU804" s="165"/>
      <c r="BW804">
        <f t="shared" ref="BW804:CH804" si="1335">IF(MIN(AX804,AX805)&gt;=4.5,1*AX806,BJ805)</f>
        <v>0</v>
      </c>
      <c r="BX804">
        <f t="shared" si="1335"/>
        <v>0</v>
      </c>
      <c r="BY804">
        <f t="shared" si="1335"/>
        <v>0</v>
      </c>
      <c r="BZ804">
        <f t="shared" si="1335"/>
        <v>0</v>
      </c>
      <c r="CA804">
        <f t="shared" si="1335"/>
        <v>0</v>
      </c>
      <c r="CB804">
        <f t="shared" si="1335"/>
        <v>0</v>
      </c>
      <c r="CC804">
        <f t="shared" si="1335"/>
        <v>0</v>
      </c>
      <c r="CD804">
        <f t="shared" si="1335"/>
        <v>0</v>
      </c>
      <c r="CE804">
        <f t="shared" si="1335"/>
        <v>0</v>
      </c>
      <c r="CF804">
        <f t="shared" si="1335"/>
        <v>0</v>
      </c>
      <c r="CG804">
        <f t="shared" si="1335"/>
        <v>0</v>
      </c>
      <c r="CH804">
        <f t="shared" si="1335"/>
        <v>0</v>
      </c>
      <c r="CJ804" s="78">
        <f>SUM(BW804:CH804)</f>
        <v>0</v>
      </c>
      <c r="CK804" s="581">
        <f>CL804+CM804</f>
        <v>0</v>
      </c>
      <c r="CL804" s="581">
        <f>IF(COUNTIF(Kinder!E806:P806,Antrag!$C$4)=0,0,(IF(AND(A804=2,Kinder!E806=Antrag!$C$4),M805,0)+IF(AND(OR(A804=2,B804=2),Kinder!F806=Antrag!$C$4),N805,0)+IF(AND(OR(A804=2,B804=2,C804=2),Kinder!G806=Antrag!$C$4),O805,0)+IF(AND(OR(A804=2,B804=2,C804=2,D804=2),Kinder!H806=Antrag!$C$4),P805,0)+IF(AND(OR(A804=2,B804=2,C804=2,D804=2,E804=2),Kinder!I806=Antrag!$C$4),Q805,0)+IF(AND(OR(A804=2,B804=2,C804=2,D804=2,E804=2,F804=2),Kinder!J806=Antrag!$C$4),R805,0))/12)</f>
        <v>0</v>
      </c>
      <c r="CM804" s="581">
        <f>IF(COUNTIF(Kinder!E806:P806,Antrag!$C$4)=0,0,(IF(AND(OR(A804=2,B804=2,C804=2,D804=2,E804=2,F804=2,G804=2),Kinder!K806=Antrag!$C$4),S805,0)+IF(AND(OR(A804=2,B804=2,C804=2,D804=2,E804=2,F804=2,G804=2,H804=2),Kinder!L806=Antrag!$C$4),T805,0)+IF(AND(OR(A804=2,B804=2,C804=2,D804=2,E804=2,F804=2,G804=2,H804=2,I804=2),Kinder!M806=Antrag!$C$4),U805,0)+IF(AND(OR(A804=2,B804=2,C804=2,D804=2,E804=2,F804=2,G804=2,H804=2,I804=2,J804=2),Kinder!N806=Antrag!$C$4),V805,0)+IF(AND(OR(A804=2,B804=2,C804=2,D804=2,E804=2,F804=2,G804=2,H804=2,I804=2,J804=2,K804=2),Kinder!O806=Antrag!$C$4),W805,0)+IF(AND(OR(A804=2,B804=2,C804=2,D804=2,E804=2,F804=2,G804=2,H804=2,I804=2,J804=2,K804=2,L804=2),Kinder!P806=Antrag!$C$4),X805,0))/12)</f>
        <v>0</v>
      </c>
    </row>
    <row r="805" spans="1:91" x14ac:dyDescent="0.2">
      <c r="A805" s="124"/>
      <c r="M805">
        <f>Kinder!E805</f>
        <v>0</v>
      </c>
      <c r="N805">
        <f>Kinder!F805</f>
        <v>0</v>
      </c>
      <c r="O805">
        <f>Kinder!G805</f>
        <v>0</v>
      </c>
      <c r="P805">
        <f>Kinder!H805</f>
        <v>0</v>
      </c>
      <c r="Q805">
        <f>Kinder!I805</f>
        <v>0</v>
      </c>
      <c r="R805">
        <f>Kinder!J805</f>
        <v>0</v>
      </c>
      <c r="S805">
        <f>Kinder!K805</f>
        <v>0</v>
      </c>
      <c r="T805">
        <f>Kinder!L805</f>
        <v>0</v>
      </c>
      <c r="U805">
        <f>Kinder!M805</f>
        <v>0</v>
      </c>
      <c r="V805">
        <f>Kinder!N805</f>
        <v>0</v>
      </c>
      <c r="W805">
        <f>Kinder!O805</f>
        <v>0</v>
      </c>
      <c r="X805">
        <f>Kinder!P805</f>
        <v>0</v>
      </c>
      <c r="AX805">
        <f>IF(Kinder!BL804&gt;=4.5,IF('Berechnung 4_5 _ x'!D$5="Nein",4.5,IF(Kinder!AJ$903&lt;3,IF(MAX(Kinder!$AJ$903:AJ$903)&lt;3,4.5,Kinder!BL804),MIN('Berechnung 4_5 _ x'!$E$31:$F$32))),Kinder!BL804)</f>
        <v>0</v>
      </c>
      <c r="AY805">
        <f>IF(Kinder!BM804&gt;=4.5,IF('Berechnung 4_5 _ x'!E$5="Nein",4.5,IF(Kinder!AK$903&lt;3,IF(MAX(Kinder!$AJ$903:AK$903)&lt;3,4.5,Kinder!BM804),MIN('Berechnung 4_5 _ x'!$E$31:$F$32))),Kinder!BM804)</f>
        <v>0</v>
      </c>
      <c r="AZ805">
        <f>IF(Kinder!BN804&gt;=4.5,IF('Berechnung 4_5 _ x'!F$5="Nein",4.5,IF(Kinder!AL$903&lt;3,IF(MAX(Kinder!$AJ$903:AL$903)&lt;3,4.5,Kinder!BN804),MIN('Berechnung 4_5 _ x'!$E$31:$F$32))),Kinder!BN804)</f>
        <v>0</v>
      </c>
      <c r="BA805">
        <f>IF(Kinder!BO804&gt;=4.5,IF('Berechnung 4_5 _ x'!G$5="Nein",4.5,IF(Kinder!AM$903&lt;3,IF(MAX(Kinder!$AJ$903:AM$903)&lt;3,4.5,Kinder!BO804),MIN('Berechnung 4_5 _ x'!$E$31:$F$32))),Kinder!BO804)</f>
        <v>0</v>
      </c>
      <c r="BB805">
        <f>IF(Kinder!BP804&gt;=4.5,IF('Berechnung 4_5 _ x'!H$5="Nein",4.5,IF(Kinder!AN$903&lt;3,IF(MAX(Kinder!$AJ$903:AN$903)&lt;3,4.5,Kinder!BP804),MIN('Berechnung 4_5 _ x'!$E$31:$F$32))),Kinder!BP804)</f>
        <v>0</v>
      </c>
      <c r="BC805">
        <f>IF(Kinder!BQ804&gt;=4.5,IF('Berechnung 4_5 _ x'!I$5="Nein",4.5,IF(Kinder!AO$903&lt;3,IF(MAX(Kinder!$AJ$903:AO$903)&lt;3,4.5,Kinder!BQ804),MIN('Berechnung 4_5 _ x'!$E$31:$F$32))),Kinder!BQ804)</f>
        <v>0</v>
      </c>
      <c r="BD805">
        <f>IF(Kinder!BR804&gt;=4.5,IF('Berechnung 4_5 _ x'!J$5="Nein",4.5,IF(Kinder!AP$903&lt;3,IF(MAX(Kinder!$AJ$903:AP$903)&lt;3,4.5,Kinder!BR804),MIN('Berechnung 4_5 _ x'!$E$31:$F$32))),Kinder!BR804)</f>
        <v>0</v>
      </c>
      <c r="BE805">
        <f>IF(Kinder!BS804&gt;=4.5,IF('Berechnung 4_5 _ x'!K$5="Nein",4.5,IF(Kinder!AQ$903&lt;3,IF(MAX(Kinder!$AJ$903:AQ$903)&lt;3,4.5,Kinder!BS804),MIN('Berechnung 4_5 _ x'!$E$31:$F$32))),Kinder!BS804)</f>
        <v>0</v>
      </c>
      <c r="BF805">
        <f>IF(Kinder!BT804&gt;=4.5,IF('Berechnung 4_5 _ x'!L$5="Nein",4.5,IF(Kinder!AR$903&lt;3,IF(MAX(Kinder!$AJ$903:AR$903)&lt;3,4.5,Kinder!BT804),MIN('Berechnung 4_5 _ x'!$E$31:$F$32))),Kinder!BT804)</f>
        <v>0</v>
      </c>
      <c r="BG805">
        <f>IF(Kinder!BU804&gt;=4.5,IF('Berechnung 4_5 _ x'!M$5="Nein",4.5,IF(Kinder!AS$903&lt;3,IF(MAX(Kinder!$AJ$903:AS$903)&lt;3,4.5,Kinder!BU804),MIN('Berechnung 4_5 _ x'!$E$31:$F$32))),Kinder!BU804)</f>
        <v>0</v>
      </c>
      <c r="BH805">
        <f>IF(Kinder!BV804&gt;=4.5,IF('Berechnung 4_5 _ x'!N$5="Nein",4.5,IF(Kinder!AT$903&lt;3,IF(MAX(Kinder!$AJ$903:AT$903)&lt;3,4.5,Kinder!BV804),MIN('Berechnung 4_5 _ x'!$E$31:$F$32))),Kinder!BV804)</f>
        <v>0</v>
      </c>
      <c r="BI805">
        <f>IF(Kinder!BW804&gt;=4.5,IF('Berechnung 4_5 _ x'!O$5="Nein",4.5,IF(Kinder!AU$903&lt;3,IF(MAX(Kinder!$AJ$903:AU$903)&lt;3,4.5,Kinder!BW804),MIN('Berechnung 4_5 _ x'!$E$31:$F$32))),Kinder!BW804)</f>
        <v>0</v>
      </c>
      <c r="BJ805">
        <f t="shared" ref="BJ805:BU805" si="1336">MIN(AX804,AX805)*AX806</f>
        <v>0</v>
      </c>
      <c r="BK805">
        <f t="shared" si="1336"/>
        <v>0</v>
      </c>
      <c r="BL805">
        <f t="shared" si="1336"/>
        <v>0</v>
      </c>
      <c r="BM805">
        <f t="shared" si="1336"/>
        <v>0</v>
      </c>
      <c r="BN805">
        <f t="shared" si="1336"/>
        <v>0</v>
      </c>
      <c r="BO805">
        <f t="shared" si="1336"/>
        <v>0</v>
      </c>
      <c r="BP805">
        <f t="shared" si="1336"/>
        <v>0</v>
      </c>
      <c r="BQ805">
        <f t="shared" si="1336"/>
        <v>0</v>
      </c>
      <c r="BR805">
        <f t="shared" si="1336"/>
        <v>0</v>
      </c>
      <c r="BS805">
        <f t="shared" si="1336"/>
        <v>0</v>
      </c>
      <c r="BT805">
        <f t="shared" si="1336"/>
        <v>0</v>
      </c>
      <c r="BU805">
        <f t="shared" si="1336"/>
        <v>0</v>
      </c>
      <c r="BV805">
        <f>SUM(BJ805:BU805)</f>
        <v>0</v>
      </c>
      <c r="CJ805" s="78"/>
      <c r="CK805" s="581"/>
      <c r="CL805" s="581"/>
      <c r="CM805" s="581"/>
    </row>
    <row r="806" spans="1:91" ht="13.5" thickBot="1" x14ac:dyDescent="0.25">
      <c r="A806" s="167"/>
      <c r="B806" s="79"/>
      <c r="C806" s="79"/>
      <c r="D806" s="79"/>
      <c r="E806" s="79"/>
      <c r="F806" s="79"/>
      <c r="G806" s="79"/>
      <c r="H806" s="79"/>
      <c r="I806" s="79"/>
      <c r="J806" s="79"/>
      <c r="K806" s="79"/>
      <c r="L806" s="79"/>
      <c r="M806" s="79"/>
      <c r="N806" s="79"/>
      <c r="O806" s="79"/>
      <c r="P806" s="79"/>
      <c r="Q806" s="79"/>
      <c r="R806" s="79"/>
      <c r="S806" s="79"/>
      <c r="T806" s="79"/>
      <c r="U806" s="79"/>
      <c r="V806" s="79"/>
      <c r="W806" s="79"/>
      <c r="X806" s="79"/>
      <c r="Y806" s="79">
        <f t="shared" ref="Y806:AJ806" si="1337">A804*M805</f>
        <v>0</v>
      </c>
      <c r="Z806" s="79">
        <f t="shared" si="1337"/>
        <v>0</v>
      </c>
      <c r="AA806" s="79">
        <f t="shared" si="1337"/>
        <v>0</v>
      </c>
      <c r="AB806" s="79">
        <f t="shared" si="1337"/>
        <v>0</v>
      </c>
      <c r="AC806" s="79">
        <f t="shared" si="1337"/>
        <v>0</v>
      </c>
      <c r="AD806" s="79">
        <f t="shared" si="1337"/>
        <v>0</v>
      </c>
      <c r="AE806" s="79">
        <f t="shared" si="1337"/>
        <v>0</v>
      </c>
      <c r="AF806" s="79">
        <f t="shared" si="1337"/>
        <v>0</v>
      </c>
      <c r="AG806" s="79">
        <f t="shared" si="1337"/>
        <v>0</v>
      </c>
      <c r="AH806" s="79">
        <f t="shared" si="1337"/>
        <v>0</v>
      </c>
      <c r="AI806" s="79">
        <f t="shared" si="1337"/>
        <v>0</v>
      </c>
      <c r="AJ806" s="79">
        <f t="shared" si="1337"/>
        <v>0</v>
      </c>
      <c r="AK806" s="79">
        <f t="shared" ref="AK806:AV806" si="1338">IF(A804&gt;4.4,M805,A804*M805)</f>
        <v>0</v>
      </c>
      <c r="AL806" s="79">
        <f t="shared" si="1338"/>
        <v>0</v>
      </c>
      <c r="AM806" s="79">
        <f t="shared" si="1338"/>
        <v>0</v>
      </c>
      <c r="AN806" s="79">
        <f t="shared" si="1338"/>
        <v>0</v>
      </c>
      <c r="AO806" s="79">
        <f t="shared" si="1338"/>
        <v>0</v>
      </c>
      <c r="AP806" s="79">
        <f t="shared" si="1338"/>
        <v>0</v>
      </c>
      <c r="AQ806" s="79">
        <f t="shared" si="1338"/>
        <v>0</v>
      </c>
      <c r="AR806" s="79">
        <f t="shared" si="1338"/>
        <v>0</v>
      </c>
      <c r="AS806" s="79">
        <f t="shared" si="1338"/>
        <v>0</v>
      </c>
      <c r="AT806" s="79">
        <f t="shared" si="1338"/>
        <v>0</v>
      </c>
      <c r="AU806" s="79">
        <f t="shared" si="1338"/>
        <v>0</v>
      </c>
      <c r="AV806" s="79">
        <f t="shared" si="1338"/>
        <v>0</v>
      </c>
      <c r="AW806" s="79">
        <f>SUM(Y806:AJ806)</f>
        <v>0</v>
      </c>
      <c r="AX806" s="168">
        <f>Kinder!BL805</f>
        <v>0</v>
      </c>
      <c r="AY806" s="168">
        <f>Kinder!BM805</f>
        <v>0</v>
      </c>
      <c r="AZ806" s="168">
        <f>Kinder!BN805</f>
        <v>0</v>
      </c>
      <c r="BA806" s="168">
        <f>Kinder!BO805</f>
        <v>0</v>
      </c>
      <c r="BB806" s="168">
        <f>Kinder!BP805</f>
        <v>0</v>
      </c>
      <c r="BC806" s="168">
        <f>Kinder!BQ805</f>
        <v>0</v>
      </c>
      <c r="BD806" s="168">
        <f>Kinder!BR805</f>
        <v>0</v>
      </c>
      <c r="BE806" s="168">
        <f>Kinder!BS805</f>
        <v>0</v>
      </c>
      <c r="BF806" s="168">
        <f>Kinder!BT805</f>
        <v>0</v>
      </c>
      <c r="BG806" s="168">
        <f>Kinder!BU805</f>
        <v>0</v>
      </c>
      <c r="BH806" s="168">
        <f>Kinder!BV805</f>
        <v>0</v>
      </c>
      <c r="BI806" s="168">
        <f>Kinder!BW805</f>
        <v>0</v>
      </c>
      <c r="BV806" s="79"/>
      <c r="BW806" s="79">
        <f t="shared" ref="BW806:CH806" si="1339">IF(MIN(AX804,AX805)&gt;4.5,4.5*AX806,BJ805)</f>
        <v>0</v>
      </c>
      <c r="BX806" s="79">
        <f t="shared" si="1339"/>
        <v>0</v>
      </c>
      <c r="BY806" s="79">
        <f t="shared" si="1339"/>
        <v>0</v>
      </c>
      <c r="BZ806" s="79">
        <f t="shared" si="1339"/>
        <v>0</v>
      </c>
      <c r="CA806" s="79">
        <f t="shared" si="1339"/>
        <v>0</v>
      </c>
      <c r="CB806" s="79">
        <f t="shared" si="1339"/>
        <v>0</v>
      </c>
      <c r="CC806" s="79">
        <f t="shared" si="1339"/>
        <v>0</v>
      </c>
      <c r="CD806" s="79">
        <f t="shared" si="1339"/>
        <v>0</v>
      </c>
      <c r="CE806" s="79">
        <f t="shared" si="1339"/>
        <v>0</v>
      </c>
      <c r="CF806" s="79">
        <f t="shared" si="1339"/>
        <v>0</v>
      </c>
      <c r="CG806" s="79">
        <f t="shared" si="1339"/>
        <v>0</v>
      </c>
      <c r="CH806" s="79">
        <f t="shared" si="1339"/>
        <v>0</v>
      </c>
      <c r="CI806" s="79">
        <f>SUM(BW806:CH806)</f>
        <v>0</v>
      </c>
      <c r="CJ806" s="80"/>
      <c r="CK806" s="581"/>
      <c r="CL806" s="581"/>
      <c r="CM806" s="581"/>
    </row>
    <row r="807" spans="1:91" x14ac:dyDescent="0.2">
      <c r="A807" s="124">
        <f>Kinder!E807</f>
        <v>0</v>
      </c>
      <c r="B807">
        <f>Kinder!F807</f>
        <v>0</v>
      </c>
      <c r="C807">
        <f>Kinder!G807</f>
        <v>0</v>
      </c>
      <c r="D807">
        <f>Kinder!H807</f>
        <v>0</v>
      </c>
      <c r="E807">
        <f>Kinder!I807</f>
        <v>0</v>
      </c>
      <c r="F807">
        <f>Kinder!J807</f>
        <v>0</v>
      </c>
      <c r="G807">
        <f>Kinder!K807</f>
        <v>0</v>
      </c>
      <c r="H807">
        <f>Kinder!L807</f>
        <v>0</v>
      </c>
      <c r="I807">
        <f>Kinder!M807</f>
        <v>0</v>
      </c>
      <c r="J807">
        <f>Kinder!N807</f>
        <v>0</v>
      </c>
      <c r="K807">
        <f>Kinder!O807</f>
        <v>0</v>
      </c>
      <c r="L807">
        <f>Kinder!P807</f>
        <v>0</v>
      </c>
      <c r="AX807" s="165">
        <f>IF(Kinder!BL807=4.5,'Berechnung 4_5 _ x'!$E$31,Kinder!BL807)</f>
        <v>0</v>
      </c>
      <c r="AY807" s="165">
        <f>IF(Kinder!F807=4.5,'Berechnung 4_5 _ x'!$E$31,Kinder!F807)</f>
        <v>0</v>
      </c>
      <c r="AZ807" s="165">
        <f>IF(Kinder!G807=4.5,'Berechnung 4_5 _ x'!$E$31,Kinder!G807)</f>
        <v>0</v>
      </c>
      <c r="BA807" s="165">
        <f>IF(Kinder!H807=4.5,'Berechnung 4_5 _ x'!$E$31,Kinder!H807)</f>
        <v>0</v>
      </c>
      <c r="BB807" s="165">
        <f>IF(Kinder!I807=4.5,'Berechnung 4_5 _ x'!$E$31,Kinder!I807)</f>
        <v>0</v>
      </c>
      <c r="BC807" s="165">
        <f>IF(Kinder!J807=4.5,'Berechnung 4_5 _ x'!$E$31,Kinder!J807)</f>
        <v>0</v>
      </c>
      <c r="BD807" s="165">
        <f>IF(Kinder!K807=4.5,'Berechnung 4_5 _ x'!$E$31,Kinder!K807)</f>
        <v>0</v>
      </c>
      <c r="BE807" s="165">
        <f>IF(Kinder!L807=4.5,'Berechnung 4_5 _ x'!$E$31,Kinder!L807)</f>
        <v>0</v>
      </c>
      <c r="BF807" s="165">
        <f>IF(Kinder!M807=4.5,'Berechnung 4_5 _ x'!$E$31,Kinder!M807)</f>
        <v>0</v>
      </c>
      <c r="BG807" s="165">
        <f>IF(Kinder!N807=4.5,'Berechnung 4_5 _ x'!$E$31,Kinder!N807)</f>
        <v>0</v>
      </c>
      <c r="BH807" s="165">
        <f>IF(Kinder!O807=4.5,'Berechnung 4_5 _ x'!$E$31,Kinder!O807)</f>
        <v>0</v>
      </c>
      <c r="BI807" s="165">
        <f>IF(Kinder!P807=4.5,'Berechnung 4_5 _ x'!$E$31,Kinder!P807)</f>
        <v>0</v>
      </c>
      <c r="BJ807" s="165"/>
      <c r="BK807" s="165"/>
      <c r="BL807" s="165"/>
      <c r="BM807" s="165"/>
      <c r="BN807" s="165"/>
      <c r="BO807" s="165"/>
      <c r="BP807" s="165"/>
      <c r="BQ807" s="165"/>
      <c r="BR807" s="165"/>
      <c r="BS807" s="165"/>
      <c r="BT807" s="165"/>
      <c r="BU807" s="165"/>
      <c r="BW807">
        <f t="shared" ref="BW807:CH807" si="1340">IF(MIN(AX807,AX808)&gt;=4.5,1*AX809,BJ808)</f>
        <v>0</v>
      </c>
      <c r="BX807">
        <f t="shared" si="1340"/>
        <v>0</v>
      </c>
      <c r="BY807">
        <f t="shared" si="1340"/>
        <v>0</v>
      </c>
      <c r="BZ807">
        <f t="shared" si="1340"/>
        <v>0</v>
      </c>
      <c r="CA807">
        <f t="shared" si="1340"/>
        <v>0</v>
      </c>
      <c r="CB807">
        <f t="shared" si="1340"/>
        <v>0</v>
      </c>
      <c r="CC807">
        <f t="shared" si="1340"/>
        <v>0</v>
      </c>
      <c r="CD807">
        <f t="shared" si="1340"/>
        <v>0</v>
      </c>
      <c r="CE807">
        <f t="shared" si="1340"/>
        <v>0</v>
      </c>
      <c r="CF807">
        <f t="shared" si="1340"/>
        <v>0</v>
      </c>
      <c r="CG807">
        <f t="shared" si="1340"/>
        <v>0</v>
      </c>
      <c r="CH807">
        <f t="shared" si="1340"/>
        <v>0</v>
      </c>
      <c r="CJ807" s="78">
        <f>SUM(BW807:CH807)</f>
        <v>0</v>
      </c>
      <c r="CK807" s="581">
        <f>CL807+CM807</f>
        <v>0</v>
      </c>
      <c r="CL807" s="581">
        <f>IF(COUNTIF(Kinder!E809:P809,Antrag!$C$4)=0,0,(IF(AND(A807=2,Kinder!E809=Antrag!$C$4),M808,0)+IF(AND(OR(A807=2,B807=2),Kinder!F809=Antrag!$C$4),N808,0)+IF(AND(OR(A807=2,B807=2,C807=2),Kinder!G809=Antrag!$C$4),O808,0)+IF(AND(OR(A807=2,B807=2,C807=2,D807=2),Kinder!H809=Antrag!$C$4),P808,0)+IF(AND(OR(A807=2,B807=2,C807=2,D807=2,E807=2),Kinder!I809=Antrag!$C$4),Q808,0)+IF(AND(OR(A807=2,B807=2,C807=2,D807=2,E807=2,F807=2),Kinder!J809=Antrag!$C$4),R808,0))/12)</f>
        <v>0</v>
      </c>
      <c r="CM807" s="581">
        <f>IF(COUNTIF(Kinder!E809:P809,Antrag!$C$4)=0,0,(IF(AND(OR(A807=2,B807=2,C807=2,D807=2,E807=2,F807=2,G807=2),Kinder!K809=Antrag!$C$4),S808,0)+IF(AND(OR(A807=2,B807=2,C807=2,D807=2,E807=2,F807=2,G807=2,H807=2),Kinder!L809=Antrag!$C$4),T808,0)+IF(AND(OR(A807=2,B807=2,C807=2,D807=2,E807=2,F807=2,G807=2,H807=2,I807=2),Kinder!M809=Antrag!$C$4),U808,0)+IF(AND(OR(A807=2,B807=2,C807=2,D807=2,E807=2,F807=2,G807=2,H807=2,I807=2,J807=2),Kinder!N809=Antrag!$C$4),V808,0)+IF(AND(OR(A807=2,B807=2,C807=2,D807=2,E807=2,F807=2,G807=2,H807=2,I807=2,J807=2,K807=2),Kinder!O809=Antrag!$C$4),W808,0)+IF(AND(OR(A807=2,B807=2,C807=2,D807=2,E807=2,F807=2,G807=2,H807=2,I807=2,J807=2,K807=2,L807=2),Kinder!P809=Antrag!$C$4),X808,0))/12)</f>
        <v>0</v>
      </c>
    </row>
    <row r="808" spans="1:91" x14ac:dyDescent="0.2">
      <c r="A808" s="124"/>
      <c r="M808">
        <f>Kinder!E808</f>
        <v>0</v>
      </c>
      <c r="N808">
        <f>Kinder!F808</f>
        <v>0</v>
      </c>
      <c r="O808">
        <f>Kinder!G808</f>
        <v>0</v>
      </c>
      <c r="P808">
        <f>Kinder!H808</f>
        <v>0</v>
      </c>
      <c r="Q808">
        <f>Kinder!I808</f>
        <v>0</v>
      </c>
      <c r="R808">
        <f>Kinder!J808</f>
        <v>0</v>
      </c>
      <c r="S808">
        <f>Kinder!K808</f>
        <v>0</v>
      </c>
      <c r="T808">
        <f>Kinder!L808</f>
        <v>0</v>
      </c>
      <c r="U808">
        <f>Kinder!M808</f>
        <v>0</v>
      </c>
      <c r="V808">
        <f>Kinder!N808</f>
        <v>0</v>
      </c>
      <c r="W808">
        <f>Kinder!O808</f>
        <v>0</v>
      </c>
      <c r="X808">
        <f>Kinder!P808</f>
        <v>0</v>
      </c>
      <c r="AX808">
        <f>IF(Kinder!BL807&gt;=4.5,IF('Berechnung 4_5 _ x'!D$5="Nein",4.5,IF(Kinder!AJ$903&lt;3,IF(MAX(Kinder!$AJ$903:AJ$903)&lt;3,4.5,Kinder!BL807),MIN('Berechnung 4_5 _ x'!$E$31:$F$32))),Kinder!BL807)</f>
        <v>0</v>
      </c>
      <c r="AY808">
        <f>IF(Kinder!BM807&gt;=4.5,IF('Berechnung 4_5 _ x'!E$5="Nein",4.5,IF(Kinder!AK$903&lt;3,IF(MAX(Kinder!$AJ$903:AK$903)&lt;3,4.5,Kinder!BM807),MIN('Berechnung 4_5 _ x'!$E$31:$F$32))),Kinder!BM807)</f>
        <v>0</v>
      </c>
      <c r="AZ808">
        <f>IF(Kinder!BN807&gt;=4.5,IF('Berechnung 4_5 _ x'!F$5="Nein",4.5,IF(Kinder!AL$903&lt;3,IF(MAX(Kinder!$AJ$903:AL$903)&lt;3,4.5,Kinder!BN807),MIN('Berechnung 4_5 _ x'!$E$31:$F$32))),Kinder!BN807)</f>
        <v>0</v>
      </c>
      <c r="BA808">
        <f>IF(Kinder!BO807&gt;=4.5,IF('Berechnung 4_5 _ x'!G$5="Nein",4.5,IF(Kinder!AM$903&lt;3,IF(MAX(Kinder!$AJ$903:AM$903)&lt;3,4.5,Kinder!BO807),MIN('Berechnung 4_5 _ x'!$E$31:$F$32))),Kinder!BO807)</f>
        <v>0</v>
      </c>
      <c r="BB808">
        <f>IF(Kinder!BP807&gt;=4.5,IF('Berechnung 4_5 _ x'!H$5="Nein",4.5,IF(Kinder!AN$903&lt;3,IF(MAX(Kinder!$AJ$903:AN$903)&lt;3,4.5,Kinder!BP807),MIN('Berechnung 4_5 _ x'!$E$31:$F$32))),Kinder!BP807)</f>
        <v>0</v>
      </c>
      <c r="BC808">
        <f>IF(Kinder!BQ807&gt;=4.5,IF('Berechnung 4_5 _ x'!I$5="Nein",4.5,IF(Kinder!AO$903&lt;3,IF(MAX(Kinder!$AJ$903:AO$903)&lt;3,4.5,Kinder!BQ807),MIN('Berechnung 4_5 _ x'!$E$31:$F$32))),Kinder!BQ807)</f>
        <v>0</v>
      </c>
      <c r="BD808">
        <f>IF(Kinder!BR807&gt;=4.5,IF('Berechnung 4_5 _ x'!J$5="Nein",4.5,IF(Kinder!AP$903&lt;3,IF(MAX(Kinder!$AJ$903:AP$903)&lt;3,4.5,Kinder!BR807),MIN('Berechnung 4_5 _ x'!$E$31:$F$32))),Kinder!BR807)</f>
        <v>0</v>
      </c>
      <c r="BE808">
        <f>IF(Kinder!BS807&gt;=4.5,IF('Berechnung 4_5 _ x'!K$5="Nein",4.5,IF(Kinder!AQ$903&lt;3,IF(MAX(Kinder!$AJ$903:AQ$903)&lt;3,4.5,Kinder!BS807),MIN('Berechnung 4_5 _ x'!$E$31:$F$32))),Kinder!BS807)</f>
        <v>0</v>
      </c>
      <c r="BF808">
        <f>IF(Kinder!BT807&gt;=4.5,IF('Berechnung 4_5 _ x'!L$5="Nein",4.5,IF(Kinder!AR$903&lt;3,IF(MAX(Kinder!$AJ$903:AR$903)&lt;3,4.5,Kinder!BT807),MIN('Berechnung 4_5 _ x'!$E$31:$F$32))),Kinder!BT807)</f>
        <v>0</v>
      </c>
      <c r="BG808">
        <f>IF(Kinder!BU807&gt;=4.5,IF('Berechnung 4_5 _ x'!M$5="Nein",4.5,IF(Kinder!AS$903&lt;3,IF(MAX(Kinder!$AJ$903:AS$903)&lt;3,4.5,Kinder!BU807),MIN('Berechnung 4_5 _ x'!$E$31:$F$32))),Kinder!BU807)</f>
        <v>0</v>
      </c>
      <c r="BH808">
        <f>IF(Kinder!BV807&gt;=4.5,IF('Berechnung 4_5 _ x'!N$5="Nein",4.5,IF(Kinder!AT$903&lt;3,IF(MAX(Kinder!$AJ$903:AT$903)&lt;3,4.5,Kinder!BV807),MIN('Berechnung 4_5 _ x'!$E$31:$F$32))),Kinder!BV807)</f>
        <v>0</v>
      </c>
      <c r="BI808">
        <f>IF(Kinder!BW807&gt;=4.5,IF('Berechnung 4_5 _ x'!O$5="Nein",4.5,IF(Kinder!AU$903&lt;3,IF(MAX(Kinder!$AJ$903:AU$903)&lt;3,4.5,Kinder!BW807),MIN('Berechnung 4_5 _ x'!$E$31:$F$32))),Kinder!BW807)</f>
        <v>0</v>
      </c>
      <c r="BJ808">
        <f t="shared" ref="BJ808:BU808" si="1341">MIN(AX807,AX808)*AX809</f>
        <v>0</v>
      </c>
      <c r="BK808">
        <f t="shared" si="1341"/>
        <v>0</v>
      </c>
      <c r="BL808">
        <f t="shared" si="1341"/>
        <v>0</v>
      </c>
      <c r="BM808">
        <f t="shared" si="1341"/>
        <v>0</v>
      </c>
      <c r="BN808">
        <f t="shared" si="1341"/>
        <v>0</v>
      </c>
      <c r="BO808">
        <f t="shared" si="1341"/>
        <v>0</v>
      </c>
      <c r="BP808">
        <f t="shared" si="1341"/>
        <v>0</v>
      </c>
      <c r="BQ808">
        <f t="shared" si="1341"/>
        <v>0</v>
      </c>
      <c r="BR808">
        <f t="shared" si="1341"/>
        <v>0</v>
      </c>
      <c r="BS808">
        <f t="shared" si="1341"/>
        <v>0</v>
      </c>
      <c r="BT808">
        <f t="shared" si="1341"/>
        <v>0</v>
      </c>
      <c r="BU808">
        <f t="shared" si="1341"/>
        <v>0</v>
      </c>
      <c r="BV808">
        <f>SUM(BJ808:BU808)</f>
        <v>0</v>
      </c>
      <c r="CJ808" s="78"/>
      <c r="CK808" s="581"/>
      <c r="CL808" s="581"/>
      <c r="CM808" s="581"/>
    </row>
    <row r="809" spans="1:91" ht="13.5" thickBot="1" x14ac:dyDescent="0.25">
      <c r="A809" s="167"/>
      <c r="B809" s="79"/>
      <c r="C809" s="79"/>
      <c r="D809" s="79"/>
      <c r="E809" s="79"/>
      <c r="F809" s="79"/>
      <c r="G809" s="79"/>
      <c r="H809" s="79"/>
      <c r="I809" s="79"/>
      <c r="J809" s="79"/>
      <c r="K809" s="79"/>
      <c r="L809" s="79"/>
      <c r="M809" s="79"/>
      <c r="N809" s="79"/>
      <c r="O809" s="79"/>
      <c r="P809" s="79"/>
      <c r="Q809" s="79"/>
      <c r="R809" s="79"/>
      <c r="S809" s="79"/>
      <c r="T809" s="79"/>
      <c r="U809" s="79"/>
      <c r="V809" s="79"/>
      <c r="W809" s="79"/>
      <c r="X809" s="79"/>
      <c r="Y809" s="79">
        <f t="shared" ref="Y809:AJ809" si="1342">A807*M808</f>
        <v>0</v>
      </c>
      <c r="Z809" s="79">
        <f t="shared" si="1342"/>
        <v>0</v>
      </c>
      <c r="AA809" s="79">
        <f t="shared" si="1342"/>
        <v>0</v>
      </c>
      <c r="AB809" s="79">
        <f t="shared" si="1342"/>
        <v>0</v>
      </c>
      <c r="AC809" s="79">
        <f t="shared" si="1342"/>
        <v>0</v>
      </c>
      <c r="AD809" s="79">
        <f t="shared" si="1342"/>
        <v>0</v>
      </c>
      <c r="AE809" s="79">
        <f t="shared" si="1342"/>
        <v>0</v>
      </c>
      <c r="AF809" s="79">
        <f t="shared" si="1342"/>
        <v>0</v>
      </c>
      <c r="AG809" s="79">
        <f t="shared" si="1342"/>
        <v>0</v>
      </c>
      <c r="AH809" s="79">
        <f t="shared" si="1342"/>
        <v>0</v>
      </c>
      <c r="AI809" s="79">
        <f t="shared" si="1342"/>
        <v>0</v>
      </c>
      <c r="AJ809" s="79">
        <f t="shared" si="1342"/>
        <v>0</v>
      </c>
      <c r="AK809" s="79">
        <f t="shared" ref="AK809:AV809" si="1343">IF(A807&gt;4.4,M808,A807*M808)</f>
        <v>0</v>
      </c>
      <c r="AL809" s="79">
        <f t="shared" si="1343"/>
        <v>0</v>
      </c>
      <c r="AM809" s="79">
        <f t="shared" si="1343"/>
        <v>0</v>
      </c>
      <c r="AN809" s="79">
        <f t="shared" si="1343"/>
        <v>0</v>
      </c>
      <c r="AO809" s="79">
        <f t="shared" si="1343"/>
        <v>0</v>
      </c>
      <c r="AP809" s="79">
        <f t="shared" si="1343"/>
        <v>0</v>
      </c>
      <c r="AQ809" s="79">
        <f t="shared" si="1343"/>
        <v>0</v>
      </c>
      <c r="AR809" s="79">
        <f t="shared" si="1343"/>
        <v>0</v>
      </c>
      <c r="AS809" s="79">
        <f t="shared" si="1343"/>
        <v>0</v>
      </c>
      <c r="AT809" s="79">
        <f t="shared" si="1343"/>
        <v>0</v>
      </c>
      <c r="AU809" s="79">
        <f t="shared" si="1343"/>
        <v>0</v>
      </c>
      <c r="AV809" s="79">
        <f t="shared" si="1343"/>
        <v>0</v>
      </c>
      <c r="AW809" s="79">
        <f>SUM(Y809:AJ809)</f>
        <v>0</v>
      </c>
      <c r="AX809" s="168">
        <f>Kinder!BL808</f>
        <v>0</v>
      </c>
      <c r="AY809" s="168">
        <f>Kinder!BM808</f>
        <v>0</v>
      </c>
      <c r="AZ809" s="168">
        <f>Kinder!BN808</f>
        <v>0</v>
      </c>
      <c r="BA809" s="168">
        <f>Kinder!BO808</f>
        <v>0</v>
      </c>
      <c r="BB809" s="168">
        <f>Kinder!BP808</f>
        <v>0</v>
      </c>
      <c r="BC809" s="168">
        <f>Kinder!BQ808</f>
        <v>0</v>
      </c>
      <c r="BD809" s="168">
        <f>Kinder!BR808</f>
        <v>0</v>
      </c>
      <c r="BE809" s="168">
        <f>Kinder!BS808</f>
        <v>0</v>
      </c>
      <c r="BF809" s="168">
        <f>Kinder!BT808</f>
        <v>0</v>
      </c>
      <c r="BG809" s="168">
        <f>Kinder!BU808</f>
        <v>0</v>
      </c>
      <c r="BH809" s="168">
        <f>Kinder!BV808</f>
        <v>0</v>
      </c>
      <c r="BI809" s="168">
        <f>Kinder!BW808</f>
        <v>0</v>
      </c>
      <c r="BV809" s="79"/>
      <c r="BW809" s="79">
        <f t="shared" ref="BW809:CH809" si="1344">IF(MIN(AX807,AX808)&gt;4.5,4.5*AX809,BJ808)</f>
        <v>0</v>
      </c>
      <c r="BX809" s="79">
        <f t="shared" si="1344"/>
        <v>0</v>
      </c>
      <c r="BY809" s="79">
        <f t="shared" si="1344"/>
        <v>0</v>
      </c>
      <c r="BZ809" s="79">
        <f t="shared" si="1344"/>
        <v>0</v>
      </c>
      <c r="CA809" s="79">
        <f t="shared" si="1344"/>
        <v>0</v>
      </c>
      <c r="CB809" s="79">
        <f t="shared" si="1344"/>
        <v>0</v>
      </c>
      <c r="CC809" s="79">
        <f t="shared" si="1344"/>
        <v>0</v>
      </c>
      <c r="CD809" s="79">
        <f t="shared" si="1344"/>
        <v>0</v>
      </c>
      <c r="CE809" s="79">
        <f t="shared" si="1344"/>
        <v>0</v>
      </c>
      <c r="CF809" s="79">
        <f t="shared" si="1344"/>
        <v>0</v>
      </c>
      <c r="CG809" s="79">
        <f t="shared" si="1344"/>
        <v>0</v>
      </c>
      <c r="CH809" s="79">
        <f t="shared" si="1344"/>
        <v>0</v>
      </c>
      <c r="CI809" s="79">
        <f>SUM(BW809:CH809)</f>
        <v>0</v>
      </c>
      <c r="CJ809" s="80"/>
      <c r="CK809" s="581"/>
      <c r="CL809" s="581"/>
      <c r="CM809" s="581"/>
    </row>
    <row r="810" spans="1:91" x14ac:dyDescent="0.2">
      <c r="A810" s="124">
        <f>Kinder!E810</f>
        <v>0</v>
      </c>
      <c r="B810">
        <f>Kinder!F810</f>
        <v>0</v>
      </c>
      <c r="C810">
        <f>Kinder!G810</f>
        <v>0</v>
      </c>
      <c r="D810">
        <f>Kinder!H810</f>
        <v>0</v>
      </c>
      <c r="E810">
        <f>Kinder!I810</f>
        <v>0</v>
      </c>
      <c r="F810">
        <f>Kinder!J810</f>
        <v>0</v>
      </c>
      <c r="G810">
        <f>Kinder!K810</f>
        <v>0</v>
      </c>
      <c r="H810">
        <f>Kinder!L810</f>
        <v>0</v>
      </c>
      <c r="I810">
        <f>Kinder!M810</f>
        <v>0</v>
      </c>
      <c r="J810">
        <f>Kinder!N810</f>
        <v>0</v>
      </c>
      <c r="K810">
        <f>Kinder!O810</f>
        <v>0</v>
      </c>
      <c r="L810">
        <f>Kinder!P810</f>
        <v>0</v>
      </c>
      <c r="AX810" s="165">
        <f>IF(Kinder!BL810=4.5,'Berechnung 4_5 _ x'!$E$31,Kinder!BL810)</f>
        <v>0</v>
      </c>
      <c r="AY810" s="165">
        <f>IF(Kinder!F810=4.5,'Berechnung 4_5 _ x'!$E$31,Kinder!F810)</f>
        <v>0</v>
      </c>
      <c r="AZ810" s="165">
        <f>IF(Kinder!G810=4.5,'Berechnung 4_5 _ x'!$E$31,Kinder!G810)</f>
        <v>0</v>
      </c>
      <c r="BA810" s="165">
        <f>IF(Kinder!H810=4.5,'Berechnung 4_5 _ x'!$E$31,Kinder!H810)</f>
        <v>0</v>
      </c>
      <c r="BB810" s="165">
        <f>IF(Kinder!I810=4.5,'Berechnung 4_5 _ x'!$E$31,Kinder!I810)</f>
        <v>0</v>
      </c>
      <c r="BC810" s="165">
        <f>IF(Kinder!J810=4.5,'Berechnung 4_5 _ x'!$E$31,Kinder!J810)</f>
        <v>0</v>
      </c>
      <c r="BD810" s="165">
        <f>IF(Kinder!K810=4.5,'Berechnung 4_5 _ x'!$E$31,Kinder!K810)</f>
        <v>0</v>
      </c>
      <c r="BE810" s="165">
        <f>IF(Kinder!L810=4.5,'Berechnung 4_5 _ x'!$E$31,Kinder!L810)</f>
        <v>0</v>
      </c>
      <c r="BF810" s="165">
        <f>IF(Kinder!M810=4.5,'Berechnung 4_5 _ x'!$E$31,Kinder!M810)</f>
        <v>0</v>
      </c>
      <c r="BG810" s="165">
        <f>IF(Kinder!N810=4.5,'Berechnung 4_5 _ x'!$E$31,Kinder!N810)</f>
        <v>0</v>
      </c>
      <c r="BH810" s="165">
        <f>IF(Kinder!O810=4.5,'Berechnung 4_5 _ x'!$E$31,Kinder!O810)</f>
        <v>0</v>
      </c>
      <c r="BI810" s="165">
        <f>IF(Kinder!P810=4.5,'Berechnung 4_5 _ x'!$E$31,Kinder!P810)</f>
        <v>0</v>
      </c>
      <c r="BJ810" s="165"/>
      <c r="BK810" s="165"/>
      <c r="BL810" s="165"/>
      <c r="BM810" s="165"/>
      <c r="BN810" s="165"/>
      <c r="BO810" s="165"/>
      <c r="BP810" s="165"/>
      <c r="BQ810" s="165"/>
      <c r="BR810" s="165"/>
      <c r="BS810" s="165"/>
      <c r="BT810" s="165"/>
      <c r="BU810" s="165"/>
      <c r="BW810">
        <f t="shared" ref="BW810:CH810" si="1345">IF(MIN(AX810,AX811)&gt;=4.5,1*AX812,BJ811)</f>
        <v>0</v>
      </c>
      <c r="BX810">
        <f t="shared" si="1345"/>
        <v>0</v>
      </c>
      <c r="BY810">
        <f t="shared" si="1345"/>
        <v>0</v>
      </c>
      <c r="BZ810">
        <f t="shared" si="1345"/>
        <v>0</v>
      </c>
      <c r="CA810">
        <f t="shared" si="1345"/>
        <v>0</v>
      </c>
      <c r="CB810">
        <f t="shared" si="1345"/>
        <v>0</v>
      </c>
      <c r="CC810">
        <f t="shared" si="1345"/>
        <v>0</v>
      </c>
      <c r="CD810">
        <f t="shared" si="1345"/>
        <v>0</v>
      </c>
      <c r="CE810">
        <f t="shared" si="1345"/>
        <v>0</v>
      </c>
      <c r="CF810">
        <f t="shared" si="1345"/>
        <v>0</v>
      </c>
      <c r="CG810">
        <f t="shared" si="1345"/>
        <v>0</v>
      </c>
      <c r="CH810">
        <f t="shared" si="1345"/>
        <v>0</v>
      </c>
      <c r="CJ810" s="78">
        <f>SUM(BW810:CH810)</f>
        <v>0</v>
      </c>
      <c r="CK810" s="581">
        <f>CL810+CM810</f>
        <v>0</v>
      </c>
      <c r="CL810" s="581">
        <f>IF(COUNTIF(Kinder!E812:P812,Antrag!$C$4)=0,0,(IF(AND(A810=2,Kinder!E812=Antrag!$C$4),M811,0)+IF(AND(OR(A810=2,B810=2),Kinder!F812=Antrag!$C$4),N811,0)+IF(AND(OR(A810=2,B810=2,C810=2),Kinder!G812=Antrag!$C$4),O811,0)+IF(AND(OR(A810=2,B810=2,C810=2,D810=2),Kinder!H812=Antrag!$C$4),P811,0)+IF(AND(OR(A810=2,B810=2,C810=2,D810=2,E810=2),Kinder!I812=Antrag!$C$4),Q811,0)+IF(AND(OR(A810=2,B810=2,C810=2,D810=2,E810=2,F810=2),Kinder!J812=Antrag!$C$4),R811,0))/12)</f>
        <v>0</v>
      </c>
      <c r="CM810" s="581">
        <f>IF(COUNTIF(Kinder!E812:P812,Antrag!$C$4)=0,0,(IF(AND(OR(A810=2,B810=2,C810=2,D810=2,E810=2,F810=2,G810=2),Kinder!K812=Antrag!$C$4),S811,0)+IF(AND(OR(A810=2,B810=2,C810=2,D810=2,E810=2,F810=2,G810=2,H810=2),Kinder!L812=Antrag!$C$4),T811,0)+IF(AND(OR(A810=2,B810=2,C810=2,D810=2,E810=2,F810=2,G810=2,H810=2,I810=2),Kinder!M812=Antrag!$C$4),U811,0)+IF(AND(OR(A810=2,B810=2,C810=2,D810=2,E810=2,F810=2,G810=2,H810=2,I810=2,J810=2),Kinder!N812=Antrag!$C$4),V811,0)+IF(AND(OR(A810=2,B810=2,C810=2,D810=2,E810=2,F810=2,G810=2,H810=2,I810=2,J810=2,K810=2),Kinder!O812=Antrag!$C$4),W811,0)+IF(AND(OR(A810=2,B810=2,C810=2,D810=2,E810=2,F810=2,G810=2,H810=2,I810=2,J810=2,K810=2,L810=2),Kinder!P812=Antrag!$C$4),X811,0))/12)</f>
        <v>0</v>
      </c>
    </row>
    <row r="811" spans="1:91" x14ac:dyDescent="0.2">
      <c r="A811" s="124"/>
      <c r="M811">
        <f>Kinder!E811</f>
        <v>0</v>
      </c>
      <c r="N811">
        <f>Kinder!F811</f>
        <v>0</v>
      </c>
      <c r="O811">
        <f>Kinder!G811</f>
        <v>0</v>
      </c>
      <c r="P811">
        <f>Kinder!H811</f>
        <v>0</v>
      </c>
      <c r="Q811">
        <f>Kinder!I811</f>
        <v>0</v>
      </c>
      <c r="R811">
        <f>Kinder!J811</f>
        <v>0</v>
      </c>
      <c r="S811">
        <f>Kinder!K811</f>
        <v>0</v>
      </c>
      <c r="T811">
        <f>Kinder!L811</f>
        <v>0</v>
      </c>
      <c r="U811">
        <f>Kinder!M811</f>
        <v>0</v>
      </c>
      <c r="V811">
        <f>Kinder!N811</f>
        <v>0</v>
      </c>
      <c r="W811">
        <f>Kinder!O811</f>
        <v>0</v>
      </c>
      <c r="X811">
        <f>Kinder!P811</f>
        <v>0</v>
      </c>
      <c r="AX811">
        <f>IF(Kinder!BL810&gt;=4.5,IF('Berechnung 4_5 _ x'!D$5="Nein",4.5,IF(Kinder!AJ$903&lt;3,IF(MAX(Kinder!$AJ$903:AJ$903)&lt;3,4.5,Kinder!BL810),MIN('Berechnung 4_5 _ x'!$E$31:$F$32))),Kinder!BL810)</f>
        <v>0</v>
      </c>
      <c r="AY811">
        <f>IF(Kinder!BM810&gt;=4.5,IF('Berechnung 4_5 _ x'!E$5="Nein",4.5,IF(Kinder!AK$903&lt;3,IF(MAX(Kinder!$AJ$903:AK$903)&lt;3,4.5,Kinder!BM810),MIN('Berechnung 4_5 _ x'!$E$31:$F$32))),Kinder!BM810)</f>
        <v>0</v>
      </c>
      <c r="AZ811">
        <f>IF(Kinder!BN810&gt;=4.5,IF('Berechnung 4_5 _ x'!F$5="Nein",4.5,IF(Kinder!AL$903&lt;3,IF(MAX(Kinder!$AJ$903:AL$903)&lt;3,4.5,Kinder!BN810),MIN('Berechnung 4_5 _ x'!$E$31:$F$32))),Kinder!BN810)</f>
        <v>0</v>
      </c>
      <c r="BA811">
        <f>IF(Kinder!BO810&gt;=4.5,IF('Berechnung 4_5 _ x'!G$5="Nein",4.5,IF(Kinder!AM$903&lt;3,IF(MAX(Kinder!$AJ$903:AM$903)&lt;3,4.5,Kinder!BO810),MIN('Berechnung 4_5 _ x'!$E$31:$F$32))),Kinder!BO810)</f>
        <v>0</v>
      </c>
      <c r="BB811">
        <f>IF(Kinder!BP810&gt;=4.5,IF('Berechnung 4_5 _ x'!H$5="Nein",4.5,IF(Kinder!AN$903&lt;3,IF(MAX(Kinder!$AJ$903:AN$903)&lt;3,4.5,Kinder!BP810),MIN('Berechnung 4_5 _ x'!$E$31:$F$32))),Kinder!BP810)</f>
        <v>0</v>
      </c>
      <c r="BC811">
        <f>IF(Kinder!BQ810&gt;=4.5,IF('Berechnung 4_5 _ x'!I$5="Nein",4.5,IF(Kinder!AO$903&lt;3,IF(MAX(Kinder!$AJ$903:AO$903)&lt;3,4.5,Kinder!BQ810),MIN('Berechnung 4_5 _ x'!$E$31:$F$32))),Kinder!BQ810)</f>
        <v>0</v>
      </c>
      <c r="BD811">
        <f>IF(Kinder!BR810&gt;=4.5,IF('Berechnung 4_5 _ x'!J$5="Nein",4.5,IF(Kinder!AP$903&lt;3,IF(MAX(Kinder!$AJ$903:AP$903)&lt;3,4.5,Kinder!BR810),MIN('Berechnung 4_5 _ x'!$E$31:$F$32))),Kinder!BR810)</f>
        <v>0</v>
      </c>
      <c r="BE811">
        <f>IF(Kinder!BS810&gt;=4.5,IF('Berechnung 4_5 _ x'!K$5="Nein",4.5,IF(Kinder!AQ$903&lt;3,IF(MAX(Kinder!$AJ$903:AQ$903)&lt;3,4.5,Kinder!BS810),MIN('Berechnung 4_5 _ x'!$E$31:$F$32))),Kinder!BS810)</f>
        <v>0</v>
      </c>
      <c r="BF811">
        <f>IF(Kinder!BT810&gt;=4.5,IF('Berechnung 4_5 _ x'!L$5="Nein",4.5,IF(Kinder!AR$903&lt;3,IF(MAX(Kinder!$AJ$903:AR$903)&lt;3,4.5,Kinder!BT810),MIN('Berechnung 4_5 _ x'!$E$31:$F$32))),Kinder!BT810)</f>
        <v>0</v>
      </c>
      <c r="BG811">
        <f>IF(Kinder!BU810&gt;=4.5,IF('Berechnung 4_5 _ x'!M$5="Nein",4.5,IF(Kinder!AS$903&lt;3,IF(MAX(Kinder!$AJ$903:AS$903)&lt;3,4.5,Kinder!BU810),MIN('Berechnung 4_5 _ x'!$E$31:$F$32))),Kinder!BU810)</f>
        <v>0</v>
      </c>
      <c r="BH811">
        <f>IF(Kinder!BV810&gt;=4.5,IF('Berechnung 4_5 _ x'!N$5="Nein",4.5,IF(Kinder!AT$903&lt;3,IF(MAX(Kinder!$AJ$903:AT$903)&lt;3,4.5,Kinder!BV810),MIN('Berechnung 4_5 _ x'!$E$31:$F$32))),Kinder!BV810)</f>
        <v>0</v>
      </c>
      <c r="BI811">
        <f>IF(Kinder!BW810&gt;=4.5,IF('Berechnung 4_5 _ x'!O$5="Nein",4.5,IF(Kinder!AU$903&lt;3,IF(MAX(Kinder!$AJ$903:AU$903)&lt;3,4.5,Kinder!BW810),MIN('Berechnung 4_5 _ x'!$E$31:$F$32))),Kinder!BW810)</f>
        <v>0</v>
      </c>
      <c r="BJ811">
        <f t="shared" ref="BJ811:BU811" si="1346">MIN(AX810,AX811)*AX812</f>
        <v>0</v>
      </c>
      <c r="BK811">
        <f t="shared" si="1346"/>
        <v>0</v>
      </c>
      <c r="BL811">
        <f t="shared" si="1346"/>
        <v>0</v>
      </c>
      <c r="BM811">
        <f t="shared" si="1346"/>
        <v>0</v>
      </c>
      <c r="BN811">
        <f t="shared" si="1346"/>
        <v>0</v>
      </c>
      <c r="BO811">
        <f t="shared" si="1346"/>
        <v>0</v>
      </c>
      <c r="BP811">
        <f t="shared" si="1346"/>
        <v>0</v>
      </c>
      <c r="BQ811">
        <f t="shared" si="1346"/>
        <v>0</v>
      </c>
      <c r="BR811">
        <f t="shared" si="1346"/>
        <v>0</v>
      </c>
      <c r="BS811">
        <f t="shared" si="1346"/>
        <v>0</v>
      </c>
      <c r="BT811">
        <f t="shared" si="1346"/>
        <v>0</v>
      </c>
      <c r="BU811">
        <f t="shared" si="1346"/>
        <v>0</v>
      </c>
      <c r="BV811">
        <f>SUM(BJ811:BU811)</f>
        <v>0</v>
      </c>
      <c r="CJ811" s="78"/>
      <c r="CK811" s="581"/>
      <c r="CL811" s="581"/>
      <c r="CM811" s="581"/>
    </row>
    <row r="812" spans="1:91" ht="13.5" thickBot="1" x14ac:dyDescent="0.25">
      <c r="A812" s="167"/>
      <c r="B812" s="79"/>
      <c r="C812" s="79"/>
      <c r="D812" s="79"/>
      <c r="E812" s="79"/>
      <c r="F812" s="79"/>
      <c r="G812" s="79"/>
      <c r="H812" s="79"/>
      <c r="I812" s="79"/>
      <c r="J812" s="79"/>
      <c r="K812" s="79"/>
      <c r="L812" s="79"/>
      <c r="M812" s="79"/>
      <c r="N812" s="79"/>
      <c r="O812" s="79"/>
      <c r="P812" s="79"/>
      <c r="Q812" s="79"/>
      <c r="R812" s="79"/>
      <c r="S812" s="79"/>
      <c r="T812" s="79"/>
      <c r="U812" s="79"/>
      <c r="V812" s="79"/>
      <c r="W812" s="79"/>
      <c r="X812" s="79"/>
      <c r="Y812" s="79">
        <f t="shared" ref="Y812:AJ812" si="1347">A810*M811</f>
        <v>0</v>
      </c>
      <c r="Z812" s="79">
        <f t="shared" si="1347"/>
        <v>0</v>
      </c>
      <c r="AA812" s="79">
        <f t="shared" si="1347"/>
        <v>0</v>
      </c>
      <c r="AB812" s="79">
        <f t="shared" si="1347"/>
        <v>0</v>
      </c>
      <c r="AC812" s="79">
        <f t="shared" si="1347"/>
        <v>0</v>
      </c>
      <c r="AD812" s="79">
        <f t="shared" si="1347"/>
        <v>0</v>
      </c>
      <c r="AE812" s="79">
        <f t="shared" si="1347"/>
        <v>0</v>
      </c>
      <c r="AF812" s="79">
        <f t="shared" si="1347"/>
        <v>0</v>
      </c>
      <c r="AG812" s="79">
        <f t="shared" si="1347"/>
        <v>0</v>
      </c>
      <c r="AH812" s="79">
        <f t="shared" si="1347"/>
        <v>0</v>
      </c>
      <c r="AI812" s="79">
        <f t="shared" si="1347"/>
        <v>0</v>
      </c>
      <c r="AJ812" s="79">
        <f t="shared" si="1347"/>
        <v>0</v>
      </c>
      <c r="AK812" s="79">
        <f t="shared" ref="AK812:AV812" si="1348">IF(A810&gt;4.4,M811,A810*M811)</f>
        <v>0</v>
      </c>
      <c r="AL812" s="79">
        <f t="shared" si="1348"/>
        <v>0</v>
      </c>
      <c r="AM812" s="79">
        <f t="shared" si="1348"/>
        <v>0</v>
      </c>
      <c r="AN812" s="79">
        <f t="shared" si="1348"/>
        <v>0</v>
      </c>
      <c r="AO812" s="79">
        <f t="shared" si="1348"/>
        <v>0</v>
      </c>
      <c r="AP812" s="79">
        <f t="shared" si="1348"/>
        <v>0</v>
      </c>
      <c r="AQ812" s="79">
        <f t="shared" si="1348"/>
        <v>0</v>
      </c>
      <c r="AR812" s="79">
        <f t="shared" si="1348"/>
        <v>0</v>
      </c>
      <c r="AS812" s="79">
        <f t="shared" si="1348"/>
        <v>0</v>
      </c>
      <c r="AT812" s="79">
        <f t="shared" si="1348"/>
        <v>0</v>
      </c>
      <c r="AU812" s="79">
        <f t="shared" si="1348"/>
        <v>0</v>
      </c>
      <c r="AV812" s="79">
        <f t="shared" si="1348"/>
        <v>0</v>
      </c>
      <c r="AW812" s="79">
        <f>SUM(Y812:AJ812)</f>
        <v>0</v>
      </c>
      <c r="AX812" s="168">
        <f>Kinder!BL811</f>
        <v>0</v>
      </c>
      <c r="AY812" s="168">
        <f>Kinder!BM811</f>
        <v>0</v>
      </c>
      <c r="AZ812" s="168">
        <f>Kinder!BN811</f>
        <v>0</v>
      </c>
      <c r="BA812" s="168">
        <f>Kinder!BO811</f>
        <v>0</v>
      </c>
      <c r="BB812" s="168">
        <f>Kinder!BP811</f>
        <v>0</v>
      </c>
      <c r="BC812" s="168">
        <f>Kinder!BQ811</f>
        <v>0</v>
      </c>
      <c r="BD812" s="168">
        <f>Kinder!BR811</f>
        <v>0</v>
      </c>
      <c r="BE812" s="168">
        <f>Kinder!BS811</f>
        <v>0</v>
      </c>
      <c r="BF812" s="168">
        <f>Kinder!BT811</f>
        <v>0</v>
      </c>
      <c r="BG812" s="168">
        <f>Kinder!BU811</f>
        <v>0</v>
      </c>
      <c r="BH812" s="168">
        <f>Kinder!BV811</f>
        <v>0</v>
      </c>
      <c r="BI812" s="168">
        <f>Kinder!BW811</f>
        <v>0</v>
      </c>
      <c r="BV812" s="79"/>
      <c r="BW812" s="79">
        <f t="shared" ref="BW812:CH812" si="1349">IF(MIN(AX810,AX811)&gt;4.5,4.5*AX812,BJ811)</f>
        <v>0</v>
      </c>
      <c r="BX812" s="79">
        <f t="shared" si="1349"/>
        <v>0</v>
      </c>
      <c r="BY812" s="79">
        <f t="shared" si="1349"/>
        <v>0</v>
      </c>
      <c r="BZ812" s="79">
        <f t="shared" si="1349"/>
        <v>0</v>
      </c>
      <c r="CA812" s="79">
        <f t="shared" si="1349"/>
        <v>0</v>
      </c>
      <c r="CB812" s="79">
        <f t="shared" si="1349"/>
        <v>0</v>
      </c>
      <c r="CC812" s="79">
        <f t="shared" si="1349"/>
        <v>0</v>
      </c>
      <c r="CD812" s="79">
        <f t="shared" si="1349"/>
        <v>0</v>
      </c>
      <c r="CE812" s="79">
        <f t="shared" si="1349"/>
        <v>0</v>
      </c>
      <c r="CF812" s="79">
        <f t="shared" si="1349"/>
        <v>0</v>
      </c>
      <c r="CG812" s="79">
        <f t="shared" si="1349"/>
        <v>0</v>
      </c>
      <c r="CH812" s="79">
        <f t="shared" si="1349"/>
        <v>0</v>
      </c>
      <c r="CI812" s="79">
        <f>SUM(BW812:CH812)</f>
        <v>0</v>
      </c>
      <c r="CJ812" s="80"/>
      <c r="CK812" s="581"/>
      <c r="CL812" s="581"/>
      <c r="CM812" s="581"/>
    </row>
    <row r="813" spans="1:91" x14ac:dyDescent="0.2">
      <c r="A813" s="124">
        <f>Kinder!E813</f>
        <v>0</v>
      </c>
      <c r="B813">
        <f>Kinder!F813</f>
        <v>0</v>
      </c>
      <c r="C813">
        <f>Kinder!G813</f>
        <v>0</v>
      </c>
      <c r="D813">
        <f>Kinder!H813</f>
        <v>0</v>
      </c>
      <c r="E813">
        <f>Kinder!I813</f>
        <v>0</v>
      </c>
      <c r="F813">
        <f>Kinder!J813</f>
        <v>0</v>
      </c>
      <c r="G813">
        <f>Kinder!K813</f>
        <v>0</v>
      </c>
      <c r="H813">
        <f>Kinder!L813</f>
        <v>0</v>
      </c>
      <c r="I813">
        <f>Kinder!M813</f>
        <v>0</v>
      </c>
      <c r="J813">
        <f>Kinder!N813</f>
        <v>0</v>
      </c>
      <c r="K813">
        <f>Kinder!O813</f>
        <v>0</v>
      </c>
      <c r="L813">
        <f>Kinder!P813</f>
        <v>0</v>
      </c>
      <c r="AX813" s="165">
        <f>IF(Kinder!BL813=4.5,'Berechnung 4_5 _ x'!$E$31,Kinder!BL813)</f>
        <v>0</v>
      </c>
      <c r="AY813" s="165">
        <f>IF(Kinder!F813=4.5,'Berechnung 4_5 _ x'!$E$31,Kinder!F813)</f>
        <v>0</v>
      </c>
      <c r="AZ813" s="165">
        <f>IF(Kinder!G813=4.5,'Berechnung 4_5 _ x'!$E$31,Kinder!G813)</f>
        <v>0</v>
      </c>
      <c r="BA813" s="165">
        <f>IF(Kinder!H813=4.5,'Berechnung 4_5 _ x'!$E$31,Kinder!H813)</f>
        <v>0</v>
      </c>
      <c r="BB813" s="165">
        <f>IF(Kinder!I813=4.5,'Berechnung 4_5 _ x'!$E$31,Kinder!I813)</f>
        <v>0</v>
      </c>
      <c r="BC813" s="165">
        <f>IF(Kinder!J813=4.5,'Berechnung 4_5 _ x'!$E$31,Kinder!J813)</f>
        <v>0</v>
      </c>
      <c r="BD813" s="165">
        <f>IF(Kinder!K813=4.5,'Berechnung 4_5 _ x'!$E$31,Kinder!K813)</f>
        <v>0</v>
      </c>
      <c r="BE813" s="165">
        <f>IF(Kinder!L813=4.5,'Berechnung 4_5 _ x'!$E$31,Kinder!L813)</f>
        <v>0</v>
      </c>
      <c r="BF813" s="165">
        <f>IF(Kinder!M813=4.5,'Berechnung 4_5 _ x'!$E$31,Kinder!M813)</f>
        <v>0</v>
      </c>
      <c r="BG813" s="165">
        <f>IF(Kinder!N813=4.5,'Berechnung 4_5 _ x'!$E$31,Kinder!N813)</f>
        <v>0</v>
      </c>
      <c r="BH813" s="165">
        <f>IF(Kinder!O813=4.5,'Berechnung 4_5 _ x'!$E$31,Kinder!O813)</f>
        <v>0</v>
      </c>
      <c r="BI813" s="165">
        <f>IF(Kinder!P813=4.5,'Berechnung 4_5 _ x'!$E$31,Kinder!P813)</f>
        <v>0</v>
      </c>
      <c r="BJ813" s="165"/>
      <c r="BK813" s="165"/>
      <c r="BL813" s="165"/>
      <c r="BM813" s="165"/>
      <c r="BN813" s="165"/>
      <c r="BO813" s="165"/>
      <c r="BP813" s="165"/>
      <c r="BQ813" s="165"/>
      <c r="BR813" s="165"/>
      <c r="BS813" s="165"/>
      <c r="BT813" s="165"/>
      <c r="BU813" s="165"/>
      <c r="BW813">
        <f t="shared" ref="BW813:CH813" si="1350">IF(MIN(AX813,AX814)&gt;=4.5,1*AX815,BJ814)</f>
        <v>0</v>
      </c>
      <c r="BX813">
        <f t="shared" si="1350"/>
        <v>0</v>
      </c>
      <c r="BY813">
        <f t="shared" si="1350"/>
        <v>0</v>
      </c>
      <c r="BZ813">
        <f t="shared" si="1350"/>
        <v>0</v>
      </c>
      <c r="CA813">
        <f t="shared" si="1350"/>
        <v>0</v>
      </c>
      <c r="CB813">
        <f t="shared" si="1350"/>
        <v>0</v>
      </c>
      <c r="CC813">
        <f t="shared" si="1350"/>
        <v>0</v>
      </c>
      <c r="CD813">
        <f t="shared" si="1350"/>
        <v>0</v>
      </c>
      <c r="CE813">
        <f t="shared" si="1350"/>
        <v>0</v>
      </c>
      <c r="CF813">
        <f t="shared" si="1350"/>
        <v>0</v>
      </c>
      <c r="CG813">
        <f t="shared" si="1350"/>
        <v>0</v>
      </c>
      <c r="CH813">
        <f t="shared" si="1350"/>
        <v>0</v>
      </c>
      <c r="CJ813" s="78">
        <f>SUM(BW813:CH813)</f>
        <v>0</v>
      </c>
      <c r="CK813" s="581">
        <f>CL813+CM813</f>
        <v>0</v>
      </c>
      <c r="CL813" s="581">
        <f>IF(COUNTIF(Kinder!E815:P815,Antrag!$C$4)=0,0,(IF(AND(A813=2,Kinder!E815=Antrag!$C$4),M814,0)+IF(AND(OR(A813=2,B813=2),Kinder!F815=Antrag!$C$4),N814,0)+IF(AND(OR(A813=2,B813=2,C813=2),Kinder!G815=Antrag!$C$4),O814,0)+IF(AND(OR(A813=2,B813=2,C813=2,D813=2),Kinder!H815=Antrag!$C$4),P814,0)+IF(AND(OR(A813=2,B813=2,C813=2,D813=2,E813=2),Kinder!I815=Antrag!$C$4),Q814,0)+IF(AND(OR(A813=2,B813=2,C813=2,D813=2,E813=2,F813=2),Kinder!J815=Antrag!$C$4),R814,0))/12)</f>
        <v>0</v>
      </c>
      <c r="CM813" s="581">
        <f>IF(COUNTIF(Kinder!E815:P815,Antrag!$C$4)=0,0,(IF(AND(OR(A813=2,B813=2,C813=2,D813=2,E813=2,F813=2,G813=2),Kinder!K815=Antrag!$C$4),S814,0)+IF(AND(OR(A813=2,B813=2,C813=2,D813=2,E813=2,F813=2,G813=2,H813=2),Kinder!L815=Antrag!$C$4),T814,0)+IF(AND(OR(A813=2,B813=2,C813=2,D813=2,E813=2,F813=2,G813=2,H813=2,I813=2),Kinder!M815=Antrag!$C$4),U814,0)+IF(AND(OR(A813=2,B813=2,C813=2,D813=2,E813=2,F813=2,G813=2,H813=2,I813=2,J813=2),Kinder!N815=Antrag!$C$4),V814,0)+IF(AND(OR(A813=2,B813=2,C813=2,D813=2,E813=2,F813=2,G813=2,H813=2,I813=2,J813=2,K813=2),Kinder!O815=Antrag!$C$4),W814,0)+IF(AND(OR(A813=2,B813=2,C813=2,D813=2,E813=2,F813=2,G813=2,H813=2,I813=2,J813=2,K813=2,L813=2),Kinder!P815=Antrag!$C$4),X814,0))/12)</f>
        <v>0</v>
      </c>
    </row>
    <row r="814" spans="1:91" x14ac:dyDescent="0.2">
      <c r="A814" s="124"/>
      <c r="M814">
        <f>Kinder!E814</f>
        <v>0</v>
      </c>
      <c r="N814">
        <f>Kinder!F814</f>
        <v>0</v>
      </c>
      <c r="O814">
        <f>Kinder!G814</f>
        <v>0</v>
      </c>
      <c r="P814">
        <f>Kinder!H814</f>
        <v>0</v>
      </c>
      <c r="Q814">
        <f>Kinder!I814</f>
        <v>0</v>
      </c>
      <c r="R814">
        <f>Kinder!J814</f>
        <v>0</v>
      </c>
      <c r="S814">
        <f>Kinder!K814</f>
        <v>0</v>
      </c>
      <c r="T814">
        <f>Kinder!L814</f>
        <v>0</v>
      </c>
      <c r="U814">
        <f>Kinder!M814</f>
        <v>0</v>
      </c>
      <c r="V814">
        <f>Kinder!N814</f>
        <v>0</v>
      </c>
      <c r="W814">
        <f>Kinder!O814</f>
        <v>0</v>
      </c>
      <c r="X814">
        <f>Kinder!P814</f>
        <v>0</v>
      </c>
      <c r="AX814">
        <f>IF(Kinder!BL813&gt;=4.5,IF('Berechnung 4_5 _ x'!D$5="Nein",4.5,IF(Kinder!AJ$903&lt;3,IF(MAX(Kinder!$AJ$903:AJ$903)&lt;3,4.5,Kinder!BL813),MIN('Berechnung 4_5 _ x'!$E$31:$F$32))),Kinder!BL813)</f>
        <v>0</v>
      </c>
      <c r="AY814">
        <f>IF(Kinder!BM813&gt;=4.5,IF('Berechnung 4_5 _ x'!E$5="Nein",4.5,IF(Kinder!AK$903&lt;3,IF(MAX(Kinder!$AJ$903:AK$903)&lt;3,4.5,Kinder!BM813),MIN('Berechnung 4_5 _ x'!$E$31:$F$32))),Kinder!BM813)</f>
        <v>0</v>
      </c>
      <c r="AZ814">
        <f>IF(Kinder!BN813&gt;=4.5,IF('Berechnung 4_5 _ x'!F$5="Nein",4.5,IF(Kinder!AL$903&lt;3,IF(MAX(Kinder!$AJ$903:AL$903)&lt;3,4.5,Kinder!BN813),MIN('Berechnung 4_5 _ x'!$E$31:$F$32))),Kinder!BN813)</f>
        <v>0</v>
      </c>
      <c r="BA814">
        <f>IF(Kinder!BO813&gt;=4.5,IF('Berechnung 4_5 _ x'!G$5="Nein",4.5,IF(Kinder!AM$903&lt;3,IF(MAX(Kinder!$AJ$903:AM$903)&lt;3,4.5,Kinder!BO813),MIN('Berechnung 4_5 _ x'!$E$31:$F$32))),Kinder!BO813)</f>
        <v>0</v>
      </c>
      <c r="BB814">
        <f>IF(Kinder!BP813&gt;=4.5,IF('Berechnung 4_5 _ x'!H$5="Nein",4.5,IF(Kinder!AN$903&lt;3,IF(MAX(Kinder!$AJ$903:AN$903)&lt;3,4.5,Kinder!BP813),MIN('Berechnung 4_5 _ x'!$E$31:$F$32))),Kinder!BP813)</f>
        <v>0</v>
      </c>
      <c r="BC814">
        <f>IF(Kinder!BQ813&gt;=4.5,IF('Berechnung 4_5 _ x'!I$5="Nein",4.5,IF(Kinder!AO$903&lt;3,IF(MAX(Kinder!$AJ$903:AO$903)&lt;3,4.5,Kinder!BQ813),MIN('Berechnung 4_5 _ x'!$E$31:$F$32))),Kinder!BQ813)</f>
        <v>0</v>
      </c>
      <c r="BD814">
        <f>IF(Kinder!BR813&gt;=4.5,IF('Berechnung 4_5 _ x'!J$5="Nein",4.5,IF(Kinder!AP$903&lt;3,IF(MAX(Kinder!$AJ$903:AP$903)&lt;3,4.5,Kinder!BR813),MIN('Berechnung 4_5 _ x'!$E$31:$F$32))),Kinder!BR813)</f>
        <v>0</v>
      </c>
      <c r="BE814">
        <f>IF(Kinder!BS813&gt;=4.5,IF('Berechnung 4_5 _ x'!K$5="Nein",4.5,IF(Kinder!AQ$903&lt;3,IF(MAX(Kinder!$AJ$903:AQ$903)&lt;3,4.5,Kinder!BS813),MIN('Berechnung 4_5 _ x'!$E$31:$F$32))),Kinder!BS813)</f>
        <v>0</v>
      </c>
      <c r="BF814">
        <f>IF(Kinder!BT813&gt;=4.5,IF('Berechnung 4_5 _ x'!L$5="Nein",4.5,IF(Kinder!AR$903&lt;3,IF(MAX(Kinder!$AJ$903:AR$903)&lt;3,4.5,Kinder!BT813),MIN('Berechnung 4_5 _ x'!$E$31:$F$32))),Kinder!BT813)</f>
        <v>0</v>
      </c>
      <c r="BG814">
        <f>IF(Kinder!BU813&gt;=4.5,IF('Berechnung 4_5 _ x'!M$5="Nein",4.5,IF(Kinder!AS$903&lt;3,IF(MAX(Kinder!$AJ$903:AS$903)&lt;3,4.5,Kinder!BU813),MIN('Berechnung 4_5 _ x'!$E$31:$F$32))),Kinder!BU813)</f>
        <v>0</v>
      </c>
      <c r="BH814">
        <f>IF(Kinder!BV813&gt;=4.5,IF('Berechnung 4_5 _ x'!N$5="Nein",4.5,IF(Kinder!AT$903&lt;3,IF(MAX(Kinder!$AJ$903:AT$903)&lt;3,4.5,Kinder!BV813),MIN('Berechnung 4_5 _ x'!$E$31:$F$32))),Kinder!BV813)</f>
        <v>0</v>
      </c>
      <c r="BI814">
        <f>IF(Kinder!BW813&gt;=4.5,IF('Berechnung 4_5 _ x'!O$5="Nein",4.5,IF(Kinder!AU$903&lt;3,IF(MAX(Kinder!$AJ$903:AU$903)&lt;3,4.5,Kinder!BW813),MIN('Berechnung 4_5 _ x'!$E$31:$F$32))),Kinder!BW813)</f>
        <v>0</v>
      </c>
      <c r="BJ814">
        <f t="shared" ref="BJ814:BU814" si="1351">MIN(AX813,AX814)*AX815</f>
        <v>0</v>
      </c>
      <c r="BK814">
        <f t="shared" si="1351"/>
        <v>0</v>
      </c>
      <c r="BL814">
        <f t="shared" si="1351"/>
        <v>0</v>
      </c>
      <c r="BM814">
        <f t="shared" si="1351"/>
        <v>0</v>
      </c>
      <c r="BN814">
        <f t="shared" si="1351"/>
        <v>0</v>
      </c>
      <c r="BO814">
        <f t="shared" si="1351"/>
        <v>0</v>
      </c>
      <c r="BP814">
        <f t="shared" si="1351"/>
        <v>0</v>
      </c>
      <c r="BQ814">
        <f t="shared" si="1351"/>
        <v>0</v>
      </c>
      <c r="BR814">
        <f t="shared" si="1351"/>
        <v>0</v>
      </c>
      <c r="BS814">
        <f t="shared" si="1351"/>
        <v>0</v>
      </c>
      <c r="BT814">
        <f t="shared" si="1351"/>
        <v>0</v>
      </c>
      <c r="BU814">
        <f t="shared" si="1351"/>
        <v>0</v>
      </c>
      <c r="BV814">
        <f>SUM(BJ814:BU814)</f>
        <v>0</v>
      </c>
      <c r="CJ814" s="78"/>
      <c r="CK814" s="581"/>
      <c r="CL814" s="581"/>
      <c r="CM814" s="581"/>
    </row>
    <row r="815" spans="1:91" ht="13.5" thickBot="1" x14ac:dyDescent="0.25">
      <c r="A815" s="167"/>
      <c r="B815" s="79"/>
      <c r="C815" s="79"/>
      <c r="D815" s="79"/>
      <c r="E815" s="79"/>
      <c r="F815" s="79"/>
      <c r="G815" s="79"/>
      <c r="H815" s="79"/>
      <c r="I815" s="79"/>
      <c r="J815" s="79"/>
      <c r="K815" s="79"/>
      <c r="L815" s="79"/>
      <c r="M815" s="79"/>
      <c r="N815" s="79"/>
      <c r="O815" s="79"/>
      <c r="P815" s="79"/>
      <c r="Q815" s="79"/>
      <c r="R815" s="79"/>
      <c r="S815" s="79"/>
      <c r="T815" s="79"/>
      <c r="U815" s="79"/>
      <c r="V815" s="79"/>
      <c r="W815" s="79"/>
      <c r="X815" s="79"/>
      <c r="Y815" s="79">
        <f t="shared" ref="Y815:AJ815" si="1352">A813*M814</f>
        <v>0</v>
      </c>
      <c r="Z815" s="79">
        <f t="shared" si="1352"/>
        <v>0</v>
      </c>
      <c r="AA815" s="79">
        <f t="shared" si="1352"/>
        <v>0</v>
      </c>
      <c r="AB815" s="79">
        <f t="shared" si="1352"/>
        <v>0</v>
      </c>
      <c r="AC815" s="79">
        <f t="shared" si="1352"/>
        <v>0</v>
      </c>
      <c r="AD815" s="79">
        <f t="shared" si="1352"/>
        <v>0</v>
      </c>
      <c r="AE815" s="79">
        <f t="shared" si="1352"/>
        <v>0</v>
      </c>
      <c r="AF815" s="79">
        <f t="shared" si="1352"/>
        <v>0</v>
      </c>
      <c r="AG815" s="79">
        <f t="shared" si="1352"/>
        <v>0</v>
      </c>
      <c r="AH815" s="79">
        <f t="shared" si="1352"/>
        <v>0</v>
      </c>
      <c r="AI815" s="79">
        <f t="shared" si="1352"/>
        <v>0</v>
      </c>
      <c r="AJ815" s="79">
        <f t="shared" si="1352"/>
        <v>0</v>
      </c>
      <c r="AK815" s="79">
        <f t="shared" ref="AK815:AV815" si="1353">IF(A813&gt;4.4,M814,A813*M814)</f>
        <v>0</v>
      </c>
      <c r="AL815" s="79">
        <f t="shared" si="1353"/>
        <v>0</v>
      </c>
      <c r="AM815" s="79">
        <f t="shared" si="1353"/>
        <v>0</v>
      </c>
      <c r="AN815" s="79">
        <f t="shared" si="1353"/>
        <v>0</v>
      </c>
      <c r="AO815" s="79">
        <f t="shared" si="1353"/>
        <v>0</v>
      </c>
      <c r="AP815" s="79">
        <f t="shared" si="1353"/>
        <v>0</v>
      </c>
      <c r="AQ815" s="79">
        <f t="shared" si="1353"/>
        <v>0</v>
      </c>
      <c r="AR815" s="79">
        <f t="shared" si="1353"/>
        <v>0</v>
      </c>
      <c r="AS815" s="79">
        <f t="shared" si="1353"/>
        <v>0</v>
      </c>
      <c r="AT815" s="79">
        <f t="shared" si="1353"/>
        <v>0</v>
      </c>
      <c r="AU815" s="79">
        <f t="shared" si="1353"/>
        <v>0</v>
      </c>
      <c r="AV815" s="79">
        <f t="shared" si="1353"/>
        <v>0</v>
      </c>
      <c r="AW815" s="79">
        <f>SUM(Y815:AJ815)</f>
        <v>0</v>
      </c>
      <c r="AX815" s="168">
        <f>Kinder!BL814</f>
        <v>0</v>
      </c>
      <c r="AY815" s="168">
        <f>Kinder!BM814</f>
        <v>0</v>
      </c>
      <c r="AZ815" s="168">
        <f>Kinder!BN814</f>
        <v>0</v>
      </c>
      <c r="BA815" s="168">
        <f>Kinder!BO814</f>
        <v>0</v>
      </c>
      <c r="BB815" s="168">
        <f>Kinder!BP814</f>
        <v>0</v>
      </c>
      <c r="BC815" s="168">
        <f>Kinder!BQ814</f>
        <v>0</v>
      </c>
      <c r="BD815" s="168">
        <f>Kinder!BR814</f>
        <v>0</v>
      </c>
      <c r="BE815" s="168">
        <f>Kinder!BS814</f>
        <v>0</v>
      </c>
      <c r="BF815" s="168">
        <f>Kinder!BT814</f>
        <v>0</v>
      </c>
      <c r="BG815" s="168">
        <f>Kinder!BU814</f>
        <v>0</v>
      </c>
      <c r="BH815" s="168">
        <f>Kinder!BV814</f>
        <v>0</v>
      </c>
      <c r="BI815" s="168">
        <f>Kinder!BW814</f>
        <v>0</v>
      </c>
      <c r="BV815" s="79"/>
      <c r="BW815" s="79">
        <f t="shared" ref="BW815:CH815" si="1354">IF(MIN(AX813,AX814)&gt;4.5,4.5*AX815,BJ814)</f>
        <v>0</v>
      </c>
      <c r="BX815" s="79">
        <f t="shared" si="1354"/>
        <v>0</v>
      </c>
      <c r="BY815" s="79">
        <f t="shared" si="1354"/>
        <v>0</v>
      </c>
      <c r="BZ815" s="79">
        <f t="shared" si="1354"/>
        <v>0</v>
      </c>
      <c r="CA815" s="79">
        <f t="shared" si="1354"/>
        <v>0</v>
      </c>
      <c r="CB815" s="79">
        <f t="shared" si="1354"/>
        <v>0</v>
      </c>
      <c r="CC815" s="79">
        <f t="shared" si="1354"/>
        <v>0</v>
      </c>
      <c r="CD815" s="79">
        <f t="shared" si="1354"/>
        <v>0</v>
      </c>
      <c r="CE815" s="79">
        <f t="shared" si="1354"/>
        <v>0</v>
      </c>
      <c r="CF815" s="79">
        <f t="shared" si="1354"/>
        <v>0</v>
      </c>
      <c r="CG815" s="79">
        <f t="shared" si="1354"/>
        <v>0</v>
      </c>
      <c r="CH815" s="79">
        <f t="shared" si="1354"/>
        <v>0</v>
      </c>
      <c r="CI815" s="79">
        <f>SUM(BW815:CH815)</f>
        <v>0</v>
      </c>
      <c r="CJ815" s="80"/>
      <c r="CK815" s="581"/>
      <c r="CL815" s="581"/>
      <c r="CM815" s="581"/>
    </row>
    <row r="816" spans="1:91" x14ac:dyDescent="0.2">
      <c r="A816" s="124">
        <f>Kinder!E816</f>
        <v>0</v>
      </c>
      <c r="B816">
        <f>Kinder!F816</f>
        <v>0</v>
      </c>
      <c r="C816">
        <f>Kinder!G816</f>
        <v>0</v>
      </c>
      <c r="D816">
        <f>Kinder!H816</f>
        <v>0</v>
      </c>
      <c r="E816">
        <f>Kinder!I816</f>
        <v>0</v>
      </c>
      <c r="F816">
        <f>Kinder!J816</f>
        <v>0</v>
      </c>
      <c r="G816">
        <f>Kinder!K816</f>
        <v>0</v>
      </c>
      <c r="H816">
        <f>Kinder!L816</f>
        <v>0</v>
      </c>
      <c r="I816">
        <f>Kinder!M816</f>
        <v>0</v>
      </c>
      <c r="J816">
        <f>Kinder!N816</f>
        <v>0</v>
      </c>
      <c r="K816">
        <f>Kinder!O816</f>
        <v>0</v>
      </c>
      <c r="L816">
        <f>Kinder!P816</f>
        <v>0</v>
      </c>
      <c r="AX816" s="165">
        <f>IF(Kinder!BL816=4.5,'Berechnung 4_5 _ x'!$E$31,Kinder!BL816)</f>
        <v>0</v>
      </c>
      <c r="AY816" s="165">
        <f>IF(Kinder!F816=4.5,'Berechnung 4_5 _ x'!$E$31,Kinder!F816)</f>
        <v>0</v>
      </c>
      <c r="AZ816" s="165">
        <f>IF(Kinder!G816=4.5,'Berechnung 4_5 _ x'!$E$31,Kinder!G816)</f>
        <v>0</v>
      </c>
      <c r="BA816" s="165">
        <f>IF(Kinder!H816=4.5,'Berechnung 4_5 _ x'!$E$31,Kinder!H816)</f>
        <v>0</v>
      </c>
      <c r="BB816" s="165">
        <f>IF(Kinder!I816=4.5,'Berechnung 4_5 _ x'!$E$31,Kinder!I816)</f>
        <v>0</v>
      </c>
      <c r="BC816" s="165">
        <f>IF(Kinder!J816=4.5,'Berechnung 4_5 _ x'!$E$31,Kinder!J816)</f>
        <v>0</v>
      </c>
      <c r="BD816" s="165">
        <f>IF(Kinder!K816=4.5,'Berechnung 4_5 _ x'!$E$31,Kinder!K816)</f>
        <v>0</v>
      </c>
      <c r="BE816" s="165">
        <f>IF(Kinder!L816=4.5,'Berechnung 4_5 _ x'!$E$31,Kinder!L816)</f>
        <v>0</v>
      </c>
      <c r="BF816" s="165">
        <f>IF(Kinder!M816=4.5,'Berechnung 4_5 _ x'!$E$31,Kinder!M816)</f>
        <v>0</v>
      </c>
      <c r="BG816" s="165">
        <f>IF(Kinder!N816=4.5,'Berechnung 4_5 _ x'!$E$31,Kinder!N816)</f>
        <v>0</v>
      </c>
      <c r="BH816" s="165">
        <f>IF(Kinder!O816=4.5,'Berechnung 4_5 _ x'!$E$31,Kinder!O816)</f>
        <v>0</v>
      </c>
      <c r="BI816" s="165">
        <f>IF(Kinder!P816=4.5,'Berechnung 4_5 _ x'!$E$31,Kinder!P816)</f>
        <v>0</v>
      </c>
      <c r="BJ816" s="165"/>
      <c r="BK816" s="165"/>
      <c r="BL816" s="165"/>
      <c r="BM816" s="165"/>
      <c r="BN816" s="165"/>
      <c r="BO816" s="165"/>
      <c r="BP816" s="165"/>
      <c r="BQ816" s="165"/>
      <c r="BR816" s="165"/>
      <c r="BS816" s="165"/>
      <c r="BT816" s="165"/>
      <c r="BU816" s="165"/>
      <c r="BW816">
        <f t="shared" ref="BW816:CH816" si="1355">IF(MIN(AX816,AX817)&gt;=4.5,1*AX818,BJ817)</f>
        <v>0</v>
      </c>
      <c r="BX816">
        <f t="shared" si="1355"/>
        <v>0</v>
      </c>
      <c r="BY816">
        <f t="shared" si="1355"/>
        <v>0</v>
      </c>
      <c r="BZ816">
        <f t="shared" si="1355"/>
        <v>0</v>
      </c>
      <c r="CA816">
        <f t="shared" si="1355"/>
        <v>0</v>
      </c>
      <c r="CB816">
        <f t="shared" si="1355"/>
        <v>0</v>
      </c>
      <c r="CC816">
        <f t="shared" si="1355"/>
        <v>0</v>
      </c>
      <c r="CD816">
        <f t="shared" si="1355"/>
        <v>0</v>
      </c>
      <c r="CE816">
        <f t="shared" si="1355"/>
        <v>0</v>
      </c>
      <c r="CF816">
        <f t="shared" si="1355"/>
        <v>0</v>
      </c>
      <c r="CG816">
        <f t="shared" si="1355"/>
        <v>0</v>
      </c>
      <c r="CH816">
        <f t="shared" si="1355"/>
        <v>0</v>
      </c>
      <c r="CJ816" s="78">
        <f>SUM(BW816:CH816)</f>
        <v>0</v>
      </c>
      <c r="CK816" s="581">
        <f>CL816+CM816</f>
        <v>0</v>
      </c>
      <c r="CL816" s="581">
        <f>IF(COUNTIF(Kinder!E818:P818,Antrag!$C$4)=0,0,(IF(AND(A816=2,Kinder!E818=Antrag!$C$4),M817,0)+IF(AND(OR(A816=2,B816=2),Kinder!F818=Antrag!$C$4),N817,0)+IF(AND(OR(A816=2,B816=2,C816=2),Kinder!G818=Antrag!$C$4),O817,0)+IF(AND(OR(A816=2,B816=2,C816=2,D816=2),Kinder!H818=Antrag!$C$4),P817,0)+IF(AND(OR(A816=2,B816=2,C816=2,D816=2,E816=2),Kinder!I818=Antrag!$C$4),Q817,0)+IF(AND(OR(A816=2,B816=2,C816=2,D816=2,E816=2,F816=2),Kinder!J818=Antrag!$C$4),R817,0))/12)</f>
        <v>0</v>
      </c>
      <c r="CM816" s="581">
        <f>IF(COUNTIF(Kinder!E818:P818,Antrag!$C$4)=0,0,(IF(AND(OR(A816=2,B816=2,C816=2,D816=2,E816=2,F816=2,G816=2),Kinder!K818=Antrag!$C$4),S817,0)+IF(AND(OR(A816=2,B816=2,C816=2,D816=2,E816=2,F816=2,G816=2,H816=2),Kinder!L818=Antrag!$C$4),T817,0)+IF(AND(OR(A816=2,B816=2,C816=2,D816=2,E816=2,F816=2,G816=2,H816=2,I816=2),Kinder!M818=Antrag!$C$4),U817,0)+IF(AND(OR(A816=2,B816=2,C816=2,D816=2,E816=2,F816=2,G816=2,H816=2,I816=2,J816=2),Kinder!N818=Antrag!$C$4),V817,0)+IF(AND(OR(A816=2,B816=2,C816=2,D816=2,E816=2,F816=2,G816=2,H816=2,I816=2,J816=2,K816=2),Kinder!O818=Antrag!$C$4),W817,0)+IF(AND(OR(A816=2,B816=2,C816=2,D816=2,E816=2,F816=2,G816=2,H816=2,I816=2,J816=2,K816=2,L816=2),Kinder!P818=Antrag!$C$4),X817,0))/12)</f>
        <v>0</v>
      </c>
    </row>
    <row r="817" spans="1:91" x14ac:dyDescent="0.2">
      <c r="A817" s="124"/>
      <c r="M817">
        <f>Kinder!E817</f>
        <v>0</v>
      </c>
      <c r="N817">
        <f>Kinder!F817</f>
        <v>0</v>
      </c>
      <c r="O817">
        <f>Kinder!G817</f>
        <v>0</v>
      </c>
      <c r="P817">
        <f>Kinder!H817</f>
        <v>0</v>
      </c>
      <c r="Q817">
        <f>Kinder!I817</f>
        <v>0</v>
      </c>
      <c r="R817">
        <f>Kinder!J817</f>
        <v>0</v>
      </c>
      <c r="S817">
        <f>Kinder!K817</f>
        <v>0</v>
      </c>
      <c r="T817">
        <f>Kinder!L817</f>
        <v>0</v>
      </c>
      <c r="U817">
        <f>Kinder!M817</f>
        <v>0</v>
      </c>
      <c r="V817">
        <f>Kinder!N817</f>
        <v>0</v>
      </c>
      <c r="W817">
        <f>Kinder!O817</f>
        <v>0</v>
      </c>
      <c r="X817">
        <f>Kinder!P817</f>
        <v>0</v>
      </c>
      <c r="AX817">
        <f>IF(Kinder!BL816&gt;=4.5,IF('Berechnung 4_5 _ x'!D$5="Nein",4.5,IF(Kinder!AJ$903&lt;3,IF(MAX(Kinder!$AJ$903:AJ$903)&lt;3,4.5,Kinder!BL816),MIN('Berechnung 4_5 _ x'!$E$31:$F$32))),Kinder!BL816)</f>
        <v>0</v>
      </c>
      <c r="AY817">
        <f>IF(Kinder!BM816&gt;=4.5,IF('Berechnung 4_5 _ x'!E$5="Nein",4.5,IF(Kinder!AK$903&lt;3,IF(MAX(Kinder!$AJ$903:AK$903)&lt;3,4.5,Kinder!BM816),MIN('Berechnung 4_5 _ x'!$E$31:$F$32))),Kinder!BM816)</f>
        <v>0</v>
      </c>
      <c r="AZ817">
        <f>IF(Kinder!BN816&gt;=4.5,IF('Berechnung 4_5 _ x'!F$5="Nein",4.5,IF(Kinder!AL$903&lt;3,IF(MAX(Kinder!$AJ$903:AL$903)&lt;3,4.5,Kinder!BN816),MIN('Berechnung 4_5 _ x'!$E$31:$F$32))),Kinder!BN816)</f>
        <v>0</v>
      </c>
      <c r="BA817">
        <f>IF(Kinder!BO816&gt;=4.5,IF('Berechnung 4_5 _ x'!G$5="Nein",4.5,IF(Kinder!AM$903&lt;3,IF(MAX(Kinder!$AJ$903:AM$903)&lt;3,4.5,Kinder!BO816),MIN('Berechnung 4_5 _ x'!$E$31:$F$32))),Kinder!BO816)</f>
        <v>0</v>
      </c>
      <c r="BB817">
        <f>IF(Kinder!BP816&gt;=4.5,IF('Berechnung 4_5 _ x'!H$5="Nein",4.5,IF(Kinder!AN$903&lt;3,IF(MAX(Kinder!$AJ$903:AN$903)&lt;3,4.5,Kinder!BP816),MIN('Berechnung 4_5 _ x'!$E$31:$F$32))),Kinder!BP816)</f>
        <v>0</v>
      </c>
      <c r="BC817">
        <f>IF(Kinder!BQ816&gt;=4.5,IF('Berechnung 4_5 _ x'!I$5="Nein",4.5,IF(Kinder!AO$903&lt;3,IF(MAX(Kinder!$AJ$903:AO$903)&lt;3,4.5,Kinder!BQ816),MIN('Berechnung 4_5 _ x'!$E$31:$F$32))),Kinder!BQ816)</f>
        <v>0</v>
      </c>
      <c r="BD817">
        <f>IF(Kinder!BR816&gt;=4.5,IF('Berechnung 4_5 _ x'!J$5="Nein",4.5,IF(Kinder!AP$903&lt;3,IF(MAX(Kinder!$AJ$903:AP$903)&lt;3,4.5,Kinder!BR816),MIN('Berechnung 4_5 _ x'!$E$31:$F$32))),Kinder!BR816)</f>
        <v>0</v>
      </c>
      <c r="BE817">
        <f>IF(Kinder!BS816&gt;=4.5,IF('Berechnung 4_5 _ x'!K$5="Nein",4.5,IF(Kinder!AQ$903&lt;3,IF(MAX(Kinder!$AJ$903:AQ$903)&lt;3,4.5,Kinder!BS816),MIN('Berechnung 4_5 _ x'!$E$31:$F$32))),Kinder!BS816)</f>
        <v>0</v>
      </c>
      <c r="BF817">
        <f>IF(Kinder!BT816&gt;=4.5,IF('Berechnung 4_5 _ x'!L$5="Nein",4.5,IF(Kinder!AR$903&lt;3,IF(MAX(Kinder!$AJ$903:AR$903)&lt;3,4.5,Kinder!BT816),MIN('Berechnung 4_5 _ x'!$E$31:$F$32))),Kinder!BT816)</f>
        <v>0</v>
      </c>
      <c r="BG817">
        <f>IF(Kinder!BU816&gt;=4.5,IF('Berechnung 4_5 _ x'!M$5="Nein",4.5,IF(Kinder!AS$903&lt;3,IF(MAX(Kinder!$AJ$903:AS$903)&lt;3,4.5,Kinder!BU816),MIN('Berechnung 4_5 _ x'!$E$31:$F$32))),Kinder!BU816)</f>
        <v>0</v>
      </c>
      <c r="BH817">
        <f>IF(Kinder!BV816&gt;=4.5,IF('Berechnung 4_5 _ x'!N$5="Nein",4.5,IF(Kinder!AT$903&lt;3,IF(MAX(Kinder!$AJ$903:AT$903)&lt;3,4.5,Kinder!BV816),MIN('Berechnung 4_5 _ x'!$E$31:$F$32))),Kinder!BV816)</f>
        <v>0</v>
      </c>
      <c r="BI817">
        <f>IF(Kinder!BW816&gt;=4.5,IF('Berechnung 4_5 _ x'!O$5="Nein",4.5,IF(Kinder!AU$903&lt;3,IF(MAX(Kinder!$AJ$903:AU$903)&lt;3,4.5,Kinder!BW816),MIN('Berechnung 4_5 _ x'!$E$31:$F$32))),Kinder!BW816)</f>
        <v>0</v>
      </c>
      <c r="BJ817">
        <f t="shared" ref="BJ817:BU817" si="1356">MIN(AX816,AX817)*AX818</f>
        <v>0</v>
      </c>
      <c r="BK817">
        <f t="shared" si="1356"/>
        <v>0</v>
      </c>
      <c r="BL817">
        <f t="shared" si="1356"/>
        <v>0</v>
      </c>
      <c r="BM817">
        <f t="shared" si="1356"/>
        <v>0</v>
      </c>
      <c r="BN817">
        <f t="shared" si="1356"/>
        <v>0</v>
      </c>
      <c r="BO817">
        <f t="shared" si="1356"/>
        <v>0</v>
      </c>
      <c r="BP817">
        <f t="shared" si="1356"/>
        <v>0</v>
      </c>
      <c r="BQ817">
        <f t="shared" si="1356"/>
        <v>0</v>
      </c>
      <c r="BR817">
        <f t="shared" si="1356"/>
        <v>0</v>
      </c>
      <c r="BS817">
        <f t="shared" si="1356"/>
        <v>0</v>
      </c>
      <c r="BT817">
        <f t="shared" si="1356"/>
        <v>0</v>
      </c>
      <c r="BU817">
        <f t="shared" si="1356"/>
        <v>0</v>
      </c>
      <c r="BV817">
        <f>SUM(BJ817:BU817)</f>
        <v>0</v>
      </c>
      <c r="CJ817" s="78"/>
      <c r="CK817" s="581"/>
      <c r="CL817" s="581"/>
      <c r="CM817" s="581"/>
    </row>
    <row r="818" spans="1:91" ht="13.5" thickBot="1" x14ac:dyDescent="0.25">
      <c r="A818" s="167"/>
      <c r="B818" s="79"/>
      <c r="C818" s="79"/>
      <c r="D818" s="79"/>
      <c r="E818" s="79"/>
      <c r="F818" s="79"/>
      <c r="G818" s="79"/>
      <c r="H818" s="79"/>
      <c r="I818" s="79"/>
      <c r="J818" s="79"/>
      <c r="K818" s="79"/>
      <c r="L818" s="79"/>
      <c r="M818" s="79"/>
      <c r="N818" s="79"/>
      <c r="O818" s="79"/>
      <c r="P818" s="79"/>
      <c r="Q818" s="79"/>
      <c r="R818" s="79"/>
      <c r="S818" s="79"/>
      <c r="T818" s="79"/>
      <c r="U818" s="79"/>
      <c r="V818" s="79"/>
      <c r="W818" s="79"/>
      <c r="X818" s="79"/>
      <c r="Y818" s="79">
        <f t="shared" ref="Y818:AJ818" si="1357">A816*M817</f>
        <v>0</v>
      </c>
      <c r="Z818" s="79">
        <f t="shared" si="1357"/>
        <v>0</v>
      </c>
      <c r="AA818" s="79">
        <f t="shared" si="1357"/>
        <v>0</v>
      </c>
      <c r="AB818" s="79">
        <f t="shared" si="1357"/>
        <v>0</v>
      </c>
      <c r="AC818" s="79">
        <f t="shared" si="1357"/>
        <v>0</v>
      </c>
      <c r="AD818" s="79">
        <f t="shared" si="1357"/>
        <v>0</v>
      </c>
      <c r="AE818" s="79">
        <f t="shared" si="1357"/>
        <v>0</v>
      </c>
      <c r="AF818" s="79">
        <f t="shared" si="1357"/>
        <v>0</v>
      </c>
      <c r="AG818" s="79">
        <f t="shared" si="1357"/>
        <v>0</v>
      </c>
      <c r="AH818" s="79">
        <f t="shared" si="1357"/>
        <v>0</v>
      </c>
      <c r="AI818" s="79">
        <f t="shared" si="1357"/>
        <v>0</v>
      </c>
      <c r="AJ818" s="79">
        <f t="shared" si="1357"/>
        <v>0</v>
      </c>
      <c r="AK818" s="79">
        <f t="shared" ref="AK818:AV818" si="1358">IF(A816&gt;4.4,M817,A816*M817)</f>
        <v>0</v>
      </c>
      <c r="AL818" s="79">
        <f t="shared" si="1358"/>
        <v>0</v>
      </c>
      <c r="AM818" s="79">
        <f t="shared" si="1358"/>
        <v>0</v>
      </c>
      <c r="AN818" s="79">
        <f t="shared" si="1358"/>
        <v>0</v>
      </c>
      <c r="AO818" s="79">
        <f t="shared" si="1358"/>
        <v>0</v>
      </c>
      <c r="AP818" s="79">
        <f t="shared" si="1358"/>
        <v>0</v>
      </c>
      <c r="AQ818" s="79">
        <f t="shared" si="1358"/>
        <v>0</v>
      </c>
      <c r="AR818" s="79">
        <f t="shared" si="1358"/>
        <v>0</v>
      </c>
      <c r="AS818" s="79">
        <f t="shared" si="1358"/>
        <v>0</v>
      </c>
      <c r="AT818" s="79">
        <f t="shared" si="1358"/>
        <v>0</v>
      </c>
      <c r="AU818" s="79">
        <f t="shared" si="1358"/>
        <v>0</v>
      </c>
      <c r="AV818" s="79">
        <f t="shared" si="1358"/>
        <v>0</v>
      </c>
      <c r="AW818" s="79">
        <f>SUM(Y818:AJ818)</f>
        <v>0</v>
      </c>
      <c r="AX818" s="168">
        <f>Kinder!BL817</f>
        <v>0</v>
      </c>
      <c r="AY818" s="168">
        <f>Kinder!BM817</f>
        <v>0</v>
      </c>
      <c r="AZ818" s="168">
        <f>Kinder!BN817</f>
        <v>0</v>
      </c>
      <c r="BA818" s="168">
        <f>Kinder!BO817</f>
        <v>0</v>
      </c>
      <c r="BB818" s="168">
        <f>Kinder!BP817</f>
        <v>0</v>
      </c>
      <c r="BC818" s="168">
        <f>Kinder!BQ817</f>
        <v>0</v>
      </c>
      <c r="BD818" s="168">
        <f>Kinder!BR817</f>
        <v>0</v>
      </c>
      <c r="BE818" s="168">
        <f>Kinder!BS817</f>
        <v>0</v>
      </c>
      <c r="BF818" s="168">
        <f>Kinder!BT817</f>
        <v>0</v>
      </c>
      <c r="BG818" s="168">
        <f>Kinder!BU817</f>
        <v>0</v>
      </c>
      <c r="BH818" s="168">
        <f>Kinder!BV817</f>
        <v>0</v>
      </c>
      <c r="BI818" s="168">
        <f>Kinder!BW817</f>
        <v>0</v>
      </c>
      <c r="BV818" s="79"/>
      <c r="BW818" s="79">
        <f t="shared" ref="BW818:CH818" si="1359">IF(MIN(AX816,AX817)&gt;4.5,4.5*AX818,BJ817)</f>
        <v>0</v>
      </c>
      <c r="BX818" s="79">
        <f t="shared" si="1359"/>
        <v>0</v>
      </c>
      <c r="BY818" s="79">
        <f t="shared" si="1359"/>
        <v>0</v>
      </c>
      <c r="BZ818" s="79">
        <f t="shared" si="1359"/>
        <v>0</v>
      </c>
      <c r="CA818" s="79">
        <f t="shared" si="1359"/>
        <v>0</v>
      </c>
      <c r="CB818" s="79">
        <f t="shared" si="1359"/>
        <v>0</v>
      </c>
      <c r="CC818" s="79">
        <f t="shared" si="1359"/>
        <v>0</v>
      </c>
      <c r="CD818" s="79">
        <f t="shared" si="1359"/>
        <v>0</v>
      </c>
      <c r="CE818" s="79">
        <f t="shared" si="1359"/>
        <v>0</v>
      </c>
      <c r="CF818" s="79">
        <f t="shared" si="1359"/>
        <v>0</v>
      </c>
      <c r="CG818" s="79">
        <f t="shared" si="1359"/>
        <v>0</v>
      </c>
      <c r="CH818" s="79">
        <f t="shared" si="1359"/>
        <v>0</v>
      </c>
      <c r="CI818" s="79">
        <f>SUM(BW818:CH818)</f>
        <v>0</v>
      </c>
      <c r="CJ818" s="80"/>
      <c r="CK818" s="581"/>
      <c r="CL818" s="581"/>
      <c r="CM818" s="581"/>
    </row>
    <row r="819" spans="1:91" x14ac:dyDescent="0.2">
      <c r="A819" s="124">
        <f>Kinder!E819</f>
        <v>0</v>
      </c>
      <c r="B819">
        <f>Kinder!F819</f>
        <v>0</v>
      </c>
      <c r="C819">
        <f>Kinder!G819</f>
        <v>0</v>
      </c>
      <c r="D819">
        <f>Kinder!H819</f>
        <v>0</v>
      </c>
      <c r="E819">
        <f>Kinder!I819</f>
        <v>0</v>
      </c>
      <c r="F819">
        <f>Kinder!J819</f>
        <v>0</v>
      </c>
      <c r="G819">
        <f>Kinder!K819</f>
        <v>0</v>
      </c>
      <c r="H819">
        <f>Kinder!L819</f>
        <v>0</v>
      </c>
      <c r="I819">
        <f>Kinder!M819</f>
        <v>0</v>
      </c>
      <c r="J819">
        <f>Kinder!N819</f>
        <v>0</v>
      </c>
      <c r="K819">
        <f>Kinder!O819</f>
        <v>0</v>
      </c>
      <c r="L819">
        <f>Kinder!P819</f>
        <v>0</v>
      </c>
      <c r="AX819" s="165">
        <f>IF(Kinder!BL819=4.5,'Berechnung 4_5 _ x'!$E$31,Kinder!BL819)</f>
        <v>0</v>
      </c>
      <c r="AY819" s="165">
        <f>IF(Kinder!F819=4.5,'Berechnung 4_5 _ x'!$E$31,Kinder!F819)</f>
        <v>0</v>
      </c>
      <c r="AZ819" s="165">
        <f>IF(Kinder!G819=4.5,'Berechnung 4_5 _ x'!$E$31,Kinder!G819)</f>
        <v>0</v>
      </c>
      <c r="BA819" s="165">
        <f>IF(Kinder!H819=4.5,'Berechnung 4_5 _ x'!$E$31,Kinder!H819)</f>
        <v>0</v>
      </c>
      <c r="BB819" s="165">
        <f>IF(Kinder!I819=4.5,'Berechnung 4_5 _ x'!$E$31,Kinder!I819)</f>
        <v>0</v>
      </c>
      <c r="BC819" s="165">
        <f>IF(Kinder!J819=4.5,'Berechnung 4_5 _ x'!$E$31,Kinder!J819)</f>
        <v>0</v>
      </c>
      <c r="BD819" s="165">
        <f>IF(Kinder!K819=4.5,'Berechnung 4_5 _ x'!$E$31,Kinder!K819)</f>
        <v>0</v>
      </c>
      <c r="BE819" s="165">
        <f>IF(Kinder!L819=4.5,'Berechnung 4_5 _ x'!$E$31,Kinder!L819)</f>
        <v>0</v>
      </c>
      <c r="BF819" s="165">
        <f>IF(Kinder!M819=4.5,'Berechnung 4_5 _ x'!$E$31,Kinder!M819)</f>
        <v>0</v>
      </c>
      <c r="BG819" s="165">
        <f>IF(Kinder!N819=4.5,'Berechnung 4_5 _ x'!$E$31,Kinder!N819)</f>
        <v>0</v>
      </c>
      <c r="BH819" s="165">
        <f>IF(Kinder!O819=4.5,'Berechnung 4_5 _ x'!$E$31,Kinder!O819)</f>
        <v>0</v>
      </c>
      <c r="BI819" s="165">
        <f>IF(Kinder!P819=4.5,'Berechnung 4_5 _ x'!$E$31,Kinder!P819)</f>
        <v>0</v>
      </c>
      <c r="BJ819" s="165"/>
      <c r="BK819" s="165"/>
      <c r="BL819" s="165"/>
      <c r="BM819" s="165"/>
      <c r="BN819" s="165"/>
      <c r="BO819" s="165"/>
      <c r="BP819" s="165"/>
      <c r="BQ819" s="165"/>
      <c r="BR819" s="165"/>
      <c r="BS819" s="165"/>
      <c r="BT819" s="165"/>
      <c r="BU819" s="165"/>
      <c r="BW819">
        <f t="shared" ref="BW819:CH819" si="1360">IF(MIN(AX819,AX820)&gt;=4.5,1*AX821,BJ820)</f>
        <v>0</v>
      </c>
      <c r="BX819">
        <f t="shared" si="1360"/>
        <v>0</v>
      </c>
      <c r="BY819">
        <f t="shared" si="1360"/>
        <v>0</v>
      </c>
      <c r="BZ819">
        <f t="shared" si="1360"/>
        <v>0</v>
      </c>
      <c r="CA819">
        <f t="shared" si="1360"/>
        <v>0</v>
      </c>
      <c r="CB819">
        <f t="shared" si="1360"/>
        <v>0</v>
      </c>
      <c r="CC819">
        <f t="shared" si="1360"/>
        <v>0</v>
      </c>
      <c r="CD819">
        <f t="shared" si="1360"/>
        <v>0</v>
      </c>
      <c r="CE819">
        <f t="shared" si="1360"/>
        <v>0</v>
      </c>
      <c r="CF819">
        <f t="shared" si="1360"/>
        <v>0</v>
      </c>
      <c r="CG819">
        <f t="shared" si="1360"/>
        <v>0</v>
      </c>
      <c r="CH819">
        <f t="shared" si="1360"/>
        <v>0</v>
      </c>
      <c r="CJ819" s="78">
        <f>SUM(BW819:CH819)</f>
        <v>0</v>
      </c>
      <c r="CK819" s="581">
        <f>CL819+CM819</f>
        <v>0</v>
      </c>
      <c r="CL819" s="581">
        <f>IF(COUNTIF(Kinder!E821:P821,Antrag!$C$4)=0,0,(IF(AND(A819=2,Kinder!E821=Antrag!$C$4),M820,0)+IF(AND(OR(A819=2,B819=2),Kinder!F821=Antrag!$C$4),N820,0)+IF(AND(OR(A819=2,B819=2,C819=2),Kinder!G821=Antrag!$C$4),O820,0)+IF(AND(OR(A819=2,B819=2,C819=2,D819=2),Kinder!H821=Antrag!$C$4),P820,0)+IF(AND(OR(A819=2,B819=2,C819=2,D819=2,E819=2),Kinder!I821=Antrag!$C$4),Q820,0)+IF(AND(OR(A819=2,B819=2,C819=2,D819=2,E819=2,F819=2),Kinder!J821=Antrag!$C$4),R820,0))/12)</f>
        <v>0</v>
      </c>
      <c r="CM819" s="581">
        <f>IF(COUNTIF(Kinder!E821:P821,Antrag!$C$4)=0,0,(IF(AND(OR(A819=2,B819=2,C819=2,D819=2,E819=2,F819=2,G819=2),Kinder!K821=Antrag!$C$4),S820,0)+IF(AND(OR(A819=2,B819=2,C819=2,D819=2,E819=2,F819=2,G819=2,H819=2),Kinder!L821=Antrag!$C$4),T820,0)+IF(AND(OR(A819=2,B819=2,C819=2,D819=2,E819=2,F819=2,G819=2,H819=2,I819=2),Kinder!M821=Antrag!$C$4),U820,0)+IF(AND(OR(A819=2,B819=2,C819=2,D819=2,E819=2,F819=2,G819=2,H819=2,I819=2,J819=2),Kinder!N821=Antrag!$C$4),V820,0)+IF(AND(OR(A819=2,B819=2,C819=2,D819=2,E819=2,F819=2,G819=2,H819=2,I819=2,J819=2,K819=2),Kinder!O821=Antrag!$C$4),W820,0)+IF(AND(OR(A819=2,B819=2,C819=2,D819=2,E819=2,F819=2,G819=2,H819=2,I819=2,J819=2,K819=2,L819=2),Kinder!P821=Antrag!$C$4),X820,0))/12)</f>
        <v>0</v>
      </c>
    </row>
    <row r="820" spans="1:91" x14ac:dyDescent="0.2">
      <c r="A820" s="124"/>
      <c r="M820">
        <f>Kinder!E820</f>
        <v>0</v>
      </c>
      <c r="N820">
        <f>Kinder!F820</f>
        <v>0</v>
      </c>
      <c r="O820">
        <f>Kinder!G820</f>
        <v>0</v>
      </c>
      <c r="P820">
        <f>Kinder!H820</f>
        <v>0</v>
      </c>
      <c r="Q820">
        <f>Kinder!I820</f>
        <v>0</v>
      </c>
      <c r="R820">
        <f>Kinder!J820</f>
        <v>0</v>
      </c>
      <c r="S820">
        <f>Kinder!K820</f>
        <v>0</v>
      </c>
      <c r="T820">
        <f>Kinder!L820</f>
        <v>0</v>
      </c>
      <c r="U820">
        <f>Kinder!M820</f>
        <v>0</v>
      </c>
      <c r="V820">
        <f>Kinder!N820</f>
        <v>0</v>
      </c>
      <c r="W820">
        <f>Kinder!O820</f>
        <v>0</v>
      </c>
      <c r="X820">
        <f>Kinder!P820</f>
        <v>0</v>
      </c>
      <c r="AX820">
        <f>IF(Kinder!BL819&gt;=4.5,IF('Berechnung 4_5 _ x'!D$5="Nein",4.5,IF(Kinder!AJ$903&lt;3,IF(MAX(Kinder!$AJ$903:AJ$903)&lt;3,4.5,Kinder!BL819),MIN('Berechnung 4_5 _ x'!$E$31:$F$32))),Kinder!BL819)</f>
        <v>0</v>
      </c>
      <c r="AY820">
        <f>IF(Kinder!BM819&gt;=4.5,IF('Berechnung 4_5 _ x'!E$5="Nein",4.5,IF(Kinder!AK$903&lt;3,IF(MAX(Kinder!$AJ$903:AK$903)&lt;3,4.5,Kinder!BM819),MIN('Berechnung 4_5 _ x'!$E$31:$F$32))),Kinder!BM819)</f>
        <v>0</v>
      </c>
      <c r="AZ820">
        <f>IF(Kinder!BN819&gt;=4.5,IF('Berechnung 4_5 _ x'!F$5="Nein",4.5,IF(Kinder!AL$903&lt;3,IF(MAX(Kinder!$AJ$903:AL$903)&lt;3,4.5,Kinder!BN819),MIN('Berechnung 4_5 _ x'!$E$31:$F$32))),Kinder!BN819)</f>
        <v>0</v>
      </c>
      <c r="BA820">
        <f>IF(Kinder!BO819&gt;=4.5,IF('Berechnung 4_5 _ x'!G$5="Nein",4.5,IF(Kinder!AM$903&lt;3,IF(MAX(Kinder!$AJ$903:AM$903)&lt;3,4.5,Kinder!BO819),MIN('Berechnung 4_5 _ x'!$E$31:$F$32))),Kinder!BO819)</f>
        <v>0</v>
      </c>
      <c r="BB820">
        <f>IF(Kinder!BP819&gt;=4.5,IF('Berechnung 4_5 _ x'!H$5="Nein",4.5,IF(Kinder!AN$903&lt;3,IF(MAX(Kinder!$AJ$903:AN$903)&lt;3,4.5,Kinder!BP819),MIN('Berechnung 4_5 _ x'!$E$31:$F$32))),Kinder!BP819)</f>
        <v>0</v>
      </c>
      <c r="BC820">
        <f>IF(Kinder!BQ819&gt;=4.5,IF('Berechnung 4_5 _ x'!I$5="Nein",4.5,IF(Kinder!AO$903&lt;3,IF(MAX(Kinder!$AJ$903:AO$903)&lt;3,4.5,Kinder!BQ819),MIN('Berechnung 4_5 _ x'!$E$31:$F$32))),Kinder!BQ819)</f>
        <v>0</v>
      </c>
      <c r="BD820">
        <f>IF(Kinder!BR819&gt;=4.5,IF('Berechnung 4_5 _ x'!J$5="Nein",4.5,IF(Kinder!AP$903&lt;3,IF(MAX(Kinder!$AJ$903:AP$903)&lt;3,4.5,Kinder!BR819),MIN('Berechnung 4_5 _ x'!$E$31:$F$32))),Kinder!BR819)</f>
        <v>0</v>
      </c>
      <c r="BE820">
        <f>IF(Kinder!BS819&gt;=4.5,IF('Berechnung 4_5 _ x'!K$5="Nein",4.5,IF(Kinder!AQ$903&lt;3,IF(MAX(Kinder!$AJ$903:AQ$903)&lt;3,4.5,Kinder!BS819),MIN('Berechnung 4_5 _ x'!$E$31:$F$32))),Kinder!BS819)</f>
        <v>0</v>
      </c>
      <c r="BF820">
        <f>IF(Kinder!BT819&gt;=4.5,IF('Berechnung 4_5 _ x'!L$5="Nein",4.5,IF(Kinder!AR$903&lt;3,IF(MAX(Kinder!$AJ$903:AR$903)&lt;3,4.5,Kinder!BT819),MIN('Berechnung 4_5 _ x'!$E$31:$F$32))),Kinder!BT819)</f>
        <v>0</v>
      </c>
      <c r="BG820">
        <f>IF(Kinder!BU819&gt;=4.5,IF('Berechnung 4_5 _ x'!M$5="Nein",4.5,IF(Kinder!AS$903&lt;3,IF(MAX(Kinder!$AJ$903:AS$903)&lt;3,4.5,Kinder!BU819),MIN('Berechnung 4_5 _ x'!$E$31:$F$32))),Kinder!BU819)</f>
        <v>0</v>
      </c>
      <c r="BH820">
        <f>IF(Kinder!BV819&gt;=4.5,IF('Berechnung 4_5 _ x'!N$5="Nein",4.5,IF(Kinder!AT$903&lt;3,IF(MAX(Kinder!$AJ$903:AT$903)&lt;3,4.5,Kinder!BV819),MIN('Berechnung 4_5 _ x'!$E$31:$F$32))),Kinder!BV819)</f>
        <v>0</v>
      </c>
      <c r="BI820">
        <f>IF(Kinder!BW819&gt;=4.5,IF('Berechnung 4_5 _ x'!O$5="Nein",4.5,IF(Kinder!AU$903&lt;3,IF(MAX(Kinder!$AJ$903:AU$903)&lt;3,4.5,Kinder!BW819),MIN('Berechnung 4_5 _ x'!$E$31:$F$32))),Kinder!BW819)</f>
        <v>0</v>
      </c>
      <c r="BJ820">
        <f t="shared" ref="BJ820:BU820" si="1361">MIN(AX819,AX820)*AX821</f>
        <v>0</v>
      </c>
      <c r="BK820">
        <f t="shared" si="1361"/>
        <v>0</v>
      </c>
      <c r="BL820">
        <f t="shared" si="1361"/>
        <v>0</v>
      </c>
      <c r="BM820">
        <f t="shared" si="1361"/>
        <v>0</v>
      </c>
      <c r="BN820">
        <f t="shared" si="1361"/>
        <v>0</v>
      </c>
      <c r="BO820">
        <f t="shared" si="1361"/>
        <v>0</v>
      </c>
      <c r="BP820">
        <f t="shared" si="1361"/>
        <v>0</v>
      </c>
      <c r="BQ820">
        <f t="shared" si="1361"/>
        <v>0</v>
      </c>
      <c r="BR820">
        <f t="shared" si="1361"/>
        <v>0</v>
      </c>
      <c r="BS820">
        <f t="shared" si="1361"/>
        <v>0</v>
      </c>
      <c r="BT820">
        <f t="shared" si="1361"/>
        <v>0</v>
      </c>
      <c r="BU820">
        <f t="shared" si="1361"/>
        <v>0</v>
      </c>
      <c r="BV820">
        <f>SUM(BJ820:BU820)</f>
        <v>0</v>
      </c>
      <c r="CJ820" s="78"/>
      <c r="CK820" s="581"/>
      <c r="CL820" s="581"/>
      <c r="CM820" s="581"/>
    </row>
    <row r="821" spans="1:91" ht="13.5" thickBot="1" x14ac:dyDescent="0.25">
      <c r="A821" s="167"/>
      <c r="B821" s="79"/>
      <c r="C821" s="79"/>
      <c r="D821" s="79"/>
      <c r="E821" s="79"/>
      <c r="F821" s="79"/>
      <c r="G821" s="79"/>
      <c r="H821" s="79"/>
      <c r="I821" s="79"/>
      <c r="J821" s="79"/>
      <c r="K821" s="79"/>
      <c r="L821" s="79"/>
      <c r="M821" s="79"/>
      <c r="N821" s="79"/>
      <c r="O821" s="79"/>
      <c r="P821" s="79"/>
      <c r="Q821" s="79"/>
      <c r="R821" s="79"/>
      <c r="S821" s="79"/>
      <c r="T821" s="79"/>
      <c r="U821" s="79"/>
      <c r="V821" s="79"/>
      <c r="W821" s="79"/>
      <c r="X821" s="79"/>
      <c r="Y821" s="79">
        <f t="shared" ref="Y821:AJ821" si="1362">A819*M820</f>
        <v>0</v>
      </c>
      <c r="Z821" s="79">
        <f t="shared" si="1362"/>
        <v>0</v>
      </c>
      <c r="AA821" s="79">
        <f t="shared" si="1362"/>
        <v>0</v>
      </c>
      <c r="AB821" s="79">
        <f t="shared" si="1362"/>
        <v>0</v>
      </c>
      <c r="AC821" s="79">
        <f t="shared" si="1362"/>
        <v>0</v>
      </c>
      <c r="AD821" s="79">
        <f t="shared" si="1362"/>
        <v>0</v>
      </c>
      <c r="AE821" s="79">
        <f t="shared" si="1362"/>
        <v>0</v>
      </c>
      <c r="AF821" s="79">
        <f t="shared" si="1362"/>
        <v>0</v>
      </c>
      <c r="AG821" s="79">
        <f t="shared" si="1362"/>
        <v>0</v>
      </c>
      <c r="AH821" s="79">
        <f t="shared" si="1362"/>
        <v>0</v>
      </c>
      <c r="AI821" s="79">
        <f t="shared" si="1362"/>
        <v>0</v>
      </c>
      <c r="AJ821" s="79">
        <f t="shared" si="1362"/>
        <v>0</v>
      </c>
      <c r="AK821" s="79">
        <f t="shared" ref="AK821:AV821" si="1363">IF(A819&gt;4.4,M820,A819*M820)</f>
        <v>0</v>
      </c>
      <c r="AL821" s="79">
        <f t="shared" si="1363"/>
        <v>0</v>
      </c>
      <c r="AM821" s="79">
        <f t="shared" si="1363"/>
        <v>0</v>
      </c>
      <c r="AN821" s="79">
        <f t="shared" si="1363"/>
        <v>0</v>
      </c>
      <c r="AO821" s="79">
        <f t="shared" si="1363"/>
        <v>0</v>
      </c>
      <c r="AP821" s="79">
        <f t="shared" si="1363"/>
        <v>0</v>
      </c>
      <c r="AQ821" s="79">
        <f t="shared" si="1363"/>
        <v>0</v>
      </c>
      <c r="AR821" s="79">
        <f t="shared" si="1363"/>
        <v>0</v>
      </c>
      <c r="AS821" s="79">
        <f t="shared" si="1363"/>
        <v>0</v>
      </c>
      <c r="AT821" s="79">
        <f t="shared" si="1363"/>
        <v>0</v>
      </c>
      <c r="AU821" s="79">
        <f t="shared" si="1363"/>
        <v>0</v>
      </c>
      <c r="AV821" s="79">
        <f t="shared" si="1363"/>
        <v>0</v>
      </c>
      <c r="AW821" s="79">
        <f>SUM(Y821:AJ821)</f>
        <v>0</v>
      </c>
      <c r="AX821" s="168">
        <f>Kinder!BL820</f>
        <v>0</v>
      </c>
      <c r="AY821" s="168">
        <f>Kinder!BM820</f>
        <v>0</v>
      </c>
      <c r="AZ821" s="168">
        <f>Kinder!BN820</f>
        <v>0</v>
      </c>
      <c r="BA821" s="168">
        <f>Kinder!BO820</f>
        <v>0</v>
      </c>
      <c r="BB821" s="168">
        <f>Kinder!BP820</f>
        <v>0</v>
      </c>
      <c r="BC821" s="168">
        <f>Kinder!BQ820</f>
        <v>0</v>
      </c>
      <c r="BD821" s="168">
        <f>Kinder!BR820</f>
        <v>0</v>
      </c>
      <c r="BE821" s="168">
        <f>Kinder!BS820</f>
        <v>0</v>
      </c>
      <c r="BF821" s="168">
        <f>Kinder!BT820</f>
        <v>0</v>
      </c>
      <c r="BG821" s="168">
        <f>Kinder!BU820</f>
        <v>0</v>
      </c>
      <c r="BH821" s="168">
        <f>Kinder!BV820</f>
        <v>0</v>
      </c>
      <c r="BI821" s="168">
        <f>Kinder!BW820</f>
        <v>0</v>
      </c>
      <c r="BV821" s="79"/>
      <c r="BW821" s="79">
        <f t="shared" ref="BW821:CH821" si="1364">IF(MIN(AX819,AX820)&gt;4.5,4.5*AX821,BJ820)</f>
        <v>0</v>
      </c>
      <c r="BX821" s="79">
        <f t="shared" si="1364"/>
        <v>0</v>
      </c>
      <c r="BY821" s="79">
        <f t="shared" si="1364"/>
        <v>0</v>
      </c>
      <c r="BZ821" s="79">
        <f t="shared" si="1364"/>
        <v>0</v>
      </c>
      <c r="CA821" s="79">
        <f t="shared" si="1364"/>
        <v>0</v>
      </c>
      <c r="CB821" s="79">
        <f t="shared" si="1364"/>
        <v>0</v>
      </c>
      <c r="CC821" s="79">
        <f t="shared" si="1364"/>
        <v>0</v>
      </c>
      <c r="CD821" s="79">
        <f t="shared" si="1364"/>
        <v>0</v>
      </c>
      <c r="CE821" s="79">
        <f t="shared" si="1364"/>
        <v>0</v>
      </c>
      <c r="CF821" s="79">
        <f t="shared" si="1364"/>
        <v>0</v>
      </c>
      <c r="CG821" s="79">
        <f t="shared" si="1364"/>
        <v>0</v>
      </c>
      <c r="CH821" s="79">
        <f t="shared" si="1364"/>
        <v>0</v>
      </c>
      <c r="CI821" s="79">
        <f>SUM(BW821:CH821)</f>
        <v>0</v>
      </c>
      <c r="CJ821" s="80"/>
      <c r="CK821" s="581"/>
      <c r="CL821" s="581"/>
      <c r="CM821" s="581"/>
    </row>
    <row r="822" spans="1:91" x14ac:dyDescent="0.2">
      <c r="A822" s="124">
        <f>Kinder!E822</f>
        <v>0</v>
      </c>
      <c r="B822">
        <f>Kinder!F822</f>
        <v>0</v>
      </c>
      <c r="C822">
        <f>Kinder!G822</f>
        <v>0</v>
      </c>
      <c r="D822">
        <f>Kinder!H822</f>
        <v>0</v>
      </c>
      <c r="E822">
        <f>Kinder!I822</f>
        <v>0</v>
      </c>
      <c r="F822">
        <f>Kinder!J822</f>
        <v>0</v>
      </c>
      <c r="G822">
        <f>Kinder!K822</f>
        <v>0</v>
      </c>
      <c r="H822">
        <f>Kinder!L822</f>
        <v>0</v>
      </c>
      <c r="I822">
        <f>Kinder!M822</f>
        <v>0</v>
      </c>
      <c r="J822">
        <f>Kinder!N822</f>
        <v>0</v>
      </c>
      <c r="K822">
        <f>Kinder!O822</f>
        <v>0</v>
      </c>
      <c r="L822">
        <f>Kinder!P822</f>
        <v>0</v>
      </c>
      <c r="AX822" s="165">
        <f>IF(Kinder!BL822=4.5,'Berechnung 4_5 _ x'!$E$31,Kinder!BL822)</f>
        <v>0</v>
      </c>
      <c r="AY822" s="165">
        <f>IF(Kinder!F822=4.5,'Berechnung 4_5 _ x'!$E$31,Kinder!F822)</f>
        <v>0</v>
      </c>
      <c r="AZ822" s="165">
        <f>IF(Kinder!G822=4.5,'Berechnung 4_5 _ x'!$E$31,Kinder!G822)</f>
        <v>0</v>
      </c>
      <c r="BA822" s="165">
        <f>IF(Kinder!H822=4.5,'Berechnung 4_5 _ x'!$E$31,Kinder!H822)</f>
        <v>0</v>
      </c>
      <c r="BB822" s="165">
        <f>IF(Kinder!I822=4.5,'Berechnung 4_5 _ x'!$E$31,Kinder!I822)</f>
        <v>0</v>
      </c>
      <c r="BC822" s="165">
        <f>IF(Kinder!J822=4.5,'Berechnung 4_5 _ x'!$E$31,Kinder!J822)</f>
        <v>0</v>
      </c>
      <c r="BD822" s="165">
        <f>IF(Kinder!K822=4.5,'Berechnung 4_5 _ x'!$E$31,Kinder!K822)</f>
        <v>0</v>
      </c>
      <c r="BE822" s="165">
        <f>IF(Kinder!L822=4.5,'Berechnung 4_5 _ x'!$E$31,Kinder!L822)</f>
        <v>0</v>
      </c>
      <c r="BF822" s="165">
        <f>IF(Kinder!M822=4.5,'Berechnung 4_5 _ x'!$E$31,Kinder!M822)</f>
        <v>0</v>
      </c>
      <c r="BG822" s="165">
        <f>IF(Kinder!N822=4.5,'Berechnung 4_5 _ x'!$E$31,Kinder!N822)</f>
        <v>0</v>
      </c>
      <c r="BH822" s="165">
        <f>IF(Kinder!O822=4.5,'Berechnung 4_5 _ x'!$E$31,Kinder!O822)</f>
        <v>0</v>
      </c>
      <c r="BI822" s="165">
        <f>IF(Kinder!P822=4.5,'Berechnung 4_5 _ x'!$E$31,Kinder!P822)</f>
        <v>0</v>
      </c>
      <c r="BJ822" s="165"/>
      <c r="BK822" s="165"/>
      <c r="BL822" s="165"/>
      <c r="BM822" s="165"/>
      <c r="BN822" s="165"/>
      <c r="BO822" s="165"/>
      <c r="BP822" s="165"/>
      <c r="BQ822" s="165"/>
      <c r="BR822" s="165"/>
      <c r="BS822" s="165"/>
      <c r="BT822" s="165"/>
      <c r="BU822" s="165"/>
      <c r="BW822">
        <f t="shared" ref="BW822:CH822" si="1365">IF(MIN(AX822,AX823)&gt;=4.5,1*AX824,BJ823)</f>
        <v>0</v>
      </c>
      <c r="BX822">
        <f t="shared" si="1365"/>
        <v>0</v>
      </c>
      <c r="BY822">
        <f t="shared" si="1365"/>
        <v>0</v>
      </c>
      <c r="BZ822">
        <f t="shared" si="1365"/>
        <v>0</v>
      </c>
      <c r="CA822">
        <f t="shared" si="1365"/>
        <v>0</v>
      </c>
      <c r="CB822">
        <f t="shared" si="1365"/>
        <v>0</v>
      </c>
      <c r="CC822">
        <f t="shared" si="1365"/>
        <v>0</v>
      </c>
      <c r="CD822">
        <f t="shared" si="1365"/>
        <v>0</v>
      </c>
      <c r="CE822">
        <f t="shared" si="1365"/>
        <v>0</v>
      </c>
      <c r="CF822">
        <f t="shared" si="1365"/>
        <v>0</v>
      </c>
      <c r="CG822">
        <f t="shared" si="1365"/>
        <v>0</v>
      </c>
      <c r="CH822">
        <f t="shared" si="1365"/>
        <v>0</v>
      </c>
      <c r="CJ822" s="78">
        <f>SUM(BW822:CH822)</f>
        <v>0</v>
      </c>
      <c r="CK822" s="581">
        <f>CL822+CM822</f>
        <v>0</v>
      </c>
      <c r="CL822" s="581">
        <f>IF(COUNTIF(Kinder!E824:P824,Antrag!$C$4)=0,0,(IF(AND(A822=2,Kinder!E824=Antrag!$C$4),M823,0)+IF(AND(OR(A822=2,B822=2),Kinder!F824=Antrag!$C$4),N823,0)+IF(AND(OR(A822=2,B822=2,C822=2),Kinder!G824=Antrag!$C$4),O823,0)+IF(AND(OR(A822=2,B822=2,C822=2,D822=2),Kinder!H824=Antrag!$C$4),P823,0)+IF(AND(OR(A822=2,B822=2,C822=2,D822=2,E822=2),Kinder!I824=Antrag!$C$4),Q823,0)+IF(AND(OR(A822=2,B822=2,C822=2,D822=2,E822=2,F822=2),Kinder!J824=Antrag!$C$4),R823,0))/12)</f>
        <v>0</v>
      </c>
      <c r="CM822" s="581">
        <f>IF(COUNTIF(Kinder!E824:P824,Antrag!$C$4)=0,0,(IF(AND(OR(A822=2,B822=2,C822=2,D822=2,E822=2,F822=2,G822=2),Kinder!K824=Antrag!$C$4),S823,0)+IF(AND(OR(A822=2,B822=2,C822=2,D822=2,E822=2,F822=2,G822=2,H822=2),Kinder!L824=Antrag!$C$4),T823,0)+IF(AND(OR(A822=2,B822=2,C822=2,D822=2,E822=2,F822=2,G822=2,H822=2,I822=2),Kinder!M824=Antrag!$C$4),U823,0)+IF(AND(OR(A822=2,B822=2,C822=2,D822=2,E822=2,F822=2,G822=2,H822=2,I822=2,J822=2),Kinder!N824=Antrag!$C$4),V823,0)+IF(AND(OR(A822=2,B822=2,C822=2,D822=2,E822=2,F822=2,G822=2,H822=2,I822=2,J822=2,K822=2),Kinder!O824=Antrag!$C$4),W823,0)+IF(AND(OR(A822=2,B822=2,C822=2,D822=2,E822=2,F822=2,G822=2,H822=2,I822=2,J822=2,K822=2,L822=2),Kinder!P824=Antrag!$C$4),X823,0))/12)</f>
        <v>0</v>
      </c>
    </row>
    <row r="823" spans="1:91" x14ac:dyDescent="0.2">
      <c r="A823" s="124"/>
      <c r="M823">
        <f>Kinder!E823</f>
        <v>0</v>
      </c>
      <c r="N823">
        <f>Kinder!F823</f>
        <v>0</v>
      </c>
      <c r="O823">
        <f>Kinder!G823</f>
        <v>0</v>
      </c>
      <c r="P823">
        <f>Kinder!H823</f>
        <v>0</v>
      </c>
      <c r="Q823">
        <f>Kinder!I823</f>
        <v>0</v>
      </c>
      <c r="R823">
        <f>Kinder!J823</f>
        <v>0</v>
      </c>
      <c r="S823">
        <f>Kinder!K823</f>
        <v>0</v>
      </c>
      <c r="T823">
        <f>Kinder!L823</f>
        <v>0</v>
      </c>
      <c r="U823">
        <f>Kinder!M823</f>
        <v>0</v>
      </c>
      <c r="V823">
        <f>Kinder!N823</f>
        <v>0</v>
      </c>
      <c r="W823">
        <f>Kinder!O823</f>
        <v>0</v>
      </c>
      <c r="X823">
        <f>Kinder!P823</f>
        <v>0</v>
      </c>
      <c r="AX823">
        <f>IF(Kinder!BL822&gt;=4.5,IF('Berechnung 4_5 _ x'!D$5="Nein",4.5,IF(Kinder!AJ$903&lt;3,IF(MAX(Kinder!$AJ$903:AJ$903)&lt;3,4.5,Kinder!BL822),MIN('Berechnung 4_5 _ x'!$E$31:$F$32))),Kinder!BL822)</f>
        <v>0</v>
      </c>
      <c r="AY823">
        <f>IF(Kinder!BM822&gt;=4.5,IF('Berechnung 4_5 _ x'!E$5="Nein",4.5,IF(Kinder!AK$903&lt;3,IF(MAX(Kinder!$AJ$903:AK$903)&lt;3,4.5,Kinder!BM822),MIN('Berechnung 4_5 _ x'!$E$31:$F$32))),Kinder!BM822)</f>
        <v>0</v>
      </c>
      <c r="AZ823">
        <f>IF(Kinder!BN822&gt;=4.5,IF('Berechnung 4_5 _ x'!F$5="Nein",4.5,IF(Kinder!AL$903&lt;3,IF(MAX(Kinder!$AJ$903:AL$903)&lt;3,4.5,Kinder!BN822),MIN('Berechnung 4_5 _ x'!$E$31:$F$32))),Kinder!BN822)</f>
        <v>0</v>
      </c>
      <c r="BA823">
        <f>IF(Kinder!BO822&gt;=4.5,IF('Berechnung 4_5 _ x'!G$5="Nein",4.5,IF(Kinder!AM$903&lt;3,IF(MAX(Kinder!$AJ$903:AM$903)&lt;3,4.5,Kinder!BO822),MIN('Berechnung 4_5 _ x'!$E$31:$F$32))),Kinder!BO822)</f>
        <v>0</v>
      </c>
      <c r="BB823">
        <f>IF(Kinder!BP822&gt;=4.5,IF('Berechnung 4_5 _ x'!H$5="Nein",4.5,IF(Kinder!AN$903&lt;3,IF(MAX(Kinder!$AJ$903:AN$903)&lt;3,4.5,Kinder!BP822),MIN('Berechnung 4_5 _ x'!$E$31:$F$32))),Kinder!BP822)</f>
        <v>0</v>
      </c>
      <c r="BC823">
        <f>IF(Kinder!BQ822&gt;=4.5,IF('Berechnung 4_5 _ x'!I$5="Nein",4.5,IF(Kinder!AO$903&lt;3,IF(MAX(Kinder!$AJ$903:AO$903)&lt;3,4.5,Kinder!BQ822),MIN('Berechnung 4_5 _ x'!$E$31:$F$32))),Kinder!BQ822)</f>
        <v>0</v>
      </c>
      <c r="BD823">
        <f>IF(Kinder!BR822&gt;=4.5,IF('Berechnung 4_5 _ x'!J$5="Nein",4.5,IF(Kinder!AP$903&lt;3,IF(MAX(Kinder!$AJ$903:AP$903)&lt;3,4.5,Kinder!BR822),MIN('Berechnung 4_5 _ x'!$E$31:$F$32))),Kinder!BR822)</f>
        <v>0</v>
      </c>
      <c r="BE823">
        <f>IF(Kinder!BS822&gt;=4.5,IF('Berechnung 4_5 _ x'!K$5="Nein",4.5,IF(Kinder!AQ$903&lt;3,IF(MAX(Kinder!$AJ$903:AQ$903)&lt;3,4.5,Kinder!BS822),MIN('Berechnung 4_5 _ x'!$E$31:$F$32))),Kinder!BS822)</f>
        <v>0</v>
      </c>
      <c r="BF823">
        <f>IF(Kinder!BT822&gt;=4.5,IF('Berechnung 4_5 _ x'!L$5="Nein",4.5,IF(Kinder!AR$903&lt;3,IF(MAX(Kinder!$AJ$903:AR$903)&lt;3,4.5,Kinder!BT822),MIN('Berechnung 4_5 _ x'!$E$31:$F$32))),Kinder!BT822)</f>
        <v>0</v>
      </c>
      <c r="BG823">
        <f>IF(Kinder!BU822&gt;=4.5,IF('Berechnung 4_5 _ x'!M$5="Nein",4.5,IF(Kinder!AS$903&lt;3,IF(MAX(Kinder!$AJ$903:AS$903)&lt;3,4.5,Kinder!BU822),MIN('Berechnung 4_5 _ x'!$E$31:$F$32))),Kinder!BU822)</f>
        <v>0</v>
      </c>
      <c r="BH823">
        <f>IF(Kinder!BV822&gt;=4.5,IF('Berechnung 4_5 _ x'!N$5="Nein",4.5,IF(Kinder!AT$903&lt;3,IF(MAX(Kinder!$AJ$903:AT$903)&lt;3,4.5,Kinder!BV822),MIN('Berechnung 4_5 _ x'!$E$31:$F$32))),Kinder!BV822)</f>
        <v>0</v>
      </c>
      <c r="BI823">
        <f>IF(Kinder!BW822&gt;=4.5,IF('Berechnung 4_5 _ x'!O$5="Nein",4.5,IF(Kinder!AU$903&lt;3,IF(MAX(Kinder!$AJ$903:AU$903)&lt;3,4.5,Kinder!BW822),MIN('Berechnung 4_5 _ x'!$E$31:$F$32))),Kinder!BW822)</f>
        <v>0</v>
      </c>
      <c r="BJ823">
        <f t="shared" ref="BJ823:BU823" si="1366">MIN(AX822,AX823)*AX824</f>
        <v>0</v>
      </c>
      <c r="BK823">
        <f t="shared" si="1366"/>
        <v>0</v>
      </c>
      <c r="BL823">
        <f t="shared" si="1366"/>
        <v>0</v>
      </c>
      <c r="BM823">
        <f t="shared" si="1366"/>
        <v>0</v>
      </c>
      <c r="BN823">
        <f t="shared" si="1366"/>
        <v>0</v>
      </c>
      <c r="BO823">
        <f t="shared" si="1366"/>
        <v>0</v>
      </c>
      <c r="BP823">
        <f t="shared" si="1366"/>
        <v>0</v>
      </c>
      <c r="BQ823">
        <f t="shared" si="1366"/>
        <v>0</v>
      </c>
      <c r="BR823">
        <f t="shared" si="1366"/>
        <v>0</v>
      </c>
      <c r="BS823">
        <f t="shared" si="1366"/>
        <v>0</v>
      </c>
      <c r="BT823">
        <f t="shared" si="1366"/>
        <v>0</v>
      </c>
      <c r="BU823">
        <f t="shared" si="1366"/>
        <v>0</v>
      </c>
      <c r="BV823">
        <f>SUM(BJ823:BU823)</f>
        <v>0</v>
      </c>
      <c r="CJ823" s="78"/>
      <c r="CK823" s="581"/>
      <c r="CL823" s="581"/>
      <c r="CM823" s="581"/>
    </row>
    <row r="824" spans="1:91" ht="13.5" thickBot="1" x14ac:dyDescent="0.25">
      <c r="A824" s="167"/>
      <c r="B824" s="79"/>
      <c r="C824" s="79"/>
      <c r="D824" s="79"/>
      <c r="E824" s="79"/>
      <c r="F824" s="79"/>
      <c r="G824" s="79"/>
      <c r="H824" s="79"/>
      <c r="I824" s="79"/>
      <c r="J824" s="79"/>
      <c r="K824" s="79"/>
      <c r="L824" s="79"/>
      <c r="M824" s="79"/>
      <c r="N824" s="79"/>
      <c r="O824" s="79"/>
      <c r="P824" s="79"/>
      <c r="Q824" s="79"/>
      <c r="R824" s="79"/>
      <c r="S824" s="79"/>
      <c r="T824" s="79"/>
      <c r="U824" s="79"/>
      <c r="V824" s="79"/>
      <c r="W824" s="79"/>
      <c r="X824" s="79"/>
      <c r="Y824" s="79">
        <f t="shared" ref="Y824:AJ824" si="1367">A822*M823</f>
        <v>0</v>
      </c>
      <c r="Z824" s="79">
        <f t="shared" si="1367"/>
        <v>0</v>
      </c>
      <c r="AA824" s="79">
        <f t="shared" si="1367"/>
        <v>0</v>
      </c>
      <c r="AB824" s="79">
        <f t="shared" si="1367"/>
        <v>0</v>
      </c>
      <c r="AC824" s="79">
        <f t="shared" si="1367"/>
        <v>0</v>
      </c>
      <c r="AD824" s="79">
        <f t="shared" si="1367"/>
        <v>0</v>
      </c>
      <c r="AE824" s="79">
        <f t="shared" si="1367"/>
        <v>0</v>
      </c>
      <c r="AF824" s="79">
        <f t="shared" si="1367"/>
        <v>0</v>
      </c>
      <c r="AG824" s="79">
        <f t="shared" si="1367"/>
        <v>0</v>
      </c>
      <c r="AH824" s="79">
        <f t="shared" si="1367"/>
        <v>0</v>
      </c>
      <c r="AI824" s="79">
        <f t="shared" si="1367"/>
        <v>0</v>
      </c>
      <c r="AJ824" s="79">
        <f t="shared" si="1367"/>
        <v>0</v>
      </c>
      <c r="AK824" s="79">
        <f t="shared" ref="AK824:AV824" si="1368">IF(A822&gt;4.4,M823,A822*M823)</f>
        <v>0</v>
      </c>
      <c r="AL824" s="79">
        <f t="shared" si="1368"/>
        <v>0</v>
      </c>
      <c r="AM824" s="79">
        <f t="shared" si="1368"/>
        <v>0</v>
      </c>
      <c r="AN824" s="79">
        <f t="shared" si="1368"/>
        <v>0</v>
      </c>
      <c r="AO824" s="79">
        <f t="shared" si="1368"/>
        <v>0</v>
      </c>
      <c r="AP824" s="79">
        <f t="shared" si="1368"/>
        <v>0</v>
      </c>
      <c r="AQ824" s="79">
        <f t="shared" si="1368"/>
        <v>0</v>
      </c>
      <c r="AR824" s="79">
        <f t="shared" si="1368"/>
        <v>0</v>
      </c>
      <c r="AS824" s="79">
        <f t="shared" si="1368"/>
        <v>0</v>
      </c>
      <c r="AT824" s="79">
        <f t="shared" si="1368"/>
        <v>0</v>
      </c>
      <c r="AU824" s="79">
        <f t="shared" si="1368"/>
        <v>0</v>
      </c>
      <c r="AV824" s="79">
        <f t="shared" si="1368"/>
        <v>0</v>
      </c>
      <c r="AW824" s="79">
        <f>SUM(Y824:AJ824)</f>
        <v>0</v>
      </c>
      <c r="AX824" s="168">
        <f>Kinder!BL823</f>
        <v>0</v>
      </c>
      <c r="AY824" s="168">
        <f>Kinder!BM823</f>
        <v>0</v>
      </c>
      <c r="AZ824" s="168">
        <f>Kinder!BN823</f>
        <v>0</v>
      </c>
      <c r="BA824" s="168">
        <f>Kinder!BO823</f>
        <v>0</v>
      </c>
      <c r="BB824" s="168">
        <f>Kinder!BP823</f>
        <v>0</v>
      </c>
      <c r="BC824" s="168">
        <f>Kinder!BQ823</f>
        <v>0</v>
      </c>
      <c r="BD824" s="168">
        <f>Kinder!BR823</f>
        <v>0</v>
      </c>
      <c r="BE824" s="168">
        <f>Kinder!BS823</f>
        <v>0</v>
      </c>
      <c r="BF824" s="168">
        <f>Kinder!BT823</f>
        <v>0</v>
      </c>
      <c r="BG824" s="168">
        <f>Kinder!BU823</f>
        <v>0</v>
      </c>
      <c r="BH824" s="168">
        <f>Kinder!BV823</f>
        <v>0</v>
      </c>
      <c r="BI824" s="168">
        <f>Kinder!BW823</f>
        <v>0</v>
      </c>
      <c r="BV824" s="79"/>
      <c r="BW824" s="79">
        <f t="shared" ref="BW824:CH824" si="1369">IF(MIN(AX822,AX823)&gt;4.5,4.5*AX824,BJ823)</f>
        <v>0</v>
      </c>
      <c r="BX824" s="79">
        <f t="shared" si="1369"/>
        <v>0</v>
      </c>
      <c r="BY824" s="79">
        <f t="shared" si="1369"/>
        <v>0</v>
      </c>
      <c r="BZ824" s="79">
        <f t="shared" si="1369"/>
        <v>0</v>
      </c>
      <c r="CA824" s="79">
        <f t="shared" si="1369"/>
        <v>0</v>
      </c>
      <c r="CB824" s="79">
        <f t="shared" si="1369"/>
        <v>0</v>
      </c>
      <c r="CC824" s="79">
        <f t="shared" si="1369"/>
        <v>0</v>
      </c>
      <c r="CD824" s="79">
        <f t="shared" si="1369"/>
        <v>0</v>
      </c>
      <c r="CE824" s="79">
        <f t="shared" si="1369"/>
        <v>0</v>
      </c>
      <c r="CF824" s="79">
        <f t="shared" si="1369"/>
        <v>0</v>
      </c>
      <c r="CG824" s="79">
        <f t="shared" si="1369"/>
        <v>0</v>
      </c>
      <c r="CH824" s="79">
        <f t="shared" si="1369"/>
        <v>0</v>
      </c>
      <c r="CI824" s="79">
        <f>SUM(BW824:CH824)</f>
        <v>0</v>
      </c>
      <c r="CJ824" s="80"/>
      <c r="CK824" s="581"/>
      <c r="CL824" s="581"/>
      <c r="CM824" s="581"/>
    </row>
    <row r="825" spans="1:91" x14ac:dyDescent="0.2">
      <c r="A825" s="124">
        <f>Kinder!E825</f>
        <v>0</v>
      </c>
      <c r="B825">
        <f>Kinder!F825</f>
        <v>0</v>
      </c>
      <c r="C825">
        <f>Kinder!G825</f>
        <v>0</v>
      </c>
      <c r="D825">
        <f>Kinder!H825</f>
        <v>0</v>
      </c>
      <c r="E825">
        <f>Kinder!I825</f>
        <v>0</v>
      </c>
      <c r="F825">
        <f>Kinder!J825</f>
        <v>0</v>
      </c>
      <c r="G825">
        <f>Kinder!K825</f>
        <v>0</v>
      </c>
      <c r="H825">
        <f>Kinder!L825</f>
        <v>0</v>
      </c>
      <c r="I825">
        <f>Kinder!M825</f>
        <v>0</v>
      </c>
      <c r="J825">
        <f>Kinder!N825</f>
        <v>0</v>
      </c>
      <c r="K825">
        <f>Kinder!O825</f>
        <v>0</v>
      </c>
      <c r="L825">
        <f>Kinder!P825</f>
        <v>0</v>
      </c>
      <c r="AX825" s="165">
        <f>IF(Kinder!BL825=4.5,'Berechnung 4_5 _ x'!$E$31,Kinder!BL825)</f>
        <v>0</v>
      </c>
      <c r="AY825" s="165">
        <f>IF(Kinder!F825=4.5,'Berechnung 4_5 _ x'!$E$31,Kinder!F825)</f>
        <v>0</v>
      </c>
      <c r="AZ825" s="165">
        <f>IF(Kinder!G825=4.5,'Berechnung 4_5 _ x'!$E$31,Kinder!G825)</f>
        <v>0</v>
      </c>
      <c r="BA825" s="165">
        <f>IF(Kinder!H825=4.5,'Berechnung 4_5 _ x'!$E$31,Kinder!H825)</f>
        <v>0</v>
      </c>
      <c r="BB825" s="165">
        <f>IF(Kinder!I825=4.5,'Berechnung 4_5 _ x'!$E$31,Kinder!I825)</f>
        <v>0</v>
      </c>
      <c r="BC825" s="165">
        <f>IF(Kinder!J825=4.5,'Berechnung 4_5 _ x'!$E$31,Kinder!J825)</f>
        <v>0</v>
      </c>
      <c r="BD825" s="165">
        <f>IF(Kinder!K825=4.5,'Berechnung 4_5 _ x'!$E$31,Kinder!K825)</f>
        <v>0</v>
      </c>
      <c r="BE825" s="165">
        <f>IF(Kinder!L825=4.5,'Berechnung 4_5 _ x'!$E$31,Kinder!L825)</f>
        <v>0</v>
      </c>
      <c r="BF825" s="165">
        <f>IF(Kinder!M825=4.5,'Berechnung 4_5 _ x'!$E$31,Kinder!M825)</f>
        <v>0</v>
      </c>
      <c r="BG825" s="165">
        <f>IF(Kinder!N825=4.5,'Berechnung 4_5 _ x'!$E$31,Kinder!N825)</f>
        <v>0</v>
      </c>
      <c r="BH825" s="165">
        <f>IF(Kinder!O825=4.5,'Berechnung 4_5 _ x'!$E$31,Kinder!O825)</f>
        <v>0</v>
      </c>
      <c r="BI825" s="165">
        <f>IF(Kinder!P825=4.5,'Berechnung 4_5 _ x'!$E$31,Kinder!P825)</f>
        <v>0</v>
      </c>
      <c r="BJ825" s="165"/>
      <c r="BK825" s="165"/>
      <c r="BL825" s="165"/>
      <c r="BM825" s="165"/>
      <c r="BN825" s="165"/>
      <c r="BO825" s="165"/>
      <c r="BP825" s="165"/>
      <c r="BQ825" s="165"/>
      <c r="BR825" s="165"/>
      <c r="BS825" s="165"/>
      <c r="BT825" s="165"/>
      <c r="BU825" s="165"/>
      <c r="BW825">
        <f t="shared" ref="BW825:CH825" si="1370">IF(MIN(AX825,AX826)&gt;=4.5,1*AX827,BJ826)</f>
        <v>0</v>
      </c>
      <c r="BX825">
        <f t="shared" si="1370"/>
        <v>0</v>
      </c>
      <c r="BY825">
        <f t="shared" si="1370"/>
        <v>0</v>
      </c>
      <c r="BZ825">
        <f t="shared" si="1370"/>
        <v>0</v>
      </c>
      <c r="CA825">
        <f t="shared" si="1370"/>
        <v>0</v>
      </c>
      <c r="CB825">
        <f t="shared" si="1370"/>
        <v>0</v>
      </c>
      <c r="CC825">
        <f t="shared" si="1370"/>
        <v>0</v>
      </c>
      <c r="CD825">
        <f t="shared" si="1370"/>
        <v>0</v>
      </c>
      <c r="CE825">
        <f t="shared" si="1370"/>
        <v>0</v>
      </c>
      <c r="CF825">
        <f t="shared" si="1370"/>
        <v>0</v>
      </c>
      <c r="CG825">
        <f t="shared" si="1370"/>
        <v>0</v>
      </c>
      <c r="CH825">
        <f t="shared" si="1370"/>
        <v>0</v>
      </c>
      <c r="CJ825" s="78">
        <f>SUM(BW825:CH825)</f>
        <v>0</v>
      </c>
      <c r="CK825" s="581">
        <f>CL825+CM825</f>
        <v>0</v>
      </c>
      <c r="CL825" s="581">
        <f>IF(COUNTIF(Kinder!E827:P827,Antrag!$C$4)=0,0,(IF(AND(A825=2,Kinder!E827=Antrag!$C$4),M826,0)+IF(AND(OR(A825=2,B825=2),Kinder!F827=Antrag!$C$4),N826,0)+IF(AND(OR(A825=2,B825=2,C825=2),Kinder!G827=Antrag!$C$4),O826,0)+IF(AND(OR(A825=2,B825=2,C825=2,D825=2),Kinder!H827=Antrag!$C$4),P826,0)+IF(AND(OR(A825=2,B825=2,C825=2,D825=2,E825=2),Kinder!I827=Antrag!$C$4),Q826,0)+IF(AND(OR(A825=2,B825=2,C825=2,D825=2,E825=2,F825=2),Kinder!J827=Antrag!$C$4),R826,0))/12)</f>
        <v>0</v>
      </c>
      <c r="CM825" s="581">
        <f>IF(COUNTIF(Kinder!E827:P827,Antrag!$C$4)=0,0,(IF(AND(OR(A825=2,B825=2,C825=2,D825=2,E825=2,F825=2,G825=2),Kinder!K827=Antrag!$C$4),S826,0)+IF(AND(OR(A825=2,B825=2,C825=2,D825=2,E825=2,F825=2,G825=2,H825=2),Kinder!L827=Antrag!$C$4),T826,0)+IF(AND(OR(A825=2,B825=2,C825=2,D825=2,E825=2,F825=2,G825=2,H825=2,I825=2),Kinder!M827=Antrag!$C$4),U826,0)+IF(AND(OR(A825=2,B825=2,C825=2,D825=2,E825=2,F825=2,G825=2,H825=2,I825=2,J825=2),Kinder!N827=Antrag!$C$4),V826,0)+IF(AND(OR(A825=2,B825=2,C825=2,D825=2,E825=2,F825=2,G825=2,H825=2,I825=2,J825=2,K825=2),Kinder!O827=Antrag!$C$4),W826,0)+IF(AND(OR(A825=2,B825=2,C825=2,D825=2,E825=2,F825=2,G825=2,H825=2,I825=2,J825=2,K825=2,L825=2),Kinder!P827=Antrag!$C$4),X826,0))/12)</f>
        <v>0</v>
      </c>
    </row>
    <row r="826" spans="1:91" x14ac:dyDescent="0.2">
      <c r="A826" s="124"/>
      <c r="M826">
        <f>Kinder!E826</f>
        <v>0</v>
      </c>
      <c r="N826">
        <f>Kinder!F826</f>
        <v>0</v>
      </c>
      <c r="O826">
        <f>Kinder!G826</f>
        <v>0</v>
      </c>
      <c r="P826">
        <f>Kinder!H826</f>
        <v>0</v>
      </c>
      <c r="Q826">
        <f>Kinder!I826</f>
        <v>0</v>
      </c>
      <c r="R826">
        <f>Kinder!J826</f>
        <v>0</v>
      </c>
      <c r="S826">
        <f>Kinder!K826</f>
        <v>0</v>
      </c>
      <c r="T826">
        <f>Kinder!L826</f>
        <v>0</v>
      </c>
      <c r="U826">
        <f>Kinder!M826</f>
        <v>0</v>
      </c>
      <c r="V826">
        <f>Kinder!N826</f>
        <v>0</v>
      </c>
      <c r="W826">
        <f>Kinder!O826</f>
        <v>0</v>
      </c>
      <c r="X826">
        <f>Kinder!P826</f>
        <v>0</v>
      </c>
      <c r="AX826">
        <f>IF(Kinder!BL825&gt;=4.5,IF('Berechnung 4_5 _ x'!D$5="Nein",4.5,IF(Kinder!AJ$903&lt;3,IF(MAX(Kinder!$AJ$903:AJ$903)&lt;3,4.5,Kinder!BL825),MIN('Berechnung 4_5 _ x'!$E$31:$F$32))),Kinder!BL825)</f>
        <v>0</v>
      </c>
      <c r="AY826">
        <f>IF(Kinder!BM825&gt;=4.5,IF('Berechnung 4_5 _ x'!E$5="Nein",4.5,IF(Kinder!AK$903&lt;3,IF(MAX(Kinder!$AJ$903:AK$903)&lt;3,4.5,Kinder!BM825),MIN('Berechnung 4_5 _ x'!$E$31:$F$32))),Kinder!BM825)</f>
        <v>0</v>
      </c>
      <c r="AZ826">
        <f>IF(Kinder!BN825&gt;=4.5,IF('Berechnung 4_5 _ x'!F$5="Nein",4.5,IF(Kinder!AL$903&lt;3,IF(MAX(Kinder!$AJ$903:AL$903)&lt;3,4.5,Kinder!BN825),MIN('Berechnung 4_5 _ x'!$E$31:$F$32))),Kinder!BN825)</f>
        <v>0</v>
      </c>
      <c r="BA826">
        <f>IF(Kinder!BO825&gt;=4.5,IF('Berechnung 4_5 _ x'!G$5="Nein",4.5,IF(Kinder!AM$903&lt;3,IF(MAX(Kinder!$AJ$903:AM$903)&lt;3,4.5,Kinder!BO825),MIN('Berechnung 4_5 _ x'!$E$31:$F$32))),Kinder!BO825)</f>
        <v>0</v>
      </c>
      <c r="BB826">
        <f>IF(Kinder!BP825&gt;=4.5,IF('Berechnung 4_5 _ x'!H$5="Nein",4.5,IF(Kinder!AN$903&lt;3,IF(MAX(Kinder!$AJ$903:AN$903)&lt;3,4.5,Kinder!BP825),MIN('Berechnung 4_5 _ x'!$E$31:$F$32))),Kinder!BP825)</f>
        <v>0</v>
      </c>
      <c r="BC826">
        <f>IF(Kinder!BQ825&gt;=4.5,IF('Berechnung 4_5 _ x'!I$5="Nein",4.5,IF(Kinder!AO$903&lt;3,IF(MAX(Kinder!$AJ$903:AO$903)&lt;3,4.5,Kinder!BQ825),MIN('Berechnung 4_5 _ x'!$E$31:$F$32))),Kinder!BQ825)</f>
        <v>0</v>
      </c>
      <c r="BD826">
        <f>IF(Kinder!BR825&gt;=4.5,IF('Berechnung 4_5 _ x'!J$5="Nein",4.5,IF(Kinder!AP$903&lt;3,IF(MAX(Kinder!$AJ$903:AP$903)&lt;3,4.5,Kinder!BR825),MIN('Berechnung 4_5 _ x'!$E$31:$F$32))),Kinder!BR825)</f>
        <v>0</v>
      </c>
      <c r="BE826">
        <f>IF(Kinder!BS825&gt;=4.5,IF('Berechnung 4_5 _ x'!K$5="Nein",4.5,IF(Kinder!AQ$903&lt;3,IF(MAX(Kinder!$AJ$903:AQ$903)&lt;3,4.5,Kinder!BS825),MIN('Berechnung 4_5 _ x'!$E$31:$F$32))),Kinder!BS825)</f>
        <v>0</v>
      </c>
      <c r="BF826">
        <f>IF(Kinder!BT825&gt;=4.5,IF('Berechnung 4_5 _ x'!L$5="Nein",4.5,IF(Kinder!AR$903&lt;3,IF(MAX(Kinder!$AJ$903:AR$903)&lt;3,4.5,Kinder!BT825),MIN('Berechnung 4_5 _ x'!$E$31:$F$32))),Kinder!BT825)</f>
        <v>0</v>
      </c>
      <c r="BG826">
        <f>IF(Kinder!BU825&gt;=4.5,IF('Berechnung 4_5 _ x'!M$5="Nein",4.5,IF(Kinder!AS$903&lt;3,IF(MAX(Kinder!$AJ$903:AS$903)&lt;3,4.5,Kinder!BU825),MIN('Berechnung 4_5 _ x'!$E$31:$F$32))),Kinder!BU825)</f>
        <v>0</v>
      </c>
      <c r="BH826">
        <f>IF(Kinder!BV825&gt;=4.5,IF('Berechnung 4_5 _ x'!N$5="Nein",4.5,IF(Kinder!AT$903&lt;3,IF(MAX(Kinder!$AJ$903:AT$903)&lt;3,4.5,Kinder!BV825),MIN('Berechnung 4_5 _ x'!$E$31:$F$32))),Kinder!BV825)</f>
        <v>0</v>
      </c>
      <c r="BI826">
        <f>IF(Kinder!BW825&gt;=4.5,IF('Berechnung 4_5 _ x'!O$5="Nein",4.5,IF(Kinder!AU$903&lt;3,IF(MAX(Kinder!$AJ$903:AU$903)&lt;3,4.5,Kinder!BW825),MIN('Berechnung 4_5 _ x'!$E$31:$F$32))),Kinder!BW825)</f>
        <v>0</v>
      </c>
      <c r="BJ826">
        <f t="shared" ref="BJ826:BU826" si="1371">MIN(AX825,AX826)*AX827</f>
        <v>0</v>
      </c>
      <c r="BK826">
        <f t="shared" si="1371"/>
        <v>0</v>
      </c>
      <c r="BL826">
        <f t="shared" si="1371"/>
        <v>0</v>
      </c>
      <c r="BM826">
        <f t="shared" si="1371"/>
        <v>0</v>
      </c>
      <c r="BN826">
        <f t="shared" si="1371"/>
        <v>0</v>
      </c>
      <c r="BO826">
        <f t="shared" si="1371"/>
        <v>0</v>
      </c>
      <c r="BP826">
        <f t="shared" si="1371"/>
        <v>0</v>
      </c>
      <c r="BQ826">
        <f t="shared" si="1371"/>
        <v>0</v>
      </c>
      <c r="BR826">
        <f t="shared" si="1371"/>
        <v>0</v>
      </c>
      <c r="BS826">
        <f t="shared" si="1371"/>
        <v>0</v>
      </c>
      <c r="BT826">
        <f t="shared" si="1371"/>
        <v>0</v>
      </c>
      <c r="BU826">
        <f t="shared" si="1371"/>
        <v>0</v>
      </c>
      <c r="BV826">
        <f>SUM(BJ826:BU826)</f>
        <v>0</v>
      </c>
      <c r="CJ826" s="78"/>
      <c r="CK826" s="581"/>
      <c r="CL826" s="581"/>
      <c r="CM826" s="581"/>
    </row>
    <row r="827" spans="1:91" ht="13.5" thickBot="1" x14ac:dyDescent="0.25">
      <c r="A827" s="167"/>
      <c r="B827" s="79"/>
      <c r="C827" s="79"/>
      <c r="D827" s="79"/>
      <c r="E827" s="79"/>
      <c r="F827" s="79"/>
      <c r="G827" s="79"/>
      <c r="H827" s="79"/>
      <c r="I827" s="79"/>
      <c r="J827" s="79"/>
      <c r="K827" s="79"/>
      <c r="L827" s="79"/>
      <c r="M827" s="79"/>
      <c r="N827" s="79"/>
      <c r="O827" s="79"/>
      <c r="P827" s="79"/>
      <c r="Q827" s="79"/>
      <c r="R827" s="79"/>
      <c r="S827" s="79"/>
      <c r="T827" s="79"/>
      <c r="U827" s="79"/>
      <c r="V827" s="79"/>
      <c r="W827" s="79"/>
      <c r="X827" s="79"/>
      <c r="Y827" s="79">
        <f t="shared" ref="Y827:AJ827" si="1372">A825*M826</f>
        <v>0</v>
      </c>
      <c r="Z827" s="79">
        <f t="shared" si="1372"/>
        <v>0</v>
      </c>
      <c r="AA827" s="79">
        <f t="shared" si="1372"/>
        <v>0</v>
      </c>
      <c r="AB827" s="79">
        <f t="shared" si="1372"/>
        <v>0</v>
      </c>
      <c r="AC827" s="79">
        <f t="shared" si="1372"/>
        <v>0</v>
      </c>
      <c r="AD827" s="79">
        <f t="shared" si="1372"/>
        <v>0</v>
      </c>
      <c r="AE827" s="79">
        <f t="shared" si="1372"/>
        <v>0</v>
      </c>
      <c r="AF827" s="79">
        <f t="shared" si="1372"/>
        <v>0</v>
      </c>
      <c r="AG827" s="79">
        <f t="shared" si="1372"/>
        <v>0</v>
      </c>
      <c r="AH827" s="79">
        <f t="shared" si="1372"/>
        <v>0</v>
      </c>
      <c r="AI827" s="79">
        <f t="shared" si="1372"/>
        <v>0</v>
      </c>
      <c r="AJ827" s="79">
        <f t="shared" si="1372"/>
        <v>0</v>
      </c>
      <c r="AK827" s="79">
        <f t="shared" ref="AK827:AV827" si="1373">IF(A825&gt;4.4,M826,A825*M826)</f>
        <v>0</v>
      </c>
      <c r="AL827" s="79">
        <f t="shared" si="1373"/>
        <v>0</v>
      </c>
      <c r="AM827" s="79">
        <f t="shared" si="1373"/>
        <v>0</v>
      </c>
      <c r="AN827" s="79">
        <f t="shared" si="1373"/>
        <v>0</v>
      </c>
      <c r="AO827" s="79">
        <f t="shared" si="1373"/>
        <v>0</v>
      </c>
      <c r="AP827" s="79">
        <f t="shared" si="1373"/>
        <v>0</v>
      </c>
      <c r="AQ827" s="79">
        <f t="shared" si="1373"/>
        <v>0</v>
      </c>
      <c r="AR827" s="79">
        <f t="shared" si="1373"/>
        <v>0</v>
      </c>
      <c r="AS827" s="79">
        <f t="shared" si="1373"/>
        <v>0</v>
      </c>
      <c r="AT827" s="79">
        <f t="shared" si="1373"/>
        <v>0</v>
      </c>
      <c r="AU827" s="79">
        <f t="shared" si="1373"/>
        <v>0</v>
      </c>
      <c r="AV827" s="79">
        <f t="shared" si="1373"/>
        <v>0</v>
      </c>
      <c r="AW827" s="79">
        <f>SUM(Y827:AJ827)</f>
        <v>0</v>
      </c>
      <c r="AX827" s="168">
        <f>Kinder!BL826</f>
        <v>0</v>
      </c>
      <c r="AY827" s="168">
        <f>Kinder!BM826</f>
        <v>0</v>
      </c>
      <c r="AZ827" s="168">
        <f>Kinder!BN826</f>
        <v>0</v>
      </c>
      <c r="BA827" s="168">
        <f>Kinder!BO826</f>
        <v>0</v>
      </c>
      <c r="BB827" s="168">
        <f>Kinder!BP826</f>
        <v>0</v>
      </c>
      <c r="BC827" s="168">
        <f>Kinder!BQ826</f>
        <v>0</v>
      </c>
      <c r="BD827" s="168">
        <f>Kinder!BR826</f>
        <v>0</v>
      </c>
      <c r="BE827" s="168">
        <f>Kinder!BS826</f>
        <v>0</v>
      </c>
      <c r="BF827" s="168">
        <f>Kinder!BT826</f>
        <v>0</v>
      </c>
      <c r="BG827" s="168">
        <f>Kinder!BU826</f>
        <v>0</v>
      </c>
      <c r="BH827" s="168">
        <f>Kinder!BV826</f>
        <v>0</v>
      </c>
      <c r="BI827" s="168">
        <f>Kinder!BW826</f>
        <v>0</v>
      </c>
      <c r="BV827" s="79"/>
      <c r="BW827" s="79">
        <f t="shared" ref="BW827:CH827" si="1374">IF(MIN(AX825,AX826)&gt;4.5,4.5*AX827,BJ826)</f>
        <v>0</v>
      </c>
      <c r="BX827" s="79">
        <f t="shared" si="1374"/>
        <v>0</v>
      </c>
      <c r="BY827" s="79">
        <f t="shared" si="1374"/>
        <v>0</v>
      </c>
      <c r="BZ827" s="79">
        <f t="shared" si="1374"/>
        <v>0</v>
      </c>
      <c r="CA827" s="79">
        <f t="shared" si="1374"/>
        <v>0</v>
      </c>
      <c r="CB827" s="79">
        <f t="shared" si="1374"/>
        <v>0</v>
      </c>
      <c r="CC827" s="79">
        <f t="shared" si="1374"/>
        <v>0</v>
      </c>
      <c r="CD827" s="79">
        <f t="shared" si="1374"/>
        <v>0</v>
      </c>
      <c r="CE827" s="79">
        <f t="shared" si="1374"/>
        <v>0</v>
      </c>
      <c r="CF827" s="79">
        <f t="shared" si="1374"/>
        <v>0</v>
      </c>
      <c r="CG827" s="79">
        <f t="shared" si="1374"/>
        <v>0</v>
      </c>
      <c r="CH827" s="79">
        <f t="shared" si="1374"/>
        <v>0</v>
      </c>
      <c r="CI827" s="79">
        <f>SUM(BW827:CH827)</f>
        <v>0</v>
      </c>
      <c r="CJ827" s="80"/>
      <c r="CK827" s="581"/>
      <c r="CL827" s="581"/>
      <c r="CM827" s="581"/>
    </row>
    <row r="828" spans="1:91" x14ac:dyDescent="0.2">
      <c r="A828" s="124">
        <f>Kinder!E828</f>
        <v>0</v>
      </c>
      <c r="B828">
        <f>Kinder!F828</f>
        <v>0</v>
      </c>
      <c r="C828">
        <f>Kinder!G828</f>
        <v>0</v>
      </c>
      <c r="D828">
        <f>Kinder!H828</f>
        <v>0</v>
      </c>
      <c r="E828">
        <f>Kinder!I828</f>
        <v>0</v>
      </c>
      <c r="F828">
        <f>Kinder!J828</f>
        <v>0</v>
      </c>
      <c r="G828">
        <f>Kinder!K828</f>
        <v>0</v>
      </c>
      <c r="H828">
        <f>Kinder!L828</f>
        <v>0</v>
      </c>
      <c r="I828">
        <f>Kinder!M828</f>
        <v>0</v>
      </c>
      <c r="J828">
        <f>Kinder!N828</f>
        <v>0</v>
      </c>
      <c r="K828">
        <f>Kinder!O828</f>
        <v>0</v>
      </c>
      <c r="L828">
        <f>Kinder!P828</f>
        <v>0</v>
      </c>
      <c r="AX828" s="165">
        <f>IF(Kinder!BL828=4.5,'Berechnung 4_5 _ x'!$E$31,Kinder!BL828)</f>
        <v>0</v>
      </c>
      <c r="AY828" s="165">
        <f>IF(Kinder!F828=4.5,'Berechnung 4_5 _ x'!$E$31,Kinder!F828)</f>
        <v>0</v>
      </c>
      <c r="AZ828" s="165">
        <f>IF(Kinder!G828=4.5,'Berechnung 4_5 _ x'!$E$31,Kinder!G828)</f>
        <v>0</v>
      </c>
      <c r="BA828" s="165">
        <f>IF(Kinder!H828=4.5,'Berechnung 4_5 _ x'!$E$31,Kinder!H828)</f>
        <v>0</v>
      </c>
      <c r="BB828" s="165">
        <f>IF(Kinder!I828=4.5,'Berechnung 4_5 _ x'!$E$31,Kinder!I828)</f>
        <v>0</v>
      </c>
      <c r="BC828" s="165">
        <f>IF(Kinder!J828=4.5,'Berechnung 4_5 _ x'!$E$31,Kinder!J828)</f>
        <v>0</v>
      </c>
      <c r="BD828" s="165">
        <f>IF(Kinder!K828=4.5,'Berechnung 4_5 _ x'!$E$31,Kinder!K828)</f>
        <v>0</v>
      </c>
      <c r="BE828" s="165">
        <f>IF(Kinder!L828=4.5,'Berechnung 4_5 _ x'!$E$31,Kinder!L828)</f>
        <v>0</v>
      </c>
      <c r="BF828" s="165">
        <f>IF(Kinder!M828=4.5,'Berechnung 4_5 _ x'!$E$31,Kinder!M828)</f>
        <v>0</v>
      </c>
      <c r="BG828" s="165">
        <f>IF(Kinder!N828=4.5,'Berechnung 4_5 _ x'!$E$31,Kinder!N828)</f>
        <v>0</v>
      </c>
      <c r="BH828" s="165">
        <f>IF(Kinder!O828=4.5,'Berechnung 4_5 _ x'!$E$31,Kinder!O828)</f>
        <v>0</v>
      </c>
      <c r="BI828" s="165">
        <f>IF(Kinder!P828=4.5,'Berechnung 4_5 _ x'!$E$31,Kinder!P828)</f>
        <v>0</v>
      </c>
      <c r="BJ828" s="165"/>
      <c r="BK828" s="165"/>
      <c r="BL828" s="165"/>
      <c r="BM828" s="165"/>
      <c r="BN828" s="165"/>
      <c r="BO828" s="165"/>
      <c r="BP828" s="165"/>
      <c r="BQ828" s="165"/>
      <c r="BR828" s="165"/>
      <c r="BS828" s="165"/>
      <c r="BT828" s="165"/>
      <c r="BU828" s="165"/>
      <c r="BW828">
        <f t="shared" ref="BW828:CH828" si="1375">IF(MIN(AX828,AX829)&gt;=4.5,1*AX830,BJ829)</f>
        <v>0</v>
      </c>
      <c r="BX828">
        <f t="shared" si="1375"/>
        <v>0</v>
      </c>
      <c r="BY828">
        <f t="shared" si="1375"/>
        <v>0</v>
      </c>
      <c r="BZ828">
        <f t="shared" si="1375"/>
        <v>0</v>
      </c>
      <c r="CA828">
        <f t="shared" si="1375"/>
        <v>0</v>
      </c>
      <c r="CB828">
        <f t="shared" si="1375"/>
        <v>0</v>
      </c>
      <c r="CC828">
        <f t="shared" si="1375"/>
        <v>0</v>
      </c>
      <c r="CD828">
        <f t="shared" si="1375"/>
        <v>0</v>
      </c>
      <c r="CE828">
        <f t="shared" si="1375"/>
        <v>0</v>
      </c>
      <c r="CF828">
        <f t="shared" si="1375"/>
        <v>0</v>
      </c>
      <c r="CG828">
        <f t="shared" si="1375"/>
        <v>0</v>
      </c>
      <c r="CH828">
        <f t="shared" si="1375"/>
        <v>0</v>
      </c>
      <c r="CJ828" s="78">
        <f>SUM(BW828:CH828)</f>
        <v>0</v>
      </c>
      <c r="CK828" s="581">
        <f>CL828+CM828</f>
        <v>0</v>
      </c>
      <c r="CL828" s="581">
        <f>IF(COUNTIF(Kinder!E830:P830,Antrag!$C$4)=0,0,(IF(AND(A828=2,Kinder!E830=Antrag!$C$4),M829,0)+IF(AND(OR(A828=2,B828=2),Kinder!F830=Antrag!$C$4),N829,0)+IF(AND(OR(A828=2,B828=2,C828=2),Kinder!G830=Antrag!$C$4),O829,0)+IF(AND(OR(A828=2,B828=2,C828=2,D828=2),Kinder!H830=Antrag!$C$4),P829,0)+IF(AND(OR(A828=2,B828=2,C828=2,D828=2,E828=2),Kinder!I830=Antrag!$C$4),Q829,0)+IF(AND(OR(A828=2,B828=2,C828=2,D828=2,E828=2,F828=2),Kinder!J830=Antrag!$C$4),R829,0))/12)</f>
        <v>0</v>
      </c>
      <c r="CM828" s="581">
        <f>IF(COUNTIF(Kinder!E830:P830,Antrag!$C$4)=0,0,(IF(AND(OR(A828=2,B828=2,C828=2,D828=2,E828=2,F828=2,G828=2),Kinder!K830=Antrag!$C$4),S829,0)+IF(AND(OR(A828=2,B828=2,C828=2,D828=2,E828=2,F828=2,G828=2,H828=2),Kinder!L830=Antrag!$C$4),T829,0)+IF(AND(OR(A828=2,B828=2,C828=2,D828=2,E828=2,F828=2,G828=2,H828=2,I828=2),Kinder!M830=Antrag!$C$4),U829,0)+IF(AND(OR(A828=2,B828=2,C828=2,D828=2,E828=2,F828=2,G828=2,H828=2,I828=2,J828=2),Kinder!N830=Antrag!$C$4),V829,0)+IF(AND(OR(A828=2,B828=2,C828=2,D828=2,E828=2,F828=2,G828=2,H828=2,I828=2,J828=2,K828=2),Kinder!O830=Antrag!$C$4),W829,0)+IF(AND(OR(A828=2,B828=2,C828=2,D828=2,E828=2,F828=2,G828=2,H828=2,I828=2,J828=2,K828=2,L828=2),Kinder!P830=Antrag!$C$4),X829,0))/12)</f>
        <v>0</v>
      </c>
    </row>
    <row r="829" spans="1:91" x14ac:dyDescent="0.2">
      <c r="A829" s="124"/>
      <c r="M829">
        <f>Kinder!E829</f>
        <v>0</v>
      </c>
      <c r="N829">
        <f>Kinder!F829</f>
        <v>0</v>
      </c>
      <c r="O829">
        <f>Kinder!G829</f>
        <v>0</v>
      </c>
      <c r="P829">
        <f>Kinder!H829</f>
        <v>0</v>
      </c>
      <c r="Q829">
        <f>Kinder!I829</f>
        <v>0</v>
      </c>
      <c r="R829">
        <f>Kinder!J829</f>
        <v>0</v>
      </c>
      <c r="S829">
        <f>Kinder!K829</f>
        <v>0</v>
      </c>
      <c r="T829">
        <f>Kinder!L829</f>
        <v>0</v>
      </c>
      <c r="U829">
        <f>Kinder!M829</f>
        <v>0</v>
      </c>
      <c r="V829">
        <f>Kinder!N829</f>
        <v>0</v>
      </c>
      <c r="W829">
        <f>Kinder!O829</f>
        <v>0</v>
      </c>
      <c r="X829">
        <f>Kinder!P829</f>
        <v>0</v>
      </c>
      <c r="AX829">
        <f>IF(Kinder!BL828&gt;=4.5,IF('Berechnung 4_5 _ x'!D$5="Nein",4.5,IF(Kinder!AJ$903&lt;3,IF(MAX(Kinder!$AJ$903:AJ$903)&lt;3,4.5,Kinder!BL828),MIN('Berechnung 4_5 _ x'!$E$31:$F$32))),Kinder!BL828)</f>
        <v>0</v>
      </c>
      <c r="AY829">
        <f>IF(Kinder!BM828&gt;=4.5,IF('Berechnung 4_5 _ x'!E$5="Nein",4.5,IF(Kinder!AK$903&lt;3,IF(MAX(Kinder!$AJ$903:AK$903)&lt;3,4.5,Kinder!BM828),MIN('Berechnung 4_5 _ x'!$E$31:$F$32))),Kinder!BM828)</f>
        <v>0</v>
      </c>
      <c r="AZ829">
        <f>IF(Kinder!BN828&gt;=4.5,IF('Berechnung 4_5 _ x'!F$5="Nein",4.5,IF(Kinder!AL$903&lt;3,IF(MAX(Kinder!$AJ$903:AL$903)&lt;3,4.5,Kinder!BN828),MIN('Berechnung 4_5 _ x'!$E$31:$F$32))),Kinder!BN828)</f>
        <v>0</v>
      </c>
      <c r="BA829">
        <f>IF(Kinder!BO828&gt;=4.5,IF('Berechnung 4_5 _ x'!G$5="Nein",4.5,IF(Kinder!AM$903&lt;3,IF(MAX(Kinder!$AJ$903:AM$903)&lt;3,4.5,Kinder!BO828),MIN('Berechnung 4_5 _ x'!$E$31:$F$32))),Kinder!BO828)</f>
        <v>0</v>
      </c>
      <c r="BB829">
        <f>IF(Kinder!BP828&gt;=4.5,IF('Berechnung 4_5 _ x'!H$5="Nein",4.5,IF(Kinder!AN$903&lt;3,IF(MAX(Kinder!$AJ$903:AN$903)&lt;3,4.5,Kinder!BP828),MIN('Berechnung 4_5 _ x'!$E$31:$F$32))),Kinder!BP828)</f>
        <v>0</v>
      </c>
      <c r="BC829">
        <f>IF(Kinder!BQ828&gt;=4.5,IF('Berechnung 4_5 _ x'!I$5="Nein",4.5,IF(Kinder!AO$903&lt;3,IF(MAX(Kinder!$AJ$903:AO$903)&lt;3,4.5,Kinder!BQ828),MIN('Berechnung 4_5 _ x'!$E$31:$F$32))),Kinder!BQ828)</f>
        <v>0</v>
      </c>
      <c r="BD829">
        <f>IF(Kinder!BR828&gt;=4.5,IF('Berechnung 4_5 _ x'!J$5="Nein",4.5,IF(Kinder!AP$903&lt;3,IF(MAX(Kinder!$AJ$903:AP$903)&lt;3,4.5,Kinder!BR828),MIN('Berechnung 4_5 _ x'!$E$31:$F$32))),Kinder!BR828)</f>
        <v>0</v>
      </c>
      <c r="BE829">
        <f>IF(Kinder!BS828&gt;=4.5,IF('Berechnung 4_5 _ x'!K$5="Nein",4.5,IF(Kinder!AQ$903&lt;3,IF(MAX(Kinder!$AJ$903:AQ$903)&lt;3,4.5,Kinder!BS828),MIN('Berechnung 4_5 _ x'!$E$31:$F$32))),Kinder!BS828)</f>
        <v>0</v>
      </c>
      <c r="BF829">
        <f>IF(Kinder!BT828&gt;=4.5,IF('Berechnung 4_5 _ x'!L$5="Nein",4.5,IF(Kinder!AR$903&lt;3,IF(MAX(Kinder!$AJ$903:AR$903)&lt;3,4.5,Kinder!BT828),MIN('Berechnung 4_5 _ x'!$E$31:$F$32))),Kinder!BT828)</f>
        <v>0</v>
      </c>
      <c r="BG829">
        <f>IF(Kinder!BU828&gt;=4.5,IF('Berechnung 4_5 _ x'!M$5="Nein",4.5,IF(Kinder!AS$903&lt;3,IF(MAX(Kinder!$AJ$903:AS$903)&lt;3,4.5,Kinder!BU828),MIN('Berechnung 4_5 _ x'!$E$31:$F$32))),Kinder!BU828)</f>
        <v>0</v>
      </c>
      <c r="BH829">
        <f>IF(Kinder!BV828&gt;=4.5,IF('Berechnung 4_5 _ x'!N$5="Nein",4.5,IF(Kinder!AT$903&lt;3,IF(MAX(Kinder!$AJ$903:AT$903)&lt;3,4.5,Kinder!BV828),MIN('Berechnung 4_5 _ x'!$E$31:$F$32))),Kinder!BV828)</f>
        <v>0</v>
      </c>
      <c r="BI829">
        <f>IF(Kinder!BW828&gt;=4.5,IF('Berechnung 4_5 _ x'!O$5="Nein",4.5,IF(Kinder!AU$903&lt;3,IF(MAX(Kinder!$AJ$903:AU$903)&lt;3,4.5,Kinder!BW828),MIN('Berechnung 4_5 _ x'!$E$31:$F$32))),Kinder!BW828)</f>
        <v>0</v>
      </c>
      <c r="BJ829">
        <f t="shared" ref="BJ829:BU829" si="1376">MIN(AX828,AX829)*AX830</f>
        <v>0</v>
      </c>
      <c r="BK829">
        <f t="shared" si="1376"/>
        <v>0</v>
      </c>
      <c r="BL829">
        <f t="shared" si="1376"/>
        <v>0</v>
      </c>
      <c r="BM829">
        <f t="shared" si="1376"/>
        <v>0</v>
      </c>
      <c r="BN829">
        <f t="shared" si="1376"/>
        <v>0</v>
      </c>
      <c r="BO829">
        <f t="shared" si="1376"/>
        <v>0</v>
      </c>
      <c r="BP829">
        <f t="shared" si="1376"/>
        <v>0</v>
      </c>
      <c r="BQ829">
        <f t="shared" si="1376"/>
        <v>0</v>
      </c>
      <c r="BR829">
        <f t="shared" si="1376"/>
        <v>0</v>
      </c>
      <c r="BS829">
        <f t="shared" si="1376"/>
        <v>0</v>
      </c>
      <c r="BT829">
        <f t="shared" si="1376"/>
        <v>0</v>
      </c>
      <c r="BU829">
        <f t="shared" si="1376"/>
        <v>0</v>
      </c>
      <c r="BV829">
        <f>SUM(BJ829:BU829)</f>
        <v>0</v>
      </c>
      <c r="CJ829" s="78"/>
      <c r="CK829" s="581"/>
      <c r="CL829" s="581"/>
      <c r="CM829" s="581"/>
    </row>
    <row r="830" spans="1:91" ht="13.5" thickBot="1" x14ac:dyDescent="0.25">
      <c r="A830" s="167"/>
      <c r="B830" s="79"/>
      <c r="C830" s="79"/>
      <c r="D830" s="79"/>
      <c r="E830" s="79"/>
      <c r="F830" s="79"/>
      <c r="G830" s="79"/>
      <c r="H830" s="79"/>
      <c r="I830" s="79"/>
      <c r="J830" s="79"/>
      <c r="K830" s="79"/>
      <c r="L830" s="79"/>
      <c r="M830" s="79"/>
      <c r="N830" s="79"/>
      <c r="O830" s="79"/>
      <c r="P830" s="79"/>
      <c r="Q830" s="79"/>
      <c r="R830" s="79"/>
      <c r="S830" s="79"/>
      <c r="T830" s="79"/>
      <c r="U830" s="79"/>
      <c r="V830" s="79"/>
      <c r="W830" s="79"/>
      <c r="X830" s="79"/>
      <c r="Y830" s="79">
        <f t="shared" ref="Y830:AJ830" si="1377">A828*M829</f>
        <v>0</v>
      </c>
      <c r="Z830" s="79">
        <f t="shared" si="1377"/>
        <v>0</v>
      </c>
      <c r="AA830" s="79">
        <f t="shared" si="1377"/>
        <v>0</v>
      </c>
      <c r="AB830" s="79">
        <f t="shared" si="1377"/>
        <v>0</v>
      </c>
      <c r="AC830" s="79">
        <f t="shared" si="1377"/>
        <v>0</v>
      </c>
      <c r="AD830" s="79">
        <f t="shared" si="1377"/>
        <v>0</v>
      </c>
      <c r="AE830" s="79">
        <f t="shared" si="1377"/>
        <v>0</v>
      </c>
      <c r="AF830" s="79">
        <f t="shared" si="1377"/>
        <v>0</v>
      </c>
      <c r="AG830" s="79">
        <f t="shared" si="1377"/>
        <v>0</v>
      </c>
      <c r="AH830" s="79">
        <f t="shared" si="1377"/>
        <v>0</v>
      </c>
      <c r="AI830" s="79">
        <f t="shared" si="1377"/>
        <v>0</v>
      </c>
      <c r="AJ830" s="79">
        <f t="shared" si="1377"/>
        <v>0</v>
      </c>
      <c r="AK830" s="79">
        <f t="shared" ref="AK830:AV830" si="1378">IF(A828&gt;4.4,M829,A828*M829)</f>
        <v>0</v>
      </c>
      <c r="AL830" s="79">
        <f t="shared" si="1378"/>
        <v>0</v>
      </c>
      <c r="AM830" s="79">
        <f t="shared" si="1378"/>
        <v>0</v>
      </c>
      <c r="AN830" s="79">
        <f t="shared" si="1378"/>
        <v>0</v>
      </c>
      <c r="AO830" s="79">
        <f t="shared" si="1378"/>
        <v>0</v>
      </c>
      <c r="AP830" s="79">
        <f t="shared" si="1378"/>
        <v>0</v>
      </c>
      <c r="AQ830" s="79">
        <f t="shared" si="1378"/>
        <v>0</v>
      </c>
      <c r="AR830" s="79">
        <f t="shared" si="1378"/>
        <v>0</v>
      </c>
      <c r="AS830" s="79">
        <f t="shared" si="1378"/>
        <v>0</v>
      </c>
      <c r="AT830" s="79">
        <f t="shared" si="1378"/>
        <v>0</v>
      </c>
      <c r="AU830" s="79">
        <f t="shared" si="1378"/>
        <v>0</v>
      </c>
      <c r="AV830" s="79">
        <f t="shared" si="1378"/>
        <v>0</v>
      </c>
      <c r="AW830" s="79">
        <f>SUM(Y830:AJ830)</f>
        <v>0</v>
      </c>
      <c r="AX830" s="168">
        <f>Kinder!BL829</f>
        <v>0</v>
      </c>
      <c r="AY830" s="168">
        <f>Kinder!BM829</f>
        <v>0</v>
      </c>
      <c r="AZ830" s="168">
        <f>Kinder!BN829</f>
        <v>0</v>
      </c>
      <c r="BA830" s="168">
        <f>Kinder!BO829</f>
        <v>0</v>
      </c>
      <c r="BB830" s="168">
        <f>Kinder!BP829</f>
        <v>0</v>
      </c>
      <c r="BC830" s="168">
        <f>Kinder!BQ829</f>
        <v>0</v>
      </c>
      <c r="BD830" s="168">
        <f>Kinder!BR829</f>
        <v>0</v>
      </c>
      <c r="BE830" s="168">
        <f>Kinder!BS829</f>
        <v>0</v>
      </c>
      <c r="BF830" s="168">
        <f>Kinder!BT829</f>
        <v>0</v>
      </c>
      <c r="BG830" s="168">
        <f>Kinder!BU829</f>
        <v>0</v>
      </c>
      <c r="BH830" s="168">
        <f>Kinder!BV829</f>
        <v>0</v>
      </c>
      <c r="BI830" s="168">
        <f>Kinder!BW829</f>
        <v>0</v>
      </c>
      <c r="BV830" s="79"/>
      <c r="BW830" s="79">
        <f t="shared" ref="BW830:CH830" si="1379">IF(MIN(AX828,AX829)&gt;4.5,4.5*AX830,BJ829)</f>
        <v>0</v>
      </c>
      <c r="BX830" s="79">
        <f t="shared" si="1379"/>
        <v>0</v>
      </c>
      <c r="BY830" s="79">
        <f t="shared" si="1379"/>
        <v>0</v>
      </c>
      <c r="BZ830" s="79">
        <f t="shared" si="1379"/>
        <v>0</v>
      </c>
      <c r="CA830" s="79">
        <f t="shared" si="1379"/>
        <v>0</v>
      </c>
      <c r="CB830" s="79">
        <f t="shared" si="1379"/>
        <v>0</v>
      </c>
      <c r="CC830" s="79">
        <f t="shared" si="1379"/>
        <v>0</v>
      </c>
      <c r="CD830" s="79">
        <f t="shared" si="1379"/>
        <v>0</v>
      </c>
      <c r="CE830" s="79">
        <f t="shared" si="1379"/>
        <v>0</v>
      </c>
      <c r="CF830" s="79">
        <f t="shared" si="1379"/>
        <v>0</v>
      </c>
      <c r="CG830" s="79">
        <f t="shared" si="1379"/>
        <v>0</v>
      </c>
      <c r="CH830" s="79">
        <f t="shared" si="1379"/>
        <v>0</v>
      </c>
      <c r="CI830" s="79">
        <f>SUM(BW830:CH830)</f>
        <v>0</v>
      </c>
      <c r="CJ830" s="80"/>
      <c r="CK830" s="581"/>
      <c r="CL830" s="581"/>
      <c r="CM830" s="581"/>
    </row>
    <row r="831" spans="1:91" x14ac:dyDescent="0.2">
      <c r="A831" s="124">
        <f>Kinder!E831</f>
        <v>0</v>
      </c>
      <c r="B831">
        <f>Kinder!F831</f>
        <v>0</v>
      </c>
      <c r="C831">
        <f>Kinder!G831</f>
        <v>0</v>
      </c>
      <c r="D831">
        <f>Kinder!H831</f>
        <v>0</v>
      </c>
      <c r="E831">
        <f>Kinder!I831</f>
        <v>0</v>
      </c>
      <c r="F831">
        <f>Kinder!J831</f>
        <v>0</v>
      </c>
      <c r="G831">
        <f>Kinder!K831</f>
        <v>0</v>
      </c>
      <c r="H831">
        <f>Kinder!L831</f>
        <v>0</v>
      </c>
      <c r="I831">
        <f>Kinder!M831</f>
        <v>0</v>
      </c>
      <c r="J831">
        <f>Kinder!N831</f>
        <v>0</v>
      </c>
      <c r="K831">
        <f>Kinder!O831</f>
        <v>0</v>
      </c>
      <c r="L831">
        <f>Kinder!P831</f>
        <v>0</v>
      </c>
      <c r="AX831" s="165">
        <f>IF(Kinder!BL831=4.5,'Berechnung 4_5 _ x'!$E$31,Kinder!BL831)</f>
        <v>0</v>
      </c>
      <c r="AY831" s="165">
        <f>IF(Kinder!F831=4.5,'Berechnung 4_5 _ x'!$E$31,Kinder!F831)</f>
        <v>0</v>
      </c>
      <c r="AZ831" s="165">
        <f>IF(Kinder!G831=4.5,'Berechnung 4_5 _ x'!$E$31,Kinder!G831)</f>
        <v>0</v>
      </c>
      <c r="BA831" s="165">
        <f>IF(Kinder!H831=4.5,'Berechnung 4_5 _ x'!$E$31,Kinder!H831)</f>
        <v>0</v>
      </c>
      <c r="BB831" s="165">
        <f>IF(Kinder!I831=4.5,'Berechnung 4_5 _ x'!$E$31,Kinder!I831)</f>
        <v>0</v>
      </c>
      <c r="BC831" s="165">
        <f>IF(Kinder!J831=4.5,'Berechnung 4_5 _ x'!$E$31,Kinder!J831)</f>
        <v>0</v>
      </c>
      <c r="BD831" s="165">
        <f>IF(Kinder!K831=4.5,'Berechnung 4_5 _ x'!$E$31,Kinder!K831)</f>
        <v>0</v>
      </c>
      <c r="BE831" s="165">
        <f>IF(Kinder!L831=4.5,'Berechnung 4_5 _ x'!$E$31,Kinder!L831)</f>
        <v>0</v>
      </c>
      <c r="BF831" s="165">
        <f>IF(Kinder!M831=4.5,'Berechnung 4_5 _ x'!$E$31,Kinder!M831)</f>
        <v>0</v>
      </c>
      <c r="BG831" s="165">
        <f>IF(Kinder!N831=4.5,'Berechnung 4_5 _ x'!$E$31,Kinder!N831)</f>
        <v>0</v>
      </c>
      <c r="BH831" s="165">
        <f>IF(Kinder!O831=4.5,'Berechnung 4_5 _ x'!$E$31,Kinder!O831)</f>
        <v>0</v>
      </c>
      <c r="BI831" s="165">
        <f>IF(Kinder!P831=4.5,'Berechnung 4_5 _ x'!$E$31,Kinder!P831)</f>
        <v>0</v>
      </c>
      <c r="BJ831" s="165"/>
      <c r="BK831" s="165"/>
      <c r="BL831" s="165"/>
      <c r="BM831" s="165"/>
      <c r="BN831" s="165"/>
      <c r="BO831" s="165"/>
      <c r="BP831" s="165"/>
      <c r="BQ831" s="165"/>
      <c r="BR831" s="165"/>
      <c r="BS831" s="165"/>
      <c r="BT831" s="165"/>
      <c r="BU831" s="165"/>
      <c r="BW831">
        <f t="shared" ref="BW831:CH831" si="1380">IF(MIN(AX831,AX832)&gt;=4.5,1*AX833,BJ832)</f>
        <v>0</v>
      </c>
      <c r="BX831">
        <f t="shared" si="1380"/>
        <v>0</v>
      </c>
      <c r="BY831">
        <f t="shared" si="1380"/>
        <v>0</v>
      </c>
      <c r="BZ831">
        <f t="shared" si="1380"/>
        <v>0</v>
      </c>
      <c r="CA831">
        <f t="shared" si="1380"/>
        <v>0</v>
      </c>
      <c r="CB831">
        <f t="shared" si="1380"/>
        <v>0</v>
      </c>
      <c r="CC831">
        <f t="shared" si="1380"/>
        <v>0</v>
      </c>
      <c r="CD831">
        <f t="shared" si="1380"/>
        <v>0</v>
      </c>
      <c r="CE831">
        <f t="shared" si="1380"/>
        <v>0</v>
      </c>
      <c r="CF831">
        <f t="shared" si="1380"/>
        <v>0</v>
      </c>
      <c r="CG831">
        <f t="shared" si="1380"/>
        <v>0</v>
      </c>
      <c r="CH831">
        <f t="shared" si="1380"/>
        <v>0</v>
      </c>
      <c r="CJ831" s="78">
        <f>SUM(BW831:CH831)</f>
        <v>0</v>
      </c>
      <c r="CK831" s="581">
        <f>CL831+CM831</f>
        <v>0</v>
      </c>
      <c r="CL831" s="581">
        <f>IF(COUNTIF(Kinder!E833:P833,Antrag!$C$4)=0,0,(IF(AND(A831=2,Kinder!E833=Antrag!$C$4),M832,0)+IF(AND(OR(A831=2,B831=2),Kinder!F833=Antrag!$C$4),N832,0)+IF(AND(OR(A831=2,B831=2,C831=2),Kinder!G833=Antrag!$C$4),O832,0)+IF(AND(OR(A831=2,B831=2,C831=2,D831=2),Kinder!H833=Antrag!$C$4),P832,0)+IF(AND(OR(A831=2,B831=2,C831=2,D831=2,E831=2),Kinder!I833=Antrag!$C$4),Q832,0)+IF(AND(OR(A831=2,B831=2,C831=2,D831=2,E831=2,F831=2),Kinder!J833=Antrag!$C$4),R832,0))/12)</f>
        <v>0</v>
      </c>
      <c r="CM831" s="581">
        <f>IF(COUNTIF(Kinder!E833:P833,Antrag!$C$4)=0,0,(IF(AND(OR(A831=2,B831=2,C831=2,D831=2,E831=2,F831=2,G831=2),Kinder!K833=Antrag!$C$4),S832,0)+IF(AND(OR(A831=2,B831=2,C831=2,D831=2,E831=2,F831=2,G831=2,H831=2),Kinder!L833=Antrag!$C$4),T832,0)+IF(AND(OR(A831=2,B831=2,C831=2,D831=2,E831=2,F831=2,G831=2,H831=2,I831=2),Kinder!M833=Antrag!$C$4),U832,0)+IF(AND(OR(A831=2,B831=2,C831=2,D831=2,E831=2,F831=2,G831=2,H831=2,I831=2,J831=2),Kinder!N833=Antrag!$C$4),V832,0)+IF(AND(OR(A831=2,B831=2,C831=2,D831=2,E831=2,F831=2,G831=2,H831=2,I831=2,J831=2,K831=2),Kinder!O833=Antrag!$C$4),W832,0)+IF(AND(OR(A831=2,B831=2,C831=2,D831=2,E831=2,F831=2,G831=2,H831=2,I831=2,J831=2,K831=2,L831=2),Kinder!P833=Antrag!$C$4),X832,0))/12)</f>
        <v>0</v>
      </c>
    </row>
    <row r="832" spans="1:91" x14ac:dyDescent="0.2">
      <c r="A832" s="124"/>
      <c r="M832">
        <f>Kinder!E832</f>
        <v>0</v>
      </c>
      <c r="N832">
        <f>Kinder!F832</f>
        <v>0</v>
      </c>
      <c r="O832">
        <f>Kinder!G832</f>
        <v>0</v>
      </c>
      <c r="P832">
        <f>Kinder!H832</f>
        <v>0</v>
      </c>
      <c r="Q832">
        <f>Kinder!I832</f>
        <v>0</v>
      </c>
      <c r="R832">
        <f>Kinder!J832</f>
        <v>0</v>
      </c>
      <c r="S832">
        <f>Kinder!K832</f>
        <v>0</v>
      </c>
      <c r="T832">
        <f>Kinder!L832</f>
        <v>0</v>
      </c>
      <c r="U832">
        <f>Kinder!M832</f>
        <v>0</v>
      </c>
      <c r="V832">
        <f>Kinder!N832</f>
        <v>0</v>
      </c>
      <c r="W832">
        <f>Kinder!O832</f>
        <v>0</v>
      </c>
      <c r="X832">
        <f>Kinder!P832</f>
        <v>0</v>
      </c>
      <c r="AX832">
        <f>IF(Kinder!BL831&gt;=4.5,IF('Berechnung 4_5 _ x'!D$5="Nein",4.5,IF(Kinder!AJ$903&lt;3,IF(MAX(Kinder!$AJ$903:AJ$903)&lt;3,4.5,Kinder!BL831),MIN('Berechnung 4_5 _ x'!$E$31:$F$32))),Kinder!BL831)</f>
        <v>0</v>
      </c>
      <c r="AY832">
        <f>IF(Kinder!BM831&gt;=4.5,IF('Berechnung 4_5 _ x'!E$5="Nein",4.5,IF(Kinder!AK$903&lt;3,IF(MAX(Kinder!$AJ$903:AK$903)&lt;3,4.5,Kinder!BM831),MIN('Berechnung 4_5 _ x'!$E$31:$F$32))),Kinder!BM831)</f>
        <v>0</v>
      </c>
      <c r="AZ832">
        <f>IF(Kinder!BN831&gt;=4.5,IF('Berechnung 4_5 _ x'!F$5="Nein",4.5,IF(Kinder!AL$903&lt;3,IF(MAX(Kinder!$AJ$903:AL$903)&lt;3,4.5,Kinder!BN831),MIN('Berechnung 4_5 _ x'!$E$31:$F$32))),Kinder!BN831)</f>
        <v>0</v>
      </c>
      <c r="BA832">
        <f>IF(Kinder!BO831&gt;=4.5,IF('Berechnung 4_5 _ x'!G$5="Nein",4.5,IF(Kinder!AM$903&lt;3,IF(MAX(Kinder!$AJ$903:AM$903)&lt;3,4.5,Kinder!BO831),MIN('Berechnung 4_5 _ x'!$E$31:$F$32))),Kinder!BO831)</f>
        <v>0</v>
      </c>
      <c r="BB832">
        <f>IF(Kinder!BP831&gt;=4.5,IF('Berechnung 4_5 _ x'!H$5="Nein",4.5,IF(Kinder!AN$903&lt;3,IF(MAX(Kinder!$AJ$903:AN$903)&lt;3,4.5,Kinder!BP831),MIN('Berechnung 4_5 _ x'!$E$31:$F$32))),Kinder!BP831)</f>
        <v>0</v>
      </c>
      <c r="BC832">
        <f>IF(Kinder!BQ831&gt;=4.5,IF('Berechnung 4_5 _ x'!I$5="Nein",4.5,IF(Kinder!AO$903&lt;3,IF(MAX(Kinder!$AJ$903:AO$903)&lt;3,4.5,Kinder!BQ831),MIN('Berechnung 4_5 _ x'!$E$31:$F$32))),Kinder!BQ831)</f>
        <v>0</v>
      </c>
      <c r="BD832">
        <f>IF(Kinder!BR831&gt;=4.5,IF('Berechnung 4_5 _ x'!J$5="Nein",4.5,IF(Kinder!AP$903&lt;3,IF(MAX(Kinder!$AJ$903:AP$903)&lt;3,4.5,Kinder!BR831),MIN('Berechnung 4_5 _ x'!$E$31:$F$32))),Kinder!BR831)</f>
        <v>0</v>
      </c>
      <c r="BE832">
        <f>IF(Kinder!BS831&gt;=4.5,IF('Berechnung 4_5 _ x'!K$5="Nein",4.5,IF(Kinder!AQ$903&lt;3,IF(MAX(Kinder!$AJ$903:AQ$903)&lt;3,4.5,Kinder!BS831),MIN('Berechnung 4_5 _ x'!$E$31:$F$32))),Kinder!BS831)</f>
        <v>0</v>
      </c>
      <c r="BF832">
        <f>IF(Kinder!BT831&gt;=4.5,IF('Berechnung 4_5 _ x'!L$5="Nein",4.5,IF(Kinder!AR$903&lt;3,IF(MAX(Kinder!$AJ$903:AR$903)&lt;3,4.5,Kinder!BT831),MIN('Berechnung 4_5 _ x'!$E$31:$F$32))),Kinder!BT831)</f>
        <v>0</v>
      </c>
      <c r="BG832">
        <f>IF(Kinder!BU831&gt;=4.5,IF('Berechnung 4_5 _ x'!M$5="Nein",4.5,IF(Kinder!AS$903&lt;3,IF(MAX(Kinder!$AJ$903:AS$903)&lt;3,4.5,Kinder!BU831),MIN('Berechnung 4_5 _ x'!$E$31:$F$32))),Kinder!BU831)</f>
        <v>0</v>
      </c>
      <c r="BH832">
        <f>IF(Kinder!BV831&gt;=4.5,IF('Berechnung 4_5 _ x'!N$5="Nein",4.5,IF(Kinder!AT$903&lt;3,IF(MAX(Kinder!$AJ$903:AT$903)&lt;3,4.5,Kinder!BV831),MIN('Berechnung 4_5 _ x'!$E$31:$F$32))),Kinder!BV831)</f>
        <v>0</v>
      </c>
      <c r="BI832">
        <f>IF(Kinder!BW831&gt;=4.5,IF('Berechnung 4_5 _ x'!O$5="Nein",4.5,IF(Kinder!AU$903&lt;3,IF(MAX(Kinder!$AJ$903:AU$903)&lt;3,4.5,Kinder!BW831),MIN('Berechnung 4_5 _ x'!$E$31:$F$32))),Kinder!BW831)</f>
        <v>0</v>
      </c>
      <c r="BJ832">
        <f t="shared" ref="BJ832:BU832" si="1381">MIN(AX831,AX832)*AX833</f>
        <v>0</v>
      </c>
      <c r="BK832">
        <f t="shared" si="1381"/>
        <v>0</v>
      </c>
      <c r="BL832">
        <f t="shared" si="1381"/>
        <v>0</v>
      </c>
      <c r="BM832">
        <f t="shared" si="1381"/>
        <v>0</v>
      </c>
      <c r="BN832">
        <f t="shared" si="1381"/>
        <v>0</v>
      </c>
      <c r="BO832">
        <f t="shared" si="1381"/>
        <v>0</v>
      </c>
      <c r="BP832">
        <f t="shared" si="1381"/>
        <v>0</v>
      </c>
      <c r="BQ832">
        <f t="shared" si="1381"/>
        <v>0</v>
      </c>
      <c r="BR832">
        <f t="shared" si="1381"/>
        <v>0</v>
      </c>
      <c r="BS832">
        <f t="shared" si="1381"/>
        <v>0</v>
      </c>
      <c r="BT832">
        <f t="shared" si="1381"/>
        <v>0</v>
      </c>
      <c r="BU832">
        <f t="shared" si="1381"/>
        <v>0</v>
      </c>
      <c r="BV832">
        <f>SUM(BJ832:BU832)</f>
        <v>0</v>
      </c>
      <c r="CJ832" s="78"/>
      <c r="CK832" s="581"/>
      <c r="CL832" s="581"/>
      <c r="CM832" s="581"/>
    </row>
    <row r="833" spans="1:91" ht="13.5" thickBot="1" x14ac:dyDescent="0.25">
      <c r="A833" s="167"/>
      <c r="B833" s="79"/>
      <c r="C833" s="79"/>
      <c r="D833" s="79"/>
      <c r="E833" s="79"/>
      <c r="F833" s="79"/>
      <c r="G833" s="79"/>
      <c r="H833" s="79"/>
      <c r="I833" s="79"/>
      <c r="J833" s="79"/>
      <c r="K833" s="79"/>
      <c r="L833" s="79"/>
      <c r="M833" s="79"/>
      <c r="N833" s="79"/>
      <c r="O833" s="79"/>
      <c r="P833" s="79"/>
      <c r="Q833" s="79"/>
      <c r="R833" s="79"/>
      <c r="S833" s="79"/>
      <c r="T833" s="79"/>
      <c r="U833" s="79"/>
      <c r="V833" s="79"/>
      <c r="W833" s="79"/>
      <c r="X833" s="79"/>
      <c r="Y833" s="79">
        <f t="shared" ref="Y833:AJ833" si="1382">A831*M832</f>
        <v>0</v>
      </c>
      <c r="Z833" s="79">
        <f t="shared" si="1382"/>
        <v>0</v>
      </c>
      <c r="AA833" s="79">
        <f t="shared" si="1382"/>
        <v>0</v>
      </c>
      <c r="AB833" s="79">
        <f t="shared" si="1382"/>
        <v>0</v>
      </c>
      <c r="AC833" s="79">
        <f t="shared" si="1382"/>
        <v>0</v>
      </c>
      <c r="AD833" s="79">
        <f t="shared" si="1382"/>
        <v>0</v>
      </c>
      <c r="AE833" s="79">
        <f t="shared" si="1382"/>
        <v>0</v>
      </c>
      <c r="AF833" s="79">
        <f t="shared" si="1382"/>
        <v>0</v>
      </c>
      <c r="AG833" s="79">
        <f t="shared" si="1382"/>
        <v>0</v>
      </c>
      <c r="AH833" s="79">
        <f t="shared" si="1382"/>
        <v>0</v>
      </c>
      <c r="AI833" s="79">
        <f t="shared" si="1382"/>
        <v>0</v>
      </c>
      <c r="AJ833" s="79">
        <f t="shared" si="1382"/>
        <v>0</v>
      </c>
      <c r="AK833" s="79">
        <f t="shared" ref="AK833:AV833" si="1383">IF(A831&gt;4.4,M832,A831*M832)</f>
        <v>0</v>
      </c>
      <c r="AL833" s="79">
        <f t="shared" si="1383"/>
        <v>0</v>
      </c>
      <c r="AM833" s="79">
        <f t="shared" si="1383"/>
        <v>0</v>
      </c>
      <c r="AN833" s="79">
        <f t="shared" si="1383"/>
        <v>0</v>
      </c>
      <c r="AO833" s="79">
        <f t="shared" si="1383"/>
        <v>0</v>
      </c>
      <c r="AP833" s="79">
        <f t="shared" si="1383"/>
        <v>0</v>
      </c>
      <c r="AQ833" s="79">
        <f t="shared" si="1383"/>
        <v>0</v>
      </c>
      <c r="AR833" s="79">
        <f t="shared" si="1383"/>
        <v>0</v>
      </c>
      <c r="AS833" s="79">
        <f t="shared" si="1383"/>
        <v>0</v>
      </c>
      <c r="AT833" s="79">
        <f t="shared" si="1383"/>
        <v>0</v>
      </c>
      <c r="AU833" s="79">
        <f t="shared" si="1383"/>
        <v>0</v>
      </c>
      <c r="AV833" s="79">
        <f t="shared" si="1383"/>
        <v>0</v>
      </c>
      <c r="AW833" s="79">
        <f>SUM(Y833:AJ833)</f>
        <v>0</v>
      </c>
      <c r="AX833" s="168">
        <f>Kinder!BL832</f>
        <v>0</v>
      </c>
      <c r="AY833" s="168">
        <f>Kinder!BM832</f>
        <v>0</v>
      </c>
      <c r="AZ833" s="168">
        <f>Kinder!BN832</f>
        <v>0</v>
      </c>
      <c r="BA833" s="168">
        <f>Kinder!BO832</f>
        <v>0</v>
      </c>
      <c r="BB833" s="168">
        <f>Kinder!BP832</f>
        <v>0</v>
      </c>
      <c r="BC833" s="168">
        <f>Kinder!BQ832</f>
        <v>0</v>
      </c>
      <c r="BD833" s="168">
        <f>Kinder!BR832</f>
        <v>0</v>
      </c>
      <c r="BE833" s="168">
        <f>Kinder!BS832</f>
        <v>0</v>
      </c>
      <c r="BF833" s="168">
        <f>Kinder!BT832</f>
        <v>0</v>
      </c>
      <c r="BG833" s="168">
        <f>Kinder!BU832</f>
        <v>0</v>
      </c>
      <c r="BH833" s="168">
        <f>Kinder!BV832</f>
        <v>0</v>
      </c>
      <c r="BI833" s="168">
        <f>Kinder!BW832</f>
        <v>0</v>
      </c>
      <c r="BV833" s="79"/>
      <c r="BW833" s="79">
        <f t="shared" ref="BW833:CH833" si="1384">IF(MIN(AX831,AX832)&gt;4.5,4.5*AX833,BJ832)</f>
        <v>0</v>
      </c>
      <c r="BX833" s="79">
        <f t="shared" si="1384"/>
        <v>0</v>
      </c>
      <c r="BY833" s="79">
        <f t="shared" si="1384"/>
        <v>0</v>
      </c>
      <c r="BZ833" s="79">
        <f t="shared" si="1384"/>
        <v>0</v>
      </c>
      <c r="CA833" s="79">
        <f t="shared" si="1384"/>
        <v>0</v>
      </c>
      <c r="CB833" s="79">
        <f t="shared" si="1384"/>
        <v>0</v>
      </c>
      <c r="CC833" s="79">
        <f t="shared" si="1384"/>
        <v>0</v>
      </c>
      <c r="CD833" s="79">
        <f t="shared" si="1384"/>
        <v>0</v>
      </c>
      <c r="CE833" s="79">
        <f t="shared" si="1384"/>
        <v>0</v>
      </c>
      <c r="CF833" s="79">
        <f t="shared" si="1384"/>
        <v>0</v>
      </c>
      <c r="CG833" s="79">
        <f t="shared" si="1384"/>
        <v>0</v>
      </c>
      <c r="CH833" s="79">
        <f t="shared" si="1384"/>
        <v>0</v>
      </c>
      <c r="CI833" s="79">
        <f>SUM(BW833:CH833)</f>
        <v>0</v>
      </c>
      <c r="CJ833" s="80"/>
      <c r="CK833" s="581"/>
      <c r="CL833" s="581"/>
      <c r="CM833" s="581"/>
    </row>
    <row r="834" spans="1:91" x14ac:dyDescent="0.2">
      <c r="A834" s="124">
        <f>Kinder!E834</f>
        <v>0</v>
      </c>
      <c r="B834">
        <f>Kinder!F834</f>
        <v>0</v>
      </c>
      <c r="C834">
        <f>Kinder!G834</f>
        <v>0</v>
      </c>
      <c r="D834">
        <f>Kinder!H834</f>
        <v>0</v>
      </c>
      <c r="E834">
        <f>Kinder!I834</f>
        <v>0</v>
      </c>
      <c r="F834">
        <f>Kinder!J834</f>
        <v>0</v>
      </c>
      <c r="G834">
        <f>Kinder!K834</f>
        <v>0</v>
      </c>
      <c r="H834">
        <f>Kinder!L834</f>
        <v>0</v>
      </c>
      <c r="I834">
        <f>Kinder!M834</f>
        <v>0</v>
      </c>
      <c r="J834">
        <f>Kinder!N834</f>
        <v>0</v>
      </c>
      <c r="K834">
        <f>Kinder!O834</f>
        <v>0</v>
      </c>
      <c r="L834">
        <f>Kinder!P834</f>
        <v>0</v>
      </c>
      <c r="AX834" s="165">
        <f>IF(Kinder!BL834=4.5,'Berechnung 4_5 _ x'!$E$31,Kinder!BL834)</f>
        <v>0</v>
      </c>
      <c r="AY834" s="165">
        <f>IF(Kinder!F834=4.5,'Berechnung 4_5 _ x'!$E$31,Kinder!F834)</f>
        <v>0</v>
      </c>
      <c r="AZ834" s="165">
        <f>IF(Kinder!G834=4.5,'Berechnung 4_5 _ x'!$E$31,Kinder!G834)</f>
        <v>0</v>
      </c>
      <c r="BA834" s="165">
        <f>IF(Kinder!H834=4.5,'Berechnung 4_5 _ x'!$E$31,Kinder!H834)</f>
        <v>0</v>
      </c>
      <c r="BB834" s="165">
        <f>IF(Kinder!I834=4.5,'Berechnung 4_5 _ x'!$E$31,Kinder!I834)</f>
        <v>0</v>
      </c>
      <c r="BC834" s="165">
        <f>IF(Kinder!J834=4.5,'Berechnung 4_5 _ x'!$E$31,Kinder!J834)</f>
        <v>0</v>
      </c>
      <c r="BD834" s="165">
        <f>IF(Kinder!K834=4.5,'Berechnung 4_5 _ x'!$E$31,Kinder!K834)</f>
        <v>0</v>
      </c>
      <c r="BE834" s="165">
        <f>IF(Kinder!L834=4.5,'Berechnung 4_5 _ x'!$E$31,Kinder!L834)</f>
        <v>0</v>
      </c>
      <c r="BF834" s="165">
        <f>IF(Kinder!M834=4.5,'Berechnung 4_5 _ x'!$E$31,Kinder!M834)</f>
        <v>0</v>
      </c>
      <c r="BG834" s="165">
        <f>IF(Kinder!N834=4.5,'Berechnung 4_5 _ x'!$E$31,Kinder!N834)</f>
        <v>0</v>
      </c>
      <c r="BH834" s="165">
        <f>IF(Kinder!O834=4.5,'Berechnung 4_5 _ x'!$E$31,Kinder!O834)</f>
        <v>0</v>
      </c>
      <c r="BI834" s="165">
        <f>IF(Kinder!P834=4.5,'Berechnung 4_5 _ x'!$E$31,Kinder!P834)</f>
        <v>0</v>
      </c>
      <c r="BJ834" s="165"/>
      <c r="BK834" s="165"/>
      <c r="BL834" s="165"/>
      <c r="BM834" s="165"/>
      <c r="BN834" s="165"/>
      <c r="BO834" s="165"/>
      <c r="BP834" s="165"/>
      <c r="BQ834" s="165"/>
      <c r="BR834" s="165"/>
      <c r="BS834" s="165"/>
      <c r="BT834" s="165"/>
      <c r="BU834" s="165"/>
      <c r="BW834">
        <f t="shared" ref="BW834:CH834" si="1385">IF(MIN(AX834,AX835)&gt;=4.5,1*AX836,BJ835)</f>
        <v>0</v>
      </c>
      <c r="BX834">
        <f t="shared" si="1385"/>
        <v>0</v>
      </c>
      <c r="BY834">
        <f t="shared" si="1385"/>
        <v>0</v>
      </c>
      <c r="BZ834">
        <f t="shared" si="1385"/>
        <v>0</v>
      </c>
      <c r="CA834">
        <f t="shared" si="1385"/>
        <v>0</v>
      </c>
      <c r="CB834">
        <f t="shared" si="1385"/>
        <v>0</v>
      </c>
      <c r="CC834">
        <f t="shared" si="1385"/>
        <v>0</v>
      </c>
      <c r="CD834">
        <f t="shared" si="1385"/>
        <v>0</v>
      </c>
      <c r="CE834">
        <f t="shared" si="1385"/>
        <v>0</v>
      </c>
      <c r="CF834">
        <f t="shared" si="1385"/>
        <v>0</v>
      </c>
      <c r="CG834">
        <f t="shared" si="1385"/>
        <v>0</v>
      </c>
      <c r="CH834">
        <f t="shared" si="1385"/>
        <v>0</v>
      </c>
      <c r="CJ834" s="78">
        <f>SUM(BW834:CH834)</f>
        <v>0</v>
      </c>
      <c r="CK834" s="581">
        <f>CL834+CM834</f>
        <v>0</v>
      </c>
      <c r="CL834" s="581">
        <f>IF(COUNTIF(Kinder!E836:P836,Antrag!$C$4)=0,0,(IF(AND(A834=2,Kinder!E836=Antrag!$C$4),M835,0)+IF(AND(OR(A834=2,B834=2),Kinder!F836=Antrag!$C$4),N835,0)+IF(AND(OR(A834=2,B834=2,C834=2),Kinder!G836=Antrag!$C$4),O835,0)+IF(AND(OR(A834=2,B834=2,C834=2,D834=2),Kinder!H836=Antrag!$C$4),P835,0)+IF(AND(OR(A834=2,B834=2,C834=2,D834=2,E834=2),Kinder!I836=Antrag!$C$4),Q835,0)+IF(AND(OR(A834=2,B834=2,C834=2,D834=2,E834=2,F834=2),Kinder!J836=Antrag!$C$4),R835,0))/12)</f>
        <v>0</v>
      </c>
      <c r="CM834" s="581">
        <f>IF(COUNTIF(Kinder!E836:P836,Antrag!$C$4)=0,0,(IF(AND(OR(A834=2,B834=2,C834=2,D834=2,E834=2,F834=2,G834=2),Kinder!K836=Antrag!$C$4),S835,0)+IF(AND(OR(A834=2,B834=2,C834=2,D834=2,E834=2,F834=2,G834=2,H834=2),Kinder!L836=Antrag!$C$4),T835,0)+IF(AND(OR(A834=2,B834=2,C834=2,D834=2,E834=2,F834=2,G834=2,H834=2,I834=2),Kinder!M836=Antrag!$C$4),U835,0)+IF(AND(OR(A834=2,B834=2,C834=2,D834=2,E834=2,F834=2,G834=2,H834=2,I834=2,J834=2),Kinder!N836=Antrag!$C$4),V835,0)+IF(AND(OR(A834=2,B834=2,C834=2,D834=2,E834=2,F834=2,G834=2,H834=2,I834=2,J834=2,K834=2),Kinder!O836=Antrag!$C$4),W835,0)+IF(AND(OR(A834=2,B834=2,C834=2,D834=2,E834=2,F834=2,G834=2,H834=2,I834=2,J834=2,K834=2,L834=2),Kinder!P836=Antrag!$C$4),X835,0))/12)</f>
        <v>0</v>
      </c>
    </row>
    <row r="835" spans="1:91" x14ac:dyDescent="0.2">
      <c r="A835" s="124"/>
      <c r="M835">
        <f>Kinder!E835</f>
        <v>0</v>
      </c>
      <c r="N835">
        <f>Kinder!F835</f>
        <v>0</v>
      </c>
      <c r="O835">
        <f>Kinder!G835</f>
        <v>0</v>
      </c>
      <c r="P835">
        <f>Kinder!H835</f>
        <v>0</v>
      </c>
      <c r="Q835">
        <f>Kinder!I835</f>
        <v>0</v>
      </c>
      <c r="R835">
        <f>Kinder!J835</f>
        <v>0</v>
      </c>
      <c r="S835">
        <f>Kinder!K835</f>
        <v>0</v>
      </c>
      <c r="T835">
        <f>Kinder!L835</f>
        <v>0</v>
      </c>
      <c r="U835">
        <f>Kinder!M835</f>
        <v>0</v>
      </c>
      <c r="V835">
        <f>Kinder!N835</f>
        <v>0</v>
      </c>
      <c r="W835">
        <f>Kinder!O835</f>
        <v>0</v>
      </c>
      <c r="X835">
        <f>Kinder!P835</f>
        <v>0</v>
      </c>
      <c r="AX835">
        <f>IF(Kinder!BL834&gt;=4.5,IF('Berechnung 4_5 _ x'!D$5="Nein",4.5,IF(Kinder!AJ$903&lt;3,IF(MAX(Kinder!$AJ$903:AJ$903)&lt;3,4.5,Kinder!BL834),MIN('Berechnung 4_5 _ x'!$E$31:$F$32))),Kinder!BL834)</f>
        <v>0</v>
      </c>
      <c r="AY835">
        <f>IF(Kinder!BM834&gt;=4.5,IF('Berechnung 4_5 _ x'!E$5="Nein",4.5,IF(Kinder!AK$903&lt;3,IF(MAX(Kinder!$AJ$903:AK$903)&lt;3,4.5,Kinder!BM834),MIN('Berechnung 4_5 _ x'!$E$31:$F$32))),Kinder!BM834)</f>
        <v>0</v>
      </c>
      <c r="AZ835">
        <f>IF(Kinder!BN834&gt;=4.5,IF('Berechnung 4_5 _ x'!F$5="Nein",4.5,IF(Kinder!AL$903&lt;3,IF(MAX(Kinder!$AJ$903:AL$903)&lt;3,4.5,Kinder!BN834),MIN('Berechnung 4_5 _ x'!$E$31:$F$32))),Kinder!BN834)</f>
        <v>0</v>
      </c>
      <c r="BA835">
        <f>IF(Kinder!BO834&gt;=4.5,IF('Berechnung 4_5 _ x'!G$5="Nein",4.5,IF(Kinder!AM$903&lt;3,IF(MAX(Kinder!$AJ$903:AM$903)&lt;3,4.5,Kinder!BO834),MIN('Berechnung 4_5 _ x'!$E$31:$F$32))),Kinder!BO834)</f>
        <v>0</v>
      </c>
      <c r="BB835">
        <f>IF(Kinder!BP834&gt;=4.5,IF('Berechnung 4_5 _ x'!H$5="Nein",4.5,IF(Kinder!AN$903&lt;3,IF(MAX(Kinder!$AJ$903:AN$903)&lt;3,4.5,Kinder!BP834),MIN('Berechnung 4_5 _ x'!$E$31:$F$32))),Kinder!BP834)</f>
        <v>0</v>
      </c>
      <c r="BC835">
        <f>IF(Kinder!BQ834&gt;=4.5,IF('Berechnung 4_5 _ x'!I$5="Nein",4.5,IF(Kinder!AO$903&lt;3,IF(MAX(Kinder!$AJ$903:AO$903)&lt;3,4.5,Kinder!BQ834),MIN('Berechnung 4_5 _ x'!$E$31:$F$32))),Kinder!BQ834)</f>
        <v>0</v>
      </c>
      <c r="BD835">
        <f>IF(Kinder!BR834&gt;=4.5,IF('Berechnung 4_5 _ x'!J$5="Nein",4.5,IF(Kinder!AP$903&lt;3,IF(MAX(Kinder!$AJ$903:AP$903)&lt;3,4.5,Kinder!BR834),MIN('Berechnung 4_5 _ x'!$E$31:$F$32))),Kinder!BR834)</f>
        <v>0</v>
      </c>
      <c r="BE835">
        <f>IF(Kinder!BS834&gt;=4.5,IF('Berechnung 4_5 _ x'!K$5="Nein",4.5,IF(Kinder!AQ$903&lt;3,IF(MAX(Kinder!$AJ$903:AQ$903)&lt;3,4.5,Kinder!BS834),MIN('Berechnung 4_5 _ x'!$E$31:$F$32))),Kinder!BS834)</f>
        <v>0</v>
      </c>
      <c r="BF835">
        <f>IF(Kinder!BT834&gt;=4.5,IF('Berechnung 4_5 _ x'!L$5="Nein",4.5,IF(Kinder!AR$903&lt;3,IF(MAX(Kinder!$AJ$903:AR$903)&lt;3,4.5,Kinder!BT834),MIN('Berechnung 4_5 _ x'!$E$31:$F$32))),Kinder!BT834)</f>
        <v>0</v>
      </c>
      <c r="BG835">
        <f>IF(Kinder!BU834&gt;=4.5,IF('Berechnung 4_5 _ x'!M$5="Nein",4.5,IF(Kinder!AS$903&lt;3,IF(MAX(Kinder!$AJ$903:AS$903)&lt;3,4.5,Kinder!BU834),MIN('Berechnung 4_5 _ x'!$E$31:$F$32))),Kinder!BU834)</f>
        <v>0</v>
      </c>
      <c r="BH835">
        <f>IF(Kinder!BV834&gt;=4.5,IF('Berechnung 4_5 _ x'!N$5="Nein",4.5,IF(Kinder!AT$903&lt;3,IF(MAX(Kinder!$AJ$903:AT$903)&lt;3,4.5,Kinder!BV834),MIN('Berechnung 4_5 _ x'!$E$31:$F$32))),Kinder!BV834)</f>
        <v>0</v>
      </c>
      <c r="BI835">
        <f>IF(Kinder!BW834&gt;=4.5,IF('Berechnung 4_5 _ x'!O$5="Nein",4.5,IF(Kinder!AU$903&lt;3,IF(MAX(Kinder!$AJ$903:AU$903)&lt;3,4.5,Kinder!BW834),MIN('Berechnung 4_5 _ x'!$E$31:$F$32))),Kinder!BW834)</f>
        <v>0</v>
      </c>
      <c r="BJ835">
        <f t="shared" ref="BJ835:BU835" si="1386">MIN(AX834,AX835)*AX836</f>
        <v>0</v>
      </c>
      <c r="BK835">
        <f t="shared" si="1386"/>
        <v>0</v>
      </c>
      <c r="BL835">
        <f t="shared" si="1386"/>
        <v>0</v>
      </c>
      <c r="BM835">
        <f t="shared" si="1386"/>
        <v>0</v>
      </c>
      <c r="BN835">
        <f t="shared" si="1386"/>
        <v>0</v>
      </c>
      <c r="BO835">
        <f t="shared" si="1386"/>
        <v>0</v>
      </c>
      <c r="BP835">
        <f t="shared" si="1386"/>
        <v>0</v>
      </c>
      <c r="BQ835">
        <f t="shared" si="1386"/>
        <v>0</v>
      </c>
      <c r="BR835">
        <f t="shared" si="1386"/>
        <v>0</v>
      </c>
      <c r="BS835">
        <f t="shared" si="1386"/>
        <v>0</v>
      </c>
      <c r="BT835">
        <f t="shared" si="1386"/>
        <v>0</v>
      </c>
      <c r="BU835">
        <f t="shared" si="1386"/>
        <v>0</v>
      </c>
      <c r="BV835">
        <f>SUM(BJ835:BU835)</f>
        <v>0</v>
      </c>
      <c r="CJ835" s="78"/>
      <c r="CK835" s="581"/>
      <c r="CL835" s="581"/>
      <c r="CM835" s="581"/>
    </row>
    <row r="836" spans="1:91" ht="13.5" thickBot="1" x14ac:dyDescent="0.25">
      <c r="A836" s="167"/>
      <c r="B836" s="79"/>
      <c r="C836" s="79"/>
      <c r="D836" s="79"/>
      <c r="E836" s="79"/>
      <c r="F836" s="79"/>
      <c r="G836" s="79"/>
      <c r="H836" s="79"/>
      <c r="I836" s="79"/>
      <c r="J836" s="79"/>
      <c r="K836" s="79"/>
      <c r="L836" s="79"/>
      <c r="M836" s="79"/>
      <c r="N836" s="79"/>
      <c r="O836" s="79"/>
      <c r="P836" s="79"/>
      <c r="Q836" s="79"/>
      <c r="R836" s="79"/>
      <c r="S836" s="79"/>
      <c r="T836" s="79"/>
      <c r="U836" s="79"/>
      <c r="V836" s="79"/>
      <c r="W836" s="79"/>
      <c r="X836" s="79"/>
      <c r="Y836" s="79">
        <f t="shared" ref="Y836:AJ836" si="1387">A834*M835</f>
        <v>0</v>
      </c>
      <c r="Z836" s="79">
        <f t="shared" si="1387"/>
        <v>0</v>
      </c>
      <c r="AA836" s="79">
        <f t="shared" si="1387"/>
        <v>0</v>
      </c>
      <c r="AB836" s="79">
        <f t="shared" si="1387"/>
        <v>0</v>
      </c>
      <c r="AC836" s="79">
        <f t="shared" si="1387"/>
        <v>0</v>
      </c>
      <c r="AD836" s="79">
        <f t="shared" si="1387"/>
        <v>0</v>
      </c>
      <c r="AE836" s="79">
        <f t="shared" si="1387"/>
        <v>0</v>
      </c>
      <c r="AF836" s="79">
        <f t="shared" si="1387"/>
        <v>0</v>
      </c>
      <c r="AG836" s="79">
        <f t="shared" si="1387"/>
        <v>0</v>
      </c>
      <c r="AH836" s="79">
        <f t="shared" si="1387"/>
        <v>0</v>
      </c>
      <c r="AI836" s="79">
        <f t="shared" si="1387"/>
        <v>0</v>
      </c>
      <c r="AJ836" s="79">
        <f t="shared" si="1387"/>
        <v>0</v>
      </c>
      <c r="AK836" s="79">
        <f t="shared" ref="AK836:AV836" si="1388">IF(A834&gt;4.4,M835,A834*M835)</f>
        <v>0</v>
      </c>
      <c r="AL836" s="79">
        <f t="shared" si="1388"/>
        <v>0</v>
      </c>
      <c r="AM836" s="79">
        <f t="shared" si="1388"/>
        <v>0</v>
      </c>
      <c r="AN836" s="79">
        <f t="shared" si="1388"/>
        <v>0</v>
      </c>
      <c r="AO836" s="79">
        <f t="shared" si="1388"/>
        <v>0</v>
      </c>
      <c r="AP836" s="79">
        <f t="shared" si="1388"/>
        <v>0</v>
      </c>
      <c r="AQ836" s="79">
        <f t="shared" si="1388"/>
        <v>0</v>
      </c>
      <c r="AR836" s="79">
        <f t="shared" si="1388"/>
        <v>0</v>
      </c>
      <c r="AS836" s="79">
        <f t="shared" si="1388"/>
        <v>0</v>
      </c>
      <c r="AT836" s="79">
        <f t="shared" si="1388"/>
        <v>0</v>
      </c>
      <c r="AU836" s="79">
        <f t="shared" si="1388"/>
        <v>0</v>
      </c>
      <c r="AV836" s="79">
        <f t="shared" si="1388"/>
        <v>0</v>
      </c>
      <c r="AW836" s="79">
        <f>SUM(Y836:AJ836)</f>
        <v>0</v>
      </c>
      <c r="AX836" s="168">
        <f>Kinder!BL835</f>
        <v>0</v>
      </c>
      <c r="AY836" s="168">
        <f>Kinder!BM835</f>
        <v>0</v>
      </c>
      <c r="AZ836" s="168">
        <f>Kinder!BN835</f>
        <v>0</v>
      </c>
      <c r="BA836" s="168">
        <f>Kinder!BO835</f>
        <v>0</v>
      </c>
      <c r="BB836" s="168">
        <f>Kinder!BP835</f>
        <v>0</v>
      </c>
      <c r="BC836" s="168">
        <f>Kinder!BQ835</f>
        <v>0</v>
      </c>
      <c r="BD836" s="168">
        <f>Kinder!BR835</f>
        <v>0</v>
      </c>
      <c r="BE836" s="168">
        <f>Kinder!BS835</f>
        <v>0</v>
      </c>
      <c r="BF836" s="168">
        <f>Kinder!BT835</f>
        <v>0</v>
      </c>
      <c r="BG836" s="168">
        <f>Kinder!BU835</f>
        <v>0</v>
      </c>
      <c r="BH836" s="168">
        <f>Kinder!BV835</f>
        <v>0</v>
      </c>
      <c r="BI836" s="168">
        <f>Kinder!BW835</f>
        <v>0</v>
      </c>
      <c r="BV836" s="79"/>
      <c r="BW836" s="79">
        <f t="shared" ref="BW836:CH836" si="1389">IF(MIN(AX834,AX835)&gt;4.5,4.5*AX836,BJ835)</f>
        <v>0</v>
      </c>
      <c r="BX836" s="79">
        <f t="shared" si="1389"/>
        <v>0</v>
      </c>
      <c r="BY836" s="79">
        <f t="shared" si="1389"/>
        <v>0</v>
      </c>
      <c r="BZ836" s="79">
        <f t="shared" si="1389"/>
        <v>0</v>
      </c>
      <c r="CA836" s="79">
        <f t="shared" si="1389"/>
        <v>0</v>
      </c>
      <c r="CB836" s="79">
        <f t="shared" si="1389"/>
        <v>0</v>
      </c>
      <c r="CC836" s="79">
        <f t="shared" si="1389"/>
        <v>0</v>
      </c>
      <c r="CD836" s="79">
        <f t="shared" si="1389"/>
        <v>0</v>
      </c>
      <c r="CE836" s="79">
        <f t="shared" si="1389"/>
        <v>0</v>
      </c>
      <c r="CF836" s="79">
        <f t="shared" si="1389"/>
        <v>0</v>
      </c>
      <c r="CG836" s="79">
        <f t="shared" si="1389"/>
        <v>0</v>
      </c>
      <c r="CH836" s="79">
        <f t="shared" si="1389"/>
        <v>0</v>
      </c>
      <c r="CI836" s="79">
        <f>SUM(BW836:CH836)</f>
        <v>0</v>
      </c>
      <c r="CJ836" s="80"/>
      <c r="CK836" s="581"/>
      <c r="CL836" s="581"/>
      <c r="CM836" s="581"/>
    </row>
    <row r="837" spans="1:91" x14ac:dyDescent="0.2">
      <c r="A837" s="124">
        <f>Kinder!E837</f>
        <v>0</v>
      </c>
      <c r="B837">
        <f>Kinder!F837</f>
        <v>0</v>
      </c>
      <c r="C837">
        <f>Kinder!G837</f>
        <v>0</v>
      </c>
      <c r="D837">
        <f>Kinder!H837</f>
        <v>0</v>
      </c>
      <c r="E837">
        <f>Kinder!I837</f>
        <v>0</v>
      </c>
      <c r="F837">
        <f>Kinder!J837</f>
        <v>0</v>
      </c>
      <c r="G837">
        <f>Kinder!K837</f>
        <v>0</v>
      </c>
      <c r="H837">
        <f>Kinder!L837</f>
        <v>0</v>
      </c>
      <c r="I837">
        <f>Kinder!M837</f>
        <v>0</v>
      </c>
      <c r="J837">
        <f>Kinder!N837</f>
        <v>0</v>
      </c>
      <c r="K837">
        <f>Kinder!O837</f>
        <v>0</v>
      </c>
      <c r="L837">
        <f>Kinder!P837</f>
        <v>0</v>
      </c>
      <c r="AX837" s="165">
        <f>IF(Kinder!BL837=4.5,'Berechnung 4_5 _ x'!$E$31,Kinder!BL837)</f>
        <v>0</v>
      </c>
      <c r="AY837" s="165">
        <f>IF(Kinder!F837=4.5,'Berechnung 4_5 _ x'!$E$31,Kinder!F837)</f>
        <v>0</v>
      </c>
      <c r="AZ837" s="165">
        <f>IF(Kinder!G837=4.5,'Berechnung 4_5 _ x'!$E$31,Kinder!G837)</f>
        <v>0</v>
      </c>
      <c r="BA837" s="165">
        <f>IF(Kinder!H837=4.5,'Berechnung 4_5 _ x'!$E$31,Kinder!H837)</f>
        <v>0</v>
      </c>
      <c r="BB837" s="165">
        <f>IF(Kinder!I837=4.5,'Berechnung 4_5 _ x'!$E$31,Kinder!I837)</f>
        <v>0</v>
      </c>
      <c r="BC837" s="165">
        <f>IF(Kinder!J837=4.5,'Berechnung 4_5 _ x'!$E$31,Kinder!J837)</f>
        <v>0</v>
      </c>
      <c r="BD837" s="165">
        <f>IF(Kinder!K837=4.5,'Berechnung 4_5 _ x'!$E$31,Kinder!K837)</f>
        <v>0</v>
      </c>
      <c r="BE837" s="165">
        <f>IF(Kinder!L837=4.5,'Berechnung 4_5 _ x'!$E$31,Kinder!L837)</f>
        <v>0</v>
      </c>
      <c r="BF837" s="165">
        <f>IF(Kinder!M837=4.5,'Berechnung 4_5 _ x'!$E$31,Kinder!M837)</f>
        <v>0</v>
      </c>
      <c r="BG837" s="165">
        <f>IF(Kinder!N837=4.5,'Berechnung 4_5 _ x'!$E$31,Kinder!N837)</f>
        <v>0</v>
      </c>
      <c r="BH837" s="165">
        <f>IF(Kinder!O837=4.5,'Berechnung 4_5 _ x'!$E$31,Kinder!O837)</f>
        <v>0</v>
      </c>
      <c r="BI837" s="165">
        <f>IF(Kinder!P837=4.5,'Berechnung 4_5 _ x'!$E$31,Kinder!P837)</f>
        <v>0</v>
      </c>
      <c r="BJ837" s="165"/>
      <c r="BK837" s="165"/>
      <c r="BL837" s="165"/>
      <c r="BM837" s="165"/>
      <c r="BN837" s="165"/>
      <c r="BO837" s="165"/>
      <c r="BP837" s="165"/>
      <c r="BQ837" s="165"/>
      <c r="BR837" s="165"/>
      <c r="BS837" s="165"/>
      <c r="BT837" s="165"/>
      <c r="BU837" s="165"/>
      <c r="BW837">
        <f t="shared" ref="BW837:CH837" si="1390">IF(MIN(AX837,AX838)&gt;=4.5,1*AX839,BJ838)</f>
        <v>0</v>
      </c>
      <c r="BX837">
        <f t="shared" si="1390"/>
        <v>0</v>
      </c>
      <c r="BY837">
        <f t="shared" si="1390"/>
        <v>0</v>
      </c>
      <c r="BZ837">
        <f t="shared" si="1390"/>
        <v>0</v>
      </c>
      <c r="CA837">
        <f t="shared" si="1390"/>
        <v>0</v>
      </c>
      <c r="CB837">
        <f t="shared" si="1390"/>
        <v>0</v>
      </c>
      <c r="CC837">
        <f t="shared" si="1390"/>
        <v>0</v>
      </c>
      <c r="CD837">
        <f t="shared" si="1390"/>
        <v>0</v>
      </c>
      <c r="CE837">
        <f t="shared" si="1390"/>
        <v>0</v>
      </c>
      <c r="CF837">
        <f t="shared" si="1390"/>
        <v>0</v>
      </c>
      <c r="CG837">
        <f t="shared" si="1390"/>
        <v>0</v>
      </c>
      <c r="CH837">
        <f t="shared" si="1390"/>
        <v>0</v>
      </c>
      <c r="CJ837" s="78">
        <f>SUM(BW837:CH837)</f>
        <v>0</v>
      </c>
      <c r="CK837" s="581">
        <f>CL837+CM837</f>
        <v>0</v>
      </c>
      <c r="CL837" s="581">
        <f>IF(COUNTIF(Kinder!E839:P839,Antrag!$C$4)=0,0,(IF(AND(A837=2,Kinder!E839=Antrag!$C$4),M838,0)+IF(AND(OR(A837=2,B837=2),Kinder!F839=Antrag!$C$4),N838,0)+IF(AND(OR(A837=2,B837=2,C837=2),Kinder!G839=Antrag!$C$4),O838,0)+IF(AND(OR(A837=2,B837=2,C837=2,D837=2),Kinder!H839=Antrag!$C$4),P838,0)+IF(AND(OR(A837=2,B837=2,C837=2,D837=2,E837=2),Kinder!I839=Antrag!$C$4),Q838,0)+IF(AND(OR(A837=2,B837=2,C837=2,D837=2,E837=2,F837=2),Kinder!J839=Antrag!$C$4),R838,0))/12)</f>
        <v>0</v>
      </c>
      <c r="CM837" s="581">
        <f>IF(COUNTIF(Kinder!E839:P839,Antrag!$C$4)=0,0,(IF(AND(OR(A837=2,B837=2,C837=2,D837=2,E837=2,F837=2,G837=2),Kinder!K839=Antrag!$C$4),S838,0)+IF(AND(OR(A837=2,B837=2,C837=2,D837=2,E837=2,F837=2,G837=2,H837=2),Kinder!L839=Antrag!$C$4),T838,0)+IF(AND(OR(A837=2,B837=2,C837=2,D837=2,E837=2,F837=2,G837=2,H837=2,I837=2),Kinder!M839=Antrag!$C$4),U838,0)+IF(AND(OR(A837=2,B837=2,C837=2,D837=2,E837=2,F837=2,G837=2,H837=2,I837=2,J837=2),Kinder!N839=Antrag!$C$4),V838,0)+IF(AND(OR(A837=2,B837=2,C837=2,D837=2,E837=2,F837=2,G837=2,H837=2,I837=2,J837=2,K837=2),Kinder!O839=Antrag!$C$4),W838,0)+IF(AND(OR(A837=2,B837=2,C837=2,D837=2,E837=2,F837=2,G837=2,H837=2,I837=2,J837=2,K837=2,L837=2),Kinder!P839=Antrag!$C$4),X838,0))/12)</f>
        <v>0</v>
      </c>
    </row>
    <row r="838" spans="1:91" x14ac:dyDescent="0.2">
      <c r="A838" s="124"/>
      <c r="M838">
        <f>Kinder!E838</f>
        <v>0</v>
      </c>
      <c r="N838">
        <f>Kinder!F838</f>
        <v>0</v>
      </c>
      <c r="O838">
        <f>Kinder!G838</f>
        <v>0</v>
      </c>
      <c r="P838">
        <f>Kinder!H838</f>
        <v>0</v>
      </c>
      <c r="Q838">
        <f>Kinder!I838</f>
        <v>0</v>
      </c>
      <c r="R838">
        <f>Kinder!J838</f>
        <v>0</v>
      </c>
      <c r="S838">
        <f>Kinder!K838</f>
        <v>0</v>
      </c>
      <c r="T838">
        <f>Kinder!L838</f>
        <v>0</v>
      </c>
      <c r="U838">
        <f>Kinder!M838</f>
        <v>0</v>
      </c>
      <c r="V838">
        <f>Kinder!N838</f>
        <v>0</v>
      </c>
      <c r="W838">
        <f>Kinder!O838</f>
        <v>0</v>
      </c>
      <c r="X838">
        <f>Kinder!P838</f>
        <v>0</v>
      </c>
      <c r="AX838">
        <f>IF(Kinder!BL837&gt;=4.5,IF('Berechnung 4_5 _ x'!D$5="Nein",4.5,IF(Kinder!AJ$903&lt;3,IF(MAX(Kinder!$AJ$903:AJ$903)&lt;3,4.5,Kinder!BL837),MIN('Berechnung 4_5 _ x'!$E$31:$F$32))),Kinder!BL837)</f>
        <v>0</v>
      </c>
      <c r="AY838">
        <f>IF(Kinder!BM837&gt;=4.5,IF('Berechnung 4_5 _ x'!E$5="Nein",4.5,IF(Kinder!AK$903&lt;3,IF(MAX(Kinder!$AJ$903:AK$903)&lt;3,4.5,Kinder!BM837),MIN('Berechnung 4_5 _ x'!$E$31:$F$32))),Kinder!BM837)</f>
        <v>0</v>
      </c>
      <c r="AZ838">
        <f>IF(Kinder!BN837&gt;=4.5,IF('Berechnung 4_5 _ x'!F$5="Nein",4.5,IF(Kinder!AL$903&lt;3,IF(MAX(Kinder!$AJ$903:AL$903)&lt;3,4.5,Kinder!BN837),MIN('Berechnung 4_5 _ x'!$E$31:$F$32))),Kinder!BN837)</f>
        <v>0</v>
      </c>
      <c r="BA838">
        <f>IF(Kinder!BO837&gt;=4.5,IF('Berechnung 4_5 _ x'!G$5="Nein",4.5,IF(Kinder!AM$903&lt;3,IF(MAX(Kinder!$AJ$903:AM$903)&lt;3,4.5,Kinder!BO837),MIN('Berechnung 4_5 _ x'!$E$31:$F$32))),Kinder!BO837)</f>
        <v>0</v>
      </c>
      <c r="BB838">
        <f>IF(Kinder!BP837&gt;=4.5,IF('Berechnung 4_5 _ x'!H$5="Nein",4.5,IF(Kinder!AN$903&lt;3,IF(MAX(Kinder!$AJ$903:AN$903)&lt;3,4.5,Kinder!BP837),MIN('Berechnung 4_5 _ x'!$E$31:$F$32))),Kinder!BP837)</f>
        <v>0</v>
      </c>
      <c r="BC838">
        <f>IF(Kinder!BQ837&gt;=4.5,IF('Berechnung 4_5 _ x'!I$5="Nein",4.5,IF(Kinder!AO$903&lt;3,IF(MAX(Kinder!$AJ$903:AO$903)&lt;3,4.5,Kinder!BQ837),MIN('Berechnung 4_5 _ x'!$E$31:$F$32))),Kinder!BQ837)</f>
        <v>0</v>
      </c>
      <c r="BD838">
        <f>IF(Kinder!BR837&gt;=4.5,IF('Berechnung 4_5 _ x'!J$5="Nein",4.5,IF(Kinder!AP$903&lt;3,IF(MAX(Kinder!$AJ$903:AP$903)&lt;3,4.5,Kinder!BR837),MIN('Berechnung 4_5 _ x'!$E$31:$F$32))),Kinder!BR837)</f>
        <v>0</v>
      </c>
      <c r="BE838">
        <f>IF(Kinder!BS837&gt;=4.5,IF('Berechnung 4_5 _ x'!K$5="Nein",4.5,IF(Kinder!AQ$903&lt;3,IF(MAX(Kinder!$AJ$903:AQ$903)&lt;3,4.5,Kinder!BS837),MIN('Berechnung 4_5 _ x'!$E$31:$F$32))),Kinder!BS837)</f>
        <v>0</v>
      </c>
      <c r="BF838">
        <f>IF(Kinder!BT837&gt;=4.5,IF('Berechnung 4_5 _ x'!L$5="Nein",4.5,IF(Kinder!AR$903&lt;3,IF(MAX(Kinder!$AJ$903:AR$903)&lt;3,4.5,Kinder!BT837),MIN('Berechnung 4_5 _ x'!$E$31:$F$32))),Kinder!BT837)</f>
        <v>0</v>
      </c>
      <c r="BG838">
        <f>IF(Kinder!BU837&gt;=4.5,IF('Berechnung 4_5 _ x'!M$5="Nein",4.5,IF(Kinder!AS$903&lt;3,IF(MAX(Kinder!$AJ$903:AS$903)&lt;3,4.5,Kinder!BU837),MIN('Berechnung 4_5 _ x'!$E$31:$F$32))),Kinder!BU837)</f>
        <v>0</v>
      </c>
      <c r="BH838">
        <f>IF(Kinder!BV837&gt;=4.5,IF('Berechnung 4_5 _ x'!N$5="Nein",4.5,IF(Kinder!AT$903&lt;3,IF(MAX(Kinder!$AJ$903:AT$903)&lt;3,4.5,Kinder!BV837),MIN('Berechnung 4_5 _ x'!$E$31:$F$32))),Kinder!BV837)</f>
        <v>0</v>
      </c>
      <c r="BI838">
        <f>IF(Kinder!BW837&gt;=4.5,IF('Berechnung 4_5 _ x'!O$5="Nein",4.5,IF(Kinder!AU$903&lt;3,IF(MAX(Kinder!$AJ$903:AU$903)&lt;3,4.5,Kinder!BW837),MIN('Berechnung 4_5 _ x'!$E$31:$F$32))),Kinder!BW837)</f>
        <v>0</v>
      </c>
      <c r="BJ838">
        <f t="shared" ref="BJ838:BU838" si="1391">MIN(AX837,AX838)*AX839</f>
        <v>0</v>
      </c>
      <c r="BK838">
        <f t="shared" si="1391"/>
        <v>0</v>
      </c>
      <c r="BL838">
        <f t="shared" si="1391"/>
        <v>0</v>
      </c>
      <c r="BM838">
        <f t="shared" si="1391"/>
        <v>0</v>
      </c>
      <c r="BN838">
        <f t="shared" si="1391"/>
        <v>0</v>
      </c>
      <c r="BO838">
        <f t="shared" si="1391"/>
        <v>0</v>
      </c>
      <c r="BP838">
        <f t="shared" si="1391"/>
        <v>0</v>
      </c>
      <c r="BQ838">
        <f t="shared" si="1391"/>
        <v>0</v>
      </c>
      <c r="BR838">
        <f t="shared" si="1391"/>
        <v>0</v>
      </c>
      <c r="BS838">
        <f t="shared" si="1391"/>
        <v>0</v>
      </c>
      <c r="BT838">
        <f t="shared" si="1391"/>
        <v>0</v>
      </c>
      <c r="BU838">
        <f t="shared" si="1391"/>
        <v>0</v>
      </c>
      <c r="BV838">
        <f>SUM(BJ838:BU838)</f>
        <v>0</v>
      </c>
      <c r="CJ838" s="78"/>
      <c r="CK838" s="581"/>
      <c r="CL838" s="581"/>
      <c r="CM838" s="581"/>
    </row>
    <row r="839" spans="1:91" ht="13.5" thickBot="1" x14ac:dyDescent="0.25">
      <c r="A839" s="167"/>
      <c r="B839" s="79"/>
      <c r="C839" s="79"/>
      <c r="D839" s="79"/>
      <c r="E839" s="79"/>
      <c r="F839" s="79"/>
      <c r="G839" s="79"/>
      <c r="H839" s="79"/>
      <c r="I839" s="79"/>
      <c r="J839" s="79"/>
      <c r="K839" s="79"/>
      <c r="L839" s="79"/>
      <c r="M839" s="79"/>
      <c r="N839" s="79"/>
      <c r="O839" s="79"/>
      <c r="P839" s="79"/>
      <c r="Q839" s="79"/>
      <c r="R839" s="79"/>
      <c r="S839" s="79"/>
      <c r="T839" s="79"/>
      <c r="U839" s="79"/>
      <c r="V839" s="79"/>
      <c r="W839" s="79"/>
      <c r="X839" s="79"/>
      <c r="Y839" s="79">
        <f t="shared" ref="Y839:AJ839" si="1392">A837*M838</f>
        <v>0</v>
      </c>
      <c r="Z839" s="79">
        <f t="shared" si="1392"/>
        <v>0</v>
      </c>
      <c r="AA839" s="79">
        <f t="shared" si="1392"/>
        <v>0</v>
      </c>
      <c r="AB839" s="79">
        <f t="shared" si="1392"/>
        <v>0</v>
      </c>
      <c r="AC839" s="79">
        <f t="shared" si="1392"/>
        <v>0</v>
      </c>
      <c r="AD839" s="79">
        <f t="shared" si="1392"/>
        <v>0</v>
      </c>
      <c r="AE839" s="79">
        <f t="shared" si="1392"/>
        <v>0</v>
      </c>
      <c r="AF839" s="79">
        <f t="shared" si="1392"/>
        <v>0</v>
      </c>
      <c r="AG839" s="79">
        <f t="shared" si="1392"/>
        <v>0</v>
      </c>
      <c r="AH839" s="79">
        <f t="shared" si="1392"/>
        <v>0</v>
      </c>
      <c r="AI839" s="79">
        <f t="shared" si="1392"/>
        <v>0</v>
      </c>
      <c r="AJ839" s="79">
        <f t="shared" si="1392"/>
        <v>0</v>
      </c>
      <c r="AK839" s="79">
        <f t="shared" ref="AK839:AV839" si="1393">IF(A837&gt;4.4,M838,A837*M838)</f>
        <v>0</v>
      </c>
      <c r="AL839" s="79">
        <f t="shared" si="1393"/>
        <v>0</v>
      </c>
      <c r="AM839" s="79">
        <f t="shared" si="1393"/>
        <v>0</v>
      </c>
      <c r="AN839" s="79">
        <f t="shared" si="1393"/>
        <v>0</v>
      </c>
      <c r="AO839" s="79">
        <f t="shared" si="1393"/>
        <v>0</v>
      </c>
      <c r="AP839" s="79">
        <f t="shared" si="1393"/>
        <v>0</v>
      </c>
      <c r="AQ839" s="79">
        <f t="shared" si="1393"/>
        <v>0</v>
      </c>
      <c r="AR839" s="79">
        <f t="shared" si="1393"/>
        <v>0</v>
      </c>
      <c r="AS839" s="79">
        <f t="shared" si="1393"/>
        <v>0</v>
      </c>
      <c r="AT839" s="79">
        <f t="shared" si="1393"/>
        <v>0</v>
      </c>
      <c r="AU839" s="79">
        <f t="shared" si="1393"/>
        <v>0</v>
      </c>
      <c r="AV839" s="79">
        <f t="shared" si="1393"/>
        <v>0</v>
      </c>
      <c r="AW839" s="79">
        <f>SUM(Y839:AJ839)</f>
        <v>0</v>
      </c>
      <c r="AX839" s="168">
        <f>Kinder!BL838</f>
        <v>0</v>
      </c>
      <c r="AY839" s="168">
        <f>Kinder!BM838</f>
        <v>0</v>
      </c>
      <c r="AZ839" s="168">
        <f>Kinder!BN838</f>
        <v>0</v>
      </c>
      <c r="BA839" s="168">
        <f>Kinder!BO838</f>
        <v>0</v>
      </c>
      <c r="BB839" s="168">
        <f>Kinder!BP838</f>
        <v>0</v>
      </c>
      <c r="BC839" s="168">
        <f>Kinder!BQ838</f>
        <v>0</v>
      </c>
      <c r="BD839" s="168">
        <f>Kinder!BR838</f>
        <v>0</v>
      </c>
      <c r="BE839" s="168">
        <f>Kinder!BS838</f>
        <v>0</v>
      </c>
      <c r="BF839" s="168">
        <f>Kinder!BT838</f>
        <v>0</v>
      </c>
      <c r="BG839" s="168">
        <f>Kinder!BU838</f>
        <v>0</v>
      </c>
      <c r="BH839" s="168">
        <f>Kinder!BV838</f>
        <v>0</v>
      </c>
      <c r="BI839" s="168">
        <f>Kinder!BW838</f>
        <v>0</v>
      </c>
      <c r="BV839" s="79"/>
      <c r="BW839" s="79">
        <f t="shared" ref="BW839:CH839" si="1394">IF(MIN(AX837,AX838)&gt;4.5,4.5*AX839,BJ838)</f>
        <v>0</v>
      </c>
      <c r="BX839" s="79">
        <f t="shared" si="1394"/>
        <v>0</v>
      </c>
      <c r="BY839" s="79">
        <f t="shared" si="1394"/>
        <v>0</v>
      </c>
      <c r="BZ839" s="79">
        <f t="shared" si="1394"/>
        <v>0</v>
      </c>
      <c r="CA839" s="79">
        <f t="shared" si="1394"/>
        <v>0</v>
      </c>
      <c r="CB839" s="79">
        <f t="shared" si="1394"/>
        <v>0</v>
      </c>
      <c r="CC839" s="79">
        <f t="shared" si="1394"/>
        <v>0</v>
      </c>
      <c r="CD839" s="79">
        <f t="shared" si="1394"/>
        <v>0</v>
      </c>
      <c r="CE839" s="79">
        <f t="shared" si="1394"/>
        <v>0</v>
      </c>
      <c r="CF839" s="79">
        <f t="shared" si="1394"/>
        <v>0</v>
      </c>
      <c r="CG839" s="79">
        <f t="shared" si="1394"/>
        <v>0</v>
      </c>
      <c r="CH839" s="79">
        <f t="shared" si="1394"/>
        <v>0</v>
      </c>
      <c r="CI839" s="79">
        <f>SUM(BW839:CH839)</f>
        <v>0</v>
      </c>
      <c r="CJ839" s="80"/>
      <c r="CK839" s="581"/>
      <c r="CL839" s="581"/>
      <c r="CM839" s="581"/>
    </row>
    <row r="840" spans="1:91" x14ac:dyDescent="0.2">
      <c r="A840" s="124">
        <f>Kinder!E840</f>
        <v>0</v>
      </c>
      <c r="B840">
        <f>Kinder!F840</f>
        <v>0</v>
      </c>
      <c r="C840">
        <f>Kinder!G840</f>
        <v>0</v>
      </c>
      <c r="D840">
        <f>Kinder!H840</f>
        <v>0</v>
      </c>
      <c r="E840">
        <f>Kinder!I840</f>
        <v>0</v>
      </c>
      <c r="F840">
        <f>Kinder!J840</f>
        <v>0</v>
      </c>
      <c r="G840">
        <f>Kinder!K840</f>
        <v>0</v>
      </c>
      <c r="H840">
        <f>Kinder!L840</f>
        <v>0</v>
      </c>
      <c r="I840">
        <f>Kinder!M840</f>
        <v>0</v>
      </c>
      <c r="J840">
        <f>Kinder!N840</f>
        <v>0</v>
      </c>
      <c r="K840">
        <f>Kinder!O840</f>
        <v>0</v>
      </c>
      <c r="L840">
        <f>Kinder!P840</f>
        <v>0</v>
      </c>
      <c r="AX840" s="165">
        <f>IF(Kinder!BL840=4.5,'Berechnung 4_5 _ x'!$E$31,Kinder!BL840)</f>
        <v>0</v>
      </c>
      <c r="AY840" s="165">
        <f>IF(Kinder!F840=4.5,'Berechnung 4_5 _ x'!$E$31,Kinder!F840)</f>
        <v>0</v>
      </c>
      <c r="AZ840" s="165">
        <f>IF(Kinder!G840=4.5,'Berechnung 4_5 _ x'!$E$31,Kinder!G840)</f>
        <v>0</v>
      </c>
      <c r="BA840" s="165">
        <f>IF(Kinder!H840=4.5,'Berechnung 4_5 _ x'!$E$31,Kinder!H840)</f>
        <v>0</v>
      </c>
      <c r="BB840" s="165">
        <f>IF(Kinder!I840=4.5,'Berechnung 4_5 _ x'!$E$31,Kinder!I840)</f>
        <v>0</v>
      </c>
      <c r="BC840" s="165">
        <f>IF(Kinder!J840=4.5,'Berechnung 4_5 _ x'!$E$31,Kinder!J840)</f>
        <v>0</v>
      </c>
      <c r="BD840" s="165">
        <f>IF(Kinder!K840=4.5,'Berechnung 4_5 _ x'!$E$31,Kinder!K840)</f>
        <v>0</v>
      </c>
      <c r="BE840" s="165">
        <f>IF(Kinder!L840=4.5,'Berechnung 4_5 _ x'!$E$31,Kinder!L840)</f>
        <v>0</v>
      </c>
      <c r="BF840" s="165">
        <f>IF(Kinder!M840=4.5,'Berechnung 4_5 _ x'!$E$31,Kinder!M840)</f>
        <v>0</v>
      </c>
      <c r="BG840" s="165">
        <f>IF(Kinder!N840=4.5,'Berechnung 4_5 _ x'!$E$31,Kinder!N840)</f>
        <v>0</v>
      </c>
      <c r="BH840" s="165">
        <f>IF(Kinder!O840=4.5,'Berechnung 4_5 _ x'!$E$31,Kinder!O840)</f>
        <v>0</v>
      </c>
      <c r="BI840" s="165">
        <f>IF(Kinder!P840=4.5,'Berechnung 4_5 _ x'!$E$31,Kinder!P840)</f>
        <v>0</v>
      </c>
      <c r="BJ840" s="165"/>
      <c r="BK840" s="165"/>
      <c r="BL840" s="165"/>
      <c r="BM840" s="165"/>
      <c r="BN840" s="165"/>
      <c r="BO840" s="165"/>
      <c r="BP840" s="165"/>
      <c r="BQ840" s="165"/>
      <c r="BR840" s="165"/>
      <c r="BS840" s="165"/>
      <c r="BT840" s="165"/>
      <c r="BU840" s="165"/>
      <c r="BW840">
        <f t="shared" ref="BW840:CH840" si="1395">IF(MIN(AX840,AX841)&gt;=4.5,1*AX842,BJ841)</f>
        <v>0</v>
      </c>
      <c r="BX840">
        <f t="shared" si="1395"/>
        <v>0</v>
      </c>
      <c r="BY840">
        <f t="shared" si="1395"/>
        <v>0</v>
      </c>
      <c r="BZ840">
        <f t="shared" si="1395"/>
        <v>0</v>
      </c>
      <c r="CA840">
        <f t="shared" si="1395"/>
        <v>0</v>
      </c>
      <c r="CB840">
        <f t="shared" si="1395"/>
        <v>0</v>
      </c>
      <c r="CC840">
        <f t="shared" si="1395"/>
        <v>0</v>
      </c>
      <c r="CD840">
        <f t="shared" si="1395"/>
        <v>0</v>
      </c>
      <c r="CE840">
        <f t="shared" si="1395"/>
        <v>0</v>
      </c>
      <c r="CF840">
        <f t="shared" si="1395"/>
        <v>0</v>
      </c>
      <c r="CG840">
        <f t="shared" si="1395"/>
        <v>0</v>
      </c>
      <c r="CH840">
        <f t="shared" si="1395"/>
        <v>0</v>
      </c>
      <c r="CJ840" s="78">
        <f>SUM(BW840:CH840)</f>
        <v>0</v>
      </c>
      <c r="CK840" s="581">
        <f>CL840+CM840</f>
        <v>0</v>
      </c>
      <c r="CL840" s="581">
        <f>IF(COUNTIF(Kinder!E842:P842,Antrag!$C$4)=0,0,(IF(AND(A840=2,Kinder!E842=Antrag!$C$4),M841,0)+IF(AND(OR(A840=2,B840=2),Kinder!F842=Antrag!$C$4),N841,0)+IF(AND(OR(A840=2,B840=2,C840=2),Kinder!G842=Antrag!$C$4),O841,0)+IF(AND(OR(A840=2,B840=2,C840=2,D840=2),Kinder!H842=Antrag!$C$4),P841,0)+IF(AND(OR(A840=2,B840=2,C840=2,D840=2,E840=2),Kinder!I842=Antrag!$C$4),Q841,0)+IF(AND(OR(A840=2,B840=2,C840=2,D840=2,E840=2,F840=2),Kinder!J842=Antrag!$C$4),R841,0))/12)</f>
        <v>0</v>
      </c>
      <c r="CM840" s="581">
        <f>IF(COUNTIF(Kinder!E842:P842,Antrag!$C$4)=0,0,(IF(AND(OR(A840=2,B840=2,C840=2,D840=2,E840=2,F840=2,G840=2),Kinder!K842=Antrag!$C$4),S841,0)+IF(AND(OR(A840=2,B840=2,C840=2,D840=2,E840=2,F840=2,G840=2,H840=2),Kinder!L842=Antrag!$C$4),T841,0)+IF(AND(OR(A840=2,B840=2,C840=2,D840=2,E840=2,F840=2,G840=2,H840=2,I840=2),Kinder!M842=Antrag!$C$4),U841,0)+IF(AND(OR(A840=2,B840=2,C840=2,D840=2,E840=2,F840=2,G840=2,H840=2,I840=2,J840=2),Kinder!N842=Antrag!$C$4),V841,0)+IF(AND(OR(A840=2,B840=2,C840=2,D840=2,E840=2,F840=2,G840=2,H840=2,I840=2,J840=2,K840=2),Kinder!O842=Antrag!$C$4),W841,0)+IF(AND(OR(A840=2,B840=2,C840=2,D840=2,E840=2,F840=2,G840=2,H840=2,I840=2,J840=2,K840=2,L840=2),Kinder!P842=Antrag!$C$4),X841,0))/12)</f>
        <v>0</v>
      </c>
    </row>
    <row r="841" spans="1:91" x14ac:dyDescent="0.2">
      <c r="A841" s="124"/>
      <c r="M841">
        <f>Kinder!E841</f>
        <v>0</v>
      </c>
      <c r="N841">
        <f>Kinder!F841</f>
        <v>0</v>
      </c>
      <c r="O841">
        <f>Kinder!G841</f>
        <v>0</v>
      </c>
      <c r="P841">
        <f>Kinder!H841</f>
        <v>0</v>
      </c>
      <c r="Q841">
        <f>Kinder!I841</f>
        <v>0</v>
      </c>
      <c r="R841">
        <f>Kinder!J841</f>
        <v>0</v>
      </c>
      <c r="S841">
        <f>Kinder!K841</f>
        <v>0</v>
      </c>
      <c r="T841">
        <f>Kinder!L841</f>
        <v>0</v>
      </c>
      <c r="U841">
        <f>Kinder!M841</f>
        <v>0</v>
      </c>
      <c r="V841">
        <f>Kinder!N841</f>
        <v>0</v>
      </c>
      <c r="W841">
        <f>Kinder!O841</f>
        <v>0</v>
      </c>
      <c r="X841">
        <f>Kinder!P841</f>
        <v>0</v>
      </c>
      <c r="AX841">
        <f>IF(Kinder!BL840&gt;=4.5,IF('Berechnung 4_5 _ x'!D$5="Nein",4.5,IF(Kinder!AJ$903&lt;3,IF(MAX(Kinder!$AJ$903:AJ$903)&lt;3,4.5,Kinder!BL840),MIN('Berechnung 4_5 _ x'!$E$31:$F$32))),Kinder!BL840)</f>
        <v>0</v>
      </c>
      <c r="AY841">
        <f>IF(Kinder!BM840&gt;=4.5,IF('Berechnung 4_5 _ x'!E$5="Nein",4.5,IF(Kinder!AK$903&lt;3,IF(MAX(Kinder!$AJ$903:AK$903)&lt;3,4.5,Kinder!BM840),MIN('Berechnung 4_5 _ x'!$E$31:$F$32))),Kinder!BM840)</f>
        <v>0</v>
      </c>
      <c r="AZ841">
        <f>IF(Kinder!BN840&gt;=4.5,IF('Berechnung 4_5 _ x'!F$5="Nein",4.5,IF(Kinder!AL$903&lt;3,IF(MAX(Kinder!$AJ$903:AL$903)&lt;3,4.5,Kinder!BN840),MIN('Berechnung 4_5 _ x'!$E$31:$F$32))),Kinder!BN840)</f>
        <v>0</v>
      </c>
      <c r="BA841">
        <f>IF(Kinder!BO840&gt;=4.5,IF('Berechnung 4_5 _ x'!G$5="Nein",4.5,IF(Kinder!AM$903&lt;3,IF(MAX(Kinder!$AJ$903:AM$903)&lt;3,4.5,Kinder!BO840),MIN('Berechnung 4_5 _ x'!$E$31:$F$32))),Kinder!BO840)</f>
        <v>0</v>
      </c>
      <c r="BB841">
        <f>IF(Kinder!BP840&gt;=4.5,IF('Berechnung 4_5 _ x'!H$5="Nein",4.5,IF(Kinder!AN$903&lt;3,IF(MAX(Kinder!$AJ$903:AN$903)&lt;3,4.5,Kinder!BP840),MIN('Berechnung 4_5 _ x'!$E$31:$F$32))),Kinder!BP840)</f>
        <v>0</v>
      </c>
      <c r="BC841">
        <f>IF(Kinder!BQ840&gt;=4.5,IF('Berechnung 4_5 _ x'!I$5="Nein",4.5,IF(Kinder!AO$903&lt;3,IF(MAX(Kinder!$AJ$903:AO$903)&lt;3,4.5,Kinder!BQ840),MIN('Berechnung 4_5 _ x'!$E$31:$F$32))),Kinder!BQ840)</f>
        <v>0</v>
      </c>
      <c r="BD841">
        <f>IF(Kinder!BR840&gt;=4.5,IF('Berechnung 4_5 _ x'!J$5="Nein",4.5,IF(Kinder!AP$903&lt;3,IF(MAX(Kinder!$AJ$903:AP$903)&lt;3,4.5,Kinder!BR840),MIN('Berechnung 4_5 _ x'!$E$31:$F$32))),Kinder!BR840)</f>
        <v>0</v>
      </c>
      <c r="BE841">
        <f>IF(Kinder!BS840&gt;=4.5,IF('Berechnung 4_5 _ x'!K$5="Nein",4.5,IF(Kinder!AQ$903&lt;3,IF(MAX(Kinder!$AJ$903:AQ$903)&lt;3,4.5,Kinder!BS840),MIN('Berechnung 4_5 _ x'!$E$31:$F$32))),Kinder!BS840)</f>
        <v>0</v>
      </c>
      <c r="BF841">
        <f>IF(Kinder!BT840&gt;=4.5,IF('Berechnung 4_5 _ x'!L$5="Nein",4.5,IF(Kinder!AR$903&lt;3,IF(MAX(Kinder!$AJ$903:AR$903)&lt;3,4.5,Kinder!BT840),MIN('Berechnung 4_5 _ x'!$E$31:$F$32))),Kinder!BT840)</f>
        <v>0</v>
      </c>
      <c r="BG841">
        <f>IF(Kinder!BU840&gt;=4.5,IF('Berechnung 4_5 _ x'!M$5="Nein",4.5,IF(Kinder!AS$903&lt;3,IF(MAX(Kinder!$AJ$903:AS$903)&lt;3,4.5,Kinder!BU840),MIN('Berechnung 4_5 _ x'!$E$31:$F$32))),Kinder!BU840)</f>
        <v>0</v>
      </c>
      <c r="BH841">
        <f>IF(Kinder!BV840&gt;=4.5,IF('Berechnung 4_5 _ x'!N$5="Nein",4.5,IF(Kinder!AT$903&lt;3,IF(MAX(Kinder!$AJ$903:AT$903)&lt;3,4.5,Kinder!BV840),MIN('Berechnung 4_5 _ x'!$E$31:$F$32))),Kinder!BV840)</f>
        <v>0</v>
      </c>
      <c r="BI841">
        <f>IF(Kinder!BW840&gt;=4.5,IF('Berechnung 4_5 _ x'!O$5="Nein",4.5,IF(Kinder!AU$903&lt;3,IF(MAX(Kinder!$AJ$903:AU$903)&lt;3,4.5,Kinder!BW840),MIN('Berechnung 4_5 _ x'!$E$31:$F$32))),Kinder!BW840)</f>
        <v>0</v>
      </c>
      <c r="BJ841">
        <f t="shared" ref="BJ841:BU841" si="1396">MIN(AX840,AX841)*AX842</f>
        <v>0</v>
      </c>
      <c r="BK841">
        <f t="shared" si="1396"/>
        <v>0</v>
      </c>
      <c r="BL841">
        <f t="shared" si="1396"/>
        <v>0</v>
      </c>
      <c r="BM841">
        <f t="shared" si="1396"/>
        <v>0</v>
      </c>
      <c r="BN841">
        <f t="shared" si="1396"/>
        <v>0</v>
      </c>
      <c r="BO841">
        <f t="shared" si="1396"/>
        <v>0</v>
      </c>
      <c r="BP841">
        <f t="shared" si="1396"/>
        <v>0</v>
      </c>
      <c r="BQ841">
        <f t="shared" si="1396"/>
        <v>0</v>
      </c>
      <c r="BR841">
        <f t="shared" si="1396"/>
        <v>0</v>
      </c>
      <c r="BS841">
        <f t="shared" si="1396"/>
        <v>0</v>
      </c>
      <c r="BT841">
        <f t="shared" si="1396"/>
        <v>0</v>
      </c>
      <c r="BU841">
        <f t="shared" si="1396"/>
        <v>0</v>
      </c>
      <c r="BV841">
        <f>SUM(BJ841:BU841)</f>
        <v>0</v>
      </c>
      <c r="CJ841" s="78"/>
      <c r="CK841" s="581"/>
      <c r="CL841" s="581"/>
      <c r="CM841" s="581"/>
    </row>
    <row r="842" spans="1:91" ht="13.5" thickBot="1" x14ac:dyDescent="0.25">
      <c r="A842" s="167"/>
      <c r="B842" s="79"/>
      <c r="C842" s="79"/>
      <c r="D842" s="79"/>
      <c r="E842" s="79"/>
      <c r="F842" s="79"/>
      <c r="G842" s="79"/>
      <c r="H842" s="79"/>
      <c r="I842" s="79"/>
      <c r="J842" s="79"/>
      <c r="K842" s="79"/>
      <c r="L842" s="79"/>
      <c r="M842" s="79"/>
      <c r="N842" s="79"/>
      <c r="O842" s="79"/>
      <c r="P842" s="79"/>
      <c r="Q842" s="79"/>
      <c r="R842" s="79"/>
      <c r="S842" s="79"/>
      <c r="T842" s="79"/>
      <c r="U842" s="79"/>
      <c r="V842" s="79"/>
      <c r="W842" s="79"/>
      <c r="X842" s="79"/>
      <c r="Y842" s="79">
        <f t="shared" ref="Y842:AJ842" si="1397">A840*M841</f>
        <v>0</v>
      </c>
      <c r="Z842" s="79">
        <f t="shared" si="1397"/>
        <v>0</v>
      </c>
      <c r="AA842" s="79">
        <f t="shared" si="1397"/>
        <v>0</v>
      </c>
      <c r="AB842" s="79">
        <f t="shared" si="1397"/>
        <v>0</v>
      </c>
      <c r="AC842" s="79">
        <f t="shared" si="1397"/>
        <v>0</v>
      </c>
      <c r="AD842" s="79">
        <f t="shared" si="1397"/>
        <v>0</v>
      </c>
      <c r="AE842" s="79">
        <f t="shared" si="1397"/>
        <v>0</v>
      </c>
      <c r="AF842" s="79">
        <f t="shared" si="1397"/>
        <v>0</v>
      </c>
      <c r="AG842" s="79">
        <f t="shared" si="1397"/>
        <v>0</v>
      </c>
      <c r="AH842" s="79">
        <f t="shared" si="1397"/>
        <v>0</v>
      </c>
      <c r="AI842" s="79">
        <f t="shared" si="1397"/>
        <v>0</v>
      </c>
      <c r="AJ842" s="79">
        <f t="shared" si="1397"/>
        <v>0</v>
      </c>
      <c r="AK842" s="79">
        <f t="shared" ref="AK842:AV842" si="1398">IF(A840&gt;4.4,M841,A840*M841)</f>
        <v>0</v>
      </c>
      <c r="AL842" s="79">
        <f t="shared" si="1398"/>
        <v>0</v>
      </c>
      <c r="AM842" s="79">
        <f t="shared" si="1398"/>
        <v>0</v>
      </c>
      <c r="AN842" s="79">
        <f t="shared" si="1398"/>
        <v>0</v>
      </c>
      <c r="AO842" s="79">
        <f t="shared" si="1398"/>
        <v>0</v>
      </c>
      <c r="AP842" s="79">
        <f t="shared" si="1398"/>
        <v>0</v>
      </c>
      <c r="AQ842" s="79">
        <f t="shared" si="1398"/>
        <v>0</v>
      </c>
      <c r="AR842" s="79">
        <f t="shared" si="1398"/>
        <v>0</v>
      </c>
      <c r="AS842" s="79">
        <f t="shared" si="1398"/>
        <v>0</v>
      </c>
      <c r="AT842" s="79">
        <f t="shared" si="1398"/>
        <v>0</v>
      </c>
      <c r="AU842" s="79">
        <f t="shared" si="1398"/>
        <v>0</v>
      </c>
      <c r="AV842" s="79">
        <f t="shared" si="1398"/>
        <v>0</v>
      </c>
      <c r="AW842" s="79">
        <f>SUM(Y842:AJ842)</f>
        <v>0</v>
      </c>
      <c r="AX842" s="168">
        <f>Kinder!BL841</f>
        <v>0</v>
      </c>
      <c r="AY842" s="168">
        <f>Kinder!BM841</f>
        <v>0</v>
      </c>
      <c r="AZ842" s="168">
        <f>Kinder!BN841</f>
        <v>0</v>
      </c>
      <c r="BA842" s="168">
        <f>Kinder!BO841</f>
        <v>0</v>
      </c>
      <c r="BB842" s="168">
        <f>Kinder!BP841</f>
        <v>0</v>
      </c>
      <c r="BC842" s="168">
        <f>Kinder!BQ841</f>
        <v>0</v>
      </c>
      <c r="BD842" s="168">
        <f>Kinder!BR841</f>
        <v>0</v>
      </c>
      <c r="BE842" s="168">
        <f>Kinder!BS841</f>
        <v>0</v>
      </c>
      <c r="BF842" s="168">
        <f>Kinder!BT841</f>
        <v>0</v>
      </c>
      <c r="BG842" s="168">
        <f>Kinder!BU841</f>
        <v>0</v>
      </c>
      <c r="BH842" s="168">
        <f>Kinder!BV841</f>
        <v>0</v>
      </c>
      <c r="BI842" s="168">
        <f>Kinder!BW841</f>
        <v>0</v>
      </c>
      <c r="BV842" s="79"/>
      <c r="BW842" s="79">
        <f t="shared" ref="BW842:CH842" si="1399">IF(MIN(AX840,AX841)&gt;4.5,4.5*AX842,BJ841)</f>
        <v>0</v>
      </c>
      <c r="BX842" s="79">
        <f t="shared" si="1399"/>
        <v>0</v>
      </c>
      <c r="BY842" s="79">
        <f t="shared" si="1399"/>
        <v>0</v>
      </c>
      <c r="BZ842" s="79">
        <f t="shared" si="1399"/>
        <v>0</v>
      </c>
      <c r="CA842" s="79">
        <f t="shared" si="1399"/>
        <v>0</v>
      </c>
      <c r="CB842" s="79">
        <f t="shared" si="1399"/>
        <v>0</v>
      </c>
      <c r="CC842" s="79">
        <f t="shared" si="1399"/>
        <v>0</v>
      </c>
      <c r="CD842" s="79">
        <f t="shared" si="1399"/>
        <v>0</v>
      </c>
      <c r="CE842" s="79">
        <f t="shared" si="1399"/>
        <v>0</v>
      </c>
      <c r="CF842" s="79">
        <f t="shared" si="1399"/>
        <v>0</v>
      </c>
      <c r="CG842" s="79">
        <f t="shared" si="1399"/>
        <v>0</v>
      </c>
      <c r="CH842" s="79">
        <f t="shared" si="1399"/>
        <v>0</v>
      </c>
      <c r="CI842" s="79">
        <f>SUM(BW842:CH842)</f>
        <v>0</v>
      </c>
      <c r="CJ842" s="80"/>
      <c r="CK842" s="581"/>
      <c r="CL842" s="581"/>
      <c r="CM842" s="581"/>
    </row>
    <row r="843" spans="1:91" x14ac:dyDescent="0.2">
      <c r="A843" s="124">
        <f>Kinder!E843</f>
        <v>0</v>
      </c>
      <c r="B843">
        <f>Kinder!F843</f>
        <v>0</v>
      </c>
      <c r="C843">
        <f>Kinder!G843</f>
        <v>0</v>
      </c>
      <c r="D843">
        <f>Kinder!H843</f>
        <v>0</v>
      </c>
      <c r="E843">
        <f>Kinder!I843</f>
        <v>0</v>
      </c>
      <c r="F843">
        <f>Kinder!J843</f>
        <v>0</v>
      </c>
      <c r="G843">
        <f>Kinder!K843</f>
        <v>0</v>
      </c>
      <c r="H843">
        <f>Kinder!L843</f>
        <v>0</v>
      </c>
      <c r="I843">
        <f>Kinder!M843</f>
        <v>0</v>
      </c>
      <c r="J843">
        <f>Kinder!N843</f>
        <v>0</v>
      </c>
      <c r="K843">
        <f>Kinder!O843</f>
        <v>0</v>
      </c>
      <c r="L843">
        <f>Kinder!P843</f>
        <v>0</v>
      </c>
      <c r="AX843" s="165">
        <f>IF(Kinder!BL843=4.5,'Berechnung 4_5 _ x'!$E$31,Kinder!BL843)</f>
        <v>0</v>
      </c>
      <c r="AY843" s="165">
        <f>IF(Kinder!F843=4.5,'Berechnung 4_5 _ x'!$E$31,Kinder!F843)</f>
        <v>0</v>
      </c>
      <c r="AZ843" s="165">
        <f>IF(Kinder!G843=4.5,'Berechnung 4_5 _ x'!$E$31,Kinder!G843)</f>
        <v>0</v>
      </c>
      <c r="BA843" s="165">
        <f>IF(Kinder!H843=4.5,'Berechnung 4_5 _ x'!$E$31,Kinder!H843)</f>
        <v>0</v>
      </c>
      <c r="BB843" s="165">
        <f>IF(Kinder!I843=4.5,'Berechnung 4_5 _ x'!$E$31,Kinder!I843)</f>
        <v>0</v>
      </c>
      <c r="BC843" s="165">
        <f>IF(Kinder!J843=4.5,'Berechnung 4_5 _ x'!$E$31,Kinder!J843)</f>
        <v>0</v>
      </c>
      <c r="BD843" s="165">
        <f>IF(Kinder!K843=4.5,'Berechnung 4_5 _ x'!$E$31,Kinder!K843)</f>
        <v>0</v>
      </c>
      <c r="BE843" s="165">
        <f>IF(Kinder!L843=4.5,'Berechnung 4_5 _ x'!$E$31,Kinder!L843)</f>
        <v>0</v>
      </c>
      <c r="BF843" s="165">
        <f>IF(Kinder!M843=4.5,'Berechnung 4_5 _ x'!$E$31,Kinder!M843)</f>
        <v>0</v>
      </c>
      <c r="BG843" s="165">
        <f>IF(Kinder!N843=4.5,'Berechnung 4_5 _ x'!$E$31,Kinder!N843)</f>
        <v>0</v>
      </c>
      <c r="BH843" s="165">
        <f>IF(Kinder!O843=4.5,'Berechnung 4_5 _ x'!$E$31,Kinder!O843)</f>
        <v>0</v>
      </c>
      <c r="BI843" s="165">
        <f>IF(Kinder!P843=4.5,'Berechnung 4_5 _ x'!$E$31,Kinder!P843)</f>
        <v>0</v>
      </c>
      <c r="BJ843" s="165"/>
      <c r="BK843" s="165"/>
      <c r="BL843" s="165"/>
      <c r="BM843" s="165"/>
      <c r="BN843" s="165"/>
      <c r="BO843" s="165"/>
      <c r="BP843" s="165"/>
      <c r="BQ843" s="165"/>
      <c r="BR843" s="165"/>
      <c r="BS843" s="165"/>
      <c r="BT843" s="165"/>
      <c r="BU843" s="165"/>
      <c r="BW843">
        <f t="shared" ref="BW843:CH843" si="1400">IF(MIN(AX843,AX844)&gt;=4.5,1*AX845,BJ844)</f>
        <v>0</v>
      </c>
      <c r="BX843">
        <f t="shared" si="1400"/>
        <v>0</v>
      </c>
      <c r="BY843">
        <f t="shared" si="1400"/>
        <v>0</v>
      </c>
      <c r="BZ843">
        <f t="shared" si="1400"/>
        <v>0</v>
      </c>
      <c r="CA843">
        <f t="shared" si="1400"/>
        <v>0</v>
      </c>
      <c r="CB843">
        <f t="shared" si="1400"/>
        <v>0</v>
      </c>
      <c r="CC843">
        <f t="shared" si="1400"/>
        <v>0</v>
      </c>
      <c r="CD843">
        <f t="shared" si="1400"/>
        <v>0</v>
      </c>
      <c r="CE843">
        <f t="shared" si="1400"/>
        <v>0</v>
      </c>
      <c r="CF843">
        <f t="shared" si="1400"/>
        <v>0</v>
      </c>
      <c r="CG843">
        <f t="shared" si="1400"/>
        <v>0</v>
      </c>
      <c r="CH843">
        <f t="shared" si="1400"/>
        <v>0</v>
      </c>
      <c r="CJ843" s="78">
        <f>SUM(BW843:CH843)</f>
        <v>0</v>
      </c>
      <c r="CK843" s="581">
        <f>CL843+CM843</f>
        <v>0</v>
      </c>
      <c r="CL843" s="581">
        <f>IF(COUNTIF(Kinder!E845:P845,Antrag!$C$4)=0,0,(IF(AND(A843=2,Kinder!E845=Antrag!$C$4),M844,0)+IF(AND(OR(A843=2,B843=2),Kinder!F845=Antrag!$C$4),N844,0)+IF(AND(OR(A843=2,B843=2,C843=2),Kinder!G845=Antrag!$C$4),O844,0)+IF(AND(OR(A843=2,B843=2,C843=2,D843=2),Kinder!H845=Antrag!$C$4),P844,0)+IF(AND(OR(A843=2,B843=2,C843=2,D843=2,E843=2),Kinder!I845=Antrag!$C$4),Q844,0)+IF(AND(OR(A843=2,B843=2,C843=2,D843=2,E843=2,F843=2),Kinder!J845=Antrag!$C$4),R844,0))/12)</f>
        <v>0</v>
      </c>
      <c r="CM843" s="581">
        <f>IF(COUNTIF(Kinder!E845:P845,Antrag!$C$4)=0,0,(IF(AND(OR(A843=2,B843=2,C843=2,D843=2,E843=2,F843=2,G843=2),Kinder!K845=Antrag!$C$4),S844,0)+IF(AND(OR(A843=2,B843=2,C843=2,D843=2,E843=2,F843=2,G843=2,H843=2),Kinder!L845=Antrag!$C$4),T844,0)+IF(AND(OR(A843=2,B843=2,C843=2,D843=2,E843=2,F843=2,G843=2,H843=2,I843=2),Kinder!M845=Antrag!$C$4),U844,0)+IF(AND(OR(A843=2,B843=2,C843=2,D843=2,E843=2,F843=2,G843=2,H843=2,I843=2,J843=2),Kinder!N845=Antrag!$C$4),V844,0)+IF(AND(OR(A843=2,B843=2,C843=2,D843=2,E843=2,F843=2,G843=2,H843=2,I843=2,J843=2,K843=2),Kinder!O845=Antrag!$C$4),W844,0)+IF(AND(OR(A843=2,B843=2,C843=2,D843=2,E843=2,F843=2,G843=2,H843=2,I843=2,J843=2,K843=2,L843=2),Kinder!P845=Antrag!$C$4),X844,0))/12)</f>
        <v>0</v>
      </c>
    </row>
    <row r="844" spans="1:91" x14ac:dyDescent="0.2">
      <c r="A844" s="124"/>
      <c r="M844">
        <f>Kinder!E844</f>
        <v>0</v>
      </c>
      <c r="N844">
        <f>Kinder!F844</f>
        <v>0</v>
      </c>
      <c r="O844">
        <f>Kinder!G844</f>
        <v>0</v>
      </c>
      <c r="P844">
        <f>Kinder!H844</f>
        <v>0</v>
      </c>
      <c r="Q844">
        <f>Kinder!I844</f>
        <v>0</v>
      </c>
      <c r="R844">
        <f>Kinder!J844</f>
        <v>0</v>
      </c>
      <c r="S844">
        <f>Kinder!K844</f>
        <v>0</v>
      </c>
      <c r="T844">
        <f>Kinder!L844</f>
        <v>0</v>
      </c>
      <c r="U844">
        <f>Kinder!M844</f>
        <v>0</v>
      </c>
      <c r="V844">
        <f>Kinder!N844</f>
        <v>0</v>
      </c>
      <c r="W844">
        <f>Kinder!O844</f>
        <v>0</v>
      </c>
      <c r="X844">
        <f>Kinder!P844</f>
        <v>0</v>
      </c>
      <c r="AX844">
        <f>IF(Kinder!BL843&gt;=4.5,IF('Berechnung 4_5 _ x'!D$5="Nein",4.5,IF(Kinder!AJ$903&lt;3,IF(MAX(Kinder!$AJ$903:AJ$903)&lt;3,4.5,Kinder!BL843),MIN('Berechnung 4_5 _ x'!$E$31:$F$32))),Kinder!BL843)</f>
        <v>0</v>
      </c>
      <c r="AY844">
        <f>IF(Kinder!BM843&gt;=4.5,IF('Berechnung 4_5 _ x'!E$5="Nein",4.5,IF(Kinder!AK$903&lt;3,IF(MAX(Kinder!$AJ$903:AK$903)&lt;3,4.5,Kinder!BM843),MIN('Berechnung 4_5 _ x'!$E$31:$F$32))),Kinder!BM843)</f>
        <v>0</v>
      </c>
      <c r="AZ844">
        <f>IF(Kinder!BN843&gt;=4.5,IF('Berechnung 4_5 _ x'!F$5="Nein",4.5,IF(Kinder!AL$903&lt;3,IF(MAX(Kinder!$AJ$903:AL$903)&lt;3,4.5,Kinder!BN843),MIN('Berechnung 4_5 _ x'!$E$31:$F$32))),Kinder!BN843)</f>
        <v>0</v>
      </c>
      <c r="BA844">
        <f>IF(Kinder!BO843&gt;=4.5,IF('Berechnung 4_5 _ x'!G$5="Nein",4.5,IF(Kinder!AM$903&lt;3,IF(MAX(Kinder!$AJ$903:AM$903)&lt;3,4.5,Kinder!BO843),MIN('Berechnung 4_5 _ x'!$E$31:$F$32))),Kinder!BO843)</f>
        <v>0</v>
      </c>
      <c r="BB844">
        <f>IF(Kinder!BP843&gt;=4.5,IF('Berechnung 4_5 _ x'!H$5="Nein",4.5,IF(Kinder!AN$903&lt;3,IF(MAX(Kinder!$AJ$903:AN$903)&lt;3,4.5,Kinder!BP843),MIN('Berechnung 4_5 _ x'!$E$31:$F$32))),Kinder!BP843)</f>
        <v>0</v>
      </c>
      <c r="BC844">
        <f>IF(Kinder!BQ843&gt;=4.5,IF('Berechnung 4_5 _ x'!I$5="Nein",4.5,IF(Kinder!AO$903&lt;3,IF(MAX(Kinder!$AJ$903:AO$903)&lt;3,4.5,Kinder!BQ843),MIN('Berechnung 4_5 _ x'!$E$31:$F$32))),Kinder!BQ843)</f>
        <v>0</v>
      </c>
      <c r="BD844">
        <f>IF(Kinder!BR843&gt;=4.5,IF('Berechnung 4_5 _ x'!J$5="Nein",4.5,IF(Kinder!AP$903&lt;3,IF(MAX(Kinder!$AJ$903:AP$903)&lt;3,4.5,Kinder!BR843),MIN('Berechnung 4_5 _ x'!$E$31:$F$32))),Kinder!BR843)</f>
        <v>0</v>
      </c>
      <c r="BE844">
        <f>IF(Kinder!BS843&gt;=4.5,IF('Berechnung 4_5 _ x'!K$5="Nein",4.5,IF(Kinder!AQ$903&lt;3,IF(MAX(Kinder!$AJ$903:AQ$903)&lt;3,4.5,Kinder!BS843),MIN('Berechnung 4_5 _ x'!$E$31:$F$32))),Kinder!BS843)</f>
        <v>0</v>
      </c>
      <c r="BF844">
        <f>IF(Kinder!BT843&gt;=4.5,IF('Berechnung 4_5 _ x'!L$5="Nein",4.5,IF(Kinder!AR$903&lt;3,IF(MAX(Kinder!$AJ$903:AR$903)&lt;3,4.5,Kinder!BT843),MIN('Berechnung 4_5 _ x'!$E$31:$F$32))),Kinder!BT843)</f>
        <v>0</v>
      </c>
      <c r="BG844">
        <f>IF(Kinder!BU843&gt;=4.5,IF('Berechnung 4_5 _ x'!M$5="Nein",4.5,IF(Kinder!AS$903&lt;3,IF(MAX(Kinder!$AJ$903:AS$903)&lt;3,4.5,Kinder!BU843),MIN('Berechnung 4_5 _ x'!$E$31:$F$32))),Kinder!BU843)</f>
        <v>0</v>
      </c>
      <c r="BH844">
        <f>IF(Kinder!BV843&gt;=4.5,IF('Berechnung 4_5 _ x'!N$5="Nein",4.5,IF(Kinder!AT$903&lt;3,IF(MAX(Kinder!$AJ$903:AT$903)&lt;3,4.5,Kinder!BV843),MIN('Berechnung 4_5 _ x'!$E$31:$F$32))),Kinder!BV843)</f>
        <v>0</v>
      </c>
      <c r="BI844">
        <f>IF(Kinder!BW843&gt;=4.5,IF('Berechnung 4_5 _ x'!O$5="Nein",4.5,IF(Kinder!AU$903&lt;3,IF(MAX(Kinder!$AJ$903:AU$903)&lt;3,4.5,Kinder!BW843),MIN('Berechnung 4_5 _ x'!$E$31:$F$32))),Kinder!BW843)</f>
        <v>0</v>
      </c>
      <c r="BJ844">
        <f t="shared" ref="BJ844:BU844" si="1401">MIN(AX843,AX844)*AX845</f>
        <v>0</v>
      </c>
      <c r="BK844">
        <f t="shared" si="1401"/>
        <v>0</v>
      </c>
      <c r="BL844">
        <f t="shared" si="1401"/>
        <v>0</v>
      </c>
      <c r="BM844">
        <f t="shared" si="1401"/>
        <v>0</v>
      </c>
      <c r="BN844">
        <f t="shared" si="1401"/>
        <v>0</v>
      </c>
      <c r="BO844">
        <f t="shared" si="1401"/>
        <v>0</v>
      </c>
      <c r="BP844">
        <f t="shared" si="1401"/>
        <v>0</v>
      </c>
      <c r="BQ844">
        <f t="shared" si="1401"/>
        <v>0</v>
      </c>
      <c r="BR844">
        <f t="shared" si="1401"/>
        <v>0</v>
      </c>
      <c r="BS844">
        <f t="shared" si="1401"/>
        <v>0</v>
      </c>
      <c r="BT844">
        <f t="shared" si="1401"/>
        <v>0</v>
      </c>
      <c r="BU844">
        <f t="shared" si="1401"/>
        <v>0</v>
      </c>
      <c r="BV844">
        <f>SUM(BJ844:BU844)</f>
        <v>0</v>
      </c>
      <c r="CJ844" s="78"/>
      <c r="CK844" s="581"/>
      <c r="CL844" s="581"/>
      <c r="CM844" s="581"/>
    </row>
    <row r="845" spans="1:91" ht="13.5" thickBot="1" x14ac:dyDescent="0.25">
      <c r="A845" s="167"/>
      <c r="B845" s="79"/>
      <c r="C845" s="79"/>
      <c r="D845" s="79"/>
      <c r="E845" s="79"/>
      <c r="F845" s="79"/>
      <c r="G845" s="79"/>
      <c r="H845" s="79"/>
      <c r="I845" s="79"/>
      <c r="J845" s="79"/>
      <c r="K845" s="79"/>
      <c r="L845" s="79"/>
      <c r="M845" s="79"/>
      <c r="N845" s="79"/>
      <c r="O845" s="79"/>
      <c r="P845" s="79"/>
      <c r="Q845" s="79"/>
      <c r="R845" s="79"/>
      <c r="S845" s="79"/>
      <c r="T845" s="79"/>
      <c r="U845" s="79"/>
      <c r="V845" s="79"/>
      <c r="W845" s="79"/>
      <c r="X845" s="79"/>
      <c r="Y845" s="79">
        <f t="shared" ref="Y845:AJ845" si="1402">A843*M844</f>
        <v>0</v>
      </c>
      <c r="Z845" s="79">
        <f t="shared" si="1402"/>
        <v>0</v>
      </c>
      <c r="AA845" s="79">
        <f t="shared" si="1402"/>
        <v>0</v>
      </c>
      <c r="AB845" s="79">
        <f t="shared" si="1402"/>
        <v>0</v>
      </c>
      <c r="AC845" s="79">
        <f t="shared" si="1402"/>
        <v>0</v>
      </c>
      <c r="AD845" s="79">
        <f t="shared" si="1402"/>
        <v>0</v>
      </c>
      <c r="AE845" s="79">
        <f t="shared" si="1402"/>
        <v>0</v>
      </c>
      <c r="AF845" s="79">
        <f t="shared" si="1402"/>
        <v>0</v>
      </c>
      <c r="AG845" s="79">
        <f t="shared" si="1402"/>
        <v>0</v>
      </c>
      <c r="AH845" s="79">
        <f t="shared" si="1402"/>
        <v>0</v>
      </c>
      <c r="AI845" s="79">
        <f t="shared" si="1402"/>
        <v>0</v>
      </c>
      <c r="AJ845" s="79">
        <f t="shared" si="1402"/>
        <v>0</v>
      </c>
      <c r="AK845" s="79">
        <f t="shared" ref="AK845:AV845" si="1403">IF(A843&gt;4.4,M844,A843*M844)</f>
        <v>0</v>
      </c>
      <c r="AL845" s="79">
        <f t="shared" si="1403"/>
        <v>0</v>
      </c>
      <c r="AM845" s="79">
        <f t="shared" si="1403"/>
        <v>0</v>
      </c>
      <c r="AN845" s="79">
        <f t="shared" si="1403"/>
        <v>0</v>
      </c>
      <c r="AO845" s="79">
        <f t="shared" si="1403"/>
        <v>0</v>
      </c>
      <c r="AP845" s="79">
        <f t="shared" si="1403"/>
        <v>0</v>
      </c>
      <c r="AQ845" s="79">
        <f t="shared" si="1403"/>
        <v>0</v>
      </c>
      <c r="AR845" s="79">
        <f t="shared" si="1403"/>
        <v>0</v>
      </c>
      <c r="AS845" s="79">
        <f t="shared" si="1403"/>
        <v>0</v>
      </c>
      <c r="AT845" s="79">
        <f t="shared" si="1403"/>
        <v>0</v>
      </c>
      <c r="AU845" s="79">
        <f t="shared" si="1403"/>
        <v>0</v>
      </c>
      <c r="AV845" s="79">
        <f t="shared" si="1403"/>
        <v>0</v>
      </c>
      <c r="AW845" s="79">
        <f>SUM(Y845:AJ845)</f>
        <v>0</v>
      </c>
      <c r="AX845" s="168">
        <f>Kinder!BL844</f>
        <v>0</v>
      </c>
      <c r="AY845" s="168">
        <f>Kinder!BM844</f>
        <v>0</v>
      </c>
      <c r="AZ845" s="168">
        <f>Kinder!BN844</f>
        <v>0</v>
      </c>
      <c r="BA845" s="168">
        <f>Kinder!BO844</f>
        <v>0</v>
      </c>
      <c r="BB845" s="168">
        <f>Kinder!BP844</f>
        <v>0</v>
      </c>
      <c r="BC845" s="168">
        <f>Kinder!BQ844</f>
        <v>0</v>
      </c>
      <c r="BD845" s="168">
        <f>Kinder!BR844</f>
        <v>0</v>
      </c>
      <c r="BE845" s="168">
        <f>Kinder!BS844</f>
        <v>0</v>
      </c>
      <c r="BF845" s="168">
        <f>Kinder!BT844</f>
        <v>0</v>
      </c>
      <c r="BG845" s="168">
        <f>Kinder!BU844</f>
        <v>0</v>
      </c>
      <c r="BH845" s="168">
        <f>Kinder!BV844</f>
        <v>0</v>
      </c>
      <c r="BI845" s="168">
        <f>Kinder!BW844</f>
        <v>0</v>
      </c>
      <c r="BV845" s="79"/>
      <c r="BW845" s="79">
        <f t="shared" ref="BW845:CH845" si="1404">IF(MIN(AX843,AX844)&gt;4.5,4.5*AX845,BJ844)</f>
        <v>0</v>
      </c>
      <c r="BX845" s="79">
        <f t="shared" si="1404"/>
        <v>0</v>
      </c>
      <c r="BY845" s="79">
        <f t="shared" si="1404"/>
        <v>0</v>
      </c>
      <c r="BZ845" s="79">
        <f t="shared" si="1404"/>
        <v>0</v>
      </c>
      <c r="CA845" s="79">
        <f t="shared" si="1404"/>
        <v>0</v>
      </c>
      <c r="CB845" s="79">
        <f t="shared" si="1404"/>
        <v>0</v>
      </c>
      <c r="CC845" s="79">
        <f t="shared" si="1404"/>
        <v>0</v>
      </c>
      <c r="CD845" s="79">
        <f t="shared" si="1404"/>
        <v>0</v>
      </c>
      <c r="CE845" s="79">
        <f t="shared" si="1404"/>
        <v>0</v>
      </c>
      <c r="CF845" s="79">
        <f t="shared" si="1404"/>
        <v>0</v>
      </c>
      <c r="CG845" s="79">
        <f t="shared" si="1404"/>
        <v>0</v>
      </c>
      <c r="CH845" s="79">
        <f t="shared" si="1404"/>
        <v>0</v>
      </c>
      <c r="CI845" s="79">
        <f>SUM(BW845:CH845)</f>
        <v>0</v>
      </c>
      <c r="CJ845" s="80"/>
      <c r="CK845" s="581"/>
      <c r="CL845" s="581"/>
      <c r="CM845" s="581"/>
    </row>
    <row r="846" spans="1:91" x14ac:dyDescent="0.2">
      <c r="A846" s="124">
        <f>Kinder!E846</f>
        <v>0</v>
      </c>
      <c r="B846">
        <f>Kinder!F846</f>
        <v>0</v>
      </c>
      <c r="C846">
        <f>Kinder!G846</f>
        <v>0</v>
      </c>
      <c r="D846">
        <f>Kinder!H846</f>
        <v>0</v>
      </c>
      <c r="E846">
        <f>Kinder!I846</f>
        <v>0</v>
      </c>
      <c r="F846">
        <f>Kinder!J846</f>
        <v>0</v>
      </c>
      <c r="G846">
        <f>Kinder!K846</f>
        <v>0</v>
      </c>
      <c r="H846">
        <f>Kinder!L846</f>
        <v>0</v>
      </c>
      <c r="I846">
        <f>Kinder!M846</f>
        <v>0</v>
      </c>
      <c r="J846">
        <f>Kinder!N846</f>
        <v>0</v>
      </c>
      <c r="K846">
        <f>Kinder!O846</f>
        <v>0</v>
      </c>
      <c r="L846">
        <f>Kinder!P846</f>
        <v>0</v>
      </c>
      <c r="AX846" s="165">
        <f>IF(Kinder!BL846=4.5,'Berechnung 4_5 _ x'!$E$31,Kinder!BL846)</f>
        <v>0</v>
      </c>
      <c r="AY846" s="165">
        <f>IF(Kinder!F846=4.5,'Berechnung 4_5 _ x'!$E$31,Kinder!F846)</f>
        <v>0</v>
      </c>
      <c r="AZ846" s="165">
        <f>IF(Kinder!G846=4.5,'Berechnung 4_5 _ x'!$E$31,Kinder!G846)</f>
        <v>0</v>
      </c>
      <c r="BA846" s="165">
        <f>IF(Kinder!H846=4.5,'Berechnung 4_5 _ x'!$E$31,Kinder!H846)</f>
        <v>0</v>
      </c>
      <c r="BB846" s="165">
        <f>IF(Kinder!I846=4.5,'Berechnung 4_5 _ x'!$E$31,Kinder!I846)</f>
        <v>0</v>
      </c>
      <c r="BC846" s="165">
        <f>IF(Kinder!J846=4.5,'Berechnung 4_5 _ x'!$E$31,Kinder!J846)</f>
        <v>0</v>
      </c>
      <c r="BD846" s="165">
        <f>IF(Kinder!K846=4.5,'Berechnung 4_5 _ x'!$E$31,Kinder!K846)</f>
        <v>0</v>
      </c>
      <c r="BE846" s="165">
        <f>IF(Kinder!L846=4.5,'Berechnung 4_5 _ x'!$E$31,Kinder!L846)</f>
        <v>0</v>
      </c>
      <c r="BF846" s="165">
        <f>IF(Kinder!M846=4.5,'Berechnung 4_5 _ x'!$E$31,Kinder!M846)</f>
        <v>0</v>
      </c>
      <c r="BG846" s="165">
        <f>IF(Kinder!N846=4.5,'Berechnung 4_5 _ x'!$E$31,Kinder!N846)</f>
        <v>0</v>
      </c>
      <c r="BH846" s="165">
        <f>IF(Kinder!O846=4.5,'Berechnung 4_5 _ x'!$E$31,Kinder!O846)</f>
        <v>0</v>
      </c>
      <c r="BI846" s="165">
        <f>IF(Kinder!P846=4.5,'Berechnung 4_5 _ x'!$E$31,Kinder!P846)</f>
        <v>0</v>
      </c>
      <c r="BJ846" s="165"/>
      <c r="BK846" s="165"/>
      <c r="BL846" s="165"/>
      <c r="BM846" s="165"/>
      <c r="BN846" s="165"/>
      <c r="BO846" s="165"/>
      <c r="BP846" s="165"/>
      <c r="BQ846" s="165"/>
      <c r="BR846" s="165"/>
      <c r="BS846" s="165"/>
      <c r="BT846" s="165"/>
      <c r="BU846" s="165"/>
      <c r="BW846">
        <f t="shared" ref="BW846:CH846" si="1405">IF(MIN(AX846,AX847)&gt;=4.5,1*AX848,BJ847)</f>
        <v>0</v>
      </c>
      <c r="BX846">
        <f t="shared" si="1405"/>
        <v>0</v>
      </c>
      <c r="BY846">
        <f t="shared" si="1405"/>
        <v>0</v>
      </c>
      <c r="BZ846">
        <f t="shared" si="1405"/>
        <v>0</v>
      </c>
      <c r="CA846">
        <f t="shared" si="1405"/>
        <v>0</v>
      </c>
      <c r="CB846">
        <f t="shared" si="1405"/>
        <v>0</v>
      </c>
      <c r="CC846">
        <f t="shared" si="1405"/>
        <v>0</v>
      </c>
      <c r="CD846">
        <f t="shared" si="1405"/>
        <v>0</v>
      </c>
      <c r="CE846">
        <f t="shared" si="1405"/>
        <v>0</v>
      </c>
      <c r="CF846">
        <f t="shared" si="1405"/>
        <v>0</v>
      </c>
      <c r="CG846">
        <f t="shared" si="1405"/>
        <v>0</v>
      </c>
      <c r="CH846">
        <f t="shared" si="1405"/>
        <v>0</v>
      </c>
      <c r="CJ846" s="78">
        <f>SUM(BW846:CH846)</f>
        <v>0</v>
      </c>
      <c r="CK846" s="581">
        <f>CL846+CM846</f>
        <v>0</v>
      </c>
      <c r="CL846" s="581">
        <f>IF(COUNTIF(Kinder!E848:P848,Antrag!$C$4)=0,0,(IF(AND(A846=2,Kinder!E848=Antrag!$C$4),M847,0)+IF(AND(OR(A846=2,B846=2),Kinder!F848=Antrag!$C$4),N847,0)+IF(AND(OR(A846=2,B846=2,C846=2),Kinder!G848=Antrag!$C$4),O847,0)+IF(AND(OR(A846=2,B846=2,C846=2,D846=2),Kinder!H848=Antrag!$C$4),P847,0)+IF(AND(OR(A846=2,B846=2,C846=2,D846=2,E846=2),Kinder!I848=Antrag!$C$4),Q847,0)+IF(AND(OR(A846=2,B846=2,C846=2,D846=2,E846=2,F846=2),Kinder!J848=Antrag!$C$4),R847,0))/12)</f>
        <v>0</v>
      </c>
      <c r="CM846" s="581">
        <f>IF(COUNTIF(Kinder!E848:P848,Antrag!$C$4)=0,0,(IF(AND(OR(A846=2,B846=2,C846=2,D846=2,E846=2,F846=2,G846=2),Kinder!K848=Antrag!$C$4),S847,0)+IF(AND(OR(A846=2,B846=2,C846=2,D846=2,E846=2,F846=2,G846=2,H846=2),Kinder!L848=Antrag!$C$4),T847,0)+IF(AND(OR(A846=2,B846=2,C846=2,D846=2,E846=2,F846=2,G846=2,H846=2,I846=2),Kinder!M848=Antrag!$C$4),U847,0)+IF(AND(OR(A846=2,B846=2,C846=2,D846=2,E846=2,F846=2,G846=2,H846=2,I846=2,J846=2),Kinder!N848=Antrag!$C$4),V847,0)+IF(AND(OR(A846=2,B846=2,C846=2,D846=2,E846=2,F846=2,G846=2,H846=2,I846=2,J846=2,K846=2),Kinder!O848=Antrag!$C$4),W847,0)+IF(AND(OR(A846=2,B846=2,C846=2,D846=2,E846=2,F846=2,G846=2,H846=2,I846=2,J846=2,K846=2,L846=2),Kinder!P848=Antrag!$C$4),X847,0))/12)</f>
        <v>0</v>
      </c>
    </row>
    <row r="847" spans="1:91" x14ac:dyDescent="0.2">
      <c r="A847" s="124"/>
      <c r="M847">
        <f>Kinder!E847</f>
        <v>0</v>
      </c>
      <c r="N847">
        <f>Kinder!F847</f>
        <v>0</v>
      </c>
      <c r="O847">
        <f>Kinder!G847</f>
        <v>0</v>
      </c>
      <c r="P847">
        <f>Kinder!H847</f>
        <v>0</v>
      </c>
      <c r="Q847">
        <f>Kinder!I847</f>
        <v>0</v>
      </c>
      <c r="R847">
        <f>Kinder!J847</f>
        <v>0</v>
      </c>
      <c r="S847">
        <f>Kinder!K847</f>
        <v>0</v>
      </c>
      <c r="T847">
        <f>Kinder!L847</f>
        <v>0</v>
      </c>
      <c r="U847">
        <f>Kinder!M847</f>
        <v>0</v>
      </c>
      <c r="V847">
        <f>Kinder!N847</f>
        <v>0</v>
      </c>
      <c r="W847">
        <f>Kinder!O847</f>
        <v>0</v>
      </c>
      <c r="X847">
        <f>Kinder!P847</f>
        <v>0</v>
      </c>
      <c r="AX847">
        <f>IF(Kinder!BL846&gt;=4.5,IF('Berechnung 4_5 _ x'!D$5="Nein",4.5,IF(Kinder!AJ$903&lt;3,IF(MAX(Kinder!$AJ$903:AJ$903)&lt;3,4.5,Kinder!BL846),MIN('Berechnung 4_5 _ x'!$E$31:$F$32))),Kinder!BL846)</f>
        <v>0</v>
      </c>
      <c r="AY847">
        <f>IF(Kinder!BM846&gt;=4.5,IF('Berechnung 4_5 _ x'!E$5="Nein",4.5,IF(Kinder!AK$903&lt;3,IF(MAX(Kinder!$AJ$903:AK$903)&lt;3,4.5,Kinder!BM846),MIN('Berechnung 4_5 _ x'!$E$31:$F$32))),Kinder!BM846)</f>
        <v>0</v>
      </c>
      <c r="AZ847">
        <f>IF(Kinder!BN846&gt;=4.5,IF('Berechnung 4_5 _ x'!F$5="Nein",4.5,IF(Kinder!AL$903&lt;3,IF(MAX(Kinder!$AJ$903:AL$903)&lt;3,4.5,Kinder!BN846),MIN('Berechnung 4_5 _ x'!$E$31:$F$32))),Kinder!BN846)</f>
        <v>0</v>
      </c>
      <c r="BA847">
        <f>IF(Kinder!BO846&gt;=4.5,IF('Berechnung 4_5 _ x'!G$5="Nein",4.5,IF(Kinder!AM$903&lt;3,IF(MAX(Kinder!$AJ$903:AM$903)&lt;3,4.5,Kinder!BO846),MIN('Berechnung 4_5 _ x'!$E$31:$F$32))),Kinder!BO846)</f>
        <v>0</v>
      </c>
      <c r="BB847">
        <f>IF(Kinder!BP846&gt;=4.5,IF('Berechnung 4_5 _ x'!H$5="Nein",4.5,IF(Kinder!AN$903&lt;3,IF(MAX(Kinder!$AJ$903:AN$903)&lt;3,4.5,Kinder!BP846),MIN('Berechnung 4_5 _ x'!$E$31:$F$32))),Kinder!BP846)</f>
        <v>0</v>
      </c>
      <c r="BC847">
        <f>IF(Kinder!BQ846&gt;=4.5,IF('Berechnung 4_5 _ x'!I$5="Nein",4.5,IF(Kinder!AO$903&lt;3,IF(MAX(Kinder!$AJ$903:AO$903)&lt;3,4.5,Kinder!BQ846),MIN('Berechnung 4_5 _ x'!$E$31:$F$32))),Kinder!BQ846)</f>
        <v>0</v>
      </c>
      <c r="BD847">
        <f>IF(Kinder!BR846&gt;=4.5,IF('Berechnung 4_5 _ x'!J$5="Nein",4.5,IF(Kinder!AP$903&lt;3,IF(MAX(Kinder!$AJ$903:AP$903)&lt;3,4.5,Kinder!BR846),MIN('Berechnung 4_5 _ x'!$E$31:$F$32))),Kinder!BR846)</f>
        <v>0</v>
      </c>
      <c r="BE847">
        <f>IF(Kinder!BS846&gt;=4.5,IF('Berechnung 4_5 _ x'!K$5="Nein",4.5,IF(Kinder!AQ$903&lt;3,IF(MAX(Kinder!$AJ$903:AQ$903)&lt;3,4.5,Kinder!BS846),MIN('Berechnung 4_5 _ x'!$E$31:$F$32))),Kinder!BS846)</f>
        <v>0</v>
      </c>
      <c r="BF847">
        <f>IF(Kinder!BT846&gt;=4.5,IF('Berechnung 4_5 _ x'!L$5="Nein",4.5,IF(Kinder!AR$903&lt;3,IF(MAX(Kinder!$AJ$903:AR$903)&lt;3,4.5,Kinder!BT846),MIN('Berechnung 4_5 _ x'!$E$31:$F$32))),Kinder!BT846)</f>
        <v>0</v>
      </c>
      <c r="BG847">
        <f>IF(Kinder!BU846&gt;=4.5,IF('Berechnung 4_5 _ x'!M$5="Nein",4.5,IF(Kinder!AS$903&lt;3,IF(MAX(Kinder!$AJ$903:AS$903)&lt;3,4.5,Kinder!BU846),MIN('Berechnung 4_5 _ x'!$E$31:$F$32))),Kinder!BU846)</f>
        <v>0</v>
      </c>
      <c r="BH847">
        <f>IF(Kinder!BV846&gt;=4.5,IF('Berechnung 4_5 _ x'!N$5="Nein",4.5,IF(Kinder!AT$903&lt;3,IF(MAX(Kinder!$AJ$903:AT$903)&lt;3,4.5,Kinder!BV846),MIN('Berechnung 4_5 _ x'!$E$31:$F$32))),Kinder!BV846)</f>
        <v>0</v>
      </c>
      <c r="BI847">
        <f>IF(Kinder!BW846&gt;=4.5,IF('Berechnung 4_5 _ x'!O$5="Nein",4.5,IF(Kinder!AU$903&lt;3,IF(MAX(Kinder!$AJ$903:AU$903)&lt;3,4.5,Kinder!BW846),MIN('Berechnung 4_5 _ x'!$E$31:$F$32))),Kinder!BW846)</f>
        <v>0</v>
      </c>
      <c r="BJ847">
        <f t="shared" ref="BJ847:BU847" si="1406">MIN(AX846,AX847)*AX848</f>
        <v>0</v>
      </c>
      <c r="BK847">
        <f t="shared" si="1406"/>
        <v>0</v>
      </c>
      <c r="BL847">
        <f t="shared" si="1406"/>
        <v>0</v>
      </c>
      <c r="BM847">
        <f t="shared" si="1406"/>
        <v>0</v>
      </c>
      <c r="BN847">
        <f t="shared" si="1406"/>
        <v>0</v>
      </c>
      <c r="BO847">
        <f t="shared" si="1406"/>
        <v>0</v>
      </c>
      <c r="BP847">
        <f t="shared" si="1406"/>
        <v>0</v>
      </c>
      <c r="BQ847">
        <f t="shared" si="1406"/>
        <v>0</v>
      </c>
      <c r="BR847">
        <f t="shared" si="1406"/>
        <v>0</v>
      </c>
      <c r="BS847">
        <f t="shared" si="1406"/>
        <v>0</v>
      </c>
      <c r="BT847">
        <f t="shared" si="1406"/>
        <v>0</v>
      </c>
      <c r="BU847">
        <f t="shared" si="1406"/>
        <v>0</v>
      </c>
      <c r="BV847">
        <f>SUM(BJ847:BU847)</f>
        <v>0</v>
      </c>
      <c r="CJ847" s="78"/>
      <c r="CK847" s="581"/>
      <c r="CL847" s="581"/>
      <c r="CM847" s="581"/>
    </row>
    <row r="848" spans="1:91" ht="13.5" thickBot="1" x14ac:dyDescent="0.25">
      <c r="A848" s="167"/>
      <c r="B848" s="79"/>
      <c r="C848" s="79"/>
      <c r="D848" s="79"/>
      <c r="E848" s="79"/>
      <c r="F848" s="79"/>
      <c r="G848" s="79"/>
      <c r="H848" s="79"/>
      <c r="I848" s="79"/>
      <c r="J848" s="79"/>
      <c r="K848" s="79"/>
      <c r="L848" s="79"/>
      <c r="M848" s="79"/>
      <c r="N848" s="79"/>
      <c r="O848" s="79"/>
      <c r="P848" s="79"/>
      <c r="Q848" s="79"/>
      <c r="R848" s="79"/>
      <c r="S848" s="79"/>
      <c r="T848" s="79"/>
      <c r="U848" s="79"/>
      <c r="V848" s="79"/>
      <c r="W848" s="79"/>
      <c r="X848" s="79"/>
      <c r="Y848" s="79">
        <f t="shared" ref="Y848:AJ848" si="1407">A846*M847</f>
        <v>0</v>
      </c>
      <c r="Z848" s="79">
        <f t="shared" si="1407"/>
        <v>0</v>
      </c>
      <c r="AA848" s="79">
        <f t="shared" si="1407"/>
        <v>0</v>
      </c>
      <c r="AB848" s="79">
        <f t="shared" si="1407"/>
        <v>0</v>
      </c>
      <c r="AC848" s="79">
        <f t="shared" si="1407"/>
        <v>0</v>
      </c>
      <c r="AD848" s="79">
        <f t="shared" si="1407"/>
        <v>0</v>
      </c>
      <c r="AE848" s="79">
        <f t="shared" si="1407"/>
        <v>0</v>
      </c>
      <c r="AF848" s="79">
        <f t="shared" si="1407"/>
        <v>0</v>
      </c>
      <c r="AG848" s="79">
        <f t="shared" si="1407"/>
        <v>0</v>
      </c>
      <c r="AH848" s="79">
        <f t="shared" si="1407"/>
        <v>0</v>
      </c>
      <c r="AI848" s="79">
        <f t="shared" si="1407"/>
        <v>0</v>
      </c>
      <c r="AJ848" s="79">
        <f t="shared" si="1407"/>
        <v>0</v>
      </c>
      <c r="AK848" s="79">
        <f t="shared" ref="AK848:AV848" si="1408">IF(A846&gt;4.4,M847,A846*M847)</f>
        <v>0</v>
      </c>
      <c r="AL848" s="79">
        <f t="shared" si="1408"/>
        <v>0</v>
      </c>
      <c r="AM848" s="79">
        <f t="shared" si="1408"/>
        <v>0</v>
      </c>
      <c r="AN848" s="79">
        <f t="shared" si="1408"/>
        <v>0</v>
      </c>
      <c r="AO848" s="79">
        <f t="shared" si="1408"/>
        <v>0</v>
      </c>
      <c r="AP848" s="79">
        <f t="shared" si="1408"/>
        <v>0</v>
      </c>
      <c r="AQ848" s="79">
        <f t="shared" si="1408"/>
        <v>0</v>
      </c>
      <c r="AR848" s="79">
        <f t="shared" si="1408"/>
        <v>0</v>
      </c>
      <c r="AS848" s="79">
        <f t="shared" si="1408"/>
        <v>0</v>
      </c>
      <c r="AT848" s="79">
        <f t="shared" si="1408"/>
        <v>0</v>
      </c>
      <c r="AU848" s="79">
        <f t="shared" si="1408"/>
        <v>0</v>
      </c>
      <c r="AV848" s="79">
        <f t="shared" si="1408"/>
        <v>0</v>
      </c>
      <c r="AW848" s="79">
        <f>SUM(Y848:AJ848)</f>
        <v>0</v>
      </c>
      <c r="AX848" s="168">
        <f>Kinder!BL847</f>
        <v>0</v>
      </c>
      <c r="AY848" s="168">
        <f>Kinder!BM847</f>
        <v>0</v>
      </c>
      <c r="AZ848" s="168">
        <f>Kinder!BN847</f>
        <v>0</v>
      </c>
      <c r="BA848" s="168">
        <f>Kinder!BO847</f>
        <v>0</v>
      </c>
      <c r="BB848" s="168">
        <f>Kinder!BP847</f>
        <v>0</v>
      </c>
      <c r="BC848" s="168">
        <f>Kinder!BQ847</f>
        <v>0</v>
      </c>
      <c r="BD848" s="168">
        <f>Kinder!BR847</f>
        <v>0</v>
      </c>
      <c r="BE848" s="168">
        <f>Kinder!BS847</f>
        <v>0</v>
      </c>
      <c r="BF848" s="168">
        <f>Kinder!BT847</f>
        <v>0</v>
      </c>
      <c r="BG848" s="168">
        <f>Kinder!BU847</f>
        <v>0</v>
      </c>
      <c r="BH848" s="168">
        <f>Kinder!BV847</f>
        <v>0</v>
      </c>
      <c r="BI848" s="168">
        <f>Kinder!BW847</f>
        <v>0</v>
      </c>
      <c r="BV848" s="79"/>
      <c r="BW848" s="79">
        <f t="shared" ref="BW848:CH848" si="1409">IF(MIN(AX846,AX847)&gt;4.5,4.5*AX848,BJ847)</f>
        <v>0</v>
      </c>
      <c r="BX848" s="79">
        <f t="shared" si="1409"/>
        <v>0</v>
      </c>
      <c r="BY848" s="79">
        <f t="shared" si="1409"/>
        <v>0</v>
      </c>
      <c r="BZ848" s="79">
        <f t="shared" si="1409"/>
        <v>0</v>
      </c>
      <c r="CA848" s="79">
        <f t="shared" si="1409"/>
        <v>0</v>
      </c>
      <c r="CB848" s="79">
        <f t="shared" si="1409"/>
        <v>0</v>
      </c>
      <c r="CC848" s="79">
        <f t="shared" si="1409"/>
        <v>0</v>
      </c>
      <c r="CD848" s="79">
        <f t="shared" si="1409"/>
        <v>0</v>
      </c>
      <c r="CE848" s="79">
        <f t="shared" si="1409"/>
        <v>0</v>
      </c>
      <c r="CF848" s="79">
        <f t="shared" si="1409"/>
        <v>0</v>
      </c>
      <c r="CG848" s="79">
        <f t="shared" si="1409"/>
        <v>0</v>
      </c>
      <c r="CH848" s="79">
        <f t="shared" si="1409"/>
        <v>0</v>
      </c>
      <c r="CI848" s="79">
        <f>SUM(BW848:CH848)</f>
        <v>0</v>
      </c>
      <c r="CJ848" s="80"/>
      <c r="CK848" s="581"/>
      <c r="CL848" s="581"/>
      <c r="CM848" s="581"/>
    </row>
    <row r="849" spans="1:91" x14ac:dyDescent="0.2">
      <c r="A849" s="124">
        <f>Kinder!E849</f>
        <v>0</v>
      </c>
      <c r="B849">
        <f>Kinder!F849</f>
        <v>0</v>
      </c>
      <c r="C849">
        <f>Kinder!G849</f>
        <v>0</v>
      </c>
      <c r="D849">
        <f>Kinder!H849</f>
        <v>0</v>
      </c>
      <c r="E849">
        <f>Kinder!I849</f>
        <v>0</v>
      </c>
      <c r="F849">
        <f>Kinder!J849</f>
        <v>0</v>
      </c>
      <c r="G849">
        <f>Kinder!K849</f>
        <v>0</v>
      </c>
      <c r="H849">
        <f>Kinder!L849</f>
        <v>0</v>
      </c>
      <c r="I849">
        <f>Kinder!M849</f>
        <v>0</v>
      </c>
      <c r="J849">
        <f>Kinder!N849</f>
        <v>0</v>
      </c>
      <c r="K849">
        <f>Kinder!O849</f>
        <v>0</v>
      </c>
      <c r="L849">
        <f>Kinder!P849</f>
        <v>0</v>
      </c>
      <c r="AX849" s="165">
        <f>IF(Kinder!BL849=4.5,'Berechnung 4_5 _ x'!$E$31,Kinder!BL849)</f>
        <v>0</v>
      </c>
      <c r="AY849" s="165">
        <f>IF(Kinder!F849=4.5,'Berechnung 4_5 _ x'!$E$31,Kinder!F849)</f>
        <v>0</v>
      </c>
      <c r="AZ849" s="165">
        <f>IF(Kinder!G849=4.5,'Berechnung 4_5 _ x'!$E$31,Kinder!G849)</f>
        <v>0</v>
      </c>
      <c r="BA849" s="165">
        <f>IF(Kinder!H849=4.5,'Berechnung 4_5 _ x'!$E$31,Kinder!H849)</f>
        <v>0</v>
      </c>
      <c r="BB849" s="165">
        <f>IF(Kinder!I849=4.5,'Berechnung 4_5 _ x'!$E$31,Kinder!I849)</f>
        <v>0</v>
      </c>
      <c r="BC849" s="165">
        <f>IF(Kinder!J849=4.5,'Berechnung 4_5 _ x'!$E$31,Kinder!J849)</f>
        <v>0</v>
      </c>
      <c r="BD849" s="165">
        <f>IF(Kinder!K849=4.5,'Berechnung 4_5 _ x'!$E$31,Kinder!K849)</f>
        <v>0</v>
      </c>
      <c r="BE849" s="165">
        <f>IF(Kinder!L849=4.5,'Berechnung 4_5 _ x'!$E$31,Kinder!L849)</f>
        <v>0</v>
      </c>
      <c r="BF849" s="165">
        <f>IF(Kinder!M849=4.5,'Berechnung 4_5 _ x'!$E$31,Kinder!M849)</f>
        <v>0</v>
      </c>
      <c r="BG849" s="165">
        <f>IF(Kinder!N849=4.5,'Berechnung 4_5 _ x'!$E$31,Kinder!N849)</f>
        <v>0</v>
      </c>
      <c r="BH849" s="165">
        <f>IF(Kinder!O849=4.5,'Berechnung 4_5 _ x'!$E$31,Kinder!O849)</f>
        <v>0</v>
      </c>
      <c r="BI849" s="165">
        <f>IF(Kinder!P849=4.5,'Berechnung 4_5 _ x'!$E$31,Kinder!P849)</f>
        <v>0</v>
      </c>
      <c r="BJ849" s="165"/>
      <c r="BK849" s="165"/>
      <c r="BL849" s="165"/>
      <c r="BM849" s="165"/>
      <c r="BN849" s="165"/>
      <c r="BO849" s="165"/>
      <c r="BP849" s="165"/>
      <c r="BQ849" s="165"/>
      <c r="BR849" s="165"/>
      <c r="BS849" s="165"/>
      <c r="BT849" s="165"/>
      <c r="BU849" s="165"/>
      <c r="BW849">
        <f t="shared" ref="BW849:CH849" si="1410">IF(MIN(AX849,AX850)&gt;=4.5,1*AX851,BJ850)</f>
        <v>0</v>
      </c>
      <c r="BX849">
        <f t="shared" si="1410"/>
        <v>0</v>
      </c>
      <c r="BY849">
        <f t="shared" si="1410"/>
        <v>0</v>
      </c>
      <c r="BZ849">
        <f t="shared" si="1410"/>
        <v>0</v>
      </c>
      <c r="CA849">
        <f t="shared" si="1410"/>
        <v>0</v>
      </c>
      <c r="CB849">
        <f t="shared" si="1410"/>
        <v>0</v>
      </c>
      <c r="CC849">
        <f t="shared" si="1410"/>
        <v>0</v>
      </c>
      <c r="CD849">
        <f t="shared" si="1410"/>
        <v>0</v>
      </c>
      <c r="CE849">
        <f t="shared" si="1410"/>
        <v>0</v>
      </c>
      <c r="CF849">
        <f t="shared" si="1410"/>
        <v>0</v>
      </c>
      <c r="CG849">
        <f t="shared" si="1410"/>
        <v>0</v>
      </c>
      <c r="CH849">
        <f t="shared" si="1410"/>
        <v>0</v>
      </c>
      <c r="CJ849" s="78">
        <f>SUM(BW849:CH849)</f>
        <v>0</v>
      </c>
      <c r="CK849" s="581">
        <f>CL849+CM849</f>
        <v>0</v>
      </c>
      <c r="CL849" s="581">
        <f>IF(COUNTIF(Kinder!E851:P851,Antrag!$C$4)=0,0,(IF(AND(A849=2,Kinder!E851=Antrag!$C$4),M850,0)+IF(AND(OR(A849=2,B849=2),Kinder!F851=Antrag!$C$4),N850,0)+IF(AND(OR(A849=2,B849=2,C849=2),Kinder!G851=Antrag!$C$4),O850,0)+IF(AND(OR(A849=2,B849=2,C849=2,D849=2),Kinder!H851=Antrag!$C$4),P850,0)+IF(AND(OR(A849=2,B849=2,C849=2,D849=2,E849=2),Kinder!I851=Antrag!$C$4),Q850,0)+IF(AND(OR(A849=2,B849=2,C849=2,D849=2,E849=2,F849=2),Kinder!J851=Antrag!$C$4),R850,0))/12)</f>
        <v>0</v>
      </c>
      <c r="CM849" s="581">
        <f>IF(COUNTIF(Kinder!E851:P851,Antrag!$C$4)=0,0,(IF(AND(OR(A849=2,B849=2,C849=2,D849=2,E849=2,F849=2,G849=2),Kinder!K851=Antrag!$C$4),S850,0)+IF(AND(OR(A849=2,B849=2,C849=2,D849=2,E849=2,F849=2,G849=2,H849=2),Kinder!L851=Antrag!$C$4),T850,0)+IF(AND(OR(A849=2,B849=2,C849=2,D849=2,E849=2,F849=2,G849=2,H849=2,I849=2),Kinder!M851=Antrag!$C$4),U850,0)+IF(AND(OR(A849=2,B849=2,C849=2,D849=2,E849=2,F849=2,G849=2,H849=2,I849=2,J849=2),Kinder!N851=Antrag!$C$4),V850,0)+IF(AND(OR(A849=2,B849=2,C849=2,D849=2,E849=2,F849=2,G849=2,H849=2,I849=2,J849=2,K849=2),Kinder!O851=Antrag!$C$4),W850,0)+IF(AND(OR(A849=2,B849=2,C849=2,D849=2,E849=2,F849=2,G849=2,H849=2,I849=2,J849=2,K849=2,L849=2),Kinder!P851=Antrag!$C$4),X850,0))/12)</f>
        <v>0</v>
      </c>
    </row>
    <row r="850" spans="1:91" x14ac:dyDescent="0.2">
      <c r="A850" s="124"/>
      <c r="M850">
        <f>Kinder!E850</f>
        <v>0</v>
      </c>
      <c r="N850">
        <f>Kinder!F850</f>
        <v>0</v>
      </c>
      <c r="O850">
        <f>Kinder!G850</f>
        <v>0</v>
      </c>
      <c r="P850">
        <f>Kinder!H850</f>
        <v>0</v>
      </c>
      <c r="Q850">
        <f>Kinder!I850</f>
        <v>0</v>
      </c>
      <c r="R850">
        <f>Kinder!J850</f>
        <v>0</v>
      </c>
      <c r="S850">
        <f>Kinder!K850</f>
        <v>0</v>
      </c>
      <c r="T850">
        <f>Kinder!L850</f>
        <v>0</v>
      </c>
      <c r="U850">
        <f>Kinder!M850</f>
        <v>0</v>
      </c>
      <c r="V850">
        <f>Kinder!N850</f>
        <v>0</v>
      </c>
      <c r="W850">
        <f>Kinder!O850</f>
        <v>0</v>
      </c>
      <c r="X850">
        <f>Kinder!P850</f>
        <v>0</v>
      </c>
      <c r="AX850">
        <f>IF(Kinder!BL849&gt;=4.5,IF('Berechnung 4_5 _ x'!D$5="Nein",4.5,IF(Kinder!AJ$903&lt;3,IF(MAX(Kinder!$AJ$903:AJ$903)&lt;3,4.5,Kinder!BL849),MIN('Berechnung 4_5 _ x'!$E$31:$F$32))),Kinder!BL849)</f>
        <v>0</v>
      </c>
      <c r="AY850">
        <f>IF(Kinder!BM849&gt;=4.5,IF('Berechnung 4_5 _ x'!E$5="Nein",4.5,IF(Kinder!AK$903&lt;3,IF(MAX(Kinder!$AJ$903:AK$903)&lt;3,4.5,Kinder!BM849),MIN('Berechnung 4_5 _ x'!$E$31:$F$32))),Kinder!BM849)</f>
        <v>0</v>
      </c>
      <c r="AZ850">
        <f>IF(Kinder!BN849&gt;=4.5,IF('Berechnung 4_5 _ x'!F$5="Nein",4.5,IF(Kinder!AL$903&lt;3,IF(MAX(Kinder!$AJ$903:AL$903)&lt;3,4.5,Kinder!BN849),MIN('Berechnung 4_5 _ x'!$E$31:$F$32))),Kinder!BN849)</f>
        <v>0</v>
      </c>
      <c r="BA850">
        <f>IF(Kinder!BO849&gt;=4.5,IF('Berechnung 4_5 _ x'!G$5="Nein",4.5,IF(Kinder!AM$903&lt;3,IF(MAX(Kinder!$AJ$903:AM$903)&lt;3,4.5,Kinder!BO849),MIN('Berechnung 4_5 _ x'!$E$31:$F$32))),Kinder!BO849)</f>
        <v>0</v>
      </c>
      <c r="BB850">
        <f>IF(Kinder!BP849&gt;=4.5,IF('Berechnung 4_5 _ x'!H$5="Nein",4.5,IF(Kinder!AN$903&lt;3,IF(MAX(Kinder!$AJ$903:AN$903)&lt;3,4.5,Kinder!BP849),MIN('Berechnung 4_5 _ x'!$E$31:$F$32))),Kinder!BP849)</f>
        <v>0</v>
      </c>
      <c r="BC850">
        <f>IF(Kinder!BQ849&gt;=4.5,IF('Berechnung 4_5 _ x'!I$5="Nein",4.5,IF(Kinder!AO$903&lt;3,IF(MAX(Kinder!$AJ$903:AO$903)&lt;3,4.5,Kinder!BQ849),MIN('Berechnung 4_5 _ x'!$E$31:$F$32))),Kinder!BQ849)</f>
        <v>0</v>
      </c>
      <c r="BD850">
        <f>IF(Kinder!BR849&gt;=4.5,IF('Berechnung 4_5 _ x'!J$5="Nein",4.5,IF(Kinder!AP$903&lt;3,IF(MAX(Kinder!$AJ$903:AP$903)&lt;3,4.5,Kinder!BR849),MIN('Berechnung 4_5 _ x'!$E$31:$F$32))),Kinder!BR849)</f>
        <v>0</v>
      </c>
      <c r="BE850">
        <f>IF(Kinder!BS849&gt;=4.5,IF('Berechnung 4_5 _ x'!K$5="Nein",4.5,IF(Kinder!AQ$903&lt;3,IF(MAX(Kinder!$AJ$903:AQ$903)&lt;3,4.5,Kinder!BS849),MIN('Berechnung 4_5 _ x'!$E$31:$F$32))),Kinder!BS849)</f>
        <v>0</v>
      </c>
      <c r="BF850">
        <f>IF(Kinder!BT849&gt;=4.5,IF('Berechnung 4_5 _ x'!L$5="Nein",4.5,IF(Kinder!AR$903&lt;3,IF(MAX(Kinder!$AJ$903:AR$903)&lt;3,4.5,Kinder!BT849),MIN('Berechnung 4_5 _ x'!$E$31:$F$32))),Kinder!BT849)</f>
        <v>0</v>
      </c>
      <c r="BG850">
        <f>IF(Kinder!BU849&gt;=4.5,IF('Berechnung 4_5 _ x'!M$5="Nein",4.5,IF(Kinder!AS$903&lt;3,IF(MAX(Kinder!$AJ$903:AS$903)&lt;3,4.5,Kinder!BU849),MIN('Berechnung 4_5 _ x'!$E$31:$F$32))),Kinder!BU849)</f>
        <v>0</v>
      </c>
      <c r="BH850">
        <f>IF(Kinder!BV849&gt;=4.5,IF('Berechnung 4_5 _ x'!N$5="Nein",4.5,IF(Kinder!AT$903&lt;3,IF(MAX(Kinder!$AJ$903:AT$903)&lt;3,4.5,Kinder!BV849),MIN('Berechnung 4_5 _ x'!$E$31:$F$32))),Kinder!BV849)</f>
        <v>0</v>
      </c>
      <c r="BI850">
        <f>IF(Kinder!BW849&gt;=4.5,IF('Berechnung 4_5 _ x'!O$5="Nein",4.5,IF(Kinder!AU$903&lt;3,IF(MAX(Kinder!$AJ$903:AU$903)&lt;3,4.5,Kinder!BW849),MIN('Berechnung 4_5 _ x'!$E$31:$F$32))),Kinder!BW849)</f>
        <v>0</v>
      </c>
      <c r="BJ850">
        <f t="shared" ref="BJ850:BU850" si="1411">MIN(AX849,AX850)*AX851</f>
        <v>0</v>
      </c>
      <c r="BK850">
        <f t="shared" si="1411"/>
        <v>0</v>
      </c>
      <c r="BL850">
        <f t="shared" si="1411"/>
        <v>0</v>
      </c>
      <c r="BM850">
        <f t="shared" si="1411"/>
        <v>0</v>
      </c>
      <c r="BN850">
        <f t="shared" si="1411"/>
        <v>0</v>
      </c>
      <c r="BO850">
        <f t="shared" si="1411"/>
        <v>0</v>
      </c>
      <c r="BP850">
        <f t="shared" si="1411"/>
        <v>0</v>
      </c>
      <c r="BQ850">
        <f t="shared" si="1411"/>
        <v>0</v>
      </c>
      <c r="BR850">
        <f t="shared" si="1411"/>
        <v>0</v>
      </c>
      <c r="BS850">
        <f t="shared" si="1411"/>
        <v>0</v>
      </c>
      <c r="BT850">
        <f t="shared" si="1411"/>
        <v>0</v>
      </c>
      <c r="BU850">
        <f t="shared" si="1411"/>
        <v>0</v>
      </c>
      <c r="BV850">
        <f>SUM(BJ850:BU850)</f>
        <v>0</v>
      </c>
      <c r="CJ850" s="78"/>
      <c r="CK850" s="581"/>
      <c r="CL850" s="581"/>
      <c r="CM850" s="581"/>
    </row>
    <row r="851" spans="1:91" ht="13.5" thickBot="1" x14ac:dyDescent="0.25">
      <c r="A851" s="167"/>
      <c r="B851" s="79"/>
      <c r="C851" s="79"/>
      <c r="D851" s="79"/>
      <c r="E851" s="79"/>
      <c r="F851" s="79"/>
      <c r="G851" s="79"/>
      <c r="H851" s="79"/>
      <c r="I851" s="79"/>
      <c r="J851" s="79"/>
      <c r="K851" s="79"/>
      <c r="L851" s="79"/>
      <c r="M851" s="79"/>
      <c r="N851" s="79"/>
      <c r="O851" s="79"/>
      <c r="P851" s="79"/>
      <c r="Q851" s="79"/>
      <c r="R851" s="79"/>
      <c r="S851" s="79"/>
      <c r="T851" s="79"/>
      <c r="U851" s="79"/>
      <c r="V851" s="79"/>
      <c r="W851" s="79"/>
      <c r="X851" s="79"/>
      <c r="Y851" s="79">
        <f t="shared" ref="Y851:AJ851" si="1412">A849*M850</f>
        <v>0</v>
      </c>
      <c r="Z851" s="79">
        <f t="shared" si="1412"/>
        <v>0</v>
      </c>
      <c r="AA851" s="79">
        <f t="shared" si="1412"/>
        <v>0</v>
      </c>
      <c r="AB851" s="79">
        <f t="shared" si="1412"/>
        <v>0</v>
      </c>
      <c r="AC851" s="79">
        <f t="shared" si="1412"/>
        <v>0</v>
      </c>
      <c r="AD851" s="79">
        <f t="shared" si="1412"/>
        <v>0</v>
      </c>
      <c r="AE851" s="79">
        <f t="shared" si="1412"/>
        <v>0</v>
      </c>
      <c r="AF851" s="79">
        <f t="shared" si="1412"/>
        <v>0</v>
      </c>
      <c r="AG851" s="79">
        <f t="shared" si="1412"/>
        <v>0</v>
      </c>
      <c r="AH851" s="79">
        <f t="shared" si="1412"/>
        <v>0</v>
      </c>
      <c r="AI851" s="79">
        <f t="shared" si="1412"/>
        <v>0</v>
      </c>
      <c r="AJ851" s="79">
        <f t="shared" si="1412"/>
        <v>0</v>
      </c>
      <c r="AK851" s="79">
        <f t="shared" ref="AK851:AV851" si="1413">IF(A849&gt;4.4,M850,A849*M850)</f>
        <v>0</v>
      </c>
      <c r="AL851" s="79">
        <f t="shared" si="1413"/>
        <v>0</v>
      </c>
      <c r="AM851" s="79">
        <f t="shared" si="1413"/>
        <v>0</v>
      </c>
      <c r="AN851" s="79">
        <f t="shared" si="1413"/>
        <v>0</v>
      </c>
      <c r="AO851" s="79">
        <f t="shared" si="1413"/>
        <v>0</v>
      </c>
      <c r="AP851" s="79">
        <f t="shared" si="1413"/>
        <v>0</v>
      </c>
      <c r="AQ851" s="79">
        <f t="shared" si="1413"/>
        <v>0</v>
      </c>
      <c r="AR851" s="79">
        <f t="shared" si="1413"/>
        <v>0</v>
      </c>
      <c r="AS851" s="79">
        <f t="shared" si="1413"/>
        <v>0</v>
      </c>
      <c r="AT851" s="79">
        <f t="shared" si="1413"/>
        <v>0</v>
      </c>
      <c r="AU851" s="79">
        <f t="shared" si="1413"/>
        <v>0</v>
      </c>
      <c r="AV851" s="79">
        <f t="shared" si="1413"/>
        <v>0</v>
      </c>
      <c r="AW851" s="79">
        <f>SUM(Y851:AJ851)</f>
        <v>0</v>
      </c>
      <c r="AX851" s="168">
        <f>Kinder!BL850</f>
        <v>0</v>
      </c>
      <c r="AY851" s="168">
        <f>Kinder!BM850</f>
        <v>0</v>
      </c>
      <c r="AZ851" s="168">
        <f>Kinder!BN850</f>
        <v>0</v>
      </c>
      <c r="BA851" s="168">
        <f>Kinder!BO850</f>
        <v>0</v>
      </c>
      <c r="BB851" s="168">
        <f>Kinder!BP850</f>
        <v>0</v>
      </c>
      <c r="BC851" s="168">
        <f>Kinder!BQ850</f>
        <v>0</v>
      </c>
      <c r="BD851" s="168">
        <f>Kinder!BR850</f>
        <v>0</v>
      </c>
      <c r="BE851" s="168">
        <f>Kinder!BS850</f>
        <v>0</v>
      </c>
      <c r="BF851" s="168">
        <f>Kinder!BT850</f>
        <v>0</v>
      </c>
      <c r="BG851" s="168">
        <f>Kinder!BU850</f>
        <v>0</v>
      </c>
      <c r="BH851" s="168">
        <f>Kinder!BV850</f>
        <v>0</v>
      </c>
      <c r="BI851" s="168">
        <f>Kinder!BW850</f>
        <v>0</v>
      </c>
      <c r="BV851" s="79"/>
      <c r="BW851" s="79">
        <f t="shared" ref="BW851:CH851" si="1414">IF(MIN(AX849,AX850)&gt;4.5,4.5*AX851,BJ850)</f>
        <v>0</v>
      </c>
      <c r="BX851" s="79">
        <f t="shared" si="1414"/>
        <v>0</v>
      </c>
      <c r="BY851" s="79">
        <f t="shared" si="1414"/>
        <v>0</v>
      </c>
      <c r="BZ851" s="79">
        <f t="shared" si="1414"/>
        <v>0</v>
      </c>
      <c r="CA851" s="79">
        <f t="shared" si="1414"/>
        <v>0</v>
      </c>
      <c r="CB851" s="79">
        <f t="shared" si="1414"/>
        <v>0</v>
      </c>
      <c r="CC851" s="79">
        <f t="shared" si="1414"/>
        <v>0</v>
      </c>
      <c r="CD851" s="79">
        <f t="shared" si="1414"/>
        <v>0</v>
      </c>
      <c r="CE851" s="79">
        <f t="shared" si="1414"/>
        <v>0</v>
      </c>
      <c r="CF851" s="79">
        <f t="shared" si="1414"/>
        <v>0</v>
      </c>
      <c r="CG851" s="79">
        <f t="shared" si="1414"/>
        <v>0</v>
      </c>
      <c r="CH851" s="79">
        <f t="shared" si="1414"/>
        <v>0</v>
      </c>
      <c r="CI851" s="79">
        <f>SUM(BW851:CH851)</f>
        <v>0</v>
      </c>
      <c r="CJ851" s="80"/>
      <c r="CK851" s="581"/>
      <c r="CL851" s="581"/>
      <c r="CM851" s="581"/>
    </row>
    <row r="852" spans="1:91" x14ac:dyDescent="0.2">
      <c r="A852" s="124">
        <f>Kinder!E852</f>
        <v>0</v>
      </c>
      <c r="B852">
        <f>Kinder!F852</f>
        <v>0</v>
      </c>
      <c r="C852">
        <f>Kinder!G852</f>
        <v>0</v>
      </c>
      <c r="D852">
        <f>Kinder!H852</f>
        <v>0</v>
      </c>
      <c r="E852">
        <f>Kinder!I852</f>
        <v>0</v>
      </c>
      <c r="F852">
        <f>Kinder!J852</f>
        <v>0</v>
      </c>
      <c r="G852">
        <f>Kinder!K852</f>
        <v>0</v>
      </c>
      <c r="H852">
        <f>Kinder!L852</f>
        <v>0</v>
      </c>
      <c r="I852">
        <f>Kinder!M852</f>
        <v>0</v>
      </c>
      <c r="J852">
        <f>Kinder!N852</f>
        <v>0</v>
      </c>
      <c r="K852">
        <f>Kinder!O852</f>
        <v>0</v>
      </c>
      <c r="L852">
        <f>Kinder!P852</f>
        <v>0</v>
      </c>
      <c r="AX852" s="165">
        <f>IF(Kinder!BL852=4.5,'Berechnung 4_5 _ x'!$E$31,Kinder!BL852)</f>
        <v>0</v>
      </c>
      <c r="AY852" s="165">
        <f>IF(Kinder!F852=4.5,'Berechnung 4_5 _ x'!$E$31,Kinder!F852)</f>
        <v>0</v>
      </c>
      <c r="AZ852" s="165">
        <f>IF(Kinder!G852=4.5,'Berechnung 4_5 _ x'!$E$31,Kinder!G852)</f>
        <v>0</v>
      </c>
      <c r="BA852" s="165">
        <f>IF(Kinder!H852=4.5,'Berechnung 4_5 _ x'!$E$31,Kinder!H852)</f>
        <v>0</v>
      </c>
      <c r="BB852" s="165">
        <f>IF(Kinder!I852=4.5,'Berechnung 4_5 _ x'!$E$31,Kinder!I852)</f>
        <v>0</v>
      </c>
      <c r="BC852" s="165">
        <f>IF(Kinder!J852=4.5,'Berechnung 4_5 _ x'!$E$31,Kinder!J852)</f>
        <v>0</v>
      </c>
      <c r="BD852" s="165">
        <f>IF(Kinder!K852=4.5,'Berechnung 4_5 _ x'!$E$31,Kinder!K852)</f>
        <v>0</v>
      </c>
      <c r="BE852" s="165">
        <f>IF(Kinder!L852=4.5,'Berechnung 4_5 _ x'!$E$31,Kinder!L852)</f>
        <v>0</v>
      </c>
      <c r="BF852" s="165">
        <f>IF(Kinder!M852=4.5,'Berechnung 4_5 _ x'!$E$31,Kinder!M852)</f>
        <v>0</v>
      </c>
      <c r="BG852" s="165">
        <f>IF(Kinder!N852=4.5,'Berechnung 4_5 _ x'!$E$31,Kinder!N852)</f>
        <v>0</v>
      </c>
      <c r="BH852" s="165">
        <f>IF(Kinder!O852=4.5,'Berechnung 4_5 _ x'!$E$31,Kinder!O852)</f>
        <v>0</v>
      </c>
      <c r="BI852" s="165">
        <f>IF(Kinder!P852=4.5,'Berechnung 4_5 _ x'!$E$31,Kinder!P852)</f>
        <v>0</v>
      </c>
      <c r="BJ852" s="165"/>
      <c r="BK852" s="165"/>
      <c r="BL852" s="165"/>
      <c r="BM852" s="165"/>
      <c r="BN852" s="165"/>
      <c r="BO852" s="165"/>
      <c r="BP852" s="165"/>
      <c r="BQ852" s="165"/>
      <c r="BR852" s="165"/>
      <c r="BS852" s="165"/>
      <c r="BT852" s="165"/>
      <c r="BU852" s="165"/>
      <c r="BW852">
        <f t="shared" ref="BW852:CH852" si="1415">IF(MIN(AX852,AX853)&gt;=4.5,1*AX854,BJ853)</f>
        <v>0</v>
      </c>
      <c r="BX852">
        <f t="shared" si="1415"/>
        <v>0</v>
      </c>
      <c r="BY852">
        <f t="shared" si="1415"/>
        <v>0</v>
      </c>
      <c r="BZ852">
        <f t="shared" si="1415"/>
        <v>0</v>
      </c>
      <c r="CA852">
        <f t="shared" si="1415"/>
        <v>0</v>
      </c>
      <c r="CB852">
        <f t="shared" si="1415"/>
        <v>0</v>
      </c>
      <c r="CC852">
        <f t="shared" si="1415"/>
        <v>0</v>
      </c>
      <c r="CD852">
        <f t="shared" si="1415"/>
        <v>0</v>
      </c>
      <c r="CE852">
        <f t="shared" si="1415"/>
        <v>0</v>
      </c>
      <c r="CF852">
        <f t="shared" si="1415"/>
        <v>0</v>
      </c>
      <c r="CG852">
        <f t="shared" si="1415"/>
        <v>0</v>
      </c>
      <c r="CH852">
        <f t="shared" si="1415"/>
        <v>0</v>
      </c>
      <c r="CJ852" s="78">
        <f>SUM(BW852:CH852)</f>
        <v>0</v>
      </c>
      <c r="CK852" s="581">
        <f>CL852+CM852</f>
        <v>0</v>
      </c>
      <c r="CL852" s="581">
        <f>IF(COUNTIF(Kinder!E854:P854,Antrag!$C$4)=0,0,(IF(AND(A852=2,Kinder!E854=Antrag!$C$4),M853,0)+IF(AND(OR(A852=2,B852=2),Kinder!F854=Antrag!$C$4),N853,0)+IF(AND(OR(A852=2,B852=2,C852=2),Kinder!G854=Antrag!$C$4),O853,0)+IF(AND(OR(A852=2,B852=2,C852=2,D852=2),Kinder!H854=Antrag!$C$4),P853,0)+IF(AND(OR(A852=2,B852=2,C852=2,D852=2,E852=2),Kinder!I854=Antrag!$C$4),Q853,0)+IF(AND(OR(A852=2,B852=2,C852=2,D852=2,E852=2,F852=2),Kinder!J854=Antrag!$C$4),R853,0))/12)</f>
        <v>0</v>
      </c>
      <c r="CM852" s="581">
        <f>IF(COUNTIF(Kinder!E854:P854,Antrag!$C$4)=0,0,(IF(AND(OR(A852=2,B852=2,C852=2,D852=2,E852=2,F852=2,G852=2),Kinder!K854=Antrag!$C$4),S853,0)+IF(AND(OR(A852=2,B852=2,C852=2,D852=2,E852=2,F852=2,G852=2,H852=2),Kinder!L854=Antrag!$C$4),T853,0)+IF(AND(OR(A852=2,B852=2,C852=2,D852=2,E852=2,F852=2,G852=2,H852=2,I852=2),Kinder!M854=Antrag!$C$4),U853,0)+IF(AND(OR(A852=2,B852=2,C852=2,D852=2,E852=2,F852=2,G852=2,H852=2,I852=2,J852=2),Kinder!N854=Antrag!$C$4),V853,0)+IF(AND(OR(A852=2,B852=2,C852=2,D852=2,E852=2,F852=2,G852=2,H852=2,I852=2,J852=2,K852=2),Kinder!O854=Antrag!$C$4),W853,0)+IF(AND(OR(A852=2,B852=2,C852=2,D852=2,E852=2,F852=2,G852=2,H852=2,I852=2,J852=2,K852=2,L852=2),Kinder!P854=Antrag!$C$4),X853,0))/12)</f>
        <v>0</v>
      </c>
    </row>
    <row r="853" spans="1:91" x14ac:dyDescent="0.2">
      <c r="A853" s="124"/>
      <c r="M853">
        <f>Kinder!E853</f>
        <v>0</v>
      </c>
      <c r="N853">
        <f>Kinder!F853</f>
        <v>0</v>
      </c>
      <c r="O853">
        <f>Kinder!G853</f>
        <v>0</v>
      </c>
      <c r="P853">
        <f>Kinder!H853</f>
        <v>0</v>
      </c>
      <c r="Q853">
        <f>Kinder!I853</f>
        <v>0</v>
      </c>
      <c r="R853">
        <f>Kinder!J853</f>
        <v>0</v>
      </c>
      <c r="S853">
        <f>Kinder!K853</f>
        <v>0</v>
      </c>
      <c r="T853">
        <f>Kinder!L853</f>
        <v>0</v>
      </c>
      <c r="U853">
        <f>Kinder!M853</f>
        <v>0</v>
      </c>
      <c r="V853">
        <f>Kinder!N853</f>
        <v>0</v>
      </c>
      <c r="W853">
        <f>Kinder!O853</f>
        <v>0</v>
      </c>
      <c r="X853">
        <f>Kinder!P853</f>
        <v>0</v>
      </c>
      <c r="AX853">
        <f>IF(Kinder!BL852&gt;=4.5,IF('Berechnung 4_5 _ x'!D$5="Nein",4.5,IF(Kinder!AJ$903&lt;3,IF(MAX(Kinder!$AJ$903:AJ$903)&lt;3,4.5,Kinder!BL852),MIN('Berechnung 4_5 _ x'!$E$31:$F$32))),Kinder!BL852)</f>
        <v>0</v>
      </c>
      <c r="AY853">
        <f>IF(Kinder!BM852&gt;=4.5,IF('Berechnung 4_5 _ x'!E$5="Nein",4.5,IF(Kinder!AK$903&lt;3,IF(MAX(Kinder!$AJ$903:AK$903)&lt;3,4.5,Kinder!BM852),MIN('Berechnung 4_5 _ x'!$E$31:$F$32))),Kinder!BM852)</f>
        <v>0</v>
      </c>
      <c r="AZ853">
        <f>IF(Kinder!BN852&gt;=4.5,IF('Berechnung 4_5 _ x'!F$5="Nein",4.5,IF(Kinder!AL$903&lt;3,IF(MAX(Kinder!$AJ$903:AL$903)&lt;3,4.5,Kinder!BN852),MIN('Berechnung 4_5 _ x'!$E$31:$F$32))),Kinder!BN852)</f>
        <v>0</v>
      </c>
      <c r="BA853">
        <f>IF(Kinder!BO852&gt;=4.5,IF('Berechnung 4_5 _ x'!G$5="Nein",4.5,IF(Kinder!AM$903&lt;3,IF(MAX(Kinder!$AJ$903:AM$903)&lt;3,4.5,Kinder!BO852),MIN('Berechnung 4_5 _ x'!$E$31:$F$32))),Kinder!BO852)</f>
        <v>0</v>
      </c>
      <c r="BB853">
        <f>IF(Kinder!BP852&gt;=4.5,IF('Berechnung 4_5 _ x'!H$5="Nein",4.5,IF(Kinder!AN$903&lt;3,IF(MAX(Kinder!$AJ$903:AN$903)&lt;3,4.5,Kinder!BP852),MIN('Berechnung 4_5 _ x'!$E$31:$F$32))),Kinder!BP852)</f>
        <v>0</v>
      </c>
      <c r="BC853">
        <f>IF(Kinder!BQ852&gt;=4.5,IF('Berechnung 4_5 _ x'!I$5="Nein",4.5,IF(Kinder!AO$903&lt;3,IF(MAX(Kinder!$AJ$903:AO$903)&lt;3,4.5,Kinder!BQ852),MIN('Berechnung 4_5 _ x'!$E$31:$F$32))),Kinder!BQ852)</f>
        <v>0</v>
      </c>
      <c r="BD853">
        <f>IF(Kinder!BR852&gt;=4.5,IF('Berechnung 4_5 _ x'!J$5="Nein",4.5,IF(Kinder!AP$903&lt;3,IF(MAX(Kinder!$AJ$903:AP$903)&lt;3,4.5,Kinder!BR852),MIN('Berechnung 4_5 _ x'!$E$31:$F$32))),Kinder!BR852)</f>
        <v>0</v>
      </c>
      <c r="BE853">
        <f>IF(Kinder!BS852&gt;=4.5,IF('Berechnung 4_5 _ x'!K$5="Nein",4.5,IF(Kinder!AQ$903&lt;3,IF(MAX(Kinder!$AJ$903:AQ$903)&lt;3,4.5,Kinder!BS852),MIN('Berechnung 4_5 _ x'!$E$31:$F$32))),Kinder!BS852)</f>
        <v>0</v>
      </c>
      <c r="BF853">
        <f>IF(Kinder!BT852&gt;=4.5,IF('Berechnung 4_5 _ x'!L$5="Nein",4.5,IF(Kinder!AR$903&lt;3,IF(MAX(Kinder!$AJ$903:AR$903)&lt;3,4.5,Kinder!BT852),MIN('Berechnung 4_5 _ x'!$E$31:$F$32))),Kinder!BT852)</f>
        <v>0</v>
      </c>
      <c r="BG853">
        <f>IF(Kinder!BU852&gt;=4.5,IF('Berechnung 4_5 _ x'!M$5="Nein",4.5,IF(Kinder!AS$903&lt;3,IF(MAX(Kinder!$AJ$903:AS$903)&lt;3,4.5,Kinder!BU852),MIN('Berechnung 4_5 _ x'!$E$31:$F$32))),Kinder!BU852)</f>
        <v>0</v>
      </c>
      <c r="BH853">
        <f>IF(Kinder!BV852&gt;=4.5,IF('Berechnung 4_5 _ x'!N$5="Nein",4.5,IF(Kinder!AT$903&lt;3,IF(MAX(Kinder!$AJ$903:AT$903)&lt;3,4.5,Kinder!BV852),MIN('Berechnung 4_5 _ x'!$E$31:$F$32))),Kinder!BV852)</f>
        <v>0</v>
      </c>
      <c r="BI853">
        <f>IF(Kinder!BW852&gt;=4.5,IF('Berechnung 4_5 _ x'!O$5="Nein",4.5,IF(Kinder!AU$903&lt;3,IF(MAX(Kinder!$AJ$903:AU$903)&lt;3,4.5,Kinder!BW852),MIN('Berechnung 4_5 _ x'!$E$31:$F$32))),Kinder!BW852)</f>
        <v>0</v>
      </c>
      <c r="BJ853">
        <f t="shared" ref="BJ853:BU853" si="1416">MIN(AX852,AX853)*AX854</f>
        <v>0</v>
      </c>
      <c r="BK853">
        <f t="shared" si="1416"/>
        <v>0</v>
      </c>
      <c r="BL853">
        <f t="shared" si="1416"/>
        <v>0</v>
      </c>
      <c r="BM853">
        <f t="shared" si="1416"/>
        <v>0</v>
      </c>
      <c r="BN853">
        <f t="shared" si="1416"/>
        <v>0</v>
      </c>
      <c r="BO853">
        <f t="shared" si="1416"/>
        <v>0</v>
      </c>
      <c r="BP853">
        <f t="shared" si="1416"/>
        <v>0</v>
      </c>
      <c r="BQ853">
        <f t="shared" si="1416"/>
        <v>0</v>
      </c>
      <c r="BR853">
        <f t="shared" si="1416"/>
        <v>0</v>
      </c>
      <c r="BS853">
        <f t="shared" si="1416"/>
        <v>0</v>
      </c>
      <c r="BT853">
        <f t="shared" si="1416"/>
        <v>0</v>
      </c>
      <c r="BU853">
        <f t="shared" si="1416"/>
        <v>0</v>
      </c>
      <c r="BV853">
        <f>SUM(BJ853:BU853)</f>
        <v>0</v>
      </c>
      <c r="CJ853" s="78"/>
      <c r="CK853" s="581"/>
      <c r="CL853" s="581"/>
      <c r="CM853" s="581"/>
    </row>
    <row r="854" spans="1:91" ht="13.5" thickBot="1" x14ac:dyDescent="0.25">
      <c r="A854" s="167"/>
      <c r="B854" s="79"/>
      <c r="C854" s="79"/>
      <c r="D854" s="79"/>
      <c r="E854" s="79"/>
      <c r="F854" s="79"/>
      <c r="G854" s="79"/>
      <c r="H854" s="79"/>
      <c r="I854" s="79"/>
      <c r="J854" s="79"/>
      <c r="K854" s="79"/>
      <c r="L854" s="79"/>
      <c r="M854" s="79"/>
      <c r="N854" s="79"/>
      <c r="O854" s="79"/>
      <c r="P854" s="79"/>
      <c r="Q854" s="79"/>
      <c r="R854" s="79"/>
      <c r="S854" s="79"/>
      <c r="T854" s="79"/>
      <c r="U854" s="79"/>
      <c r="V854" s="79"/>
      <c r="W854" s="79"/>
      <c r="X854" s="79"/>
      <c r="Y854" s="79">
        <f t="shared" ref="Y854:AJ854" si="1417">A852*M853</f>
        <v>0</v>
      </c>
      <c r="Z854" s="79">
        <f t="shared" si="1417"/>
        <v>0</v>
      </c>
      <c r="AA854" s="79">
        <f t="shared" si="1417"/>
        <v>0</v>
      </c>
      <c r="AB854" s="79">
        <f t="shared" si="1417"/>
        <v>0</v>
      </c>
      <c r="AC854" s="79">
        <f t="shared" si="1417"/>
        <v>0</v>
      </c>
      <c r="AD854" s="79">
        <f t="shared" si="1417"/>
        <v>0</v>
      </c>
      <c r="AE854" s="79">
        <f t="shared" si="1417"/>
        <v>0</v>
      </c>
      <c r="AF854" s="79">
        <f t="shared" si="1417"/>
        <v>0</v>
      </c>
      <c r="AG854" s="79">
        <f t="shared" si="1417"/>
        <v>0</v>
      </c>
      <c r="AH854" s="79">
        <f t="shared" si="1417"/>
        <v>0</v>
      </c>
      <c r="AI854" s="79">
        <f t="shared" si="1417"/>
        <v>0</v>
      </c>
      <c r="AJ854" s="79">
        <f t="shared" si="1417"/>
        <v>0</v>
      </c>
      <c r="AK854" s="79">
        <f t="shared" ref="AK854:AV854" si="1418">IF(A852&gt;4.4,M853,A852*M853)</f>
        <v>0</v>
      </c>
      <c r="AL854" s="79">
        <f t="shared" si="1418"/>
        <v>0</v>
      </c>
      <c r="AM854" s="79">
        <f t="shared" si="1418"/>
        <v>0</v>
      </c>
      <c r="AN854" s="79">
        <f t="shared" si="1418"/>
        <v>0</v>
      </c>
      <c r="AO854" s="79">
        <f t="shared" si="1418"/>
        <v>0</v>
      </c>
      <c r="AP854" s="79">
        <f t="shared" si="1418"/>
        <v>0</v>
      </c>
      <c r="AQ854" s="79">
        <f t="shared" si="1418"/>
        <v>0</v>
      </c>
      <c r="AR854" s="79">
        <f t="shared" si="1418"/>
        <v>0</v>
      </c>
      <c r="AS854" s="79">
        <f t="shared" si="1418"/>
        <v>0</v>
      </c>
      <c r="AT854" s="79">
        <f t="shared" si="1418"/>
        <v>0</v>
      </c>
      <c r="AU854" s="79">
        <f t="shared" si="1418"/>
        <v>0</v>
      </c>
      <c r="AV854" s="79">
        <f t="shared" si="1418"/>
        <v>0</v>
      </c>
      <c r="AW854" s="79">
        <f>SUM(Y854:AJ854)</f>
        <v>0</v>
      </c>
      <c r="AX854" s="168">
        <f>Kinder!BL853</f>
        <v>0</v>
      </c>
      <c r="AY854" s="168">
        <f>Kinder!BM853</f>
        <v>0</v>
      </c>
      <c r="AZ854" s="168">
        <f>Kinder!BN853</f>
        <v>0</v>
      </c>
      <c r="BA854" s="168">
        <f>Kinder!BO853</f>
        <v>0</v>
      </c>
      <c r="BB854" s="168">
        <f>Kinder!BP853</f>
        <v>0</v>
      </c>
      <c r="BC854" s="168">
        <f>Kinder!BQ853</f>
        <v>0</v>
      </c>
      <c r="BD854" s="168">
        <f>Kinder!BR853</f>
        <v>0</v>
      </c>
      <c r="BE854" s="168">
        <f>Kinder!BS853</f>
        <v>0</v>
      </c>
      <c r="BF854" s="168">
        <f>Kinder!BT853</f>
        <v>0</v>
      </c>
      <c r="BG854" s="168">
        <f>Kinder!BU853</f>
        <v>0</v>
      </c>
      <c r="BH854" s="168">
        <f>Kinder!BV853</f>
        <v>0</v>
      </c>
      <c r="BI854" s="168">
        <f>Kinder!BW853</f>
        <v>0</v>
      </c>
      <c r="BV854" s="79"/>
      <c r="BW854" s="79">
        <f t="shared" ref="BW854:CH854" si="1419">IF(MIN(AX852,AX853)&gt;4.5,4.5*AX854,BJ853)</f>
        <v>0</v>
      </c>
      <c r="BX854" s="79">
        <f t="shared" si="1419"/>
        <v>0</v>
      </c>
      <c r="BY854" s="79">
        <f t="shared" si="1419"/>
        <v>0</v>
      </c>
      <c r="BZ854" s="79">
        <f t="shared" si="1419"/>
        <v>0</v>
      </c>
      <c r="CA854" s="79">
        <f t="shared" si="1419"/>
        <v>0</v>
      </c>
      <c r="CB854" s="79">
        <f t="shared" si="1419"/>
        <v>0</v>
      </c>
      <c r="CC854" s="79">
        <f t="shared" si="1419"/>
        <v>0</v>
      </c>
      <c r="CD854" s="79">
        <f t="shared" si="1419"/>
        <v>0</v>
      </c>
      <c r="CE854" s="79">
        <f t="shared" si="1419"/>
        <v>0</v>
      </c>
      <c r="CF854" s="79">
        <f t="shared" si="1419"/>
        <v>0</v>
      </c>
      <c r="CG854" s="79">
        <f t="shared" si="1419"/>
        <v>0</v>
      </c>
      <c r="CH854" s="79">
        <f t="shared" si="1419"/>
        <v>0</v>
      </c>
      <c r="CI854" s="79">
        <f>SUM(BW854:CH854)</f>
        <v>0</v>
      </c>
      <c r="CJ854" s="80"/>
      <c r="CK854" s="581"/>
      <c r="CL854" s="581"/>
      <c r="CM854" s="581"/>
    </row>
    <row r="855" spans="1:91" x14ac:dyDescent="0.2">
      <c r="A855" s="124">
        <f>Kinder!E855</f>
        <v>0</v>
      </c>
      <c r="B855">
        <f>Kinder!F855</f>
        <v>0</v>
      </c>
      <c r="C855">
        <f>Kinder!G855</f>
        <v>0</v>
      </c>
      <c r="D855">
        <f>Kinder!H855</f>
        <v>0</v>
      </c>
      <c r="E855">
        <f>Kinder!I855</f>
        <v>0</v>
      </c>
      <c r="F855">
        <f>Kinder!J855</f>
        <v>0</v>
      </c>
      <c r="G855">
        <f>Kinder!K855</f>
        <v>0</v>
      </c>
      <c r="H855">
        <f>Kinder!L855</f>
        <v>0</v>
      </c>
      <c r="I855">
        <f>Kinder!M855</f>
        <v>0</v>
      </c>
      <c r="J855">
        <f>Kinder!N855</f>
        <v>0</v>
      </c>
      <c r="K855">
        <f>Kinder!O855</f>
        <v>0</v>
      </c>
      <c r="L855">
        <f>Kinder!P855</f>
        <v>0</v>
      </c>
      <c r="AX855" s="165">
        <f>IF(Kinder!BL855=4.5,'Berechnung 4_5 _ x'!$E$31,Kinder!BL855)</f>
        <v>0</v>
      </c>
      <c r="AY855" s="165">
        <f>IF(Kinder!F855=4.5,'Berechnung 4_5 _ x'!$E$31,Kinder!F855)</f>
        <v>0</v>
      </c>
      <c r="AZ855" s="165">
        <f>IF(Kinder!G855=4.5,'Berechnung 4_5 _ x'!$E$31,Kinder!G855)</f>
        <v>0</v>
      </c>
      <c r="BA855" s="165">
        <f>IF(Kinder!H855=4.5,'Berechnung 4_5 _ x'!$E$31,Kinder!H855)</f>
        <v>0</v>
      </c>
      <c r="BB855" s="165">
        <f>IF(Kinder!I855=4.5,'Berechnung 4_5 _ x'!$E$31,Kinder!I855)</f>
        <v>0</v>
      </c>
      <c r="BC855" s="165">
        <f>IF(Kinder!J855=4.5,'Berechnung 4_5 _ x'!$E$31,Kinder!J855)</f>
        <v>0</v>
      </c>
      <c r="BD855" s="165">
        <f>IF(Kinder!K855=4.5,'Berechnung 4_5 _ x'!$E$31,Kinder!K855)</f>
        <v>0</v>
      </c>
      <c r="BE855" s="165">
        <f>IF(Kinder!L855=4.5,'Berechnung 4_5 _ x'!$E$31,Kinder!L855)</f>
        <v>0</v>
      </c>
      <c r="BF855" s="165">
        <f>IF(Kinder!M855=4.5,'Berechnung 4_5 _ x'!$E$31,Kinder!M855)</f>
        <v>0</v>
      </c>
      <c r="BG855" s="165">
        <f>IF(Kinder!N855=4.5,'Berechnung 4_5 _ x'!$E$31,Kinder!N855)</f>
        <v>0</v>
      </c>
      <c r="BH855" s="165">
        <f>IF(Kinder!O855=4.5,'Berechnung 4_5 _ x'!$E$31,Kinder!O855)</f>
        <v>0</v>
      </c>
      <c r="BI855" s="165">
        <f>IF(Kinder!P855=4.5,'Berechnung 4_5 _ x'!$E$31,Kinder!P855)</f>
        <v>0</v>
      </c>
      <c r="BJ855" s="165"/>
      <c r="BK855" s="165"/>
      <c r="BL855" s="165"/>
      <c r="BM855" s="165"/>
      <c r="BN855" s="165"/>
      <c r="BO855" s="165"/>
      <c r="BP855" s="165"/>
      <c r="BQ855" s="165"/>
      <c r="BR855" s="165"/>
      <c r="BS855" s="165"/>
      <c r="BT855" s="165"/>
      <c r="BU855" s="165"/>
      <c r="BW855">
        <f t="shared" ref="BW855:CH855" si="1420">IF(MIN(AX855,AX856)&gt;=4.5,1*AX857,BJ856)</f>
        <v>0</v>
      </c>
      <c r="BX855">
        <f t="shared" si="1420"/>
        <v>0</v>
      </c>
      <c r="BY855">
        <f t="shared" si="1420"/>
        <v>0</v>
      </c>
      <c r="BZ855">
        <f t="shared" si="1420"/>
        <v>0</v>
      </c>
      <c r="CA855">
        <f t="shared" si="1420"/>
        <v>0</v>
      </c>
      <c r="CB855">
        <f t="shared" si="1420"/>
        <v>0</v>
      </c>
      <c r="CC855">
        <f t="shared" si="1420"/>
        <v>0</v>
      </c>
      <c r="CD855">
        <f t="shared" si="1420"/>
        <v>0</v>
      </c>
      <c r="CE855">
        <f t="shared" si="1420"/>
        <v>0</v>
      </c>
      <c r="CF855">
        <f t="shared" si="1420"/>
        <v>0</v>
      </c>
      <c r="CG855">
        <f t="shared" si="1420"/>
        <v>0</v>
      </c>
      <c r="CH855">
        <f t="shared" si="1420"/>
        <v>0</v>
      </c>
      <c r="CJ855" s="78">
        <f>SUM(BW855:CH855)</f>
        <v>0</v>
      </c>
      <c r="CK855" s="581">
        <f>CL855+CM855</f>
        <v>0</v>
      </c>
      <c r="CL855" s="581">
        <f>IF(COUNTIF(Kinder!E857:P857,Antrag!$C$4)=0,0,(IF(AND(A855=2,Kinder!E857=Antrag!$C$4),M856,0)+IF(AND(OR(A855=2,B855=2),Kinder!F857=Antrag!$C$4),N856,0)+IF(AND(OR(A855=2,B855=2,C855=2),Kinder!G857=Antrag!$C$4),O856,0)+IF(AND(OR(A855=2,B855=2,C855=2,D855=2),Kinder!H857=Antrag!$C$4),P856,0)+IF(AND(OR(A855=2,B855=2,C855=2,D855=2,E855=2),Kinder!I857=Antrag!$C$4),Q856,0)+IF(AND(OR(A855=2,B855=2,C855=2,D855=2,E855=2,F855=2),Kinder!J857=Antrag!$C$4),R856,0))/12)</f>
        <v>0</v>
      </c>
      <c r="CM855" s="581">
        <f>IF(COUNTIF(Kinder!E857:P857,Antrag!$C$4)=0,0,(IF(AND(OR(A855=2,B855=2,C855=2,D855=2,E855=2,F855=2,G855=2),Kinder!K857=Antrag!$C$4),S856,0)+IF(AND(OR(A855=2,B855=2,C855=2,D855=2,E855=2,F855=2,G855=2,H855=2),Kinder!L857=Antrag!$C$4),T856,0)+IF(AND(OR(A855=2,B855=2,C855=2,D855=2,E855=2,F855=2,G855=2,H855=2,I855=2),Kinder!M857=Antrag!$C$4),U856,0)+IF(AND(OR(A855=2,B855=2,C855=2,D855=2,E855=2,F855=2,G855=2,H855=2,I855=2,J855=2),Kinder!N857=Antrag!$C$4),V856,0)+IF(AND(OR(A855=2,B855=2,C855=2,D855=2,E855=2,F855=2,G855=2,H855=2,I855=2,J855=2,K855=2),Kinder!O857=Antrag!$C$4),W856,0)+IF(AND(OR(A855=2,B855=2,C855=2,D855=2,E855=2,F855=2,G855=2,H855=2,I855=2,J855=2,K855=2,L855=2),Kinder!P857=Antrag!$C$4),X856,0))/12)</f>
        <v>0</v>
      </c>
    </row>
    <row r="856" spans="1:91" x14ac:dyDescent="0.2">
      <c r="A856" s="124"/>
      <c r="M856">
        <f>Kinder!E856</f>
        <v>0</v>
      </c>
      <c r="N856">
        <f>Kinder!F856</f>
        <v>0</v>
      </c>
      <c r="O856">
        <f>Kinder!G856</f>
        <v>0</v>
      </c>
      <c r="P856">
        <f>Kinder!H856</f>
        <v>0</v>
      </c>
      <c r="Q856">
        <f>Kinder!I856</f>
        <v>0</v>
      </c>
      <c r="R856">
        <f>Kinder!J856</f>
        <v>0</v>
      </c>
      <c r="S856">
        <f>Kinder!K856</f>
        <v>0</v>
      </c>
      <c r="T856">
        <f>Kinder!L856</f>
        <v>0</v>
      </c>
      <c r="U856">
        <f>Kinder!M856</f>
        <v>0</v>
      </c>
      <c r="V856">
        <f>Kinder!N856</f>
        <v>0</v>
      </c>
      <c r="W856">
        <f>Kinder!O856</f>
        <v>0</v>
      </c>
      <c r="X856">
        <f>Kinder!P856</f>
        <v>0</v>
      </c>
      <c r="AX856">
        <f>IF(Kinder!BL855&gt;=4.5,IF('Berechnung 4_5 _ x'!D$5="Nein",4.5,IF(Kinder!AJ$903&lt;3,IF(MAX(Kinder!$AJ$903:AJ$903)&lt;3,4.5,Kinder!BL855),MIN('Berechnung 4_5 _ x'!$E$31:$F$32))),Kinder!BL855)</f>
        <v>0</v>
      </c>
      <c r="AY856">
        <f>IF(Kinder!BM855&gt;=4.5,IF('Berechnung 4_5 _ x'!E$5="Nein",4.5,IF(Kinder!AK$903&lt;3,IF(MAX(Kinder!$AJ$903:AK$903)&lt;3,4.5,Kinder!BM855),MIN('Berechnung 4_5 _ x'!$E$31:$F$32))),Kinder!BM855)</f>
        <v>0</v>
      </c>
      <c r="AZ856">
        <f>IF(Kinder!BN855&gt;=4.5,IF('Berechnung 4_5 _ x'!F$5="Nein",4.5,IF(Kinder!AL$903&lt;3,IF(MAX(Kinder!$AJ$903:AL$903)&lt;3,4.5,Kinder!BN855),MIN('Berechnung 4_5 _ x'!$E$31:$F$32))),Kinder!BN855)</f>
        <v>0</v>
      </c>
      <c r="BA856">
        <f>IF(Kinder!BO855&gt;=4.5,IF('Berechnung 4_5 _ x'!G$5="Nein",4.5,IF(Kinder!AM$903&lt;3,IF(MAX(Kinder!$AJ$903:AM$903)&lt;3,4.5,Kinder!BO855),MIN('Berechnung 4_5 _ x'!$E$31:$F$32))),Kinder!BO855)</f>
        <v>0</v>
      </c>
      <c r="BB856">
        <f>IF(Kinder!BP855&gt;=4.5,IF('Berechnung 4_5 _ x'!H$5="Nein",4.5,IF(Kinder!AN$903&lt;3,IF(MAX(Kinder!$AJ$903:AN$903)&lt;3,4.5,Kinder!BP855),MIN('Berechnung 4_5 _ x'!$E$31:$F$32))),Kinder!BP855)</f>
        <v>0</v>
      </c>
      <c r="BC856">
        <f>IF(Kinder!BQ855&gt;=4.5,IF('Berechnung 4_5 _ x'!I$5="Nein",4.5,IF(Kinder!AO$903&lt;3,IF(MAX(Kinder!$AJ$903:AO$903)&lt;3,4.5,Kinder!BQ855),MIN('Berechnung 4_5 _ x'!$E$31:$F$32))),Kinder!BQ855)</f>
        <v>0</v>
      </c>
      <c r="BD856">
        <f>IF(Kinder!BR855&gt;=4.5,IF('Berechnung 4_5 _ x'!J$5="Nein",4.5,IF(Kinder!AP$903&lt;3,IF(MAX(Kinder!$AJ$903:AP$903)&lt;3,4.5,Kinder!BR855),MIN('Berechnung 4_5 _ x'!$E$31:$F$32))),Kinder!BR855)</f>
        <v>0</v>
      </c>
      <c r="BE856">
        <f>IF(Kinder!BS855&gt;=4.5,IF('Berechnung 4_5 _ x'!K$5="Nein",4.5,IF(Kinder!AQ$903&lt;3,IF(MAX(Kinder!$AJ$903:AQ$903)&lt;3,4.5,Kinder!BS855),MIN('Berechnung 4_5 _ x'!$E$31:$F$32))),Kinder!BS855)</f>
        <v>0</v>
      </c>
      <c r="BF856">
        <f>IF(Kinder!BT855&gt;=4.5,IF('Berechnung 4_5 _ x'!L$5="Nein",4.5,IF(Kinder!AR$903&lt;3,IF(MAX(Kinder!$AJ$903:AR$903)&lt;3,4.5,Kinder!BT855),MIN('Berechnung 4_5 _ x'!$E$31:$F$32))),Kinder!BT855)</f>
        <v>0</v>
      </c>
      <c r="BG856">
        <f>IF(Kinder!BU855&gt;=4.5,IF('Berechnung 4_5 _ x'!M$5="Nein",4.5,IF(Kinder!AS$903&lt;3,IF(MAX(Kinder!$AJ$903:AS$903)&lt;3,4.5,Kinder!BU855),MIN('Berechnung 4_5 _ x'!$E$31:$F$32))),Kinder!BU855)</f>
        <v>0</v>
      </c>
      <c r="BH856">
        <f>IF(Kinder!BV855&gt;=4.5,IF('Berechnung 4_5 _ x'!N$5="Nein",4.5,IF(Kinder!AT$903&lt;3,IF(MAX(Kinder!$AJ$903:AT$903)&lt;3,4.5,Kinder!BV855),MIN('Berechnung 4_5 _ x'!$E$31:$F$32))),Kinder!BV855)</f>
        <v>0</v>
      </c>
      <c r="BI856">
        <f>IF(Kinder!BW855&gt;=4.5,IF('Berechnung 4_5 _ x'!O$5="Nein",4.5,IF(Kinder!AU$903&lt;3,IF(MAX(Kinder!$AJ$903:AU$903)&lt;3,4.5,Kinder!BW855),MIN('Berechnung 4_5 _ x'!$E$31:$F$32))),Kinder!BW855)</f>
        <v>0</v>
      </c>
      <c r="BJ856">
        <f t="shared" ref="BJ856:BU856" si="1421">MIN(AX855,AX856)*AX857</f>
        <v>0</v>
      </c>
      <c r="BK856">
        <f t="shared" si="1421"/>
        <v>0</v>
      </c>
      <c r="BL856">
        <f t="shared" si="1421"/>
        <v>0</v>
      </c>
      <c r="BM856">
        <f t="shared" si="1421"/>
        <v>0</v>
      </c>
      <c r="BN856">
        <f t="shared" si="1421"/>
        <v>0</v>
      </c>
      <c r="BO856">
        <f t="shared" si="1421"/>
        <v>0</v>
      </c>
      <c r="BP856">
        <f t="shared" si="1421"/>
        <v>0</v>
      </c>
      <c r="BQ856">
        <f t="shared" si="1421"/>
        <v>0</v>
      </c>
      <c r="BR856">
        <f t="shared" si="1421"/>
        <v>0</v>
      </c>
      <c r="BS856">
        <f t="shared" si="1421"/>
        <v>0</v>
      </c>
      <c r="BT856">
        <f t="shared" si="1421"/>
        <v>0</v>
      </c>
      <c r="BU856">
        <f t="shared" si="1421"/>
        <v>0</v>
      </c>
      <c r="BV856">
        <f>SUM(BJ856:BU856)</f>
        <v>0</v>
      </c>
      <c r="CJ856" s="78"/>
      <c r="CK856" s="581"/>
      <c r="CL856" s="581"/>
      <c r="CM856" s="581"/>
    </row>
    <row r="857" spans="1:91" ht="13.5" thickBot="1" x14ac:dyDescent="0.25">
      <c r="A857" s="167"/>
      <c r="B857" s="79"/>
      <c r="C857" s="79"/>
      <c r="D857" s="79"/>
      <c r="E857" s="79"/>
      <c r="F857" s="79"/>
      <c r="G857" s="79"/>
      <c r="H857" s="79"/>
      <c r="I857" s="79"/>
      <c r="J857" s="79"/>
      <c r="K857" s="79"/>
      <c r="L857" s="79"/>
      <c r="M857" s="79"/>
      <c r="N857" s="79"/>
      <c r="O857" s="79"/>
      <c r="P857" s="79"/>
      <c r="Q857" s="79"/>
      <c r="R857" s="79"/>
      <c r="S857" s="79"/>
      <c r="T857" s="79"/>
      <c r="U857" s="79"/>
      <c r="V857" s="79"/>
      <c r="W857" s="79"/>
      <c r="X857" s="79"/>
      <c r="Y857" s="79">
        <f t="shared" ref="Y857:AJ857" si="1422">A855*M856</f>
        <v>0</v>
      </c>
      <c r="Z857" s="79">
        <f t="shared" si="1422"/>
        <v>0</v>
      </c>
      <c r="AA857" s="79">
        <f t="shared" si="1422"/>
        <v>0</v>
      </c>
      <c r="AB857" s="79">
        <f t="shared" si="1422"/>
        <v>0</v>
      </c>
      <c r="AC857" s="79">
        <f t="shared" si="1422"/>
        <v>0</v>
      </c>
      <c r="AD857" s="79">
        <f t="shared" si="1422"/>
        <v>0</v>
      </c>
      <c r="AE857" s="79">
        <f t="shared" si="1422"/>
        <v>0</v>
      </c>
      <c r="AF857" s="79">
        <f t="shared" si="1422"/>
        <v>0</v>
      </c>
      <c r="AG857" s="79">
        <f t="shared" si="1422"/>
        <v>0</v>
      </c>
      <c r="AH857" s="79">
        <f t="shared" si="1422"/>
        <v>0</v>
      </c>
      <c r="AI857" s="79">
        <f t="shared" si="1422"/>
        <v>0</v>
      </c>
      <c r="AJ857" s="79">
        <f t="shared" si="1422"/>
        <v>0</v>
      </c>
      <c r="AK857" s="79">
        <f t="shared" ref="AK857:AV857" si="1423">IF(A855&gt;4.4,M856,A855*M856)</f>
        <v>0</v>
      </c>
      <c r="AL857" s="79">
        <f t="shared" si="1423"/>
        <v>0</v>
      </c>
      <c r="AM857" s="79">
        <f t="shared" si="1423"/>
        <v>0</v>
      </c>
      <c r="AN857" s="79">
        <f t="shared" si="1423"/>
        <v>0</v>
      </c>
      <c r="AO857" s="79">
        <f t="shared" si="1423"/>
        <v>0</v>
      </c>
      <c r="AP857" s="79">
        <f t="shared" si="1423"/>
        <v>0</v>
      </c>
      <c r="AQ857" s="79">
        <f t="shared" si="1423"/>
        <v>0</v>
      </c>
      <c r="AR857" s="79">
        <f t="shared" si="1423"/>
        <v>0</v>
      </c>
      <c r="AS857" s="79">
        <f t="shared" si="1423"/>
        <v>0</v>
      </c>
      <c r="AT857" s="79">
        <f t="shared" si="1423"/>
        <v>0</v>
      </c>
      <c r="AU857" s="79">
        <f t="shared" si="1423"/>
        <v>0</v>
      </c>
      <c r="AV857" s="79">
        <f t="shared" si="1423"/>
        <v>0</v>
      </c>
      <c r="AW857" s="79">
        <f>SUM(Y857:AJ857)</f>
        <v>0</v>
      </c>
      <c r="AX857" s="168">
        <f>Kinder!BL856</f>
        <v>0</v>
      </c>
      <c r="AY857" s="168">
        <f>Kinder!BM856</f>
        <v>0</v>
      </c>
      <c r="AZ857" s="168">
        <f>Kinder!BN856</f>
        <v>0</v>
      </c>
      <c r="BA857" s="168">
        <f>Kinder!BO856</f>
        <v>0</v>
      </c>
      <c r="BB857" s="168">
        <f>Kinder!BP856</f>
        <v>0</v>
      </c>
      <c r="BC857" s="168">
        <f>Kinder!BQ856</f>
        <v>0</v>
      </c>
      <c r="BD857" s="168">
        <f>Kinder!BR856</f>
        <v>0</v>
      </c>
      <c r="BE857" s="168">
        <f>Kinder!BS856</f>
        <v>0</v>
      </c>
      <c r="BF857" s="168">
        <f>Kinder!BT856</f>
        <v>0</v>
      </c>
      <c r="BG857" s="168">
        <f>Kinder!BU856</f>
        <v>0</v>
      </c>
      <c r="BH857" s="168">
        <f>Kinder!BV856</f>
        <v>0</v>
      </c>
      <c r="BI857" s="168">
        <f>Kinder!BW856</f>
        <v>0</v>
      </c>
      <c r="BV857" s="79"/>
      <c r="BW857" s="79">
        <f t="shared" ref="BW857:CH857" si="1424">IF(MIN(AX855,AX856)&gt;4.5,4.5*AX857,BJ856)</f>
        <v>0</v>
      </c>
      <c r="BX857" s="79">
        <f t="shared" si="1424"/>
        <v>0</v>
      </c>
      <c r="BY857" s="79">
        <f t="shared" si="1424"/>
        <v>0</v>
      </c>
      <c r="BZ857" s="79">
        <f t="shared" si="1424"/>
        <v>0</v>
      </c>
      <c r="CA857" s="79">
        <f t="shared" si="1424"/>
        <v>0</v>
      </c>
      <c r="CB857" s="79">
        <f t="shared" si="1424"/>
        <v>0</v>
      </c>
      <c r="CC857" s="79">
        <f t="shared" si="1424"/>
        <v>0</v>
      </c>
      <c r="CD857" s="79">
        <f t="shared" si="1424"/>
        <v>0</v>
      </c>
      <c r="CE857" s="79">
        <f t="shared" si="1424"/>
        <v>0</v>
      </c>
      <c r="CF857" s="79">
        <f t="shared" si="1424"/>
        <v>0</v>
      </c>
      <c r="CG857" s="79">
        <f t="shared" si="1424"/>
        <v>0</v>
      </c>
      <c r="CH857" s="79">
        <f t="shared" si="1424"/>
        <v>0</v>
      </c>
      <c r="CI857" s="79">
        <f>SUM(BW857:CH857)</f>
        <v>0</v>
      </c>
      <c r="CJ857" s="80"/>
      <c r="CK857" s="581"/>
      <c r="CL857" s="581"/>
      <c r="CM857" s="581"/>
    </row>
    <row r="858" spans="1:91" x14ac:dyDescent="0.2">
      <c r="A858" s="124">
        <f>Kinder!E858</f>
        <v>0</v>
      </c>
      <c r="B858">
        <f>Kinder!F858</f>
        <v>0</v>
      </c>
      <c r="C858">
        <f>Kinder!G858</f>
        <v>0</v>
      </c>
      <c r="D858">
        <f>Kinder!H858</f>
        <v>0</v>
      </c>
      <c r="E858">
        <f>Kinder!I858</f>
        <v>0</v>
      </c>
      <c r="F858">
        <f>Kinder!J858</f>
        <v>0</v>
      </c>
      <c r="G858">
        <f>Kinder!K858</f>
        <v>0</v>
      </c>
      <c r="H858">
        <f>Kinder!L858</f>
        <v>0</v>
      </c>
      <c r="I858">
        <f>Kinder!M858</f>
        <v>0</v>
      </c>
      <c r="J858">
        <f>Kinder!N858</f>
        <v>0</v>
      </c>
      <c r="K858">
        <f>Kinder!O858</f>
        <v>0</v>
      </c>
      <c r="L858">
        <f>Kinder!P858</f>
        <v>0</v>
      </c>
      <c r="AX858" s="165">
        <f>IF(Kinder!BL858=4.5,'Berechnung 4_5 _ x'!$E$31,Kinder!BL858)</f>
        <v>0</v>
      </c>
      <c r="AY858" s="165">
        <f>IF(Kinder!F858=4.5,'Berechnung 4_5 _ x'!$E$31,Kinder!F858)</f>
        <v>0</v>
      </c>
      <c r="AZ858" s="165">
        <f>IF(Kinder!G858=4.5,'Berechnung 4_5 _ x'!$E$31,Kinder!G858)</f>
        <v>0</v>
      </c>
      <c r="BA858" s="165">
        <f>IF(Kinder!H858=4.5,'Berechnung 4_5 _ x'!$E$31,Kinder!H858)</f>
        <v>0</v>
      </c>
      <c r="BB858" s="165">
        <f>IF(Kinder!I858=4.5,'Berechnung 4_5 _ x'!$E$31,Kinder!I858)</f>
        <v>0</v>
      </c>
      <c r="BC858" s="165">
        <f>IF(Kinder!J858=4.5,'Berechnung 4_5 _ x'!$E$31,Kinder!J858)</f>
        <v>0</v>
      </c>
      <c r="BD858" s="165">
        <f>IF(Kinder!K858=4.5,'Berechnung 4_5 _ x'!$E$31,Kinder!K858)</f>
        <v>0</v>
      </c>
      <c r="BE858" s="165">
        <f>IF(Kinder!L858=4.5,'Berechnung 4_5 _ x'!$E$31,Kinder!L858)</f>
        <v>0</v>
      </c>
      <c r="BF858" s="165">
        <f>IF(Kinder!M858=4.5,'Berechnung 4_5 _ x'!$E$31,Kinder!M858)</f>
        <v>0</v>
      </c>
      <c r="BG858" s="165">
        <f>IF(Kinder!N858=4.5,'Berechnung 4_5 _ x'!$E$31,Kinder!N858)</f>
        <v>0</v>
      </c>
      <c r="BH858" s="165">
        <f>IF(Kinder!O858=4.5,'Berechnung 4_5 _ x'!$E$31,Kinder!O858)</f>
        <v>0</v>
      </c>
      <c r="BI858" s="165">
        <f>IF(Kinder!P858=4.5,'Berechnung 4_5 _ x'!$E$31,Kinder!P858)</f>
        <v>0</v>
      </c>
      <c r="BJ858" s="165"/>
      <c r="BK858" s="165"/>
      <c r="BL858" s="165"/>
      <c r="BM858" s="165"/>
      <c r="BN858" s="165"/>
      <c r="BO858" s="165"/>
      <c r="BP858" s="165"/>
      <c r="BQ858" s="165"/>
      <c r="BR858" s="165"/>
      <c r="BS858" s="165"/>
      <c r="BT858" s="165"/>
      <c r="BU858" s="165"/>
      <c r="BW858">
        <f t="shared" ref="BW858:CH858" si="1425">IF(MIN(AX858,AX859)&gt;=4.5,1*AX860,BJ859)</f>
        <v>0</v>
      </c>
      <c r="BX858">
        <f t="shared" si="1425"/>
        <v>0</v>
      </c>
      <c r="BY858">
        <f t="shared" si="1425"/>
        <v>0</v>
      </c>
      <c r="BZ858">
        <f t="shared" si="1425"/>
        <v>0</v>
      </c>
      <c r="CA858">
        <f t="shared" si="1425"/>
        <v>0</v>
      </c>
      <c r="CB858">
        <f t="shared" si="1425"/>
        <v>0</v>
      </c>
      <c r="CC858">
        <f t="shared" si="1425"/>
        <v>0</v>
      </c>
      <c r="CD858">
        <f t="shared" si="1425"/>
        <v>0</v>
      </c>
      <c r="CE858">
        <f t="shared" si="1425"/>
        <v>0</v>
      </c>
      <c r="CF858">
        <f t="shared" si="1425"/>
        <v>0</v>
      </c>
      <c r="CG858">
        <f t="shared" si="1425"/>
        <v>0</v>
      </c>
      <c r="CH858">
        <f t="shared" si="1425"/>
        <v>0</v>
      </c>
      <c r="CJ858" s="78">
        <f>SUM(BW858:CH858)</f>
        <v>0</v>
      </c>
      <c r="CK858" s="581">
        <f>CL858+CM858</f>
        <v>0</v>
      </c>
      <c r="CL858" s="581">
        <f>IF(COUNTIF(Kinder!E860:P860,Antrag!$C$4)=0,0,(IF(AND(A858=2,Kinder!E860=Antrag!$C$4),M859,0)+IF(AND(OR(A858=2,B858=2),Kinder!F860=Antrag!$C$4),N859,0)+IF(AND(OR(A858=2,B858=2,C858=2),Kinder!G860=Antrag!$C$4),O859,0)+IF(AND(OR(A858=2,B858=2,C858=2,D858=2),Kinder!H860=Antrag!$C$4),P859,0)+IF(AND(OR(A858=2,B858=2,C858=2,D858=2,E858=2),Kinder!I860=Antrag!$C$4),Q859,0)+IF(AND(OR(A858=2,B858=2,C858=2,D858=2,E858=2,F858=2),Kinder!J860=Antrag!$C$4),R859,0))/12)</f>
        <v>0</v>
      </c>
      <c r="CM858" s="581">
        <f>IF(COUNTIF(Kinder!E860:P860,Antrag!$C$4)=0,0,(IF(AND(OR(A858=2,B858=2,C858=2,D858=2,E858=2,F858=2,G858=2),Kinder!K860=Antrag!$C$4),S859,0)+IF(AND(OR(A858=2,B858=2,C858=2,D858=2,E858=2,F858=2,G858=2,H858=2),Kinder!L860=Antrag!$C$4),T859,0)+IF(AND(OR(A858=2,B858=2,C858=2,D858=2,E858=2,F858=2,G858=2,H858=2,I858=2),Kinder!M860=Antrag!$C$4),U859,0)+IF(AND(OR(A858=2,B858=2,C858=2,D858=2,E858=2,F858=2,G858=2,H858=2,I858=2,J858=2),Kinder!N860=Antrag!$C$4),V859,0)+IF(AND(OR(A858=2,B858=2,C858=2,D858=2,E858=2,F858=2,G858=2,H858=2,I858=2,J858=2,K858=2),Kinder!O860=Antrag!$C$4),W859,0)+IF(AND(OR(A858=2,B858=2,C858=2,D858=2,E858=2,F858=2,G858=2,H858=2,I858=2,J858=2,K858=2,L858=2),Kinder!P860=Antrag!$C$4),X859,0))/12)</f>
        <v>0</v>
      </c>
    </row>
    <row r="859" spans="1:91" x14ac:dyDescent="0.2">
      <c r="A859" s="124"/>
      <c r="M859">
        <f>Kinder!E859</f>
        <v>0</v>
      </c>
      <c r="N859">
        <f>Kinder!F859</f>
        <v>0</v>
      </c>
      <c r="O859">
        <f>Kinder!G859</f>
        <v>0</v>
      </c>
      <c r="P859">
        <f>Kinder!H859</f>
        <v>0</v>
      </c>
      <c r="Q859">
        <f>Kinder!I859</f>
        <v>0</v>
      </c>
      <c r="R859">
        <f>Kinder!J859</f>
        <v>0</v>
      </c>
      <c r="S859">
        <f>Kinder!K859</f>
        <v>0</v>
      </c>
      <c r="T859">
        <f>Kinder!L859</f>
        <v>0</v>
      </c>
      <c r="U859">
        <f>Kinder!M859</f>
        <v>0</v>
      </c>
      <c r="V859">
        <f>Kinder!N859</f>
        <v>0</v>
      </c>
      <c r="W859">
        <f>Kinder!O859</f>
        <v>0</v>
      </c>
      <c r="X859">
        <f>Kinder!P859</f>
        <v>0</v>
      </c>
      <c r="AX859">
        <f>IF(Kinder!BL858&gt;=4.5,IF('Berechnung 4_5 _ x'!D$5="Nein",4.5,IF(Kinder!AJ$903&lt;3,IF(MAX(Kinder!$AJ$903:AJ$903)&lt;3,4.5,Kinder!BL858),MIN('Berechnung 4_5 _ x'!$E$31:$F$32))),Kinder!BL858)</f>
        <v>0</v>
      </c>
      <c r="AY859">
        <f>IF(Kinder!BM858&gt;=4.5,IF('Berechnung 4_5 _ x'!E$5="Nein",4.5,IF(Kinder!AK$903&lt;3,IF(MAX(Kinder!$AJ$903:AK$903)&lt;3,4.5,Kinder!BM858),MIN('Berechnung 4_5 _ x'!$E$31:$F$32))),Kinder!BM858)</f>
        <v>0</v>
      </c>
      <c r="AZ859">
        <f>IF(Kinder!BN858&gt;=4.5,IF('Berechnung 4_5 _ x'!F$5="Nein",4.5,IF(Kinder!AL$903&lt;3,IF(MAX(Kinder!$AJ$903:AL$903)&lt;3,4.5,Kinder!BN858),MIN('Berechnung 4_5 _ x'!$E$31:$F$32))),Kinder!BN858)</f>
        <v>0</v>
      </c>
      <c r="BA859">
        <f>IF(Kinder!BO858&gt;=4.5,IF('Berechnung 4_5 _ x'!G$5="Nein",4.5,IF(Kinder!AM$903&lt;3,IF(MAX(Kinder!$AJ$903:AM$903)&lt;3,4.5,Kinder!BO858),MIN('Berechnung 4_5 _ x'!$E$31:$F$32))),Kinder!BO858)</f>
        <v>0</v>
      </c>
      <c r="BB859">
        <f>IF(Kinder!BP858&gt;=4.5,IF('Berechnung 4_5 _ x'!H$5="Nein",4.5,IF(Kinder!AN$903&lt;3,IF(MAX(Kinder!$AJ$903:AN$903)&lt;3,4.5,Kinder!BP858),MIN('Berechnung 4_5 _ x'!$E$31:$F$32))),Kinder!BP858)</f>
        <v>0</v>
      </c>
      <c r="BC859">
        <f>IF(Kinder!BQ858&gt;=4.5,IF('Berechnung 4_5 _ x'!I$5="Nein",4.5,IF(Kinder!AO$903&lt;3,IF(MAX(Kinder!$AJ$903:AO$903)&lt;3,4.5,Kinder!BQ858),MIN('Berechnung 4_5 _ x'!$E$31:$F$32))),Kinder!BQ858)</f>
        <v>0</v>
      </c>
      <c r="BD859">
        <f>IF(Kinder!BR858&gt;=4.5,IF('Berechnung 4_5 _ x'!J$5="Nein",4.5,IF(Kinder!AP$903&lt;3,IF(MAX(Kinder!$AJ$903:AP$903)&lt;3,4.5,Kinder!BR858),MIN('Berechnung 4_5 _ x'!$E$31:$F$32))),Kinder!BR858)</f>
        <v>0</v>
      </c>
      <c r="BE859">
        <f>IF(Kinder!BS858&gt;=4.5,IF('Berechnung 4_5 _ x'!K$5="Nein",4.5,IF(Kinder!AQ$903&lt;3,IF(MAX(Kinder!$AJ$903:AQ$903)&lt;3,4.5,Kinder!BS858),MIN('Berechnung 4_5 _ x'!$E$31:$F$32))),Kinder!BS858)</f>
        <v>0</v>
      </c>
      <c r="BF859">
        <f>IF(Kinder!BT858&gt;=4.5,IF('Berechnung 4_5 _ x'!L$5="Nein",4.5,IF(Kinder!AR$903&lt;3,IF(MAX(Kinder!$AJ$903:AR$903)&lt;3,4.5,Kinder!BT858),MIN('Berechnung 4_5 _ x'!$E$31:$F$32))),Kinder!BT858)</f>
        <v>0</v>
      </c>
      <c r="BG859">
        <f>IF(Kinder!BU858&gt;=4.5,IF('Berechnung 4_5 _ x'!M$5="Nein",4.5,IF(Kinder!AS$903&lt;3,IF(MAX(Kinder!$AJ$903:AS$903)&lt;3,4.5,Kinder!BU858),MIN('Berechnung 4_5 _ x'!$E$31:$F$32))),Kinder!BU858)</f>
        <v>0</v>
      </c>
      <c r="BH859">
        <f>IF(Kinder!BV858&gt;=4.5,IF('Berechnung 4_5 _ x'!N$5="Nein",4.5,IF(Kinder!AT$903&lt;3,IF(MAX(Kinder!$AJ$903:AT$903)&lt;3,4.5,Kinder!BV858),MIN('Berechnung 4_5 _ x'!$E$31:$F$32))),Kinder!BV858)</f>
        <v>0</v>
      </c>
      <c r="BI859">
        <f>IF(Kinder!BW858&gt;=4.5,IF('Berechnung 4_5 _ x'!O$5="Nein",4.5,IF(Kinder!AU$903&lt;3,IF(MAX(Kinder!$AJ$903:AU$903)&lt;3,4.5,Kinder!BW858),MIN('Berechnung 4_5 _ x'!$E$31:$F$32))),Kinder!BW858)</f>
        <v>0</v>
      </c>
      <c r="BJ859">
        <f t="shared" ref="BJ859:BU859" si="1426">MIN(AX858,AX859)*AX860</f>
        <v>0</v>
      </c>
      <c r="BK859">
        <f t="shared" si="1426"/>
        <v>0</v>
      </c>
      <c r="BL859">
        <f t="shared" si="1426"/>
        <v>0</v>
      </c>
      <c r="BM859">
        <f t="shared" si="1426"/>
        <v>0</v>
      </c>
      <c r="BN859">
        <f t="shared" si="1426"/>
        <v>0</v>
      </c>
      <c r="BO859">
        <f t="shared" si="1426"/>
        <v>0</v>
      </c>
      <c r="BP859">
        <f t="shared" si="1426"/>
        <v>0</v>
      </c>
      <c r="BQ859">
        <f t="shared" si="1426"/>
        <v>0</v>
      </c>
      <c r="BR859">
        <f t="shared" si="1426"/>
        <v>0</v>
      </c>
      <c r="BS859">
        <f t="shared" si="1426"/>
        <v>0</v>
      </c>
      <c r="BT859">
        <f t="shared" si="1426"/>
        <v>0</v>
      </c>
      <c r="BU859">
        <f t="shared" si="1426"/>
        <v>0</v>
      </c>
      <c r="BV859">
        <f>SUM(BJ859:BU859)</f>
        <v>0</v>
      </c>
      <c r="CJ859" s="78"/>
      <c r="CK859" s="581"/>
      <c r="CL859" s="581"/>
      <c r="CM859" s="581"/>
    </row>
    <row r="860" spans="1:91" ht="13.5" thickBot="1" x14ac:dyDescent="0.25">
      <c r="A860" s="167"/>
      <c r="B860" s="79"/>
      <c r="C860" s="79"/>
      <c r="D860" s="79"/>
      <c r="E860" s="79"/>
      <c r="F860" s="79"/>
      <c r="G860" s="79"/>
      <c r="H860" s="79"/>
      <c r="I860" s="79"/>
      <c r="J860" s="79"/>
      <c r="K860" s="79"/>
      <c r="L860" s="79"/>
      <c r="M860" s="79"/>
      <c r="N860" s="79"/>
      <c r="O860" s="79"/>
      <c r="P860" s="79"/>
      <c r="Q860" s="79"/>
      <c r="R860" s="79"/>
      <c r="S860" s="79"/>
      <c r="T860" s="79"/>
      <c r="U860" s="79"/>
      <c r="V860" s="79"/>
      <c r="W860" s="79"/>
      <c r="X860" s="79"/>
      <c r="Y860" s="79">
        <f t="shared" ref="Y860:AJ860" si="1427">A858*M859</f>
        <v>0</v>
      </c>
      <c r="Z860" s="79">
        <f t="shared" si="1427"/>
        <v>0</v>
      </c>
      <c r="AA860" s="79">
        <f t="shared" si="1427"/>
        <v>0</v>
      </c>
      <c r="AB860" s="79">
        <f t="shared" si="1427"/>
        <v>0</v>
      </c>
      <c r="AC860" s="79">
        <f t="shared" si="1427"/>
        <v>0</v>
      </c>
      <c r="AD860" s="79">
        <f t="shared" si="1427"/>
        <v>0</v>
      </c>
      <c r="AE860" s="79">
        <f t="shared" si="1427"/>
        <v>0</v>
      </c>
      <c r="AF860" s="79">
        <f t="shared" si="1427"/>
        <v>0</v>
      </c>
      <c r="AG860" s="79">
        <f t="shared" si="1427"/>
        <v>0</v>
      </c>
      <c r="AH860" s="79">
        <f t="shared" si="1427"/>
        <v>0</v>
      </c>
      <c r="AI860" s="79">
        <f t="shared" si="1427"/>
        <v>0</v>
      </c>
      <c r="AJ860" s="79">
        <f t="shared" si="1427"/>
        <v>0</v>
      </c>
      <c r="AK860" s="79">
        <f t="shared" ref="AK860:AV860" si="1428">IF(A858&gt;4.4,M859,A858*M859)</f>
        <v>0</v>
      </c>
      <c r="AL860" s="79">
        <f t="shared" si="1428"/>
        <v>0</v>
      </c>
      <c r="AM860" s="79">
        <f t="shared" si="1428"/>
        <v>0</v>
      </c>
      <c r="AN860" s="79">
        <f t="shared" si="1428"/>
        <v>0</v>
      </c>
      <c r="AO860" s="79">
        <f t="shared" si="1428"/>
        <v>0</v>
      </c>
      <c r="AP860" s="79">
        <f t="shared" si="1428"/>
        <v>0</v>
      </c>
      <c r="AQ860" s="79">
        <f t="shared" si="1428"/>
        <v>0</v>
      </c>
      <c r="AR860" s="79">
        <f t="shared" si="1428"/>
        <v>0</v>
      </c>
      <c r="AS860" s="79">
        <f t="shared" si="1428"/>
        <v>0</v>
      </c>
      <c r="AT860" s="79">
        <f t="shared" si="1428"/>
        <v>0</v>
      </c>
      <c r="AU860" s="79">
        <f t="shared" si="1428"/>
        <v>0</v>
      </c>
      <c r="AV860" s="79">
        <f t="shared" si="1428"/>
        <v>0</v>
      </c>
      <c r="AW860" s="79">
        <f>SUM(Y860:AJ860)</f>
        <v>0</v>
      </c>
      <c r="AX860" s="168">
        <f>Kinder!BL859</f>
        <v>0</v>
      </c>
      <c r="AY860" s="168">
        <f>Kinder!BM859</f>
        <v>0</v>
      </c>
      <c r="AZ860" s="168">
        <f>Kinder!BN859</f>
        <v>0</v>
      </c>
      <c r="BA860" s="168">
        <f>Kinder!BO859</f>
        <v>0</v>
      </c>
      <c r="BB860" s="168">
        <f>Kinder!BP859</f>
        <v>0</v>
      </c>
      <c r="BC860" s="168">
        <f>Kinder!BQ859</f>
        <v>0</v>
      </c>
      <c r="BD860" s="168">
        <f>Kinder!BR859</f>
        <v>0</v>
      </c>
      <c r="BE860" s="168">
        <f>Kinder!BS859</f>
        <v>0</v>
      </c>
      <c r="BF860" s="168">
        <f>Kinder!BT859</f>
        <v>0</v>
      </c>
      <c r="BG860" s="168">
        <f>Kinder!BU859</f>
        <v>0</v>
      </c>
      <c r="BH860" s="168">
        <f>Kinder!BV859</f>
        <v>0</v>
      </c>
      <c r="BI860" s="168">
        <f>Kinder!BW859</f>
        <v>0</v>
      </c>
      <c r="BV860" s="79"/>
      <c r="BW860" s="79">
        <f t="shared" ref="BW860:CH860" si="1429">IF(MIN(AX858,AX859)&gt;4.5,4.5*AX860,BJ859)</f>
        <v>0</v>
      </c>
      <c r="BX860" s="79">
        <f t="shared" si="1429"/>
        <v>0</v>
      </c>
      <c r="BY860" s="79">
        <f t="shared" si="1429"/>
        <v>0</v>
      </c>
      <c r="BZ860" s="79">
        <f t="shared" si="1429"/>
        <v>0</v>
      </c>
      <c r="CA860" s="79">
        <f t="shared" si="1429"/>
        <v>0</v>
      </c>
      <c r="CB860" s="79">
        <f t="shared" si="1429"/>
        <v>0</v>
      </c>
      <c r="CC860" s="79">
        <f t="shared" si="1429"/>
        <v>0</v>
      </c>
      <c r="CD860" s="79">
        <f t="shared" si="1429"/>
        <v>0</v>
      </c>
      <c r="CE860" s="79">
        <f t="shared" si="1429"/>
        <v>0</v>
      </c>
      <c r="CF860" s="79">
        <f t="shared" si="1429"/>
        <v>0</v>
      </c>
      <c r="CG860" s="79">
        <f t="shared" si="1429"/>
        <v>0</v>
      </c>
      <c r="CH860" s="79">
        <f t="shared" si="1429"/>
        <v>0</v>
      </c>
      <c r="CI860" s="79">
        <f>SUM(BW860:CH860)</f>
        <v>0</v>
      </c>
      <c r="CJ860" s="80"/>
      <c r="CK860" s="581"/>
      <c r="CL860" s="581"/>
      <c r="CM860" s="581"/>
    </row>
    <row r="861" spans="1:91" x14ac:dyDescent="0.2">
      <c r="A861" s="124">
        <f>Kinder!E861</f>
        <v>0</v>
      </c>
      <c r="B861">
        <f>Kinder!F861</f>
        <v>0</v>
      </c>
      <c r="C861">
        <f>Kinder!G861</f>
        <v>0</v>
      </c>
      <c r="D861">
        <f>Kinder!H861</f>
        <v>0</v>
      </c>
      <c r="E861">
        <f>Kinder!I861</f>
        <v>0</v>
      </c>
      <c r="F861">
        <f>Kinder!J861</f>
        <v>0</v>
      </c>
      <c r="G861">
        <f>Kinder!K861</f>
        <v>0</v>
      </c>
      <c r="H861">
        <f>Kinder!L861</f>
        <v>0</v>
      </c>
      <c r="I861">
        <f>Kinder!M861</f>
        <v>0</v>
      </c>
      <c r="J861">
        <f>Kinder!N861</f>
        <v>0</v>
      </c>
      <c r="K861">
        <f>Kinder!O861</f>
        <v>0</v>
      </c>
      <c r="L861">
        <f>Kinder!P861</f>
        <v>0</v>
      </c>
      <c r="AX861" s="165">
        <f>IF(Kinder!BL861=4.5,'Berechnung 4_5 _ x'!$E$31,Kinder!BL861)</f>
        <v>0</v>
      </c>
      <c r="AY861" s="165">
        <f>IF(Kinder!F861=4.5,'Berechnung 4_5 _ x'!$E$31,Kinder!F861)</f>
        <v>0</v>
      </c>
      <c r="AZ861" s="165">
        <f>IF(Kinder!G861=4.5,'Berechnung 4_5 _ x'!$E$31,Kinder!G861)</f>
        <v>0</v>
      </c>
      <c r="BA861" s="165">
        <f>IF(Kinder!H861=4.5,'Berechnung 4_5 _ x'!$E$31,Kinder!H861)</f>
        <v>0</v>
      </c>
      <c r="BB861" s="165">
        <f>IF(Kinder!I861=4.5,'Berechnung 4_5 _ x'!$E$31,Kinder!I861)</f>
        <v>0</v>
      </c>
      <c r="BC861" s="165">
        <f>IF(Kinder!J861=4.5,'Berechnung 4_5 _ x'!$E$31,Kinder!J861)</f>
        <v>0</v>
      </c>
      <c r="BD861" s="165">
        <f>IF(Kinder!K861=4.5,'Berechnung 4_5 _ x'!$E$31,Kinder!K861)</f>
        <v>0</v>
      </c>
      <c r="BE861" s="165">
        <f>IF(Kinder!L861=4.5,'Berechnung 4_5 _ x'!$E$31,Kinder!L861)</f>
        <v>0</v>
      </c>
      <c r="BF861" s="165">
        <f>IF(Kinder!M861=4.5,'Berechnung 4_5 _ x'!$E$31,Kinder!M861)</f>
        <v>0</v>
      </c>
      <c r="BG861" s="165">
        <f>IF(Kinder!N861=4.5,'Berechnung 4_5 _ x'!$E$31,Kinder!N861)</f>
        <v>0</v>
      </c>
      <c r="BH861" s="165">
        <f>IF(Kinder!O861=4.5,'Berechnung 4_5 _ x'!$E$31,Kinder!O861)</f>
        <v>0</v>
      </c>
      <c r="BI861" s="165">
        <f>IF(Kinder!P861=4.5,'Berechnung 4_5 _ x'!$E$31,Kinder!P861)</f>
        <v>0</v>
      </c>
      <c r="BJ861" s="165"/>
      <c r="BK861" s="165"/>
      <c r="BL861" s="165"/>
      <c r="BM861" s="165"/>
      <c r="BN861" s="165"/>
      <c r="BO861" s="165"/>
      <c r="BP861" s="165"/>
      <c r="BQ861" s="165"/>
      <c r="BR861" s="165"/>
      <c r="BS861" s="165"/>
      <c r="BT861" s="165"/>
      <c r="BU861" s="165"/>
      <c r="BW861">
        <f t="shared" ref="BW861:CH861" si="1430">IF(MIN(AX861,AX862)&gt;=4.5,1*AX863,BJ862)</f>
        <v>0</v>
      </c>
      <c r="BX861">
        <f t="shared" si="1430"/>
        <v>0</v>
      </c>
      <c r="BY861">
        <f t="shared" si="1430"/>
        <v>0</v>
      </c>
      <c r="BZ861">
        <f t="shared" si="1430"/>
        <v>0</v>
      </c>
      <c r="CA861">
        <f t="shared" si="1430"/>
        <v>0</v>
      </c>
      <c r="CB861">
        <f t="shared" si="1430"/>
        <v>0</v>
      </c>
      <c r="CC861">
        <f t="shared" si="1430"/>
        <v>0</v>
      </c>
      <c r="CD861">
        <f t="shared" si="1430"/>
        <v>0</v>
      </c>
      <c r="CE861">
        <f t="shared" si="1430"/>
        <v>0</v>
      </c>
      <c r="CF861">
        <f t="shared" si="1430"/>
        <v>0</v>
      </c>
      <c r="CG861">
        <f t="shared" si="1430"/>
        <v>0</v>
      </c>
      <c r="CH861">
        <f t="shared" si="1430"/>
        <v>0</v>
      </c>
      <c r="CJ861" s="78">
        <f>SUM(BW861:CH861)</f>
        <v>0</v>
      </c>
      <c r="CK861" s="581">
        <f>CL861+CM861</f>
        <v>0</v>
      </c>
      <c r="CL861" s="581">
        <f>IF(COUNTIF(Kinder!E863:P863,Antrag!$C$4)=0,0,(IF(AND(A861=2,Kinder!E863=Antrag!$C$4),M862,0)+IF(AND(OR(A861=2,B861=2),Kinder!F863=Antrag!$C$4),N862,0)+IF(AND(OR(A861=2,B861=2,C861=2),Kinder!G863=Antrag!$C$4),O862,0)+IF(AND(OR(A861=2,B861=2,C861=2,D861=2),Kinder!H863=Antrag!$C$4),P862,0)+IF(AND(OR(A861=2,B861=2,C861=2,D861=2,E861=2),Kinder!I863=Antrag!$C$4),Q862,0)+IF(AND(OR(A861=2,B861=2,C861=2,D861=2,E861=2,F861=2),Kinder!J863=Antrag!$C$4),R862,0))/12)</f>
        <v>0</v>
      </c>
      <c r="CM861" s="581">
        <f>IF(COUNTIF(Kinder!E863:P863,Antrag!$C$4)=0,0,(IF(AND(OR(A861=2,B861=2,C861=2,D861=2,E861=2,F861=2,G861=2),Kinder!K863=Antrag!$C$4),S862,0)+IF(AND(OR(A861=2,B861=2,C861=2,D861=2,E861=2,F861=2,G861=2,H861=2),Kinder!L863=Antrag!$C$4),T862,0)+IF(AND(OR(A861=2,B861=2,C861=2,D861=2,E861=2,F861=2,G861=2,H861=2,I861=2),Kinder!M863=Antrag!$C$4),U862,0)+IF(AND(OR(A861=2,B861=2,C861=2,D861=2,E861=2,F861=2,G861=2,H861=2,I861=2,J861=2),Kinder!N863=Antrag!$C$4),V862,0)+IF(AND(OR(A861=2,B861=2,C861=2,D861=2,E861=2,F861=2,G861=2,H861=2,I861=2,J861=2,K861=2),Kinder!O863=Antrag!$C$4),W862,0)+IF(AND(OR(A861=2,B861=2,C861=2,D861=2,E861=2,F861=2,G861=2,H861=2,I861=2,J861=2,K861=2,L861=2),Kinder!P863=Antrag!$C$4),X862,0))/12)</f>
        <v>0</v>
      </c>
    </row>
    <row r="862" spans="1:91" x14ac:dyDescent="0.2">
      <c r="A862" s="124"/>
      <c r="M862">
        <f>Kinder!E862</f>
        <v>0</v>
      </c>
      <c r="N862">
        <f>Kinder!F862</f>
        <v>0</v>
      </c>
      <c r="O862">
        <f>Kinder!G862</f>
        <v>0</v>
      </c>
      <c r="P862">
        <f>Kinder!H862</f>
        <v>0</v>
      </c>
      <c r="Q862">
        <f>Kinder!I862</f>
        <v>0</v>
      </c>
      <c r="R862">
        <f>Kinder!J862</f>
        <v>0</v>
      </c>
      <c r="S862">
        <f>Kinder!K862</f>
        <v>0</v>
      </c>
      <c r="T862">
        <f>Kinder!L862</f>
        <v>0</v>
      </c>
      <c r="U862">
        <f>Kinder!M862</f>
        <v>0</v>
      </c>
      <c r="V862">
        <f>Kinder!N862</f>
        <v>0</v>
      </c>
      <c r="W862">
        <f>Kinder!O862</f>
        <v>0</v>
      </c>
      <c r="X862">
        <f>Kinder!P862</f>
        <v>0</v>
      </c>
      <c r="AX862">
        <f>IF(Kinder!BL861&gt;=4.5,IF('Berechnung 4_5 _ x'!D$5="Nein",4.5,IF(Kinder!AJ$903&lt;3,IF(MAX(Kinder!$AJ$903:AJ$903)&lt;3,4.5,Kinder!BL861),MIN('Berechnung 4_5 _ x'!$E$31:$F$32))),Kinder!BL861)</f>
        <v>0</v>
      </c>
      <c r="AY862">
        <f>IF(Kinder!BM861&gt;=4.5,IF('Berechnung 4_5 _ x'!E$5="Nein",4.5,IF(Kinder!AK$903&lt;3,IF(MAX(Kinder!$AJ$903:AK$903)&lt;3,4.5,Kinder!BM861),MIN('Berechnung 4_5 _ x'!$E$31:$F$32))),Kinder!BM861)</f>
        <v>0</v>
      </c>
      <c r="AZ862">
        <f>IF(Kinder!BN861&gt;=4.5,IF('Berechnung 4_5 _ x'!F$5="Nein",4.5,IF(Kinder!AL$903&lt;3,IF(MAX(Kinder!$AJ$903:AL$903)&lt;3,4.5,Kinder!BN861),MIN('Berechnung 4_5 _ x'!$E$31:$F$32))),Kinder!BN861)</f>
        <v>0</v>
      </c>
      <c r="BA862">
        <f>IF(Kinder!BO861&gt;=4.5,IF('Berechnung 4_5 _ x'!G$5="Nein",4.5,IF(Kinder!AM$903&lt;3,IF(MAX(Kinder!$AJ$903:AM$903)&lt;3,4.5,Kinder!BO861),MIN('Berechnung 4_5 _ x'!$E$31:$F$32))),Kinder!BO861)</f>
        <v>0</v>
      </c>
      <c r="BB862">
        <f>IF(Kinder!BP861&gt;=4.5,IF('Berechnung 4_5 _ x'!H$5="Nein",4.5,IF(Kinder!AN$903&lt;3,IF(MAX(Kinder!$AJ$903:AN$903)&lt;3,4.5,Kinder!BP861),MIN('Berechnung 4_5 _ x'!$E$31:$F$32))),Kinder!BP861)</f>
        <v>0</v>
      </c>
      <c r="BC862">
        <f>IF(Kinder!BQ861&gt;=4.5,IF('Berechnung 4_5 _ x'!I$5="Nein",4.5,IF(Kinder!AO$903&lt;3,IF(MAX(Kinder!$AJ$903:AO$903)&lt;3,4.5,Kinder!BQ861),MIN('Berechnung 4_5 _ x'!$E$31:$F$32))),Kinder!BQ861)</f>
        <v>0</v>
      </c>
      <c r="BD862">
        <f>IF(Kinder!BR861&gt;=4.5,IF('Berechnung 4_5 _ x'!J$5="Nein",4.5,IF(Kinder!AP$903&lt;3,IF(MAX(Kinder!$AJ$903:AP$903)&lt;3,4.5,Kinder!BR861),MIN('Berechnung 4_5 _ x'!$E$31:$F$32))),Kinder!BR861)</f>
        <v>0</v>
      </c>
      <c r="BE862">
        <f>IF(Kinder!BS861&gt;=4.5,IF('Berechnung 4_5 _ x'!K$5="Nein",4.5,IF(Kinder!AQ$903&lt;3,IF(MAX(Kinder!$AJ$903:AQ$903)&lt;3,4.5,Kinder!BS861),MIN('Berechnung 4_5 _ x'!$E$31:$F$32))),Kinder!BS861)</f>
        <v>0</v>
      </c>
      <c r="BF862">
        <f>IF(Kinder!BT861&gt;=4.5,IF('Berechnung 4_5 _ x'!L$5="Nein",4.5,IF(Kinder!AR$903&lt;3,IF(MAX(Kinder!$AJ$903:AR$903)&lt;3,4.5,Kinder!BT861),MIN('Berechnung 4_5 _ x'!$E$31:$F$32))),Kinder!BT861)</f>
        <v>0</v>
      </c>
      <c r="BG862">
        <f>IF(Kinder!BU861&gt;=4.5,IF('Berechnung 4_5 _ x'!M$5="Nein",4.5,IF(Kinder!AS$903&lt;3,IF(MAX(Kinder!$AJ$903:AS$903)&lt;3,4.5,Kinder!BU861),MIN('Berechnung 4_5 _ x'!$E$31:$F$32))),Kinder!BU861)</f>
        <v>0</v>
      </c>
      <c r="BH862">
        <f>IF(Kinder!BV861&gt;=4.5,IF('Berechnung 4_5 _ x'!N$5="Nein",4.5,IF(Kinder!AT$903&lt;3,IF(MAX(Kinder!$AJ$903:AT$903)&lt;3,4.5,Kinder!BV861),MIN('Berechnung 4_5 _ x'!$E$31:$F$32))),Kinder!BV861)</f>
        <v>0</v>
      </c>
      <c r="BI862">
        <f>IF(Kinder!BW861&gt;=4.5,IF('Berechnung 4_5 _ x'!O$5="Nein",4.5,IF(Kinder!AU$903&lt;3,IF(MAX(Kinder!$AJ$903:AU$903)&lt;3,4.5,Kinder!BW861),MIN('Berechnung 4_5 _ x'!$E$31:$F$32))),Kinder!BW861)</f>
        <v>0</v>
      </c>
      <c r="BJ862">
        <f t="shared" ref="BJ862:BU862" si="1431">MIN(AX861,AX862)*AX863</f>
        <v>0</v>
      </c>
      <c r="BK862">
        <f t="shared" si="1431"/>
        <v>0</v>
      </c>
      <c r="BL862">
        <f t="shared" si="1431"/>
        <v>0</v>
      </c>
      <c r="BM862">
        <f t="shared" si="1431"/>
        <v>0</v>
      </c>
      <c r="BN862">
        <f t="shared" si="1431"/>
        <v>0</v>
      </c>
      <c r="BO862">
        <f t="shared" si="1431"/>
        <v>0</v>
      </c>
      <c r="BP862">
        <f t="shared" si="1431"/>
        <v>0</v>
      </c>
      <c r="BQ862">
        <f t="shared" si="1431"/>
        <v>0</v>
      </c>
      <c r="BR862">
        <f t="shared" si="1431"/>
        <v>0</v>
      </c>
      <c r="BS862">
        <f t="shared" si="1431"/>
        <v>0</v>
      </c>
      <c r="BT862">
        <f t="shared" si="1431"/>
        <v>0</v>
      </c>
      <c r="BU862">
        <f t="shared" si="1431"/>
        <v>0</v>
      </c>
      <c r="BV862">
        <f>SUM(BJ862:BU862)</f>
        <v>0</v>
      </c>
      <c r="CJ862" s="78"/>
      <c r="CK862" s="581"/>
      <c r="CL862" s="581"/>
      <c r="CM862" s="581"/>
    </row>
    <row r="863" spans="1:91" ht="13.5" thickBot="1" x14ac:dyDescent="0.25">
      <c r="A863" s="167"/>
      <c r="B863" s="79"/>
      <c r="C863" s="79"/>
      <c r="D863" s="79"/>
      <c r="E863" s="79"/>
      <c r="F863" s="79"/>
      <c r="G863" s="79"/>
      <c r="H863" s="79"/>
      <c r="I863" s="79"/>
      <c r="J863" s="79"/>
      <c r="K863" s="79"/>
      <c r="L863" s="79"/>
      <c r="M863" s="79"/>
      <c r="N863" s="79"/>
      <c r="O863" s="79"/>
      <c r="P863" s="79"/>
      <c r="Q863" s="79"/>
      <c r="R863" s="79"/>
      <c r="S863" s="79"/>
      <c r="T863" s="79"/>
      <c r="U863" s="79"/>
      <c r="V863" s="79"/>
      <c r="W863" s="79"/>
      <c r="X863" s="79"/>
      <c r="Y863" s="79">
        <f t="shared" ref="Y863:AJ863" si="1432">A861*M862</f>
        <v>0</v>
      </c>
      <c r="Z863" s="79">
        <f t="shared" si="1432"/>
        <v>0</v>
      </c>
      <c r="AA863" s="79">
        <f t="shared" si="1432"/>
        <v>0</v>
      </c>
      <c r="AB863" s="79">
        <f t="shared" si="1432"/>
        <v>0</v>
      </c>
      <c r="AC863" s="79">
        <f t="shared" si="1432"/>
        <v>0</v>
      </c>
      <c r="AD863" s="79">
        <f t="shared" si="1432"/>
        <v>0</v>
      </c>
      <c r="AE863" s="79">
        <f t="shared" si="1432"/>
        <v>0</v>
      </c>
      <c r="AF863" s="79">
        <f t="shared" si="1432"/>
        <v>0</v>
      </c>
      <c r="AG863" s="79">
        <f t="shared" si="1432"/>
        <v>0</v>
      </c>
      <c r="AH863" s="79">
        <f t="shared" si="1432"/>
        <v>0</v>
      </c>
      <c r="AI863" s="79">
        <f t="shared" si="1432"/>
        <v>0</v>
      </c>
      <c r="AJ863" s="79">
        <f t="shared" si="1432"/>
        <v>0</v>
      </c>
      <c r="AK863" s="79">
        <f t="shared" ref="AK863:AV863" si="1433">IF(A861&gt;4.4,M862,A861*M862)</f>
        <v>0</v>
      </c>
      <c r="AL863" s="79">
        <f t="shared" si="1433"/>
        <v>0</v>
      </c>
      <c r="AM863" s="79">
        <f t="shared" si="1433"/>
        <v>0</v>
      </c>
      <c r="AN863" s="79">
        <f t="shared" si="1433"/>
        <v>0</v>
      </c>
      <c r="AO863" s="79">
        <f t="shared" si="1433"/>
        <v>0</v>
      </c>
      <c r="AP863" s="79">
        <f t="shared" si="1433"/>
        <v>0</v>
      </c>
      <c r="AQ863" s="79">
        <f t="shared" si="1433"/>
        <v>0</v>
      </c>
      <c r="AR863" s="79">
        <f t="shared" si="1433"/>
        <v>0</v>
      </c>
      <c r="AS863" s="79">
        <f t="shared" si="1433"/>
        <v>0</v>
      </c>
      <c r="AT863" s="79">
        <f t="shared" si="1433"/>
        <v>0</v>
      </c>
      <c r="AU863" s="79">
        <f t="shared" si="1433"/>
        <v>0</v>
      </c>
      <c r="AV863" s="79">
        <f t="shared" si="1433"/>
        <v>0</v>
      </c>
      <c r="AW863" s="79">
        <f>SUM(Y863:AJ863)</f>
        <v>0</v>
      </c>
      <c r="AX863" s="168">
        <f>Kinder!BL862</f>
        <v>0</v>
      </c>
      <c r="AY863" s="168">
        <f>Kinder!BM862</f>
        <v>0</v>
      </c>
      <c r="AZ863" s="168">
        <f>Kinder!BN862</f>
        <v>0</v>
      </c>
      <c r="BA863" s="168">
        <f>Kinder!BO862</f>
        <v>0</v>
      </c>
      <c r="BB863" s="168">
        <f>Kinder!BP862</f>
        <v>0</v>
      </c>
      <c r="BC863" s="168">
        <f>Kinder!BQ862</f>
        <v>0</v>
      </c>
      <c r="BD863" s="168">
        <f>Kinder!BR862</f>
        <v>0</v>
      </c>
      <c r="BE863" s="168">
        <f>Kinder!BS862</f>
        <v>0</v>
      </c>
      <c r="BF863" s="168">
        <f>Kinder!BT862</f>
        <v>0</v>
      </c>
      <c r="BG863" s="168">
        <f>Kinder!BU862</f>
        <v>0</v>
      </c>
      <c r="BH863" s="168">
        <f>Kinder!BV862</f>
        <v>0</v>
      </c>
      <c r="BI863" s="168">
        <f>Kinder!BW862</f>
        <v>0</v>
      </c>
      <c r="BV863" s="79"/>
      <c r="BW863" s="79">
        <f t="shared" ref="BW863:CH863" si="1434">IF(MIN(AX861,AX862)&gt;4.5,4.5*AX863,BJ862)</f>
        <v>0</v>
      </c>
      <c r="BX863" s="79">
        <f t="shared" si="1434"/>
        <v>0</v>
      </c>
      <c r="BY863" s="79">
        <f t="shared" si="1434"/>
        <v>0</v>
      </c>
      <c r="BZ863" s="79">
        <f t="shared" si="1434"/>
        <v>0</v>
      </c>
      <c r="CA863" s="79">
        <f t="shared" si="1434"/>
        <v>0</v>
      </c>
      <c r="CB863" s="79">
        <f t="shared" si="1434"/>
        <v>0</v>
      </c>
      <c r="CC863" s="79">
        <f t="shared" si="1434"/>
        <v>0</v>
      </c>
      <c r="CD863" s="79">
        <f t="shared" si="1434"/>
        <v>0</v>
      </c>
      <c r="CE863" s="79">
        <f t="shared" si="1434"/>
        <v>0</v>
      </c>
      <c r="CF863" s="79">
        <f t="shared" si="1434"/>
        <v>0</v>
      </c>
      <c r="CG863" s="79">
        <f t="shared" si="1434"/>
        <v>0</v>
      </c>
      <c r="CH863" s="79">
        <f t="shared" si="1434"/>
        <v>0</v>
      </c>
      <c r="CI863" s="79">
        <f>SUM(BW863:CH863)</f>
        <v>0</v>
      </c>
      <c r="CJ863" s="80"/>
      <c r="CK863" s="581"/>
      <c r="CL863" s="581"/>
      <c r="CM863" s="581"/>
    </row>
    <row r="864" spans="1:91" x14ac:dyDescent="0.2">
      <c r="A864" s="124">
        <f>Kinder!E864</f>
        <v>0</v>
      </c>
      <c r="B864">
        <f>Kinder!F864</f>
        <v>0</v>
      </c>
      <c r="C864">
        <f>Kinder!G864</f>
        <v>0</v>
      </c>
      <c r="D864">
        <f>Kinder!H864</f>
        <v>0</v>
      </c>
      <c r="E864">
        <f>Kinder!I864</f>
        <v>0</v>
      </c>
      <c r="F864">
        <f>Kinder!J864</f>
        <v>0</v>
      </c>
      <c r="G864">
        <f>Kinder!K864</f>
        <v>0</v>
      </c>
      <c r="H864">
        <f>Kinder!L864</f>
        <v>0</v>
      </c>
      <c r="I864">
        <f>Kinder!M864</f>
        <v>0</v>
      </c>
      <c r="J864">
        <f>Kinder!N864</f>
        <v>0</v>
      </c>
      <c r="K864">
        <f>Kinder!O864</f>
        <v>0</v>
      </c>
      <c r="L864">
        <f>Kinder!P864</f>
        <v>0</v>
      </c>
      <c r="AX864" s="165">
        <f>IF(Kinder!BL864=4.5,'Berechnung 4_5 _ x'!$E$31,Kinder!BL864)</f>
        <v>0</v>
      </c>
      <c r="AY864" s="165">
        <f>IF(Kinder!F864=4.5,'Berechnung 4_5 _ x'!$E$31,Kinder!F864)</f>
        <v>0</v>
      </c>
      <c r="AZ864" s="165">
        <f>IF(Kinder!G864=4.5,'Berechnung 4_5 _ x'!$E$31,Kinder!G864)</f>
        <v>0</v>
      </c>
      <c r="BA864" s="165">
        <f>IF(Kinder!H864=4.5,'Berechnung 4_5 _ x'!$E$31,Kinder!H864)</f>
        <v>0</v>
      </c>
      <c r="BB864" s="165">
        <f>IF(Kinder!I864=4.5,'Berechnung 4_5 _ x'!$E$31,Kinder!I864)</f>
        <v>0</v>
      </c>
      <c r="BC864" s="165">
        <f>IF(Kinder!J864=4.5,'Berechnung 4_5 _ x'!$E$31,Kinder!J864)</f>
        <v>0</v>
      </c>
      <c r="BD864" s="165">
        <f>IF(Kinder!K864=4.5,'Berechnung 4_5 _ x'!$E$31,Kinder!K864)</f>
        <v>0</v>
      </c>
      <c r="BE864" s="165">
        <f>IF(Kinder!L864=4.5,'Berechnung 4_5 _ x'!$E$31,Kinder!L864)</f>
        <v>0</v>
      </c>
      <c r="BF864" s="165">
        <f>IF(Kinder!M864=4.5,'Berechnung 4_5 _ x'!$E$31,Kinder!M864)</f>
        <v>0</v>
      </c>
      <c r="BG864" s="165">
        <f>IF(Kinder!N864=4.5,'Berechnung 4_5 _ x'!$E$31,Kinder!N864)</f>
        <v>0</v>
      </c>
      <c r="BH864" s="165">
        <f>IF(Kinder!O864=4.5,'Berechnung 4_5 _ x'!$E$31,Kinder!O864)</f>
        <v>0</v>
      </c>
      <c r="BI864" s="165">
        <f>IF(Kinder!P864=4.5,'Berechnung 4_5 _ x'!$E$31,Kinder!P864)</f>
        <v>0</v>
      </c>
      <c r="BJ864" s="165"/>
      <c r="BK864" s="165"/>
      <c r="BL864" s="165"/>
      <c r="BM864" s="165"/>
      <c r="BN864" s="165"/>
      <c r="BO864" s="165"/>
      <c r="BP864" s="165"/>
      <c r="BQ864" s="165"/>
      <c r="BR864" s="165"/>
      <c r="BS864" s="165"/>
      <c r="BT864" s="165"/>
      <c r="BU864" s="165"/>
      <c r="BW864">
        <f t="shared" ref="BW864:CH864" si="1435">IF(MIN(AX864,AX865)&gt;=4.5,1*AX866,BJ865)</f>
        <v>0</v>
      </c>
      <c r="BX864">
        <f t="shared" si="1435"/>
        <v>0</v>
      </c>
      <c r="BY864">
        <f t="shared" si="1435"/>
        <v>0</v>
      </c>
      <c r="BZ864">
        <f t="shared" si="1435"/>
        <v>0</v>
      </c>
      <c r="CA864">
        <f t="shared" si="1435"/>
        <v>0</v>
      </c>
      <c r="CB864">
        <f t="shared" si="1435"/>
        <v>0</v>
      </c>
      <c r="CC864">
        <f t="shared" si="1435"/>
        <v>0</v>
      </c>
      <c r="CD864">
        <f t="shared" si="1435"/>
        <v>0</v>
      </c>
      <c r="CE864">
        <f t="shared" si="1435"/>
        <v>0</v>
      </c>
      <c r="CF864">
        <f t="shared" si="1435"/>
        <v>0</v>
      </c>
      <c r="CG864">
        <f t="shared" si="1435"/>
        <v>0</v>
      </c>
      <c r="CH864">
        <f t="shared" si="1435"/>
        <v>0</v>
      </c>
      <c r="CJ864" s="78">
        <f>SUM(BW864:CH864)</f>
        <v>0</v>
      </c>
      <c r="CK864" s="581">
        <f>CL864+CM864</f>
        <v>0</v>
      </c>
      <c r="CL864" s="581">
        <f>IF(COUNTIF(Kinder!E866:P866,Antrag!$C$4)=0,0,(IF(AND(A864=2,Kinder!E866=Antrag!$C$4),M865,0)+IF(AND(OR(A864=2,B864=2),Kinder!F866=Antrag!$C$4),N865,0)+IF(AND(OR(A864=2,B864=2,C864=2),Kinder!G866=Antrag!$C$4),O865,0)+IF(AND(OR(A864=2,B864=2,C864=2,D864=2),Kinder!H866=Antrag!$C$4),P865,0)+IF(AND(OR(A864=2,B864=2,C864=2,D864=2,E864=2),Kinder!I866=Antrag!$C$4),Q865,0)+IF(AND(OR(A864=2,B864=2,C864=2,D864=2,E864=2,F864=2),Kinder!J866=Antrag!$C$4),R865,0))/12)</f>
        <v>0</v>
      </c>
      <c r="CM864" s="581">
        <f>IF(COUNTIF(Kinder!E866:P866,Antrag!$C$4)=0,0,(IF(AND(OR(A864=2,B864=2,C864=2,D864=2,E864=2,F864=2,G864=2),Kinder!K866=Antrag!$C$4),S865,0)+IF(AND(OR(A864=2,B864=2,C864=2,D864=2,E864=2,F864=2,G864=2,H864=2),Kinder!L866=Antrag!$C$4),T865,0)+IF(AND(OR(A864=2,B864=2,C864=2,D864=2,E864=2,F864=2,G864=2,H864=2,I864=2),Kinder!M866=Antrag!$C$4),U865,0)+IF(AND(OR(A864=2,B864=2,C864=2,D864=2,E864=2,F864=2,G864=2,H864=2,I864=2,J864=2),Kinder!N866=Antrag!$C$4),V865,0)+IF(AND(OR(A864=2,B864=2,C864=2,D864=2,E864=2,F864=2,G864=2,H864=2,I864=2,J864=2,K864=2),Kinder!O866=Antrag!$C$4),W865,0)+IF(AND(OR(A864=2,B864=2,C864=2,D864=2,E864=2,F864=2,G864=2,H864=2,I864=2,J864=2,K864=2,L864=2),Kinder!P866=Antrag!$C$4),X865,0))/12)</f>
        <v>0</v>
      </c>
    </row>
    <row r="865" spans="1:91" x14ac:dyDescent="0.2">
      <c r="A865" s="124"/>
      <c r="M865">
        <f>Kinder!E865</f>
        <v>0</v>
      </c>
      <c r="N865">
        <f>Kinder!F865</f>
        <v>0</v>
      </c>
      <c r="O865">
        <f>Kinder!G865</f>
        <v>0</v>
      </c>
      <c r="P865">
        <f>Kinder!H865</f>
        <v>0</v>
      </c>
      <c r="Q865">
        <f>Kinder!I865</f>
        <v>0</v>
      </c>
      <c r="R865">
        <f>Kinder!J865</f>
        <v>0</v>
      </c>
      <c r="S865">
        <f>Kinder!K865</f>
        <v>0</v>
      </c>
      <c r="T865">
        <f>Kinder!L865</f>
        <v>0</v>
      </c>
      <c r="U865">
        <f>Kinder!M865</f>
        <v>0</v>
      </c>
      <c r="V865">
        <f>Kinder!N865</f>
        <v>0</v>
      </c>
      <c r="W865">
        <f>Kinder!O865</f>
        <v>0</v>
      </c>
      <c r="X865">
        <f>Kinder!P865</f>
        <v>0</v>
      </c>
      <c r="AX865">
        <f>IF(Kinder!BL864&gt;=4.5,IF('Berechnung 4_5 _ x'!D$5="Nein",4.5,IF(Kinder!AJ$903&lt;3,IF(MAX(Kinder!$AJ$903:AJ$903)&lt;3,4.5,Kinder!BL864),MIN('Berechnung 4_5 _ x'!$E$31:$F$32))),Kinder!BL864)</f>
        <v>0</v>
      </c>
      <c r="AY865">
        <f>IF(Kinder!BM864&gt;=4.5,IF('Berechnung 4_5 _ x'!E$5="Nein",4.5,IF(Kinder!AK$903&lt;3,IF(MAX(Kinder!$AJ$903:AK$903)&lt;3,4.5,Kinder!BM864),MIN('Berechnung 4_5 _ x'!$E$31:$F$32))),Kinder!BM864)</f>
        <v>0</v>
      </c>
      <c r="AZ865">
        <f>IF(Kinder!BN864&gt;=4.5,IF('Berechnung 4_5 _ x'!F$5="Nein",4.5,IF(Kinder!AL$903&lt;3,IF(MAX(Kinder!$AJ$903:AL$903)&lt;3,4.5,Kinder!BN864),MIN('Berechnung 4_5 _ x'!$E$31:$F$32))),Kinder!BN864)</f>
        <v>0</v>
      </c>
      <c r="BA865">
        <f>IF(Kinder!BO864&gt;=4.5,IF('Berechnung 4_5 _ x'!G$5="Nein",4.5,IF(Kinder!AM$903&lt;3,IF(MAX(Kinder!$AJ$903:AM$903)&lt;3,4.5,Kinder!BO864),MIN('Berechnung 4_5 _ x'!$E$31:$F$32))),Kinder!BO864)</f>
        <v>0</v>
      </c>
      <c r="BB865">
        <f>IF(Kinder!BP864&gt;=4.5,IF('Berechnung 4_5 _ x'!H$5="Nein",4.5,IF(Kinder!AN$903&lt;3,IF(MAX(Kinder!$AJ$903:AN$903)&lt;3,4.5,Kinder!BP864),MIN('Berechnung 4_5 _ x'!$E$31:$F$32))),Kinder!BP864)</f>
        <v>0</v>
      </c>
      <c r="BC865">
        <f>IF(Kinder!BQ864&gt;=4.5,IF('Berechnung 4_5 _ x'!I$5="Nein",4.5,IF(Kinder!AO$903&lt;3,IF(MAX(Kinder!$AJ$903:AO$903)&lt;3,4.5,Kinder!BQ864),MIN('Berechnung 4_5 _ x'!$E$31:$F$32))),Kinder!BQ864)</f>
        <v>0</v>
      </c>
      <c r="BD865">
        <f>IF(Kinder!BR864&gt;=4.5,IF('Berechnung 4_5 _ x'!J$5="Nein",4.5,IF(Kinder!AP$903&lt;3,IF(MAX(Kinder!$AJ$903:AP$903)&lt;3,4.5,Kinder!BR864),MIN('Berechnung 4_5 _ x'!$E$31:$F$32))),Kinder!BR864)</f>
        <v>0</v>
      </c>
      <c r="BE865">
        <f>IF(Kinder!BS864&gt;=4.5,IF('Berechnung 4_5 _ x'!K$5="Nein",4.5,IF(Kinder!AQ$903&lt;3,IF(MAX(Kinder!$AJ$903:AQ$903)&lt;3,4.5,Kinder!BS864),MIN('Berechnung 4_5 _ x'!$E$31:$F$32))),Kinder!BS864)</f>
        <v>0</v>
      </c>
      <c r="BF865">
        <f>IF(Kinder!BT864&gt;=4.5,IF('Berechnung 4_5 _ x'!L$5="Nein",4.5,IF(Kinder!AR$903&lt;3,IF(MAX(Kinder!$AJ$903:AR$903)&lt;3,4.5,Kinder!BT864),MIN('Berechnung 4_5 _ x'!$E$31:$F$32))),Kinder!BT864)</f>
        <v>0</v>
      </c>
      <c r="BG865">
        <f>IF(Kinder!BU864&gt;=4.5,IF('Berechnung 4_5 _ x'!M$5="Nein",4.5,IF(Kinder!AS$903&lt;3,IF(MAX(Kinder!$AJ$903:AS$903)&lt;3,4.5,Kinder!BU864),MIN('Berechnung 4_5 _ x'!$E$31:$F$32))),Kinder!BU864)</f>
        <v>0</v>
      </c>
      <c r="BH865">
        <f>IF(Kinder!BV864&gt;=4.5,IF('Berechnung 4_5 _ x'!N$5="Nein",4.5,IF(Kinder!AT$903&lt;3,IF(MAX(Kinder!$AJ$903:AT$903)&lt;3,4.5,Kinder!BV864),MIN('Berechnung 4_5 _ x'!$E$31:$F$32))),Kinder!BV864)</f>
        <v>0</v>
      </c>
      <c r="BI865">
        <f>IF(Kinder!BW864&gt;=4.5,IF('Berechnung 4_5 _ x'!O$5="Nein",4.5,IF(Kinder!AU$903&lt;3,IF(MAX(Kinder!$AJ$903:AU$903)&lt;3,4.5,Kinder!BW864),MIN('Berechnung 4_5 _ x'!$E$31:$F$32))),Kinder!BW864)</f>
        <v>0</v>
      </c>
      <c r="BJ865">
        <f t="shared" ref="BJ865:BU865" si="1436">MIN(AX864,AX865)*AX866</f>
        <v>0</v>
      </c>
      <c r="BK865">
        <f t="shared" si="1436"/>
        <v>0</v>
      </c>
      <c r="BL865">
        <f t="shared" si="1436"/>
        <v>0</v>
      </c>
      <c r="BM865">
        <f t="shared" si="1436"/>
        <v>0</v>
      </c>
      <c r="BN865">
        <f t="shared" si="1436"/>
        <v>0</v>
      </c>
      <c r="BO865">
        <f t="shared" si="1436"/>
        <v>0</v>
      </c>
      <c r="BP865">
        <f t="shared" si="1436"/>
        <v>0</v>
      </c>
      <c r="BQ865">
        <f t="shared" si="1436"/>
        <v>0</v>
      </c>
      <c r="BR865">
        <f t="shared" si="1436"/>
        <v>0</v>
      </c>
      <c r="BS865">
        <f t="shared" si="1436"/>
        <v>0</v>
      </c>
      <c r="BT865">
        <f t="shared" si="1436"/>
        <v>0</v>
      </c>
      <c r="BU865">
        <f t="shared" si="1436"/>
        <v>0</v>
      </c>
      <c r="BV865">
        <f>SUM(BJ865:BU865)</f>
        <v>0</v>
      </c>
      <c r="CJ865" s="78"/>
      <c r="CK865" s="581"/>
      <c r="CL865" s="581"/>
      <c r="CM865" s="581"/>
    </row>
    <row r="866" spans="1:91" ht="13.5" thickBot="1" x14ac:dyDescent="0.25">
      <c r="A866" s="167"/>
      <c r="B866" s="79"/>
      <c r="C866" s="79"/>
      <c r="D866" s="79"/>
      <c r="E866" s="79"/>
      <c r="F866" s="79"/>
      <c r="G866" s="79"/>
      <c r="H866" s="79"/>
      <c r="I866" s="79"/>
      <c r="J866" s="79"/>
      <c r="K866" s="79"/>
      <c r="L866" s="79"/>
      <c r="M866" s="79"/>
      <c r="N866" s="79"/>
      <c r="O866" s="79"/>
      <c r="P866" s="79"/>
      <c r="Q866" s="79"/>
      <c r="R866" s="79"/>
      <c r="S866" s="79"/>
      <c r="T866" s="79"/>
      <c r="U866" s="79"/>
      <c r="V866" s="79"/>
      <c r="W866" s="79"/>
      <c r="X866" s="79"/>
      <c r="Y866" s="79">
        <f t="shared" ref="Y866:AJ866" si="1437">A864*M865</f>
        <v>0</v>
      </c>
      <c r="Z866" s="79">
        <f t="shared" si="1437"/>
        <v>0</v>
      </c>
      <c r="AA866" s="79">
        <f t="shared" si="1437"/>
        <v>0</v>
      </c>
      <c r="AB866" s="79">
        <f t="shared" si="1437"/>
        <v>0</v>
      </c>
      <c r="AC866" s="79">
        <f t="shared" si="1437"/>
        <v>0</v>
      </c>
      <c r="AD866" s="79">
        <f t="shared" si="1437"/>
        <v>0</v>
      </c>
      <c r="AE866" s="79">
        <f t="shared" si="1437"/>
        <v>0</v>
      </c>
      <c r="AF866" s="79">
        <f t="shared" si="1437"/>
        <v>0</v>
      </c>
      <c r="AG866" s="79">
        <f t="shared" si="1437"/>
        <v>0</v>
      </c>
      <c r="AH866" s="79">
        <f t="shared" si="1437"/>
        <v>0</v>
      </c>
      <c r="AI866" s="79">
        <f t="shared" si="1437"/>
        <v>0</v>
      </c>
      <c r="AJ866" s="79">
        <f t="shared" si="1437"/>
        <v>0</v>
      </c>
      <c r="AK866" s="79">
        <f t="shared" ref="AK866:AV866" si="1438">IF(A864&gt;4.4,M865,A864*M865)</f>
        <v>0</v>
      </c>
      <c r="AL866" s="79">
        <f t="shared" si="1438"/>
        <v>0</v>
      </c>
      <c r="AM866" s="79">
        <f t="shared" si="1438"/>
        <v>0</v>
      </c>
      <c r="AN866" s="79">
        <f t="shared" si="1438"/>
        <v>0</v>
      </c>
      <c r="AO866" s="79">
        <f t="shared" si="1438"/>
        <v>0</v>
      </c>
      <c r="AP866" s="79">
        <f t="shared" si="1438"/>
        <v>0</v>
      </c>
      <c r="AQ866" s="79">
        <f t="shared" si="1438"/>
        <v>0</v>
      </c>
      <c r="AR866" s="79">
        <f t="shared" si="1438"/>
        <v>0</v>
      </c>
      <c r="AS866" s="79">
        <f t="shared" si="1438"/>
        <v>0</v>
      </c>
      <c r="AT866" s="79">
        <f t="shared" si="1438"/>
        <v>0</v>
      </c>
      <c r="AU866" s="79">
        <f t="shared" si="1438"/>
        <v>0</v>
      </c>
      <c r="AV866" s="79">
        <f t="shared" si="1438"/>
        <v>0</v>
      </c>
      <c r="AW866" s="79">
        <f>SUM(Y866:AJ866)</f>
        <v>0</v>
      </c>
      <c r="AX866" s="168">
        <f>Kinder!BL865</f>
        <v>0</v>
      </c>
      <c r="AY866" s="168">
        <f>Kinder!BM865</f>
        <v>0</v>
      </c>
      <c r="AZ866" s="168">
        <f>Kinder!BN865</f>
        <v>0</v>
      </c>
      <c r="BA866" s="168">
        <f>Kinder!BO865</f>
        <v>0</v>
      </c>
      <c r="BB866" s="168">
        <f>Kinder!BP865</f>
        <v>0</v>
      </c>
      <c r="BC866" s="168">
        <f>Kinder!BQ865</f>
        <v>0</v>
      </c>
      <c r="BD866" s="168">
        <f>Kinder!BR865</f>
        <v>0</v>
      </c>
      <c r="BE866" s="168">
        <f>Kinder!BS865</f>
        <v>0</v>
      </c>
      <c r="BF866" s="168">
        <f>Kinder!BT865</f>
        <v>0</v>
      </c>
      <c r="BG866" s="168">
        <f>Kinder!BU865</f>
        <v>0</v>
      </c>
      <c r="BH866" s="168">
        <f>Kinder!BV865</f>
        <v>0</v>
      </c>
      <c r="BI866" s="168">
        <f>Kinder!BW865</f>
        <v>0</v>
      </c>
      <c r="BV866" s="79"/>
      <c r="BW866" s="79">
        <f t="shared" ref="BW866:CH866" si="1439">IF(MIN(AX864,AX865)&gt;4.5,4.5*AX866,BJ865)</f>
        <v>0</v>
      </c>
      <c r="BX866" s="79">
        <f t="shared" si="1439"/>
        <v>0</v>
      </c>
      <c r="BY866" s="79">
        <f t="shared" si="1439"/>
        <v>0</v>
      </c>
      <c r="BZ866" s="79">
        <f t="shared" si="1439"/>
        <v>0</v>
      </c>
      <c r="CA866" s="79">
        <f t="shared" si="1439"/>
        <v>0</v>
      </c>
      <c r="CB866" s="79">
        <f t="shared" si="1439"/>
        <v>0</v>
      </c>
      <c r="CC866" s="79">
        <f t="shared" si="1439"/>
        <v>0</v>
      </c>
      <c r="CD866" s="79">
        <f t="shared" si="1439"/>
        <v>0</v>
      </c>
      <c r="CE866" s="79">
        <f t="shared" si="1439"/>
        <v>0</v>
      </c>
      <c r="CF866" s="79">
        <f t="shared" si="1439"/>
        <v>0</v>
      </c>
      <c r="CG866" s="79">
        <f t="shared" si="1439"/>
        <v>0</v>
      </c>
      <c r="CH866" s="79">
        <f t="shared" si="1439"/>
        <v>0</v>
      </c>
      <c r="CI866" s="79">
        <f>SUM(BW866:CH866)</f>
        <v>0</v>
      </c>
      <c r="CJ866" s="80"/>
      <c r="CK866" s="581"/>
      <c r="CL866" s="581"/>
      <c r="CM866" s="581"/>
    </row>
    <row r="867" spans="1:91" x14ac:dyDescent="0.2">
      <c r="A867" s="124">
        <f>Kinder!E867</f>
        <v>0</v>
      </c>
      <c r="B867">
        <f>Kinder!F867</f>
        <v>0</v>
      </c>
      <c r="C867">
        <f>Kinder!G867</f>
        <v>0</v>
      </c>
      <c r="D867">
        <f>Kinder!H867</f>
        <v>0</v>
      </c>
      <c r="E867">
        <f>Kinder!I867</f>
        <v>0</v>
      </c>
      <c r="F867">
        <f>Kinder!J867</f>
        <v>0</v>
      </c>
      <c r="G867">
        <f>Kinder!K867</f>
        <v>0</v>
      </c>
      <c r="H867">
        <f>Kinder!L867</f>
        <v>0</v>
      </c>
      <c r="I867">
        <f>Kinder!M867</f>
        <v>0</v>
      </c>
      <c r="J867">
        <f>Kinder!N867</f>
        <v>0</v>
      </c>
      <c r="K867">
        <f>Kinder!O867</f>
        <v>0</v>
      </c>
      <c r="L867">
        <f>Kinder!P867</f>
        <v>0</v>
      </c>
      <c r="AX867" s="165">
        <f>IF(Kinder!BL867=4.5,'Berechnung 4_5 _ x'!$E$31,Kinder!BL867)</f>
        <v>0</v>
      </c>
      <c r="AY867" s="165">
        <f>IF(Kinder!F867=4.5,'Berechnung 4_5 _ x'!$E$31,Kinder!F867)</f>
        <v>0</v>
      </c>
      <c r="AZ867" s="165">
        <f>IF(Kinder!G867=4.5,'Berechnung 4_5 _ x'!$E$31,Kinder!G867)</f>
        <v>0</v>
      </c>
      <c r="BA867" s="165">
        <f>IF(Kinder!H867=4.5,'Berechnung 4_5 _ x'!$E$31,Kinder!H867)</f>
        <v>0</v>
      </c>
      <c r="BB867" s="165">
        <f>IF(Kinder!I867=4.5,'Berechnung 4_5 _ x'!$E$31,Kinder!I867)</f>
        <v>0</v>
      </c>
      <c r="BC867" s="165">
        <f>IF(Kinder!J867=4.5,'Berechnung 4_5 _ x'!$E$31,Kinder!J867)</f>
        <v>0</v>
      </c>
      <c r="BD867" s="165">
        <f>IF(Kinder!K867=4.5,'Berechnung 4_5 _ x'!$E$31,Kinder!K867)</f>
        <v>0</v>
      </c>
      <c r="BE867" s="165">
        <f>IF(Kinder!L867=4.5,'Berechnung 4_5 _ x'!$E$31,Kinder!L867)</f>
        <v>0</v>
      </c>
      <c r="BF867" s="165">
        <f>IF(Kinder!M867=4.5,'Berechnung 4_5 _ x'!$E$31,Kinder!M867)</f>
        <v>0</v>
      </c>
      <c r="BG867" s="165">
        <f>IF(Kinder!N867=4.5,'Berechnung 4_5 _ x'!$E$31,Kinder!N867)</f>
        <v>0</v>
      </c>
      <c r="BH867" s="165">
        <f>IF(Kinder!O867=4.5,'Berechnung 4_5 _ x'!$E$31,Kinder!O867)</f>
        <v>0</v>
      </c>
      <c r="BI867" s="165">
        <f>IF(Kinder!P867=4.5,'Berechnung 4_5 _ x'!$E$31,Kinder!P867)</f>
        <v>0</v>
      </c>
      <c r="BJ867" s="165"/>
      <c r="BK867" s="165"/>
      <c r="BL867" s="165"/>
      <c r="BM867" s="165"/>
      <c r="BN867" s="165"/>
      <c r="BO867" s="165"/>
      <c r="BP867" s="165"/>
      <c r="BQ867" s="165"/>
      <c r="BR867" s="165"/>
      <c r="BS867" s="165"/>
      <c r="BT867" s="165"/>
      <c r="BU867" s="165"/>
      <c r="BW867">
        <f t="shared" ref="BW867:CH867" si="1440">IF(MIN(AX867,AX868)&gt;=4.5,1*AX869,BJ868)</f>
        <v>0</v>
      </c>
      <c r="BX867">
        <f t="shared" si="1440"/>
        <v>0</v>
      </c>
      <c r="BY867">
        <f t="shared" si="1440"/>
        <v>0</v>
      </c>
      <c r="BZ867">
        <f t="shared" si="1440"/>
        <v>0</v>
      </c>
      <c r="CA867">
        <f t="shared" si="1440"/>
        <v>0</v>
      </c>
      <c r="CB867">
        <f t="shared" si="1440"/>
        <v>0</v>
      </c>
      <c r="CC867">
        <f t="shared" si="1440"/>
        <v>0</v>
      </c>
      <c r="CD867">
        <f t="shared" si="1440"/>
        <v>0</v>
      </c>
      <c r="CE867">
        <f t="shared" si="1440"/>
        <v>0</v>
      </c>
      <c r="CF867">
        <f t="shared" si="1440"/>
        <v>0</v>
      </c>
      <c r="CG867">
        <f t="shared" si="1440"/>
        <v>0</v>
      </c>
      <c r="CH867">
        <f t="shared" si="1440"/>
        <v>0</v>
      </c>
      <c r="CJ867" s="78">
        <f>SUM(BW867:CH867)</f>
        <v>0</v>
      </c>
      <c r="CK867" s="581">
        <f>CL867+CM867</f>
        <v>0</v>
      </c>
      <c r="CL867" s="581">
        <f>IF(COUNTIF(Kinder!E869:P869,Antrag!$C$4)=0,0,(IF(AND(A867=2,Kinder!E869=Antrag!$C$4),M868,0)+IF(AND(OR(A867=2,B867=2),Kinder!F869=Antrag!$C$4),N868,0)+IF(AND(OR(A867=2,B867=2,C867=2),Kinder!G869=Antrag!$C$4),O868,0)+IF(AND(OR(A867=2,B867=2,C867=2,D867=2),Kinder!H869=Antrag!$C$4),P868,0)+IF(AND(OR(A867=2,B867=2,C867=2,D867=2,E867=2),Kinder!I869=Antrag!$C$4),Q868,0)+IF(AND(OR(A867=2,B867=2,C867=2,D867=2,E867=2,F867=2),Kinder!J869=Antrag!$C$4),R868,0))/12)</f>
        <v>0</v>
      </c>
      <c r="CM867" s="581">
        <f>IF(COUNTIF(Kinder!E869:P869,Antrag!$C$4)=0,0,(IF(AND(OR(A867=2,B867=2,C867=2,D867=2,E867=2,F867=2,G867=2),Kinder!K869=Antrag!$C$4),S868,0)+IF(AND(OR(A867=2,B867=2,C867=2,D867=2,E867=2,F867=2,G867=2,H867=2),Kinder!L869=Antrag!$C$4),T868,0)+IF(AND(OR(A867=2,B867=2,C867=2,D867=2,E867=2,F867=2,G867=2,H867=2,I867=2),Kinder!M869=Antrag!$C$4),U868,0)+IF(AND(OR(A867=2,B867=2,C867=2,D867=2,E867=2,F867=2,G867=2,H867=2,I867=2,J867=2),Kinder!N869=Antrag!$C$4),V868,0)+IF(AND(OR(A867=2,B867=2,C867=2,D867=2,E867=2,F867=2,G867=2,H867=2,I867=2,J867=2,K867=2),Kinder!O869=Antrag!$C$4),W868,0)+IF(AND(OR(A867=2,B867=2,C867=2,D867=2,E867=2,F867=2,G867=2,H867=2,I867=2,J867=2,K867=2,L867=2),Kinder!P869=Antrag!$C$4),X868,0))/12)</f>
        <v>0</v>
      </c>
    </row>
    <row r="868" spans="1:91" x14ac:dyDescent="0.2">
      <c r="A868" s="124"/>
      <c r="M868">
        <f>Kinder!E868</f>
        <v>0</v>
      </c>
      <c r="N868">
        <f>Kinder!F868</f>
        <v>0</v>
      </c>
      <c r="O868">
        <f>Kinder!G868</f>
        <v>0</v>
      </c>
      <c r="P868">
        <f>Kinder!H868</f>
        <v>0</v>
      </c>
      <c r="Q868">
        <f>Kinder!I868</f>
        <v>0</v>
      </c>
      <c r="R868">
        <f>Kinder!J868</f>
        <v>0</v>
      </c>
      <c r="S868">
        <f>Kinder!K868</f>
        <v>0</v>
      </c>
      <c r="T868">
        <f>Kinder!L868</f>
        <v>0</v>
      </c>
      <c r="U868">
        <f>Kinder!M868</f>
        <v>0</v>
      </c>
      <c r="V868">
        <f>Kinder!N868</f>
        <v>0</v>
      </c>
      <c r="W868">
        <f>Kinder!O868</f>
        <v>0</v>
      </c>
      <c r="X868">
        <f>Kinder!P868</f>
        <v>0</v>
      </c>
      <c r="AX868">
        <f>IF(Kinder!BL867&gt;=4.5,IF('Berechnung 4_5 _ x'!D$5="Nein",4.5,IF(Kinder!AJ$903&lt;3,IF(MAX(Kinder!$AJ$903:AJ$903)&lt;3,4.5,Kinder!BL867),MIN('Berechnung 4_5 _ x'!$E$31:$F$32))),Kinder!BL867)</f>
        <v>0</v>
      </c>
      <c r="AY868">
        <f>IF(Kinder!BM867&gt;=4.5,IF('Berechnung 4_5 _ x'!E$5="Nein",4.5,IF(Kinder!AK$903&lt;3,IF(MAX(Kinder!$AJ$903:AK$903)&lt;3,4.5,Kinder!BM867),MIN('Berechnung 4_5 _ x'!$E$31:$F$32))),Kinder!BM867)</f>
        <v>0</v>
      </c>
      <c r="AZ868">
        <f>IF(Kinder!BN867&gt;=4.5,IF('Berechnung 4_5 _ x'!F$5="Nein",4.5,IF(Kinder!AL$903&lt;3,IF(MAX(Kinder!$AJ$903:AL$903)&lt;3,4.5,Kinder!BN867),MIN('Berechnung 4_5 _ x'!$E$31:$F$32))),Kinder!BN867)</f>
        <v>0</v>
      </c>
      <c r="BA868">
        <f>IF(Kinder!BO867&gt;=4.5,IF('Berechnung 4_5 _ x'!G$5="Nein",4.5,IF(Kinder!AM$903&lt;3,IF(MAX(Kinder!$AJ$903:AM$903)&lt;3,4.5,Kinder!BO867),MIN('Berechnung 4_5 _ x'!$E$31:$F$32))),Kinder!BO867)</f>
        <v>0</v>
      </c>
      <c r="BB868">
        <f>IF(Kinder!BP867&gt;=4.5,IF('Berechnung 4_5 _ x'!H$5="Nein",4.5,IF(Kinder!AN$903&lt;3,IF(MAX(Kinder!$AJ$903:AN$903)&lt;3,4.5,Kinder!BP867),MIN('Berechnung 4_5 _ x'!$E$31:$F$32))),Kinder!BP867)</f>
        <v>0</v>
      </c>
      <c r="BC868">
        <f>IF(Kinder!BQ867&gt;=4.5,IF('Berechnung 4_5 _ x'!I$5="Nein",4.5,IF(Kinder!AO$903&lt;3,IF(MAX(Kinder!$AJ$903:AO$903)&lt;3,4.5,Kinder!BQ867),MIN('Berechnung 4_5 _ x'!$E$31:$F$32))),Kinder!BQ867)</f>
        <v>0</v>
      </c>
      <c r="BD868">
        <f>IF(Kinder!BR867&gt;=4.5,IF('Berechnung 4_5 _ x'!J$5="Nein",4.5,IF(Kinder!AP$903&lt;3,IF(MAX(Kinder!$AJ$903:AP$903)&lt;3,4.5,Kinder!BR867),MIN('Berechnung 4_5 _ x'!$E$31:$F$32))),Kinder!BR867)</f>
        <v>0</v>
      </c>
      <c r="BE868">
        <f>IF(Kinder!BS867&gt;=4.5,IF('Berechnung 4_5 _ x'!K$5="Nein",4.5,IF(Kinder!AQ$903&lt;3,IF(MAX(Kinder!$AJ$903:AQ$903)&lt;3,4.5,Kinder!BS867),MIN('Berechnung 4_5 _ x'!$E$31:$F$32))),Kinder!BS867)</f>
        <v>0</v>
      </c>
      <c r="BF868">
        <f>IF(Kinder!BT867&gt;=4.5,IF('Berechnung 4_5 _ x'!L$5="Nein",4.5,IF(Kinder!AR$903&lt;3,IF(MAX(Kinder!$AJ$903:AR$903)&lt;3,4.5,Kinder!BT867),MIN('Berechnung 4_5 _ x'!$E$31:$F$32))),Kinder!BT867)</f>
        <v>0</v>
      </c>
      <c r="BG868">
        <f>IF(Kinder!BU867&gt;=4.5,IF('Berechnung 4_5 _ x'!M$5="Nein",4.5,IF(Kinder!AS$903&lt;3,IF(MAX(Kinder!$AJ$903:AS$903)&lt;3,4.5,Kinder!BU867),MIN('Berechnung 4_5 _ x'!$E$31:$F$32))),Kinder!BU867)</f>
        <v>0</v>
      </c>
      <c r="BH868">
        <f>IF(Kinder!BV867&gt;=4.5,IF('Berechnung 4_5 _ x'!N$5="Nein",4.5,IF(Kinder!AT$903&lt;3,IF(MAX(Kinder!$AJ$903:AT$903)&lt;3,4.5,Kinder!BV867),MIN('Berechnung 4_5 _ x'!$E$31:$F$32))),Kinder!BV867)</f>
        <v>0</v>
      </c>
      <c r="BI868">
        <f>IF(Kinder!BW867&gt;=4.5,IF('Berechnung 4_5 _ x'!O$5="Nein",4.5,IF(Kinder!AU$903&lt;3,IF(MAX(Kinder!$AJ$903:AU$903)&lt;3,4.5,Kinder!BW867),MIN('Berechnung 4_5 _ x'!$E$31:$F$32))),Kinder!BW867)</f>
        <v>0</v>
      </c>
      <c r="BJ868">
        <f t="shared" ref="BJ868:BU868" si="1441">MIN(AX867,AX868)*AX869</f>
        <v>0</v>
      </c>
      <c r="BK868">
        <f t="shared" si="1441"/>
        <v>0</v>
      </c>
      <c r="BL868">
        <f t="shared" si="1441"/>
        <v>0</v>
      </c>
      <c r="BM868">
        <f t="shared" si="1441"/>
        <v>0</v>
      </c>
      <c r="BN868">
        <f t="shared" si="1441"/>
        <v>0</v>
      </c>
      <c r="BO868">
        <f t="shared" si="1441"/>
        <v>0</v>
      </c>
      <c r="BP868">
        <f t="shared" si="1441"/>
        <v>0</v>
      </c>
      <c r="BQ868">
        <f t="shared" si="1441"/>
        <v>0</v>
      </c>
      <c r="BR868">
        <f t="shared" si="1441"/>
        <v>0</v>
      </c>
      <c r="BS868">
        <f t="shared" si="1441"/>
        <v>0</v>
      </c>
      <c r="BT868">
        <f t="shared" si="1441"/>
        <v>0</v>
      </c>
      <c r="BU868">
        <f t="shared" si="1441"/>
        <v>0</v>
      </c>
      <c r="BV868">
        <f>SUM(BJ868:BU868)</f>
        <v>0</v>
      </c>
      <c r="CJ868" s="78"/>
      <c r="CK868" s="581"/>
      <c r="CL868" s="581"/>
      <c r="CM868" s="581"/>
    </row>
    <row r="869" spans="1:91" ht="13.5" thickBot="1" x14ac:dyDescent="0.25">
      <c r="A869" s="167"/>
      <c r="B869" s="79"/>
      <c r="C869" s="79"/>
      <c r="D869" s="79"/>
      <c r="E869" s="79"/>
      <c r="F869" s="79"/>
      <c r="G869" s="79"/>
      <c r="H869" s="79"/>
      <c r="I869" s="79"/>
      <c r="J869" s="79"/>
      <c r="K869" s="79"/>
      <c r="L869" s="79"/>
      <c r="M869" s="79"/>
      <c r="N869" s="79"/>
      <c r="O869" s="79"/>
      <c r="P869" s="79"/>
      <c r="Q869" s="79"/>
      <c r="R869" s="79"/>
      <c r="S869" s="79"/>
      <c r="T869" s="79"/>
      <c r="U869" s="79"/>
      <c r="V869" s="79"/>
      <c r="W869" s="79"/>
      <c r="X869" s="79"/>
      <c r="Y869" s="79">
        <f t="shared" ref="Y869:AJ869" si="1442">A867*M868</f>
        <v>0</v>
      </c>
      <c r="Z869" s="79">
        <f t="shared" si="1442"/>
        <v>0</v>
      </c>
      <c r="AA869" s="79">
        <f t="shared" si="1442"/>
        <v>0</v>
      </c>
      <c r="AB869" s="79">
        <f t="shared" si="1442"/>
        <v>0</v>
      </c>
      <c r="AC869" s="79">
        <f t="shared" si="1442"/>
        <v>0</v>
      </c>
      <c r="AD869" s="79">
        <f t="shared" si="1442"/>
        <v>0</v>
      </c>
      <c r="AE869" s="79">
        <f t="shared" si="1442"/>
        <v>0</v>
      </c>
      <c r="AF869" s="79">
        <f t="shared" si="1442"/>
        <v>0</v>
      </c>
      <c r="AG869" s="79">
        <f t="shared" si="1442"/>
        <v>0</v>
      </c>
      <c r="AH869" s="79">
        <f t="shared" si="1442"/>
        <v>0</v>
      </c>
      <c r="AI869" s="79">
        <f t="shared" si="1442"/>
        <v>0</v>
      </c>
      <c r="AJ869" s="79">
        <f t="shared" si="1442"/>
        <v>0</v>
      </c>
      <c r="AK869" s="79">
        <f t="shared" ref="AK869:AV869" si="1443">IF(A867&gt;4.4,M868,A867*M868)</f>
        <v>0</v>
      </c>
      <c r="AL869" s="79">
        <f t="shared" si="1443"/>
        <v>0</v>
      </c>
      <c r="AM869" s="79">
        <f t="shared" si="1443"/>
        <v>0</v>
      </c>
      <c r="AN869" s="79">
        <f t="shared" si="1443"/>
        <v>0</v>
      </c>
      <c r="AO869" s="79">
        <f t="shared" si="1443"/>
        <v>0</v>
      </c>
      <c r="AP869" s="79">
        <f t="shared" si="1443"/>
        <v>0</v>
      </c>
      <c r="AQ869" s="79">
        <f t="shared" si="1443"/>
        <v>0</v>
      </c>
      <c r="AR869" s="79">
        <f t="shared" si="1443"/>
        <v>0</v>
      </c>
      <c r="AS869" s="79">
        <f t="shared" si="1443"/>
        <v>0</v>
      </c>
      <c r="AT869" s="79">
        <f t="shared" si="1443"/>
        <v>0</v>
      </c>
      <c r="AU869" s="79">
        <f t="shared" si="1443"/>
        <v>0</v>
      </c>
      <c r="AV869" s="79">
        <f t="shared" si="1443"/>
        <v>0</v>
      </c>
      <c r="AW869" s="79">
        <f>SUM(Y869:AJ869)</f>
        <v>0</v>
      </c>
      <c r="AX869" s="168">
        <f>Kinder!BL868</f>
        <v>0</v>
      </c>
      <c r="AY869" s="168">
        <f>Kinder!BM868</f>
        <v>0</v>
      </c>
      <c r="AZ869" s="168">
        <f>Kinder!BN868</f>
        <v>0</v>
      </c>
      <c r="BA869" s="168">
        <f>Kinder!BO868</f>
        <v>0</v>
      </c>
      <c r="BB869" s="168">
        <f>Kinder!BP868</f>
        <v>0</v>
      </c>
      <c r="BC869" s="168">
        <f>Kinder!BQ868</f>
        <v>0</v>
      </c>
      <c r="BD869" s="168">
        <f>Kinder!BR868</f>
        <v>0</v>
      </c>
      <c r="BE869" s="168">
        <f>Kinder!BS868</f>
        <v>0</v>
      </c>
      <c r="BF869" s="168">
        <f>Kinder!BT868</f>
        <v>0</v>
      </c>
      <c r="BG869" s="168">
        <f>Kinder!BU868</f>
        <v>0</v>
      </c>
      <c r="BH869" s="168">
        <f>Kinder!BV868</f>
        <v>0</v>
      </c>
      <c r="BI869" s="168">
        <f>Kinder!BW868</f>
        <v>0</v>
      </c>
      <c r="BV869" s="79"/>
      <c r="BW869" s="79">
        <f t="shared" ref="BW869:CH869" si="1444">IF(MIN(AX867,AX868)&gt;4.5,4.5*AX869,BJ868)</f>
        <v>0</v>
      </c>
      <c r="BX869" s="79">
        <f t="shared" si="1444"/>
        <v>0</v>
      </c>
      <c r="BY869" s="79">
        <f t="shared" si="1444"/>
        <v>0</v>
      </c>
      <c r="BZ869" s="79">
        <f t="shared" si="1444"/>
        <v>0</v>
      </c>
      <c r="CA869" s="79">
        <f t="shared" si="1444"/>
        <v>0</v>
      </c>
      <c r="CB869" s="79">
        <f t="shared" si="1444"/>
        <v>0</v>
      </c>
      <c r="CC869" s="79">
        <f t="shared" si="1444"/>
        <v>0</v>
      </c>
      <c r="CD869" s="79">
        <f t="shared" si="1444"/>
        <v>0</v>
      </c>
      <c r="CE869" s="79">
        <f t="shared" si="1444"/>
        <v>0</v>
      </c>
      <c r="CF869" s="79">
        <f t="shared" si="1444"/>
        <v>0</v>
      </c>
      <c r="CG869" s="79">
        <f t="shared" si="1444"/>
        <v>0</v>
      </c>
      <c r="CH869" s="79">
        <f t="shared" si="1444"/>
        <v>0</v>
      </c>
      <c r="CI869" s="79">
        <f>SUM(BW869:CH869)</f>
        <v>0</v>
      </c>
      <c r="CJ869" s="80"/>
      <c r="CK869" s="581"/>
      <c r="CL869" s="581"/>
      <c r="CM869" s="581"/>
    </row>
    <row r="870" spans="1:91" x14ac:dyDescent="0.2">
      <c r="A870" s="124">
        <f>Kinder!E870</f>
        <v>0</v>
      </c>
      <c r="B870">
        <f>Kinder!F870</f>
        <v>0</v>
      </c>
      <c r="C870">
        <f>Kinder!G870</f>
        <v>0</v>
      </c>
      <c r="D870">
        <f>Kinder!H870</f>
        <v>0</v>
      </c>
      <c r="E870">
        <f>Kinder!I870</f>
        <v>0</v>
      </c>
      <c r="F870">
        <f>Kinder!J870</f>
        <v>0</v>
      </c>
      <c r="G870">
        <f>Kinder!K870</f>
        <v>0</v>
      </c>
      <c r="H870">
        <f>Kinder!L870</f>
        <v>0</v>
      </c>
      <c r="I870">
        <f>Kinder!M870</f>
        <v>0</v>
      </c>
      <c r="J870">
        <f>Kinder!N870</f>
        <v>0</v>
      </c>
      <c r="K870">
        <f>Kinder!O870</f>
        <v>0</v>
      </c>
      <c r="L870">
        <f>Kinder!P870</f>
        <v>0</v>
      </c>
      <c r="AX870" s="165">
        <f>IF(Kinder!BL870=4.5,'Berechnung 4_5 _ x'!$E$31,Kinder!BL870)</f>
        <v>0</v>
      </c>
      <c r="AY870" s="165">
        <f>IF(Kinder!F870=4.5,'Berechnung 4_5 _ x'!$E$31,Kinder!F870)</f>
        <v>0</v>
      </c>
      <c r="AZ870" s="165">
        <f>IF(Kinder!G870=4.5,'Berechnung 4_5 _ x'!$E$31,Kinder!G870)</f>
        <v>0</v>
      </c>
      <c r="BA870" s="165">
        <f>IF(Kinder!H870=4.5,'Berechnung 4_5 _ x'!$E$31,Kinder!H870)</f>
        <v>0</v>
      </c>
      <c r="BB870" s="165">
        <f>IF(Kinder!I870=4.5,'Berechnung 4_5 _ x'!$E$31,Kinder!I870)</f>
        <v>0</v>
      </c>
      <c r="BC870" s="165">
        <f>IF(Kinder!J870=4.5,'Berechnung 4_5 _ x'!$E$31,Kinder!J870)</f>
        <v>0</v>
      </c>
      <c r="BD870" s="165">
        <f>IF(Kinder!K870=4.5,'Berechnung 4_5 _ x'!$E$31,Kinder!K870)</f>
        <v>0</v>
      </c>
      <c r="BE870" s="165">
        <f>IF(Kinder!L870=4.5,'Berechnung 4_5 _ x'!$E$31,Kinder!L870)</f>
        <v>0</v>
      </c>
      <c r="BF870" s="165">
        <f>IF(Kinder!M870=4.5,'Berechnung 4_5 _ x'!$E$31,Kinder!M870)</f>
        <v>0</v>
      </c>
      <c r="BG870" s="165">
        <f>IF(Kinder!N870=4.5,'Berechnung 4_5 _ x'!$E$31,Kinder!N870)</f>
        <v>0</v>
      </c>
      <c r="BH870" s="165">
        <f>IF(Kinder!O870=4.5,'Berechnung 4_5 _ x'!$E$31,Kinder!O870)</f>
        <v>0</v>
      </c>
      <c r="BI870" s="165">
        <f>IF(Kinder!P870=4.5,'Berechnung 4_5 _ x'!$E$31,Kinder!P870)</f>
        <v>0</v>
      </c>
      <c r="BJ870" s="165"/>
      <c r="BK870" s="165"/>
      <c r="BL870" s="165"/>
      <c r="BM870" s="165"/>
      <c r="BN870" s="165"/>
      <c r="BO870" s="165"/>
      <c r="BP870" s="165"/>
      <c r="BQ870" s="165"/>
      <c r="BR870" s="165"/>
      <c r="BS870" s="165"/>
      <c r="BT870" s="165"/>
      <c r="BU870" s="165"/>
      <c r="BW870">
        <f t="shared" ref="BW870:CH870" si="1445">IF(MIN(AX870,AX871)&gt;=4.5,1*AX872,BJ871)</f>
        <v>0</v>
      </c>
      <c r="BX870">
        <f t="shared" si="1445"/>
        <v>0</v>
      </c>
      <c r="BY870">
        <f t="shared" si="1445"/>
        <v>0</v>
      </c>
      <c r="BZ870">
        <f t="shared" si="1445"/>
        <v>0</v>
      </c>
      <c r="CA870">
        <f t="shared" si="1445"/>
        <v>0</v>
      </c>
      <c r="CB870">
        <f t="shared" si="1445"/>
        <v>0</v>
      </c>
      <c r="CC870">
        <f t="shared" si="1445"/>
        <v>0</v>
      </c>
      <c r="CD870">
        <f t="shared" si="1445"/>
        <v>0</v>
      </c>
      <c r="CE870">
        <f t="shared" si="1445"/>
        <v>0</v>
      </c>
      <c r="CF870">
        <f t="shared" si="1445"/>
        <v>0</v>
      </c>
      <c r="CG870">
        <f t="shared" si="1445"/>
        <v>0</v>
      </c>
      <c r="CH870">
        <f t="shared" si="1445"/>
        <v>0</v>
      </c>
      <c r="CJ870" s="78">
        <f>SUM(BW870:CH870)</f>
        <v>0</v>
      </c>
      <c r="CK870" s="581">
        <f>CL870+CM870</f>
        <v>0</v>
      </c>
      <c r="CL870" s="581">
        <f>IF(COUNTIF(Kinder!E872:P872,Antrag!$C$4)=0,0,(IF(AND(A870=2,Kinder!E872=Antrag!$C$4),M871,0)+IF(AND(OR(A870=2,B870=2),Kinder!F872=Antrag!$C$4),N871,0)+IF(AND(OR(A870=2,B870=2,C870=2),Kinder!G872=Antrag!$C$4),O871,0)+IF(AND(OR(A870=2,B870=2,C870=2,D870=2),Kinder!H872=Antrag!$C$4),P871,0)+IF(AND(OR(A870=2,B870=2,C870=2,D870=2,E870=2),Kinder!I872=Antrag!$C$4),Q871,0)+IF(AND(OR(A870=2,B870=2,C870=2,D870=2,E870=2,F870=2),Kinder!J872=Antrag!$C$4),R871,0))/12)</f>
        <v>0</v>
      </c>
      <c r="CM870" s="581">
        <f>IF(COUNTIF(Kinder!E872:P872,Antrag!$C$4)=0,0,(IF(AND(OR(A870=2,B870=2,C870=2,D870=2,E870=2,F870=2,G870=2),Kinder!K872=Antrag!$C$4),S871,0)+IF(AND(OR(A870=2,B870=2,C870=2,D870=2,E870=2,F870=2,G870=2,H870=2),Kinder!L872=Antrag!$C$4),T871,0)+IF(AND(OR(A870=2,B870=2,C870=2,D870=2,E870=2,F870=2,G870=2,H870=2,I870=2),Kinder!M872=Antrag!$C$4),U871,0)+IF(AND(OR(A870=2,B870=2,C870=2,D870=2,E870=2,F870=2,G870=2,H870=2,I870=2,J870=2),Kinder!N872=Antrag!$C$4),V871,0)+IF(AND(OR(A870=2,B870=2,C870=2,D870=2,E870=2,F870=2,G870=2,H870=2,I870=2,J870=2,K870=2),Kinder!O872=Antrag!$C$4),W871,0)+IF(AND(OR(A870=2,B870=2,C870=2,D870=2,E870=2,F870=2,G870=2,H870=2,I870=2,J870=2,K870=2,L870=2),Kinder!P872=Antrag!$C$4),X871,0))/12)</f>
        <v>0</v>
      </c>
    </row>
    <row r="871" spans="1:91" x14ac:dyDescent="0.2">
      <c r="A871" s="124"/>
      <c r="M871">
        <f>Kinder!E871</f>
        <v>0</v>
      </c>
      <c r="N871">
        <f>Kinder!F871</f>
        <v>0</v>
      </c>
      <c r="O871">
        <f>Kinder!G871</f>
        <v>0</v>
      </c>
      <c r="P871">
        <f>Kinder!H871</f>
        <v>0</v>
      </c>
      <c r="Q871">
        <f>Kinder!I871</f>
        <v>0</v>
      </c>
      <c r="R871">
        <f>Kinder!J871</f>
        <v>0</v>
      </c>
      <c r="S871">
        <f>Kinder!K871</f>
        <v>0</v>
      </c>
      <c r="T871">
        <f>Kinder!L871</f>
        <v>0</v>
      </c>
      <c r="U871">
        <f>Kinder!M871</f>
        <v>0</v>
      </c>
      <c r="V871">
        <f>Kinder!N871</f>
        <v>0</v>
      </c>
      <c r="W871">
        <f>Kinder!O871</f>
        <v>0</v>
      </c>
      <c r="X871">
        <f>Kinder!P871</f>
        <v>0</v>
      </c>
      <c r="AX871">
        <f>IF(Kinder!BL870&gt;=4.5,IF('Berechnung 4_5 _ x'!D$5="Nein",4.5,IF(Kinder!AJ$903&lt;3,IF(MAX(Kinder!$AJ$903:AJ$903)&lt;3,4.5,Kinder!BL870),MIN('Berechnung 4_5 _ x'!$E$31:$F$32))),Kinder!BL870)</f>
        <v>0</v>
      </c>
      <c r="AY871">
        <f>IF(Kinder!BM870&gt;=4.5,IF('Berechnung 4_5 _ x'!E$5="Nein",4.5,IF(Kinder!AK$903&lt;3,IF(MAX(Kinder!$AJ$903:AK$903)&lt;3,4.5,Kinder!BM870),MIN('Berechnung 4_5 _ x'!$E$31:$F$32))),Kinder!BM870)</f>
        <v>0</v>
      </c>
      <c r="AZ871">
        <f>IF(Kinder!BN870&gt;=4.5,IF('Berechnung 4_5 _ x'!F$5="Nein",4.5,IF(Kinder!AL$903&lt;3,IF(MAX(Kinder!$AJ$903:AL$903)&lt;3,4.5,Kinder!BN870),MIN('Berechnung 4_5 _ x'!$E$31:$F$32))),Kinder!BN870)</f>
        <v>0</v>
      </c>
      <c r="BA871">
        <f>IF(Kinder!BO870&gt;=4.5,IF('Berechnung 4_5 _ x'!G$5="Nein",4.5,IF(Kinder!AM$903&lt;3,IF(MAX(Kinder!$AJ$903:AM$903)&lt;3,4.5,Kinder!BO870),MIN('Berechnung 4_5 _ x'!$E$31:$F$32))),Kinder!BO870)</f>
        <v>0</v>
      </c>
      <c r="BB871">
        <f>IF(Kinder!BP870&gt;=4.5,IF('Berechnung 4_5 _ x'!H$5="Nein",4.5,IF(Kinder!AN$903&lt;3,IF(MAX(Kinder!$AJ$903:AN$903)&lt;3,4.5,Kinder!BP870),MIN('Berechnung 4_5 _ x'!$E$31:$F$32))),Kinder!BP870)</f>
        <v>0</v>
      </c>
      <c r="BC871">
        <f>IF(Kinder!BQ870&gt;=4.5,IF('Berechnung 4_5 _ x'!I$5="Nein",4.5,IF(Kinder!AO$903&lt;3,IF(MAX(Kinder!$AJ$903:AO$903)&lt;3,4.5,Kinder!BQ870),MIN('Berechnung 4_5 _ x'!$E$31:$F$32))),Kinder!BQ870)</f>
        <v>0</v>
      </c>
      <c r="BD871">
        <f>IF(Kinder!BR870&gt;=4.5,IF('Berechnung 4_5 _ x'!J$5="Nein",4.5,IF(Kinder!AP$903&lt;3,IF(MAX(Kinder!$AJ$903:AP$903)&lt;3,4.5,Kinder!BR870),MIN('Berechnung 4_5 _ x'!$E$31:$F$32))),Kinder!BR870)</f>
        <v>0</v>
      </c>
      <c r="BE871">
        <f>IF(Kinder!BS870&gt;=4.5,IF('Berechnung 4_5 _ x'!K$5="Nein",4.5,IF(Kinder!AQ$903&lt;3,IF(MAX(Kinder!$AJ$903:AQ$903)&lt;3,4.5,Kinder!BS870),MIN('Berechnung 4_5 _ x'!$E$31:$F$32))),Kinder!BS870)</f>
        <v>0</v>
      </c>
      <c r="BF871">
        <f>IF(Kinder!BT870&gt;=4.5,IF('Berechnung 4_5 _ x'!L$5="Nein",4.5,IF(Kinder!AR$903&lt;3,IF(MAX(Kinder!$AJ$903:AR$903)&lt;3,4.5,Kinder!BT870),MIN('Berechnung 4_5 _ x'!$E$31:$F$32))),Kinder!BT870)</f>
        <v>0</v>
      </c>
      <c r="BG871">
        <f>IF(Kinder!BU870&gt;=4.5,IF('Berechnung 4_5 _ x'!M$5="Nein",4.5,IF(Kinder!AS$903&lt;3,IF(MAX(Kinder!$AJ$903:AS$903)&lt;3,4.5,Kinder!BU870),MIN('Berechnung 4_5 _ x'!$E$31:$F$32))),Kinder!BU870)</f>
        <v>0</v>
      </c>
      <c r="BH871">
        <f>IF(Kinder!BV870&gt;=4.5,IF('Berechnung 4_5 _ x'!N$5="Nein",4.5,IF(Kinder!AT$903&lt;3,IF(MAX(Kinder!$AJ$903:AT$903)&lt;3,4.5,Kinder!BV870),MIN('Berechnung 4_5 _ x'!$E$31:$F$32))),Kinder!BV870)</f>
        <v>0</v>
      </c>
      <c r="BI871">
        <f>IF(Kinder!BW870&gt;=4.5,IF('Berechnung 4_5 _ x'!O$5="Nein",4.5,IF(Kinder!AU$903&lt;3,IF(MAX(Kinder!$AJ$903:AU$903)&lt;3,4.5,Kinder!BW870),MIN('Berechnung 4_5 _ x'!$E$31:$F$32))),Kinder!BW870)</f>
        <v>0</v>
      </c>
      <c r="BJ871">
        <f t="shared" ref="BJ871:BU871" si="1446">MIN(AX870,AX871)*AX872</f>
        <v>0</v>
      </c>
      <c r="BK871">
        <f t="shared" si="1446"/>
        <v>0</v>
      </c>
      <c r="BL871">
        <f t="shared" si="1446"/>
        <v>0</v>
      </c>
      <c r="BM871">
        <f t="shared" si="1446"/>
        <v>0</v>
      </c>
      <c r="BN871">
        <f t="shared" si="1446"/>
        <v>0</v>
      </c>
      <c r="BO871">
        <f t="shared" si="1446"/>
        <v>0</v>
      </c>
      <c r="BP871">
        <f t="shared" si="1446"/>
        <v>0</v>
      </c>
      <c r="BQ871">
        <f t="shared" si="1446"/>
        <v>0</v>
      </c>
      <c r="BR871">
        <f t="shared" si="1446"/>
        <v>0</v>
      </c>
      <c r="BS871">
        <f t="shared" si="1446"/>
        <v>0</v>
      </c>
      <c r="BT871">
        <f t="shared" si="1446"/>
        <v>0</v>
      </c>
      <c r="BU871">
        <f t="shared" si="1446"/>
        <v>0</v>
      </c>
      <c r="BV871">
        <f>SUM(BJ871:BU871)</f>
        <v>0</v>
      </c>
      <c r="CJ871" s="78"/>
      <c r="CK871" s="581"/>
      <c r="CL871" s="581"/>
      <c r="CM871" s="581"/>
    </row>
    <row r="872" spans="1:91" ht="13.5" thickBot="1" x14ac:dyDescent="0.25">
      <c r="A872" s="167"/>
      <c r="B872" s="79"/>
      <c r="C872" s="79"/>
      <c r="D872" s="79"/>
      <c r="E872" s="79"/>
      <c r="F872" s="79"/>
      <c r="G872" s="79"/>
      <c r="H872" s="79"/>
      <c r="I872" s="79"/>
      <c r="J872" s="79"/>
      <c r="K872" s="79"/>
      <c r="L872" s="79"/>
      <c r="M872" s="79"/>
      <c r="N872" s="79"/>
      <c r="O872" s="79"/>
      <c r="P872" s="79"/>
      <c r="Q872" s="79"/>
      <c r="R872" s="79"/>
      <c r="S872" s="79"/>
      <c r="T872" s="79"/>
      <c r="U872" s="79"/>
      <c r="V872" s="79"/>
      <c r="W872" s="79"/>
      <c r="X872" s="79"/>
      <c r="Y872" s="79">
        <f t="shared" ref="Y872:AJ872" si="1447">A870*M871</f>
        <v>0</v>
      </c>
      <c r="Z872" s="79">
        <f t="shared" si="1447"/>
        <v>0</v>
      </c>
      <c r="AA872" s="79">
        <f t="shared" si="1447"/>
        <v>0</v>
      </c>
      <c r="AB872" s="79">
        <f t="shared" si="1447"/>
        <v>0</v>
      </c>
      <c r="AC872" s="79">
        <f t="shared" si="1447"/>
        <v>0</v>
      </c>
      <c r="AD872" s="79">
        <f t="shared" si="1447"/>
        <v>0</v>
      </c>
      <c r="AE872" s="79">
        <f t="shared" si="1447"/>
        <v>0</v>
      </c>
      <c r="AF872" s="79">
        <f t="shared" si="1447"/>
        <v>0</v>
      </c>
      <c r="AG872" s="79">
        <f t="shared" si="1447"/>
        <v>0</v>
      </c>
      <c r="AH872" s="79">
        <f t="shared" si="1447"/>
        <v>0</v>
      </c>
      <c r="AI872" s="79">
        <f t="shared" si="1447"/>
        <v>0</v>
      </c>
      <c r="AJ872" s="79">
        <f t="shared" si="1447"/>
        <v>0</v>
      </c>
      <c r="AK872" s="79">
        <f t="shared" ref="AK872:AV872" si="1448">IF(A870&gt;4.4,M871,A870*M871)</f>
        <v>0</v>
      </c>
      <c r="AL872" s="79">
        <f t="shared" si="1448"/>
        <v>0</v>
      </c>
      <c r="AM872" s="79">
        <f t="shared" si="1448"/>
        <v>0</v>
      </c>
      <c r="AN872" s="79">
        <f t="shared" si="1448"/>
        <v>0</v>
      </c>
      <c r="AO872" s="79">
        <f t="shared" si="1448"/>
        <v>0</v>
      </c>
      <c r="AP872" s="79">
        <f t="shared" si="1448"/>
        <v>0</v>
      </c>
      <c r="AQ872" s="79">
        <f t="shared" si="1448"/>
        <v>0</v>
      </c>
      <c r="AR872" s="79">
        <f t="shared" si="1448"/>
        <v>0</v>
      </c>
      <c r="AS872" s="79">
        <f t="shared" si="1448"/>
        <v>0</v>
      </c>
      <c r="AT872" s="79">
        <f t="shared" si="1448"/>
        <v>0</v>
      </c>
      <c r="AU872" s="79">
        <f t="shared" si="1448"/>
        <v>0</v>
      </c>
      <c r="AV872" s="79">
        <f t="shared" si="1448"/>
        <v>0</v>
      </c>
      <c r="AW872" s="79">
        <f>SUM(Y872:AJ872)</f>
        <v>0</v>
      </c>
      <c r="AX872" s="168">
        <f>Kinder!BL871</f>
        <v>0</v>
      </c>
      <c r="AY872" s="168">
        <f>Kinder!BM871</f>
        <v>0</v>
      </c>
      <c r="AZ872" s="168">
        <f>Kinder!BN871</f>
        <v>0</v>
      </c>
      <c r="BA872" s="168">
        <f>Kinder!BO871</f>
        <v>0</v>
      </c>
      <c r="BB872" s="168">
        <f>Kinder!BP871</f>
        <v>0</v>
      </c>
      <c r="BC872" s="168">
        <f>Kinder!BQ871</f>
        <v>0</v>
      </c>
      <c r="BD872" s="168">
        <f>Kinder!BR871</f>
        <v>0</v>
      </c>
      <c r="BE872" s="168">
        <f>Kinder!BS871</f>
        <v>0</v>
      </c>
      <c r="BF872" s="168">
        <f>Kinder!BT871</f>
        <v>0</v>
      </c>
      <c r="BG872" s="168">
        <f>Kinder!BU871</f>
        <v>0</v>
      </c>
      <c r="BH872" s="168">
        <f>Kinder!BV871</f>
        <v>0</v>
      </c>
      <c r="BI872" s="168">
        <f>Kinder!BW871</f>
        <v>0</v>
      </c>
      <c r="BV872" s="79"/>
      <c r="BW872" s="79">
        <f t="shared" ref="BW872:CH872" si="1449">IF(MIN(AX870,AX871)&gt;4.5,4.5*AX872,BJ871)</f>
        <v>0</v>
      </c>
      <c r="BX872" s="79">
        <f t="shared" si="1449"/>
        <v>0</v>
      </c>
      <c r="BY872" s="79">
        <f t="shared" si="1449"/>
        <v>0</v>
      </c>
      <c r="BZ872" s="79">
        <f t="shared" si="1449"/>
        <v>0</v>
      </c>
      <c r="CA872" s="79">
        <f t="shared" si="1449"/>
        <v>0</v>
      </c>
      <c r="CB872" s="79">
        <f t="shared" si="1449"/>
        <v>0</v>
      </c>
      <c r="CC872" s="79">
        <f t="shared" si="1449"/>
        <v>0</v>
      </c>
      <c r="CD872" s="79">
        <f t="shared" si="1449"/>
        <v>0</v>
      </c>
      <c r="CE872" s="79">
        <f t="shared" si="1449"/>
        <v>0</v>
      </c>
      <c r="CF872" s="79">
        <f t="shared" si="1449"/>
        <v>0</v>
      </c>
      <c r="CG872" s="79">
        <f t="shared" si="1449"/>
        <v>0</v>
      </c>
      <c r="CH872" s="79">
        <f t="shared" si="1449"/>
        <v>0</v>
      </c>
      <c r="CI872" s="79">
        <f>SUM(BW872:CH872)</f>
        <v>0</v>
      </c>
      <c r="CJ872" s="80"/>
      <c r="CK872" s="581"/>
      <c r="CL872" s="581"/>
      <c r="CM872" s="581"/>
    </row>
    <row r="873" spans="1:91" x14ac:dyDescent="0.2">
      <c r="A873" s="124">
        <f>Kinder!E873</f>
        <v>0</v>
      </c>
      <c r="B873">
        <f>Kinder!F873</f>
        <v>0</v>
      </c>
      <c r="C873">
        <f>Kinder!G873</f>
        <v>0</v>
      </c>
      <c r="D873">
        <f>Kinder!H873</f>
        <v>0</v>
      </c>
      <c r="E873">
        <f>Kinder!I873</f>
        <v>0</v>
      </c>
      <c r="F873">
        <f>Kinder!J873</f>
        <v>0</v>
      </c>
      <c r="G873">
        <f>Kinder!K873</f>
        <v>0</v>
      </c>
      <c r="H873">
        <f>Kinder!L873</f>
        <v>0</v>
      </c>
      <c r="I873">
        <f>Kinder!M873</f>
        <v>0</v>
      </c>
      <c r="J873">
        <f>Kinder!N873</f>
        <v>0</v>
      </c>
      <c r="K873">
        <f>Kinder!O873</f>
        <v>0</v>
      </c>
      <c r="L873">
        <f>Kinder!P873</f>
        <v>0</v>
      </c>
      <c r="AX873" s="165">
        <f>IF(Kinder!BL873=4.5,'Berechnung 4_5 _ x'!$E$31,Kinder!BL873)</f>
        <v>0</v>
      </c>
      <c r="AY873" s="165">
        <f>IF(Kinder!F873=4.5,'Berechnung 4_5 _ x'!$E$31,Kinder!F873)</f>
        <v>0</v>
      </c>
      <c r="AZ873" s="165">
        <f>IF(Kinder!G873=4.5,'Berechnung 4_5 _ x'!$E$31,Kinder!G873)</f>
        <v>0</v>
      </c>
      <c r="BA873" s="165">
        <f>IF(Kinder!H873=4.5,'Berechnung 4_5 _ x'!$E$31,Kinder!H873)</f>
        <v>0</v>
      </c>
      <c r="BB873" s="165">
        <f>IF(Kinder!I873=4.5,'Berechnung 4_5 _ x'!$E$31,Kinder!I873)</f>
        <v>0</v>
      </c>
      <c r="BC873" s="165">
        <f>IF(Kinder!J873=4.5,'Berechnung 4_5 _ x'!$E$31,Kinder!J873)</f>
        <v>0</v>
      </c>
      <c r="BD873" s="165">
        <f>IF(Kinder!K873=4.5,'Berechnung 4_5 _ x'!$E$31,Kinder!K873)</f>
        <v>0</v>
      </c>
      <c r="BE873" s="165">
        <f>IF(Kinder!L873=4.5,'Berechnung 4_5 _ x'!$E$31,Kinder!L873)</f>
        <v>0</v>
      </c>
      <c r="BF873" s="165">
        <f>IF(Kinder!M873=4.5,'Berechnung 4_5 _ x'!$E$31,Kinder!M873)</f>
        <v>0</v>
      </c>
      <c r="BG873" s="165">
        <f>IF(Kinder!N873=4.5,'Berechnung 4_5 _ x'!$E$31,Kinder!N873)</f>
        <v>0</v>
      </c>
      <c r="BH873" s="165">
        <f>IF(Kinder!O873=4.5,'Berechnung 4_5 _ x'!$E$31,Kinder!O873)</f>
        <v>0</v>
      </c>
      <c r="BI873" s="165">
        <f>IF(Kinder!P873=4.5,'Berechnung 4_5 _ x'!$E$31,Kinder!P873)</f>
        <v>0</v>
      </c>
      <c r="BJ873" s="165"/>
      <c r="BK873" s="165"/>
      <c r="BL873" s="165"/>
      <c r="BM873" s="165"/>
      <c r="BN873" s="165"/>
      <c r="BO873" s="165"/>
      <c r="BP873" s="165"/>
      <c r="BQ873" s="165"/>
      <c r="BR873" s="165"/>
      <c r="BS873" s="165"/>
      <c r="BT873" s="165"/>
      <c r="BU873" s="165"/>
      <c r="BW873">
        <f t="shared" ref="BW873:CH873" si="1450">IF(MIN(AX873,AX874)&gt;=4.5,1*AX875,BJ874)</f>
        <v>0</v>
      </c>
      <c r="BX873">
        <f t="shared" si="1450"/>
        <v>0</v>
      </c>
      <c r="BY873">
        <f t="shared" si="1450"/>
        <v>0</v>
      </c>
      <c r="BZ873">
        <f t="shared" si="1450"/>
        <v>0</v>
      </c>
      <c r="CA873">
        <f t="shared" si="1450"/>
        <v>0</v>
      </c>
      <c r="CB873">
        <f t="shared" si="1450"/>
        <v>0</v>
      </c>
      <c r="CC873">
        <f t="shared" si="1450"/>
        <v>0</v>
      </c>
      <c r="CD873">
        <f t="shared" si="1450"/>
        <v>0</v>
      </c>
      <c r="CE873">
        <f t="shared" si="1450"/>
        <v>0</v>
      </c>
      <c r="CF873">
        <f t="shared" si="1450"/>
        <v>0</v>
      </c>
      <c r="CG873">
        <f t="shared" si="1450"/>
        <v>0</v>
      </c>
      <c r="CH873">
        <f t="shared" si="1450"/>
        <v>0</v>
      </c>
      <c r="CJ873" s="78">
        <f>SUM(BW873:CH873)</f>
        <v>0</v>
      </c>
      <c r="CK873" s="581">
        <f>CL873+CM873</f>
        <v>0</v>
      </c>
      <c r="CL873" s="581">
        <f>IF(COUNTIF(Kinder!E875:P875,Antrag!$C$4)=0,0,(IF(AND(A873=2,Kinder!E875=Antrag!$C$4),M874,0)+IF(AND(OR(A873=2,B873=2),Kinder!F875=Antrag!$C$4),N874,0)+IF(AND(OR(A873=2,B873=2,C873=2),Kinder!G875=Antrag!$C$4),O874,0)+IF(AND(OR(A873=2,B873=2,C873=2,D873=2),Kinder!H875=Antrag!$C$4),P874,0)+IF(AND(OR(A873=2,B873=2,C873=2,D873=2,E873=2),Kinder!I875=Antrag!$C$4),Q874,0)+IF(AND(OR(A873=2,B873=2,C873=2,D873=2,E873=2,F873=2),Kinder!J875=Antrag!$C$4),R874,0))/12)</f>
        <v>0</v>
      </c>
      <c r="CM873" s="581">
        <f>IF(COUNTIF(Kinder!E875:P875,Antrag!$C$4)=0,0,(IF(AND(OR(A873=2,B873=2,C873=2,D873=2,E873=2,F873=2,G873=2),Kinder!K875=Antrag!$C$4),S874,0)+IF(AND(OR(A873=2,B873=2,C873=2,D873=2,E873=2,F873=2,G873=2,H873=2),Kinder!L875=Antrag!$C$4),T874,0)+IF(AND(OR(A873=2,B873=2,C873=2,D873=2,E873=2,F873=2,G873=2,H873=2,I873=2),Kinder!M875=Antrag!$C$4),U874,0)+IF(AND(OR(A873=2,B873=2,C873=2,D873=2,E873=2,F873=2,G873=2,H873=2,I873=2,J873=2),Kinder!N875=Antrag!$C$4),V874,0)+IF(AND(OR(A873=2,B873=2,C873=2,D873=2,E873=2,F873=2,G873=2,H873=2,I873=2,J873=2,K873=2),Kinder!O875=Antrag!$C$4),W874,0)+IF(AND(OR(A873=2,B873=2,C873=2,D873=2,E873=2,F873=2,G873=2,H873=2,I873=2,J873=2,K873=2,L873=2),Kinder!P875=Antrag!$C$4),X874,0))/12)</f>
        <v>0</v>
      </c>
    </row>
    <row r="874" spans="1:91" x14ac:dyDescent="0.2">
      <c r="A874" s="124"/>
      <c r="M874">
        <f>Kinder!E874</f>
        <v>0</v>
      </c>
      <c r="N874">
        <f>Kinder!F874</f>
        <v>0</v>
      </c>
      <c r="O874">
        <f>Kinder!G874</f>
        <v>0</v>
      </c>
      <c r="P874">
        <f>Kinder!H874</f>
        <v>0</v>
      </c>
      <c r="Q874">
        <f>Kinder!I874</f>
        <v>0</v>
      </c>
      <c r="R874">
        <f>Kinder!J874</f>
        <v>0</v>
      </c>
      <c r="S874">
        <f>Kinder!K874</f>
        <v>0</v>
      </c>
      <c r="T874">
        <f>Kinder!L874</f>
        <v>0</v>
      </c>
      <c r="U874">
        <f>Kinder!M874</f>
        <v>0</v>
      </c>
      <c r="V874">
        <f>Kinder!N874</f>
        <v>0</v>
      </c>
      <c r="W874">
        <f>Kinder!O874</f>
        <v>0</v>
      </c>
      <c r="X874">
        <f>Kinder!P874</f>
        <v>0</v>
      </c>
      <c r="AX874">
        <f>IF(Kinder!BL873&gt;=4.5,IF('Berechnung 4_5 _ x'!D$5="Nein",4.5,IF(Kinder!AJ$903&lt;3,IF(MAX(Kinder!$AJ$903:AJ$903)&lt;3,4.5,Kinder!BL873),MIN('Berechnung 4_5 _ x'!$E$31:$F$32))),Kinder!BL873)</f>
        <v>0</v>
      </c>
      <c r="AY874">
        <f>IF(Kinder!BM873&gt;=4.5,IF('Berechnung 4_5 _ x'!E$5="Nein",4.5,IF(Kinder!AK$903&lt;3,IF(MAX(Kinder!$AJ$903:AK$903)&lt;3,4.5,Kinder!BM873),MIN('Berechnung 4_5 _ x'!$E$31:$F$32))),Kinder!BM873)</f>
        <v>0</v>
      </c>
      <c r="AZ874">
        <f>IF(Kinder!BN873&gt;=4.5,IF('Berechnung 4_5 _ x'!F$5="Nein",4.5,IF(Kinder!AL$903&lt;3,IF(MAX(Kinder!$AJ$903:AL$903)&lt;3,4.5,Kinder!BN873),MIN('Berechnung 4_5 _ x'!$E$31:$F$32))),Kinder!BN873)</f>
        <v>0</v>
      </c>
      <c r="BA874">
        <f>IF(Kinder!BO873&gt;=4.5,IF('Berechnung 4_5 _ x'!G$5="Nein",4.5,IF(Kinder!AM$903&lt;3,IF(MAX(Kinder!$AJ$903:AM$903)&lt;3,4.5,Kinder!BO873),MIN('Berechnung 4_5 _ x'!$E$31:$F$32))),Kinder!BO873)</f>
        <v>0</v>
      </c>
      <c r="BB874">
        <f>IF(Kinder!BP873&gt;=4.5,IF('Berechnung 4_5 _ x'!H$5="Nein",4.5,IF(Kinder!AN$903&lt;3,IF(MAX(Kinder!$AJ$903:AN$903)&lt;3,4.5,Kinder!BP873),MIN('Berechnung 4_5 _ x'!$E$31:$F$32))),Kinder!BP873)</f>
        <v>0</v>
      </c>
      <c r="BC874">
        <f>IF(Kinder!BQ873&gt;=4.5,IF('Berechnung 4_5 _ x'!I$5="Nein",4.5,IF(Kinder!AO$903&lt;3,IF(MAX(Kinder!$AJ$903:AO$903)&lt;3,4.5,Kinder!BQ873),MIN('Berechnung 4_5 _ x'!$E$31:$F$32))),Kinder!BQ873)</f>
        <v>0</v>
      </c>
      <c r="BD874">
        <f>IF(Kinder!BR873&gt;=4.5,IF('Berechnung 4_5 _ x'!J$5="Nein",4.5,IF(Kinder!AP$903&lt;3,IF(MAX(Kinder!$AJ$903:AP$903)&lt;3,4.5,Kinder!BR873),MIN('Berechnung 4_5 _ x'!$E$31:$F$32))),Kinder!BR873)</f>
        <v>0</v>
      </c>
      <c r="BE874">
        <f>IF(Kinder!BS873&gt;=4.5,IF('Berechnung 4_5 _ x'!K$5="Nein",4.5,IF(Kinder!AQ$903&lt;3,IF(MAX(Kinder!$AJ$903:AQ$903)&lt;3,4.5,Kinder!BS873),MIN('Berechnung 4_5 _ x'!$E$31:$F$32))),Kinder!BS873)</f>
        <v>0</v>
      </c>
      <c r="BF874">
        <f>IF(Kinder!BT873&gt;=4.5,IF('Berechnung 4_5 _ x'!L$5="Nein",4.5,IF(Kinder!AR$903&lt;3,IF(MAX(Kinder!$AJ$903:AR$903)&lt;3,4.5,Kinder!BT873),MIN('Berechnung 4_5 _ x'!$E$31:$F$32))),Kinder!BT873)</f>
        <v>0</v>
      </c>
      <c r="BG874">
        <f>IF(Kinder!BU873&gt;=4.5,IF('Berechnung 4_5 _ x'!M$5="Nein",4.5,IF(Kinder!AS$903&lt;3,IF(MAX(Kinder!$AJ$903:AS$903)&lt;3,4.5,Kinder!BU873),MIN('Berechnung 4_5 _ x'!$E$31:$F$32))),Kinder!BU873)</f>
        <v>0</v>
      </c>
      <c r="BH874">
        <f>IF(Kinder!BV873&gt;=4.5,IF('Berechnung 4_5 _ x'!N$5="Nein",4.5,IF(Kinder!AT$903&lt;3,IF(MAX(Kinder!$AJ$903:AT$903)&lt;3,4.5,Kinder!BV873),MIN('Berechnung 4_5 _ x'!$E$31:$F$32))),Kinder!BV873)</f>
        <v>0</v>
      </c>
      <c r="BI874">
        <f>IF(Kinder!BW873&gt;=4.5,IF('Berechnung 4_5 _ x'!O$5="Nein",4.5,IF(Kinder!AU$903&lt;3,IF(MAX(Kinder!$AJ$903:AU$903)&lt;3,4.5,Kinder!BW873),MIN('Berechnung 4_5 _ x'!$E$31:$F$32))),Kinder!BW873)</f>
        <v>0</v>
      </c>
      <c r="BJ874">
        <f t="shared" ref="BJ874:BU874" si="1451">MIN(AX873,AX874)*AX875</f>
        <v>0</v>
      </c>
      <c r="BK874">
        <f t="shared" si="1451"/>
        <v>0</v>
      </c>
      <c r="BL874">
        <f t="shared" si="1451"/>
        <v>0</v>
      </c>
      <c r="BM874">
        <f t="shared" si="1451"/>
        <v>0</v>
      </c>
      <c r="BN874">
        <f t="shared" si="1451"/>
        <v>0</v>
      </c>
      <c r="BO874">
        <f t="shared" si="1451"/>
        <v>0</v>
      </c>
      <c r="BP874">
        <f t="shared" si="1451"/>
        <v>0</v>
      </c>
      <c r="BQ874">
        <f t="shared" si="1451"/>
        <v>0</v>
      </c>
      <c r="BR874">
        <f t="shared" si="1451"/>
        <v>0</v>
      </c>
      <c r="BS874">
        <f t="shared" si="1451"/>
        <v>0</v>
      </c>
      <c r="BT874">
        <f t="shared" si="1451"/>
        <v>0</v>
      </c>
      <c r="BU874">
        <f t="shared" si="1451"/>
        <v>0</v>
      </c>
      <c r="BV874">
        <f>SUM(BJ874:BU874)</f>
        <v>0</v>
      </c>
      <c r="CJ874" s="78"/>
      <c r="CK874" s="581"/>
      <c r="CL874" s="581"/>
      <c r="CM874" s="581"/>
    </row>
    <row r="875" spans="1:91" ht="13.5" thickBot="1" x14ac:dyDescent="0.25">
      <c r="A875" s="167"/>
      <c r="B875" s="79"/>
      <c r="C875" s="79"/>
      <c r="D875" s="79"/>
      <c r="E875" s="79"/>
      <c r="F875" s="79"/>
      <c r="G875" s="79"/>
      <c r="H875" s="79"/>
      <c r="I875" s="79"/>
      <c r="J875" s="79"/>
      <c r="K875" s="79"/>
      <c r="L875" s="79"/>
      <c r="M875" s="79"/>
      <c r="N875" s="79"/>
      <c r="O875" s="79"/>
      <c r="P875" s="79"/>
      <c r="Q875" s="79"/>
      <c r="R875" s="79"/>
      <c r="S875" s="79"/>
      <c r="T875" s="79"/>
      <c r="U875" s="79"/>
      <c r="V875" s="79"/>
      <c r="W875" s="79"/>
      <c r="X875" s="79"/>
      <c r="Y875" s="79">
        <f t="shared" ref="Y875:AJ875" si="1452">A873*M874</f>
        <v>0</v>
      </c>
      <c r="Z875" s="79">
        <f t="shared" si="1452"/>
        <v>0</v>
      </c>
      <c r="AA875" s="79">
        <f t="shared" si="1452"/>
        <v>0</v>
      </c>
      <c r="AB875" s="79">
        <f t="shared" si="1452"/>
        <v>0</v>
      </c>
      <c r="AC875" s="79">
        <f t="shared" si="1452"/>
        <v>0</v>
      </c>
      <c r="AD875" s="79">
        <f t="shared" si="1452"/>
        <v>0</v>
      </c>
      <c r="AE875" s="79">
        <f t="shared" si="1452"/>
        <v>0</v>
      </c>
      <c r="AF875" s="79">
        <f t="shared" si="1452"/>
        <v>0</v>
      </c>
      <c r="AG875" s="79">
        <f t="shared" si="1452"/>
        <v>0</v>
      </c>
      <c r="AH875" s="79">
        <f t="shared" si="1452"/>
        <v>0</v>
      </c>
      <c r="AI875" s="79">
        <f t="shared" si="1452"/>
        <v>0</v>
      </c>
      <c r="AJ875" s="79">
        <f t="shared" si="1452"/>
        <v>0</v>
      </c>
      <c r="AK875" s="79">
        <f t="shared" ref="AK875:AV875" si="1453">IF(A873&gt;4.4,M874,A873*M874)</f>
        <v>0</v>
      </c>
      <c r="AL875" s="79">
        <f t="shared" si="1453"/>
        <v>0</v>
      </c>
      <c r="AM875" s="79">
        <f t="shared" si="1453"/>
        <v>0</v>
      </c>
      <c r="AN875" s="79">
        <f t="shared" si="1453"/>
        <v>0</v>
      </c>
      <c r="AO875" s="79">
        <f t="shared" si="1453"/>
        <v>0</v>
      </c>
      <c r="AP875" s="79">
        <f t="shared" si="1453"/>
        <v>0</v>
      </c>
      <c r="AQ875" s="79">
        <f t="shared" si="1453"/>
        <v>0</v>
      </c>
      <c r="AR875" s="79">
        <f t="shared" si="1453"/>
        <v>0</v>
      </c>
      <c r="AS875" s="79">
        <f t="shared" si="1453"/>
        <v>0</v>
      </c>
      <c r="AT875" s="79">
        <f t="shared" si="1453"/>
        <v>0</v>
      </c>
      <c r="AU875" s="79">
        <f t="shared" si="1453"/>
        <v>0</v>
      </c>
      <c r="AV875" s="79">
        <f t="shared" si="1453"/>
        <v>0</v>
      </c>
      <c r="AW875" s="79">
        <f>SUM(Y875:AJ875)</f>
        <v>0</v>
      </c>
      <c r="AX875" s="168">
        <f>Kinder!BL874</f>
        <v>0</v>
      </c>
      <c r="AY875" s="168">
        <f>Kinder!BM874</f>
        <v>0</v>
      </c>
      <c r="AZ875" s="168">
        <f>Kinder!BN874</f>
        <v>0</v>
      </c>
      <c r="BA875" s="168">
        <f>Kinder!BO874</f>
        <v>0</v>
      </c>
      <c r="BB875" s="168">
        <f>Kinder!BP874</f>
        <v>0</v>
      </c>
      <c r="BC875" s="168">
        <f>Kinder!BQ874</f>
        <v>0</v>
      </c>
      <c r="BD875" s="168">
        <f>Kinder!BR874</f>
        <v>0</v>
      </c>
      <c r="BE875" s="168">
        <f>Kinder!BS874</f>
        <v>0</v>
      </c>
      <c r="BF875" s="168">
        <f>Kinder!BT874</f>
        <v>0</v>
      </c>
      <c r="BG875" s="168">
        <f>Kinder!BU874</f>
        <v>0</v>
      </c>
      <c r="BH875" s="168">
        <f>Kinder!BV874</f>
        <v>0</v>
      </c>
      <c r="BI875" s="168">
        <f>Kinder!BW874</f>
        <v>0</v>
      </c>
      <c r="BV875" s="79"/>
      <c r="BW875" s="79">
        <f t="shared" ref="BW875:CH875" si="1454">IF(MIN(AX873,AX874)&gt;4.5,4.5*AX875,BJ874)</f>
        <v>0</v>
      </c>
      <c r="BX875" s="79">
        <f t="shared" si="1454"/>
        <v>0</v>
      </c>
      <c r="BY875" s="79">
        <f t="shared" si="1454"/>
        <v>0</v>
      </c>
      <c r="BZ875" s="79">
        <f t="shared" si="1454"/>
        <v>0</v>
      </c>
      <c r="CA875" s="79">
        <f t="shared" si="1454"/>
        <v>0</v>
      </c>
      <c r="CB875" s="79">
        <f t="shared" si="1454"/>
        <v>0</v>
      </c>
      <c r="CC875" s="79">
        <f t="shared" si="1454"/>
        <v>0</v>
      </c>
      <c r="CD875" s="79">
        <f t="shared" si="1454"/>
        <v>0</v>
      </c>
      <c r="CE875" s="79">
        <f t="shared" si="1454"/>
        <v>0</v>
      </c>
      <c r="CF875" s="79">
        <f t="shared" si="1454"/>
        <v>0</v>
      </c>
      <c r="CG875" s="79">
        <f t="shared" si="1454"/>
        <v>0</v>
      </c>
      <c r="CH875" s="79">
        <f t="shared" si="1454"/>
        <v>0</v>
      </c>
      <c r="CI875" s="79">
        <f>SUM(BW875:CH875)</f>
        <v>0</v>
      </c>
      <c r="CJ875" s="80"/>
      <c r="CK875" s="581"/>
      <c r="CL875" s="581"/>
      <c r="CM875" s="581"/>
    </row>
    <row r="876" spans="1:91" x14ac:dyDescent="0.2">
      <c r="A876" s="124">
        <f>Kinder!E876</f>
        <v>0</v>
      </c>
      <c r="B876">
        <f>Kinder!F876</f>
        <v>0</v>
      </c>
      <c r="C876">
        <f>Kinder!G876</f>
        <v>0</v>
      </c>
      <c r="D876">
        <f>Kinder!H876</f>
        <v>0</v>
      </c>
      <c r="E876">
        <f>Kinder!I876</f>
        <v>0</v>
      </c>
      <c r="F876">
        <f>Kinder!J876</f>
        <v>0</v>
      </c>
      <c r="G876">
        <f>Kinder!K876</f>
        <v>0</v>
      </c>
      <c r="H876">
        <f>Kinder!L876</f>
        <v>0</v>
      </c>
      <c r="I876">
        <f>Kinder!M876</f>
        <v>0</v>
      </c>
      <c r="J876">
        <f>Kinder!N876</f>
        <v>0</v>
      </c>
      <c r="K876">
        <f>Kinder!O876</f>
        <v>0</v>
      </c>
      <c r="L876">
        <f>Kinder!P876</f>
        <v>0</v>
      </c>
      <c r="AX876" s="165">
        <f>IF(Kinder!BL876=4.5,'Berechnung 4_5 _ x'!$E$31,Kinder!BL876)</f>
        <v>0</v>
      </c>
      <c r="AY876" s="165">
        <f>IF(Kinder!F876=4.5,'Berechnung 4_5 _ x'!$E$31,Kinder!F876)</f>
        <v>0</v>
      </c>
      <c r="AZ876" s="165">
        <f>IF(Kinder!G876=4.5,'Berechnung 4_5 _ x'!$E$31,Kinder!G876)</f>
        <v>0</v>
      </c>
      <c r="BA876" s="165">
        <f>IF(Kinder!H876=4.5,'Berechnung 4_5 _ x'!$E$31,Kinder!H876)</f>
        <v>0</v>
      </c>
      <c r="BB876" s="165">
        <f>IF(Kinder!I876=4.5,'Berechnung 4_5 _ x'!$E$31,Kinder!I876)</f>
        <v>0</v>
      </c>
      <c r="BC876" s="165">
        <f>IF(Kinder!J876=4.5,'Berechnung 4_5 _ x'!$E$31,Kinder!J876)</f>
        <v>0</v>
      </c>
      <c r="BD876" s="165">
        <f>IF(Kinder!K876=4.5,'Berechnung 4_5 _ x'!$E$31,Kinder!K876)</f>
        <v>0</v>
      </c>
      <c r="BE876" s="165">
        <f>IF(Kinder!L876=4.5,'Berechnung 4_5 _ x'!$E$31,Kinder!L876)</f>
        <v>0</v>
      </c>
      <c r="BF876" s="165">
        <f>IF(Kinder!M876=4.5,'Berechnung 4_5 _ x'!$E$31,Kinder!M876)</f>
        <v>0</v>
      </c>
      <c r="BG876" s="165">
        <f>IF(Kinder!N876=4.5,'Berechnung 4_5 _ x'!$E$31,Kinder!N876)</f>
        <v>0</v>
      </c>
      <c r="BH876" s="165">
        <f>IF(Kinder!O876=4.5,'Berechnung 4_5 _ x'!$E$31,Kinder!O876)</f>
        <v>0</v>
      </c>
      <c r="BI876" s="165">
        <f>IF(Kinder!P876=4.5,'Berechnung 4_5 _ x'!$E$31,Kinder!P876)</f>
        <v>0</v>
      </c>
      <c r="BJ876" s="165"/>
      <c r="BK876" s="165"/>
      <c r="BL876" s="165"/>
      <c r="BM876" s="165"/>
      <c r="BN876" s="165"/>
      <c r="BO876" s="165"/>
      <c r="BP876" s="165"/>
      <c r="BQ876" s="165"/>
      <c r="BR876" s="165"/>
      <c r="BS876" s="165"/>
      <c r="BT876" s="165"/>
      <c r="BU876" s="165"/>
      <c r="BW876">
        <f t="shared" ref="BW876:CH876" si="1455">IF(MIN(AX876,AX877)&gt;=4.5,1*AX878,BJ877)</f>
        <v>0</v>
      </c>
      <c r="BX876">
        <f t="shared" si="1455"/>
        <v>0</v>
      </c>
      <c r="BY876">
        <f t="shared" si="1455"/>
        <v>0</v>
      </c>
      <c r="BZ876">
        <f t="shared" si="1455"/>
        <v>0</v>
      </c>
      <c r="CA876">
        <f t="shared" si="1455"/>
        <v>0</v>
      </c>
      <c r="CB876">
        <f t="shared" si="1455"/>
        <v>0</v>
      </c>
      <c r="CC876">
        <f t="shared" si="1455"/>
        <v>0</v>
      </c>
      <c r="CD876">
        <f t="shared" si="1455"/>
        <v>0</v>
      </c>
      <c r="CE876">
        <f t="shared" si="1455"/>
        <v>0</v>
      </c>
      <c r="CF876">
        <f t="shared" si="1455"/>
        <v>0</v>
      </c>
      <c r="CG876">
        <f t="shared" si="1455"/>
        <v>0</v>
      </c>
      <c r="CH876">
        <f t="shared" si="1455"/>
        <v>0</v>
      </c>
      <c r="CJ876" s="78">
        <f>SUM(BW876:CH876)</f>
        <v>0</v>
      </c>
      <c r="CK876" s="581">
        <f>CL876+CM876</f>
        <v>0</v>
      </c>
      <c r="CL876" s="581">
        <f>IF(COUNTIF(Kinder!E878:P878,Antrag!$C$4)=0,0,(IF(AND(A876=2,Kinder!E878=Antrag!$C$4),M877,0)+IF(AND(OR(A876=2,B876=2),Kinder!F878=Antrag!$C$4),N877,0)+IF(AND(OR(A876=2,B876=2,C876=2),Kinder!G878=Antrag!$C$4),O877,0)+IF(AND(OR(A876=2,B876=2,C876=2,D876=2),Kinder!H878=Antrag!$C$4),P877,0)+IF(AND(OR(A876=2,B876=2,C876=2,D876=2,E876=2),Kinder!I878=Antrag!$C$4),Q877,0)+IF(AND(OR(A876=2,B876=2,C876=2,D876=2,E876=2,F876=2),Kinder!J878=Antrag!$C$4),R877,0))/12)</f>
        <v>0</v>
      </c>
      <c r="CM876" s="581">
        <f>IF(COUNTIF(Kinder!E878:P878,Antrag!$C$4)=0,0,(IF(AND(OR(A876=2,B876=2,C876=2,D876=2,E876=2,F876=2,G876=2),Kinder!K878=Antrag!$C$4),S877,0)+IF(AND(OR(A876=2,B876=2,C876=2,D876=2,E876=2,F876=2,G876=2,H876=2),Kinder!L878=Antrag!$C$4),T877,0)+IF(AND(OR(A876=2,B876=2,C876=2,D876=2,E876=2,F876=2,G876=2,H876=2,I876=2),Kinder!M878=Antrag!$C$4),U877,0)+IF(AND(OR(A876=2,B876=2,C876=2,D876=2,E876=2,F876=2,G876=2,H876=2,I876=2,J876=2),Kinder!N878=Antrag!$C$4),V877,0)+IF(AND(OR(A876=2,B876=2,C876=2,D876=2,E876=2,F876=2,G876=2,H876=2,I876=2,J876=2,K876=2),Kinder!O878=Antrag!$C$4),W877,0)+IF(AND(OR(A876=2,B876=2,C876=2,D876=2,E876=2,F876=2,G876=2,H876=2,I876=2,J876=2,K876=2,L876=2),Kinder!P878=Antrag!$C$4),X877,0))/12)</f>
        <v>0</v>
      </c>
    </row>
    <row r="877" spans="1:91" x14ac:dyDescent="0.2">
      <c r="A877" s="124"/>
      <c r="M877">
        <f>Kinder!E877</f>
        <v>0</v>
      </c>
      <c r="N877">
        <f>Kinder!F877</f>
        <v>0</v>
      </c>
      <c r="O877">
        <f>Kinder!G877</f>
        <v>0</v>
      </c>
      <c r="P877">
        <f>Kinder!H877</f>
        <v>0</v>
      </c>
      <c r="Q877">
        <f>Kinder!I877</f>
        <v>0</v>
      </c>
      <c r="R877">
        <f>Kinder!J877</f>
        <v>0</v>
      </c>
      <c r="S877">
        <f>Kinder!K877</f>
        <v>0</v>
      </c>
      <c r="T877">
        <f>Kinder!L877</f>
        <v>0</v>
      </c>
      <c r="U877">
        <f>Kinder!M877</f>
        <v>0</v>
      </c>
      <c r="V877">
        <f>Kinder!N877</f>
        <v>0</v>
      </c>
      <c r="W877">
        <f>Kinder!O877</f>
        <v>0</v>
      </c>
      <c r="X877">
        <f>Kinder!P877</f>
        <v>0</v>
      </c>
      <c r="AX877">
        <f>IF(Kinder!BL876&gt;=4.5,IF('Berechnung 4_5 _ x'!D$5="Nein",4.5,IF(Kinder!AJ$903&lt;3,IF(MAX(Kinder!$AJ$903:AJ$903)&lt;3,4.5,Kinder!BL876),MIN('Berechnung 4_5 _ x'!$E$31:$F$32))),Kinder!BL876)</f>
        <v>0</v>
      </c>
      <c r="AY877">
        <f>IF(Kinder!BM876&gt;=4.5,IF('Berechnung 4_5 _ x'!E$5="Nein",4.5,IF(Kinder!AK$903&lt;3,IF(MAX(Kinder!$AJ$903:AK$903)&lt;3,4.5,Kinder!BM876),MIN('Berechnung 4_5 _ x'!$E$31:$F$32))),Kinder!BM876)</f>
        <v>0</v>
      </c>
      <c r="AZ877">
        <f>IF(Kinder!BN876&gt;=4.5,IF('Berechnung 4_5 _ x'!F$5="Nein",4.5,IF(Kinder!AL$903&lt;3,IF(MAX(Kinder!$AJ$903:AL$903)&lt;3,4.5,Kinder!BN876),MIN('Berechnung 4_5 _ x'!$E$31:$F$32))),Kinder!BN876)</f>
        <v>0</v>
      </c>
      <c r="BA877">
        <f>IF(Kinder!BO876&gt;=4.5,IF('Berechnung 4_5 _ x'!G$5="Nein",4.5,IF(Kinder!AM$903&lt;3,IF(MAX(Kinder!$AJ$903:AM$903)&lt;3,4.5,Kinder!BO876),MIN('Berechnung 4_5 _ x'!$E$31:$F$32))),Kinder!BO876)</f>
        <v>0</v>
      </c>
      <c r="BB877">
        <f>IF(Kinder!BP876&gt;=4.5,IF('Berechnung 4_5 _ x'!H$5="Nein",4.5,IF(Kinder!AN$903&lt;3,IF(MAX(Kinder!$AJ$903:AN$903)&lt;3,4.5,Kinder!BP876),MIN('Berechnung 4_5 _ x'!$E$31:$F$32))),Kinder!BP876)</f>
        <v>0</v>
      </c>
      <c r="BC877">
        <f>IF(Kinder!BQ876&gt;=4.5,IF('Berechnung 4_5 _ x'!I$5="Nein",4.5,IF(Kinder!AO$903&lt;3,IF(MAX(Kinder!$AJ$903:AO$903)&lt;3,4.5,Kinder!BQ876),MIN('Berechnung 4_5 _ x'!$E$31:$F$32))),Kinder!BQ876)</f>
        <v>0</v>
      </c>
      <c r="BD877">
        <f>IF(Kinder!BR876&gt;=4.5,IF('Berechnung 4_5 _ x'!J$5="Nein",4.5,IF(Kinder!AP$903&lt;3,IF(MAX(Kinder!$AJ$903:AP$903)&lt;3,4.5,Kinder!BR876),MIN('Berechnung 4_5 _ x'!$E$31:$F$32))),Kinder!BR876)</f>
        <v>0</v>
      </c>
      <c r="BE877">
        <f>IF(Kinder!BS876&gt;=4.5,IF('Berechnung 4_5 _ x'!K$5="Nein",4.5,IF(Kinder!AQ$903&lt;3,IF(MAX(Kinder!$AJ$903:AQ$903)&lt;3,4.5,Kinder!BS876),MIN('Berechnung 4_5 _ x'!$E$31:$F$32))),Kinder!BS876)</f>
        <v>0</v>
      </c>
      <c r="BF877">
        <f>IF(Kinder!BT876&gt;=4.5,IF('Berechnung 4_5 _ x'!L$5="Nein",4.5,IF(Kinder!AR$903&lt;3,IF(MAX(Kinder!$AJ$903:AR$903)&lt;3,4.5,Kinder!BT876),MIN('Berechnung 4_5 _ x'!$E$31:$F$32))),Kinder!BT876)</f>
        <v>0</v>
      </c>
      <c r="BG877">
        <f>IF(Kinder!BU876&gt;=4.5,IF('Berechnung 4_5 _ x'!M$5="Nein",4.5,IF(Kinder!AS$903&lt;3,IF(MAX(Kinder!$AJ$903:AS$903)&lt;3,4.5,Kinder!BU876),MIN('Berechnung 4_5 _ x'!$E$31:$F$32))),Kinder!BU876)</f>
        <v>0</v>
      </c>
      <c r="BH877">
        <f>IF(Kinder!BV876&gt;=4.5,IF('Berechnung 4_5 _ x'!N$5="Nein",4.5,IF(Kinder!AT$903&lt;3,IF(MAX(Kinder!$AJ$903:AT$903)&lt;3,4.5,Kinder!BV876),MIN('Berechnung 4_5 _ x'!$E$31:$F$32))),Kinder!BV876)</f>
        <v>0</v>
      </c>
      <c r="BI877">
        <f>IF(Kinder!BW876&gt;=4.5,IF('Berechnung 4_5 _ x'!O$5="Nein",4.5,IF(Kinder!AU$903&lt;3,IF(MAX(Kinder!$AJ$903:AU$903)&lt;3,4.5,Kinder!BW876),MIN('Berechnung 4_5 _ x'!$E$31:$F$32))),Kinder!BW876)</f>
        <v>0</v>
      </c>
      <c r="BJ877">
        <f t="shared" ref="BJ877:BU877" si="1456">MIN(AX876,AX877)*AX878</f>
        <v>0</v>
      </c>
      <c r="BK877">
        <f t="shared" si="1456"/>
        <v>0</v>
      </c>
      <c r="BL877">
        <f t="shared" si="1456"/>
        <v>0</v>
      </c>
      <c r="BM877">
        <f t="shared" si="1456"/>
        <v>0</v>
      </c>
      <c r="BN877">
        <f t="shared" si="1456"/>
        <v>0</v>
      </c>
      <c r="BO877">
        <f t="shared" si="1456"/>
        <v>0</v>
      </c>
      <c r="BP877">
        <f t="shared" si="1456"/>
        <v>0</v>
      </c>
      <c r="BQ877">
        <f t="shared" si="1456"/>
        <v>0</v>
      </c>
      <c r="BR877">
        <f t="shared" si="1456"/>
        <v>0</v>
      </c>
      <c r="BS877">
        <f t="shared" si="1456"/>
        <v>0</v>
      </c>
      <c r="BT877">
        <f t="shared" si="1456"/>
        <v>0</v>
      </c>
      <c r="BU877">
        <f t="shared" si="1456"/>
        <v>0</v>
      </c>
      <c r="BV877">
        <f>SUM(BJ877:BU877)</f>
        <v>0</v>
      </c>
      <c r="CJ877" s="78"/>
      <c r="CK877" s="581"/>
      <c r="CL877" s="581"/>
      <c r="CM877" s="581"/>
    </row>
    <row r="878" spans="1:91" ht="13.5" thickBot="1" x14ac:dyDescent="0.25">
      <c r="A878" s="167"/>
      <c r="B878" s="79"/>
      <c r="C878" s="79"/>
      <c r="D878" s="79"/>
      <c r="E878" s="79"/>
      <c r="F878" s="79"/>
      <c r="G878" s="79"/>
      <c r="H878" s="79"/>
      <c r="I878" s="79"/>
      <c r="J878" s="79"/>
      <c r="K878" s="79"/>
      <c r="L878" s="79"/>
      <c r="M878" s="79"/>
      <c r="N878" s="79"/>
      <c r="O878" s="79"/>
      <c r="P878" s="79"/>
      <c r="Q878" s="79"/>
      <c r="R878" s="79"/>
      <c r="S878" s="79"/>
      <c r="T878" s="79"/>
      <c r="U878" s="79"/>
      <c r="V878" s="79"/>
      <c r="W878" s="79"/>
      <c r="X878" s="79"/>
      <c r="Y878" s="79">
        <f t="shared" ref="Y878:AJ878" si="1457">A876*M877</f>
        <v>0</v>
      </c>
      <c r="Z878" s="79">
        <f t="shared" si="1457"/>
        <v>0</v>
      </c>
      <c r="AA878" s="79">
        <f t="shared" si="1457"/>
        <v>0</v>
      </c>
      <c r="AB878" s="79">
        <f t="shared" si="1457"/>
        <v>0</v>
      </c>
      <c r="AC878" s="79">
        <f t="shared" si="1457"/>
        <v>0</v>
      </c>
      <c r="AD878" s="79">
        <f t="shared" si="1457"/>
        <v>0</v>
      </c>
      <c r="AE878" s="79">
        <f t="shared" si="1457"/>
        <v>0</v>
      </c>
      <c r="AF878" s="79">
        <f t="shared" si="1457"/>
        <v>0</v>
      </c>
      <c r="AG878" s="79">
        <f t="shared" si="1457"/>
        <v>0</v>
      </c>
      <c r="AH878" s="79">
        <f t="shared" si="1457"/>
        <v>0</v>
      </c>
      <c r="AI878" s="79">
        <f t="shared" si="1457"/>
        <v>0</v>
      </c>
      <c r="AJ878" s="79">
        <f t="shared" si="1457"/>
        <v>0</v>
      </c>
      <c r="AK878" s="79">
        <f t="shared" ref="AK878:AV878" si="1458">IF(A876&gt;4.4,M877,A876*M877)</f>
        <v>0</v>
      </c>
      <c r="AL878" s="79">
        <f t="shared" si="1458"/>
        <v>0</v>
      </c>
      <c r="AM878" s="79">
        <f t="shared" si="1458"/>
        <v>0</v>
      </c>
      <c r="AN878" s="79">
        <f t="shared" si="1458"/>
        <v>0</v>
      </c>
      <c r="AO878" s="79">
        <f t="shared" si="1458"/>
        <v>0</v>
      </c>
      <c r="AP878" s="79">
        <f t="shared" si="1458"/>
        <v>0</v>
      </c>
      <c r="AQ878" s="79">
        <f t="shared" si="1458"/>
        <v>0</v>
      </c>
      <c r="AR878" s="79">
        <f t="shared" si="1458"/>
        <v>0</v>
      </c>
      <c r="AS878" s="79">
        <f t="shared" si="1458"/>
        <v>0</v>
      </c>
      <c r="AT878" s="79">
        <f t="shared" si="1458"/>
        <v>0</v>
      </c>
      <c r="AU878" s="79">
        <f t="shared" si="1458"/>
        <v>0</v>
      </c>
      <c r="AV878" s="79">
        <f t="shared" si="1458"/>
        <v>0</v>
      </c>
      <c r="AW878" s="79">
        <f>SUM(Y878:AJ878)</f>
        <v>0</v>
      </c>
      <c r="AX878" s="168">
        <f>Kinder!BL877</f>
        <v>0</v>
      </c>
      <c r="AY878" s="168">
        <f>Kinder!BM877</f>
        <v>0</v>
      </c>
      <c r="AZ878" s="168">
        <f>Kinder!BN877</f>
        <v>0</v>
      </c>
      <c r="BA878" s="168">
        <f>Kinder!BO877</f>
        <v>0</v>
      </c>
      <c r="BB878" s="168">
        <f>Kinder!BP877</f>
        <v>0</v>
      </c>
      <c r="BC878" s="168">
        <f>Kinder!BQ877</f>
        <v>0</v>
      </c>
      <c r="BD878" s="168">
        <f>Kinder!BR877</f>
        <v>0</v>
      </c>
      <c r="BE878" s="168">
        <f>Kinder!BS877</f>
        <v>0</v>
      </c>
      <c r="BF878" s="168">
        <f>Kinder!BT877</f>
        <v>0</v>
      </c>
      <c r="BG878" s="168">
        <f>Kinder!BU877</f>
        <v>0</v>
      </c>
      <c r="BH878" s="168">
        <f>Kinder!BV877</f>
        <v>0</v>
      </c>
      <c r="BI878" s="168">
        <f>Kinder!BW877</f>
        <v>0</v>
      </c>
      <c r="BV878" s="79"/>
      <c r="BW878" s="79">
        <f t="shared" ref="BW878:CH878" si="1459">IF(MIN(AX876,AX877)&gt;4.5,4.5*AX878,BJ877)</f>
        <v>0</v>
      </c>
      <c r="BX878" s="79">
        <f t="shared" si="1459"/>
        <v>0</v>
      </c>
      <c r="BY878" s="79">
        <f t="shared" si="1459"/>
        <v>0</v>
      </c>
      <c r="BZ878" s="79">
        <f t="shared" si="1459"/>
        <v>0</v>
      </c>
      <c r="CA878" s="79">
        <f t="shared" si="1459"/>
        <v>0</v>
      </c>
      <c r="CB878" s="79">
        <f t="shared" si="1459"/>
        <v>0</v>
      </c>
      <c r="CC878" s="79">
        <f t="shared" si="1459"/>
        <v>0</v>
      </c>
      <c r="CD878" s="79">
        <f t="shared" si="1459"/>
        <v>0</v>
      </c>
      <c r="CE878" s="79">
        <f t="shared" si="1459"/>
        <v>0</v>
      </c>
      <c r="CF878" s="79">
        <f t="shared" si="1459"/>
        <v>0</v>
      </c>
      <c r="CG878" s="79">
        <f t="shared" si="1459"/>
        <v>0</v>
      </c>
      <c r="CH878" s="79">
        <f t="shared" si="1459"/>
        <v>0</v>
      </c>
      <c r="CI878" s="79">
        <f>SUM(BW878:CH878)</f>
        <v>0</v>
      </c>
      <c r="CJ878" s="80"/>
      <c r="CK878" s="581"/>
      <c r="CL878" s="581"/>
      <c r="CM878" s="581"/>
    </row>
    <row r="879" spans="1:91" x14ac:dyDescent="0.2">
      <c r="A879" s="124">
        <f>Kinder!E879</f>
        <v>0</v>
      </c>
      <c r="B879">
        <f>Kinder!F879</f>
        <v>0</v>
      </c>
      <c r="C879">
        <f>Kinder!G879</f>
        <v>0</v>
      </c>
      <c r="D879">
        <f>Kinder!H879</f>
        <v>0</v>
      </c>
      <c r="E879">
        <f>Kinder!I879</f>
        <v>0</v>
      </c>
      <c r="F879">
        <f>Kinder!J879</f>
        <v>0</v>
      </c>
      <c r="G879">
        <f>Kinder!K879</f>
        <v>0</v>
      </c>
      <c r="H879">
        <f>Kinder!L879</f>
        <v>0</v>
      </c>
      <c r="I879">
        <f>Kinder!M879</f>
        <v>0</v>
      </c>
      <c r="J879">
        <f>Kinder!N879</f>
        <v>0</v>
      </c>
      <c r="K879">
        <f>Kinder!O879</f>
        <v>0</v>
      </c>
      <c r="L879">
        <f>Kinder!P879</f>
        <v>0</v>
      </c>
      <c r="AX879" s="165">
        <f>IF(Kinder!BL879=4.5,'Berechnung 4_5 _ x'!$E$31,Kinder!BL879)</f>
        <v>0</v>
      </c>
      <c r="AY879" s="165">
        <f>IF(Kinder!F879=4.5,'Berechnung 4_5 _ x'!$E$31,Kinder!F879)</f>
        <v>0</v>
      </c>
      <c r="AZ879" s="165">
        <f>IF(Kinder!G879=4.5,'Berechnung 4_5 _ x'!$E$31,Kinder!G879)</f>
        <v>0</v>
      </c>
      <c r="BA879" s="165">
        <f>IF(Kinder!H879=4.5,'Berechnung 4_5 _ x'!$E$31,Kinder!H879)</f>
        <v>0</v>
      </c>
      <c r="BB879" s="165">
        <f>IF(Kinder!I879=4.5,'Berechnung 4_5 _ x'!$E$31,Kinder!I879)</f>
        <v>0</v>
      </c>
      <c r="BC879" s="165">
        <f>IF(Kinder!J879=4.5,'Berechnung 4_5 _ x'!$E$31,Kinder!J879)</f>
        <v>0</v>
      </c>
      <c r="BD879" s="165">
        <f>IF(Kinder!K879=4.5,'Berechnung 4_5 _ x'!$E$31,Kinder!K879)</f>
        <v>0</v>
      </c>
      <c r="BE879" s="165">
        <f>IF(Kinder!L879=4.5,'Berechnung 4_5 _ x'!$E$31,Kinder!L879)</f>
        <v>0</v>
      </c>
      <c r="BF879" s="165">
        <f>IF(Kinder!M879=4.5,'Berechnung 4_5 _ x'!$E$31,Kinder!M879)</f>
        <v>0</v>
      </c>
      <c r="BG879" s="165">
        <f>IF(Kinder!N879=4.5,'Berechnung 4_5 _ x'!$E$31,Kinder!N879)</f>
        <v>0</v>
      </c>
      <c r="BH879" s="165">
        <f>IF(Kinder!O879=4.5,'Berechnung 4_5 _ x'!$E$31,Kinder!O879)</f>
        <v>0</v>
      </c>
      <c r="BI879" s="165">
        <f>IF(Kinder!P879=4.5,'Berechnung 4_5 _ x'!$E$31,Kinder!P879)</f>
        <v>0</v>
      </c>
      <c r="BJ879" s="165"/>
      <c r="BK879" s="165"/>
      <c r="BL879" s="165"/>
      <c r="BM879" s="165"/>
      <c r="BN879" s="165"/>
      <c r="BO879" s="165"/>
      <c r="BP879" s="165"/>
      <c r="BQ879" s="165"/>
      <c r="BR879" s="165"/>
      <c r="BS879" s="165"/>
      <c r="BT879" s="165"/>
      <c r="BU879" s="165"/>
      <c r="BW879">
        <f t="shared" ref="BW879:CH879" si="1460">IF(MIN(AX879,AX880)&gt;=4.5,1*AX881,BJ880)</f>
        <v>0</v>
      </c>
      <c r="BX879">
        <f t="shared" si="1460"/>
        <v>0</v>
      </c>
      <c r="BY879">
        <f t="shared" si="1460"/>
        <v>0</v>
      </c>
      <c r="BZ879">
        <f t="shared" si="1460"/>
        <v>0</v>
      </c>
      <c r="CA879">
        <f t="shared" si="1460"/>
        <v>0</v>
      </c>
      <c r="CB879">
        <f t="shared" si="1460"/>
        <v>0</v>
      </c>
      <c r="CC879">
        <f t="shared" si="1460"/>
        <v>0</v>
      </c>
      <c r="CD879">
        <f t="shared" si="1460"/>
        <v>0</v>
      </c>
      <c r="CE879">
        <f t="shared" si="1460"/>
        <v>0</v>
      </c>
      <c r="CF879">
        <f t="shared" si="1460"/>
        <v>0</v>
      </c>
      <c r="CG879">
        <f t="shared" si="1460"/>
        <v>0</v>
      </c>
      <c r="CH879">
        <f t="shared" si="1460"/>
        <v>0</v>
      </c>
      <c r="CJ879" s="78">
        <f>SUM(BW879:CH879)</f>
        <v>0</v>
      </c>
      <c r="CK879" s="581">
        <f>CL879+CM879</f>
        <v>0</v>
      </c>
      <c r="CL879" s="581">
        <f>IF(COUNTIF(Kinder!E881:P881,Antrag!$C$4)=0,0,(IF(AND(A879=2,Kinder!E881=Antrag!$C$4),M880,0)+IF(AND(OR(A879=2,B879=2),Kinder!F881=Antrag!$C$4),N880,0)+IF(AND(OR(A879=2,B879=2,C879=2),Kinder!G881=Antrag!$C$4),O880,0)+IF(AND(OR(A879=2,B879=2,C879=2,D879=2),Kinder!H881=Antrag!$C$4),P880,0)+IF(AND(OR(A879=2,B879=2,C879=2,D879=2,E879=2),Kinder!I881=Antrag!$C$4),Q880,0)+IF(AND(OR(A879=2,B879=2,C879=2,D879=2,E879=2,F879=2),Kinder!J881=Antrag!$C$4),R880,0))/12)</f>
        <v>0</v>
      </c>
      <c r="CM879" s="581">
        <f>IF(COUNTIF(Kinder!E881:P881,Antrag!$C$4)=0,0,(IF(AND(OR(A879=2,B879=2,C879=2,D879=2,E879=2,F879=2,G879=2),Kinder!K881=Antrag!$C$4),S880,0)+IF(AND(OR(A879=2,B879=2,C879=2,D879=2,E879=2,F879=2,G879=2,H879=2),Kinder!L881=Antrag!$C$4),T880,0)+IF(AND(OR(A879=2,B879=2,C879=2,D879=2,E879=2,F879=2,G879=2,H879=2,I879=2),Kinder!M881=Antrag!$C$4),U880,0)+IF(AND(OR(A879=2,B879=2,C879=2,D879=2,E879=2,F879=2,G879=2,H879=2,I879=2,J879=2),Kinder!N881=Antrag!$C$4),V880,0)+IF(AND(OR(A879=2,B879=2,C879=2,D879=2,E879=2,F879=2,G879=2,H879=2,I879=2,J879=2,K879=2),Kinder!O881=Antrag!$C$4),W880,0)+IF(AND(OR(A879=2,B879=2,C879=2,D879=2,E879=2,F879=2,G879=2,H879=2,I879=2,J879=2,K879=2,L879=2),Kinder!P881=Antrag!$C$4),X880,0))/12)</f>
        <v>0</v>
      </c>
    </row>
    <row r="880" spans="1:91" x14ac:dyDescent="0.2">
      <c r="A880" s="124"/>
      <c r="M880">
        <f>Kinder!E880</f>
        <v>0</v>
      </c>
      <c r="N880">
        <f>Kinder!F880</f>
        <v>0</v>
      </c>
      <c r="O880">
        <f>Kinder!G880</f>
        <v>0</v>
      </c>
      <c r="P880">
        <f>Kinder!H880</f>
        <v>0</v>
      </c>
      <c r="Q880">
        <f>Kinder!I880</f>
        <v>0</v>
      </c>
      <c r="R880">
        <f>Kinder!J880</f>
        <v>0</v>
      </c>
      <c r="S880">
        <f>Kinder!K880</f>
        <v>0</v>
      </c>
      <c r="T880">
        <f>Kinder!L880</f>
        <v>0</v>
      </c>
      <c r="U880">
        <f>Kinder!M880</f>
        <v>0</v>
      </c>
      <c r="V880">
        <f>Kinder!N880</f>
        <v>0</v>
      </c>
      <c r="W880">
        <f>Kinder!O880</f>
        <v>0</v>
      </c>
      <c r="X880">
        <f>Kinder!P880</f>
        <v>0</v>
      </c>
      <c r="AX880">
        <f>IF(Kinder!BL879&gt;=4.5,IF('Berechnung 4_5 _ x'!D$5="Nein",4.5,IF(Kinder!AJ$903&lt;3,IF(MAX(Kinder!$AJ$903:AJ$903)&lt;3,4.5,Kinder!BL879),MIN('Berechnung 4_5 _ x'!$E$31:$F$32))),Kinder!BL879)</f>
        <v>0</v>
      </c>
      <c r="AY880">
        <f>IF(Kinder!BM879&gt;=4.5,IF('Berechnung 4_5 _ x'!E$5="Nein",4.5,IF(Kinder!AK$903&lt;3,IF(MAX(Kinder!$AJ$903:AK$903)&lt;3,4.5,Kinder!BM879),MIN('Berechnung 4_5 _ x'!$E$31:$F$32))),Kinder!BM879)</f>
        <v>0</v>
      </c>
      <c r="AZ880">
        <f>IF(Kinder!BN879&gt;=4.5,IF('Berechnung 4_5 _ x'!F$5="Nein",4.5,IF(Kinder!AL$903&lt;3,IF(MAX(Kinder!$AJ$903:AL$903)&lt;3,4.5,Kinder!BN879),MIN('Berechnung 4_5 _ x'!$E$31:$F$32))),Kinder!BN879)</f>
        <v>0</v>
      </c>
      <c r="BA880">
        <f>IF(Kinder!BO879&gt;=4.5,IF('Berechnung 4_5 _ x'!G$5="Nein",4.5,IF(Kinder!AM$903&lt;3,IF(MAX(Kinder!$AJ$903:AM$903)&lt;3,4.5,Kinder!BO879),MIN('Berechnung 4_5 _ x'!$E$31:$F$32))),Kinder!BO879)</f>
        <v>0</v>
      </c>
      <c r="BB880">
        <f>IF(Kinder!BP879&gt;=4.5,IF('Berechnung 4_5 _ x'!H$5="Nein",4.5,IF(Kinder!AN$903&lt;3,IF(MAX(Kinder!$AJ$903:AN$903)&lt;3,4.5,Kinder!BP879),MIN('Berechnung 4_5 _ x'!$E$31:$F$32))),Kinder!BP879)</f>
        <v>0</v>
      </c>
      <c r="BC880">
        <f>IF(Kinder!BQ879&gt;=4.5,IF('Berechnung 4_5 _ x'!I$5="Nein",4.5,IF(Kinder!AO$903&lt;3,IF(MAX(Kinder!$AJ$903:AO$903)&lt;3,4.5,Kinder!BQ879),MIN('Berechnung 4_5 _ x'!$E$31:$F$32))),Kinder!BQ879)</f>
        <v>0</v>
      </c>
      <c r="BD880">
        <f>IF(Kinder!BR879&gt;=4.5,IF('Berechnung 4_5 _ x'!J$5="Nein",4.5,IF(Kinder!AP$903&lt;3,IF(MAX(Kinder!$AJ$903:AP$903)&lt;3,4.5,Kinder!BR879),MIN('Berechnung 4_5 _ x'!$E$31:$F$32))),Kinder!BR879)</f>
        <v>0</v>
      </c>
      <c r="BE880">
        <f>IF(Kinder!BS879&gt;=4.5,IF('Berechnung 4_5 _ x'!K$5="Nein",4.5,IF(Kinder!AQ$903&lt;3,IF(MAX(Kinder!$AJ$903:AQ$903)&lt;3,4.5,Kinder!BS879),MIN('Berechnung 4_5 _ x'!$E$31:$F$32))),Kinder!BS879)</f>
        <v>0</v>
      </c>
      <c r="BF880">
        <f>IF(Kinder!BT879&gt;=4.5,IF('Berechnung 4_5 _ x'!L$5="Nein",4.5,IF(Kinder!AR$903&lt;3,IF(MAX(Kinder!$AJ$903:AR$903)&lt;3,4.5,Kinder!BT879),MIN('Berechnung 4_5 _ x'!$E$31:$F$32))),Kinder!BT879)</f>
        <v>0</v>
      </c>
      <c r="BG880">
        <f>IF(Kinder!BU879&gt;=4.5,IF('Berechnung 4_5 _ x'!M$5="Nein",4.5,IF(Kinder!AS$903&lt;3,IF(MAX(Kinder!$AJ$903:AS$903)&lt;3,4.5,Kinder!BU879),MIN('Berechnung 4_5 _ x'!$E$31:$F$32))),Kinder!BU879)</f>
        <v>0</v>
      </c>
      <c r="BH880">
        <f>IF(Kinder!BV879&gt;=4.5,IF('Berechnung 4_5 _ x'!N$5="Nein",4.5,IF(Kinder!AT$903&lt;3,IF(MAX(Kinder!$AJ$903:AT$903)&lt;3,4.5,Kinder!BV879),MIN('Berechnung 4_5 _ x'!$E$31:$F$32))),Kinder!BV879)</f>
        <v>0</v>
      </c>
      <c r="BI880">
        <f>IF(Kinder!BW879&gt;=4.5,IF('Berechnung 4_5 _ x'!O$5="Nein",4.5,IF(Kinder!AU$903&lt;3,IF(MAX(Kinder!$AJ$903:AU$903)&lt;3,4.5,Kinder!BW879),MIN('Berechnung 4_5 _ x'!$E$31:$F$32))),Kinder!BW879)</f>
        <v>0</v>
      </c>
      <c r="BJ880">
        <f t="shared" ref="BJ880:BU880" si="1461">MIN(AX879,AX880)*AX881</f>
        <v>0</v>
      </c>
      <c r="BK880">
        <f t="shared" si="1461"/>
        <v>0</v>
      </c>
      <c r="BL880">
        <f t="shared" si="1461"/>
        <v>0</v>
      </c>
      <c r="BM880">
        <f t="shared" si="1461"/>
        <v>0</v>
      </c>
      <c r="BN880">
        <f t="shared" si="1461"/>
        <v>0</v>
      </c>
      <c r="BO880">
        <f t="shared" si="1461"/>
        <v>0</v>
      </c>
      <c r="BP880">
        <f t="shared" si="1461"/>
        <v>0</v>
      </c>
      <c r="BQ880">
        <f t="shared" si="1461"/>
        <v>0</v>
      </c>
      <c r="BR880">
        <f t="shared" si="1461"/>
        <v>0</v>
      </c>
      <c r="BS880">
        <f t="shared" si="1461"/>
        <v>0</v>
      </c>
      <c r="BT880">
        <f t="shared" si="1461"/>
        <v>0</v>
      </c>
      <c r="BU880">
        <f t="shared" si="1461"/>
        <v>0</v>
      </c>
      <c r="BV880">
        <f>SUM(BJ880:BU880)</f>
        <v>0</v>
      </c>
      <c r="CJ880" s="78"/>
      <c r="CK880" s="581"/>
      <c r="CL880" s="581"/>
      <c r="CM880" s="581"/>
    </row>
    <row r="881" spans="1:91" ht="13.5" thickBot="1" x14ac:dyDescent="0.25">
      <c r="A881" s="167"/>
      <c r="B881" s="79"/>
      <c r="C881" s="79"/>
      <c r="D881" s="79"/>
      <c r="E881" s="79"/>
      <c r="F881" s="79"/>
      <c r="G881" s="79"/>
      <c r="H881" s="79"/>
      <c r="I881" s="79"/>
      <c r="J881" s="79"/>
      <c r="K881" s="79"/>
      <c r="L881" s="79"/>
      <c r="M881" s="79"/>
      <c r="N881" s="79"/>
      <c r="O881" s="79"/>
      <c r="P881" s="79"/>
      <c r="Q881" s="79"/>
      <c r="R881" s="79"/>
      <c r="S881" s="79"/>
      <c r="T881" s="79"/>
      <c r="U881" s="79"/>
      <c r="V881" s="79"/>
      <c r="W881" s="79"/>
      <c r="X881" s="79"/>
      <c r="Y881" s="79">
        <f t="shared" ref="Y881:AJ881" si="1462">A879*M880</f>
        <v>0</v>
      </c>
      <c r="Z881" s="79">
        <f t="shared" si="1462"/>
        <v>0</v>
      </c>
      <c r="AA881" s="79">
        <f t="shared" si="1462"/>
        <v>0</v>
      </c>
      <c r="AB881" s="79">
        <f t="shared" si="1462"/>
        <v>0</v>
      </c>
      <c r="AC881" s="79">
        <f t="shared" si="1462"/>
        <v>0</v>
      </c>
      <c r="AD881" s="79">
        <f t="shared" si="1462"/>
        <v>0</v>
      </c>
      <c r="AE881" s="79">
        <f t="shared" si="1462"/>
        <v>0</v>
      </c>
      <c r="AF881" s="79">
        <f t="shared" si="1462"/>
        <v>0</v>
      </c>
      <c r="AG881" s="79">
        <f t="shared" si="1462"/>
        <v>0</v>
      </c>
      <c r="AH881" s="79">
        <f t="shared" si="1462"/>
        <v>0</v>
      </c>
      <c r="AI881" s="79">
        <f t="shared" si="1462"/>
        <v>0</v>
      </c>
      <c r="AJ881" s="79">
        <f t="shared" si="1462"/>
        <v>0</v>
      </c>
      <c r="AK881" s="79">
        <f t="shared" ref="AK881:AV881" si="1463">IF(A879&gt;4.4,M880,A879*M880)</f>
        <v>0</v>
      </c>
      <c r="AL881" s="79">
        <f t="shared" si="1463"/>
        <v>0</v>
      </c>
      <c r="AM881" s="79">
        <f t="shared" si="1463"/>
        <v>0</v>
      </c>
      <c r="AN881" s="79">
        <f t="shared" si="1463"/>
        <v>0</v>
      </c>
      <c r="AO881" s="79">
        <f t="shared" si="1463"/>
        <v>0</v>
      </c>
      <c r="AP881" s="79">
        <f t="shared" si="1463"/>
        <v>0</v>
      </c>
      <c r="AQ881" s="79">
        <f t="shared" si="1463"/>
        <v>0</v>
      </c>
      <c r="AR881" s="79">
        <f t="shared" si="1463"/>
        <v>0</v>
      </c>
      <c r="AS881" s="79">
        <f t="shared" si="1463"/>
        <v>0</v>
      </c>
      <c r="AT881" s="79">
        <f t="shared" si="1463"/>
        <v>0</v>
      </c>
      <c r="AU881" s="79">
        <f t="shared" si="1463"/>
        <v>0</v>
      </c>
      <c r="AV881" s="79">
        <f t="shared" si="1463"/>
        <v>0</v>
      </c>
      <c r="AW881" s="79">
        <f>SUM(Y881:AJ881)</f>
        <v>0</v>
      </c>
      <c r="AX881" s="168">
        <f>Kinder!BL880</f>
        <v>0</v>
      </c>
      <c r="AY881" s="168">
        <f>Kinder!BM880</f>
        <v>0</v>
      </c>
      <c r="AZ881" s="168">
        <f>Kinder!BN880</f>
        <v>0</v>
      </c>
      <c r="BA881" s="168">
        <f>Kinder!BO880</f>
        <v>0</v>
      </c>
      <c r="BB881" s="168">
        <f>Kinder!BP880</f>
        <v>0</v>
      </c>
      <c r="BC881" s="168">
        <f>Kinder!BQ880</f>
        <v>0</v>
      </c>
      <c r="BD881" s="168">
        <f>Kinder!BR880</f>
        <v>0</v>
      </c>
      <c r="BE881" s="168">
        <f>Kinder!BS880</f>
        <v>0</v>
      </c>
      <c r="BF881" s="168">
        <f>Kinder!BT880</f>
        <v>0</v>
      </c>
      <c r="BG881" s="168">
        <f>Kinder!BU880</f>
        <v>0</v>
      </c>
      <c r="BH881" s="168">
        <f>Kinder!BV880</f>
        <v>0</v>
      </c>
      <c r="BI881" s="168">
        <f>Kinder!BW880</f>
        <v>0</v>
      </c>
      <c r="BV881" s="79"/>
      <c r="BW881" s="79">
        <f t="shared" ref="BW881:CH881" si="1464">IF(MIN(AX879,AX880)&gt;4.5,4.5*AX881,BJ880)</f>
        <v>0</v>
      </c>
      <c r="BX881" s="79">
        <f t="shared" si="1464"/>
        <v>0</v>
      </c>
      <c r="BY881" s="79">
        <f t="shared" si="1464"/>
        <v>0</v>
      </c>
      <c r="BZ881" s="79">
        <f t="shared" si="1464"/>
        <v>0</v>
      </c>
      <c r="CA881" s="79">
        <f t="shared" si="1464"/>
        <v>0</v>
      </c>
      <c r="CB881" s="79">
        <f t="shared" si="1464"/>
        <v>0</v>
      </c>
      <c r="CC881" s="79">
        <f t="shared" si="1464"/>
        <v>0</v>
      </c>
      <c r="CD881" s="79">
        <f t="shared" si="1464"/>
        <v>0</v>
      </c>
      <c r="CE881" s="79">
        <f t="shared" si="1464"/>
        <v>0</v>
      </c>
      <c r="CF881" s="79">
        <f t="shared" si="1464"/>
        <v>0</v>
      </c>
      <c r="CG881" s="79">
        <f t="shared" si="1464"/>
        <v>0</v>
      </c>
      <c r="CH881" s="79">
        <f t="shared" si="1464"/>
        <v>0</v>
      </c>
      <c r="CI881" s="79">
        <f>SUM(BW881:CH881)</f>
        <v>0</v>
      </c>
      <c r="CJ881" s="80"/>
      <c r="CK881" s="581"/>
      <c r="CL881" s="581"/>
      <c r="CM881" s="581"/>
    </row>
    <row r="882" spans="1:91" x14ac:dyDescent="0.2">
      <c r="A882" s="124">
        <f>Kinder!E882</f>
        <v>0</v>
      </c>
      <c r="B882">
        <f>Kinder!F882</f>
        <v>0</v>
      </c>
      <c r="C882">
        <f>Kinder!G882</f>
        <v>0</v>
      </c>
      <c r="D882">
        <f>Kinder!H882</f>
        <v>0</v>
      </c>
      <c r="E882">
        <f>Kinder!I882</f>
        <v>0</v>
      </c>
      <c r="F882">
        <f>Kinder!J882</f>
        <v>0</v>
      </c>
      <c r="G882">
        <f>Kinder!K882</f>
        <v>0</v>
      </c>
      <c r="H882">
        <f>Kinder!L882</f>
        <v>0</v>
      </c>
      <c r="I882">
        <f>Kinder!M882</f>
        <v>0</v>
      </c>
      <c r="J882">
        <f>Kinder!N882</f>
        <v>0</v>
      </c>
      <c r="K882">
        <f>Kinder!O882</f>
        <v>0</v>
      </c>
      <c r="L882">
        <f>Kinder!P882</f>
        <v>0</v>
      </c>
      <c r="AX882" s="165">
        <f>IF(Kinder!BL882=4.5,'Berechnung 4_5 _ x'!$E$31,Kinder!BL882)</f>
        <v>0</v>
      </c>
      <c r="AY882" s="165">
        <f>IF(Kinder!F882=4.5,'Berechnung 4_5 _ x'!$E$31,Kinder!F882)</f>
        <v>0</v>
      </c>
      <c r="AZ882" s="165">
        <f>IF(Kinder!G882=4.5,'Berechnung 4_5 _ x'!$E$31,Kinder!G882)</f>
        <v>0</v>
      </c>
      <c r="BA882" s="165">
        <f>IF(Kinder!H882=4.5,'Berechnung 4_5 _ x'!$E$31,Kinder!H882)</f>
        <v>0</v>
      </c>
      <c r="BB882" s="165">
        <f>IF(Kinder!I882=4.5,'Berechnung 4_5 _ x'!$E$31,Kinder!I882)</f>
        <v>0</v>
      </c>
      <c r="BC882" s="165">
        <f>IF(Kinder!J882=4.5,'Berechnung 4_5 _ x'!$E$31,Kinder!J882)</f>
        <v>0</v>
      </c>
      <c r="BD882" s="165">
        <f>IF(Kinder!K882=4.5,'Berechnung 4_5 _ x'!$E$31,Kinder!K882)</f>
        <v>0</v>
      </c>
      <c r="BE882" s="165">
        <f>IF(Kinder!L882=4.5,'Berechnung 4_5 _ x'!$E$31,Kinder!L882)</f>
        <v>0</v>
      </c>
      <c r="BF882" s="165">
        <f>IF(Kinder!M882=4.5,'Berechnung 4_5 _ x'!$E$31,Kinder!M882)</f>
        <v>0</v>
      </c>
      <c r="BG882" s="165">
        <f>IF(Kinder!N882=4.5,'Berechnung 4_5 _ x'!$E$31,Kinder!N882)</f>
        <v>0</v>
      </c>
      <c r="BH882" s="165">
        <f>IF(Kinder!O882=4.5,'Berechnung 4_5 _ x'!$E$31,Kinder!O882)</f>
        <v>0</v>
      </c>
      <c r="BI882" s="165">
        <f>IF(Kinder!P882=4.5,'Berechnung 4_5 _ x'!$E$31,Kinder!P882)</f>
        <v>0</v>
      </c>
      <c r="BJ882" s="165"/>
      <c r="BK882" s="165"/>
      <c r="BL882" s="165"/>
      <c r="BM882" s="165"/>
      <c r="BN882" s="165"/>
      <c r="BO882" s="165"/>
      <c r="BP882" s="165"/>
      <c r="BQ882" s="165"/>
      <c r="BR882" s="165"/>
      <c r="BS882" s="165"/>
      <c r="BT882" s="165"/>
      <c r="BU882" s="165"/>
      <c r="BW882">
        <f t="shared" ref="BW882:CH882" si="1465">IF(MIN(AX882,AX883)&gt;=4.5,1*AX884,BJ883)</f>
        <v>0</v>
      </c>
      <c r="BX882">
        <f t="shared" si="1465"/>
        <v>0</v>
      </c>
      <c r="BY882">
        <f t="shared" si="1465"/>
        <v>0</v>
      </c>
      <c r="BZ882">
        <f t="shared" si="1465"/>
        <v>0</v>
      </c>
      <c r="CA882">
        <f t="shared" si="1465"/>
        <v>0</v>
      </c>
      <c r="CB882">
        <f t="shared" si="1465"/>
        <v>0</v>
      </c>
      <c r="CC882">
        <f t="shared" si="1465"/>
        <v>0</v>
      </c>
      <c r="CD882">
        <f t="shared" si="1465"/>
        <v>0</v>
      </c>
      <c r="CE882">
        <f t="shared" si="1465"/>
        <v>0</v>
      </c>
      <c r="CF882">
        <f t="shared" si="1465"/>
        <v>0</v>
      </c>
      <c r="CG882">
        <f t="shared" si="1465"/>
        <v>0</v>
      </c>
      <c r="CH882">
        <f t="shared" si="1465"/>
        <v>0</v>
      </c>
      <c r="CJ882" s="78">
        <f>SUM(BW882:CH882)</f>
        <v>0</v>
      </c>
      <c r="CK882" s="581">
        <f>CL882+CM882</f>
        <v>0</v>
      </c>
      <c r="CL882" s="581">
        <f>IF(COUNTIF(Kinder!E884:P884,Antrag!$C$4)=0,0,(IF(AND(A882=2,Kinder!E884=Antrag!$C$4),M883,0)+IF(AND(OR(A882=2,B882=2),Kinder!F884=Antrag!$C$4),N883,0)+IF(AND(OR(A882=2,B882=2,C882=2),Kinder!G884=Antrag!$C$4),O883,0)+IF(AND(OR(A882=2,B882=2,C882=2,D882=2),Kinder!H884=Antrag!$C$4),P883,0)+IF(AND(OR(A882=2,B882=2,C882=2,D882=2,E882=2),Kinder!I884=Antrag!$C$4),Q883,0)+IF(AND(OR(A882=2,B882=2,C882=2,D882=2,E882=2,F882=2),Kinder!J884=Antrag!$C$4),R883,0))/12)</f>
        <v>0</v>
      </c>
      <c r="CM882" s="581">
        <f>IF(COUNTIF(Kinder!E884:P884,Antrag!$C$4)=0,0,(IF(AND(OR(A882=2,B882=2,C882=2,D882=2,E882=2,F882=2,G882=2),Kinder!K884=Antrag!$C$4),S883,0)+IF(AND(OR(A882=2,B882=2,C882=2,D882=2,E882=2,F882=2,G882=2,H882=2),Kinder!L884=Antrag!$C$4),T883,0)+IF(AND(OR(A882=2,B882=2,C882=2,D882=2,E882=2,F882=2,G882=2,H882=2,I882=2),Kinder!M884=Antrag!$C$4),U883,0)+IF(AND(OR(A882=2,B882=2,C882=2,D882=2,E882=2,F882=2,G882=2,H882=2,I882=2,J882=2),Kinder!N884=Antrag!$C$4),V883,0)+IF(AND(OR(A882=2,B882=2,C882=2,D882=2,E882=2,F882=2,G882=2,H882=2,I882=2,J882=2,K882=2),Kinder!O884=Antrag!$C$4),W883,0)+IF(AND(OR(A882=2,B882=2,C882=2,D882=2,E882=2,F882=2,G882=2,H882=2,I882=2,J882=2,K882=2,L882=2),Kinder!P884=Antrag!$C$4),X883,0))/12)</f>
        <v>0</v>
      </c>
    </row>
    <row r="883" spans="1:91" x14ac:dyDescent="0.2">
      <c r="A883" s="124"/>
      <c r="M883">
        <f>Kinder!E883</f>
        <v>0</v>
      </c>
      <c r="N883">
        <f>Kinder!F883</f>
        <v>0</v>
      </c>
      <c r="O883">
        <f>Kinder!G883</f>
        <v>0</v>
      </c>
      <c r="P883">
        <f>Kinder!H883</f>
        <v>0</v>
      </c>
      <c r="Q883">
        <f>Kinder!I883</f>
        <v>0</v>
      </c>
      <c r="R883">
        <f>Kinder!J883</f>
        <v>0</v>
      </c>
      <c r="S883">
        <f>Kinder!K883</f>
        <v>0</v>
      </c>
      <c r="T883">
        <f>Kinder!L883</f>
        <v>0</v>
      </c>
      <c r="U883">
        <f>Kinder!M883</f>
        <v>0</v>
      </c>
      <c r="V883">
        <f>Kinder!N883</f>
        <v>0</v>
      </c>
      <c r="W883">
        <f>Kinder!O883</f>
        <v>0</v>
      </c>
      <c r="X883">
        <f>Kinder!P883</f>
        <v>0</v>
      </c>
      <c r="AX883">
        <f>IF(Kinder!BL882&gt;=4.5,IF('Berechnung 4_5 _ x'!D$5="Nein",4.5,IF(Kinder!AJ$903&lt;3,IF(MAX(Kinder!$AJ$903:AJ$903)&lt;3,4.5,Kinder!BL882),MIN('Berechnung 4_5 _ x'!$E$31:$F$32))),Kinder!BL882)</f>
        <v>0</v>
      </c>
      <c r="AY883">
        <f>IF(Kinder!BM882&gt;=4.5,IF('Berechnung 4_5 _ x'!E$5="Nein",4.5,IF(Kinder!AK$903&lt;3,IF(MAX(Kinder!$AJ$903:AK$903)&lt;3,4.5,Kinder!BM882),MIN('Berechnung 4_5 _ x'!$E$31:$F$32))),Kinder!BM882)</f>
        <v>0</v>
      </c>
      <c r="AZ883">
        <f>IF(Kinder!BN882&gt;=4.5,IF('Berechnung 4_5 _ x'!F$5="Nein",4.5,IF(Kinder!AL$903&lt;3,IF(MAX(Kinder!$AJ$903:AL$903)&lt;3,4.5,Kinder!BN882),MIN('Berechnung 4_5 _ x'!$E$31:$F$32))),Kinder!BN882)</f>
        <v>0</v>
      </c>
      <c r="BA883">
        <f>IF(Kinder!BO882&gt;=4.5,IF('Berechnung 4_5 _ x'!G$5="Nein",4.5,IF(Kinder!AM$903&lt;3,IF(MAX(Kinder!$AJ$903:AM$903)&lt;3,4.5,Kinder!BO882),MIN('Berechnung 4_5 _ x'!$E$31:$F$32))),Kinder!BO882)</f>
        <v>0</v>
      </c>
      <c r="BB883">
        <f>IF(Kinder!BP882&gt;=4.5,IF('Berechnung 4_5 _ x'!H$5="Nein",4.5,IF(Kinder!AN$903&lt;3,IF(MAX(Kinder!$AJ$903:AN$903)&lt;3,4.5,Kinder!BP882),MIN('Berechnung 4_5 _ x'!$E$31:$F$32))),Kinder!BP882)</f>
        <v>0</v>
      </c>
      <c r="BC883">
        <f>IF(Kinder!BQ882&gt;=4.5,IF('Berechnung 4_5 _ x'!I$5="Nein",4.5,IF(Kinder!AO$903&lt;3,IF(MAX(Kinder!$AJ$903:AO$903)&lt;3,4.5,Kinder!BQ882),MIN('Berechnung 4_5 _ x'!$E$31:$F$32))),Kinder!BQ882)</f>
        <v>0</v>
      </c>
      <c r="BD883">
        <f>IF(Kinder!BR882&gt;=4.5,IF('Berechnung 4_5 _ x'!J$5="Nein",4.5,IF(Kinder!AP$903&lt;3,IF(MAX(Kinder!$AJ$903:AP$903)&lt;3,4.5,Kinder!BR882),MIN('Berechnung 4_5 _ x'!$E$31:$F$32))),Kinder!BR882)</f>
        <v>0</v>
      </c>
      <c r="BE883">
        <f>IF(Kinder!BS882&gt;=4.5,IF('Berechnung 4_5 _ x'!K$5="Nein",4.5,IF(Kinder!AQ$903&lt;3,IF(MAX(Kinder!$AJ$903:AQ$903)&lt;3,4.5,Kinder!BS882),MIN('Berechnung 4_5 _ x'!$E$31:$F$32))),Kinder!BS882)</f>
        <v>0</v>
      </c>
      <c r="BF883">
        <f>IF(Kinder!BT882&gt;=4.5,IF('Berechnung 4_5 _ x'!L$5="Nein",4.5,IF(Kinder!AR$903&lt;3,IF(MAX(Kinder!$AJ$903:AR$903)&lt;3,4.5,Kinder!BT882),MIN('Berechnung 4_5 _ x'!$E$31:$F$32))),Kinder!BT882)</f>
        <v>0</v>
      </c>
      <c r="BG883">
        <f>IF(Kinder!BU882&gt;=4.5,IF('Berechnung 4_5 _ x'!M$5="Nein",4.5,IF(Kinder!AS$903&lt;3,IF(MAX(Kinder!$AJ$903:AS$903)&lt;3,4.5,Kinder!BU882),MIN('Berechnung 4_5 _ x'!$E$31:$F$32))),Kinder!BU882)</f>
        <v>0</v>
      </c>
      <c r="BH883">
        <f>IF(Kinder!BV882&gt;=4.5,IF('Berechnung 4_5 _ x'!N$5="Nein",4.5,IF(Kinder!AT$903&lt;3,IF(MAX(Kinder!$AJ$903:AT$903)&lt;3,4.5,Kinder!BV882),MIN('Berechnung 4_5 _ x'!$E$31:$F$32))),Kinder!BV882)</f>
        <v>0</v>
      </c>
      <c r="BI883">
        <f>IF(Kinder!BW882&gt;=4.5,IF('Berechnung 4_5 _ x'!O$5="Nein",4.5,IF(Kinder!AU$903&lt;3,IF(MAX(Kinder!$AJ$903:AU$903)&lt;3,4.5,Kinder!BW882),MIN('Berechnung 4_5 _ x'!$E$31:$F$32))),Kinder!BW882)</f>
        <v>0</v>
      </c>
      <c r="BJ883">
        <f t="shared" ref="BJ883:BU883" si="1466">MIN(AX882,AX883)*AX884</f>
        <v>0</v>
      </c>
      <c r="BK883">
        <f t="shared" si="1466"/>
        <v>0</v>
      </c>
      <c r="BL883">
        <f t="shared" si="1466"/>
        <v>0</v>
      </c>
      <c r="BM883">
        <f t="shared" si="1466"/>
        <v>0</v>
      </c>
      <c r="BN883">
        <f t="shared" si="1466"/>
        <v>0</v>
      </c>
      <c r="BO883">
        <f t="shared" si="1466"/>
        <v>0</v>
      </c>
      <c r="BP883">
        <f t="shared" si="1466"/>
        <v>0</v>
      </c>
      <c r="BQ883">
        <f t="shared" si="1466"/>
        <v>0</v>
      </c>
      <c r="BR883">
        <f t="shared" si="1466"/>
        <v>0</v>
      </c>
      <c r="BS883">
        <f t="shared" si="1466"/>
        <v>0</v>
      </c>
      <c r="BT883">
        <f t="shared" si="1466"/>
        <v>0</v>
      </c>
      <c r="BU883">
        <f t="shared" si="1466"/>
        <v>0</v>
      </c>
      <c r="BV883">
        <f>SUM(BJ883:BU883)</f>
        <v>0</v>
      </c>
      <c r="CJ883" s="78"/>
      <c r="CK883" s="581"/>
      <c r="CL883" s="581"/>
      <c r="CM883" s="581"/>
    </row>
    <row r="884" spans="1:91" ht="13.5" thickBot="1" x14ac:dyDescent="0.25">
      <c r="A884" s="167"/>
      <c r="B884" s="79"/>
      <c r="C884" s="79"/>
      <c r="D884" s="79"/>
      <c r="E884" s="79"/>
      <c r="F884" s="79"/>
      <c r="G884" s="79"/>
      <c r="H884" s="79"/>
      <c r="I884" s="79"/>
      <c r="J884" s="79"/>
      <c r="K884" s="79"/>
      <c r="L884" s="79"/>
      <c r="M884" s="79"/>
      <c r="N884" s="79"/>
      <c r="O884" s="79"/>
      <c r="P884" s="79"/>
      <c r="Q884" s="79"/>
      <c r="R884" s="79"/>
      <c r="S884" s="79"/>
      <c r="T884" s="79"/>
      <c r="U884" s="79"/>
      <c r="V884" s="79"/>
      <c r="W884" s="79"/>
      <c r="X884" s="79"/>
      <c r="Y884" s="79">
        <f t="shared" ref="Y884:AJ884" si="1467">A882*M883</f>
        <v>0</v>
      </c>
      <c r="Z884" s="79">
        <f t="shared" si="1467"/>
        <v>0</v>
      </c>
      <c r="AA884" s="79">
        <f t="shared" si="1467"/>
        <v>0</v>
      </c>
      <c r="AB884" s="79">
        <f t="shared" si="1467"/>
        <v>0</v>
      </c>
      <c r="AC884" s="79">
        <f t="shared" si="1467"/>
        <v>0</v>
      </c>
      <c r="AD884" s="79">
        <f t="shared" si="1467"/>
        <v>0</v>
      </c>
      <c r="AE884" s="79">
        <f t="shared" si="1467"/>
        <v>0</v>
      </c>
      <c r="AF884" s="79">
        <f t="shared" si="1467"/>
        <v>0</v>
      </c>
      <c r="AG884" s="79">
        <f t="shared" si="1467"/>
        <v>0</v>
      </c>
      <c r="AH884" s="79">
        <f t="shared" si="1467"/>
        <v>0</v>
      </c>
      <c r="AI884" s="79">
        <f t="shared" si="1467"/>
        <v>0</v>
      </c>
      <c r="AJ884" s="79">
        <f t="shared" si="1467"/>
        <v>0</v>
      </c>
      <c r="AK884" s="79">
        <f t="shared" ref="AK884:AV884" si="1468">IF(A882&gt;4.4,M883,A882*M883)</f>
        <v>0</v>
      </c>
      <c r="AL884" s="79">
        <f t="shared" si="1468"/>
        <v>0</v>
      </c>
      <c r="AM884" s="79">
        <f t="shared" si="1468"/>
        <v>0</v>
      </c>
      <c r="AN884" s="79">
        <f t="shared" si="1468"/>
        <v>0</v>
      </c>
      <c r="AO884" s="79">
        <f t="shared" si="1468"/>
        <v>0</v>
      </c>
      <c r="AP884" s="79">
        <f t="shared" si="1468"/>
        <v>0</v>
      </c>
      <c r="AQ884" s="79">
        <f t="shared" si="1468"/>
        <v>0</v>
      </c>
      <c r="AR884" s="79">
        <f t="shared" si="1468"/>
        <v>0</v>
      </c>
      <c r="AS884" s="79">
        <f t="shared" si="1468"/>
        <v>0</v>
      </c>
      <c r="AT884" s="79">
        <f t="shared" si="1468"/>
        <v>0</v>
      </c>
      <c r="AU884" s="79">
        <f t="shared" si="1468"/>
        <v>0</v>
      </c>
      <c r="AV884" s="79">
        <f t="shared" si="1468"/>
        <v>0</v>
      </c>
      <c r="AW884" s="79">
        <f>SUM(Y884:AJ884)</f>
        <v>0</v>
      </c>
      <c r="AX884" s="168">
        <f>Kinder!BL883</f>
        <v>0</v>
      </c>
      <c r="AY884" s="168">
        <f>Kinder!BM883</f>
        <v>0</v>
      </c>
      <c r="AZ884" s="168">
        <f>Kinder!BN883</f>
        <v>0</v>
      </c>
      <c r="BA884" s="168">
        <f>Kinder!BO883</f>
        <v>0</v>
      </c>
      <c r="BB884" s="168">
        <f>Kinder!BP883</f>
        <v>0</v>
      </c>
      <c r="BC884" s="168">
        <f>Kinder!BQ883</f>
        <v>0</v>
      </c>
      <c r="BD884" s="168">
        <f>Kinder!BR883</f>
        <v>0</v>
      </c>
      <c r="BE884" s="168">
        <f>Kinder!BS883</f>
        <v>0</v>
      </c>
      <c r="BF884" s="168">
        <f>Kinder!BT883</f>
        <v>0</v>
      </c>
      <c r="BG884" s="168">
        <f>Kinder!BU883</f>
        <v>0</v>
      </c>
      <c r="BH884" s="168">
        <f>Kinder!BV883</f>
        <v>0</v>
      </c>
      <c r="BI884" s="168">
        <f>Kinder!BW883</f>
        <v>0</v>
      </c>
      <c r="BV884" s="79"/>
      <c r="BW884" s="79">
        <f t="shared" ref="BW884:CH884" si="1469">IF(MIN(AX882,AX883)&gt;4.5,4.5*AX884,BJ883)</f>
        <v>0</v>
      </c>
      <c r="BX884" s="79">
        <f t="shared" si="1469"/>
        <v>0</v>
      </c>
      <c r="BY884" s="79">
        <f t="shared" si="1469"/>
        <v>0</v>
      </c>
      <c r="BZ884" s="79">
        <f t="shared" si="1469"/>
        <v>0</v>
      </c>
      <c r="CA884" s="79">
        <f t="shared" si="1469"/>
        <v>0</v>
      </c>
      <c r="CB884" s="79">
        <f t="shared" si="1469"/>
        <v>0</v>
      </c>
      <c r="CC884" s="79">
        <f t="shared" si="1469"/>
        <v>0</v>
      </c>
      <c r="CD884" s="79">
        <f t="shared" si="1469"/>
        <v>0</v>
      </c>
      <c r="CE884" s="79">
        <f t="shared" si="1469"/>
        <v>0</v>
      </c>
      <c r="CF884" s="79">
        <f t="shared" si="1469"/>
        <v>0</v>
      </c>
      <c r="CG884" s="79">
        <f t="shared" si="1469"/>
        <v>0</v>
      </c>
      <c r="CH884" s="79">
        <f t="shared" si="1469"/>
        <v>0</v>
      </c>
      <c r="CI884" s="79">
        <f>SUM(BW884:CH884)</f>
        <v>0</v>
      </c>
      <c r="CJ884" s="80"/>
      <c r="CK884" s="581"/>
      <c r="CL884" s="581"/>
      <c r="CM884" s="581"/>
    </row>
    <row r="885" spans="1:91" x14ac:dyDescent="0.2">
      <c r="A885" s="124">
        <f>Kinder!E885</f>
        <v>0</v>
      </c>
      <c r="B885">
        <f>Kinder!F885</f>
        <v>0</v>
      </c>
      <c r="C885">
        <f>Kinder!G885</f>
        <v>0</v>
      </c>
      <c r="D885">
        <f>Kinder!H885</f>
        <v>0</v>
      </c>
      <c r="E885">
        <f>Kinder!I885</f>
        <v>0</v>
      </c>
      <c r="F885">
        <f>Kinder!J885</f>
        <v>0</v>
      </c>
      <c r="G885">
        <f>Kinder!K885</f>
        <v>0</v>
      </c>
      <c r="H885">
        <f>Kinder!L885</f>
        <v>0</v>
      </c>
      <c r="I885">
        <f>Kinder!M885</f>
        <v>0</v>
      </c>
      <c r="J885">
        <f>Kinder!N885</f>
        <v>0</v>
      </c>
      <c r="K885">
        <f>Kinder!O885</f>
        <v>0</v>
      </c>
      <c r="L885">
        <f>Kinder!P885</f>
        <v>0</v>
      </c>
      <c r="AX885" s="165">
        <f>IF(Kinder!BL885=4.5,'Berechnung 4_5 _ x'!$E$31,Kinder!BL885)</f>
        <v>0</v>
      </c>
      <c r="AY885" s="165">
        <f>IF(Kinder!F885=4.5,'Berechnung 4_5 _ x'!$E$31,Kinder!F885)</f>
        <v>0</v>
      </c>
      <c r="AZ885" s="165">
        <f>IF(Kinder!G885=4.5,'Berechnung 4_5 _ x'!$E$31,Kinder!G885)</f>
        <v>0</v>
      </c>
      <c r="BA885" s="165">
        <f>IF(Kinder!H885=4.5,'Berechnung 4_5 _ x'!$E$31,Kinder!H885)</f>
        <v>0</v>
      </c>
      <c r="BB885" s="165">
        <f>IF(Kinder!I885=4.5,'Berechnung 4_5 _ x'!$E$31,Kinder!I885)</f>
        <v>0</v>
      </c>
      <c r="BC885" s="165">
        <f>IF(Kinder!J885=4.5,'Berechnung 4_5 _ x'!$E$31,Kinder!J885)</f>
        <v>0</v>
      </c>
      <c r="BD885" s="165">
        <f>IF(Kinder!K885=4.5,'Berechnung 4_5 _ x'!$E$31,Kinder!K885)</f>
        <v>0</v>
      </c>
      <c r="BE885" s="165">
        <f>IF(Kinder!L885=4.5,'Berechnung 4_5 _ x'!$E$31,Kinder!L885)</f>
        <v>0</v>
      </c>
      <c r="BF885" s="165">
        <f>IF(Kinder!M885=4.5,'Berechnung 4_5 _ x'!$E$31,Kinder!M885)</f>
        <v>0</v>
      </c>
      <c r="BG885" s="165">
        <f>IF(Kinder!N885=4.5,'Berechnung 4_5 _ x'!$E$31,Kinder!N885)</f>
        <v>0</v>
      </c>
      <c r="BH885" s="165">
        <f>IF(Kinder!O885=4.5,'Berechnung 4_5 _ x'!$E$31,Kinder!O885)</f>
        <v>0</v>
      </c>
      <c r="BI885" s="165">
        <f>IF(Kinder!P885=4.5,'Berechnung 4_5 _ x'!$E$31,Kinder!P885)</f>
        <v>0</v>
      </c>
      <c r="BJ885" s="165"/>
      <c r="BK885" s="165"/>
      <c r="BL885" s="165"/>
      <c r="BM885" s="165"/>
      <c r="BN885" s="165"/>
      <c r="BO885" s="165"/>
      <c r="BP885" s="165"/>
      <c r="BQ885" s="165"/>
      <c r="BR885" s="165"/>
      <c r="BS885" s="165"/>
      <c r="BT885" s="165"/>
      <c r="BU885" s="165"/>
      <c r="BW885">
        <f t="shared" ref="BW885:CH885" si="1470">IF(MIN(AX885,AX886)&gt;=4.5,1*AX887,BJ886)</f>
        <v>0</v>
      </c>
      <c r="BX885">
        <f t="shared" si="1470"/>
        <v>0</v>
      </c>
      <c r="BY885">
        <f t="shared" si="1470"/>
        <v>0</v>
      </c>
      <c r="BZ885">
        <f t="shared" si="1470"/>
        <v>0</v>
      </c>
      <c r="CA885">
        <f t="shared" si="1470"/>
        <v>0</v>
      </c>
      <c r="CB885">
        <f t="shared" si="1470"/>
        <v>0</v>
      </c>
      <c r="CC885">
        <f t="shared" si="1470"/>
        <v>0</v>
      </c>
      <c r="CD885">
        <f t="shared" si="1470"/>
        <v>0</v>
      </c>
      <c r="CE885">
        <f t="shared" si="1470"/>
        <v>0</v>
      </c>
      <c r="CF885">
        <f t="shared" si="1470"/>
        <v>0</v>
      </c>
      <c r="CG885">
        <f t="shared" si="1470"/>
        <v>0</v>
      </c>
      <c r="CH885">
        <f t="shared" si="1470"/>
        <v>0</v>
      </c>
      <c r="CJ885" s="78">
        <f>SUM(BW885:CH885)</f>
        <v>0</v>
      </c>
      <c r="CK885" s="581">
        <f>CL885+CM885</f>
        <v>0</v>
      </c>
      <c r="CL885" s="581">
        <f>IF(COUNTIF(Kinder!E887:P887,Antrag!$C$4)=0,0,(IF(AND(A885=2,Kinder!E887=Antrag!$C$4),M886,0)+IF(AND(OR(A885=2,B885=2),Kinder!F887=Antrag!$C$4),N886,0)+IF(AND(OR(A885=2,B885=2,C885=2),Kinder!G887=Antrag!$C$4),O886,0)+IF(AND(OR(A885=2,B885=2,C885=2,D885=2),Kinder!H887=Antrag!$C$4),P886,0)+IF(AND(OR(A885=2,B885=2,C885=2,D885=2,E885=2),Kinder!I887=Antrag!$C$4),Q886,0)+IF(AND(OR(A885=2,B885=2,C885=2,D885=2,E885=2,F885=2),Kinder!J887=Antrag!$C$4),R886,0))/12)</f>
        <v>0</v>
      </c>
      <c r="CM885" s="581">
        <f>IF(COUNTIF(Kinder!E887:P887,Antrag!$C$4)=0,0,(IF(AND(OR(A885=2,B885=2,C885=2,D885=2,E885=2,F885=2,G885=2),Kinder!K887=Antrag!$C$4),S886,0)+IF(AND(OR(A885=2,B885=2,C885=2,D885=2,E885=2,F885=2,G885=2,H885=2),Kinder!L887=Antrag!$C$4),T886,0)+IF(AND(OR(A885=2,B885=2,C885=2,D885=2,E885=2,F885=2,G885=2,H885=2,I885=2),Kinder!M887=Antrag!$C$4),U886,0)+IF(AND(OR(A885=2,B885=2,C885=2,D885=2,E885=2,F885=2,G885=2,H885=2,I885=2,J885=2),Kinder!N887=Antrag!$C$4),V886,0)+IF(AND(OR(A885=2,B885=2,C885=2,D885=2,E885=2,F885=2,G885=2,H885=2,I885=2,J885=2,K885=2),Kinder!O887=Antrag!$C$4),W886,0)+IF(AND(OR(A885=2,B885=2,C885=2,D885=2,E885=2,F885=2,G885=2,H885=2,I885=2,J885=2,K885=2,L885=2),Kinder!P887=Antrag!$C$4),X886,0))/12)</f>
        <v>0</v>
      </c>
    </row>
    <row r="886" spans="1:91" x14ac:dyDescent="0.2">
      <c r="A886" s="124"/>
      <c r="M886">
        <f>Kinder!E886</f>
        <v>0</v>
      </c>
      <c r="N886">
        <f>Kinder!F886</f>
        <v>0</v>
      </c>
      <c r="O886">
        <f>Kinder!G886</f>
        <v>0</v>
      </c>
      <c r="P886">
        <f>Kinder!H886</f>
        <v>0</v>
      </c>
      <c r="Q886">
        <f>Kinder!I886</f>
        <v>0</v>
      </c>
      <c r="R886">
        <f>Kinder!J886</f>
        <v>0</v>
      </c>
      <c r="S886">
        <f>Kinder!K886</f>
        <v>0</v>
      </c>
      <c r="T886">
        <f>Kinder!L886</f>
        <v>0</v>
      </c>
      <c r="U886">
        <f>Kinder!M886</f>
        <v>0</v>
      </c>
      <c r="V886">
        <f>Kinder!N886</f>
        <v>0</v>
      </c>
      <c r="W886">
        <f>Kinder!O886</f>
        <v>0</v>
      </c>
      <c r="X886">
        <f>Kinder!P886</f>
        <v>0</v>
      </c>
      <c r="AX886">
        <f>IF(Kinder!BL885&gt;=4.5,IF('Berechnung 4_5 _ x'!D$5="Nein",4.5,IF(Kinder!AJ$903&lt;3,IF(MAX(Kinder!$AJ$903:AJ$903)&lt;3,4.5,Kinder!BL885),MIN('Berechnung 4_5 _ x'!$E$31:$F$32))),Kinder!BL885)</f>
        <v>0</v>
      </c>
      <c r="AY886">
        <f>IF(Kinder!BM885&gt;=4.5,IF('Berechnung 4_5 _ x'!E$5="Nein",4.5,IF(Kinder!AK$903&lt;3,IF(MAX(Kinder!$AJ$903:AK$903)&lt;3,4.5,Kinder!BM885),MIN('Berechnung 4_5 _ x'!$E$31:$F$32))),Kinder!BM885)</f>
        <v>0</v>
      </c>
      <c r="AZ886">
        <f>IF(Kinder!BN885&gt;=4.5,IF('Berechnung 4_5 _ x'!F$5="Nein",4.5,IF(Kinder!AL$903&lt;3,IF(MAX(Kinder!$AJ$903:AL$903)&lt;3,4.5,Kinder!BN885),MIN('Berechnung 4_5 _ x'!$E$31:$F$32))),Kinder!BN885)</f>
        <v>0</v>
      </c>
      <c r="BA886">
        <f>IF(Kinder!BO885&gt;=4.5,IF('Berechnung 4_5 _ x'!G$5="Nein",4.5,IF(Kinder!AM$903&lt;3,IF(MAX(Kinder!$AJ$903:AM$903)&lt;3,4.5,Kinder!BO885),MIN('Berechnung 4_5 _ x'!$E$31:$F$32))),Kinder!BO885)</f>
        <v>0</v>
      </c>
      <c r="BB886">
        <f>IF(Kinder!BP885&gt;=4.5,IF('Berechnung 4_5 _ x'!H$5="Nein",4.5,IF(Kinder!AN$903&lt;3,IF(MAX(Kinder!$AJ$903:AN$903)&lt;3,4.5,Kinder!BP885),MIN('Berechnung 4_5 _ x'!$E$31:$F$32))),Kinder!BP885)</f>
        <v>0</v>
      </c>
      <c r="BC886">
        <f>IF(Kinder!BQ885&gt;=4.5,IF('Berechnung 4_5 _ x'!I$5="Nein",4.5,IF(Kinder!AO$903&lt;3,IF(MAX(Kinder!$AJ$903:AO$903)&lt;3,4.5,Kinder!BQ885),MIN('Berechnung 4_5 _ x'!$E$31:$F$32))),Kinder!BQ885)</f>
        <v>0</v>
      </c>
      <c r="BD886">
        <f>IF(Kinder!BR885&gt;=4.5,IF('Berechnung 4_5 _ x'!J$5="Nein",4.5,IF(Kinder!AP$903&lt;3,IF(MAX(Kinder!$AJ$903:AP$903)&lt;3,4.5,Kinder!BR885),MIN('Berechnung 4_5 _ x'!$E$31:$F$32))),Kinder!BR885)</f>
        <v>0</v>
      </c>
      <c r="BE886">
        <f>IF(Kinder!BS885&gt;=4.5,IF('Berechnung 4_5 _ x'!K$5="Nein",4.5,IF(Kinder!AQ$903&lt;3,IF(MAX(Kinder!$AJ$903:AQ$903)&lt;3,4.5,Kinder!BS885),MIN('Berechnung 4_5 _ x'!$E$31:$F$32))),Kinder!BS885)</f>
        <v>0</v>
      </c>
      <c r="BF886">
        <f>IF(Kinder!BT885&gt;=4.5,IF('Berechnung 4_5 _ x'!L$5="Nein",4.5,IF(Kinder!AR$903&lt;3,IF(MAX(Kinder!$AJ$903:AR$903)&lt;3,4.5,Kinder!BT885),MIN('Berechnung 4_5 _ x'!$E$31:$F$32))),Kinder!BT885)</f>
        <v>0</v>
      </c>
      <c r="BG886">
        <f>IF(Kinder!BU885&gt;=4.5,IF('Berechnung 4_5 _ x'!M$5="Nein",4.5,IF(Kinder!AS$903&lt;3,IF(MAX(Kinder!$AJ$903:AS$903)&lt;3,4.5,Kinder!BU885),MIN('Berechnung 4_5 _ x'!$E$31:$F$32))),Kinder!BU885)</f>
        <v>0</v>
      </c>
      <c r="BH886">
        <f>IF(Kinder!BV885&gt;=4.5,IF('Berechnung 4_5 _ x'!N$5="Nein",4.5,IF(Kinder!AT$903&lt;3,IF(MAX(Kinder!$AJ$903:AT$903)&lt;3,4.5,Kinder!BV885),MIN('Berechnung 4_5 _ x'!$E$31:$F$32))),Kinder!BV885)</f>
        <v>0</v>
      </c>
      <c r="BI886">
        <f>IF(Kinder!BW885&gt;=4.5,IF('Berechnung 4_5 _ x'!O$5="Nein",4.5,IF(Kinder!AU$903&lt;3,IF(MAX(Kinder!$AJ$903:AU$903)&lt;3,4.5,Kinder!BW885),MIN('Berechnung 4_5 _ x'!$E$31:$F$32))),Kinder!BW885)</f>
        <v>0</v>
      </c>
      <c r="BJ886">
        <f t="shared" ref="BJ886:BU886" si="1471">MIN(AX885,AX886)*AX887</f>
        <v>0</v>
      </c>
      <c r="BK886">
        <f t="shared" si="1471"/>
        <v>0</v>
      </c>
      <c r="BL886">
        <f t="shared" si="1471"/>
        <v>0</v>
      </c>
      <c r="BM886">
        <f t="shared" si="1471"/>
        <v>0</v>
      </c>
      <c r="BN886">
        <f t="shared" si="1471"/>
        <v>0</v>
      </c>
      <c r="BO886">
        <f t="shared" si="1471"/>
        <v>0</v>
      </c>
      <c r="BP886">
        <f t="shared" si="1471"/>
        <v>0</v>
      </c>
      <c r="BQ886">
        <f t="shared" si="1471"/>
        <v>0</v>
      </c>
      <c r="BR886">
        <f t="shared" si="1471"/>
        <v>0</v>
      </c>
      <c r="BS886">
        <f t="shared" si="1471"/>
        <v>0</v>
      </c>
      <c r="BT886">
        <f t="shared" si="1471"/>
        <v>0</v>
      </c>
      <c r="BU886">
        <f t="shared" si="1471"/>
        <v>0</v>
      </c>
      <c r="BV886">
        <f>SUM(BJ886:BU886)</f>
        <v>0</v>
      </c>
      <c r="CJ886" s="78"/>
      <c r="CK886" s="581"/>
      <c r="CL886" s="581"/>
      <c r="CM886" s="581"/>
    </row>
    <row r="887" spans="1:91" ht="13.5" thickBot="1" x14ac:dyDescent="0.25">
      <c r="A887" s="167"/>
      <c r="B887" s="79"/>
      <c r="C887" s="79"/>
      <c r="D887" s="79"/>
      <c r="E887" s="79"/>
      <c r="F887" s="79"/>
      <c r="G887" s="79"/>
      <c r="H887" s="79"/>
      <c r="I887" s="79"/>
      <c r="J887" s="79"/>
      <c r="K887" s="79"/>
      <c r="L887" s="79"/>
      <c r="M887" s="79"/>
      <c r="N887" s="79"/>
      <c r="O887" s="79"/>
      <c r="P887" s="79"/>
      <c r="Q887" s="79"/>
      <c r="R887" s="79"/>
      <c r="S887" s="79"/>
      <c r="T887" s="79"/>
      <c r="U887" s="79"/>
      <c r="V887" s="79"/>
      <c r="W887" s="79"/>
      <c r="X887" s="79"/>
      <c r="Y887" s="79">
        <f t="shared" ref="Y887:AJ887" si="1472">A885*M886</f>
        <v>0</v>
      </c>
      <c r="Z887" s="79">
        <f t="shared" si="1472"/>
        <v>0</v>
      </c>
      <c r="AA887" s="79">
        <f t="shared" si="1472"/>
        <v>0</v>
      </c>
      <c r="AB887" s="79">
        <f t="shared" si="1472"/>
        <v>0</v>
      </c>
      <c r="AC887" s="79">
        <f t="shared" si="1472"/>
        <v>0</v>
      </c>
      <c r="AD887" s="79">
        <f t="shared" si="1472"/>
        <v>0</v>
      </c>
      <c r="AE887" s="79">
        <f t="shared" si="1472"/>
        <v>0</v>
      </c>
      <c r="AF887" s="79">
        <f t="shared" si="1472"/>
        <v>0</v>
      </c>
      <c r="AG887" s="79">
        <f t="shared" si="1472"/>
        <v>0</v>
      </c>
      <c r="AH887" s="79">
        <f t="shared" si="1472"/>
        <v>0</v>
      </c>
      <c r="AI887" s="79">
        <f t="shared" si="1472"/>
        <v>0</v>
      </c>
      <c r="AJ887" s="79">
        <f t="shared" si="1472"/>
        <v>0</v>
      </c>
      <c r="AK887" s="79">
        <f t="shared" ref="AK887:AV887" si="1473">IF(A885&gt;4.4,M886,A885*M886)</f>
        <v>0</v>
      </c>
      <c r="AL887" s="79">
        <f t="shared" si="1473"/>
        <v>0</v>
      </c>
      <c r="AM887" s="79">
        <f t="shared" si="1473"/>
        <v>0</v>
      </c>
      <c r="AN887" s="79">
        <f t="shared" si="1473"/>
        <v>0</v>
      </c>
      <c r="AO887" s="79">
        <f t="shared" si="1473"/>
        <v>0</v>
      </c>
      <c r="AP887" s="79">
        <f t="shared" si="1473"/>
        <v>0</v>
      </c>
      <c r="AQ887" s="79">
        <f t="shared" si="1473"/>
        <v>0</v>
      </c>
      <c r="AR887" s="79">
        <f t="shared" si="1473"/>
        <v>0</v>
      </c>
      <c r="AS887" s="79">
        <f t="shared" si="1473"/>
        <v>0</v>
      </c>
      <c r="AT887" s="79">
        <f t="shared" si="1473"/>
        <v>0</v>
      </c>
      <c r="AU887" s="79">
        <f t="shared" si="1473"/>
        <v>0</v>
      </c>
      <c r="AV887" s="79">
        <f t="shared" si="1473"/>
        <v>0</v>
      </c>
      <c r="AW887" s="79">
        <f>SUM(Y887:AJ887)</f>
        <v>0</v>
      </c>
      <c r="AX887" s="168">
        <f>Kinder!BL886</f>
        <v>0</v>
      </c>
      <c r="AY887" s="168">
        <f>Kinder!BM886</f>
        <v>0</v>
      </c>
      <c r="AZ887" s="168">
        <f>Kinder!BN886</f>
        <v>0</v>
      </c>
      <c r="BA887" s="168">
        <f>Kinder!BO886</f>
        <v>0</v>
      </c>
      <c r="BB887" s="168">
        <f>Kinder!BP886</f>
        <v>0</v>
      </c>
      <c r="BC887" s="168">
        <f>Kinder!BQ886</f>
        <v>0</v>
      </c>
      <c r="BD887" s="168">
        <f>Kinder!BR886</f>
        <v>0</v>
      </c>
      <c r="BE887" s="168">
        <f>Kinder!BS886</f>
        <v>0</v>
      </c>
      <c r="BF887" s="168">
        <f>Kinder!BT886</f>
        <v>0</v>
      </c>
      <c r="BG887" s="168">
        <f>Kinder!BU886</f>
        <v>0</v>
      </c>
      <c r="BH887" s="168">
        <f>Kinder!BV886</f>
        <v>0</v>
      </c>
      <c r="BI887" s="168">
        <f>Kinder!BW886</f>
        <v>0</v>
      </c>
      <c r="BV887" s="79"/>
      <c r="BW887" s="79">
        <f t="shared" ref="BW887:CH887" si="1474">IF(MIN(AX885,AX886)&gt;4.5,4.5*AX887,BJ886)</f>
        <v>0</v>
      </c>
      <c r="BX887" s="79">
        <f t="shared" si="1474"/>
        <v>0</v>
      </c>
      <c r="BY887" s="79">
        <f t="shared" si="1474"/>
        <v>0</v>
      </c>
      <c r="BZ887" s="79">
        <f t="shared" si="1474"/>
        <v>0</v>
      </c>
      <c r="CA887" s="79">
        <f t="shared" si="1474"/>
        <v>0</v>
      </c>
      <c r="CB887" s="79">
        <f t="shared" si="1474"/>
        <v>0</v>
      </c>
      <c r="CC887" s="79">
        <f t="shared" si="1474"/>
        <v>0</v>
      </c>
      <c r="CD887" s="79">
        <f t="shared" si="1474"/>
        <v>0</v>
      </c>
      <c r="CE887" s="79">
        <f t="shared" si="1474"/>
        <v>0</v>
      </c>
      <c r="CF887" s="79">
        <f t="shared" si="1474"/>
        <v>0</v>
      </c>
      <c r="CG887" s="79">
        <f t="shared" si="1474"/>
        <v>0</v>
      </c>
      <c r="CH887" s="79">
        <f t="shared" si="1474"/>
        <v>0</v>
      </c>
      <c r="CI887" s="79">
        <f>SUM(BW887:CH887)</f>
        <v>0</v>
      </c>
      <c r="CJ887" s="80"/>
      <c r="CK887" s="581"/>
      <c r="CL887" s="581"/>
      <c r="CM887" s="581"/>
    </row>
    <row r="888" spans="1:91" x14ac:dyDescent="0.2">
      <c r="A888" s="124">
        <f>Kinder!E888</f>
        <v>0</v>
      </c>
      <c r="B888">
        <f>Kinder!F888</f>
        <v>0</v>
      </c>
      <c r="C888">
        <f>Kinder!G888</f>
        <v>0</v>
      </c>
      <c r="D888">
        <f>Kinder!H888</f>
        <v>0</v>
      </c>
      <c r="E888">
        <f>Kinder!I888</f>
        <v>0</v>
      </c>
      <c r="F888">
        <f>Kinder!J888</f>
        <v>0</v>
      </c>
      <c r="G888">
        <f>Kinder!K888</f>
        <v>0</v>
      </c>
      <c r="H888">
        <f>Kinder!L888</f>
        <v>0</v>
      </c>
      <c r="I888">
        <f>Kinder!M888</f>
        <v>0</v>
      </c>
      <c r="J888">
        <f>Kinder!N888</f>
        <v>0</v>
      </c>
      <c r="K888">
        <f>Kinder!O888</f>
        <v>0</v>
      </c>
      <c r="L888">
        <f>Kinder!P888</f>
        <v>0</v>
      </c>
      <c r="AX888" s="165">
        <f>IF(Kinder!BL888=4.5,'Berechnung 4_5 _ x'!$E$31,Kinder!BL888)</f>
        <v>0</v>
      </c>
      <c r="AY888" s="165">
        <f>IF(Kinder!F888=4.5,'Berechnung 4_5 _ x'!$E$31,Kinder!F888)</f>
        <v>0</v>
      </c>
      <c r="AZ888" s="165">
        <f>IF(Kinder!G888=4.5,'Berechnung 4_5 _ x'!$E$31,Kinder!G888)</f>
        <v>0</v>
      </c>
      <c r="BA888" s="165">
        <f>IF(Kinder!H888=4.5,'Berechnung 4_5 _ x'!$E$31,Kinder!H888)</f>
        <v>0</v>
      </c>
      <c r="BB888" s="165">
        <f>IF(Kinder!I888=4.5,'Berechnung 4_5 _ x'!$E$31,Kinder!I888)</f>
        <v>0</v>
      </c>
      <c r="BC888" s="165">
        <f>IF(Kinder!J888=4.5,'Berechnung 4_5 _ x'!$E$31,Kinder!J888)</f>
        <v>0</v>
      </c>
      <c r="BD888" s="165">
        <f>IF(Kinder!K888=4.5,'Berechnung 4_5 _ x'!$E$31,Kinder!K888)</f>
        <v>0</v>
      </c>
      <c r="BE888" s="165">
        <f>IF(Kinder!L888=4.5,'Berechnung 4_5 _ x'!$E$31,Kinder!L888)</f>
        <v>0</v>
      </c>
      <c r="BF888" s="165">
        <f>IF(Kinder!M888=4.5,'Berechnung 4_5 _ x'!$E$31,Kinder!M888)</f>
        <v>0</v>
      </c>
      <c r="BG888" s="165">
        <f>IF(Kinder!N888=4.5,'Berechnung 4_5 _ x'!$E$31,Kinder!N888)</f>
        <v>0</v>
      </c>
      <c r="BH888" s="165">
        <f>IF(Kinder!O888=4.5,'Berechnung 4_5 _ x'!$E$31,Kinder!O888)</f>
        <v>0</v>
      </c>
      <c r="BI888" s="165">
        <f>IF(Kinder!P888=4.5,'Berechnung 4_5 _ x'!$E$31,Kinder!P888)</f>
        <v>0</v>
      </c>
      <c r="BJ888" s="165"/>
      <c r="BK888" s="165"/>
      <c r="BL888" s="165"/>
      <c r="BM888" s="165"/>
      <c r="BN888" s="165"/>
      <c r="BO888" s="165"/>
      <c r="BP888" s="165"/>
      <c r="BQ888" s="165"/>
      <c r="BR888" s="165"/>
      <c r="BS888" s="165"/>
      <c r="BT888" s="165"/>
      <c r="BU888" s="165"/>
      <c r="BW888">
        <f t="shared" ref="BW888:CH888" si="1475">IF(MIN(AX888,AX889)&gt;=4.5,1*AX890,BJ889)</f>
        <v>0</v>
      </c>
      <c r="BX888">
        <f t="shared" si="1475"/>
        <v>0</v>
      </c>
      <c r="BY888">
        <f t="shared" si="1475"/>
        <v>0</v>
      </c>
      <c r="BZ888">
        <f t="shared" si="1475"/>
        <v>0</v>
      </c>
      <c r="CA888">
        <f t="shared" si="1475"/>
        <v>0</v>
      </c>
      <c r="CB888">
        <f t="shared" si="1475"/>
        <v>0</v>
      </c>
      <c r="CC888">
        <f t="shared" si="1475"/>
        <v>0</v>
      </c>
      <c r="CD888">
        <f t="shared" si="1475"/>
        <v>0</v>
      </c>
      <c r="CE888">
        <f t="shared" si="1475"/>
        <v>0</v>
      </c>
      <c r="CF888">
        <f t="shared" si="1475"/>
        <v>0</v>
      </c>
      <c r="CG888">
        <f t="shared" si="1475"/>
        <v>0</v>
      </c>
      <c r="CH888">
        <f t="shared" si="1475"/>
        <v>0</v>
      </c>
      <c r="CJ888" s="78">
        <f>SUM(BW888:CH888)</f>
        <v>0</v>
      </c>
      <c r="CK888" s="581">
        <f>CL888+CM888</f>
        <v>0</v>
      </c>
      <c r="CL888" s="581">
        <f>IF(COUNTIF(Kinder!E890:P890,Antrag!$C$4)=0,0,(IF(AND(A888=2,Kinder!E890=Antrag!$C$4),M889,0)+IF(AND(OR(A888=2,B888=2),Kinder!F890=Antrag!$C$4),N889,0)+IF(AND(OR(A888=2,B888=2,C888=2),Kinder!G890=Antrag!$C$4),O889,0)+IF(AND(OR(A888=2,B888=2,C888=2,D888=2),Kinder!H890=Antrag!$C$4),P889,0)+IF(AND(OR(A888=2,B888=2,C888=2,D888=2,E888=2),Kinder!I890=Antrag!$C$4),Q889,0)+IF(AND(OR(A888=2,B888=2,C888=2,D888=2,E888=2,F888=2),Kinder!J890=Antrag!$C$4),R889,0))/12)</f>
        <v>0</v>
      </c>
      <c r="CM888" s="581">
        <f>IF(COUNTIF(Kinder!E890:P890,Antrag!$C$4)=0,0,(IF(AND(OR(A888=2,B888=2,C888=2,D888=2,E888=2,F888=2,G888=2),Kinder!K890=Antrag!$C$4),S889,0)+IF(AND(OR(A888=2,B888=2,C888=2,D888=2,E888=2,F888=2,G888=2,H888=2),Kinder!L890=Antrag!$C$4),T889,0)+IF(AND(OR(A888=2,B888=2,C888=2,D888=2,E888=2,F888=2,G888=2,H888=2,I888=2),Kinder!M890=Antrag!$C$4),U889,0)+IF(AND(OR(A888=2,B888=2,C888=2,D888=2,E888=2,F888=2,G888=2,H888=2,I888=2,J888=2),Kinder!N890=Antrag!$C$4),V889,0)+IF(AND(OR(A888=2,B888=2,C888=2,D888=2,E888=2,F888=2,G888=2,H888=2,I888=2,J888=2,K888=2),Kinder!O890=Antrag!$C$4),W889,0)+IF(AND(OR(A888=2,B888=2,C888=2,D888=2,E888=2,F888=2,G888=2,H888=2,I888=2,J888=2,K888=2,L888=2),Kinder!P890=Antrag!$C$4),X889,0))/12)</f>
        <v>0</v>
      </c>
    </row>
    <row r="889" spans="1:91" x14ac:dyDescent="0.2">
      <c r="A889" s="124"/>
      <c r="M889">
        <f>Kinder!E889</f>
        <v>0</v>
      </c>
      <c r="N889">
        <f>Kinder!F889</f>
        <v>0</v>
      </c>
      <c r="O889">
        <f>Kinder!G889</f>
        <v>0</v>
      </c>
      <c r="P889">
        <f>Kinder!H889</f>
        <v>0</v>
      </c>
      <c r="Q889">
        <f>Kinder!I889</f>
        <v>0</v>
      </c>
      <c r="R889">
        <f>Kinder!J889</f>
        <v>0</v>
      </c>
      <c r="S889">
        <f>Kinder!K889</f>
        <v>0</v>
      </c>
      <c r="T889">
        <f>Kinder!L889</f>
        <v>0</v>
      </c>
      <c r="U889">
        <f>Kinder!M889</f>
        <v>0</v>
      </c>
      <c r="V889">
        <f>Kinder!N889</f>
        <v>0</v>
      </c>
      <c r="W889">
        <f>Kinder!O889</f>
        <v>0</v>
      </c>
      <c r="X889">
        <f>Kinder!P889</f>
        <v>0</v>
      </c>
      <c r="AX889">
        <f>IF(Kinder!BL888&gt;=4.5,IF('Berechnung 4_5 _ x'!D$5="Nein",4.5,IF(Kinder!AJ$903&lt;3,IF(MAX(Kinder!$AJ$903:AJ$903)&lt;3,4.5,Kinder!BL888),MIN('Berechnung 4_5 _ x'!$E$31:$F$32))),Kinder!BL888)</f>
        <v>0</v>
      </c>
      <c r="AY889">
        <f>IF(Kinder!BM888&gt;=4.5,IF('Berechnung 4_5 _ x'!E$5="Nein",4.5,IF(Kinder!AK$903&lt;3,IF(MAX(Kinder!$AJ$903:AK$903)&lt;3,4.5,Kinder!BM888),MIN('Berechnung 4_5 _ x'!$E$31:$F$32))),Kinder!BM888)</f>
        <v>0</v>
      </c>
      <c r="AZ889">
        <f>IF(Kinder!BN888&gt;=4.5,IF('Berechnung 4_5 _ x'!F$5="Nein",4.5,IF(Kinder!AL$903&lt;3,IF(MAX(Kinder!$AJ$903:AL$903)&lt;3,4.5,Kinder!BN888),MIN('Berechnung 4_5 _ x'!$E$31:$F$32))),Kinder!BN888)</f>
        <v>0</v>
      </c>
      <c r="BA889">
        <f>IF(Kinder!BO888&gt;=4.5,IF('Berechnung 4_5 _ x'!G$5="Nein",4.5,IF(Kinder!AM$903&lt;3,IF(MAX(Kinder!$AJ$903:AM$903)&lt;3,4.5,Kinder!BO888),MIN('Berechnung 4_5 _ x'!$E$31:$F$32))),Kinder!BO888)</f>
        <v>0</v>
      </c>
      <c r="BB889">
        <f>IF(Kinder!BP888&gt;=4.5,IF('Berechnung 4_5 _ x'!H$5="Nein",4.5,IF(Kinder!AN$903&lt;3,IF(MAX(Kinder!$AJ$903:AN$903)&lt;3,4.5,Kinder!BP888),MIN('Berechnung 4_5 _ x'!$E$31:$F$32))),Kinder!BP888)</f>
        <v>0</v>
      </c>
      <c r="BC889">
        <f>IF(Kinder!BQ888&gt;=4.5,IF('Berechnung 4_5 _ x'!I$5="Nein",4.5,IF(Kinder!AO$903&lt;3,IF(MAX(Kinder!$AJ$903:AO$903)&lt;3,4.5,Kinder!BQ888),MIN('Berechnung 4_5 _ x'!$E$31:$F$32))),Kinder!BQ888)</f>
        <v>0</v>
      </c>
      <c r="BD889">
        <f>IF(Kinder!BR888&gt;=4.5,IF('Berechnung 4_5 _ x'!J$5="Nein",4.5,IF(Kinder!AP$903&lt;3,IF(MAX(Kinder!$AJ$903:AP$903)&lt;3,4.5,Kinder!BR888),MIN('Berechnung 4_5 _ x'!$E$31:$F$32))),Kinder!BR888)</f>
        <v>0</v>
      </c>
      <c r="BE889">
        <f>IF(Kinder!BS888&gt;=4.5,IF('Berechnung 4_5 _ x'!K$5="Nein",4.5,IF(Kinder!AQ$903&lt;3,IF(MAX(Kinder!$AJ$903:AQ$903)&lt;3,4.5,Kinder!BS888),MIN('Berechnung 4_5 _ x'!$E$31:$F$32))),Kinder!BS888)</f>
        <v>0</v>
      </c>
      <c r="BF889">
        <f>IF(Kinder!BT888&gt;=4.5,IF('Berechnung 4_5 _ x'!L$5="Nein",4.5,IF(Kinder!AR$903&lt;3,IF(MAX(Kinder!$AJ$903:AR$903)&lt;3,4.5,Kinder!BT888),MIN('Berechnung 4_5 _ x'!$E$31:$F$32))),Kinder!BT888)</f>
        <v>0</v>
      </c>
      <c r="BG889">
        <f>IF(Kinder!BU888&gt;=4.5,IF('Berechnung 4_5 _ x'!M$5="Nein",4.5,IF(Kinder!AS$903&lt;3,IF(MAX(Kinder!$AJ$903:AS$903)&lt;3,4.5,Kinder!BU888),MIN('Berechnung 4_5 _ x'!$E$31:$F$32))),Kinder!BU888)</f>
        <v>0</v>
      </c>
      <c r="BH889">
        <f>IF(Kinder!BV888&gt;=4.5,IF('Berechnung 4_5 _ x'!N$5="Nein",4.5,IF(Kinder!AT$903&lt;3,IF(MAX(Kinder!$AJ$903:AT$903)&lt;3,4.5,Kinder!BV888),MIN('Berechnung 4_5 _ x'!$E$31:$F$32))),Kinder!BV888)</f>
        <v>0</v>
      </c>
      <c r="BI889">
        <f>IF(Kinder!BW888&gt;=4.5,IF('Berechnung 4_5 _ x'!O$5="Nein",4.5,IF(Kinder!AU$903&lt;3,IF(MAX(Kinder!$AJ$903:AU$903)&lt;3,4.5,Kinder!BW888),MIN('Berechnung 4_5 _ x'!$E$31:$F$32))),Kinder!BW888)</f>
        <v>0</v>
      </c>
      <c r="BJ889">
        <f t="shared" ref="BJ889:BU889" si="1476">MIN(AX888,AX889)*AX890</f>
        <v>0</v>
      </c>
      <c r="BK889">
        <f t="shared" si="1476"/>
        <v>0</v>
      </c>
      <c r="BL889">
        <f t="shared" si="1476"/>
        <v>0</v>
      </c>
      <c r="BM889">
        <f t="shared" si="1476"/>
        <v>0</v>
      </c>
      <c r="BN889">
        <f t="shared" si="1476"/>
        <v>0</v>
      </c>
      <c r="BO889">
        <f t="shared" si="1476"/>
        <v>0</v>
      </c>
      <c r="BP889">
        <f t="shared" si="1476"/>
        <v>0</v>
      </c>
      <c r="BQ889">
        <f t="shared" si="1476"/>
        <v>0</v>
      </c>
      <c r="BR889">
        <f t="shared" si="1476"/>
        <v>0</v>
      </c>
      <c r="BS889">
        <f t="shared" si="1476"/>
        <v>0</v>
      </c>
      <c r="BT889">
        <f t="shared" si="1476"/>
        <v>0</v>
      </c>
      <c r="BU889">
        <f t="shared" si="1476"/>
        <v>0</v>
      </c>
      <c r="BV889">
        <f>SUM(BJ889:BU889)</f>
        <v>0</v>
      </c>
      <c r="CJ889" s="78"/>
      <c r="CK889" s="581"/>
      <c r="CL889" s="581"/>
      <c r="CM889" s="581"/>
    </row>
    <row r="890" spans="1:91" ht="13.5" thickBot="1" x14ac:dyDescent="0.25">
      <c r="A890" s="167"/>
      <c r="B890" s="79"/>
      <c r="C890" s="79"/>
      <c r="D890" s="79"/>
      <c r="E890" s="79"/>
      <c r="F890" s="79"/>
      <c r="G890" s="79"/>
      <c r="H890" s="79"/>
      <c r="I890" s="79"/>
      <c r="J890" s="79"/>
      <c r="K890" s="79"/>
      <c r="L890" s="79"/>
      <c r="M890" s="79"/>
      <c r="N890" s="79"/>
      <c r="O890" s="79"/>
      <c r="P890" s="79"/>
      <c r="Q890" s="79"/>
      <c r="R890" s="79"/>
      <c r="S890" s="79"/>
      <c r="T890" s="79"/>
      <c r="U890" s="79"/>
      <c r="V890" s="79"/>
      <c r="W890" s="79"/>
      <c r="X890" s="79"/>
      <c r="Y890" s="79">
        <f t="shared" ref="Y890:AJ890" si="1477">A888*M889</f>
        <v>0</v>
      </c>
      <c r="Z890" s="79">
        <f t="shared" si="1477"/>
        <v>0</v>
      </c>
      <c r="AA890" s="79">
        <f t="shared" si="1477"/>
        <v>0</v>
      </c>
      <c r="AB890" s="79">
        <f t="shared" si="1477"/>
        <v>0</v>
      </c>
      <c r="AC890" s="79">
        <f t="shared" si="1477"/>
        <v>0</v>
      </c>
      <c r="AD890" s="79">
        <f t="shared" si="1477"/>
        <v>0</v>
      </c>
      <c r="AE890" s="79">
        <f t="shared" si="1477"/>
        <v>0</v>
      </c>
      <c r="AF890" s="79">
        <f t="shared" si="1477"/>
        <v>0</v>
      </c>
      <c r="AG890" s="79">
        <f t="shared" si="1477"/>
        <v>0</v>
      </c>
      <c r="AH890" s="79">
        <f t="shared" si="1477"/>
        <v>0</v>
      </c>
      <c r="AI890" s="79">
        <f t="shared" si="1477"/>
        <v>0</v>
      </c>
      <c r="AJ890" s="79">
        <f t="shared" si="1477"/>
        <v>0</v>
      </c>
      <c r="AK890" s="79">
        <f t="shared" ref="AK890:AV890" si="1478">IF(A888&gt;4.4,M889,A888*M889)</f>
        <v>0</v>
      </c>
      <c r="AL890" s="79">
        <f t="shared" si="1478"/>
        <v>0</v>
      </c>
      <c r="AM890" s="79">
        <f t="shared" si="1478"/>
        <v>0</v>
      </c>
      <c r="AN890" s="79">
        <f t="shared" si="1478"/>
        <v>0</v>
      </c>
      <c r="AO890" s="79">
        <f t="shared" si="1478"/>
        <v>0</v>
      </c>
      <c r="AP890" s="79">
        <f t="shared" si="1478"/>
        <v>0</v>
      </c>
      <c r="AQ890" s="79">
        <f t="shared" si="1478"/>
        <v>0</v>
      </c>
      <c r="AR890" s="79">
        <f t="shared" si="1478"/>
        <v>0</v>
      </c>
      <c r="AS890" s="79">
        <f t="shared" si="1478"/>
        <v>0</v>
      </c>
      <c r="AT890" s="79">
        <f t="shared" si="1478"/>
        <v>0</v>
      </c>
      <c r="AU890" s="79">
        <f t="shared" si="1478"/>
        <v>0</v>
      </c>
      <c r="AV890" s="79">
        <f t="shared" si="1478"/>
        <v>0</v>
      </c>
      <c r="AW890" s="79">
        <f>SUM(Y890:AJ890)</f>
        <v>0</v>
      </c>
      <c r="AX890" s="168">
        <f>Kinder!BL889</f>
        <v>0</v>
      </c>
      <c r="AY890" s="168">
        <f>Kinder!BM889</f>
        <v>0</v>
      </c>
      <c r="AZ890" s="168">
        <f>Kinder!BN889</f>
        <v>0</v>
      </c>
      <c r="BA890" s="168">
        <f>Kinder!BO889</f>
        <v>0</v>
      </c>
      <c r="BB890" s="168">
        <f>Kinder!BP889</f>
        <v>0</v>
      </c>
      <c r="BC890" s="168">
        <f>Kinder!BQ889</f>
        <v>0</v>
      </c>
      <c r="BD890" s="168">
        <f>Kinder!BR889</f>
        <v>0</v>
      </c>
      <c r="BE890" s="168">
        <f>Kinder!BS889</f>
        <v>0</v>
      </c>
      <c r="BF890" s="168">
        <f>Kinder!BT889</f>
        <v>0</v>
      </c>
      <c r="BG890" s="168">
        <f>Kinder!BU889</f>
        <v>0</v>
      </c>
      <c r="BH890" s="168">
        <f>Kinder!BV889</f>
        <v>0</v>
      </c>
      <c r="BI890" s="168">
        <f>Kinder!BW889</f>
        <v>0</v>
      </c>
      <c r="BV890" s="79"/>
      <c r="BW890" s="79">
        <f t="shared" ref="BW890:CH890" si="1479">IF(MIN(AX888,AX889)&gt;4.5,4.5*AX890,BJ889)</f>
        <v>0</v>
      </c>
      <c r="BX890" s="79">
        <f t="shared" si="1479"/>
        <v>0</v>
      </c>
      <c r="BY890" s="79">
        <f t="shared" si="1479"/>
        <v>0</v>
      </c>
      <c r="BZ890" s="79">
        <f t="shared" si="1479"/>
        <v>0</v>
      </c>
      <c r="CA890" s="79">
        <f t="shared" si="1479"/>
        <v>0</v>
      </c>
      <c r="CB890" s="79">
        <f t="shared" si="1479"/>
        <v>0</v>
      </c>
      <c r="CC890" s="79">
        <f t="shared" si="1479"/>
        <v>0</v>
      </c>
      <c r="CD890" s="79">
        <f t="shared" si="1479"/>
        <v>0</v>
      </c>
      <c r="CE890" s="79">
        <f t="shared" si="1479"/>
        <v>0</v>
      </c>
      <c r="CF890" s="79">
        <f t="shared" si="1479"/>
        <v>0</v>
      </c>
      <c r="CG890" s="79">
        <f t="shared" si="1479"/>
        <v>0</v>
      </c>
      <c r="CH890" s="79">
        <f t="shared" si="1479"/>
        <v>0</v>
      </c>
      <c r="CI890" s="79">
        <f>SUM(BW890:CH890)</f>
        <v>0</v>
      </c>
      <c r="CJ890" s="80"/>
      <c r="CK890" s="581"/>
      <c r="CL890" s="581"/>
      <c r="CM890" s="581"/>
    </row>
    <row r="891" spans="1:91" x14ac:dyDescent="0.2">
      <c r="A891" s="124">
        <f>Kinder!E891</f>
        <v>0</v>
      </c>
      <c r="B891">
        <f>Kinder!F891</f>
        <v>0</v>
      </c>
      <c r="C891">
        <f>Kinder!G891</f>
        <v>0</v>
      </c>
      <c r="D891">
        <f>Kinder!H891</f>
        <v>0</v>
      </c>
      <c r="E891">
        <f>Kinder!I891</f>
        <v>0</v>
      </c>
      <c r="F891">
        <f>Kinder!J891</f>
        <v>0</v>
      </c>
      <c r="G891">
        <f>Kinder!K891</f>
        <v>0</v>
      </c>
      <c r="H891">
        <f>Kinder!L891</f>
        <v>0</v>
      </c>
      <c r="I891">
        <f>Kinder!M891</f>
        <v>0</v>
      </c>
      <c r="J891">
        <f>Kinder!N891</f>
        <v>0</v>
      </c>
      <c r="K891">
        <f>Kinder!O891</f>
        <v>0</v>
      </c>
      <c r="L891">
        <f>Kinder!P891</f>
        <v>0</v>
      </c>
      <c r="AX891" s="165">
        <f>IF(Kinder!BL891=4.5,'Berechnung 4_5 _ x'!$E$31,Kinder!BL891)</f>
        <v>0</v>
      </c>
      <c r="AY891" s="165">
        <f>IF(Kinder!F891=4.5,'Berechnung 4_5 _ x'!$E$31,Kinder!F891)</f>
        <v>0</v>
      </c>
      <c r="AZ891" s="165">
        <f>IF(Kinder!G891=4.5,'Berechnung 4_5 _ x'!$E$31,Kinder!G891)</f>
        <v>0</v>
      </c>
      <c r="BA891" s="165">
        <f>IF(Kinder!H891=4.5,'Berechnung 4_5 _ x'!$E$31,Kinder!H891)</f>
        <v>0</v>
      </c>
      <c r="BB891" s="165">
        <f>IF(Kinder!I891=4.5,'Berechnung 4_5 _ x'!$E$31,Kinder!I891)</f>
        <v>0</v>
      </c>
      <c r="BC891" s="165">
        <f>IF(Kinder!J891=4.5,'Berechnung 4_5 _ x'!$E$31,Kinder!J891)</f>
        <v>0</v>
      </c>
      <c r="BD891" s="165">
        <f>IF(Kinder!K891=4.5,'Berechnung 4_5 _ x'!$E$31,Kinder!K891)</f>
        <v>0</v>
      </c>
      <c r="BE891" s="165">
        <f>IF(Kinder!L891=4.5,'Berechnung 4_5 _ x'!$E$31,Kinder!L891)</f>
        <v>0</v>
      </c>
      <c r="BF891" s="165">
        <f>IF(Kinder!M891=4.5,'Berechnung 4_5 _ x'!$E$31,Kinder!M891)</f>
        <v>0</v>
      </c>
      <c r="BG891" s="165">
        <f>IF(Kinder!N891=4.5,'Berechnung 4_5 _ x'!$E$31,Kinder!N891)</f>
        <v>0</v>
      </c>
      <c r="BH891" s="165">
        <f>IF(Kinder!O891=4.5,'Berechnung 4_5 _ x'!$E$31,Kinder!O891)</f>
        <v>0</v>
      </c>
      <c r="BI891" s="165">
        <f>IF(Kinder!P891=4.5,'Berechnung 4_5 _ x'!$E$31,Kinder!P891)</f>
        <v>0</v>
      </c>
      <c r="BJ891" s="165"/>
      <c r="BK891" s="165"/>
      <c r="BL891" s="165"/>
      <c r="BM891" s="165"/>
      <c r="BN891" s="165"/>
      <c r="BO891" s="165"/>
      <c r="BP891" s="165"/>
      <c r="BQ891" s="165"/>
      <c r="BR891" s="165"/>
      <c r="BS891" s="165"/>
      <c r="BT891" s="165"/>
      <c r="BU891" s="165"/>
      <c r="BW891">
        <f t="shared" ref="BW891:CH891" si="1480">IF(MIN(AX891,AX892)&gt;=4.5,1*AX893,BJ892)</f>
        <v>0</v>
      </c>
      <c r="BX891">
        <f t="shared" si="1480"/>
        <v>0</v>
      </c>
      <c r="BY891">
        <f t="shared" si="1480"/>
        <v>0</v>
      </c>
      <c r="BZ891">
        <f t="shared" si="1480"/>
        <v>0</v>
      </c>
      <c r="CA891">
        <f t="shared" si="1480"/>
        <v>0</v>
      </c>
      <c r="CB891">
        <f t="shared" si="1480"/>
        <v>0</v>
      </c>
      <c r="CC891">
        <f t="shared" si="1480"/>
        <v>0</v>
      </c>
      <c r="CD891">
        <f t="shared" si="1480"/>
        <v>0</v>
      </c>
      <c r="CE891">
        <f t="shared" si="1480"/>
        <v>0</v>
      </c>
      <c r="CF891">
        <f t="shared" si="1480"/>
        <v>0</v>
      </c>
      <c r="CG891">
        <f t="shared" si="1480"/>
        <v>0</v>
      </c>
      <c r="CH891">
        <f t="shared" si="1480"/>
        <v>0</v>
      </c>
      <c r="CJ891" s="78">
        <f>SUM(BW891:CH891)</f>
        <v>0</v>
      </c>
      <c r="CK891" s="581">
        <f>CL891+CM891</f>
        <v>0</v>
      </c>
      <c r="CL891" s="581">
        <f>IF(COUNTIF(Kinder!E893:P893,Antrag!$C$4)=0,0,(IF(AND(A891=2,Kinder!E893=Antrag!$C$4),M892,0)+IF(AND(OR(A891=2,B891=2),Kinder!F893=Antrag!$C$4),N892,0)+IF(AND(OR(A891=2,B891=2,C891=2),Kinder!G893=Antrag!$C$4),O892,0)+IF(AND(OR(A891=2,B891=2,C891=2,D891=2),Kinder!H893=Antrag!$C$4),P892,0)+IF(AND(OR(A891=2,B891=2,C891=2,D891=2,E891=2),Kinder!I893=Antrag!$C$4),Q892,0)+IF(AND(OR(A891=2,B891=2,C891=2,D891=2,E891=2,F891=2),Kinder!J893=Antrag!$C$4),R892,0))/12)</f>
        <v>0</v>
      </c>
      <c r="CM891" s="581">
        <f>IF(COUNTIF(Kinder!E893:P893,Antrag!$C$4)=0,0,(IF(AND(OR(A891=2,B891=2,C891=2,D891=2,E891=2,F891=2,G891=2),Kinder!K893=Antrag!$C$4),S892,0)+IF(AND(OR(A891=2,B891=2,C891=2,D891=2,E891=2,F891=2,G891=2,H891=2),Kinder!L893=Antrag!$C$4),T892,0)+IF(AND(OR(A891=2,B891=2,C891=2,D891=2,E891=2,F891=2,G891=2,H891=2,I891=2),Kinder!M893=Antrag!$C$4),U892,0)+IF(AND(OR(A891=2,B891=2,C891=2,D891=2,E891=2,F891=2,G891=2,H891=2,I891=2,J891=2),Kinder!N893=Antrag!$C$4),V892,0)+IF(AND(OR(A891=2,B891=2,C891=2,D891=2,E891=2,F891=2,G891=2,H891=2,I891=2,J891=2,K891=2),Kinder!O893=Antrag!$C$4),W892,0)+IF(AND(OR(A891=2,B891=2,C891=2,D891=2,E891=2,F891=2,G891=2,H891=2,I891=2,J891=2,K891=2,L891=2),Kinder!P893=Antrag!$C$4),X892,0))/12)</f>
        <v>0</v>
      </c>
    </row>
    <row r="892" spans="1:91" x14ac:dyDescent="0.2">
      <c r="A892" s="124"/>
      <c r="M892">
        <f>Kinder!E892</f>
        <v>0</v>
      </c>
      <c r="N892">
        <f>Kinder!F892</f>
        <v>0</v>
      </c>
      <c r="O892">
        <f>Kinder!G892</f>
        <v>0</v>
      </c>
      <c r="P892">
        <f>Kinder!H892</f>
        <v>0</v>
      </c>
      <c r="Q892">
        <f>Kinder!I892</f>
        <v>0</v>
      </c>
      <c r="R892">
        <f>Kinder!J892</f>
        <v>0</v>
      </c>
      <c r="S892">
        <f>Kinder!K892</f>
        <v>0</v>
      </c>
      <c r="T892">
        <f>Kinder!L892</f>
        <v>0</v>
      </c>
      <c r="U892">
        <f>Kinder!M892</f>
        <v>0</v>
      </c>
      <c r="V892">
        <f>Kinder!N892</f>
        <v>0</v>
      </c>
      <c r="W892">
        <f>Kinder!O892</f>
        <v>0</v>
      </c>
      <c r="X892">
        <f>Kinder!P892</f>
        <v>0</v>
      </c>
      <c r="AX892">
        <f>IF(Kinder!BL891&gt;=4.5,IF('Berechnung 4_5 _ x'!D$5="Nein",4.5,IF(Kinder!AJ$903&lt;3,IF(MAX(Kinder!$AJ$903:AJ$903)&lt;3,4.5,Kinder!BL891),MIN('Berechnung 4_5 _ x'!$E$31:$F$32))),Kinder!BL891)</f>
        <v>0</v>
      </c>
      <c r="AY892">
        <f>IF(Kinder!BM891&gt;=4.5,IF('Berechnung 4_5 _ x'!E$5="Nein",4.5,IF(Kinder!AK$903&lt;3,IF(MAX(Kinder!$AJ$903:AK$903)&lt;3,4.5,Kinder!BM891),MIN('Berechnung 4_5 _ x'!$E$31:$F$32))),Kinder!BM891)</f>
        <v>0</v>
      </c>
      <c r="AZ892">
        <f>IF(Kinder!BN891&gt;=4.5,IF('Berechnung 4_5 _ x'!F$5="Nein",4.5,IF(Kinder!AL$903&lt;3,IF(MAX(Kinder!$AJ$903:AL$903)&lt;3,4.5,Kinder!BN891),MIN('Berechnung 4_5 _ x'!$E$31:$F$32))),Kinder!BN891)</f>
        <v>0</v>
      </c>
      <c r="BA892">
        <f>IF(Kinder!BO891&gt;=4.5,IF('Berechnung 4_5 _ x'!G$5="Nein",4.5,IF(Kinder!AM$903&lt;3,IF(MAX(Kinder!$AJ$903:AM$903)&lt;3,4.5,Kinder!BO891),MIN('Berechnung 4_5 _ x'!$E$31:$F$32))),Kinder!BO891)</f>
        <v>0</v>
      </c>
      <c r="BB892">
        <f>IF(Kinder!BP891&gt;=4.5,IF('Berechnung 4_5 _ x'!H$5="Nein",4.5,IF(Kinder!AN$903&lt;3,IF(MAX(Kinder!$AJ$903:AN$903)&lt;3,4.5,Kinder!BP891),MIN('Berechnung 4_5 _ x'!$E$31:$F$32))),Kinder!BP891)</f>
        <v>0</v>
      </c>
      <c r="BC892">
        <f>IF(Kinder!BQ891&gt;=4.5,IF('Berechnung 4_5 _ x'!I$5="Nein",4.5,IF(Kinder!AO$903&lt;3,IF(MAX(Kinder!$AJ$903:AO$903)&lt;3,4.5,Kinder!BQ891),MIN('Berechnung 4_5 _ x'!$E$31:$F$32))),Kinder!BQ891)</f>
        <v>0</v>
      </c>
      <c r="BD892">
        <f>IF(Kinder!BR891&gt;=4.5,IF('Berechnung 4_5 _ x'!J$5="Nein",4.5,IF(Kinder!AP$903&lt;3,IF(MAX(Kinder!$AJ$903:AP$903)&lt;3,4.5,Kinder!BR891),MIN('Berechnung 4_5 _ x'!$E$31:$F$32))),Kinder!BR891)</f>
        <v>0</v>
      </c>
      <c r="BE892">
        <f>IF(Kinder!BS891&gt;=4.5,IF('Berechnung 4_5 _ x'!K$5="Nein",4.5,IF(Kinder!AQ$903&lt;3,IF(MAX(Kinder!$AJ$903:AQ$903)&lt;3,4.5,Kinder!BS891),MIN('Berechnung 4_5 _ x'!$E$31:$F$32))),Kinder!BS891)</f>
        <v>0</v>
      </c>
      <c r="BF892">
        <f>IF(Kinder!BT891&gt;=4.5,IF('Berechnung 4_5 _ x'!L$5="Nein",4.5,IF(Kinder!AR$903&lt;3,IF(MAX(Kinder!$AJ$903:AR$903)&lt;3,4.5,Kinder!BT891),MIN('Berechnung 4_5 _ x'!$E$31:$F$32))),Kinder!BT891)</f>
        <v>0</v>
      </c>
      <c r="BG892">
        <f>IF(Kinder!BU891&gt;=4.5,IF('Berechnung 4_5 _ x'!M$5="Nein",4.5,IF(Kinder!AS$903&lt;3,IF(MAX(Kinder!$AJ$903:AS$903)&lt;3,4.5,Kinder!BU891),MIN('Berechnung 4_5 _ x'!$E$31:$F$32))),Kinder!BU891)</f>
        <v>0</v>
      </c>
      <c r="BH892">
        <f>IF(Kinder!BV891&gt;=4.5,IF('Berechnung 4_5 _ x'!N$5="Nein",4.5,IF(Kinder!AT$903&lt;3,IF(MAX(Kinder!$AJ$903:AT$903)&lt;3,4.5,Kinder!BV891),MIN('Berechnung 4_5 _ x'!$E$31:$F$32))),Kinder!BV891)</f>
        <v>0</v>
      </c>
      <c r="BI892">
        <f>IF(Kinder!BW891&gt;=4.5,IF('Berechnung 4_5 _ x'!O$5="Nein",4.5,IF(Kinder!AU$903&lt;3,IF(MAX(Kinder!$AJ$903:AU$903)&lt;3,4.5,Kinder!BW891),MIN('Berechnung 4_5 _ x'!$E$31:$F$32))),Kinder!BW891)</f>
        <v>0</v>
      </c>
      <c r="BJ892">
        <f t="shared" ref="BJ892:BU892" si="1481">MIN(AX891,AX892)*AX893</f>
        <v>0</v>
      </c>
      <c r="BK892">
        <f t="shared" si="1481"/>
        <v>0</v>
      </c>
      <c r="BL892">
        <f t="shared" si="1481"/>
        <v>0</v>
      </c>
      <c r="BM892">
        <f t="shared" si="1481"/>
        <v>0</v>
      </c>
      <c r="BN892">
        <f t="shared" si="1481"/>
        <v>0</v>
      </c>
      <c r="BO892">
        <f t="shared" si="1481"/>
        <v>0</v>
      </c>
      <c r="BP892">
        <f t="shared" si="1481"/>
        <v>0</v>
      </c>
      <c r="BQ892">
        <f t="shared" si="1481"/>
        <v>0</v>
      </c>
      <c r="BR892">
        <f t="shared" si="1481"/>
        <v>0</v>
      </c>
      <c r="BS892">
        <f t="shared" si="1481"/>
        <v>0</v>
      </c>
      <c r="BT892">
        <f t="shared" si="1481"/>
        <v>0</v>
      </c>
      <c r="BU892">
        <f t="shared" si="1481"/>
        <v>0</v>
      </c>
      <c r="BV892">
        <f>SUM(BJ892:BU892)</f>
        <v>0</v>
      </c>
      <c r="CJ892" s="78"/>
      <c r="CK892" s="581"/>
      <c r="CL892" s="581"/>
      <c r="CM892" s="581"/>
    </row>
    <row r="893" spans="1:91" ht="13.5" thickBot="1" x14ac:dyDescent="0.25">
      <c r="A893" s="167"/>
      <c r="B893" s="79"/>
      <c r="C893" s="79"/>
      <c r="D893" s="79"/>
      <c r="E893" s="79"/>
      <c r="F893" s="79"/>
      <c r="G893" s="79"/>
      <c r="H893" s="79"/>
      <c r="I893" s="79"/>
      <c r="J893" s="79"/>
      <c r="K893" s="79"/>
      <c r="L893" s="79"/>
      <c r="M893" s="79"/>
      <c r="N893" s="79"/>
      <c r="O893" s="79"/>
      <c r="P893" s="79"/>
      <c r="Q893" s="79"/>
      <c r="R893" s="79"/>
      <c r="S893" s="79"/>
      <c r="T893" s="79"/>
      <c r="U893" s="79"/>
      <c r="V893" s="79"/>
      <c r="W893" s="79"/>
      <c r="X893" s="79"/>
      <c r="Y893" s="79">
        <f t="shared" ref="Y893:AJ893" si="1482">A891*M892</f>
        <v>0</v>
      </c>
      <c r="Z893" s="79">
        <f t="shared" si="1482"/>
        <v>0</v>
      </c>
      <c r="AA893" s="79">
        <f t="shared" si="1482"/>
        <v>0</v>
      </c>
      <c r="AB893" s="79">
        <f t="shared" si="1482"/>
        <v>0</v>
      </c>
      <c r="AC893" s="79">
        <f t="shared" si="1482"/>
        <v>0</v>
      </c>
      <c r="AD893" s="79">
        <f t="shared" si="1482"/>
        <v>0</v>
      </c>
      <c r="AE893" s="79">
        <f t="shared" si="1482"/>
        <v>0</v>
      </c>
      <c r="AF893" s="79">
        <f t="shared" si="1482"/>
        <v>0</v>
      </c>
      <c r="AG893" s="79">
        <f t="shared" si="1482"/>
        <v>0</v>
      </c>
      <c r="AH893" s="79">
        <f t="shared" si="1482"/>
        <v>0</v>
      </c>
      <c r="AI893" s="79">
        <f t="shared" si="1482"/>
        <v>0</v>
      </c>
      <c r="AJ893" s="79">
        <f t="shared" si="1482"/>
        <v>0</v>
      </c>
      <c r="AK893" s="79">
        <f t="shared" ref="AK893:AV893" si="1483">IF(A891&gt;4.4,M892,A891*M892)</f>
        <v>0</v>
      </c>
      <c r="AL893" s="79">
        <f t="shared" si="1483"/>
        <v>0</v>
      </c>
      <c r="AM893" s="79">
        <f t="shared" si="1483"/>
        <v>0</v>
      </c>
      <c r="AN893" s="79">
        <f t="shared" si="1483"/>
        <v>0</v>
      </c>
      <c r="AO893" s="79">
        <f t="shared" si="1483"/>
        <v>0</v>
      </c>
      <c r="AP893" s="79">
        <f t="shared" si="1483"/>
        <v>0</v>
      </c>
      <c r="AQ893" s="79">
        <f t="shared" si="1483"/>
        <v>0</v>
      </c>
      <c r="AR893" s="79">
        <f t="shared" si="1483"/>
        <v>0</v>
      </c>
      <c r="AS893" s="79">
        <f t="shared" si="1483"/>
        <v>0</v>
      </c>
      <c r="AT893" s="79">
        <f t="shared" si="1483"/>
        <v>0</v>
      </c>
      <c r="AU893" s="79">
        <f t="shared" si="1483"/>
        <v>0</v>
      </c>
      <c r="AV893" s="79">
        <f t="shared" si="1483"/>
        <v>0</v>
      </c>
      <c r="AW893" s="79">
        <f>SUM(Y893:AJ893)</f>
        <v>0</v>
      </c>
      <c r="AX893" s="168">
        <f>Kinder!BL892</f>
        <v>0</v>
      </c>
      <c r="AY893" s="168">
        <f>Kinder!BM892</f>
        <v>0</v>
      </c>
      <c r="AZ893" s="168">
        <f>Kinder!BN892</f>
        <v>0</v>
      </c>
      <c r="BA893" s="168">
        <f>Kinder!BO892</f>
        <v>0</v>
      </c>
      <c r="BB893" s="168">
        <f>Kinder!BP892</f>
        <v>0</v>
      </c>
      <c r="BC893" s="168">
        <f>Kinder!BQ892</f>
        <v>0</v>
      </c>
      <c r="BD893" s="168">
        <f>Kinder!BR892</f>
        <v>0</v>
      </c>
      <c r="BE893" s="168">
        <f>Kinder!BS892</f>
        <v>0</v>
      </c>
      <c r="BF893" s="168">
        <f>Kinder!BT892</f>
        <v>0</v>
      </c>
      <c r="BG893" s="168">
        <f>Kinder!BU892</f>
        <v>0</v>
      </c>
      <c r="BH893" s="168">
        <f>Kinder!BV892</f>
        <v>0</v>
      </c>
      <c r="BI893" s="168">
        <f>Kinder!BW892</f>
        <v>0</v>
      </c>
      <c r="BV893" s="79"/>
      <c r="BW893" s="79">
        <f t="shared" ref="BW893:CH893" si="1484">IF(MIN(AX891,AX892)&gt;4.5,4.5*AX893,BJ892)</f>
        <v>0</v>
      </c>
      <c r="BX893" s="79">
        <f t="shared" si="1484"/>
        <v>0</v>
      </c>
      <c r="BY893" s="79">
        <f t="shared" si="1484"/>
        <v>0</v>
      </c>
      <c r="BZ893" s="79">
        <f t="shared" si="1484"/>
        <v>0</v>
      </c>
      <c r="CA893" s="79">
        <f t="shared" si="1484"/>
        <v>0</v>
      </c>
      <c r="CB893" s="79">
        <f t="shared" si="1484"/>
        <v>0</v>
      </c>
      <c r="CC893" s="79">
        <f t="shared" si="1484"/>
        <v>0</v>
      </c>
      <c r="CD893" s="79">
        <f t="shared" si="1484"/>
        <v>0</v>
      </c>
      <c r="CE893" s="79">
        <f t="shared" si="1484"/>
        <v>0</v>
      </c>
      <c r="CF893" s="79">
        <f t="shared" si="1484"/>
        <v>0</v>
      </c>
      <c r="CG893" s="79">
        <f t="shared" si="1484"/>
        <v>0</v>
      </c>
      <c r="CH893" s="79">
        <f t="shared" si="1484"/>
        <v>0</v>
      </c>
      <c r="CI893" s="79">
        <f>SUM(BW893:CH893)</f>
        <v>0</v>
      </c>
      <c r="CJ893" s="80"/>
      <c r="CK893" s="581"/>
      <c r="CL893" s="581"/>
      <c r="CM893" s="581"/>
    </row>
    <row r="894" spans="1:91" x14ac:dyDescent="0.2">
      <c r="A894" s="124">
        <f>Kinder!E894</f>
        <v>0</v>
      </c>
      <c r="B894">
        <f>Kinder!F894</f>
        <v>0</v>
      </c>
      <c r="C894">
        <f>Kinder!G894</f>
        <v>0</v>
      </c>
      <c r="D894">
        <f>Kinder!H894</f>
        <v>0</v>
      </c>
      <c r="E894">
        <f>Kinder!I894</f>
        <v>0</v>
      </c>
      <c r="F894">
        <f>Kinder!J894</f>
        <v>0</v>
      </c>
      <c r="G894">
        <f>Kinder!K894</f>
        <v>0</v>
      </c>
      <c r="H894">
        <f>Kinder!L894</f>
        <v>0</v>
      </c>
      <c r="I894">
        <f>Kinder!M894</f>
        <v>0</v>
      </c>
      <c r="J894">
        <f>Kinder!N894</f>
        <v>0</v>
      </c>
      <c r="K894">
        <f>Kinder!O894</f>
        <v>0</v>
      </c>
      <c r="L894">
        <f>Kinder!P894</f>
        <v>0</v>
      </c>
      <c r="AX894" s="165">
        <f>IF(Kinder!BL894=4.5,'Berechnung 4_5 _ x'!$E$31,Kinder!BL894)</f>
        <v>0</v>
      </c>
      <c r="AY894" s="165">
        <f>IF(Kinder!F894=4.5,'Berechnung 4_5 _ x'!$E$31,Kinder!F894)</f>
        <v>0</v>
      </c>
      <c r="AZ894" s="165">
        <f>IF(Kinder!G894=4.5,'Berechnung 4_5 _ x'!$E$31,Kinder!G894)</f>
        <v>0</v>
      </c>
      <c r="BA894" s="165">
        <f>IF(Kinder!H894=4.5,'Berechnung 4_5 _ x'!$E$31,Kinder!H894)</f>
        <v>0</v>
      </c>
      <c r="BB894" s="165">
        <f>IF(Kinder!I894=4.5,'Berechnung 4_5 _ x'!$E$31,Kinder!I894)</f>
        <v>0</v>
      </c>
      <c r="BC894" s="165">
        <f>IF(Kinder!J894=4.5,'Berechnung 4_5 _ x'!$E$31,Kinder!J894)</f>
        <v>0</v>
      </c>
      <c r="BD894" s="165">
        <f>IF(Kinder!K894=4.5,'Berechnung 4_5 _ x'!$E$31,Kinder!K894)</f>
        <v>0</v>
      </c>
      <c r="BE894" s="165">
        <f>IF(Kinder!L894=4.5,'Berechnung 4_5 _ x'!$E$31,Kinder!L894)</f>
        <v>0</v>
      </c>
      <c r="BF894" s="165">
        <f>IF(Kinder!M894=4.5,'Berechnung 4_5 _ x'!$E$31,Kinder!M894)</f>
        <v>0</v>
      </c>
      <c r="BG894" s="165">
        <f>IF(Kinder!N894=4.5,'Berechnung 4_5 _ x'!$E$31,Kinder!N894)</f>
        <v>0</v>
      </c>
      <c r="BH894" s="165">
        <f>IF(Kinder!O894=4.5,'Berechnung 4_5 _ x'!$E$31,Kinder!O894)</f>
        <v>0</v>
      </c>
      <c r="BI894" s="165">
        <f>IF(Kinder!P894=4.5,'Berechnung 4_5 _ x'!$E$31,Kinder!P894)</f>
        <v>0</v>
      </c>
      <c r="BJ894" s="165"/>
      <c r="BK894" s="165"/>
      <c r="BL894" s="165"/>
      <c r="BM894" s="165"/>
      <c r="BN894" s="165"/>
      <c r="BO894" s="165"/>
      <c r="BP894" s="165"/>
      <c r="BQ894" s="165"/>
      <c r="BR894" s="165"/>
      <c r="BS894" s="165"/>
      <c r="BT894" s="165"/>
      <c r="BU894" s="165"/>
      <c r="BW894">
        <f t="shared" ref="BW894:CH894" si="1485">IF(MIN(AX894,AX895)&gt;=4.5,1*AX896,BJ895)</f>
        <v>0</v>
      </c>
      <c r="BX894">
        <f t="shared" si="1485"/>
        <v>0</v>
      </c>
      <c r="BY894">
        <f t="shared" si="1485"/>
        <v>0</v>
      </c>
      <c r="BZ894">
        <f t="shared" si="1485"/>
        <v>0</v>
      </c>
      <c r="CA894">
        <f t="shared" si="1485"/>
        <v>0</v>
      </c>
      <c r="CB894">
        <f t="shared" si="1485"/>
        <v>0</v>
      </c>
      <c r="CC894">
        <f t="shared" si="1485"/>
        <v>0</v>
      </c>
      <c r="CD894">
        <f t="shared" si="1485"/>
        <v>0</v>
      </c>
      <c r="CE894">
        <f t="shared" si="1485"/>
        <v>0</v>
      </c>
      <c r="CF894">
        <f t="shared" si="1485"/>
        <v>0</v>
      </c>
      <c r="CG894">
        <f t="shared" si="1485"/>
        <v>0</v>
      </c>
      <c r="CH894">
        <f t="shared" si="1485"/>
        <v>0</v>
      </c>
      <c r="CJ894" s="78">
        <f>SUM(BW894:CH894)</f>
        <v>0</v>
      </c>
      <c r="CK894" s="581">
        <f>CL894+CM894</f>
        <v>0</v>
      </c>
      <c r="CL894" s="581">
        <f>IF(COUNTIF(Kinder!E896:P896,Antrag!$C$4)=0,0,(IF(AND(A894=2,Kinder!E896=Antrag!$C$4),M895,0)+IF(AND(OR(A894=2,B894=2),Kinder!F896=Antrag!$C$4),N895,0)+IF(AND(OR(A894=2,B894=2,C894=2),Kinder!G896=Antrag!$C$4),O895,0)+IF(AND(OR(A894=2,B894=2,C894=2,D894=2),Kinder!H896=Antrag!$C$4),P895,0)+IF(AND(OR(A894=2,B894=2,C894=2,D894=2,E894=2),Kinder!I896=Antrag!$C$4),Q895,0)+IF(AND(OR(A894=2,B894=2,C894=2,D894=2,E894=2,F894=2),Kinder!J896=Antrag!$C$4),R895,0))/12)</f>
        <v>0</v>
      </c>
      <c r="CM894" s="581">
        <f>IF(COUNTIF(Kinder!E896:P896,Antrag!$C$4)=0,0,(IF(AND(OR(A894=2,B894=2,C894=2,D894=2,E894=2,F894=2,G894=2),Kinder!K896=Antrag!$C$4),S895,0)+IF(AND(OR(A894=2,B894=2,C894=2,D894=2,E894=2,F894=2,G894=2,H894=2),Kinder!L896=Antrag!$C$4),T895,0)+IF(AND(OR(A894=2,B894=2,C894=2,D894=2,E894=2,F894=2,G894=2,H894=2,I894=2),Kinder!M896=Antrag!$C$4),U895,0)+IF(AND(OR(A894=2,B894=2,C894=2,D894=2,E894=2,F894=2,G894=2,H894=2,I894=2,J894=2),Kinder!N896=Antrag!$C$4),V895,0)+IF(AND(OR(A894=2,B894=2,C894=2,D894=2,E894=2,F894=2,G894=2,H894=2,I894=2,J894=2,K894=2),Kinder!O896=Antrag!$C$4),W895,0)+IF(AND(OR(A894=2,B894=2,C894=2,D894=2,E894=2,F894=2,G894=2,H894=2,I894=2,J894=2,K894=2,L894=2),Kinder!P896=Antrag!$C$4),X895,0))/12)</f>
        <v>0</v>
      </c>
    </row>
    <row r="895" spans="1:91" x14ac:dyDescent="0.2">
      <c r="A895" s="124"/>
      <c r="M895">
        <f>Kinder!E895</f>
        <v>0</v>
      </c>
      <c r="N895">
        <f>Kinder!F895</f>
        <v>0</v>
      </c>
      <c r="O895">
        <f>Kinder!G895</f>
        <v>0</v>
      </c>
      <c r="P895">
        <f>Kinder!H895</f>
        <v>0</v>
      </c>
      <c r="Q895">
        <f>Kinder!I895</f>
        <v>0</v>
      </c>
      <c r="R895">
        <f>Kinder!J895</f>
        <v>0</v>
      </c>
      <c r="S895">
        <f>Kinder!K895</f>
        <v>0</v>
      </c>
      <c r="T895">
        <f>Kinder!L895</f>
        <v>0</v>
      </c>
      <c r="U895">
        <f>Kinder!M895</f>
        <v>0</v>
      </c>
      <c r="V895">
        <f>Kinder!N895</f>
        <v>0</v>
      </c>
      <c r="W895">
        <f>Kinder!O895</f>
        <v>0</v>
      </c>
      <c r="X895">
        <f>Kinder!P895</f>
        <v>0</v>
      </c>
      <c r="AX895">
        <f>IF(Kinder!BL894&gt;=4.5,IF('Berechnung 4_5 _ x'!D$5="Nein",4.5,IF(Kinder!AJ$903&lt;3,IF(MAX(Kinder!$AJ$903:AJ$903)&lt;3,4.5,Kinder!BL894),MIN('Berechnung 4_5 _ x'!$E$31:$F$32))),Kinder!BL894)</f>
        <v>0</v>
      </c>
      <c r="AY895">
        <f>IF(Kinder!BM894&gt;=4.5,IF('Berechnung 4_5 _ x'!E$5="Nein",4.5,IF(Kinder!AK$903&lt;3,IF(MAX(Kinder!$AJ$903:AK$903)&lt;3,4.5,Kinder!BM894),MIN('Berechnung 4_5 _ x'!$E$31:$F$32))),Kinder!BM894)</f>
        <v>0</v>
      </c>
      <c r="AZ895">
        <f>IF(Kinder!BN894&gt;=4.5,IF('Berechnung 4_5 _ x'!F$5="Nein",4.5,IF(Kinder!AL$903&lt;3,IF(MAX(Kinder!$AJ$903:AL$903)&lt;3,4.5,Kinder!BN894),MIN('Berechnung 4_5 _ x'!$E$31:$F$32))),Kinder!BN894)</f>
        <v>0</v>
      </c>
      <c r="BA895">
        <f>IF(Kinder!BO894&gt;=4.5,IF('Berechnung 4_5 _ x'!G$5="Nein",4.5,IF(Kinder!AM$903&lt;3,IF(MAX(Kinder!$AJ$903:AM$903)&lt;3,4.5,Kinder!BO894),MIN('Berechnung 4_5 _ x'!$E$31:$F$32))),Kinder!BO894)</f>
        <v>0</v>
      </c>
      <c r="BB895">
        <f>IF(Kinder!BP894&gt;=4.5,IF('Berechnung 4_5 _ x'!H$5="Nein",4.5,IF(Kinder!AN$903&lt;3,IF(MAX(Kinder!$AJ$903:AN$903)&lt;3,4.5,Kinder!BP894),MIN('Berechnung 4_5 _ x'!$E$31:$F$32))),Kinder!BP894)</f>
        <v>0</v>
      </c>
      <c r="BC895">
        <f>IF(Kinder!BQ894&gt;=4.5,IF('Berechnung 4_5 _ x'!I$5="Nein",4.5,IF(Kinder!AO$903&lt;3,IF(MAX(Kinder!$AJ$903:AO$903)&lt;3,4.5,Kinder!BQ894),MIN('Berechnung 4_5 _ x'!$E$31:$F$32))),Kinder!BQ894)</f>
        <v>0</v>
      </c>
      <c r="BD895">
        <f>IF(Kinder!BR894&gt;=4.5,IF('Berechnung 4_5 _ x'!J$5="Nein",4.5,IF(Kinder!AP$903&lt;3,IF(MAX(Kinder!$AJ$903:AP$903)&lt;3,4.5,Kinder!BR894),MIN('Berechnung 4_5 _ x'!$E$31:$F$32))),Kinder!BR894)</f>
        <v>0</v>
      </c>
      <c r="BE895">
        <f>IF(Kinder!BS894&gt;=4.5,IF('Berechnung 4_5 _ x'!K$5="Nein",4.5,IF(Kinder!AQ$903&lt;3,IF(MAX(Kinder!$AJ$903:AQ$903)&lt;3,4.5,Kinder!BS894),MIN('Berechnung 4_5 _ x'!$E$31:$F$32))),Kinder!BS894)</f>
        <v>0</v>
      </c>
      <c r="BF895">
        <f>IF(Kinder!BT894&gt;=4.5,IF('Berechnung 4_5 _ x'!L$5="Nein",4.5,IF(Kinder!AR$903&lt;3,IF(MAX(Kinder!$AJ$903:AR$903)&lt;3,4.5,Kinder!BT894),MIN('Berechnung 4_5 _ x'!$E$31:$F$32))),Kinder!BT894)</f>
        <v>0</v>
      </c>
      <c r="BG895">
        <f>IF(Kinder!BU894&gt;=4.5,IF('Berechnung 4_5 _ x'!M$5="Nein",4.5,IF(Kinder!AS$903&lt;3,IF(MAX(Kinder!$AJ$903:AS$903)&lt;3,4.5,Kinder!BU894),MIN('Berechnung 4_5 _ x'!$E$31:$F$32))),Kinder!BU894)</f>
        <v>0</v>
      </c>
      <c r="BH895">
        <f>IF(Kinder!BV894&gt;=4.5,IF('Berechnung 4_5 _ x'!N$5="Nein",4.5,IF(Kinder!AT$903&lt;3,IF(MAX(Kinder!$AJ$903:AT$903)&lt;3,4.5,Kinder!BV894),MIN('Berechnung 4_5 _ x'!$E$31:$F$32))),Kinder!BV894)</f>
        <v>0</v>
      </c>
      <c r="BI895">
        <f>IF(Kinder!BW894&gt;=4.5,IF('Berechnung 4_5 _ x'!O$5="Nein",4.5,IF(Kinder!AU$903&lt;3,IF(MAX(Kinder!$AJ$903:AU$903)&lt;3,4.5,Kinder!BW894),MIN('Berechnung 4_5 _ x'!$E$31:$F$32))),Kinder!BW894)</f>
        <v>0</v>
      </c>
      <c r="BJ895">
        <f t="shared" ref="BJ895:BU895" si="1486">MIN(AX894,AX895)*AX896</f>
        <v>0</v>
      </c>
      <c r="BK895">
        <f t="shared" si="1486"/>
        <v>0</v>
      </c>
      <c r="BL895">
        <f t="shared" si="1486"/>
        <v>0</v>
      </c>
      <c r="BM895">
        <f t="shared" si="1486"/>
        <v>0</v>
      </c>
      <c r="BN895">
        <f t="shared" si="1486"/>
        <v>0</v>
      </c>
      <c r="BO895">
        <f t="shared" si="1486"/>
        <v>0</v>
      </c>
      <c r="BP895">
        <f t="shared" si="1486"/>
        <v>0</v>
      </c>
      <c r="BQ895">
        <f t="shared" si="1486"/>
        <v>0</v>
      </c>
      <c r="BR895">
        <f t="shared" si="1486"/>
        <v>0</v>
      </c>
      <c r="BS895">
        <f t="shared" si="1486"/>
        <v>0</v>
      </c>
      <c r="BT895">
        <f t="shared" si="1486"/>
        <v>0</v>
      </c>
      <c r="BU895">
        <f t="shared" si="1486"/>
        <v>0</v>
      </c>
      <c r="BV895">
        <f>SUM(BJ895:BU895)</f>
        <v>0</v>
      </c>
      <c r="CJ895" s="78"/>
      <c r="CK895" s="581"/>
      <c r="CL895" s="581"/>
      <c r="CM895" s="581"/>
    </row>
    <row r="896" spans="1:91" ht="13.5" thickBot="1" x14ac:dyDescent="0.25">
      <c r="A896" s="167"/>
      <c r="B896" s="79"/>
      <c r="C896" s="79"/>
      <c r="D896" s="79"/>
      <c r="E896" s="79"/>
      <c r="F896" s="79"/>
      <c r="G896" s="79"/>
      <c r="H896" s="79"/>
      <c r="I896" s="79"/>
      <c r="J896" s="79"/>
      <c r="K896" s="79"/>
      <c r="L896" s="79"/>
      <c r="M896" s="79"/>
      <c r="N896" s="79"/>
      <c r="O896" s="79"/>
      <c r="P896" s="79"/>
      <c r="Q896" s="79"/>
      <c r="R896" s="79"/>
      <c r="S896" s="79"/>
      <c r="T896" s="79"/>
      <c r="U896" s="79"/>
      <c r="V896" s="79"/>
      <c r="W896" s="79"/>
      <c r="X896" s="79"/>
      <c r="Y896" s="79">
        <f t="shared" ref="Y896:AJ896" si="1487">A894*M895</f>
        <v>0</v>
      </c>
      <c r="Z896" s="79">
        <f t="shared" si="1487"/>
        <v>0</v>
      </c>
      <c r="AA896" s="79">
        <f t="shared" si="1487"/>
        <v>0</v>
      </c>
      <c r="AB896" s="79">
        <f t="shared" si="1487"/>
        <v>0</v>
      </c>
      <c r="AC896" s="79">
        <f t="shared" si="1487"/>
        <v>0</v>
      </c>
      <c r="AD896" s="79">
        <f t="shared" si="1487"/>
        <v>0</v>
      </c>
      <c r="AE896" s="79">
        <f t="shared" si="1487"/>
        <v>0</v>
      </c>
      <c r="AF896" s="79">
        <f t="shared" si="1487"/>
        <v>0</v>
      </c>
      <c r="AG896" s="79">
        <f t="shared" si="1487"/>
        <v>0</v>
      </c>
      <c r="AH896" s="79">
        <f t="shared" si="1487"/>
        <v>0</v>
      </c>
      <c r="AI896" s="79">
        <f t="shared" si="1487"/>
        <v>0</v>
      </c>
      <c r="AJ896" s="79">
        <f t="shared" si="1487"/>
        <v>0</v>
      </c>
      <c r="AK896" s="79">
        <f t="shared" ref="AK896:AV896" si="1488">IF(A894&gt;4.4,M895,A894*M895)</f>
        <v>0</v>
      </c>
      <c r="AL896" s="79">
        <f t="shared" si="1488"/>
        <v>0</v>
      </c>
      <c r="AM896" s="79">
        <f t="shared" si="1488"/>
        <v>0</v>
      </c>
      <c r="AN896" s="79">
        <f t="shared" si="1488"/>
        <v>0</v>
      </c>
      <c r="AO896" s="79">
        <f t="shared" si="1488"/>
        <v>0</v>
      </c>
      <c r="AP896" s="79">
        <f t="shared" si="1488"/>
        <v>0</v>
      </c>
      <c r="AQ896" s="79">
        <f t="shared" si="1488"/>
        <v>0</v>
      </c>
      <c r="AR896" s="79">
        <f t="shared" si="1488"/>
        <v>0</v>
      </c>
      <c r="AS896" s="79">
        <f t="shared" si="1488"/>
        <v>0</v>
      </c>
      <c r="AT896" s="79">
        <f t="shared" si="1488"/>
        <v>0</v>
      </c>
      <c r="AU896" s="79">
        <f t="shared" si="1488"/>
        <v>0</v>
      </c>
      <c r="AV896" s="79">
        <f t="shared" si="1488"/>
        <v>0</v>
      </c>
      <c r="AW896" s="79">
        <f>SUM(Y896:AJ896)</f>
        <v>0</v>
      </c>
      <c r="AX896" s="168">
        <f>Kinder!BL895</f>
        <v>0</v>
      </c>
      <c r="AY896" s="168">
        <f>Kinder!BM895</f>
        <v>0</v>
      </c>
      <c r="AZ896" s="168">
        <f>Kinder!BN895</f>
        <v>0</v>
      </c>
      <c r="BA896" s="168">
        <f>Kinder!BO895</f>
        <v>0</v>
      </c>
      <c r="BB896" s="168">
        <f>Kinder!BP895</f>
        <v>0</v>
      </c>
      <c r="BC896" s="168">
        <f>Kinder!BQ895</f>
        <v>0</v>
      </c>
      <c r="BD896" s="168">
        <f>Kinder!BR895</f>
        <v>0</v>
      </c>
      <c r="BE896" s="168">
        <f>Kinder!BS895</f>
        <v>0</v>
      </c>
      <c r="BF896" s="168">
        <f>Kinder!BT895</f>
        <v>0</v>
      </c>
      <c r="BG896" s="168">
        <f>Kinder!BU895</f>
        <v>0</v>
      </c>
      <c r="BH896" s="168">
        <f>Kinder!BV895</f>
        <v>0</v>
      </c>
      <c r="BI896" s="168">
        <f>Kinder!BW895</f>
        <v>0</v>
      </c>
      <c r="BV896" s="79"/>
      <c r="BW896" s="79">
        <f t="shared" ref="BW896:CH896" si="1489">IF(MIN(AX894,AX895)&gt;4.5,4.5*AX896,BJ895)</f>
        <v>0</v>
      </c>
      <c r="BX896" s="79">
        <f t="shared" si="1489"/>
        <v>0</v>
      </c>
      <c r="BY896" s="79">
        <f t="shared" si="1489"/>
        <v>0</v>
      </c>
      <c r="BZ896" s="79">
        <f t="shared" si="1489"/>
        <v>0</v>
      </c>
      <c r="CA896" s="79">
        <f t="shared" si="1489"/>
        <v>0</v>
      </c>
      <c r="CB896" s="79">
        <f t="shared" si="1489"/>
        <v>0</v>
      </c>
      <c r="CC896" s="79">
        <f t="shared" si="1489"/>
        <v>0</v>
      </c>
      <c r="CD896" s="79">
        <f t="shared" si="1489"/>
        <v>0</v>
      </c>
      <c r="CE896" s="79">
        <f t="shared" si="1489"/>
        <v>0</v>
      </c>
      <c r="CF896" s="79">
        <f t="shared" si="1489"/>
        <v>0</v>
      </c>
      <c r="CG896" s="79">
        <f t="shared" si="1489"/>
        <v>0</v>
      </c>
      <c r="CH896" s="79">
        <f t="shared" si="1489"/>
        <v>0</v>
      </c>
      <c r="CI896" s="79">
        <f>SUM(BW896:CH896)</f>
        <v>0</v>
      </c>
      <c r="CJ896" s="80"/>
      <c r="CK896" s="581"/>
      <c r="CL896" s="581"/>
      <c r="CM896" s="581"/>
    </row>
    <row r="897" spans="1:91" x14ac:dyDescent="0.2">
      <c r="A897" s="124">
        <f>Kinder!E897</f>
        <v>0</v>
      </c>
      <c r="B897">
        <f>Kinder!F897</f>
        <v>0</v>
      </c>
      <c r="C897">
        <f>Kinder!G897</f>
        <v>0</v>
      </c>
      <c r="D897">
        <f>Kinder!H897</f>
        <v>0</v>
      </c>
      <c r="E897">
        <f>Kinder!I897</f>
        <v>0</v>
      </c>
      <c r="F897">
        <f>Kinder!J897</f>
        <v>0</v>
      </c>
      <c r="G897">
        <f>Kinder!K897</f>
        <v>0</v>
      </c>
      <c r="H897">
        <f>Kinder!L897</f>
        <v>0</v>
      </c>
      <c r="I897">
        <f>Kinder!M897</f>
        <v>0</v>
      </c>
      <c r="J897">
        <f>Kinder!N897</f>
        <v>0</v>
      </c>
      <c r="K897">
        <f>Kinder!O897</f>
        <v>0</v>
      </c>
      <c r="L897">
        <f>Kinder!P897</f>
        <v>0</v>
      </c>
      <c r="AX897" s="165">
        <f>IF(Kinder!BL897=4.5,'Berechnung 4_5 _ x'!$E$31,Kinder!BL897)</f>
        <v>0</v>
      </c>
      <c r="AY897" s="165">
        <f>IF(Kinder!F897=4.5,'Berechnung 4_5 _ x'!$E$31,Kinder!F897)</f>
        <v>0</v>
      </c>
      <c r="AZ897" s="165">
        <f>IF(Kinder!G897=4.5,'Berechnung 4_5 _ x'!$E$31,Kinder!G897)</f>
        <v>0</v>
      </c>
      <c r="BA897" s="165">
        <f>IF(Kinder!H897=4.5,'Berechnung 4_5 _ x'!$E$31,Kinder!H897)</f>
        <v>0</v>
      </c>
      <c r="BB897" s="165">
        <f>IF(Kinder!I897=4.5,'Berechnung 4_5 _ x'!$E$31,Kinder!I897)</f>
        <v>0</v>
      </c>
      <c r="BC897" s="165">
        <f>IF(Kinder!J897=4.5,'Berechnung 4_5 _ x'!$E$31,Kinder!J897)</f>
        <v>0</v>
      </c>
      <c r="BD897" s="165">
        <f>IF(Kinder!K897=4.5,'Berechnung 4_5 _ x'!$E$31,Kinder!K897)</f>
        <v>0</v>
      </c>
      <c r="BE897" s="165">
        <f>IF(Kinder!L897=4.5,'Berechnung 4_5 _ x'!$E$31,Kinder!L897)</f>
        <v>0</v>
      </c>
      <c r="BF897" s="165">
        <f>IF(Kinder!M897=4.5,'Berechnung 4_5 _ x'!$E$31,Kinder!M897)</f>
        <v>0</v>
      </c>
      <c r="BG897" s="165">
        <f>IF(Kinder!N897=4.5,'Berechnung 4_5 _ x'!$E$31,Kinder!N897)</f>
        <v>0</v>
      </c>
      <c r="BH897" s="165">
        <f>IF(Kinder!O897=4.5,'Berechnung 4_5 _ x'!$E$31,Kinder!O897)</f>
        <v>0</v>
      </c>
      <c r="BI897" s="165">
        <f>IF(Kinder!P897=4.5,'Berechnung 4_5 _ x'!$E$31,Kinder!P897)</f>
        <v>0</v>
      </c>
      <c r="BJ897" s="165"/>
      <c r="BK897" s="165"/>
      <c r="BL897" s="165"/>
      <c r="BM897" s="165"/>
      <c r="BN897" s="165"/>
      <c r="BO897" s="165"/>
      <c r="BP897" s="165"/>
      <c r="BQ897" s="165"/>
      <c r="BR897" s="165"/>
      <c r="BS897" s="165"/>
      <c r="BT897" s="165"/>
      <c r="BU897" s="165"/>
      <c r="BW897">
        <f t="shared" ref="BW897:CH897" si="1490">IF(MIN(AX897,AX898)&gt;=4.5,1*AX899,BJ898)</f>
        <v>0</v>
      </c>
      <c r="BX897">
        <f t="shared" si="1490"/>
        <v>0</v>
      </c>
      <c r="BY897">
        <f t="shared" si="1490"/>
        <v>0</v>
      </c>
      <c r="BZ897">
        <f t="shared" si="1490"/>
        <v>0</v>
      </c>
      <c r="CA897">
        <f t="shared" si="1490"/>
        <v>0</v>
      </c>
      <c r="CB897">
        <f t="shared" si="1490"/>
        <v>0</v>
      </c>
      <c r="CC897">
        <f t="shared" si="1490"/>
        <v>0</v>
      </c>
      <c r="CD897">
        <f t="shared" si="1490"/>
        <v>0</v>
      </c>
      <c r="CE897">
        <f t="shared" si="1490"/>
        <v>0</v>
      </c>
      <c r="CF897">
        <f t="shared" si="1490"/>
        <v>0</v>
      </c>
      <c r="CG897">
        <f t="shared" si="1490"/>
        <v>0</v>
      </c>
      <c r="CH897">
        <f t="shared" si="1490"/>
        <v>0</v>
      </c>
      <c r="CJ897" s="78">
        <f>SUM(BW897:CH897)</f>
        <v>0</v>
      </c>
      <c r="CK897" s="581">
        <f>CL897+CM897</f>
        <v>0</v>
      </c>
      <c r="CL897" s="581">
        <f>IF(COUNTIF(Kinder!E899:P899,Antrag!$C$4)=0,0,(IF(AND(A897=2,Kinder!E899=Antrag!$C$4),M898,0)+IF(AND(OR(A897=2,B897=2),Kinder!F899=Antrag!$C$4),N898,0)+IF(AND(OR(A897=2,B897=2,C897=2),Kinder!G899=Antrag!$C$4),O898,0)+IF(AND(OR(A897=2,B897=2,C897=2,D897=2),Kinder!H899=Antrag!$C$4),P898,0)+IF(AND(OR(A897=2,B897=2,C897=2,D897=2,E897=2),Kinder!I899=Antrag!$C$4),Q898,0)+IF(AND(OR(A897=2,B897=2,C897=2,D897=2,E897=2,F897=2),Kinder!J899=Antrag!$C$4),R898,0))/12)</f>
        <v>0</v>
      </c>
      <c r="CM897" s="581">
        <f>IF(COUNTIF(Kinder!E899:P899,Antrag!$C$4)=0,0,(IF(AND(OR(A897=2,B897=2,C897=2,D897=2,E897=2,F897=2,G897=2),Kinder!K899=Antrag!$C$4),S898,0)+IF(AND(OR(A897=2,B897=2,C897=2,D897=2,E897=2,F897=2,G897=2,H897=2),Kinder!L899=Antrag!$C$4),T898,0)+IF(AND(OR(A897=2,B897=2,C897=2,D897=2,E897=2,F897=2,G897=2,H897=2,I897=2),Kinder!M899=Antrag!$C$4),U898,0)+IF(AND(OR(A897=2,B897=2,C897=2,D897=2,E897=2,F897=2,G897=2,H897=2,I897=2,J897=2),Kinder!N899=Antrag!$C$4),V898,0)+IF(AND(OR(A897=2,B897=2,C897=2,D897=2,E897=2,F897=2,G897=2,H897=2,I897=2,J897=2,K897=2),Kinder!O899=Antrag!$C$4),W898,0)+IF(AND(OR(A897=2,B897=2,C897=2,D897=2,E897=2,F897=2,G897=2,H897=2,I897=2,J897=2,K897=2,L897=2),Kinder!P899=Antrag!$C$4),X898,0))/12)</f>
        <v>0</v>
      </c>
    </row>
    <row r="898" spans="1:91" x14ac:dyDescent="0.2">
      <c r="A898" s="124"/>
      <c r="M898">
        <f>Kinder!E898</f>
        <v>0</v>
      </c>
      <c r="N898">
        <f>Kinder!F898</f>
        <v>0</v>
      </c>
      <c r="O898">
        <f>Kinder!G898</f>
        <v>0</v>
      </c>
      <c r="P898">
        <f>Kinder!H898</f>
        <v>0</v>
      </c>
      <c r="Q898">
        <f>Kinder!I898</f>
        <v>0</v>
      </c>
      <c r="R898">
        <f>Kinder!J898</f>
        <v>0</v>
      </c>
      <c r="S898">
        <f>Kinder!K898</f>
        <v>0</v>
      </c>
      <c r="T898">
        <f>Kinder!L898</f>
        <v>0</v>
      </c>
      <c r="U898">
        <f>Kinder!M898</f>
        <v>0</v>
      </c>
      <c r="V898">
        <f>Kinder!N898</f>
        <v>0</v>
      </c>
      <c r="W898">
        <f>Kinder!O898</f>
        <v>0</v>
      </c>
      <c r="X898">
        <f>Kinder!P898</f>
        <v>0</v>
      </c>
      <c r="AX898">
        <f>IF(Kinder!BL897&gt;=4.5,IF('Berechnung 4_5 _ x'!D$5="Nein",4.5,IF(Kinder!AJ$903&lt;3,IF(MAX(Kinder!$AJ$903:AJ$903)&lt;3,4.5,Kinder!BL897),MIN('Berechnung 4_5 _ x'!$E$31:$F$32))),Kinder!BL897)</f>
        <v>0</v>
      </c>
      <c r="AY898">
        <f>IF(Kinder!BM897&gt;=4.5,IF('Berechnung 4_5 _ x'!E$5="Nein",4.5,IF(Kinder!AK$903&lt;3,IF(MAX(Kinder!$AJ$903:AK$903)&lt;3,4.5,Kinder!BM897),MIN('Berechnung 4_5 _ x'!$E$31:$F$32))),Kinder!BM897)</f>
        <v>0</v>
      </c>
      <c r="AZ898">
        <f>IF(Kinder!BN897&gt;=4.5,IF('Berechnung 4_5 _ x'!F$5="Nein",4.5,IF(Kinder!AL$903&lt;3,IF(MAX(Kinder!$AJ$903:AL$903)&lt;3,4.5,Kinder!BN897),MIN('Berechnung 4_5 _ x'!$E$31:$F$32))),Kinder!BN897)</f>
        <v>0</v>
      </c>
      <c r="BA898">
        <f>IF(Kinder!BO897&gt;=4.5,IF('Berechnung 4_5 _ x'!G$5="Nein",4.5,IF(Kinder!AM$903&lt;3,IF(MAX(Kinder!$AJ$903:AM$903)&lt;3,4.5,Kinder!BO897),MIN('Berechnung 4_5 _ x'!$E$31:$F$32))),Kinder!BO897)</f>
        <v>0</v>
      </c>
      <c r="BB898">
        <f>IF(Kinder!BP897&gt;=4.5,IF('Berechnung 4_5 _ x'!H$5="Nein",4.5,IF(Kinder!AN$903&lt;3,IF(MAX(Kinder!$AJ$903:AN$903)&lt;3,4.5,Kinder!BP897),MIN('Berechnung 4_5 _ x'!$E$31:$F$32))),Kinder!BP897)</f>
        <v>0</v>
      </c>
      <c r="BC898">
        <f>IF(Kinder!BQ897&gt;=4.5,IF('Berechnung 4_5 _ x'!I$5="Nein",4.5,IF(Kinder!AO$903&lt;3,IF(MAX(Kinder!$AJ$903:AO$903)&lt;3,4.5,Kinder!BQ897),MIN('Berechnung 4_5 _ x'!$E$31:$F$32))),Kinder!BQ897)</f>
        <v>0</v>
      </c>
      <c r="BD898">
        <f>IF(Kinder!BR897&gt;=4.5,IF('Berechnung 4_5 _ x'!J$5="Nein",4.5,IF(Kinder!AP$903&lt;3,IF(MAX(Kinder!$AJ$903:AP$903)&lt;3,4.5,Kinder!BR897),MIN('Berechnung 4_5 _ x'!$E$31:$F$32))),Kinder!BR897)</f>
        <v>0</v>
      </c>
      <c r="BE898">
        <f>IF(Kinder!BS897&gt;=4.5,IF('Berechnung 4_5 _ x'!K$5="Nein",4.5,IF(Kinder!AQ$903&lt;3,IF(MAX(Kinder!$AJ$903:AQ$903)&lt;3,4.5,Kinder!BS897),MIN('Berechnung 4_5 _ x'!$E$31:$F$32))),Kinder!BS897)</f>
        <v>0</v>
      </c>
      <c r="BF898">
        <f>IF(Kinder!BT897&gt;=4.5,IF('Berechnung 4_5 _ x'!L$5="Nein",4.5,IF(Kinder!AR$903&lt;3,IF(MAX(Kinder!$AJ$903:AR$903)&lt;3,4.5,Kinder!BT897),MIN('Berechnung 4_5 _ x'!$E$31:$F$32))),Kinder!BT897)</f>
        <v>0</v>
      </c>
      <c r="BG898">
        <f>IF(Kinder!BU897&gt;=4.5,IF('Berechnung 4_5 _ x'!M$5="Nein",4.5,IF(Kinder!AS$903&lt;3,IF(MAX(Kinder!$AJ$903:AS$903)&lt;3,4.5,Kinder!BU897),MIN('Berechnung 4_5 _ x'!$E$31:$F$32))),Kinder!BU897)</f>
        <v>0</v>
      </c>
      <c r="BH898">
        <f>IF(Kinder!BV897&gt;=4.5,IF('Berechnung 4_5 _ x'!N$5="Nein",4.5,IF(Kinder!AT$903&lt;3,IF(MAX(Kinder!$AJ$903:AT$903)&lt;3,4.5,Kinder!BV897),MIN('Berechnung 4_5 _ x'!$E$31:$F$32))),Kinder!BV897)</f>
        <v>0</v>
      </c>
      <c r="BI898">
        <f>IF(Kinder!BW897&gt;=4.5,IF('Berechnung 4_5 _ x'!O$5="Nein",4.5,IF(Kinder!AU$903&lt;3,IF(MAX(Kinder!$AJ$903:AU$903)&lt;3,4.5,Kinder!BW897),MIN('Berechnung 4_5 _ x'!$E$31:$F$32))),Kinder!BW897)</f>
        <v>0</v>
      </c>
      <c r="BJ898">
        <f t="shared" ref="BJ898:BU898" si="1491">MIN(AX897,AX898)*AX899</f>
        <v>0</v>
      </c>
      <c r="BK898">
        <f t="shared" si="1491"/>
        <v>0</v>
      </c>
      <c r="BL898">
        <f t="shared" si="1491"/>
        <v>0</v>
      </c>
      <c r="BM898">
        <f t="shared" si="1491"/>
        <v>0</v>
      </c>
      <c r="BN898">
        <f t="shared" si="1491"/>
        <v>0</v>
      </c>
      <c r="BO898">
        <f t="shared" si="1491"/>
        <v>0</v>
      </c>
      <c r="BP898">
        <f t="shared" si="1491"/>
        <v>0</v>
      </c>
      <c r="BQ898">
        <f t="shared" si="1491"/>
        <v>0</v>
      </c>
      <c r="BR898">
        <f t="shared" si="1491"/>
        <v>0</v>
      </c>
      <c r="BS898">
        <f t="shared" si="1491"/>
        <v>0</v>
      </c>
      <c r="BT898">
        <f t="shared" si="1491"/>
        <v>0</v>
      </c>
      <c r="BU898">
        <f t="shared" si="1491"/>
        <v>0</v>
      </c>
      <c r="BV898">
        <f>SUM(BJ898:BU898)</f>
        <v>0</v>
      </c>
      <c r="CJ898" s="78"/>
      <c r="CK898" s="581"/>
      <c r="CL898" s="581"/>
      <c r="CM898" s="581"/>
    </row>
    <row r="899" spans="1:91" ht="13.5" thickBot="1" x14ac:dyDescent="0.25">
      <c r="A899" s="167"/>
      <c r="B899" s="79"/>
      <c r="C899" s="79"/>
      <c r="D899" s="79"/>
      <c r="E899" s="79"/>
      <c r="F899" s="79"/>
      <c r="G899" s="79"/>
      <c r="H899" s="79"/>
      <c r="I899" s="79"/>
      <c r="J899" s="79"/>
      <c r="K899" s="79"/>
      <c r="L899" s="79"/>
      <c r="M899" s="79"/>
      <c r="N899" s="79"/>
      <c r="O899" s="79"/>
      <c r="P899" s="79"/>
      <c r="Q899" s="79"/>
      <c r="R899" s="79"/>
      <c r="S899" s="79"/>
      <c r="T899" s="79"/>
      <c r="U899" s="79"/>
      <c r="V899" s="79"/>
      <c r="W899" s="79"/>
      <c r="X899" s="79"/>
      <c r="Y899" s="79">
        <f t="shared" ref="Y899:AJ899" si="1492">A897*M898</f>
        <v>0</v>
      </c>
      <c r="Z899" s="79">
        <f t="shared" si="1492"/>
        <v>0</v>
      </c>
      <c r="AA899" s="79">
        <f t="shared" si="1492"/>
        <v>0</v>
      </c>
      <c r="AB899" s="79">
        <f t="shared" si="1492"/>
        <v>0</v>
      </c>
      <c r="AC899" s="79">
        <f t="shared" si="1492"/>
        <v>0</v>
      </c>
      <c r="AD899" s="79">
        <f t="shared" si="1492"/>
        <v>0</v>
      </c>
      <c r="AE899" s="79">
        <f t="shared" si="1492"/>
        <v>0</v>
      </c>
      <c r="AF899" s="79">
        <f t="shared" si="1492"/>
        <v>0</v>
      </c>
      <c r="AG899" s="79">
        <f t="shared" si="1492"/>
        <v>0</v>
      </c>
      <c r="AH899" s="79">
        <f t="shared" si="1492"/>
        <v>0</v>
      </c>
      <c r="AI899" s="79">
        <f t="shared" si="1492"/>
        <v>0</v>
      </c>
      <c r="AJ899" s="79">
        <f t="shared" si="1492"/>
        <v>0</v>
      </c>
      <c r="AK899" s="79">
        <f t="shared" ref="AK899:AV899" si="1493">IF(A897&gt;4.4,M898,A897*M898)</f>
        <v>0</v>
      </c>
      <c r="AL899" s="79">
        <f t="shared" si="1493"/>
        <v>0</v>
      </c>
      <c r="AM899" s="79">
        <f t="shared" si="1493"/>
        <v>0</v>
      </c>
      <c r="AN899" s="79">
        <f t="shared" si="1493"/>
        <v>0</v>
      </c>
      <c r="AO899" s="79">
        <f t="shared" si="1493"/>
        <v>0</v>
      </c>
      <c r="AP899" s="79">
        <f t="shared" si="1493"/>
        <v>0</v>
      </c>
      <c r="AQ899" s="79">
        <f t="shared" si="1493"/>
        <v>0</v>
      </c>
      <c r="AR899" s="79">
        <f t="shared" si="1493"/>
        <v>0</v>
      </c>
      <c r="AS899" s="79">
        <f t="shared" si="1493"/>
        <v>0</v>
      </c>
      <c r="AT899" s="79">
        <f t="shared" si="1493"/>
        <v>0</v>
      </c>
      <c r="AU899" s="79">
        <f t="shared" si="1493"/>
        <v>0</v>
      </c>
      <c r="AV899" s="79">
        <f t="shared" si="1493"/>
        <v>0</v>
      </c>
      <c r="AW899" s="79">
        <f>SUM(Y899:AJ899)</f>
        <v>0</v>
      </c>
      <c r="AX899" s="168">
        <f>Kinder!BL898</f>
        <v>0</v>
      </c>
      <c r="AY899" s="168">
        <f>Kinder!BM898</f>
        <v>0</v>
      </c>
      <c r="AZ899" s="168">
        <f>Kinder!BN898</f>
        <v>0</v>
      </c>
      <c r="BA899" s="168">
        <f>Kinder!BO898</f>
        <v>0</v>
      </c>
      <c r="BB899" s="168">
        <f>Kinder!BP898</f>
        <v>0</v>
      </c>
      <c r="BC899" s="168">
        <f>Kinder!BQ898</f>
        <v>0</v>
      </c>
      <c r="BD899" s="168">
        <f>Kinder!BR898</f>
        <v>0</v>
      </c>
      <c r="BE899" s="168">
        <f>Kinder!BS898</f>
        <v>0</v>
      </c>
      <c r="BF899" s="168">
        <f>Kinder!BT898</f>
        <v>0</v>
      </c>
      <c r="BG899" s="168">
        <f>Kinder!BU898</f>
        <v>0</v>
      </c>
      <c r="BH899" s="168">
        <f>Kinder!BV898</f>
        <v>0</v>
      </c>
      <c r="BI899" s="168">
        <f>Kinder!BW898</f>
        <v>0</v>
      </c>
      <c r="BV899" s="79"/>
      <c r="BW899" s="79">
        <f t="shared" ref="BW899:CH899" si="1494">IF(MIN(AX897,AX898)&gt;4.5,4.5*AX899,BJ898)</f>
        <v>0</v>
      </c>
      <c r="BX899" s="79">
        <f t="shared" si="1494"/>
        <v>0</v>
      </c>
      <c r="BY899" s="79">
        <f t="shared" si="1494"/>
        <v>0</v>
      </c>
      <c r="BZ899" s="79">
        <f t="shared" si="1494"/>
        <v>0</v>
      </c>
      <c r="CA899" s="79">
        <f t="shared" si="1494"/>
        <v>0</v>
      </c>
      <c r="CB899" s="79">
        <f t="shared" si="1494"/>
        <v>0</v>
      </c>
      <c r="CC899" s="79">
        <f t="shared" si="1494"/>
        <v>0</v>
      </c>
      <c r="CD899" s="79">
        <f t="shared" si="1494"/>
        <v>0</v>
      </c>
      <c r="CE899" s="79">
        <f t="shared" si="1494"/>
        <v>0</v>
      </c>
      <c r="CF899" s="79">
        <f t="shared" si="1494"/>
        <v>0</v>
      </c>
      <c r="CG899" s="79">
        <f t="shared" si="1494"/>
        <v>0</v>
      </c>
      <c r="CH899" s="79">
        <f t="shared" si="1494"/>
        <v>0</v>
      </c>
      <c r="CI899" s="79">
        <f>SUM(BW899:CH899)</f>
        <v>0</v>
      </c>
      <c r="CJ899" s="80"/>
      <c r="CK899" s="581"/>
      <c r="CL899" s="581"/>
      <c r="CM899" s="581"/>
    </row>
    <row r="900" spans="1:91" x14ac:dyDescent="0.2">
      <c r="A900" s="124">
        <f>Kinder!E900</f>
        <v>0</v>
      </c>
      <c r="B900">
        <f>Kinder!F900</f>
        <v>0</v>
      </c>
      <c r="C900">
        <f>Kinder!G900</f>
        <v>0</v>
      </c>
      <c r="D900">
        <f>Kinder!H900</f>
        <v>0</v>
      </c>
      <c r="E900">
        <f>Kinder!I900</f>
        <v>0</v>
      </c>
      <c r="F900">
        <f>Kinder!J900</f>
        <v>0</v>
      </c>
      <c r="G900">
        <f>Kinder!K900</f>
        <v>0</v>
      </c>
      <c r="H900">
        <f>Kinder!L900</f>
        <v>0</v>
      </c>
      <c r="I900">
        <f>Kinder!M900</f>
        <v>0</v>
      </c>
      <c r="J900">
        <f>Kinder!N900</f>
        <v>0</v>
      </c>
      <c r="K900">
        <f>Kinder!O900</f>
        <v>0</v>
      </c>
      <c r="L900">
        <f>Kinder!P900</f>
        <v>0</v>
      </c>
      <c r="AX900" s="165">
        <f>IF(Kinder!BL900=4.5,'Berechnung 4_5 _ x'!$E$31,Kinder!BL900)</f>
        <v>0</v>
      </c>
      <c r="AY900" s="165">
        <f>IF(Kinder!F900=4.5,'Berechnung 4_5 _ x'!$E$31,Kinder!F900)</f>
        <v>0</v>
      </c>
      <c r="AZ900" s="165">
        <f>IF(Kinder!G900=4.5,'Berechnung 4_5 _ x'!$E$31,Kinder!G900)</f>
        <v>0</v>
      </c>
      <c r="BA900" s="165">
        <f>IF(Kinder!H900=4.5,'Berechnung 4_5 _ x'!$E$31,Kinder!H900)</f>
        <v>0</v>
      </c>
      <c r="BB900" s="165">
        <f>IF(Kinder!I900=4.5,'Berechnung 4_5 _ x'!$E$31,Kinder!I900)</f>
        <v>0</v>
      </c>
      <c r="BC900" s="165">
        <f>IF(Kinder!J900=4.5,'Berechnung 4_5 _ x'!$E$31,Kinder!J900)</f>
        <v>0</v>
      </c>
      <c r="BD900" s="165">
        <f>IF(Kinder!K900=4.5,'Berechnung 4_5 _ x'!$E$31,Kinder!K900)</f>
        <v>0</v>
      </c>
      <c r="BE900" s="165">
        <f>IF(Kinder!L900=4.5,'Berechnung 4_5 _ x'!$E$31,Kinder!L900)</f>
        <v>0</v>
      </c>
      <c r="BF900" s="165">
        <f>IF(Kinder!M900=4.5,'Berechnung 4_5 _ x'!$E$31,Kinder!M900)</f>
        <v>0</v>
      </c>
      <c r="BG900" s="165">
        <f>IF(Kinder!N900=4.5,'Berechnung 4_5 _ x'!$E$31,Kinder!N900)</f>
        <v>0</v>
      </c>
      <c r="BH900" s="165">
        <f>IF(Kinder!O900=4.5,'Berechnung 4_5 _ x'!$E$31,Kinder!O900)</f>
        <v>0</v>
      </c>
      <c r="BI900" s="165">
        <f>IF(Kinder!P900=4.5,'Berechnung 4_5 _ x'!$E$31,Kinder!P900)</f>
        <v>0</v>
      </c>
      <c r="BJ900" s="165"/>
      <c r="BK900" s="165"/>
      <c r="BL900" s="165"/>
      <c r="BM900" s="165"/>
      <c r="BN900" s="165"/>
      <c r="BO900" s="165"/>
      <c r="BP900" s="165"/>
      <c r="BQ900" s="165"/>
      <c r="BR900" s="165"/>
      <c r="BS900" s="165"/>
      <c r="BT900" s="165"/>
      <c r="BU900" s="165"/>
      <c r="BW900">
        <f t="shared" ref="BW900:CH900" si="1495">IF(MIN(AX900,AX901)&gt;=4.5,1*AX902,BJ901)</f>
        <v>0</v>
      </c>
      <c r="BX900">
        <f t="shared" si="1495"/>
        <v>0</v>
      </c>
      <c r="BY900">
        <f t="shared" si="1495"/>
        <v>0</v>
      </c>
      <c r="BZ900">
        <f t="shared" si="1495"/>
        <v>0</v>
      </c>
      <c r="CA900">
        <f t="shared" si="1495"/>
        <v>0</v>
      </c>
      <c r="CB900">
        <f t="shared" si="1495"/>
        <v>0</v>
      </c>
      <c r="CC900">
        <f t="shared" si="1495"/>
        <v>0</v>
      </c>
      <c r="CD900">
        <f t="shared" si="1495"/>
        <v>0</v>
      </c>
      <c r="CE900">
        <f t="shared" si="1495"/>
        <v>0</v>
      </c>
      <c r="CF900">
        <f t="shared" si="1495"/>
        <v>0</v>
      </c>
      <c r="CG900">
        <f t="shared" si="1495"/>
        <v>0</v>
      </c>
      <c r="CH900">
        <f t="shared" si="1495"/>
        <v>0</v>
      </c>
      <c r="CJ900" s="78">
        <f>SUM(BW900:CH900)</f>
        <v>0</v>
      </c>
      <c r="CK900" s="581">
        <f>CL900+CM900</f>
        <v>0</v>
      </c>
      <c r="CL900" s="581">
        <f>IF(COUNTIF(Kinder!E902:P902,Antrag!$C$4)=0,0,(IF(AND(A900=2,Kinder!E902=Antrag!$C$4),M901,0)+IF(AND(OR(A900=2,B900=2),Kinder!F902=Antrag!$C$4),N901,0)+IF(AND(OR(A900=2,B900=2,C900=2),Kinder!G902=Antrag!$C$4),O901,0)+IF(AND(OR(A900=2,B900=2,C900=2,D900=2),Kinder!H902=Antrag!$C$4),P901,0)+IF(AND(OR(A900=2,B900=2,C900=2,D900=2,E900=2),Kinder!I902=Antrag!$C$4),Q901,0)+IF(AND(OR(A900=2,B900=2,C900=2,D900=2,E900=2,F900=2),Kinder!J902=Antrag!$C$4),R901,0))/12)</f>
        <v>0</v>
      </c>
      <c r="CM900" s="581">
        <f>IF(COUNTIF(Kinder!E902:P902,Antrag!$C$4)=0,0,(IF(AND(OR(A900=2,B900=2,C900=2,D900=2,E900=2,F900=2,G900=2),Kinder!K902=Antrag!$C$4),S901,0)+IF(AND(OR(A900=2,B900=2,C900=2,D900=2,E900=2,F900=2,G900=2,H900=2),Kinder!L902=Antrag!$C$4),T901,0)+IF(AND(OR(A900=2,B900=2,C900=2,D900=2,E900=2,F900=2,G900=2,H900=2,I900=2),Kinder!M902=Antrag!$C$4),U901,0)+IF(AND(OR(A900=2,B900=2,C900=2,D900=2,E900=2,F900=2,G900=2,H900=2,I900=2,J900=2),Kinder!N902=Antrag!$C$4),V901,0)+IF(AND(OR(A900=2,B900=2,C900=2,D900=2,E900=2,F900=2,G900=2,H900=2,I900=2,J900=2,K900=2),Kinder!O902=Antrag!$C$4),W901,0)+IF(AND(OR(A900=2,B900=2,C900=2,D900=2,E900=2,F900=2,G900=2,H900=2,I900=2,J900=2,K900=2,L900=2),Kinder!P902=Antrag!$C$4),X901,0))/12)</f>
        <v>0</v>
      </c>
    </row>
    <row r="901" spans="1:91" x14ac:dyDescent="0.2">
      <c r="A901" s="124"/>
      <c r="M901">
        <f>Kinder!E901</f>
        <v>0</v>
      </c>
      <c r="N901">
        <f>Kinder!F901</f>
        <v>0</v>
      </c>
      <c r="O901">
        <f>Kinder!G901</f>
        <v>0</v>
      </c>
      <c r="P901">
        <f>Kinder!H901</f>
        <v>0</v>
      </c>
      <c r="Q901">
        <f>Kinder!I901</f>
        <v>0</v>
      </c>
      <c r="R901">
        <f>Kinder!J901</f>
        <v>0</v>
      </c>
      <c r="S901">
        <f>Kinder!K901</f>
        <v>0</v>
      </c>
      <c r="T901">
        <f>Kinder!L901</f>
        <v>0</v>
      </c>
      <c r="U901">
        <f>Kinder!M901</f>
        <v>0</v>
      </c>
      <c r="V901">
        <f>Kinder!N901</f>
        <v>0</v>
      </c>
      <c r="W901">
        <f>Kinder!O901</f>
        <v>0</v>
      </c>
      <c r="X901">
        <f>Kinder!P901</f>
        <v>0</v>
      </c>
      <c r="AX901">
        <f>IF(Kinder!BL900&gt;=4.5,IF('Berechnung 4_5 _ x'!D$5="Nein",4.5,IF(Kinder!AJ$903&lt;3,IF(MAX(Kinder!$AJ$903:AJ$903)&lt;3,4.5,Kinder!BL900),MIN('Berechnung 4_5 _ x'!$E$31:$F$32))),Kinder!BL900)</f>
        <v>0</v>
      </c>
      <c r="AY901">
        <f>IF(Kinder!BM900&gt;=4.5,IF('Berechnung 4_5 _ x'!E$5="Nein",4.5,IF(Kinder!AK$903&lt;3,IF(MAX(Kinder!$AJ$903:AK$903)&lt;3,4.5,Kinder!BM900),MIN('Berechnung 4_5 _ x'!$E$31:$F$32))),Kinder!BM900)</f>
        <v>0</v>
      </c>
      <c r="AZ901">
        <f>IF(Kinder!BN900&gt;=4.5,IF('Berechnung 4_5 _ x'!F$5="Nein",4.5,IF(Kinder!AL$903&lt;3,IF(MAX(Kinder!$AJ$903:AL$903)&lt;3,4.5,Kinder!BN900),MIN('Berechnung 4_5 _ x'!$E$31:$F$32))),Kinder!BN900)</f>
        <v>0</v>
      </c>
      <c r="BA901">
        <f>IF(Kinder!BO900&gt;=4.5,IF('Berechnung 4_5 _ x'!G$5="Nein",4.5,IF(Kinder!AM$903&lt;3,IF(MAX(Kinder!$AJ$903:AM$903)&lt;3,4.5,Kinder!BO900),MIN('Berechnung 4_5 _ x'!$E$31:$F$32))),Kinder!BO900)</f>
        <v>0</v>
      </c>
      <c r="BB901">
        <f>IF(Kinder!BP900&gt;=4.5,IF('Berechnung 4_5 _ x'!H$5="Nein",4.5,IF(Kinder!AN$903&lt;3,IF(MAX(Kinder!$AJ$903:AN$903)&lt;3,4.5,Kinder!BP900),MIN('Berechnung 4_5 _ x'!$E$31:$F$32))),Kinder!BP900)</f>
        <v>0</v>
      </c>
      <c r="BC901">
        <f>IF(Kinder!BQ900&gt;=4.5,IF('Berechnung 4_5 _ x'!I$5="Nein",4.5,IF(Kinder!AO$903&lt;3,IF(MAX(Kinder!$AJ$903:AO$903)&lt;3,4.5,Kinder!BQ900),MIN('Berechnung 4_5 _ x'!$E$31:$F$32))),Kinder!BQ900)</f>
        <v>0</v>
      </c>
      <c r="BD901">
        <f>IF(Kinder!BR900&gt;=4.5,IF('Berechnung 4_5 _ x'!J$5="Nein",4.5,IF(Kinder!AP$903&lt;3,IF(MAX(Kinder!$AJ$903:AP$903)&lt;3,4.5,Kinder!BR900),MIN('Berechnung 4_5 _ x'!$E$31:$F$32))),Kinder!BR900)</f>
        <v>0</v>
      </c>
      <c r="BE901">
        <f>IF(Kinder!BS900&gt;=4.5,IF('Berechnung 4_5 _ x'!K$5="Nein",4.5,IF(Kinder!AQ$903&lt;3,IF(MAX(Kinder!$AJ$903:AQ$903)&lt;3,4.5,Kinder!BS900),MIN('Berechnung 4_5 _ x'!$E$31:$F$32))),Kinder!BS900)</f>
        <v>0</v>
      </c>
      <c r="BF901">
        <f>IF(Kinder!BT900&gt;=4.5,IF('Berechnung 4_5 _ x'!L$5="Nein",4.5,IF(Kinder!AR$903&lt;3,IF(MAX(Kinder!$AJ$903:AR$903)&lt;3,4.5,Kinder!BT900),MIN('Berechnung 4_5 _ x'!$E$31:$F$32))),Kinder!BT900)</f>
        <v>0</v>
      </c>
      <c r="BG901">
        <f>IF(Kinder!BU900&gt;=4.5,IF('Berechnung 4_5 _ x'!M$5="Nein",4.5,IF(Kinder!AS$903&lt;3,IF(MAX(Kinder!$AJ$903:AS$903)&lt;3,4.5,Kinder!BU900),MIN('Berechnung 4_5 _ x'!$E$31:$F$32))),Kinder!BU900)</f>
        <v>0</v>
      </c>
      <c r="BH901">
        <f>IF(Kinder!BV900&gt;=4.5,IF('Berechnung 4_5 _ x'!N$5="Nein",4.5,IF(Kinder!AT$903&lt;3,IF(MAX(Kinder!$AJ$903:AT$903)&lt;3,4.5,Kinder!BV900),MIN('Berechnung 4_5 _ x'!$E$31:$F$32))),Kinder!BV900)</f>
        <v>0</v>
      </c>
      <c r="BI901">
        <f>IF(Kinder!BW900&gt;=4.5,IF('Berechnung 4_5 _ x'!O$5="Nein",4.5,IF(Kinder!AU$903&lt;3,IF(MAX(Kinder!$AJ$903:AU$903)&lt;3,4.5,Kinder!BW900),MIN('Berechnung 4_5 _ x'!$E$31:$F$32))),Kinder!BW900)</f>
        <v>0</v>
      </c>
      <c r="BJ901">
        <f t="shared" ref="BJ901:BU901" si="1496">MIN(AX900,AX901)*AX902</f>
        <v>0</v>
      </c>
      <c r="BK901">
        <f t="shared" si="1496"/>
        <v>0</v>
      </c>
      <c r="BL901">
        <f t="shared" si="1496"/>
        <v>0</v>
      </c>
      <c r="BM901">
        <f t="shared" si="1496"/>
        <v>0</v>
      </c>
      <c r="BN901">
        <f t="shared" si="1496"/>
        <v>0</v>
      </c>
      <c r="BO901">
        <f t="shared" si="1496"/>
        <v>0</v>
      </c>
      <c r="BP901">
        <f t="shared" si="1496"/>
        <v>0</v>
      </c>
      <c r="BQ901">
        <f t="shared" si="1496"/>
        <v>0</v>
      </c>
      <c r="BR901">
        <f t="shared" si="1496"/>
        <v>0</v>
      </c>
      <c r="BS901">
        <f t="shared" si="1496"/>
        <v>0</v>
      </c>
      <c r="BT901">
        <f t="shared" si="1496"/>
        <v>0</v>
      </c>
      <c r="BU901">
        <f t="shared" si="1496"/>
        <v>0</v>
      </c>
      <c r="BV901">
        <f>SUM(BJ901:BU901)</f>
        <v>0</v>
      </c>
      <c r="CJ901" s="78"/>
      <c r="CK901" s="581"/>
      <c r="CL901" s="581"/>
      <c r="CM901" s="581"/>
    </row>
    <row r="902" spans="1:91" ht="13.5" thickBot="1" x14ac:dyDescent="0.25">
      <c r="A902" s="167"/>
      <c r="B902" s="79"/>
      <c r="C902" s="79"/>
      <c r="D902" s="79"/>
      <c r="E902" s="79"/>
      <c r="F902" s="79"/>
      <c r="G902" s="79"/>
      <c r="H902" s="79"/>
      <c r="I902" s="79"/>
      <c r="J902" s="79"/>
      <c r="K902" s="79"/>
      <c r="L902" s="79"/>
      <c r="M902" s="79"/>
      <c r="N902" s="79"/>
      <c r="O902" s="79"/>
      <c r="P902" s="79"/>
      <c r="Q902" s="79"/>
      <c r="R902" s="79"/>
      <c r="S902" s="79"/>
      <c r="T902" s="79"/>
      <c r="U902" s="79"/>
      <c r="V902" s="79"/>
      <c r="W902" s="79"/>
      <c r="X902" s="79"/>
      <c r="Y902" s="79">
        <f t="shared" ref="Y902:AJ902" si="1497">A900*M901</f>
        <v>0</v>
      </c>
      <c r="Z902" s="79">
        <f t="shared" si="1497"/>
        <v>0</v>
      </c>
      <c r="AA902" s="79">
        <f t="shared" si="1497"/>
        <v>0</v>
      </c>
      <c r="AB902" s="79">
        <f t="shared" si="1497"/>
        <v>0</v>
      </c>
      <c r="AC902" s="79">
        <f t="shared" si="1497"/>
        <v>0</v>
      </c>
      <c r="AD902" s="79">
        <f t="shared" si="1497"/>
        <v>0</v>
      </c>
      <c r="AE902" s="79">
        <f t="shared" si="1497"/>
        <v>0</v>
      </c>
      <c r="AF902" s="79">
        <f t="shared" si="1497"/>
        <v>0</v>
      </c>
      <c r="AG902" s="79">
        <f t="shared" si="1497"/>
        <v>0</v>
      </c>
      <c r="AH902" s="79">
        <f t="shared" si="1497"/>
        <v>0</v>
      </c>
      <c r="AI902" s="79">
        <f t="shared" si="1497"/>
        <v>0</v>
      </c>
      <c r="AJ902" s="79">
        <f t="shared" si="1497"/>
        <v>0</v>
      </c>
      <c r="AK902" s="79">
        <f t="shared" ref="AK902:AV902" si="1498">IF(A900&gt;4.4,M901,A900*M901)</f>
        <v>0</v>
      </c>
      <c r="AL902" s="79">
        <f t="shared" si="1498"/>
        <v>0</v>
      </c>
      <c r="AM902" s="79">
        <f t="shared" si="1498"/>
        <v>0</v>
      </c>
      <c r="AN902" s="79">
        <f t="shared" si="1498"/>
        <v>0</v>
      </c>
      <c r="AO902" s="79">
        <f t="shared" si="1498"/>
        <v>0</v>
      </c>
      <c r="AP902" s="79">
        <f t="shared" si="1498"/>
        <v>0</v>
      </c>
      <c r="AQ902" s="79">
        <f t="shared" si="1498"/>
        <v>0</v>
      </c>
      <c r="AR902" s="79">
        <f t="shared" si="1498"/>
        <v>0</v>
      </c>
      <c r="AS902" s="79">
        <f t="shared" si="1498"/>
        <v>0</v>
      </c>
      <c r="AT902" s="79">
        <f t="shared" si="1498"/>
        <v>0</v>
      </c>
      <c r="AU902" s="79">
        <f t="shared" si="1498"/>
        <v>0</v>
      </c>
      <c r="AV902" s="79">
        <f t="shared" si="1498"/>
        <v>0</v>
      </c>
      <c r="AW902" s="79">
        <f>SUM(Y902:AJ902)</f>
        <v>0</v>
      </c>
      <c r="AX902" s="168">
        <f>Kinder!BL901</f>
        <v>0</v>
      </c>
      <c r="AY902" s="168">
        <f>Kinder!BM901</f>
        <v>0</v>
      </c>
      <c r="AZ902" s="168">
        <f>Kinder!BN901</f>
        <v>0</v>
      </c>
      <c r="BA902" s="168">
        <f>Kinder!BO901</f>
        <v>0</v>
      </c>
      <c r="BB902" s="168">
        <f>Kinder!BP901</f>
        <v>0</v>
      </c>
      <c r="BC902" s="168">
        <f>Kinder!BQ901</f>
        <v>0</v>
      </c>
      <c r="BD902" s="168">
        <f>Kinder!BR901</f>
        <v>0</v>
      </c>
      <c r="BE902" s="168">
        <f>Kinder!BS901</f>
        <v>0</v>
      </c>
      <c r="BF902" s="168">
        <f>Kinder!BT901</f>
        <v>0</v>
      </c>
      <c r="BG902" s="168">
        <f>Kinder!BU901</f>
        <v>0</v>
      </c>
      <c r="BH902" s="168">
        <f>Kinder!BV901</f>
        <v>0</v>
      </c>
      <c r="BI902" s="168">
        <f>Kinder!BW901</f>
        <v>0</v>
      </c>
      <c r="BV902" s="79"/>
      <c r="BW902" s="79">
        <f t="shared" ref="BW902:CH902" si="1499">IF(MIN(AX900,AX901)&gt;4.5,4.5*AX902,BJ901)</f>
        <v>0</v>
      </c>
      <c r="BX902" s="79">
        <f t="shared" si="1499"/>
        <v>0</v>
      </c>
      <c r="BY902" s="79">
        <f t="shared" si="1499"/>
        <v>0</v>
      </c>
      <c r="BZ902" s="79">
        <f t="shared" si="1499"/>
        <v>0</v>
      </c>
      <c r="CA902" s="79">
        <f t="shared" si="1499"/>
        <v>0</v>
      </c>
      <c r="CB902" s="79">
        <f t="shared" si="1499"/>
        <v>0</v>
      </c>
      <c r="CC902" s="79">
        <f t="shared" si="1499"/>
        <v>0</v>
      </c>
      <c r="CD902" s="79">
        <f t="shared" si="1499"/>
        <v>0</v>
      </c>
      <c r="CE902" s="79">
        <f t="shared" si="1499"/>
        <v>0</v>
      </c>
      <c r="CF902" s="79">
        <f t="shared" si="1499"/>
        <v>0</v>
      </c>
      <c r="CG902" s="79">
        <f t="shared" si="1499"/>
        <v>0</v>
      </c>
      <c r="CH902" s="79">
        <f t="shared" si="1499"/>
        <v>0</v>
      </c>
      <c r="CI902" s="79">
        <f>SUM(BW902:CH902)</f>
        <v>0</v>
      </c>
      <c r="CJ902" s="80"/>
      <c r="CK902" s="581"/>
      <c r="CL902" s="581"/>
      <c r="CM902" s="581"/>
    </row>
    <row r="903" spans="1:91" x14ac:dyDescent="0.2">
      <c r="CK903" s="581"/>
    </row>
    <row r="904" spans="1:91" x14ac:dyDescent="0.2">
      <c r="CK904" s="581"/>
    </row>
    <row r="905" spans="1:91" x14ac:dyDescent="0.2">
      <c r="CK905" s="581"/>
    </row>
    <row r="906" spans="1:91" x14ac:dyDescent="0.2">
      <c r="CK906" s="581"/>
    </row>
    <row r="907" spans="1:91" x14ac:dyDescent="0.2">
      <c r="CK907" s="581"/>
    </row>
    <row r="908" spans="1:91" x14ac:dyDescent="0.2">
      <c r="CK908" s="581"/>
    </row>
    <row r="909" spans="1:91" x14ac:dyDescent="0.2">
      <c r="CK909" s="581"/>
    </row>
    <row r="910" spans="1:91" x14ac:dyDescent="0.2">
      <c r="CK910" s="581"/>
    </row>
    <row r="911" spans="1:91" x14ac:dyDescent="0.2">
      <c r="CK911" s="581"/>
    </row>
  </sheetData>
  <sheetProtection password="9FF7" sheet="1" objects="1" scenarios="1"/>
  <mergeCells count="903">
    <mergeCell ref="CK903:CK905"/>
    <mergeCell ref="CK906:CK908"/>
    <mergeCell ref="CK909:CK911"/>
    <mergeCell ref="CK885:CK887"/>
    <mergeCell ref="CK888:CK890"/>
    <mergeCell ref="CK891:CK893"/>
    <mergeCell ref="CK894:CK896"/>
    <mergeCell ref="CK897:CK899"/>
    <mergeCell ref="CK900:CK902"/>
    <mergeCell ref="CK837:CK839"/>
    <mergeCell ref="CK840:CK842"/>
    <mergeCell ref="CK861:CK863"/>
    <mergeCell ref="CK864:CK866"/>
    <mergeCell ref="CK843:CK845"/>
    <mergeCell ref="CK846:CK848"/>
    <mergeCell ref="CK879:CK881"/>
    <mergeCell ref="CK882:CK884"/>
    <mergeCell ref="CK849:CK851"/>
    <mergeCell ref="CK852:CK854"/>
    <mergeCell ref="CK855:CK857"/>
    <mergeCell ref="CK858:CK860"/>
    <mergeCell ref="CK873:CK875"/>
    <mergeCell ref="CK876:CK878"/>
    <mergeCell ref="CK867:CK869"/>
    <mergeCell ref="CK870:CK872"/>
    <mergeCell ref="CK828:CK830"/>
    <mergeCell ref="CK807:CK809"/>
    <mergeCell ref="CK810:CK812"/>
    <mergeCell ref="CK831:CK833"/>
    <mergeCell ref="CK834:CK836"/>
    <mergeCell ref="CK813:CK815"/>
    <mergeCell ref="CK816:CK818"/>
    <mergeCell ref="CK819:CK821"/>
    <mergeCell ref="CK822:CK824"/>
    <mergeCell ref="CK735:CK737"/>
    <mergeCell ref="CK738:CK740"/>
    <mergeCell ref="CK774:CK776"/>
    <mergeCell ref="CK765:CK767"/>
    <mergeCell ref="CK768:CK770"/>
    <mergeCell ref="CK795:CK797"/>
    <mergeCell ref="CK798:CK800"/>
    <mergeCell ref="CK777:CK779"/>
    <mergeCell ref="CK780:CK782"/>
    <mergeCell ref="CK783:CK785"/>
    <mergeCell ref="CK786:CK788"/>
    <mergeCell ref="CK789:CK791"/>
    <mergeCell ref="CK792:CK794"/>
    <mergeCell ref="CK744:CK746"/>
    <mergeCell ref="CK759:CK761"/>
    <mergeCell ref="CK762:CK764"/>
    <mergeCell ref="CK771:CK773"/>
    <mergeCell ref="CK756:CK758"/>
    <mergeCell ref="CK741:CK743"/>
    <mergeCell ref="CK801:CK803"/>
    <mergeCell ref="CK804:CK806"/>
    <mergeCell ref="CK825:CK827"/>
    <mergeCell ref="CK753:CK755"/>
    <mergeCell ref="CK747:CK749"/>
    <mergeCell ref="CK750:CK752"/>
    <mergeCell ref="CK669:CK671"/>
    <mergeCell ref="CK672:CK674"/>
    <mergeCell ref="CK675:CK677"/>
    <mergeCell ref="CK678:CK680"/>
    <mergeCell ref="CK681:CK683"/>
    <mergeCell ref="CK684:CK686"/>
    <mergeCell ref="CK687:CK689"/>
    <mergeCell ref="CK690:CK692"/>
    <mergeCell ref="CK717:CK719"/>
    <mergeCell ref="CK699:CK701"/>
    <mergeCell ref="CK702:CK704"/>
    <mergeCell ref="CK693:CK695"/>
    <mergeCell ref="CK696:CK698"/>
    <mergeCell ref="CK705:CK707"/>
    <mergeCell ref="CK708:CK710"/>
    <mergeCell ref="CK711:CK713"/>
    <mergeCell ref="CK714:CK716"/>
    <mergeCell ref="CK720:CK722"/>
    <mergeCell ref="CK729:CK731"/>
    <mergeCell ref="CK732:CK734"/>
    <mergeCell ref="CK723:CK725"/>
    <mergeCell ref="CK726:CK728"/>
    <mergeCell ref="CK621:CK623"/>
    <mergeCell ref="CK624:CK626"/>
    <mergeCell ref="CK645:CK647"/>
    <mergeCell ref="CK648:CK650"/>
    <mergeCell ref="CK627:CK629"/>
    <mergeCell ref="CK630:CK632"/>
    <mergeCell ref="CK663:CK665"/>
    <mergeCell ref="CK666:CK668"/>
    <mergeCell ref="CK633:CK635"/>
    <mergeCell ref="CK636:CK638"/>
    <mergeCell ref="CK639:CK641"/>
    <mergeCell ref="CK642:CK644"/>
    <mergeCell ref="CK657:CK659"/>
    <mergeCell ref="CK660:CK662"/>
    <mergeCell ref="CK651:CK653"/>
    <mergeCell ref="CK654:CK656"/>
    <mergeCell ref="CK612:CK614"/>
    <mergeCell ref="CK591:CK593"/>
    <mergeCell ref="CK594:CK596"/>
    <mergeCell ref="CK615:CK617"/>
    <mergeCell ref="CK618:CK620"/>
    <mergeCell ref="CK597:CK599"/>
    <mergeCell ref="CK600:CK602"/>
    <mergeCell ref="CK603:CK605"/>
    <mergeCell ref="CK606:CK608"/>
    <mergeCell ref="CK519:CK521"/>
    <mergeCell ref="CK522:CK524"/>
    <mergeCell ref="CK558:CK560"/>
    <mergeCell ref="CK549:CK551"/>
    <mergeCell ref="CK552:CK554"/>
    <mergeCell ref="CK579:CK581"/>
    <mergeCell ref="CK582:CK584"/>
    <mergeCell ref="CK561:CK563"/>
    <mergeCell ref="CK564:CK566"/>
    <mergeCell ref="CK567:CK569"/>
    <mergeCell ref="CK570:CK572"/>
    <mergeCell ref="CK573:CK575"/>
    <mergeCell ref="CK576:CK578"/>
    <mergeCell ref="CK528:CK530"/>
    <mergeCell ref="CK543:CK545"/>
    <mergeCell ref="CK546:CK548"/>
    <mergeCell ref="CK555:CK557"/>
    <mergeCell ref="CK540:CK542"/>
    <mergeCell ref="CK525:CK527"/>
    <mergeCell ref="CK585:CK587"/>
    <mergeCell ref="CK588:CK590"/>
    <mergeCell ref="CK609:CK611"/>
    <mergeCell ref="CK537:CK539"/>
    <mergeCell ref="CK531:CK533"/>
    <mergeCell ref="CK534:CK536"/>
    <mergeCell ref="CK453:CK455"/>
    <mergeCell ref="CK456:CK458"/>
    <mergeCell ref="CK459:CK461"/>
    <mergeCell ref="CK462:CK464"/>
    <mergeCell ref="CK465:CK467"/>
    <mergeCell ref="CK468:CK470"/>
    <mergeCell ref="CK471:CK473"/>
    <mergeCell ref="CK474:CK476"/>
    <mergeCell ref="CK501:CK503"/>
    <mergeCell ref="CK483:CK485"/>
    <mergeCell ref="CK486:CK488"/>
    <mergeCell ref="CK477:CK479"/>
    <mergeCell ref="CK480:CK482"/>
    <mergeCell ref="CK489:CK491"/>
    <mergeCell ref="CK492:CK494"/>
    <mergeCell ref="CK495:CK497"/>
    <mergeCell ref="CK498:CK500"/>
    <mergeCell ref="CK504:CK506"/>
    <mergeCell ref="CK513:CK515"/>
    <mergeCell ref="CK516:CK518"/>
    <mergeCell ref="CK507:CK509"/>
    <mergeCell ref="CK510:CK512"/>
    <mergeCell ref="CK405:CK407"/>
    <mergeCell ref="CK408:CK410"/>
    <mergeCell ref="CK429:CK431"/>
    <mergeCell ref="CK432:CK434"/>
    <mergeCell ref="CK411:CK413"/>
    <mergeCell ref="CK414:CK416"/>
    <mergeCell ref="CK447:CK449"/>
    <mergeCell ref="CK450:CK452"/>
    <mergeCell ref="CK417:CK419"/>
    <mergeCell ref="CK420:CK422"/>
    <mergeCell ref="CK423:CK425"/>
    <mergeCell ref="CK426:CK428"/>
    <mergeCell ref="CK441:CK443"/>
    <mergeCell ref="CK444:CK446"/>
    <mergeCell ref="CK435:CK437"/>
    <mergeCell ref="CK438:CK440"/>
    <mergeCell ref="CK396:CK398"/>
    <mergeCell ref="CK375:CK377"/>
    <mergeCell ref="CK378:CK380"/>
    <mergeCell ref="CK399:CK401"/>
    <mergeCell ref="CK402:CK404"/>
    <mergeCell ref="CK381:CK383"/>
    <mergeCell ref="CK384:CK386"/>
    <mergeCell ref="CK387:CK389"/>
    <mergeCell ref="CK390:CK392"/>
    <mergeCell ref="CK303:CK305"/>
    <mergeCell ref="CK306:CK308"/>
    <mergeCell ref="CK342:CK344"/>
    <mergeCell ref="CK333:CK335"/>
    <mergeCell ref="CK336:CK338"/>
    <mergeCell ref="CK363:CK365"/>
    <mergeCell ref="CK366:CK368"/>
    <mergeCell ref="CK345:CK347"/>
    <mergeCell ref="CK348:CK350"/>
    <mergeCell ref="CK351:CK353"/>
    <mergeCell ref="CK354:CK356"/>
    <mergeCell ref="CK357:CK359"/>
    <mergeCell ref="CK360:CK362"/>
    <mergeCell ref="CK312:CK314"/>
    <mergeCell ref="CK327:CK329"/>
    <mergeCell ref="CK330:CK332"/>
    <mergeCell ref="CK339:CK341"/>
    <mergeCell ref="CK324:CK326"/>
    <mergeCell ref="CK309:CK311"/>
    <mergeCell ref="CK369:CK371"/>
    <mergeCell ref="CK372:CK374"/>
    <mergeCell ref="CK393:CK395"/>
    <mergeCell ref="CK321:CK323"/>
    <mergeCell ref="CK315:CK317"/>
    <mergeCell ref="CK318:CK320"/>
    <mergeCell ref="CK237:CK239"/>
    <mergeCell ref="CK240:CK242"/>
    <mergeCell ref="CK243:CK245"/>
    <mergeCell ref="CK246:CK248"/>
    <mergeCell ref="CK249:CK251"/>
    <mergeCell ref="CK252:CK254"/>
    <mergeCell ref="CK255:CK257"/>
    <mergeCell ref="CK258:CK260"/>
    <mergeCell ref="CK285:CK287"/>
    <mergeCell ref="CK267:CK269"/>
    <mergeCell ref="CK270:CK272"/>
    <mergeCell ref="CK261:CK263"/>
    <mergeCell ref="CK264:CK266"/>
    <mergeCell ref="CK273:CK275"/>
    <mergeCell ref="CK276:CK278"/>
    <mergeCell ref="CK279:CK281"/>
    <mergeCell ref="CK282:CK284"/>
    <mergeCell ref="CK288:CK290"/>
    <mergeCell ref="CK297:CK299"/>
    <mergeCell ref="CK300:CK302"/>
    <mergeCell ref="CK291:CK293"/>
    <mergeCell ref="CK294:CK296"/>
    <mergeCell ref="CK189:CK191"/>
    <mergeCell ref="CK192:CK194"/>
    <mergeCell ref="CK213:CK215"/>
    <mergeCell ref="CK216:CK218"/>
    <mergeCell ref="CK195:CK197"/>
    <mergeCell ref="CK198:CK200"/>
    <mergeCell ref="CK231:CK233"/>
    <mergeCell ref="CK234:CK236"/>
    <mergeCell ref="CK201:CK203"/>
    <mergeCell ref="CK204:CK206"/>
    <mergeCell ref="CK207:CK209"/>
    <mergeCell ref="CK210:CK212"/>
    <mergeCell ref="CK225:CK227"/>
    <mergeCell ref="CK228:CK230"/>
    <mergeCell ref="CK219:CK221"/>
    <mergeCell ref="CK222:CK224"/>
    <mergeCell ref="CK156:CK158"/>
    <mergeCell ref="CK177:CK179"/>
    <mergeCell ref="CK180:CK182"/>
    <mergeCell ref="CK159:CK161"/>
    <mergeCell ref="CK162:CK164"/>
    <mergeCell ref="CK183:CK185"/>
    <mergeCell ref="CK186:CK188"/>
    <mergeCell ref="CK165:CK167"/>
    <mergeCell ref="CK168:CK170"/>
    <mergeCell ref="CK171:CK173"/>
    <mergeCell ref="CK174:CK176"/>
    <mergeCell ref="CK147:CK149"/>
    <mergeCell ref="CK150:CK152"/>
    <mergeCell ref="CK129:CK131"/>
    <mergeCell ref="CK132:CK134"/>
    <mergeCell ref="CK135:CK137"/>
    <mergeCell ref="CK138:CK140"/>
    <mergeCell ref="CK141:CK143"/>
    <mergeCell ref="CK144:CK146"/>
    <mergeCell ref="CK153:CK155"/>
    <mergeCell ref="CK111:CK113"/>
    <mergeCell ref="CK108:CK110"/>
    <mergeCell ref="CK93:CK95"/>
    <mergeCell ref="CK96:CK98"/>
    <mergeCell ref="CK99:CK101"/>
    <mergeCell ref="CK102:CK104"/>
    <mergeCell ref="CK114:CK116"/>
    <mergeCell ref="CK123:CK125"/>
    <mergeCell ref="CK126:CK128"/>
    <mergeCell ref="CK117:CK119"/>
    <mergeCell ref="CK120:CK122"/>
    <mergeCell ref="CK33:CK35"/>
    <mergeCell ref="CK36:CK38"/>
    <mergeCell ref="CK15:CK17"/>
    <mergeCell ref="CK18:CK20"/>
    <mergeCell ref="CK21:CK23"/>
    <mergeCell ref="CK24:CK26"/>
    <mergeCell ref="CK27:CK29"/>
    <mergeCell ref="CK30:CK32"/>
    <mergeCell ref="CK39:CK41"/>
    <mergeCell ref="CK42:CK44"/>
    <mergeCell ref="CK69:CK71"/>
    <mergeCell ref="CK72:CK74"/>
    <mergeCell ref="CK51:CK53"/>
    <mergeCell ref="CK54:CK56"/>
    <mergeCell ref="CK45:CK47"/>
    <mergeCell ref="CK48:CK50"/>
    <mergeCell ref="CK105:CK107"/>
    <mergeCell ref="CK87:CK89"/>
    <mergeCell ref="CK90:CK92"/>
    <mergeCell ref="CK57:CK59"/>
    <mergeCell ref="CK60:CK62"/>
    <mergeCell ref="CK63:CK65"/>
    <mergeCell ref="CK66:CK68"/>
    <mergeCell ref="CK75:CK77"/>
    <mergeCell ref="CK78:CK80"/>
    <mergeCell ref="CK81:CK83"/>
    <mergeCell ref="CK84:CK86"/>
    <mergeCell ref="CL18:CL20"/>
    <mergeCell ref="CL21:CL23"/>
    <mergeCell ref="CK3:CK5"/>
    <mergeCell ref="CK6:CK8"/>
    <mergeCell ref="CK9:CK11"/>
    <mergeCell ref="CK12:CK14"/>
    <mergeCell ref="CL3:CL5"/>
    <mergeCell ref="CM3:CM5"/>
    <mergeCell ref="CL6:CL8"/>
    <mergeCell ref="CL9:CL11"/>
    <mergeCell ref="CL12:CL14"/>
    <mergeCell ref="CL15:CL17"/>
    <mergeCell ref="CL69:CL71"/>
    <mergeCell ref="CL36:CL38"/>
    <mergeCell ref="CL39:CL41"/>
    <mergeCell ref="CL42:CL44"/>
    <mergeCell ref="CL45:CL47"/>
    <mergeCell ref="CL48:CL50"/>
    <mergeCell ref="CL51:CL53"/>
    <mergeCell ref="CL54:CL56"/>
    <mergeCell ref="CL57:CL59"/>
    <mergeCell ref="CL60:CL62"/>
    <mergeCell ref="CL63:CL65"/>
    <mergeCell ref="CL108:CL110"/>
    <mergeCell ref="CL111:CL113"/>
    <mergeCell ref="CL114:CL116"/>
    <mergeCell ref="CL117:CL119"/>
    <mergeCell ref="CL120:CL122"/>
    <mergeCell ref="CL123:CL125"/>
    <mergeCell ref="CL162:CL164"/>
    <mergeCell ref="CL24:CL26"/>
    <mergeCell ref="CL27:CL29"/>
    <mergeCell ref="CL30:CL32"/>
    <mergeCell ref="CL33:CL35"/>
    <mergeCell ref="CL102:CL104"/>
    <mergeCell ref="CL105:CL107"/>
    <mergeCell ref="CL72:CL74"/>
    <mergeCell ref="CL75:CL77"/>
    <mergeCell ref="CL78:CL80"/>
    <mergeCell ref="CL81:CL83"/>
    <mergeCell ref="CL84:CL86"/>
    <mergeCell ref="CL87:CL89"/>
    <mergeCell ref="CL90:CL92"/>
    <mergeCell ref="CL93:CL95"/>
    <mergeCell ref="CL96:CL98"/>
    <mergeCell ref="CL99:CL101"/>
    <mergeCell ref="CL66:CL68"/>
    <mergeCell ref="CL165:CL167"/>
    <mergeCell ref="CL126:CL128"/>
    <mergeCell ref="CL129:CL131"/>
    <mergeCell ref="CL132:CL134"/>
    <mergeCell ref="CL135:CL137"/>
    <mergeCell ref="CL144:CL146"/>
    <mergeCell ref="CL147:CL149"/>
    <mergeCell ref="CL150:CL152"/>
    <mergeCell ref="CL153:CL155"/>
    <mergeCell ref="CL156:CL158"/>
    <mergeCell ref="CL159:CL161"/>
    <mergeCell ref="CL138:CL140"/>
    <mergeCell ref="CL141:CL143"/>
    <mergeCell ref="CL213:CL215"/>
    <mergeCell ref="CL180:CL182"/>
    <mergeCell ref="CL183:CL185"/>
    <mergeCell ref="CL186:CL188"/>
    <mergeCell ref="CL189:CL191"/>
    <mergeCell ref="CL192:CL194"/>
    <mergeCell ref="CL195:CL197"/>
    <mergeCell ref="CL198:CL200"/>
    <mergeCell ref="CL201:CL203"/>
    <mergeCell ref="CL204:CL206"/>
    <mergeCell ref="CL207:CL209"/>
    <mergeCell ref="CL252:CL254"/>
    <mergeCell ref="CL255:CL257"/>
    <mergeCell ref="CL258:CL260"/>
    <mergeCell ref="CL261:CL263"/>
    <mergeCell ref="CL264:CL266"/>
    <mergeCell ref="CL267:CL269"/>
    <mergeCell ref="CL306:CL308"/>
    <mergeCell ref="CL168:CL170"/>
    <mergeCell ref="CL171:CL173"/>
    <mergeCell ref="CL174:CL176"/>
    <mergeCell ref="CL177:CL179"/>
    <mergeCell ref="CL246:CL248"/>
    <mergeCell ref="CL249:CL251"/>
    <mergeCell ref="CL216:CL218"/>
    <mergeCell ref="CL219:CL221"/>
    <mergeCell ref="CL222:CL224"/>
    <mergeCell ref="CL225:CL227"/>
    <mergeCell ref="CL228:CL230"/>
    <mergeCell ref="CL231:CL233"/>
    <mergeCell ref="CL234:CL236"/>
    <mergeCell ref="CL237:CL239"/>
    <mergeCell ref="CL240:CL242"/>
    <mergeCell ref="CL243:CL245"/>
    <mergeCell ref="CL210:CL212"/>
    <mergeCell ref="CL309:CL311"/>
    <mergeCell ref="CL270:CL272"/>
    <mergeCell ref="CL273:CL275"/>
    <mergeCell ref="CL276:CL278"/>
    <mergeCell ref="CL279:CL281"/>
    <mergeCell ref="CL288:CL290"/>
    <mergeCell ref="CL291:CL293"/>
    <mergeCell ref="CL294:CL296"/>
    <mergeCell ref="CL297:CL299"/>
    <mergeCell ref="CL300:CL302"/>
    <mergeCell ref="CL303:CL305"/>
    <mergeCell ref="CL282:CL284"/>
    <mergeCell ref="CL285:CL287"/>
    <mergeCell ref="CL357:CL359"/>
    <mergeCell ref="CL324:CL326"/>
    <mergeCell ref="CL327:CL329"/>
    <mergeCell ref="CL330:CL332"/>
    <mergeCell ref="CL333:CL335"/>
    <mergeCell ref="CL336:CL338"/>
    <mergeCell ref="CL339:CL341"/>
    <mergeCell ref="CL342:CL344"/>
    <mergeCell ref="CL345:CL347"/>
    <mergeCell ref="CL348:CL350"/>
    <mergeCell ref="CL351:CL353"/>
    <mergeCell ref="CL396:CL398"/>
    <mergeCell ref="CL399:CL401"/>
    <mergeCell ref="CL402:CL404"/>
    <mergeCell ref="CL405:CL407"/>
    <mergeCell ref="CL408:CL410"/>
    <mergeCell ref="CL411:CL413"/>
    <mergeCell ref="CL450:CL452"/>
    <mergeCell ref="CL312:CL314"/>
    <mergeCell ref="CL315:CL317"/>
    <mergeCell ref="CL318:CL320"/>
    <mergeCell ref="CL321:CL323"/>
    <mergeCell ref="CL390:CL392"/>
    <mergeCell ref="CL393:CL395"/>
    <mergeCell ref="CL360:CL362"/>
    <mergeCell ref="CL363:CL365"/>
    <mergeCell ref="CL366:CL368"/>
    <mergeCell ref="CL369:CL371"/>
    <mergeCell ref="CL372:CL374"/>
    <mergeCell ref="CL375:CL377"/>
    <mergeCell ref="CL378:CL380"/>
    <mergeCell ref="CL381:CL383"/>
    <mergeCell ref="CL384:CL386"/>
    <mergeCell ref="CL387:CL389"/>
    <mergeCell ref="CL354:CL356"/>
    <mergeCell ref="CL453:CL455"/>
    <mergeCell ref="CL414:CL416"/>
    <mergeCell ref="CL417:CL419"/>
    <mergeCell ref="CL420:CL422"/>
    <mergeCell ref="CL423:CL425"/>
    <mergeCell ref="CL432:CL434"/>
    <mergeCell ref="CL435:CL437"/>
    <mergeCell ref="CL438:CL440"/>
    <mergeCell ref="CL441:CL443"/>
    <mergeCell ref="CL444:CL446"/>
    <mergeCell ref="CL447:CL449"/>
    <mergeCell ref="CL426:CL428"/>
    <mergeCell ref="CL429:CL431"/>
    <mergeCell ref="CL501:CL503"/>
    <mergeCell ref="CL468:CL470"/>
    <mergeCell ref="CL471:CL473"/>
    <mergeCell ref="CL474:CL476"/>
    <mergeCell ref="CL477:CL479"/>
    <mergeCell ref="CL480:CL482"/>
    <mergeCell ref="CL483:CL485"/>
    <mergeCell ref="CL486:CL488"/>
    <mergeCell ref="CL489:CL491"/>
    <mergeCell ref="CL492:CL494"/>
    <mergeCell ref="CL495:CL497"/>
    <mergeCell ref="CL540:CL542"/>
    <mergeCell ref="CL543:CL545"/>
    <mergeCell ref="CL546:CL548"/>
    <mergeCell ref="CL549:CL551"/>
    <mergeCell ref="CL552:CL554"/>
    <mergeCell ref="CL555:CL557"/>
    <mergeCell ref="CL594:CL596"/>
    <mergeCell ref="CL456:CL458"/>
    <mergeCell ref="CL459:CL461"/>
    <mergeCell ref="CL462:CL464"/>
    <mergeCell ref="CL465:CL467"/>
    <mergeCell ref="CL534:CL536"/>
    <mergeCell ref="CL537:CL539"/>
    <mergeCell ref="CL504:CL506"/>
    <mergeCell ref="CL507:CL509"/>
    <mergeCell ref="CL510:CL512"/>
    <mergeCell ref="CL513:CL515"/>
    <mergeCell ref="CL516:CL518"/>
    <mergeCell ref="CL519:CL521"/>
    <mergeCell ref="CL522:CL524"/>
    <mergeCell ref="CL525:CL527"/>
    <mergeCell ref="CL528:CL530"/>
    <mergeCell ref="CL531:CL533"/>
    <mergeCell ref="CL498:CL500"/>
    <mergeCell ref="CL597:CL599"/>
    <mergeCell ref="CL558:CL560"/>
    <mergeCell ref="CL561:CL563"/>
    <mergeCell ref="CL564:CL566"/>
    <mergeCell ref="CL567:CL569"/>
    <mergeCell ref="CL576:CL578"/>
    <mergeCell ref="CL579:CL581"/>
    <mergeCell ref="CL582:CL584"/>
    <mergeCell ref="CL585:CL587"/>
    <mergeCell ref="CL588:CL590"/>
    <mergeCell ref="CL591:CL593"/>
    <mergeCell ref="CL570:CL572"/>
    <mergeCell ref="CL573:CL575"/>
    <mergeCell ref="CL645:CL647"/>
    <mergeCell ref="CL612:CL614"/>
    <mergeCell ref="CL615:CL617"/>
    <mergeCell ref="CL618:CL620"/>
    <mergeCell ref="CL621:CL623"/>
    <mergeCell ref="CL624:CL626"/>
    <mergeCell ref="CL627:CL629"/>
    <mergeCell ref="CL630:CL632"/>
    <mergeCell ref="CL633:CL635"/>
    <mergeCell ref="CL636:CL638"/>
    <mergeCell ref="CL639:CL641"/>
    <mergeCell ref="CL684:CL686"/>
    <mergeCell ref="CL687:CL689"/>
    <mergeCell ref="CL690:CL692"/>
    <mergeCell ref="CL693:CL695"/>
    <mergeCell ref="CL696:CL698"/>
    <mergeCell ref="CL699:CL701"/>
    <mergeCell ref="CL738:CL740"/>
    <mergeCell ref="CL600:CL602"/>
    <mergeCell ref="CL603:CL605"/>
    <mergeCell ref="CL606:CL608"/>
    <mergeCell ref="CL609:CL611"/>
    <mergeCell ref="CL678:CL680"/>
    <mergeCell ref="CL681:CL683"/>
    <mergeCell ref="CL648:CL650"/>
    <mergeCell ref="CL651:CL653"/>
    <mergeCell ref="CL654:CL656"/>
    <mergeCell ref="CL657:CL659"/>
    <mergeCell ref="CL660:CL662"/>
    <mergeCell ref="CL663:CL665"/>
    <mergeCell ref="CL666:CL668"/>
    <mergeCell ref="CL669:CL671"/>
    <mergeCell ref="CL672:CL674"/>
    <mergeCell ref="CL675:CL677"/>
    <mergeCell ref="CL642:CL644"/>
    <mergeCell ref="CL741:CL743"/>
    <mergeCell ref="CL702:CL704"/>
    <mergeCell ref="CL705:CL707"/>
    <mergeCell ref="CL708:CL710"/>
    <mergeCell ref="CL711:CL713"/>
    <mergeCell ref="CL720:CL722"/>
    <mergeCell ref="CL723:CL725"/>
    <mergeCell ref="CL726:CL728"/>
    <mergeCell ref="CL729:CL731"/>
    <mergeCell ref="CL732:CL734"/>
    <mergeCell ref="CL735:CL737"/>
    <mergeCell ref="CL714:CL716"/>
    <mergeCell ref="CL717:CL719"/>
    <mergeCell ref="CL789:CL791"/>
    <mergeCell ref="CL756:CL758"/>
    <mergeCell ref="CL759:CL761"/>
    <mergeCell ref="CL762:CL764"/>
    <mergeCell ref="CL765:CL767"/>
    <mergeCell ref="CL768:CL770"/>
    <mergeCell ref="CL771:CL773"/>
    <mergeCell ref="CL774:CL776"/>
    <mergeCell ref="CL777:CL779"/>
    <mergeCell ref="CL780:CL782"/>
    <mergeCell ref="CL783:CL785"/>
    <mergeCell ref="CL828:CL830"/>
    <mergeCell ref="CL831:CL833"/>
    <mergeCell ref="CL834:CL836"/>
    <mergeCell ref="CL837:CL839"/>
    <mergeCell ref="CL840:CL842"/>
    <mergeCell ref="CL843:CL845"/>
    <mergeCell ref="CL888:CL890"/>
    <mergeCell ref="CL744:CL746"/>
    <mergeCell ref="CL747:CL749"/>
    <mergeCell ref="CL750:CL752"/>
    <mergeCell ref="CL753:CL755"/>
    <mergeCell ref="CL822:CL824"/>
    <mergeCell ref="CL825:CL827"/>
    <mergeCell ref="CL792:CL794"/>
    <mergeCell ref="CL795:CL797"/>
    <mergeCell ref="CL798:CL800"/>
    <mergeCell ref="CL801:CL803"/>
    <mergeCell ref="CL804:CL806"/>
    <mergeCell ref="CL807:CL809"/>
    <mergeCell ref="CL810:CL812"/>
    <mergeCell ref="CL813:CL815"/>
    <mergeCell ref="CL816:CL818"/>
    <mergeCell ref="CL819:CL821"/>
    <mergeCell ref="CL786:CL788"/>
    <mergeCell ref="CL891:CL893"/>
    <mergeCell ref="CL894:CL896"/>
    <mergeCell ref="CL897:CL899"/>
    <mergeCell ref="CL846:CL848"/>
    <mergeCell ref="CL849:CL851"/>
    <mergeCell ref="CL852:CL854"/>
    <mergeCell ref="CL855:CL857"/>
    <mergeCell ref="CL882:CL884"/>
    <mergeCell ref="CL885:CL887"/>
    <mergeCell ref="CL864:CL866"/>
    <mergeCell ref="CL867:CL869"/>
    <mergeCell ref="CL870:CL872"/>
    <mergeCell ref="CL873:CL875"/>
    <mergeCell ref="CL876:CL878"/>
    <mergeCell ref="CL879:CL881"/>
    <mergeCell ref="CL858:CL860"/>
    <mergeCell ref="CL861:CL863"/>
    <mergeCell ref="CL900:CL902"/>
    <mergeCell ref="CM6:CM8"/>
    <mergeCell ref="CM9:CM11"/>
    <mergeCell ref="CM12:CM14"/>
    <mergeCell ref="CM15:CM17"/>
    <mergeCell ref="CM18:CM20"/>
    <mergeCell ref="CM21:CM23"/>
    <mergeCell ref="CM24:CM26"/>
    <mergeCell ref="CM27:CM29"/>
    <mergeCell ref="CM30:CM32"/>
    <mergeCell ref="CM69:CM71"/>
    <mergeCell ref="CM72:CM74"/>
    <mergeCell ref="CM33:CM35"/>
    <mergeCell ref="CM36:CM38"/>
    <mergeCell ref="CM39:CM41"/>
    <mergeCell ref="CM42:CM44"/>
    <mergeCell ref="CM45:CM47"/>
    <mergeCell ref="CM48:CM50"/>
    <mergeCell ref="CM51:CM53"/>
    <mergeCell ref="CM54:CM56"/>
    <mergeCell ref="CM57:CM59"/>
    <mergeCell ref="CM60:CM62"/>
    <mergeCell ref="CM63:CM65"/>
    <mergeCell ref="CM66:CM68"/>
    <mergeCell ref="CM120:CM122"/>
    <mergeCell ref="CM87:CM89"/>
    <mergeCell ref="CM90:CM92"/>
    <mergeCell ref="CM93:CM95"/>
    <mergeCell ref="CM96:CM98"/>
    <mergeCell ref="CM99:CM101"/>
    <mergeCell ref="CM102:CM104"/>
    <mergeCell ref="CM105:CM107"/>
    <mergeCell ref="CM108:CM110"/>
    <mergeCell ref="CM111:CM113"/>
    <mergeCell ref="CM114:CM116"/>
    <mergeCell ref="CM159:CM161"/>
    <mergeCell ref="CM162:CM164"/>
    <mergeCell ref="CM165:CM167"/>
    <mergeCell ref="CM168:CM170"/>
    <mergeCell ref="CM171:CM173"/>
    <mergeCell ref="CM174:CM176"/>
    <mergeCell ref="CM213:CM215"/>
    <mergeCell ref="CM75:CM77"/>
    <mergeCell ref="CM78:CM80"/>
    <mergeCell ref="CM81:CM83"/>
    <mergeCell ref="CM84:CM86"/>
    <mergeCell ref="CM153:CM155"/>
    <mergeCell ref="CM156:CM158"/>
    <mergeCell ref="CM123:CM125"/>
    <mergeCell ref="CM126:CM128"/>
    <mergeCell ref="CM129:CM131"/>
    <mergeCell ref="CM132:CM134"/>
    <mergeCell ref="CM135:CM137"/>
    <mergeCell ref="CM138:CM140"/>
    <mergeCell ref="CM141:CM143"/>
    <mergeCell ref="CM144:CM146"/>
    <mergeCell ref="CM147:CM149"/>
    <mergeCell ref="CM150:CM152"/>
    <mergeCell ref="CM117:CM119"/>
    <mergeCell ref="CM216:CM218"/>
    <mergeCell ref="CM177:CM179"/>
    <mergeCell ref="CM180:CM182"/>
    <mergeCell ref="CM183:CM185"/>
    <mergeCell ref="CM186:CM188"/>
    <mergeCell ref="CM195:CM197"/>
    <mergeCell ref="CM198:CM200"/>
    <mergeCell ref="CM201:CM203"/>
    <mergeCell ref="CM204:CM206"/>
    <mergeCell ref="CM207:CM209"/>
    <mergeCell ref="CM210:CM212"/>
    <mergeCell ref="CM189:CM191"/>
    <mergeCell ref="CM192:CM194"/>
    <mergeCell ref="CM264:CM266"/>
    <mergeCell ref="CM231:CM233"/>
    <mergeCell ref="CM234:CM236"/>
    <mergeCell ref="CM237:CM239"/>
    <mergeCell ref="CM240:CM242"/>
    <mergeCell ref="CM243:CM245"/>
    <mergeCell ref="CM246:CM248"/>
    <mergeCell ref="CM249:CM251"/>
    <mergeCell ref="CM252:CM254"/>
    <mergeCell ref="CM255:CM257"/>
    <mergeCell ref="CM258:CM260"/>
    <mergeCell ref="CM303:CM305"/>
    <mergeCell ref="CM306:CM308"/>
    <mergeCell ref="CM309:CM311"/>
    <mergeCell ref="CM312:CM314"/>
    <mergeCell ref="CM315:CM317"/>
    <mergeCell ref="CM318:CM320"/>
    <mergeCell ref="CM357:CM359"/>
    <mergeCell ref="CM219:CM221"/>
    <mergeCell ref="CM222:CM224"/>
    <mergeCell ref="CM225:CM227"/>
    <mergeCell ref="CM228:CM230"/>
    <mergeCell ref="CM297:CM299"/>
    <mergeCell ref="CM300:CM302"/>
    <mergeCell ref="CM267:CM269"/>
    <mergeCell ref="CM270:CM272"/>
    <mergeCell ref="CM273:CM275"/>
    <mergeCell ref="CM276:CM278"/>
    <mergeCell ref="CM279:CM281"/>
    <mergeCell ref="CM282:CM284"/>
    <mergeCell ref="CM285:CM287"/>
    <mergeCell ref="CM288:CM290"/>
    <mergeCell ref="CM291:CM293"/>
    <mergeCell ref="CM294:CM296"/>
    <mergeCell ref="CM261:CM263"/>
    <mergeCell ref="CM360:CM362"/>
    <mergeCell ref="CM321:CM323"/>
    <mergeCell ref="CM324:CM326"/>
    <mergeCell ref="CM327:CM329"/>
    <mergeCell ref="CM330:CM332"/>
    <mergeCell ref="CM339:CM341"/>
    <mergeCell ref="CM342:CM344"/>
    <mergeCell ref="CM345:CM347"/>
    <mergeCell ref="CM348:CM350"/>
    <mergeCell ref="CM351:CM353"/>
    <mergeCell ref="CM354:CM356"/>
    <mergeCell ref="CM333:CM335"/>
    <mergeCell ref="CM336:CM338"/>
    <mergeCell ref="CM408:CM410"/>
    <mergeCell ref="CM375:CM377"/>
    <mergeCell ref="CM378:CM380"/>
    <mergeCell ref="CM381:CM383"/>
    <mergeCell ref="CM384:CM386"/>
    <mergeCell ref="CM387:CM389"/>
    <mergeCell ref="CM390:CM392"/>
    <mergeCell ref="CM393:CM395"/>
    <mergeCell ref="CM396:CM398"/>
    <mergeCell ref="CM399:CM401"/>
    <mergeCell ref="CM402:CM404"/>
    <mergeCell ref="CM447:CM449"/>
    <mergeCell ref="CM450:CM452"/>
    <mergeCell ref="CM453:CM455"/>
    <mergeCell ref="CM456:CM458"/>
    <mergeCell ref="CM459:CM461"/>
    <mergeCell ref="CM462:CM464"/>
    <mergeCell ref="CM501:CM503"/>
    <mergeCell ref="CM363:CM365"/>
    <mergeCell ref="CM366:CM368"/>
    <mergeCell ref="CM369:CM371"/>
    <mergeCell ref="CM372:CM374"/>
    <mergeCell ref="CM441:CM443"/>
    <mergeCell ref="CM444:CM446"/>
    <mergeCell ref="CM411:CM413"/>
    <mergeCell ref="CM414:CM416"/>
    <mergeCell ref="CM417:CM419"/>
    <mergeCell ref="CM420:CM422"/>
    <mergeCell ref="CM423:CM425"/>
    <mergeCell ref="CM426:CM428"/>
    <mergeCell ref="CM429:CM431"/>
    <mergeCell ref="CM432:CM434"/>
    <mergeCell ref="CM435:CM437"/>
    <mergeCell ref="CM438:CM440"/>
    <mergeCell ref="CM405:CM407"/>
    <mergeCell ref="CM504:CM506"/>
    <mergeCell ref="CM465:CM467"/>
    <mergeCell ref="CM468:CM470"/>
    <mergeCell ref="CM471:CM473"/>
    <mergeCell ref="CM474:CM476"/>
    <mergeCell ref="CM483:CM485"/>
    <mergeCell ref="CM486:CM488"/>
    <mergeCell ref="CM489:CM491"/>
    <mergeCell ref="CM492:CM494"/>
    <mergeCell ref="CM495:CM497"/>
    <mergeCell ref="CM498:CM500"/>
    <mergeCell ref="CM477:CM479"/>
    <mergeCell ref="CM480:CM482"/>
    <mergeCell ref="CM552:CM554"/>
    <mergeCell ref="CM519:CM521"/>
    <mergeCell ref="CM522:CM524"/>
    <mergeCell ref="CM525:CM527"/>
    <mergeCell ref="CM528:CM530"/>
    <mergeCell ref="CM531:CM533"/>
    <mergeCell ref="CM534:CM536"/>
    <mergeCell ref="CM537:CM539"/>
    <mergeCell ref="CM540:CM542"/>
    <mergeCell ref="CM543:CM545"/>
    <mergeCell ref="CM546:CM548"/>
    <mergeCell ref="CM591:CM593"/>
    <mergeCell ref="CM594:CM596"/>
    <mergeCell ref="CM597:CM599"/>
    <mergeCell ref="CM600:CM602"/>
    <mergeCell ref="CM603:CM605"/>
    <mergeCell ref="CM606:CM608"/>
    <mergeCell ref="CM645:CM647"/>
    <mergeCell ref="CM507:CM509"/>
    <mergeCell ref="CM510:CM512"/>
    <mergeCell ref="CM513:CM515"/>
    <mergeCell ref="CM516:CM518"/>
    <mergeCell ref="CM585:CM587"/>
    <mergeCell ref="CM588:CM590"/>
    <mergeCell ref="CM555:CM557"/>
    <mergeCell ref="CM558:CM560"/>
    <mergeCell ref="CM561:CM563"/>
    <mergeCell ref="CM564:CM566"/>
    <mergeCell ref="CM567:CM569"/>
    <mergeCell ref="CM570:CM572"/>
    <mergeCell ref="CM573:CM575"/>
    <mergeCell ref="CM576:CM578"/>
    <mergeCell ref="CM579:CM581"/>
    <mergeCell ref="CM582:CM584"/>
    <mergeCell ref="CM549:CM551"/>
    <mergeCell ref="CM648:CM650"/>
    <mergeCell ref="CM609:CM611"/>
    <mergeCell ref="CM612:CM614"/>
    <mergeCell ref="CM615:CM617"/>
    <mergeCell ref="CM618:CM620"/>
    <mergeCell ref="CM627:CM629"/>
    <mergeCell ref="CM630:CM632"/>
    <mergeCell ref="CM633:CM635"/>
    <mergeCell ref="CM636:CM638"/>
    <mergeCell ref="CM639:CM641"/>
    <mergeCell ref="CM642:CM644"/>
    <mergeCell ref="CM621:CM623"/>
    <mergeCell ref="CM624:CM626"/>
    <mergeCell ref="CM696:CM698"/>
    <mergeCell ref="CM663:CM665"/>
    <mergeCell ref="CM666:CM668"/>
    <mergeCell ref="CM669:CM671"/>
    <mergeCell ref="CM672:CM674"/>
    <mergeCell ref="CM675:CM677"/>
    <mergeCell ref="CM678:CM680"/>
    <mergeCell ref="CM681:CM683"/>
    <mergeCell ref="CM684:CM686"/>
    <mergeCell ref="CM687:CM689"/>
    <mergeCell ref="CM690:CM692"/>
    <mergeCell ref="CM735:CM737"/>
    <mergeCell ref="CM738:CM740"/>
    <mergeCell ref="CM741:CM743"/>
    <mergeCell ref="CM744:CM746"/>
    <mergeCell ref="CM747:CM749"/>
    <mergeCell ref="CM750:CM752"/>
    <mergeCell ref="CM789:CM791"/>
    <mergeCell ref="CM651:CM653"/>
    <mergeCell ref="CM654:CM656"/>
    <mergeCell ref="CM657:CM659"/>
    <mergeCell ref="CM660:CM662"/>
    <mergeCell ref="CM729:CM731"/>
    <mergeCell ref="CM732:CM734"/>
    <mergeCell ref="CM699:CM701"/>
    <mergeCell ref="CM702:CM704"/>
    <mergeCell ref="CM705:CM707"/>
    <mergeCell ref="CM708:CM710"/>
    <mergeCell ref="CM711:CM713"/>
    <mergeCell ref="CM714:CM716"/>
    <mergeCell ref="CM717:CM719"/>
    <mergeCell ref="CM720:CM722"/>
    <mergeCell ref="CM723:CM725"/>
    <mergeCell ref="CM726:CM728"/>
    <mergeCell ref="CM693:CM695"/>
    <mergeCell ref="CM792:CM794"/>
    <mergeCell ref="CM753:CM755"/>
    <mergeCell ref="CM756:CM758"/>
    <mergeCell ref="CM759:CM761"/>
    <mergeCell ref="CM762:CM764"/>
    <mergeCell ref="CM771:CM773"/>
    <mergeCell ref="CM774:CM776"/>
    <mergeCell ref="CM777:CM779"/>
    <mergeCell ref="CM780:CM782"/>
    <mergeCell ref="CM783:CM785"/>
    <mergeCell ref="CM786:CM788"/>
    <mergeCell ref="CM765:CM767"/>
    <mergeCell ref="CM768:CM770"/>
    <mergeCell ref="CM837:CM839"/>
    <mergeCell ref="CM840:CM842"/>
    <mergeCell ref="CM807:CM809"/>
    <mergeCell ref="CM810:CM812"/>
    <mergeCell ref="CM813:CM815"/>
    <mergeCell ref="CM816:CM818"/>
    <mergeCell ref="CM819:CM821"/>
    <mergeCell ref="CM822:CM824"/>
    <mergeCell ref="CM825:CM827"/>
    <mergeCell ref="CM828:CM830"/>
    <mergeCell ref="CM831:CM833"/>
    <mergeCell ref="CM834:CM836"/>
    <mergeCell ref="CM897:CM899"/>
    <mergeCell ref="CM900:CM902"/>
    <mergeCell ref="CM879:CM881"/>
    <mergeCell ref="CM882:CM884"/>
    <mergeCell ref="CM885:CM887"/>
    <mergeCell ref="CM888:CM890"/>
    <mergeCell ref="CM891:CM893"/>
    <mergeCell ref="CM894:CM896"/>
    <mergeCell ref="CM795:CM797"/>
    <mergeCell ref="CM798:CM800"/>
    <mergeCell ref="CM801:CM803"/>
    <mergeCell ref="CM804:CM806"/>
    <mergeCell ref="CM873:CM875"/>
    <mergeCell ref="CM876:CM878"/>
    <mergeCell ref="CM843:CM845"/>
    <mergeCell ref="CM846:CM848"/>
    <mergeCell ref="CM849:CM851"/>
    <mergeCell ref="CM852:CM854"/>
    <mergeCell ref="CM855:CM857"/>
    <mergeCell ref="CM858:CM860"/>
    <mergeCell ref="CM861:CM863"/>
    <mergeCell ref="CM864:CM866"/>
    <mergeCell ref="CM867:CM869"/>
    <mergeCell ref="CM870:CM872"/>
  </mergeCells>
  <phoneticPr fontId="5" type="noConversion"/>
  <pageMargins left="0.75" right="0.75" top="0.98" bottom="0.98" header="0.51" footer="0.51"/>
  <pageSetup paperSize="9" orientation="portrait" horizontalDpi="300" verticalDpi="300"/>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dimension ref="A3:M158"/>
  <sheetViews>
    <sheetView showGridLines="0" workbookViewId="0">
      <selection activeCell="A4" sqref="A4"/>
    </sheetView>
  </sheetViews>
  <sheetFormatPr baseColWidth="10" defaultRowHeight="12.75" x14ac:dyDescent="0.2"/>
  <cols>
    <col min="1" max="12" width="6" customWidth="1"/>
  </cols>
  <sheetData>
    <row r="3" spans="1:13" x14ac:dyDescent="0.2">
      <c r="M3" t="str">
        <f>IF(Personal!Q4=Personal!$U$4,Personal!Q5,"")</f>
        <v/>
      </c>
    </row>
    <row r="4" spans="1:13" x14ac:dyDescent="0.2">
      <c r="A4">
        <f>IF(Personal!E6=Personal!$U$4,Personal!E7,0)</f>
        <v>0</v>
      </c>
      <c r="B4">
        <f>IF(Personal!F6=Personal!$U$4,Personal!F7,0)</f>
        <v>0</v>
      </c>
      <c r="C4">
        <f>IF(Personal!G6=Personal!$U$4,Personal!G7,0)</f>
        <v>0</v>
      </c>
      <c r="D4">
        <f>IF(Personal!H6=Personal!$U$4,Personal!H7,0)</f>
        <v>0</v>
      </c>
      <c r="E4">
        <f>IF(Personal!I6=Personal!$U$4,Personal!I7,0)</f>
        <v>0</v>
      </c>
      <c r="F4">
        <f>IF(Personal!J6=Personal!$U$4,Personal!J7,0)</f>
        <v>0</v>
      </c>
      <c r="G4">
        <f>IF(Personal!K6=Personal!$U$4,Personal!K7,0)</f>
        <v>0</v>
      </c>
      <c r="H4">
        <f>IF(Personal!L6=Personal!$U$4,Personal!L7,0)</f>
        <v>0</v>
      </c>
      <c r="I4">
        <f>IF(Personal!M6=Personal!$U$4,Personal!M7,0)</f>
        <v>0</v>
      </c>
      <c r="J4">
        <f>IF(Personal!N6=Personal!$U$4,Personal!N7,0)</f>
        <v>0</v>
      </c>
      <c r="K4">
        <f>IF(Personal!O6=Personal!$U$4,Personal!O7,0)</f>
        <v>0</v>
      </c>
      <c r="L4">
        <f>IF(Personal!P6=Personal!$U$4,Personal!P7,0)</f>
        <v>0</v>
      </c>
    </row>
    <row r="6" spans="1:13" x14ac:dyDescent="0.2">
      <c r="A6">
        <f>IF(Personal!E8=Personal!$U$4,Personal!E9,0)</f>
        <v>0</v>
      </c>
      <c r="B6">
        <f>IF(Personal!F8=Personal!$U$4,Personal!F9,0)</f>
        <v>0</v>
      </c>
      <c r="C6">
        <f>IF(Personal!G8=Personal!$U$4,Personal!G9,0)</f>
        <v>0</v>
      </c>
      <c r="D6">
        <f>IF(Personal!H8=Personal!$U$4,Personal!H9,0)</f>
        <v>0</v>
      </c>
      <c r="E6">
        <f>IF(Personal!I8=Personal!$U$4,Personal!I9,0)</f>
        <v>0</v>
      </c>
      <c r="F6">
        <f>IF(Personal!J8=Personal!$U$4,Personal!J9,0)</f>
        <v>0</v>
      </c>
      <c r="G6">
        <f>IF(Personal!K8=Personal!$U$4,Personal!K9,0)</f>
        <v>0</v>
      </c>
      <c r="H6">
        <f>IF(Personal!L8=Personal!$U$4,Personal!L9,0)</f>
        <v>0</v>
      </c>
      <c r="I6">
        <f>IF(Personal!M8=Personal!$U$4,Personal!M9,0)</f>
        <v>0</v>
      </c>
      <c r="J6">
        <f>IF(Personal!N8=Personal!$U$4,Personal!N9,0)</f>
        <v>0</v>
      </c>
      <c r="K6">
        <f>IF(Personal!O8=Personal!$U$4,Personal!O9,0)</f>
        <v>0</v>
      </c>
      <c r="L6">
        <f>IF(Personal!P8=Personal!$U$4,Personal!P9,0)</f>
        <v>0</v>
      </c>
    </row>
    <row r="8" spans="1:13" x14ac:dyDescent="0.2">
      <c r="A8">
        <f>IF(Personal!E10=Personal!$U$4,Personal!E11,0)</f>
        <v>0</v>
      </c>
      <c r="B8">
        <f>IF(Personal!F10=Personal!$U$4,Personal!F11,0)</f>
        <v>0</v>
      </c>
      <c r="C8">
        <f>IF(Personal!G10=Personal!$U$4,Personal!G11,0)</f>
        <v>0</v>
      </c>
      <c r="D8">
        <f>IF(Personal!H10=Personal!$U$4,Personal!H11,0)</f>
        <v>0</v>
      </c>
      <c r="E8">
        <f>IF(Personal!I10=Personal!$U$4,Personal!I11,0)</f>
        <v>0</v>
      </c>
      <c r="F8">
        <f>IF(Personal!J10=Personal!$U$4,Personal!J11,0)</f>
        <v>0</v>
      </c>
      <c r="G8">
        <f>IF(Personal!K10=Personal!$U$4,Personal!K11,0)</f>
        <v>0</v>
      </c>
      <c r="H8">
        <f>IF(Personal!L10=Personal!$U$4,Personal!L11,0)</f>
        <v>0</v>
      </c>
      <c r="I8">
        <f>IF(Personal!M10=Personal!$U$4,Personal!M11,0)</f>
        <v>0</v>
      </c>
      <c r="J8">
        <f>IF(Personal!N10=Personal!$U$4,Personal!N11,0)</f>
        <v>0</v>
      </c>
      <c r="K8">
        <f>IF(Personal!O10=Personal!$U$4,Personal!O11,0)</f>
        <v>0</v>
      </c>
      <c r="L8">
        <f>IF(Personal!P10=Personal!$U$4,Personal!P11,0)</f>
        <v>0</v>
      </c>
    </row>
    <row r="10" spans="1:13" x14ac:dyDescent="0.2">
      <c r="A10">
        <f>IF(Personal!E12=Personal!$U$4,Personal!E13,0)</f>
        <v>0</v>
      </c>
      <c r="B10">
        <f>IF(Personal!F12=Personal!$U$4,Personal!F13,0)</f>
        <v>0</v>
      </c>
      <c r="C10">
        <f>IF(Personal!G12=Personal!$U$4,Personal!G13,0)</f>
        <v>0</v>
      </c>
      <c r="D10">
        <f>IF(Personal!H12=Personal!$U$4,Personal!H13,0)</f>
        <v>0</v>
      </c>
      <c r="E10">
        <f>IF(Personal!I12=Personal!$U$4,Personal!I13,0)</f>
        <v>0</v>
      </c>
      <c r="F10">
        <f>IF(Personal!J12=Personal!$U$4,Personal!J13,0)</f>
        <v>0</v>
      </c>
      <c r="G10">
        <f>IF(Personal!K12=Personal!$U$4,Personal!K13,0)</f>
        <v>0</v>
      </c>
      <c r="H10">
        <f>IF(Personal!L12=Personal!$U$4,Personal!L13,0)</f>
        <v>0</v>
      </c>
      <c r="I10">
        <f>IF(Personal!M12=Personal!$U$4,Personal!M13,0)</f>
        <v>0</v>
      </c>
      <c r="J10">
        <f>IF(Personal!N12=Personal!$U$4,Personal!N13,0)</f>
        <v>0</v>
      </c>
      <c r="K10">
        <f>IF(Personal!O12=Personal!$U$4,Personal!O13,0)</f>
        <v>0</v>
      </c>
      <c r="L10">
        <f>IF(Personal!P12=Personal!$U$4,Personal!P13,0)</f>
        <v>0</v>
      </c>
    </row>
    <row r="12" spans="1:13" x14ac:dyDescent="0.2">
      <c r="A12">
        <f>IF(Personal!E14=Personal!$U$4,Personal!E15,0)</f>
        <v>0</v>
      </c>
      <c r="B12">
        <f>IF(Personal!F14=Personal!$U$4,Personal!F15,0)</f>
        <v>0</v>
      </c>
      <c r="C12">
        <f>IF(Personal!G14=Personal!$U$4,Personal!G15,0)</f>
        <v>0</v>
      </c>
      <c r="D12">
        <f>IF(Personal!H14=Personal!$U$4,Personal!H15,0)</f>
        <v>0</v>
      </c>
      <c r="E12">
        <f>IF(Personal!I14=Personal!$U$4,Personal!I15,0)</f>
        <v>0</v>
      </c>
      <c r="F12">
        <f>IF(Personal!J14=Personal!$U$4,Personal!J15,0)</f>
        <v>0</v>
      </c>
      <c r="G12">
        <f>IF(Personal!K14=Personal!$U$4,Personal!K15,0)</f>
        <v>0</v>
      </c>
      <c r="H12">
        <f>IF(Personal!L14=Personal!$U$4,Personal!L15,0)</f>
        <v>0</v>
      </c>
      <c r="I12">
        <f>IF(Personal!M14=Personal!$U$4,Personal!M15,0)</f>
        <v>0</v>
      </c>
      <c r="J12">
        <f>IF(Personal!N14=Personal!$U$4,Personal!N15,0)</f>
        <v>0</v>
      </c>
      <c r="K12">
        <f>IF(Personal!O14=Personal!$U$4,Personal!O15,0)</f>
        <v>0</v>
      </c>
      <c r="L12">
        <f>IF(Personal!P14=Personal!$U$4,Personal!P15,0)</f>
        <v>0</v>
      </c>
    </row>
    <row r="14" spans="1:13" x14ac:dyDescent="0.2">
      <c r="A14">
        <f>IF(Personal!E16=Personal!$U$4,Personal!E17,0)</f>
        <v>0</v>
      </c>
      <c r="B14">
        <f>IF(Personal!F16=Personal!$U$4,Personal!F17,0)</f>
        <v>0</v>
      </c>
      <c r="C14">
        <f>IF(Personal!G16=Personal!$U$4,Personal!G17,0)</f>
        <v>0</v>
      </c>
      <c r="D14">
        <f>IF(Personal!H16=Personal!$U$4,Personal!H17,0)</f>
        <v>0</v>
      </c>
      <c r="E14">
        <f>IF(Personal!I16=Personal!$U$4,Personal!I17,0)</f>
        <v>0</v>
      </c>
      <c r="F14">
        <f>IF(Personal!J16=Personal!$U$4,Personal!J17,0)</f>
        <v>0</v>
      </c>
      <c r="G14">
        <f>IF(Personal!K16=Personal!$U$4,Personal!K17,0)</f>
        <v>0</v>
      </c>
      <c r="H14">
        <f>IF(Personal!L16=Personal!$U$4,Personal!L17,0)</f>
        <v>0</v>
      </c>
      <c r="I14">
        <f>IF(Personal!M16=Personal!$U$4,Personal!M17,0)</f>
        <v>0</v>
      </c>
      <c r="J14">
        <f>IF(Personal!N16=Personal!$U$4,Personal!N17,0)</f>
        <v>0</v>
      </c>
      <c r="K14">
        <f>IF(Personal!O16=Personal!$U$4,Personal!O17,0)</f>
        <v>0</v>
      </c>
      <c r="L14">
        <f>IF(Personal!P16=Personal!$U$4,Personal!P17,0)</f>
        <v>0</v>
      </c>
    </row>
    <row r="16" spans="1:13" x14ac:dyDescent="0.2">
      <c r="A16">
        <f>IF(Personal!E18=Personal!$U$4,Personal!E19,0)</f>
        <v>0</v>
      </c>
      <c r="B16">
        <f>IF(Personal!F18=Personal!$U$4,Personal!F19,0)</f>
        <v>0</v>
      </c>
      <c r="C16">
        <f>IF(Personal!G18=Personal!$U$4,Personal!G19,0)</f>
        <v>0</v>
      </c>
      <c r="D16">
        <f>IF(Personal!H18=Personal!$U$4,Personal!H19,0)</f>
        <v>0</v>
      </c>
      <c r="E16">
        <f>IF(Personal!I18=Personal!$U$4,Personal!I19,0)</f>
        <v>0</v>
      </c>
      <c r="F16">
        <f>IF(Personal!J18=Personal!$U$4,Personal!J19,0)</f>
        <v>0</v>
      </c>
      <c r="G16">
        <f>IF(Personal!K18=Personal!$U$4,Personal!K19,0)</f>
        <v>0</v>
      </c>
      <c r="H16">
        <f>IF(Personal!L18=Personal!$U$4,Personal!L19,0)</f>
        <v>0</v>
      </c>
      <c r="I16">
        <f>IF(Personal!M18=Personal!$U$4,Personal!M19,0)</f>
        <v>0</v>
      </c>
      <c r="J16">
        <f>IF(Personal!N18=Personal!$U$4,Personal!N19,0)</f>
        <v>0</v>
      </c>
      <c r="K16">
        <f>IF(Personal!O18=Personal!$U$4,Personal!O19,0)</f>
        <v>0</v>
      </c>
      <c r="L16">
        <f>IF(Personal!P18=Personal!$U$4,Personal!P19,0)</f>
        <v>0</v>
      </c>
    </row>
    <row r="18" spans="1:12" x14ac:dyDescent="0.2">
      <c r="A18">
        <f>IF(Personal!E20=Personal!$U$4,Personal!E21,0)</f>
        <v>0</v>
      </c>
      <c r="B18">
        <f>IF(Personal!F20=Personal!$U$4,Personal!F21,0)</f>
        <v>0</v>
      </c>
      <c r="C18">
        <f>IF(Personal!G20=Personal!$U$4,Personal!G21,0)</f>
        <v>0</v>
      </c>
      <c r="D18">
        <f>IF(Personal!H20=Personal!$U$4,Personal!H21,0)</f>
        <v>0</v>
      </c>
      <c r="E18">
        <f>IF(Personal!I20=Personal!$U$4,Personal!I21,0)</f>
        <v>0</v>
      </c>
      <c r="F18">
        <f>IF(Personal!J20=Personal!$U$4,Personal!J21,0)</f>
        <v>0</v>
      </c>
      <c r="G18">
        <f>IF(Personal!K20=Personal!$U$4,Personal!K21,0)</f>
        <v>0</v>
      </c>
      <c r="H18">
        <f>IF(Personal!L20=Personal!$U$4,Personal!L21,0)</f>
        <v>0</v>
      </c>
      <c r="I18">
        <f>IF(Personal!M20=Personal!$U$4,Personal!M21,0)</f>
        <v>0</v>
      </c>
      <c r="J18">
        <f>IF(Personal!N20=Personal!$U$4,Personal!N21,0)</f>
        <v>0</v>
      </c>
      <c r="K18">
        <f>IF(Personal!O20=Personal!$U$4,Personal!O21,0)</f>
        <v>0</v>
      </c>
      <c r="L18">
        <f>IF(Personal!P20=Personal!$U$4,Personal!P21,0)</f>
        <v>0</v>
      </c>
    </row>
    <row r="20" spans="1:12" x14ac:dyDescent="0.2">
      <c r="A20">
        <f>IF(Personal!E22=Personal!$U$4,Personal!E23,0)</f>
        <v>0</v>
      </c>
      <c r="B20">
        <f>IF(Personal!F22=Personal!$U$4,Personal!F23,0)</f>
        <v>0</v>
      </c>
      <c r="C20">
        <f>IF(Personal!G22=Personal!$U$4,Personal!G23,0)</f>
        <v>0</v>
      </c>
      <c r="D20">
        <f>IF(Personal!H22=Personal!$U$4,Personal!H23,0)</f>
        <v>0</v>
      </c>
      <c r="E20">
        <f>IF(Personal!I22=Personal!$U$4,Personal!I23,0)</f>
        <v>0</v>
      </c>
      <c r="F20">
        <f>IF(Personal!J22=Personal!$U$4,Personal!J23,0)</f>
        <v>0</v>
      </c>
      <c r="G20">
        <f>IF(Personal!K22=Personal!$U$4,Personal!K23,0)</f>
        <v>0</v>
      </c>
      <c r="H20">
        <f>IF(Personal!L22=Personal!$U$4,Personal!L23,0)</f>
        <v>0</v>
      </c>
      <c r="I20">
        <f>IF(Personal!M22=Personal!$U$4,Personal!M23,0)</f>
        <v>0</v>
      </c>
      <c r="J20">
        <f>IF(Personal!N22=Personal!$U$4,Personal!N23,0)</f>
        <v>0</v>
      </c>
      <c r="K20">
        <f>IF(Personal!O22=Personal!$U$4,Personal!O23,0)</f>
        <v>0</v>
      </c>
      <c r="L20">
        <f>IF(Personal!P22=Personal!$U$4,Personal!P23,0)</f>
        <v>0</v>
      </c>
    </row>
    <row r="22" spans="1:12" x14ac:dyDescent="0.2">
      <c r="A22">
        <f>IF(Personal!E24=Personal!$U$4,Personal!E25,0)</f>
        <v>0</v>
      </c>
      <c r="B22">
        <f>IF(Personal!F24=Personal!$U$4,Personal!F25,0)</f>
        <v>0</v>
      </c>
      <c r="C22">
        <f>IF(Personal!G24=Personal!$U$4,Personal!G25,0)</f>
        <v>0</v>
      </c>
      <c r="D22">
        <f>IF(Personal!H24=Personal!$U$4,Personal!H25,0)</f>
        <v>0</v>
      </c>
      <c r="E22">
        <f>IF(Personal!I24=Personal!$U$4,Personal!I25,0)</f>
        <v>0</v>
      </c>
      <c r="F22">
        <f>IF(Personal!J24=Personal!$U$4,Personal!J25,0)</f>
        <v>0</v>
      </c>
      <c r="G22">
        <f>IF(Personal!K24=Personal!$U$4,Personal!K25,0)</f>
        <v>0</v>
      </c>
      <c r="H22">
        <f>IF(Personal!L24=Personal!$U$4,Personal!L25,0)</f>
        <v>0</v>
      </c>
      <c r="I22">
        <f>IF(Personal!M24=Personal!$U$4,Personal!M25,0)</f>
        <v>0</v>
      </c>
      <c r="J22">
        <f>IF(Personal!N24=Personal!$U$4,Personal!N25,0)</f>
        <v>0</v>
      </c>
      <c r="K22">
        <f>IF(Personal!O24=Personal!$U$4,Personal!O25,0)</f>
        <v>0</v>
      </c>
      <c r="L22">
        <f>IF(Personal!P24=Personal!$U$4,Personal!P25,0)</f>
        <v>0</v>
      </c>
    </row>
    <row r="24" spans="1:12" x14ac:dyDescent="0.2">
      <c r="A24">
        <f>IF(Personal!E26=Personal!$U$4,Personal!E27,0)</f>
        <v>0</v>
      </c>
      <c r="B24">
        <f>IF(Personal!F26=Personal!$U$4,Personal!F27,0)</f>
        <v>0</v>
      </c>
      <c r="C24">
        <f>IF(Personal!G26=Personal!$U$4,Personal!G27,0)</f>
        <v>0</v>
      </c>
      <c r="D24">
        <f>IF(Personal!H26=Personal!$U$4,Personal!H27,0)</f>
        <v>0</v>
      </c>
      <c r="E24">
        <f>IF(Personal!I26=Personal!$U$4,Personal!I27,0)</f>
        <v>0</v>
      </c>
      <c r="F24">
        <f>IF(Personal!J26=Personal!$U$4,Personal!J27,0)</f>
        <v>0</v>
      </c>
      <c r="G24">
        <f>IF(Personal!K26=Personal!$U$4,Personal!K27,0)</f>
        <v>0</v>
      </c>
      <c r="H24">
        <f>IF(Personal!L26=Personal!$U$4,Personal!L27,0)</f>
        <v>0</v>
      </c>
      <c r="I24">
        <f>IF(Personal!M26=Personal!$U$4,Personal!M27,0)</f>
        <v>0</v>
      </c>
      <c r="J24">
        <f>IF(Personal!N26=Personal!$U$4,Personal!N27,0)</f>
        <v>0</v>
      </c>
      <c r="K24">
        <f>IF(Personal!O26=Personal!$U$4,Personal!O27,0)</f>
        <v>0</v>
      </c>
      <c r="L24">
        <f>IF(Personal!P26=Personal!$U$4,Personal!P27,0)</f>
        <v>0</v>
      </c>
    </row>
    <row r="26" spans="1:12" x14ac:dyDescent="0.2">
      <c r="A26">
        <f>IF(Personal!E28=Personal!$U$4,Personal!E29,0)</f>
        <v>0</v>
      </c>
      <c r="B26">
        <f>IF(Personal!F28=Personal!$U$4,Personal!F29,0)</f>
        <v>0</v>
      </c>
      <c r="C26">
        <f>IF(Personal!G28=Personal!$U$4,Personal!G29,0)</f>
        <v>0</v>
      </c>
      <c r="D26">
        <f>IF(Personal!H28=Personal!$U$4,Personal!H29,0)</f>
        <v>0</v>
      </c>
      <c r="E26">
        <f>IF(Personal!I28=Personal!$U$4,Personal!I29,0)</f>
        <v>0</v>
      </c>
      <c r="F26">
        <f>IF(Personal!J28=Personal!$U$4,Personal!J29,0)</f>
        <v>0</v>
      </c>
      <c r="G26">
        <f>IF(Personal!K28=Personal!$U$4,Personal!K29,0)</f>
        <v>0</v>
      </c>
      <c r="H26">
        <f>IF(Personal!L28=Personal!$U$4,Personal!L29,0)</f>
        <v>0</v>
      </c>
      <c r="I26">
        <f>IF(Personal!M28=Personal!$U$4,Personal!M29,0)</f>
        <v>0</v>
      </c>
      <c r="J26">
        <f>IF(Personal!N28=Personal!$U$4,Personal!N29,0)</f>
        <v>0</v>
      </c>
      <c r="K26">
        <f>IF(Personal!O28=Personal!$U$4,Personal!O29,0)</f>
        <v>0</v>
      </c>
      <c r="L26">
        <f>IF(Personal!P28=Personal!$U$4,Personal!P29,0)</f>
        <v>0</v>
      </c>
    </row>
    <row r="28" spans="1:12" x14ac:dyDescent="0.2">
      <c r="A28">
        <f>IF(Personal!E30=Personal!$U$4,Personal!E31,0)</f>
        <v>0</v>
      </c>
      <c r="B28">
        <f>IF(Personal!F30=Personal!$U$4,Personal!F31,0)</f>
        <v>0</v>
      </c>
      <c r="C28">
        <f>IF(Personal!G30=Personal!$U$4,Personal!G31,0)</f>
        <v>0</v>
      </c>
      <c r="D28">
        <f>IF(Personal!H30=Personal!$U$4,Personal!H31,0)</f>
        <v>0</v>
      </c>
      <c r="E28">
        <f>IF(Personal!I30=Personal!$U$4,Personal!I31,0)</f>
        <v>0</v>
      </c>
      <c r="F28">
        <f>IF(Personal!J30=Personal!$U$4,Personal!J31,0)</f>
        <v>0</v>
      </c>
      <c r="G28">
        <f>IF(Personal!K30=Personal!$U$4,Personal!K31,0)</f>
        <v>0</v>
      </c>
      <c r="H28">
        <f>IF(Personal!L30=Personal!$U$4,Personal!L31,0)</f>
        <v>0</v>
      </c>
      <c r="I28">
        <f>IF(Personal!M30=Personal!$U$4,Personal!M31,0)</f>
        <v>0</v>
      </c>
      <c r="J28">
        <f>IF(Personal!N30=Personal!$U$4,Personal!N31,0)</f>
        <v>0</v>
      </c>
      <c r="K28">
        <f>IF(Personal!O30=Personal!$U$4,Personal!O31,0)</f>
        <v>0</v>
      </c>
      <c r="L28">
        <f>IF(Personal!P30=Personal!$U$4,Personal!P31,0)</f>
        <v>0</v>
      </c>
    </row>
    <row r="30" spans="1:12" x14ac:dyDescent="0.2">
      <c r="A30">
        <f>IF(Personal!E32=Personal!$U$4,Personal!E33,0)</f>
        <v>0</v>
      </c>
      <c r="B30">
        <f>IF(Personal!F32=Personal!$U$4,Personal!F33,0)</f>
        <v>0</v>
      </c>
      <c r="C30">
        <f>IF(Personal!G32=Personal!$U$4,Personal!G33,0)</f>
        <v>0</v>
      </c>
      <c r="D30">
        <f>IF(Personal!H32=Personal!$U$4,Personal!H33,0)</f>
        <v>0</v>
      </c>
      <c r="E30">
        <f>IF(Personal!I32=Personal!$U$4,Personal!I33,0)</f>
        <v>0</v>
      </c>
      <c r="F30">
        <f>IF(Personal!J32=Personal!$U$4,Personal!J33,0)</f>
        <v>0</v>
      </c>
      <c r="G30">
        <f>IF(Personal!K32=Personal!$U$4,Personal!K33,0)</f>
        <v>0</v>
      </c>
      <c r="H30">
        <f>IF(Personal!L32=Personal!$U$4,Personal!L33,0)</f>
        <v>0</v>
      </c>
      <c r="I30">
        <f>IF(Personal!M32=Personal!$U$4,Personal!M33,0)</f>
        <v>0</v>
      </c>
      <c r="J30">
        <f>IF(Personal!N32=Personal!$U$4,Personal!N33,0)</f>
        <v>0</v>
      </c>
      <c r="K30">
        <f>IF(Personal!O32=Personal!$U$4,Personal!O33,0)</f>
        <v>0</v>
      </c>
      <c r="L30">
        <f>IF(Personal!P32=Personal!$U$4,Personal!P33,0)</f>
        <v>0</v>
      </c>
    </row>
    <row r="32" spans="1:12" x14ac:dyDescent="0.2">
      <c r="A32">
        <f>IF(Personal!E34=Personal!$U$4,Personal!E35,0)</f>
        <v>0</v>
      </c>
      <c r="B32">
        <f>IF(Personal!F34=Personal!$U$4,Personal!F35,0)</f>
        <v>0</v>
      </c>
      <c r="C32">
        <f>IF(Personal!G34=Personal!$U$4,Personal!G35,0)</f>
        <v>0</v>
      </c>
      <c r="D32">
        <f>IF(Personal!H34=Personal!$U$4,Personal!H35,0)</f>
        <v>0</v>
      </c>
      <c r="E32">
        <f>IF(Personal!I34=Personal!$U$4,Personal!I35,0)</f>
        <v>0</v>
      </c>
      <c r="F32">
        <f>IF(Personal!J34=Personal!$U$4,Personal!J35,0)</f>
        <v>0</v>
      </c>
      <c r="G32">
        <f>IF(Personal!K34=Personal!$U$4,Personal!K35,0)</f>
        <v>0</v>
      </c>
      <c r="H32">
        <f>IF(Personal!L34=Personal!$U$4,Personal!L35,0)</f>
        <v>0</v>
      </c>
      <c r="I32">
        <f>IF(Personal!M34=Personal!$U$4,Personal!M35,0)</f>
        <v>0</v>
      </c>
      <c r="J32">
        <f>IF(Personal!N34=Personal!$U$4,Personal!N35,0)</f>
        <v>0</v>
      </c>
      <c r="K32">
        <f>IF(Personal!O34=Personal!$U$4,Personal!O35,0)</f>
        <v>0</v>
      </c>
      <c r="L32">
        <f>IF(Personal!P34=Personal!$U$4,Personal!P35,0)</f>
        <v>0</v>
      </c>
    </row>
    <row r="34" spans="1:12" x14ac:dyDescent="0.2">
      <c r="A34">
        <f>IF(Personal!E36=Personal!$U$4,Personal!E37,0)</f>
        <v>0</v>
      </c>
      <c r="B34">
        <f>IF(Personal!F36=Personal!$U$4,Personal!F37,0)</f>
        <v>0</v>
      </c>
      <c r="C34">
        <f>IF(Personal!G36=Personal!$U$4,Personal!G37,0)</f>
        <v>0</v>
      </c>
      <c r="D34">
        <f>IF(Personal!H36=Personal!$U$4,Personal!H37,0)</f>
        <v>0</v>
      </c>
      <c r="E34">
        <f>IF(Personal!I36=Personal!$U$4,Personal!I37,0)</f>
        <v>0</v>
      </c>
      <c r="F34">
        <f>IF(Personal!J36=Personal!$U$4,Personal!J37,0)</f>
        <v>0</v>
      </c>
      <c r="G34">
        <f>IF(Personal!K36=Personal!$U$4,Personal!K37,0)</f>
        <v>0</v>
      </c>
      <c r="H34">
        <f>IF(Personal!L36=Personal!$U$4,Personal!L37,0)</f>
        <v>0</v>
      </c>
      <c r="I34">
        <f>IF(Personal!M36=Personal!$U$4,Personal!M37,0)</f>
        <v>0</v>
      </c>
      <c r="J34">
        <f>IF(Personal!N36=Personal!$U$4,Personal!N37,0)</f>
        <v>0</v>
      </c>
      <c r="K34">
        <f>IF(Personal!O36=Personal!$U$4,Personal!O37,0)</f>
        <v>0</v>
      </c>
      <c r="L34">
        <f>IF(Personal!P36=Personal!$U$4,Personal!P37,0)</f>
        <v>0</v>
      </c>
    </row>
    <row r="36" spans="1:12" x14ac:dyDescent="0.2">
      <c r="A36">
        <f>IF(Personal!E38=Personal!$U$4,Personal!E39,0)</f>
        <v>0</v>
      </c>
      <c r="B36">
        <f>IF(Personal!F38=Personal!$U$4,Personal!F39,0)</f>
        <v>0</v>
      </c>
      <c r="C36">
        <f>IF(Personal!G38=Personal!$U$4,Personal!G39,0)</f>
        <v>0</v>
      </c>
      <c r="D36">
        <f>IF(Personal!H38=Personal!$U$4,Personal!H39,0)</f>
        <v>0</v>
      </c>
      <c r="E36">
        <f>IF(Personal!I38=Personal!$U$4,Personal!I39,0)</f>
        <v>0</v>
      </c>
      <c r="F36">
        <f>IF(Personal!J38=Personal!$U$4,Personal!J39,0)</f>
        <v>0</v>
      </c>
      <c r="G36">
        <f>IF(Personal!K38=Personal!$U$4,Personal!K39,0)</f>
        <v>0</v>
      </c>
      <c r="H36">
        <f>IF(Personal!L38=Personal!$U$4,Personal!L39,0)</f>
        <v>0</v>
      </c>
      <c r="I36">
        <f>IF(Personal!M38=Personal!$U$4,Personal!M39,0)</f>
        <v>0</v>
      </c>
      <c r="J36">
        <f>IF(Personal!N38=Personal!$U$4,Personal!N39,0)</f>
        <v>0</v>
      </c>
      <c r="K36">
        <f>IF(Personal!O38=Personal!$U$4,Personal!O39,0)</f>
        <v>0</v>
      </c>
      <c r="L36">
        <f>IF(Personal!P38=Personal!$U$4,Personal!P39,0)</f>
        <v>0</v>
      </c>
    </row>
    <row r="38" spans="1:12" x14ac:dyDescent="0.2">
      <c r="A38">
        <f>IF(Personal!E40=Personal!$U$4,Personal!E41,0)</f>
        <v>0</v>
      </c>
      <c r="B38">
        <f>IF(Personal!F40=Personal!$U$4,Personal!F41,0)</f>
        <v>0</v>
      </c>
      <c r="C38">
        <f>IF(Personal!G40=Personal!$U$4,Personal!G41,0)</f>
        <v>0</v>
      </c>
      <c r="D38">
        <f>IF(Personal!H40=Personal!$U$4,Personal!H41,0)</f>
        <v>0</v>
      </c>
      <c r="E38">
        <f>IF(Personal!I40=Personal!$U$4,Personal!I41,0)</f>
        <v>0</v>
      </c>
      <c r="F38">
        <f>IF(Personal!J40=Personal!$U$4,Personal!J41,0)</f>
        <v>0</v>
      </c>
      <c r="G38">
        <f>IF(Personal!K40=Personal!$U$4,Personal!K41,0)</f>
        <v>0</v>
      </c>
      <c r="H38">
        <f>IF(Personal!L40=Personal!$U$4,Personal!L41,0)</f>
        <v>0</v>
      </c>
      <c r="I38">
        <f>IF(Personal!M40=Personal!$U$4,Personal!M41,0)</f>
        <v>0</v>
      </c>
      <c r="J38">
        <f>IF(Personal!N40=Personal!$U$4,Personal!N41,0)</f>
        <v>0</v>
      </c>
      <c r="K38">
        <f>IF(Personal!O40=Personal!$U$4,Personal!O41,0)</f>
        <v>0</v>
      </c>
      <c r="L38">
        <f>IF(Personal!P40=Personal!$U$4,Personal!P41,0)</f>
        <v>0</v>
      </c>
    </row>
    <row r="40" spans="1:12" x14ac:dyDescent="0.2">
      <c r="A40">
        <f>IF(Personal!E42=Personal!$U$4,Personal!E43,0)</f>
        <v>0</v>
      </c>
      <c r="B40">
        <f>IF(Personal!F42=Personal!$U$4,Personal!F43,0)</f>
        <v>0</v>
      </c>
      <c r="C40">
        <f>IF(Personal!G42=Personal!$U$4,Personal!G43,0)</f>
        <v>0</v>
      </c>
      <c r="D40">
        <f>IF(Personal!H42=Personal!$U$4,Personal!H43,0)</f>
        <v>0</v>
      </c>
      <c r="E40">
        <f>IF(Personal!I42=Personal!$U$4,Personal!I43,0)</f>
        <v>0</v>
      </c>
      <c r="F40">
        <f>IF(Personal!J42=Personal!$U$4,Personal!J43,0)</f>
        <v>0</v>
      </c>
      <c r="G40">
        <f>IF(Personal!K42=Personal!$U$4,Personal!K43,0)</f>
        <v>0</v>
      </c>
      <c r="H40">
        <f>IF(Personal!L42=Personal!$U$4,Personal!L43,0)</f>
        <v>0</v>
      </c>
      <c r="I40">
        <f>IF(Personal!M42=Personal!$U$4,Personal!M43,0)</f>
        <v>0</v>
      </c>
      <c r="J40">
        <f>IF(Personal!N42=Personal!$U$4,Personal!N43,0)</f>
        <v>0</v>
      </c>
      <c r="K40">
        <f>IF(Personal!O42=Personal!$U$4,Personal!O43,0)</f>
        <v>0</v>
      </c>
      <c r="L40">
        <f>IF(Personal!P42=Personal!$U$4,Personal!P43,0)</f>
        <v>0</v>
      </c>
    </row>
    <row r="42" spans="1:12" x14ac:dyDescent="0.2">
      <c r="A42">
        <f>IF(Personal!E44=Personal!$U$4,Personal!E45,0)</f>
        <v>0</v>
      </c>
      <c r="B42">
        <f>IF(Personal!F44=Personal!$U$4,Personal!F45,0)</f>
        <v>0</v>
      </c>
      <c r="C42">
        <f>IF(Personal!G44=Personal!$U$4,Personal!G45,0)</f>
        <v>0</v>
      </c>
      <c r="D42">
        <f>IF(Personal!H44=Personal!$U$4,Personal!H45,0)</f>
        <v>0</v>
      </c>
      <c r="E42">
        <f>IF(Personal!I44=Personal!$U$4,Personal!I45,0)</f>
        <v>0</v>
      </c>
      <c r="F42">
        <f>IF(Personal!J44=Personal!$U$4,Personal!J45,0)</f>
        <v>0</v>
      </c>
      <c r="G42">
        <f>IF(Personal!K44=Personal!$U$4,Personal!K45,0)</f>
        <v>0</v>
      </c>
      <c r="H42">
        <f>IF(Personal!L44=Personal!$U$4,Personal!L45,0)</f>
        <v>0</v>
      </c>
      <c r="I42">
        <f>IF(Personal!M44=Personal!$U$4,Personal!M45,0)</f>
        <v>0</v>
      </c>
      <c r="J42">
        <f>IF(Personal!N44=Personal!$U$4,Personal!N45,0)</f>
        <v>0</v>
      </c>
      <c r="K42">
        <f>IF(Personal!O44=Personal!$U$4,Personal!O45,0)</f>
        <v>0</v>
      </c>
      <c r="L42">
        <f>IF(Personal!P44=Personal!$U$4,Personal!P45,0)</f>
        <v>0</v>
      </c>
    </row>
    <row r="44" spans="1:12" x14ac:dyDescent="0.2">
      <c r="A44">
        <f>IF(Personal!E46=Personal!$U$4,Personal!E47,0)</f>
        <v>0</v>
      </c>
      <c r="B44">
        <f>IF(Personal!F46=Personal!$U$4,Personal!F47,0)</f>
        <v>0</v>
      </c>
      <c r="C44">
        <f>IF(Personal!G46=Personal!$U$4,Personal!G47,0)</f>
        <v>0</v>
      </c>
      <c r="D44">
        <f>IF(Personal!H46=Personal!$U$4,Personal!H47,0)</f>
        <v>0</v>
      </c>
      <c r="E44">
        <f>IF(Personal!I46=Personal!$U$4,Personal!I47,0)</f>
        <v>0</v>
      </c>
      <c r="F44">
        <f>IF(Personal!J46=Personal!$U$4,Personal!J47,0)</f>
        <v>0</v>
      </c>
      <c r="G44">
        <f>IF(Personal!K46=Personal!$U$4,Personal!K47,0)</f>
        <v>0</v>
      </c>
      <c r="H44">
        <f>IF(Personal!L46=Personal!$U$4,Personal!L47,0)</f>
        <v>0</v>
      </c>
      <c r="I44">
        <f>IF(Personal!M46=Personal!$U$4,Personal!M47,0)</f>
        <v>0</v>
      </c>
      <c r="J44">
        <f>IF(Personal!N46=Personal!$U$4,Personal!N47,0)</f>
        <v>0</v>
      </c>
      <c r="K44">
        <f>IF(Personal!O46=Personal!$U$4,Personal!O47,0)</f>
        <v>0</v>
      </c>
      <c r="L44">
        <f>IF(Personal!P46=Personal!$U$4,Personal!P47,0)</f>
        <v>0</v>
      </c>
    </row>
    <row r="46" spans="1:12" x14ac:dyDescent="0.2">
      <c r="A46">
        <f>IF(Personal!E48=Personal!$U$4,Personal!E49,0)</f>
        <v>0</v>
      </c>
      <c r="B46">
        <f>IF(Personal!F48=Personal!$U$4,Personal!F49,0)</f>
        <v>0</v>
      </c>
      <c r="C46">
        <f>IF(Personal!G48=Personal!$U$4,Personal!G49,0)</f>
        <v>0</v>
      </c>
      <c r="D46">
        <f>IF(Personal!H48=Personal!$U$4,Personal!H49,0)</f>
        <v>0</v>
      </c>
      <c r="E46">
        <f>IF(Personal!I48=Personal!$U$4,Personal!I49,0)</f>
        <v>0</v>
      </c>
      <c r="F46">
        <f>IF(Personal!J48=Personal!$U$4,Personal!J49,0)</f>
        <v>0</v>
      </c>
      <c r="G46">
        <f>IF(Personal!K48=Personal!$U$4,Personal!K49,0)</f>
        <v>0</v>
      </c>
      <c r="H46">
        <f>IF(Personal!L48=Personal!$U$4,Personal!L49,0)</f>
        <v>0</v>
      </c>
      <c r="I46">
        <f>IF(Personal!M48=Personal!$U$4,Personal!M49,0)</f>
        <v>0</v>
      </c>
      <c r="J46">
        <f>IF(Personal!N48=Personal!$U$4,Personal!N49,0)</f>
        <v>0</v>
      </c>
      <c r="K46">
        <f>IF(Personal!O48=Personal!$U$4,Personal!O49,0)</f>
        <v>0</v>
      </c>
      <c r="L46">
        <f>IF(Personal!P48=Personal!$U$4,Personal!P49,0)</f>
        <v>0</v>
      </c>
    </row>
    <row r="48" spans="1:12" x14ac:dyDescent="0.2">
      <c r="A48">
        <f>IF(Personal!E50=Personal!$U$4,Personal!E51,0)</f>
        <v>0</v>
      </c>
      <c r="B48">
        <f>IF(Personal!F50=Personal!$U$4,Personal!F51,0)</f>
        <v>0</v>
      </c>
      <c r="C48">
        <f>IF(Personal!G50=Personal!$U$4,Personal!G51,0)</f>
        <v>0</v>
      </c>
      <c r="D48">
        <f>IF(Personal!H50=Personal!$U$4,Personal!H51,0)</f>
        <v>0</v>
      </c>
      <c r="E48">
        <f>IF(Personal!I50=Personal!$U$4,Personal!I51,0)</f>
        <v>0</v>
      </c>
      <c r="F48">
        <f>IF(Personal!J50=Personal!$U$4,Personal!J51,0)</f>
        <v>0</v>
      </c>
      <c r="G48">
        <f>IF(Personal!K50=Personal!$U$4,Personal!K51,0)</f>
        <v>0</v>
      </c>
      <c r="H48">
        <f>IF(Personal!L50=Personal!$U$4,Personal!L51,0)</f>
        <v>0</v>
      </c>
      <c r="I48">
        <f>IF(Personal!M50=Personal!$U$4,Personal!M51,0)</f>
        <v>0</v>
      </c>
      <c r="J48">
        <f>IF(Personal!N50=Personal!$U$4,Personal!N51,0)</f>
        <v>0</v>
      </c>
      <c r="K48">
        <f>IF(Personal!O50=Personal!$U$4,Personal!O51,0)</f>
        <v>0</v>
      </c>
      <c r="L48">
        <f>IF(Personal!P50=Personal!$U$4,Personal!P51,0)</f>
        <v>0</v>
      </c>
    </row>
    <row r="50" spans="1:12" x14ac:dyDescent="0.2">
      <c r="A50">
        <f>IF(Personal!E52=Personal!$U$4,Personal!E53,0)</f>
        <v>0</v>
      </c>
      <c r="B50">
        <f>IF(Personal!F52=Personal!$U$4,Personal!F53,0)</f>
        <v>0</v>
      </c>
      <c r="C50">
        <f>IF(Personal!G52=Personal!$U$4,Personal!G53,0)</f>
        <v>0</v>
      </c>
      <c r="D50">
        <f>IF(Personal!H52=Personal!$U$4,Personal!H53,0)</f>
        <v>0</v>
      </c>
      <c r="E50">
        <f>IF(Personal!I52=Personal!$U$4,Personal!I53,0)</f>
        <v>0</v>
      </c>
      <c r="F50">
        <f>IF(Personal!J52=Personal!$U$4,Personal!J53,0)</f>
        <v>0</v>
      </c>
      <c r="G50">
        <f>IF(Personal!K52=Personal!$U$4,Personal!K53,0)</f>
        <v>0</v>
      </c>
      <c r="H50">
        <f>IF(Personal!L52=Personal!$U$4,Personal!L53,0)</f>
        <v>0</v>
      </c>
      <c r="I50">
        <f>IF(Personal!M52=Personal!$U$4,Personal!M53,0)</f>
        <v>0</v>
      </c>
      <c r="J50">
        <f>IF(Personal!N52=Personal!$U$4,Personal!N53,0)</f>
        <v>0</v>
      </c>
      <c r="K50">
        <f>IF(Personal!O52=Personal!$U$4,Personal!O53,0)</f>
        <v>0</v>
      </c>
      <c r="L50">
        <f>IF(Personal!P52=Personal!$U$4,Personal!P53,0)</f>
        <v>0</v>
      </c>
    </row>
    <row r="52" spans="1:12" x14ac:dyDescent="0.2">
      <c r="A52">
        <f>IF(Personal!E54=Personal!$U$4,Personal!E55,0)</f>
        <v>0</v>
      </c>
      <c r="B52">
        <f>IF(Personal!F54=Personal!$U$4,Personal!F55,0)</f>
        <v>0</v>
      </c>
      <c r="C52">
        <f>IF(Personal!G54=Personal!$U$4,Personal!G55,0)</f>
        <v>0</v>
      </c>
      <c r="D52">
        <f>IF(Personal!H54=Personal!$U$4,Personal!H55,0)</f>
        <v>0</v>
      </c>
      <c r="E52">
        <f>IF(Personal!I54=Personal!$U$4,Personal!I55,0)</f>
        <v>0</v>
      </c>
      <c r="F52">
        <f>IF(Personal!J54=Personal!$U$4,Personal!J55,0)</f>
        <v>0</v>
      </c>
      <c r="G52">
        <f>IF(Personal!K54=Personal!$U$4,Personal!K55,0)</f>
        <v>0</v>
      </c>
      <c r="H52">
        <f>IF(Personal!L54=Personal!$U$4,Personal!L55,0)</f>
        <v>0</v>
      </c>
      <c r="I52">
        <f>IF(Personal!M54=Personal!$U$4,Personal!M55,0)</f>
        <v>0</v>
      </c>
      <c r="J52">
        <f>IF(Personal!N54=Personal!$U$4,Personal!N55,0)</f>
        <v>0</v>
      </c>
      <c r="K52">
        <f>IF(Personal!O54=Personal!$U$4,Personal!O55,0)</f>
        <v>0</v>
      </c>
      <c r="L52">
        <f>IF(Personal!P54=Personal!$U$4,Personal!P55,0)</f>
        <v>0</v>
      </c>
    </row>
    <row r="54" spans="1:12" x14ac:dyDescent="0.2">
      <c r="A54">
        <f>IF(Personal!E56=Personal!$U$4,Personal!E57,0)</f>
        <v>0</v>
      </c>
      <c r="B54">
        <f>IF(Personal!F56=Personal!$U$4,Personal!F57,0)</f>
        <v>0</v>
      </c>
      <c r="C54">
        <f>IF(Personal!G56=Personal!$U$4,Personal!G57,0)</f>
        <v>0</v>
      </c>
      <c r="D54">
        <f>IF(Personal!H56=Personal!$U$4,Personal!H57,0)</f>
        <v>0</v>
      </c>
      <c r="E54">
        <f>IF(Personal!I56=Personal!$U$4,Personal!I57,0)</f>
        <v>0</v>
      </c>
      <c r="F54">
        <f>IF(Personal!J56=Personal!$U$4,Personal!J57,0)</f>
        <v>0</v>
      </c>
      <c r="G54">
        <f>IF(Personal!K56=Personal!$U$4,Personal!K57,0)</f>
        <v>0</v>
      </c>
      <c r="H54">
        <f>IF(Personal!L56=Personal!$U$4,Personal!L57,0)</f>
        <v>0</v>
      </c>
      <c r="I54">
        <f>IF(Personal!M56=Personal!$U$4,Personal!M57,0)</f>
        <v>0</v>
      </c>
      <c r="J54">
        <f>IF(Personal!N56=Personal!$U$4,Personal!N57,0)</f>
        <v>0</v>
      </c>
      <c r="K54">
        <f>IF(Personal!O56=Personal!$U$4,Personal!O57,0)</f>
        <v>0</v>
      </c>
      <c r="L54">
        <f>IF(Personal!P56=Personal!$U$4,Personal!P57,0)</f>
        <v>0</v>
      </c>
    </row>
    <row r="56" spans="1:12" x14ac:dyDescent="0.2">
      <c r="A56">
        <f>IF(Personal!E58=Personal!$U$4,Personal!E59,0)</f>
        <v>0</v>
      </c>
      <c r="B56">
        <f>IF(Personal!F58=Personal!$U$4,Personal!F59,0)</f>
        <v>0</v>
      </c>
      <c r="C56">
        <f>IF(Personal!G58=Personal!$U$4,Personal!G59,0)</f>
        <v>0</v>
      </c>
      <c r="D56">
        <f>IF(Personal!H58=Personal!$U$4,Personal!H59,0)</f>
        <v>0</v>
      </c>
      <c r="E56">
        <f>IF(Personal!I58=Personal!$U$4,Personal!I59,0)</f>
        <v>0</v>
      </c>
      <c r="F56">
        <f>IF(Personal!J58=Personal!$U$4,Personal!J59,0)</f>
        <v>0</v>
      </c>
      <c r="G56">
        <f>IF(Personal!K58=Personal!$U$4,Personal!K59,0)</f>
        <v>0</v>
      </c>
      <c r="H56">
        <f>IF(Personal!L58=Personal!$U$4,Personal!L59,0)</f>
        <v>0</v>
      </c>
      <c r="I56">
        <f>IF(Personal!M58=Personal!$U$4,Personal!M59,0)</f>
        <v>0</v>
      </c>
      <c r="J56">
        <f>IF(Personal!N58=Personal!$U$4,Personal!N59,0)</f>
        <v>0</v>
      </c>
      <c r="K56">
        <f>IF(Personal!O58=Personal!$U$4,Personal!O59,0)</f>
        <v>0</v>
      </c>
      <c r="L56">
        <f>IF(Personal!P58=Personal!$U$4,Personal!P59,0)</f>
        <v>0</v>
      </c>
    </row>
    <row r="58" spans="1:12" x14ac:dyDescent="0.2">
      <c r="A58">
        <f>IF(Personal!E60=Personal!$U$4,Personal!E61,0)</f>
        <v>0</v>
      </c>
      <c r="B58">
        <f>IF(Personal!F60=Personal!$U$4,Personal!F61,0)</f>
        <v>0</v>
      </c>
      <c r="C58">
        <f>IF(Personal!G60=Personal!$U$4,Personal!G61,0)</f>
        <v>0</v>
      </c>
      <c r="D58">
        <f>IF(Personal!H60=Personal!$U$4,Personal!H61,0)</f>
        <v>0</v>
      </c>
      <c r="E58">
        <f>IF(Personal!I60=Personal!$U$4,Personal!I61,0)</f>
        <v>0</v>
      </c>
      <c r="F58">
        <f>IF(Personal!J60=Personal!$U$4,Personal!J61,0)</f>
        <v>0</v>
      </c>
      <c r="G58">
        <f>IF(Personal!K60=Personal!$U$4,Personal!K61,0)</f>
        <v>0</v>
      </c>
      <c r="H58">
        <f>IF(Personal!L60=Personal!$U$4,Personal!L61,0)</f>
        <v>0</v>
      </c>
      <c r="I58">
        <f>IF(Personal!M60=Personal!$U$4,Personal!M61,0)</f>
        <v>0</v>
      </c>
      <c r="J58">
        <f>IF(Personal!N60=Personal!$U$4,Personal!N61,0)</f>
        <v>0</v>
      </c>
      <c r="K58">
        <f>IF(Personal!O60=Personal!$U$4,Personal!O61,0)</f>
        <v>0</v>
      </c>
      <c r="L58">
        <f>IF(Personal!P60=Personal!$U$4,Personal!P61,0)</f>
        <v>0</v>
      </c>
    </row>
    <row r="60" spans="1:12" x14ac:dyDescent="0.2">
      <c r="A60">
        <f>IF(Personal!E62=Personal!$U$4,Personal!E63,0)</f>
        <v>0</v>
      </c>
      <c r="B60">
        <f>IF(Personal!F62=Personal!$U$4,Personal!F63,0)</f>
        <v>0</v>
      </c>
      <c r="C60">
        <f>IF(Personal!G62=Personal!$U$4,Personal!G63,0)</f>
        <v>0</v>
      </c>
      <c r="D60">
        <f>IF(Personal!H62=Personal!$U$4,Personal!H63,0)</f>
        <v>0</v>
      </c>
      <c r="E60">
        <f>IF(Personal!I62=Personal!$U$4,Personal!I63,0)</f>
        <v>0</v>
      </c>
      <c r="F60">
        <f>IF(Personal!J62=Personal!$U$4,Personal!J63,0)</f>
        <v>0</v>
      </c>
      <c r="G60">
        <f>IF(Personal!K62=Personal!$U$4,Personal!K63,0)</f>
        <v>0</v>
      </c>
      <c r="H60">
        <f>IF(Personal!L62=Personal!$U$4,Personal!L63,0)</f>
        <v>0</v>
      </c>
      <c r="I60">
        <f>IF(Personal!M62=Personal!$U$4,Personal!M63,0)</f>
        <v>0</v>
      </c>
      <c r="J60">
        <f>IF(Personal!N62=Personal!$U$4,Personal!N63,0)</f>
        <v>0</v>
      </c>
      <c r="K60">
        <f>IF(Personal!O62=Personal!$U$4,Personal!O63,0)</f>
        <v>0</v>
      </c>
      <c r="L60">
        <f>IF(Personal!P62=Personal!$U$4,Personal!P63,0)</f>
        <v>0</v>
      </c>
    </row>
    <row r="62" spans="1:12" x14ac:dyDescent="0.2">
      <c r="A62">
        <f>IF(Personal!E64=Personal!$U$4,Personal!E65,0)</f>
        <v>0</v>
      </c>
      <c r="B62">
        <f>IF(Personal!F64=Personal!$U$4,Personal!F65,0)</f>
        <v>0</v>
      </c>
      <c r="C62">
        <f>IF(Personal!G64=Personal!$U$4,Personal!G65,0)</f>
        <v>0</v>
      </c>
      <c r="D62">
        <f>IF(Personal!H64=Personal!$U$4,Personal!H65,0)</f>
        <v>0</v>
      </c>
      <c r="E62">
        <f>IF(Personal!I64=Personal!$U$4,Personal!I65,0)</f>
        <v>0</v>
      </c>
      <c r="F62">
        <f>IF(Personal!J64=Personal!$U$4,Personal!J65,0)</f>
        <v>0</v>
      </c>
      <c r="G62">
        <f>IF(Personal!K64=Personal!$U$4,Personal!K65,0)</f>
        <v>0</v>
      </c>
      <c r="H62">
        <f>IF(Personal!L64=Personal!$U$4,Personal!L65,0)</f>
        <v>0</v>
      </c>
      <c r="I62">
        <f>IF(Personal!M64=Personal!$U$4,Personal!M65,0)</f>
        <v>0</v>
      </c>
      <c r="J62">
        <f>IF(Personal!N64=Personal!$U$4,Personal!N65,0)</f>
        <v>0</v>
      </c>
      <c r="K62">
        <f>IF(Personal!O64=Personal!$U$4,Personal!O65,0)</f>
        <v>0</v>
      </c>
      <c r="L62">
        <f>IF(Personal!P64=Personal!$U$4,Personal!P65,0)</f>
        <v>0</v>
      </c>
    </row>
    <row r="64" spans="1:12" x14ac:dyDescent="0.2">
      <c r="A64">
        <f>IF(Personal!E66=Personal!$U$4,Personal!E67,0)</f>
        <v>0</v>
      </c>
      <c r="B64">
        <f>IF(Personal!F66=Personal!$U$4,Personal!F67,0)</f>
        <v>0</v>
      </c>
      <c r="C64">
        <f>IF(Personal!G66=Personal!$U$4,Personal!G67,0)</f>
        <v>0</v>
      </c>
      <c r="D64">
        <f>IF(Personal!H66=Personal!$U$4,Personal!H67,0)</f>
        <v>0</v>
      </c>
      <c r="E64">
        <f>IF(Personal!I66=Personal!$U$4,Personal!I67,0)</f>
        <v>0</v>
      </c>
      <c r="F64">
        <f>IF(Personal!J66=Personal!$U$4,Personal!J67,0)</f>
        <v>0</v>
      </c>
      <c r="G64">
        <f>IF(Personal!K66=Personal!$U$4,Personal!K67,0)</f>
        <v>0</v>
      </c>
      <c r="H64">
        <f>IF(Personal!L66=Personal!$U$4,Personal!L67,0)</f>
        <v>0</v>
      </c>
      <c r="I64">
        <f>IF(Personal!M66=Personal!$U$4,Personal!M67,0)</f>
        <v>0</v>
      </c>
      <c r="J64">
        <f>IF(Personal!N66=Personal!$U$4,Personal!N67,0)</f>
        <v>0</v>
      </c>
      <c r="K64">
        <f>IF(Personal!O66=Personal!$U$4,Personal!O67,0)</f>
        <v>0</v>
      </c>
      <c r="L64">
        <f>IF(Personal!P66=Personal!$U$4,Personal!P67,0)</f>
        <v>0</v>
      </c>
    </row>
    <row r="66" spans="1:12" x14ac:dyDescent="0.2">
      <c r="A66">
        <f>IF(Personal!E68=Personal!$U$4,Personal!E69,0)</f>
        <v>0</v>
      </c>
      <c r="B66">
        <f>IF(Personal!F68=Personal!$U$4,Personal!F69,0)</f>
        <v>0</v>
      </c>
      <c r="C66">
        <f>IF(Personal!G68=Personal!$U$4,Personal!G69,0)</f>
        <v>0</v>
      </c>
      <c r="D66">
        <f>IF(Personal!H68=Personal!$U$4,Personal!H69,0)</f>
        <v>0</v>
      </c>
      <c r="E66">
        <f>IF(Personal!I68=Personal!$U$4,Personal!I69,0)</f>
        <v>0</v>
      </c>
      <c r="F66">
        <f>IF(Personal!J68=Personal!$U$4,Personal!J69,0)</f>
        <v>0</v>
      </c>
      <c r="G66">
        <f>IF(Personal!K68=Personal!$U$4,Personal!K69,0)</f>
        <v>0</v>
      </c>
      <c r="H66">
        <f>IF(Personal!L68=Personal!$U$4,Personal!L69,0)</f>
        <v>0</v>
      </c>
      <c r="I66">
        <f>IF(Personal!M68=Personal!$U$4,Personal!M69,0)</f>
        <v>0</v>
      </c>
      <c r="J66">
        <f>IF(Personal!N68=Personal!$U$4,Personal!N69,0)</f>
        <v>0</v>
      </c>
      <c r="K66">
        <f>IF(Personal!O68=Personal!$U$4,Personal!O69,0)</f>
        <v>0</v>
      </c>
      <c r="L66">
        <f>IF(Personal!P68=Personal!$U$4,Personal!P69,0)</f>
        <v>0</v>
      </c>
    </row>
    <row r="68" spans="1:12" x14ac:dyDescent="0.2">
      <c r="A68">
        <f>IF(Personal!E70=Personal!$U$4,Personal!E71,0)</f>
        <v>0</v>
      </c>
      <c r="B68">
        <f>IF(Personal!F70=Personal!$U$4,Personal!F71,0)</f>
        <v>0</v>
      </c>
      <c r="C68">
        <f>IF(Personal!G70=Personal!$U$4,Personal!G71,0)</f>
        <v>0</v>
      </c>
      <c r="D68">
        <f>IF(Personal!H70=Personal!$U$4,Personal!H71,0)</f>
        <v>0</v>
      </c>
      <c r="E68">
        <f>IF(Personal!I70=Personal!$U$4,Personal!I71,0)</f>
        <v>0</v>
      </c>
      <c r="F68">
        <f>IF(Personal!J70=Personal!$U$4,Personal!J71,0)</f>
        <v>0</v>
      </c>
      <c r="G68">
        <f>IF(Personal!K70=Personal!$U$4,Personal!K71,0)</f>
        <v>0</v>
      </c>
      <c r="H68">
        <f>IF(Personal!L70=Personal!$U$4,Personal!L71,0)</f>
        <v>0</v>
      </c>
      <c r="I68">
        <f>IF(Personal!M70=Personal!$U$4,Personal!M71,0)</f>
        <v>0</v>
      </c>
      <c r="J68">
        <f>IF(Personal!N70=Personal!$U$4,Personal!N71,0)</f>
        <v>0</v>
      </c>
      <c r="K68">
        <f>IF(Personal!O70=Personal!$U$4,Personal!O71,0)</f>
        <v>0</v>
      </c>
      <c r="L68">
        <f>IF(Personal!P70=Personal!$U$4,Personal!P71,0)</f>
        <v>0</v>
      </c>
    </row>
    <row r="70" spans="1:12" x14ac:dyDescent="0.2">
      <c r="A70">
        <f>IF(Personal!E72=Personal!$U$4,Personal!E73,0)</f>
        <v>0</v>
      </c>
      <c r="B70">
        <f>IF(Personal!F72=Personal!$U$4,Personal!F73,0)</f>
        <v>0</v>
      </c>
      <c r="C70">
        <f>IF(Personal!G72=Personal!$U$4,Personal!G73,0)</f>
        <v>0</v>
      </c>
      <c r="D70">
        <f>IF(Personal!H72=Personal!$U$4,Personal!H73,0)</f>
        <v>0</v>
      </c>
      <c r="E70">
        <f>IF(Personal!I72=Personal!$U$4,Personal!I73,0)</f>
        <v>0</v>
      </c>
      <c r="F70">
        <f>IF(Personal!J72=Personal!$U$4,Personal!J73,0)</f>
        <v>0</v>
      </c>
      <c r="G70">
        <f>IF(Personal!K72=Personal!$U$4,Personal!K73,0)</f>
        <v>0</v>
      </c>
      <c r="H70">
        <f>IF(Personal!L72=Personal!$U$4,Personal!L73,0)</f>
        <v>0</v>
      </c>
      <c r="I70">
        <f>IF(Personal!M72=Personal!$U$4,Personal!M73,0)</f>
        <v>0</v>
      </c>
      <c r="J70">
        <f>IF(Personal!N72=Personal!$U$4,Personal!N73,0)</f>
        <v>0</v>
      </c>
      <c r="K70">
        <f>IF(Personal!O72=Personal!$U$4,Personal!O73,0)</f>
        <v>0</v>
      </c>
      <c r="L70">
        <f>IF(Personal!P72=Personal!$U$4,Personal!P73,0)</f>
        <v>0</v>
      </c>
    </row>
    <row r="72" spans="1:12" x14ac:dyDescent="0.2">
      <c r="A72">
        <f>IF(Personal!E74=Personal!$U$4,Personal!E75,0)</f>
        <v>0</v>
      </c>
      <c r="B72">
        <f>IF(Personal!F74=Personal!$U$4,Personal!F75,0)</f>
        <v>0</v>
      </c>
      <c r="C72">
        <f>IF(Personal!G74=Personal!$U$4,Personal!G75,0)</f>
        <v>0</v>
      </c>
      <c r="D72">
        <f>IF(Personal!H74=Personal!$U$4,Personal!H75,0)</f>
        <v>0</v>
      </c>
      <c r="E72">
        <f>IF(Personal!I74=Personal!$U$4,Personal!I75,0)</f>
        <v>0</v>
      </c>
      <c r="F72">
        <f>IF(Personal!J74=Personal!$U$4,Personal!J75,0)</f>
        <v>0</v>
      </c>
      <c r="G72">
        <f>IF(Personal!K74=Personal!$U$4,Personal!K75,0)</f>
        <v>0</v>
      </c>
      <c r="H72">
        <f>IF(Personal!L74=Personal!$U$4,Personal!L75,0)</f>
        <v>0</v>
      </c>
      <c r="I72">
        <f>IF(Personal!M74=Personal!$U$4,Personal!M75,0)</f>
        <v>0</v>
      </c>
      <c r="J72">
        <f>IF(Personal!N74=Personal!$U$4,Personal!N75,0)</f>
        <v>0</v>
      </c>
      <c r="K72">
        <f>IF(Personal!O74=Personal!$U$4,Personal!O75,0)</f>
        <v>0</v>
      </c>
      <c r="L72">
        <f>IF(Personal!P74=Personal!$U$4,Personal!P75,0)</f>
        <v>0</v>
      </c>
    </row>
    <row r="74" spans="1:12" x14ac:dyDescent="0.2">
      <c r="A74">
        <f>IF(Personal!E76=Personal!$U$4,Personal!E77,0)</f>
        <v>0</v>
      </c>
      <c r="B74">
        <f>IF(Personal!F76=Personal!$U$4,Personal!F77,0)</f>
        <v>0</v>
      </c>
      <c r="C74">
        <f>IF(Personal!G76=Personal!$U$4,Personal!G77,0)</f>
        <v>0</v>
      </c>
      <c r="D74">
        <f>IF(Personal!H76=Personal!$U$4,Personal!H77,0)</f>
        <v>0</v>
      </c>
      <c r="E74">
        <f>IF(Personal!I76=Personal!$U$4,Personal!I77,0)</f>
        <v>0</v>
      </c>
      <c r="F74">
        <f>IF(Personal!J76=Personal!$U$4,Personal!J77,0)</f>
        <v>0</v>
      </c>
      <c r="G74">
        <f>IF(Personal!K76=Personal!$U$4,Personal!K77,0)</f>
        <v>0</v>
      </c>
      <c r="H74">
        <f>IF(Personal!L76=Personal!$U$4,Personal!L77,0)</f>
        <v>0</v>
      </c>
      <c r="I74">
        <f>IF(Personal!M76=Personal!$U$4,Personal!M77,0)</f>
        <v>0</v>
      </c>
      <c r="J74">
        <f>IF(Personal!N76=Personal!$U$4,Personal!N77,0)</f>
        <v>0</v>
      </c>
      <c r="K74">
        <f>IF(Personal!O76=Personal!$U$4,Personal!O77,0)</f>
        <v>0</v>
      </c>
      <c r="L74">
        <f>IF(Personal!P76=Personal!$U$4,Personal!P77,0)</f>
        <v>0</v>
      </c>
    </row>
    <row r="76" spans="1:12" x14ac:dyDescent="0.2">
      <c r="A76">
        <f>IF(Personal!E78=Personal!$U$4,Personal!E79,0)</f>
        <v>0</v>
      </c>
      <c r="B76">
        <f>IF(Personal!F78=Personal!$U$4,Personal!F79,0)</f>
        <v>0</v>
      </c>
      <c r="C76">
        <f>IF(Personal!G78=Personal!$U$4,Personal!G79,0)</f>
        <v>0</v>
      </c>
      <c r="D76">
        <f>IF(Personal!H78=Personal!$U$4,Personal!H79,0)</f>
        <v>0</v>
      </c>
      <c r="E76">
        <f>IF(Personal!I78=Personal!$U$4,Personal!I79,0)</f>
        <v>0</v>
      </c>
      <c r="F76">
        <f>IF(Personal!J78=Personal!$U$4,Personal!J79,0)</f>
        <v>0</v>
      </c>
      <c r="G76">
        <f>IF(Personal!K78=Personal!$U$4,Personal!K79,0)</f>
        <v>0</v>
      </c>
      <c r="H76">
        <f>IF(Personal!L78=Personal!$U$4,Personal!L79,0)</f>
        <v>0</v>
      </c>
      <c r="I76">
        <f>IF(Personal!M78=Personal!$U$4,Personal!M79,0)</f>
        <v>0</v>
      </c>
      <c r="J76">
        <f>IF(Personal!N78=Personal!$U$4,Personal!N79,0)</f>
        <v>0</v>
      </c>
      <c r="K76">
        <f>IF(Personal!O78=Personal!$U$4,Personal!O79,0)</f>
        <v>0</v>
      </c>
      <c r="L76">
        <f>IF(Personal!P78=Personal!$U$4,Personal!P79,0)</f>
        <v>0</v>
      </c>
    </row>
    <row r="78" spans="1:12" x14ac:dyDescent="0.2">
      <c r="A78">
        <f>IF(Personal!E80=Personal!$U$4,Personal!E81,0)</f>
        <v>0</v>
      </c>
      <c r="B78">
        <f>IF(Personal!F80=Personal!$U$4,Personal!F81,0)</f>
        <v>0</v>
      </c>
      <c r="C78">
        <f>IF(Personal!G80=Personal!$U$4,Personal!G81,0)</f>
        <v>0</v>
      </c>
      <c r="D78">
        <f>IF(Personal!H80=Personal!$U$4,Personal!H81,0)</f>
        <v>0</v>
      </c>
      <c r="E78">
        <f>IF(Personal!I80=Personal!$U$4,Personal!I81,0)</f>
        <v>0</v>
      </c>
      <c r="F78">
        <f>IF(Personal!J80=Personal!$U$4,Personal!J81,0)</f>
        <v>0</v>
      </c>
      <c r="G78">
        <f>IF(Personal!K80=Personal!$U$4,Personal!K81,0)</f>
        <v>0</v>
      </c>
      <c r="H78">
        <f>IF(Personal!L80=Personal!$U$4,Personal!L81,0)</f>
        <v>0</v>
      </c>
      <c r="I78">
        <f>IF(Personal!M80=Personal!$U$4,Personal!M81,0)</f>
        <v>0</v>
      </c>
      <c r="J78">
        <f>IF(Personal!N80=Personal!$U$4,Personal!N81,0)</f>
        <v>0</v>
      </c>
      <c r="K78">
        <f>IF(Personal!O80=Personal!$U$4,Personal!O81,0)</f>
        <v>0</v>
      </c>
      <c r="L78">
        <f>IF(Personal!P80=Personal!$U$4,Personal!P81,0)</f>
        <v>0</v>
      </c>
    </row>
    <row r="80" spans="1:12" x14ac:dyDescent="0.2">
      <c r="A80">
        <f>IF(Personal!E82=Personal!$U$4,Personal!E83,0)</f>
        <v>0</v>
      </c>
      <c r="B80">
        <f>IF(Personal!F82=Personal!$U$4,Personal!F83,0)</f>
        <v>0</v>
      </c>
      <c r="C80">
        <f>IF(Personal!G82=Personal!$U$4,Personal!G83,0)</f>
        <v>0</v>
      </c>
      <c r="D80">
        <f>IF(Personal!H82=Personal!$U$4,Personal!H83,0)</f>
        <v>0</v>
      </c>
      <c r="E80">
        <f>IF(Personal!I82=Personal!$U$4,Personal!I83,0)</f>
        <v>0</v>
      </c>
      <c r="F80">
        <f>IF(Personal!J82=Personal!$U$4,Personal!J83,0)</f>
        <v>0</v>
      </c>
      <c r="G80">
        <f>IF(Personal!K82=Personal!$U$4,Personal!K83,0)</f>
        <v>0</v>
      </c>
      <c r="H80">
        <f>IF(Personal!L82=Personal!$U$4,Personal!L83,0)</f>
        <v>0</v>
      </c>
      <c r="I80">
        <f>IF(Personal!M82=Personal!$U$4,Personal!M83,0)</f>
        <v>0</v>
      </c>
      <c r="J80">
        <f>IF(Personal!N82=Personal!$U$4,Personal!N83,0)</f>
        <v>0</v>
      </c>
      <c r="K80">
        <f>IF(Personal!O82=Personal!$U$4,Personal!O83,0)</f>
        <v>0</v>
      </c>
      <c r="L80">
        <f>IF(Personal!P82=Personal!$U$4,Personal!P83,0)</f>
        <v>0</v>
      </c>
    </row>
    <row r="82" spans="1:12" x14ac:dyDescent="0.2">
      <c r="A82">
        <f>IF(Personal!E84=Personal!$U$4,Personal!E85,0)</f>
        <v>0</v>
      </c>
      <c r="B82">
        <f>IF(Personal!F84=Personal!$U$4,Personal!F85,0)</f>
        <v>0</v>
      </c>
      <c r="C82">
        <f>IF(Personal!G84=Personal!$U$4,Personal!G85,0)</f>
        <v>0</v>
      </c>
      <c r="D82">
        <f>IF(Personal!H84=Personal!$U$4,Personal!H85,0)</f>
        <v>0</v>
      </c>
      <c r="E82">
        <f>IF(Personal!I84=Personal!$U$4,Personal!I85,0)</f>
        <v>0</v>
      </c>
      <c r="F82">
        <f>IF(Personal!J84=Personal!$U$4,Personal!J85,0)</f>
        <v>0</v>
      </c>
      <c r="G82">
        <f>IF(Personal!K84=Personal!$U$4,Personal!K85,0)</f>
        <v>0</v>
      </c>
      <c r="H82">
        <f>IF(Personal!L84=Personal!$U$4,Personal!L85,0)</f>
        <v>0</v>
      </c>
      <c r="I82">
        <f>IF(Personal!M84=Personal!$U$4,Personal!M85,0)</f>
        <v>0</v>
      </c>
      <c r="J82">
        <f>IF(Personal!N84=Personal!$U$4,Personal!N85,0)</f>
        <v>0</v>
      </c>
      <c r="K82">
        <f>IF(Personal!O84=Personal!$U$4,Personal!O85,0)</f>
        <v>0</v>
      </c>
      <c r="L82">
        <f>IF(Personal!P84=Personal!$U$4,Personal!P85,0)</f>
        <v>0</v>
      </c>
    </row>
    <row r="84" spans="1:12" x14ac:dyDescent="0.2">
      <c r="A84">
        <f>IF(Personal!E86=Personal!$U$4,Personal!E87,0)</f>
        <v>0</v>
      </c>
      <c r="B84">
        <f>IF(Personal!F86=Personal!$U$4,Personal!F87,0)</f>
        <v>0</v>
      </c>
      <c r="C84">
        <f>IF(Personal!G86=Personal!$U$4,Personal!G87,0)</f>
        <v>0</v>
      </c>
      <c r="D84">
        <f>IF(Personal!H86=Personal!$U$4,Personal!H87,0)</f>
        <v>0</v>
      </c>
      <c r="E84">
        <f>IF(Personal!I86=Personal!$U$4,Personal!I87,0)</f>
        <v>0</v>
      </c>
      <c r="F84">
        <f>IF(Personal!J86=Personal!$U$4,Personal!J87,0)</f>
        <v>0</v>
      </c>
      <c r="G84">
        <f>IF(Personal!K86=Personal!$U$4,Personal!K87,0)</f>
        <v>0</v>
      </c>
      <c r="H84">
        <f>IF(Personal!L86=Personal!$U$4,Personal!L87,0)</f>
        <v>0</v>
      </c>
      <c r="I84">
        <f>IF(Personal!M86=Personal!$U$4,Personal!M87,0)</f>
        <v>0</v>
      </c>
      <c r="J84">
        <f>IF(Personal!N86=Personal!$U$4,Personal!N87,0)</f>
        <v>0</v>
      </c>
      <c r="K84">
        <f>IF(Personal!O86=Personal!$U$4,Personal!O87,0)</f>
        <v>0</v>
      </c>
      <c r="L84">
        <f>IF(Personal!P86=Personal!$U$4,Personal!P87,0)</f>
        <v>0</v>
      </c>
    </row>
    <row r="86" spans="1:12" x14ac:dyDescent="0.2">
      <c r="A86">
        <f>IF(Personal!E88=Personal!$U$4,Personal!E89,0)</f>
        <v>0</v>
      </c>
      <c r="B86">
        <f>IF(Personal!F88=Personal!$U$4,Personal!F89,0)</f>
        <v>0</v>
      </c>
      <c r="C86">
        <f>IF(Personal!G88=Personal!$U$4,Personal!G89,0)</f>
        <v>0</v>
      </c>
      <c r="D86">
        <f>IF(Personal!H88=Personal!$U$4,Personal!H89,0)</f>
        <v>0</v>
      </c>
      <c r="E86">
        <f>IF(Personal!I88=Personal!$U$4,Personal!I89,0)</f>
        <v>0</v>
      </c>
      <c r="F86">
        <f>IF(Personal!J88=Personal!$U$4,Personal!J89,0)</f>
        <v>0</v>
      </c>
      <c r="G86">
        <f>IF(Personal!K88=Personal!$U$4,Personal!K89,0)</f>
        <v>0</v>
      </c>
      <c r="H86">
        <f>IF(Personal!L88=Personal!$U$4,Personal!L89,0)</f>
        <v>0</v>
      </c>
      <c r="I86">
        <f>IF(Personal!M88=Personal!$U$4,Personal!M89,0)</f>
        <v>0</v>
      </c>
      <c r="J86">
        <f>IF(Personal!N88=Personal!$U$4,Personal!N89,0)</f>
        <v>0</v>
      </c>
      <c r="K86">
        <f>IF(Personal!O88=Personal!$U$4,Personal!O89,0)</f>
        <v>0</v>
      </c>
      <c r="L86">
        <f>IF(Personal!P88=Personal!$U$4,Personal!P89,0)</f>
        <v>0</v>
      </c>
    </row>
    <row r="88" spans="1:12" x14ac:dyDescent="0.2">
      <c r="A88">
        <f>IF(Personal!E90=Personal!$U$4,Personal!E91,0)</f>
        <v>0</v>
      </c>
      <c r="B88">
        <f>IF(Personal!F90=Personal!$U$4,Personal!F91,0)</f>
        <v>0</v>
      </c>
      <c r="C88">
        <f>IF(Personal!G90=Personal!$U$4,Personal!G91,0)</f>
        <v>0</v>
      </c>
      <c r="D88">
        <f>IF(Personal!H90=Personal!$U$4,Personal!H91,0)</f>
        <v>0</v>
      </c>
      <c r="E88">
        <f>IF(Personal!I90=Personal!$U$4,Personal!I91,0)</f>
        <v>0</v>
      </c>
      <c r="F88">
        <f>IF(Personal!J90=Personal!$U$4,Personal!J91,0)</f>
        <v>0</v>
      </c>
      <c r="G88">
        <f>IF(Personal!K90=Personal!$U$4,Personal!K91,0)</f>
        <v>0</v>
      </c>
      <c r="H88">
        <f>IF(Personal!L90=Personal!$U$4,Personal!L91,0)</f>
        <v>0</v>
      </c>
      <c r="I88">
        <f>IF(Personal!M90=Personal!$U$4,Personal!M91,0)</f>
        <v>0</v>
      </c>
      <c r="J88">
        <f>IF(Personal!N90=Personal!$U$4,Personal!N91,0)</f>
        <v>0</v>
      </c>
      <c r="K88">
        <f>IF(Personal!O90=Personal!$U$4,Personal!O91,0)</f>
        <v>0</v>
      </c>
      <c r="L88">
        <f>IF(Personal!P90=Personal!$U$4,Personal!P91,0)</f>
        <v>0</v>
      </c>
    </row>
    <row r="90" spans="1:12" x14ac:dyDescent="0.2">
      <c r="A90">
        <f>IF(Personal!E92=Personal!$U$4,Personal!E93,0)</f>
        <v>0</v>
      </c>
      <c r="B90">
        <f>IF(Personal!F92=Personal!$U$4,Personal!F93,0)</f>
        <v>0</v>
      </c>
      <c r="C90">
        <f>IF(Personal!G92=Personal!$U$4,Personal!G93,0)</f>
        <v>0</v>
      </c>
      <c r="D90">
        <f>IF(Personal!H92=Personal!$U$4,Personal!H93,0)</f>
        <v>0</v>
      </c>
      <c r="E90">
        <f>IF(Personal!I92=Personal!$U$4,Personal!I93,0)</f>
        <v>0</v>
      </c>
      <c r="F90">
        <f>IF(Personal!J92=Personal!$U$4,Personal!J93,0)</f>
        <v>0</v>
      </c>
      <c r="G90">
        <f>IF(Personal!K92=Personal!$U$4,Personal!K93,0)</f>
        <v>0</v>
      </c>
      <c r="H90">
        <f>IF(Personal!L92=Personal!$U$4,Personal!L93,0)</f>
        <v>0</v>
      </c>
      <c r="I90">
        <f>IF(Personal!M92=Personal!$U$4,Personal!M93,0)</f>
        <v>0</v>
      </c>
      <c r="J90">
        <f>IF(Personal!N92=Personal!$U$4,Personal!N93,0)</f>
        <v>0</v>
      </c>
      <c r="K90">
        <f>IF(Personal!O92=Personal!$U$4,Personal!O93,0)</f>
        <v>0</v>
      </c>
      <c r="L90">
        <f>IF(Personal!P92=Personal!$U$4,Personal!P93,0)</f>
        <v>0</v>
      </c>
    </row>
    <row r="92" spans="1:12" x14ac:dyDescent="0.2">
      <c r="A92">
        <f>IF(Personal!E94=Personal!$U$4,Personal!E95,0)</f>
        <v>0</v>
      </c>
      <c r="B92">
        <f>IF(Personal!F94=Personal!$U$4,Personal!F95,0)</f>
        <v>0</v>
      </c>
      <c r="C92">
        <f>IF(Personal!G94=Personal!$U$4,Personal!G95,0)</f>
        <v>0</v>
      </c>
      <c r="D92">
        <f>IF(Personal!H94=Personal!$U$4,Personal!H95,0)</f>
        <v>0</v>
      </c>
      <c r="E92">
        <f>IF(Personal!I94=Personal!$U$4,Personal!I95,0)</f>
        <v>0</v>
      </c>
      <c r="F92">
        <f>IF(Personal!J94=Personal!$U$4,Personal!J95,0)</f>
        <v>0</v>
      </c>
      <c r="G92">
        <f>IF(Personal!K94=Personal!$U$4,Personal!K95,0)</f>
        <v>0</v>
      </c>
      <c r="H92">
        <f>IF(Personal!L94=Personal!$U$4,Personal!L95,0)</f>
        <v>0</v>
      </c>
      <c r="I92">
        <f>IF(Personal!M94=Personal!$U$4,Personal!M95,0)</f>
        <v>0</v>
      </c>
      <c r="J92">
        <f>IF(Personal!N94=Personal!$U$4,Personal!N95,0)</f>
        <v>0</v>
      </c>
      <c r="K92">
        <f>IF(Personal!O94=Personal!$U$4,Personal!O95,0)</f>
        <v>0</v>
      </c>
      <c r="L92">
        <f>IF(Personal!P94=Personal!$U$4,Personal!P95,0)</f>
        <v>0</v>
      </c>
    </row>
    <row r="94" spans="1:12" x14ac:dyDescent="0.2">
      <c r="A94">
        <f>IF(Personal!E96=Personal!$U$4,Personal!E97,0)</f>
        <v>0</v>
      </c>
      <c r="B94">
        <f>IF(Personal!F96=Personal!$U$4,Personal!F97,0)</f>
        <v>0</v>
      </c>
      <c r="C94">
        <f>IF(Personal!G96=Personal!$U$4,Personal!G97,0)</f>
        <v>0</v>
      </c>
      <c r="D94">
        <f>IF(Personal!H96=Personal!$U$4,Personal!H97,0)</f>
        <v>0</v>
      </c>
      <c r="E94">
        <f>IF(Personal!I96=Personal!$U$4,Personal!I97,0)</f>
        <v>0</v>
      </c>
      <c r="F94">
        <f>IF(Personal!J96=Personal!$U$4,Personal!J97,0)</f>
        <v>0</v>
      </c>
      <c r="G94">
        <f>IF(Personal!K96=Personal!$U$4,Personal!K97,0)</f>
        <v>0</v>
      </c>
      <c r="H94">
        <f>IF(Personal!L96=Personal!$U$4,Personal!L97,0)</f>
        <v>0</v>
      </c>
      <c r="I94">
        <f>IF(Personal!M96=Personal!$U$4,Personal!M97,0)</f>
        <v>0</v>
      </c>
      <c r="J94">
        <f>IF(Personal!N96=Personal!$U$4,Personal!N97,0)</f>
        <v>0</v>
      </c>
      <c r="K94">
        <f>IF(Personal!O96=Personal!$U$4,Personal!O97,0)</f>
        <v>0</v>
      </c>
      <c r="L94">
        <f>IF(Personal!P96=Personal!$U$4,Personal!P97,0)</f>
        <v>0</v>
      </c>
    </row>
    <row r="96" spans="1:12" x14ac:dyDescent="0.2">
      <c r="A96">
        <f>IF(Personal!E98=Personal!$U$4,Personal!E99,0)</f>
        <v>0</v>
      </c>
      <c r="B96">
        <f>IF(Personal!F98=Personal!$U$4,Personal!F99,0)</f>
        <v>0</v>
      </c>
      <c r="C96">
        <f>IF(Personal!G98=Personal!$U$4,Personal!G99,0)</f>
        <v>0</v>
      </c>
      <c r="D96">
        <f>IF(Personal!H98=Personal!$U$4,Personal!H99,0)</f>
        <v>0</v>
      </c>
      <c r="E96">
        <f>IF(Personal!I98=Personal!$U$4,Personal!I99,0)</f>
        <v>0</v>
      </c>
      <c r="F96">
        <f>IF(Personal!J98=Personal!$U$4,Personal!J99,0)</f>
        <v>0</v>
      </c>
      <c r="G96">
        <f>IF(Personal!K98=Personal!$U$4,Personal!K99,0)</f>
        <v>0</v>
      </c>
      <c r="H96">
        <f>IF(Personal!L98=Personal!$U$4,Personal!L99,0)</f>
        <v>0</v>
      </c>
      <c r="I96">
        <f>IF(Personal!M98=Personal!$U$4,Personal!M99,0)</f>
        <v>0</v>
      </c>
      <c r="J96">
        <f>IF(Personal!N98=Personal!$U$4,Personal!N99,0)</f>
        <v>0</v>
      </c>
      <c r="K96">
        <f>IF(Personal!O98=Personal!$U$4,Personal!O99,0)</f>
        <v>0</v>
      </c>
      <c r="L96">
        <f>IF(Personal!P98=Personal!$U$4,Personal!P99,0)</f>
        <v>0</v>
      </c>
    </row>
    <row r="98" spans="1:12" x14ac:dyDescent="0.2">
      <c r="A98">
        <f>IF(Personal!E100=Personal!$U$4,Personal!E101,0)</f>
        <v>0</v>
      </c>
      <c r="B98">
        <f>IF(Personal!F100=Personal!$U$4,Personal!F101,0)</f>
        <v>0</v>
      </c>
      <c r="C98">
        <f>IF(Personal!G100=Personal!$U$4,Personal!G101,0)</f>
        <v>0</v>
      </c>
      <c r="D98">
        <f>IF(Personal!H100=Personal!$U$4,Personal!H101,0)</f>
        <v>0</v>
      </c>
      <c r="E98">
        <f>IF(Personal!I100=Personal!$U$4,Personal!I101,0)</f>
        <v>0</v>
      </c>
      <c r="F98">
        <f>IF(Personal!J100=Personal!$U$4,Personal!J101,0)</f>
        <v>0</v>
      </c>
      <c r="G98">
        <f>IF(Personal!K100=Personal!$U$4,Personal!K101,0)</f>
        <v>0</v>
      </c>
      <c r="H98">
        <f>IF(Personal!L100=Personal!$U$4,Personal!L101,0)</f>
        <v>0</v>
      </c>
      <c r="I98">
        <f>IF(Personal!M100=Personal!$U$4,Personal!M101,0)</f>
        <v>0</v>
      </c>
      <c r="J98">
        <f>IF(Personal!N100=Personal!$U$4,Personal!N101,0)</f>
        <v>0</v>
      </c>
      <c r="K98">
        <f>IF(Personal!O100=Personal!$U$4,Personal!O101,0)</f>
        <v>0</v>
      </c>
      <c r="L98">
        <f>IF(Personal!P100=Personal!$U$4,Personal!P101,0)</f>
        <v>0</v>
      </c>
    </row>
    <row r="100" spans="1:12" x14ac:dyDescent="0.2">
      <c r="A100">
        <f>IF(Personal!E102=Personal!$U$4,Personal!E103,0)</f>
        <v>0</v>
      </c>
      <c r="B100">
        <f>IF(Personal!F102=Personal!$U$4,Personal!F103,0)</f>
        <v>0</v>
      </c>
      <c r="C100">
        <f>IF(Personal!G102=Personal!$U$4,Personal!G103,0)</f>
        <v>0</v>
      </c>
      <c r="D100">
        <f>IF(Personal!H102=Personal!$U$4,Personal!H103,0)</f>
        <v>0</v>
      </c>
      <c r="E100">
        <f>IF(Personal!I102=Personal!$U$4,Personal!I103,0)</f>
        <v>0</v>
      </c>
      <c r="F100">
        <f>IF(Personal!J102=Personal!$U$4,Personal!J103,0)</f>
        <v>0</v>
      </c>
      <c r="G100">
        <f>IF(Personal!K102=Personal!$U$4,Personal!K103,0)</f>
        <v>0</v>
      </c>
      <c r="H100">
        <f>IF(Personal!L102=Personal!$U$4,Personal!L103,0)</f>
        <v>0</v>
      </c>
      <c r="I100">
        <f>IF(Personal!M102=Personal!$U$4,Personal!M103,0)</f>
        <v>0</v>
      </c>
      <c r="J100">
        <f>IF(Personal!N102=Personal!$U$4,Personal!N103,0)</f>
        <v>0</v>
      </c>
      <c r="K100">
        <f>IF(Personal!O102=Personal!$U$4,Personal!O103,0)</f>
        <v>0</v>
      </c>
      <c r="L100">
        <f>IF(Personal!P102=Personal!$U$4,Personal!P103,0)</f>
        <v>0</v>
      </c>
    </row>
    <row r="102" spans="1:12" x14ac:dyDescent="0.2">
      <c r="A102">
        <f>IF(Personal!E104=Personal!$U$4,Personal!E105,0)</f>
        <v>0</v>
      </c>
      <c r="B102">
        <f>IF(Personal!F104=Personal!$U$4,Personal!F105,0)</f>
        <v>0</v>
      </c>
      <c r="C102">
        <f>IF(Personal!G104=Personal!$U$4,Personal!G105,0)</f>
        <v>0</v>
      </c>
      <c r="D102">
        <f>IF(Personal!H104=Personal!$U$4,Personal!H105,0)</f>
        <v>0</v>
      </c>
      <c r="E102">
        <f>IF(Personal!I104=Personal!$U$4,Personal!I105,0)</f>
        <v>0</v>
      </c>
      <c r="F102">
        <f>IF(Personal!J104=Personal!$U$4,Personal!J105,0)</f>
        <v>0</v>
      </c>
      <c r="G102">
        <f>IF(Personal!K104=Personal!$U$4,Personal!K105,0)</f>
        <v>0</v>
      </c>
      <c r="H102">
        <f>IF(Personal!L104=Personal!$U$4,Personal!L105,0)</f>
        <v>0</v>
      </c>
      <c r="I102">
        <f>IF(Personal!M104=Personal!$U$4,Personal!M105,0)</f>
        <v>0</v>
      </c>
      <c r="J102">
        <f>IF(Personal!N104=Personal!$U$4,Personal!N105,0)</f>
        <v>0</v>
      </c>
      <c r="K102">
        <f>IF(Personal!O104=Personal!$U$4,Personal!O105,0)</f>
        <v>0</v>
      </c>
      <c r="L102">
        <f>IF(Personal!P104=Personal!$U$4,Personal!P105,0)</f>
        <v>0</v>
      </c>
    </row>
    <row r="104" spans="1:12" x14ac:dyDescent="0.2">
      <c r="A104">
        <f>IF(Personal!E106=Personal!$U$4,Personal!E107,0)</f>
        <v>0</v>
      </c>
      <c r="B104">
        <f>IF(Personal!F106=Personal!$U$4,Personal!F107,0)</f>
        <v>0</v>
      </c>
      <c r="C104">
        <f>IF(Personal!G106=Personal!$U$4,Personal!G107,0)</f>
        <v>0</v>
      </c>
      <c r="D104">
        <f>IF(Personal!H106=Personal!$U$4,Personal!H107,0)</f>
        <v>0</v>
      </c>
      <c r="E104">
        <f>IF(Personal!I106=Personal!$U$4,Personal!I107,0)</f>
        <v>0</v>
      </c>
      <c r="F104">
        <f>IF(Personal!J106=Personal!$U$4,Personal!J107,0)</f>
        <v>0</v>
      </c>
      <c r="G104">
        <f>IF(Personal!K106=Personal!$U$4,Personal!K107,0)</f>
        <v>0</v>
      </c>
      <c r="H104">
        <f>IF(Personal!L106=Personal!$U$4,Personal!L107,0)</f>
        <v>0</v>
      </c>
      <c r="I104">
        <f>IF(Personal!M106=Personal!$U$4,Personal!M107,0)</f>
        <v>0</v>
      </c>
      <c r="J104">
        <f>IF(Personal!N106=Personal!$U$4,Personal!N107,0)</f>
        <v>0</v>
      </c>
      <c r="K104">
        <f>IF(Personal!O106=Personal!$U$4,Personal!O107,0)</f>
        <v>0</v>
      </c>
      <c r="L104">
        <f>IF(Personal!P106=Personal!$U$4,Personal!P107,0)</f>
        <v>0</v>
      </c>
    </row>
    <row r="106" spans="1:12" x14ac:dyDescent="0.2">
      <c r="A106">
        <f>IF(Personal!E108=Personal!$U$4,Personal!E109,0)</f>
        <v>0</v>
      </c>
      <c r="B106">
        <f>IF(Personal!F108=Personal!$U$4,Personal!F109,0)</f>
        <v>0</v>
      </c>
      <c r="C106">
        <f>IF(Personal!G108=Personal!$U$4,Personal!G109,0)</f>
        <v>0</v>
      </c>
      <c r="D106">
        <f>IF(Personal!H108=Personal!$U$4,Personal!H109,0)</f>
        <v>0</v>
      </c>
      <c r="E106">
        <f>IF(Personal!I108=Personal!$U$4,Personal!I109,0)</f>
        <v>0</v>
      </c>
      <c r="F106">
        <f>IF(Personal!J108=Personal!$U$4,Personal!J109,0)</f>
        <v>0</v>
      </c>
      <c r="G106">
        <f>IF(Personal!K108=Personal!$U$4,Personal!K109,0)</f>
        <v>0</v>
      </c>
      <c r="H106">
        <f>IF(Personal!L108=Personal!$U$4,Personal!L109,0)</f>
        <v>0</v>
      </c>
      <c r="I106">
        <f>IF(Personal!M108=Personal!$U$4,Personal!M109,0)</f>
        <v>0</v>
      </c>
      <c r="J106">
        <f>IF(Personal!N108=Personal!$U$4,Personal!N109,0)</f>
        <v>0</v>
      </c>
      <c r="K106">
        <f>IF(Personal!O108=Personal!$U$4,Personal!O109,0)</f>
        <v>0</v>
      </c>
      <c r="L106">
        <f>IF(Personal!P108=Personal!$U$4,Personal!P109,0)</f>
        <v>0</v>
      </c>
    </row>
    <row r="108" spans="1:12" x14ac:dyDescent="0.2">
      <c r="A108">
        <f>IF(Personal!E110=Personal!$U$4,Personal!E111,0)</f>
        <v>0</v>
      </c>
      <c r="B108">
        <f>IF(Personal!F110=Personal!$U$4,Personal!F111,0)</f>
        <v>0</v>
      </c>
      <c r="C108">
        <f>IF(Personal!G110=Personal!$U$4,Personal!G111,0)</f>
        <v>0</v>
      </c>
      <c r="D108">
        <f>IF(Personal!H110=Personal!$U$4,Personal!H111,0)</f>
        <v>0</v>
      </c>
      <c r="E108">
        <f>IF(Personal!I110=Personal!$U$4,Personal!I111,0)</f>
        <v>0</v>
      </c>
      <c r="F108">
        <f>IF(Personal!J110=Personal!$U$4,Personal!J111,0)</f>
        <v>0</v>
      </c>
      <c r="G108">
        <f>IF(Personal!K110=Personal!$U$4,Personal!K111,0)</f>
        <v>0</v>
      </c>
      <c r="H108">
        <f>IF(Personal!L110=Personal!$U$4,Personal!L111,0)</f>
        <v>0</v>
      </c>
      <c r="I108">
        <f>IF(Personal!M110=Personal!$U$4,Personal!M111,0)</f>
        <v>0</v>
      </c>
      <c r="J108">
        <f>IF(Personal!N110=Personal!$U$4,Personal!N111,0)</f>
        <v>0</v>
      </c>
      <c r="K108">
        <f>IF(Personal!O110=Personal!$U$4,Personal!O111,0)</f>
        <v>0</v>
      </c>
      <c r="L108">
        <f>IF(Personal!P110=Personal!$U$4,Personal!P111,0)</f>
        <v>0</v>
      </c>
    </row>
    <row r="110" spans="1:12" x14ac:dyDescent="0.2">
      <c r="A110">
        <f>IF(Personal!E112=Personal!$U$4,Personal!E113,0)</f>
        <v>0</v>
      </c>
      <c r="B110">
        <f>IF(Personal!F112=Personal!$U$4,Personal!F113,0)</f>
        <v>0</v>
      </c>
      <c r="C110">
        <f>IF(Personal!G112=Personal!$U$4,Personal!G113,0)</f>
        <v>0</v>
      </c>
      <c r="D110">
        <f>IF(Personal!H112=Personal!$U$4,Personal!H113,0)</f>
        <v>0</v>
      </c>
      <c r="E110">
        <f>IF(Personal!I112=Personal!$U$4,Personal!I113,0)</f>
        <v>0</v>
      </c>
      <c r="F110">
        <f>IF(Personal!J112=Personal!$U$4,Personal!J113,0)</f>
        <v>0</v>
      </c>
      <c r="G110">
        <f>IF(Personal!K112=Personal!$U$4,Personal!K113,0)</f>
        <v>0</v>
      </c>
      <c r="H110">
        <f>IF(Personal!L112=Personal!$U$4,Personal!L113,0)</f>
        <v>0</v>
      </c>
      <c r="I110">
        <f>IF(Personal!M112=Personal!$U$4,Personal!M113,0)</f>
        <v>0</v>
      </c>
      <c r="J110">
        <f>IF(Personal!N112=Personal!$U$4,Personal!N113,0)</f>
        <v>0</v>
      </c>
      <c r="K110">
        <f>IF(Personal!O112=Personal!$U$4,Personal!O113,0)</f>
        <v>0</v>
      </c>
      <c r="L110">
        <f>IF(Personal!P112=Personal!$U$4,Personal!P113,0)</f>
        <v>0</v>
      </c>
    </row>
    <row r="112" spans="1:12" x14ac:dyDescent="0.2">
      <c r="A112">
        <f>IF(Personal!E114=Personal!$U$4,Personal!E115,0)</f>
        <v>0</v>
      </c>
      <c r="B112">
        <f>IF(Personal!F114=Personal!$U$4,Personal!F115,0)</f>
        <v>0</v>
      </c>
      <c r="C112">
        <f>IF(Personal!G114=Personal!$U$4,Personal!G115,0)</f>
        <v>0</v>
      </c>
      <c r="D112">
        <f>IF(Personal!H114=Personal!$U$4,Personal!H115,0)</f>
        <v>0</v>
      </c>
      <c r="E112">
        <f>IF(Personal!I114=Personal!$U$4,Personal!I115,0)</f>
        <v>0</v>
      </c>
      <c r="F112">
        <f>IF(Personal!J114=Personal!$U$4,Personal!J115,0)</f>
        <v>0</v>
      </c>
      <c r="G112">
        <f>IF(Personal!K114=Personal!$U$4,Personal!K115,0)</f>
        <v>0</v>
      </c>
      <c r="H112">
        <f>IF(Personal!L114=Personal!$U$4,Personal!L115,0)</f>
        <v>0</v>
      </c>
      <c r="I112">
        <f>IF(Personal!M114=Personal!$U$4,Personal!M115,0)</f>
        <v>0</v>
      </c>
      <c r="J112">
        <f>IF(Personal!N114=Personal!$U$4,Personal!N115,0)</f>
        <v>0</v>
      </c>
      <c r="K112">
        <f>IF(Personal!O114=Personal!$U$4,Personal!O115,0)</f>
        <v>0</v>
      </c>
      <c r="L112">
        <f>IF(Personal!P114=Personal!$U$4,Personal!P115,0)</f>
        <v>0</v>
      </c>
    </row>
    <row r="114" spans="1:12" x14ac:dyDescent="0.2">
      <c r="A114">
        <f>IF(Personal!E116=Personal!$U$4,Personal!E117,0)</f>
        <v>0</v>
      </c>
      <c r="B114">
        <f>IF(Personal!F116=Personal!$U$4,Personal!F117,0)</f>
        <v>0</v>
      </c>
      <c r="C114">
        <f>IF(Personal!G116=Personal!$U$4,Personal!G117,0)</f>
        <v>0</v>
      </c>
      <c r="D114">
        <f>IF(Personal!H116=Personal!$U$4,Personal!H117,0)</f>
        <v>0</v>
      </c>
      <c r="E114">
        <f>IF(Personal!I116=Personal!$U$4,Personal!I117,0)</f>
        <v>0</v>
      </c>
      <c r="F114">
        <f>IF(Personal!J116=Personal!$U$4,Personal!J117,0)</f>
        <v>0</v>
      </c>
      <c r="G114">
        <f>IF(Personal!K116=Personal!$U$4,Personal!K117,0)</f>
        <v>0</v>
      </c>
      <c r="H114">
        <f>IF(Personal!L116=Personal!$U$4,Personal!L117,0)</f>
        <v>0</v>
      </c>
      <c r="I114">
        <f>IF(Personal!M116=Personal!$U$4,Personal!M117,0)</f>
        <v>0</v>
      </c>
      <c r="J114">
        <f>IF(Personal!N116=Personal!$U$4,Personal!N117,0)</f>
        <v>0</v>
      </c>
      <c r="K114">
        <f>IF(Personal!O116=Personal!$U$4,Personal!O117,0)</f>
        <v>0</v>
      </c>
      <c r="L114">
        <f>IF(Personal!P116=Personal!$U$4,Personal!P117,0)</f>
        <v>0</v>
      </c>
    </row>
    <row r="116" spans="1:12" x14ac:dyDescent="0.2">
      <c r="A116">
        <f>IF(Personal!E118=Personal!$U$4,Personal!E119,0)</f>
        <v>0</v>
      </c>
      <c r="B116">
        <f>IF(Personal!F118=Personal!$U$4,Personal!F119,0)</f>
        <v>0</v>
      </c>
      <c r="C116">
        <f>IF(Personal!G118=Personal!$U$4,Personal!G119,0)</f>
        <v>0</v>
      </c>
      <c r="D116">
        <f>IF(Personal!H118=Personal!$U$4,Personal!H119,0)</f>
        <v>0</v>
      </c>
      <c r="E116">
        <f>IF(Personal!I118=Personal!$U$4,Personal!I119,0)</f>
        <v>0</v>
      </c>
      <c r="F116">
        <f>IF(Personal!J118=Personal!$U$4,Personal!J119,0)</f>
        <v>0</v>
      </c>
      <c r="G116">
        <f>IF(Personal!K118=Personal!$U$4,Personal!K119,0)</f>
        <v>0</v>
      </c>
      <c r="H116">
        <f>IF(Personal!L118=Personal!$U$4,Personal!L119,0)</f>
        <v>0</v>
      </c>
      <c r="I116">
        <f>IF(Personal!M118=Personal!$U$4,Personal!M119,0)</f>
        <v>0</v>
      </c>
      <c r="J116">
        <f>IF(Personal!N118=Personal!$U$4,Personal!N119,0)</f>
        <v>0</v>
      </c>
      <c r="K116">
        <f>IF(Personal!O118=Personal!$U$4,Personal!O119,0)</f>
        <v>0</v>
      </c>
      <c r="L116">
        <f>IF(Personal!P118=Personal!$U$4,Personal!P119,0)</f>
        <v>0</v>
      </c>
    </row>
    <row r="118" spans="1:12" x14ac:dyDescent="0.2">
      <c r="A118">
        <f>IF(Personal!E120=Personal!$U$4,Personal!E121,0)</f>
        <v>0</v>
      </c>
      <c r="B118">
        <f>IF(Personal!F120=Personal!$U$4,Personal!F121,0)</f>
        <v>0</v>
      </c>
      <c r="C118">
        <f>IF(Personal!G120=Personal!$U$4,Personal!G121,0)</f>
        <v>0</v>
      </c>
      <c r="D118">
        <f>IF(Personal!H120=Personal!$U$4,Personal!H121,0)</f>
        <v>0</v>
      </c>
      <c r="E118">
        <f>IF(Personal!I120=Personal!$U$4,Personal!I121,0)</f>
        <v>0</v>
      </c>
      <c r="F118">
        <f>IF(Personal!J120=Personal!$U$4,Personal!J121,0)</f>
        <v>0</v>
      </c>
      <c r="G118">
        <f>IF(Personal!K120=Personal!$U$4,Personal!K121,0)</f>
        <v>0</v>
      </c>
      <c r="H118">
        <f>IF(Personal!L120=Personal!$U$4,Personal!L121,0)</f>
        <v>0</v>
      </c>
      <c r="I118">
        <f>IF(Personal!M120=Personal!$U$4,Personal!M121,0)</f>
        <v>0</v>
      </c>
      <c r="J118">
        <f>IF(Personal!N120=Personal!$U$4,Personal!N121,0)</f>
        <v>0</v>
      </c>
      <c r="K118">
        <f>IF(Personal!O120=Personal!$U$4,Personal!O121,0)</f>
        <v>0</v>
      </c>
      <c r="L118">
        <f>IF(Personal!P120=Personal!$U$4,Personal!P121,0)</f>
        <v>0</v>
      </c>
    </row>
    <row r="120" spans="1:12" x14ac:dyDescent="0.2">
      <c r="A120">
        <f>IF(Personal!E122=Personal!$U$4,Personal!E123,0)</f>
        <v>0</v>
      </c>
      <c r="B120">
        <f>IF(Personal!F122=Personal!$U$4,Personal!F123,0)</f>
        <v>0</v>
      </c>
      <c r="C120">
        <f>IF(Personal!G122=Personal!$U$4,Personal!G123,0)</f>
        <v>0</v>
      </c>
      <c r="D120">
        <f>IF(Personal!H122=Personal!$U$4,Personal!H123,0)</f>
        <v>0</v>
      </c>
      <c r="E120">
        <f>IF(Personal!I122=Personal!$U$4,Personal!I123,0)</f>
        <v>0</v>
      </c>
      <c r="F120">
        <f>IF(Personal!J122=Personal!$U$4,Personal!J123,0)</f>
        <v>0</v>
      </c>
      <c r="G120">
        <f>IF(Personal!K122=Personal!$U$4,Personal!K123,0)</f>
        <v>0</v>
      </c>
      <c r="H120">
        <f>IF(Personal!L122=Personal!$U$4,Personal!L123,0)</f>
        <v>0</v>
      </c>
      <c r="I120">
        <f>IF(Personal!M122=Personal!$U$4,Personal!M123,0)</f>
        <v>0</v>
      </c>
      <c r="J120">
        <f>IF(Personal!N122=Personal!$U$4,Personal!N123,0)</f>
        <v>0</v>
      </c>
      <c r="K120">
        <f>IF(Personal!O122=Personal!$U$4,Personal!O123,0)</f>
        <v>0</v>
      </c>
      <c r="L120">
        <f>IF(Personal!P122=Personal!$U$4,Personal!P123,0)</f>
        <v>0</v>
      </c>
    </row>
    <row r="122" spans="1:12" x14ac:dyDescent="0.2">
      <c r="A122">
        <f>IF(Personal!E124=Personal!$U$4,Personal!E125,0)</f>
        <v>0</v>
      </c>
      <c r="B122">
        <f>IF(Personal!F124=Personal!$U$4,Personal!F125,0)</f>
        <v>0</v>
      </c>
      <c r="C122">
        <f>IF(Personal!G124=Personal!$U$4,Personal!G125,0)</f>
        <v>0</v>
      </c>
      <c r="D122">
        <f>IF(Personal!H124=Personal!$U$4,Personal!H125,0)</f>
        <v>0</v>
      </c>
      <c r="E122">
        <f>IF(Personal!I124=Personal!$U$4,Personal!I125,0)</f>
        <v>0</v>
      </c>
      <c r="F122">
        <f>IF(Personal!J124=Personal!$U$4,Personal!J125,0)</f>
        <v>0</v>
      </c>
      <c r="G122">
        <f>IF(Personal!K124=Personal!$U$4,Personal!K125,0)</f>
        <v>0</v>
      </c>
      <c r="H122">
        <f>IF(Personal!L124=Personal!$U$4,Personal!L125,0)</f>
        <v>0</v>
      </c>
      <c r="I122">
        <f>IF(Personal!M124=Personal!$U$4,Personal!M125,0)</f>
        <v>0</v>
      </c>
      <c r="J122">
        <f>IF(Personal!N124=Personal!$U$4,Personal!N125,0)</f>
        <v>0</v>
      </c>
      <c r="K122">
        <f>IF(Personal!O124=Personal!$U$4,Personal!O125,0)</f>
        <v>0</v>
      </c>
      <c r="L122">
        <f>IF(Personal!P124=Personal!$U$4,Personal!P125,0)</f>
        <v>0</v>
      </c>
    </row>
    <row r="124" spans="1:12" x14ac:dyDescent="0.2">
      <c r="A124">
        <f>IF(Personal!E126=Personal!$U$4,Personal!E127,0)</f>
        <v>0</v>
      </c>
      <c r="B124">
        <f>IF(Personal!F126=Personal!$U$4,Personal!F127,0)</f>
        <v>0</v>
      </c>
      <c r="C124">
        <f>IF(Personal!G126=Personal!$U$4,Personal!G127,0)</f>
        <v>0</v>
      </c>
      <c r="D124">
        <f>IF(Personal!H126=Personal!$U$4,Personal!H127,0)</f>
        <v>0</v>
      </c>
      <c r="E124">
        <f>IF(Personal!I126=Personal!$U$4,Personal!I127,0)</f>
        <v>0</v>
      </c>
      <c r="F124">
        <f>IF(Personal!J126=Personal!$U$4,Personal!J127,0)</f>
        <v>0</v>
      </c>
      <c r="G124">
        <f>IF(Personal!K126=Personal!$U$4,Personal!K127,0)</f>
        <v>0</v>
      </c>
      <c r="H124">
        <f>IF(Personal!L126=Personal!$U$4,Personal!L127,0)</f>
        <v>0</v>
      </c>
      <c r="I124">
        <f>IF(Personal!M126=Personal!$U$4,Personal!M127,0)</f>
        <v>0</v>
      </c>
      <c r="J124">
        <f>IF(Personal!N126=Personal!$U$4,Personal!N127,0)</f>
        <v>0</v>
      </c>
      <c r="K124">
        <f>IF(Personal!O126=Personal!$U$4,Personal!O127,0)</f>
        <v>0</v>
      </c>
      <c r="L124">
        <f>IF(Personal!P126=Personal!$U$4,Personal!P127,0)</f>
        <v>0</v>
      </c>
    </row>
    <row r="126" spans="1:12" x14ac:dyDescent="0.2">
      <c r="A126">
        <f>IF(Personal!E128=Personal!$U$4,Personal!E129,0)</f>
        <v>0</v>
      </c>
      <c r="B126">
        <f>IF(Personal!F128=Personal!$U$4,Personal!F129,0)</f>
        <v>0</v>
      </c>
      <c r="C126">
        <f>IF(Personal!G128=Personal!$U$4,Personal!G129,0)</f>
        <v>0</v>
      </c>
      <c r="D126">
        <f>IF(Personal!H128=Personal!$U$4,Personal!H129,0)</f>
        <v>0</v>
      </c>
      <c r="E126">
        <f>IF(Personal!I128=Personal!$U$4,Personal!I129,0)</f>
        <v>0</v>
      </c>
      <c r="F126">
        <f>IF(Personal!J128=Personal!$U$4,Personal!J129,0)</f>
        <v>0</v>
      </c>
      <c r="G126">
        <f>IF(Personal!K128=Personal!$U$4,Personal!K129,0)</f>
        <v>0</v>
      </c>
      <c r="H126">
        <f>IF(Personal!L128=Personal!$U$4,Personal!L129,0)</f>
        <v>0</v>
      </c>
      <c r="I126">
        <f>IF(Personal!M128=Personal!$U$4,Personal!M129,0)</f>
        <v>0</v>
      </c>
      <c r="J126">
        <f>IF(Personal!N128=Personal!$U$4,Personal!N129,0)</f>
        <v>0</v>
      </c>
      <c r="K126">
        <f>IF(Personal!O128=Personal!$U$4,Personal!O129,0)</f>
        <v>0</v>
      </c>
      <c r="L126">
        <f>IF(Personal!P128=Personal!$U$4,Personal!P129,0)</f>
        <v>0</v>
      </c>
    </row>
    <row r="128" spans="1:12" x14ac:dyDescent="0.2">
      <c r="A128">
        <f>IF(Personal!E130=Personal!$U$4,Personal!E131,0)</f>
        <v>0</v>
      </c>
      <c r="B128">
        <f>IF(Personal!F130=Personal!$U$4,Personal!F131,0)</f>
        <v>0</v>
      </c>
      <c r="C128">
        <f>IF(Personal!G130=Personal!$U$4,Personal!G131,0)</f>
        <v>0</v>
      </c>
      <c r="D128">
        <f>IF(Personal!H130=Personal!$U$4,Personal!H131,0)</f>
        <v>0</v>
      </c>
      <c r="E128">
        <f>IF(Personal!I130=Personal!$U$4,Personal!I131,0)</f>
        <v>0</v>
      </c>
      <c r="F128">
        <f>IF(Personal!J130=Personal!$U$4,Personal!J131,0)</f>
        <v>0</v>
      </c>
      <c r="G128">
        <f>IF(Personal!K130=Personal!$U$4,Personal!K131,0)</f>
        <v>0</v>
      </c>
      <c r="H128">
        <f>IF(Personal!L130=Personal!$U$4,Personal!L131,0)</f>
        <v>0</v>
      </c>
      <c r="I128">
        <f>IF(Personal!M130=Personal!$U$4,Personal!M131,0)</f>
        <v>0</v>
      </c>
      <c r="J128">
        <f>IF(Personal!N130=Personal!$U$4,Personal!N131,0)</f>
        <v>0</v>
      </c>
      <c r="K128">
        <f>IF(Personal!O130=Personal!$U$4,Personal!O131,0)</f>
        <v>0</v>
      </c>
      <c r="L128">
        <f>IF(Personal!P130=Personal!$U$4,Personal!P131,0)</f>
        <v>0</v>
      </c>
    </row>
    <row r="130" spans="1:12" x14ac:dyDescent="0.2">
      <c r="A130">
        <f>IF(Personal!E132=Personal!$U$4,Personal!E133,0)</f>
        <v>0</v>
      </c>
      <c r="B130">
        <f>IF(Personal!F132=Personal!$U$4,Personal!F133,0)</f>
        <v>0</v>
      </c>
      <c r="C130">
        <f>IF(Personal!G132=Personal!$U$4,Personal!G133,0)</f>
        <v>0</v>
      </c>
      <c r="D130">
        <f>IF(Personal!H132=Personal!$U$4,Personal!H133,0)</f>
        <v>0</v>
      </c>
      <c r="E130">
        <f>IF(Personal!I132=Personal!$U$4,Personal!I133,0)</f>
        <v>0</v>
      </c>
      <c r="F130">
        <f>IF(Personal!J132=Personal!$U$4,Personal!J133,0)</f>
        <v>0</v>
      </c>
      <c r="G130">
        <f>IF(Personal!K132=Personal!$U$4,Personal!K133,0)</f>
        <v>0</v>
      </c>
      <c r="H130">
        <f>IF(Personal!L132=Personal!$U$4,Personal!L133,0)</f>
        <v>0</v>
      </c>
      <c r="I130">
        <f>IF(Personal!M132=Personal!$U$4,Personal!M133,0)</f>
        <v>0</v>
      </c>
      <c r="J130">
        <f>IF(Personal!N132=Personal!$U$4,Personal!N133,0)</f>
        <v>0</v>
      </c>
      <c r="K130">
        <f>IF(Personal!O132=Personal!$U$4,Personal!O133,0)</f>
        <v>0</v>
      </c>
      <c r="L130">
        <f>IF(Personal!P132=Personal!$U$4,Personal!P133,0)</f>
        <v>0</v>
      </c>
    </row>
    <row r="132" spans="1:12" x14ac:dyDescent="0.2">
      <c r="A132">
        <f>IF(Personal!E134=Personal!$U$4,Personal!E135,0)</f>
        <v>0</v>
      </c>
      <c r="B132">
        <f>IF(Personal!F134=Personal!$U$4,Personal!F135,0)</f>
        <v>0</v>
      </c>
      <c r="C132">
        <f>IF(Personal!G134=Personal!$U$4,Personal!G135,0)</f>
        <v>0</v>
      </c>
      <c r="D132">
        <f>IF(Personal!H134=Personal!$U$4,Personal!H135,0)</f>
        <v>0</v>
      </c>
      <c r="E132">
        <f>IF(Personal!I134=Personal!$U$4,Personal!I135,0)</f>
        <v>0</v>
      </c>
      <c r="F132">
        <f>IF(Personal!J134=Personal!$U$4,Personal!J135,0)</f>
        <v>0</v>
      </c>
      <c r="G132">
        <f>IF(Personal!K134=Personal!$U$4,Personal!K135,0)</f>
        <v>0</v>
      </c>
      <c r="H132">
        <f>IF(Personal!L134=Personal!$U$4,Personal!L135,0)</f>
        <v>0</v>
      </c>
      <c r="I132">
        <f>IF(Personal!M134=Personal!$U$4,Personal!M135,0)</f>
        <v>0</v>
      </c>
      <c r="J132">
        <f>IF(Personal!N134=Personal!$U$4,Personal!N135,0)</f>
        <v>0</v>
      </c>
      <c r="K132">
        <f>IF(Personal!O134=Personal!$U$4,Personal!O135,0)</f>
        <v>0</v>
      </c>
      <c r="L132">
        <f>IF(Personal!P134=Personal!$U$4,Personal!P135,0)</f>
        <v>0</v>
      </c>
    </row>
    <row r="134" spans="1:12" x14ac:dyDescent="0.2">
      <c r="A134">
        <f>IF(Personal!E136=Personal!$U$4,Personal!E137,0)</f>
        <v>0</v>
      </c>
      <c r="B134">
        <f>IF(Personal!F136=Personal!$U$4,Personal!F137,0)</f>
        <v>0</v>
      </c>
      <c r="C134">
        <f>IF(Personal!G136=Personal!$U$4,Personal!G137,0)</f>
        <v>0</v>
      </c>
      <c r="D134">
        <f>IF(Personal!H136=Personal!$U$4,Personal!H137,0)</f>
        <v>0</v>
      </c>
      <c r="E134">
        <f>IF(Personal!I136=Personal!$U$4,Personal!I137,0)</f>
        <v>0</v>
      </c>
      <c r="F134">
        <f>IF(Personal!J136=Personal!$U$4,Personal!J137,0)</f>
        <v>0</v>
      </c>
      <c r="G134">
        <f>IF(Personal!K136=Personal!$U$4,Personal!K137,0)</f>
        <v>0</v>
      </c>
      <c r="H134">
        <f>IF(Personal!L136=Personal!$U$4,Personal!L137,0)</f>
        <v>0</v>
      </c>
      <c r="I134">
        <f>IF(Personal!M136=Personal!$U$4,Personal!M137,0)</f>
        <v>0</v>
      </c>
      <c r="J134">
        <f>IF(Personal!N136=Personal!$U$4,Personal!N137,0)</f>
        <v>0</v>
      </c>
      <c r="K134">
        <f>IF(Personal!O136=Personal!$U$4,Personal!O137,0)</f>
        <v>0</v>
      </c>
      <c r="L134">
        <f>IF(Personal!P136=Personal!$U$4,Personal!P137,0)</f>
        <v>0</v>
      </c>
    </row>
    <row r="136" spans="1:12" x14ac:dyDescent="0.2">
      <c r="A136">
        <f>IF(Personal!E138=Personal!$U$4,Personal!E139,0)</f>
        <v>0</v>
      </c>
      <c r="B136">
        <f>IF(Personal!F138=Personal!$U$4,Personal!F139,0)</f>
        <v>0</v>
      </c>
      <c r="C136">
        <f>IF(Personal!G138=Personal!$U$4,Personal!G139,0)</f>
        <v>0</v>
      </c>
      <c r="D136">
        <f>IF(Personal!H138=Personal!$U$4,Personal!H139,0)</f>
        <v>0</v>
      </c>
      <c r="E136">
        <f>IF(Personal!I138=Personal!$U$4,Personal!I139,0)</f>
        <v>0</v>
      </c>
      <c r="F136">
        <f>IF(Personal!J138=Personal!$U$4,Personal!J139,0)</f>
        <v>0</v>
      </c>
      <c r="G136">
        <f>IF(Personal!K138=Personal!$U$4,Personal!K139,0)</f>
        <v>0</v>
      </c>
      <c r="H136">
        <f>IF(Personal!L138=Personal!$U$4,Personal!L139,0)</f>
        <v>0</v>
      </c>
      <c r="I136">
        <f>IF(Personal!M138=Personal!$U$4,Personal!M139,0)</f>
        <v>0</v>
      </c>
      <c r="J136">
        <f>IF(Personal!N138=Personal!$U$4,Personal!N139,0)</f>
        <v>0</v>
      </c>
      <c r="K136">
        <f>IF(Personal!O138=Personal!$U$4,Personal!O139,0)</f>
        <v>0</v>
      </c>
      <c r="L136">
        <f>IF(Personal!P138=Personal!$U$4,Personal!P139,0)</f>
        <v>0</v>
      </c>
    </row>
    <row r="138" spans="1:12" x14ac:dyDescent="0.2">
      <c r="A138">
        <f>IF(Personal!E140=Personal!$U$4,Personal!E141,0)</f>
        <v>0</v>
      </c>
      <c r="B138">
        <f>IF(Personal!F140=Personal!$U$4,Personal!F141,0)</f>
        <v>0</v>
      </c>
      <c r="C138">
        <f>IF(Personal!G140=Personal!$U$4,Personal!G141,0)</f>
        <v>0</v>
      </c>
      <c r="D138">
        <f>IF(Personal!H140=Personal!$U$4,Personal!H141,0)</f>
        <v>0</v>
      </c>
      <c r="E138">
        <f>IF(Personal!I140=Personal!$U$4,Personal!I141,0)</f>
        <v>0</v>
      </c>
      <c r="F138">
        <f>IF(Personal!J140=Personal!$U$4,Personal!J141,0)</f>
        <v>0</v>
      </c>
      <c r="G138">
        <f>IF(Personal!K140=Personal!$U$4,Personal!K141,0)</f>
        <v>0</v>
      </c>
      <c r="H138">
        <f>IF(Personal!L140=Personal!$U$4,Personal!L141,0)</f>
        <v>0</v>
      </c>
      <c r="I138">
        <f>IF(Personal!M140=Personal!$U$4,Personal!M141,0)</f>
        <v>0</v>
      </c>
      <c r="J138">
        <f>IF(Personal!N140=Personal!$U$4,Personal!N141,0)</f>
        <v>0</v>
      </c>
      <c r="K138">
        <f>IF(Personal!O140=Personal!$U$4,Personal!O141,0)</f>
        <v>0</v>
      </c>
      <c r="L138">
        <f>IF(Personal!P140=Personal!$U$4,Personal!P141,0)</f>
        <v>0</v>
      </c>
    </row>
    <row r="140" spans="1:12" x14ac:dyDescent="0.2">
      <c r="A140">
        <f>IF(Personal!E142=Personal!$U$4,Personal!E143,0)</f>
        <v>0</v>
      </c>
      <c r="B140">
        <f>IF(Personal!F142=Personal!$U$4,Personal!F143,0)</f>
        <v>0</v>
      </c>
      <c r="C140">
        <f>IF(Personal!G142=Personal!$U$4,Personal!G143,0)</f>
        <v>0</v>
      </c>
      <c r="D140">
        <f>IF(Personal!H142=Personal!$U$4,Personal!H143,0)</f>
        <v>0</v>
      </c>
      <c r="E140">
        <f>IF(Personal!I142=Personal!$U$4,Personal!I143,0)</f>
        <v>0</v>
      </c>
      <c r="F140">
        <f>IF(Personal!J142=Personal!$U$4,Personal!J143,0)</f>
        <v>0</v>
      </c>
      <c r="G140">
        <f>IF(Personal!K142=Personal!$U$4,Personal!K143,0)</f>
        <v>0</v>
      </c>
      <c r="H140">
        <f>IF(Personal!L142=Personal!$U$4,Personal!L143,0)</f>
        <v>0</v>
      </c>
      <c r="I140">
        <f>IF(Personal!M142=Personal!$U$4,Personal!M143,0)</f>
        <v>0</v>
      </c>
      <c r="J140">
        <f>IF(Personal!N142=Personal!$U$4,Personal!N143,0)</f>
        <v>0</v>
      </c>
      <c r="K140">
        <f>IF(Personal!O142=Personal!$U$4,Personal!O143,0)</f>
        <v>0</v>
      </c>
      <c r="L140">
        <f>IF(Personal!P142=Personal!$U$4,Personal!P143,0)</f>
        <v>0</v>
      </c>
    </row>
    <row r="142" spans="1:12" x14ac:dyDescent="0.2">
      <c r="A142">
        <f>IF(Personal!E144=Personal!$U$4,Personal!E145,0)</f>
        <v>0</v>
      </c>
      <c r="B142">
        <f>IF(Personal!F144=Personal!$U$4,Personal!F145,0)</f>
        <v>0</v>
      </c>
      <c r="C142">
        <f>IF(Personal!G144=Personal!$U$4,Personal!G145,0)</f>
        <v>0</v>
      </c>
      <c r="D142">
        <f>IF(Personal!H144=Personal!$U$4,Personal!H145,0)</f>
        <v>0</v>
      </c>
      <c r="E142">
        <f>IF(Personal!I144=Personal!$U$4,Personal!I145,0)</f>
        <v>0</v>
      </c>
      <c r="F142">
        <f>IF(Personal!J144=Personal!$U$4,Personal!J145,0)</f>
        <v>0</v>
      </c>
      <c r="G142">
        <f>IF(Personal!K144=Personal!$U$4,Personal!K145,0)</f>
        <v>0</v>
      </c>
      <c r="H142">
        <f>IF(Personal!L144=Personal!$U$4,Personal!L145,0)</f>
        <v>0</v>
      </c>
      <c r="I142">
        <f>IF(Personal!M144=Personal!$U$4,Personal!M145,0)</f>
        <v>0</v>
      </c>
      <c r="J142">
        <f>IF(Personal!N144=Personal!$U$4,Personal!N145,0)</f>
        <v>0</v>
      </c>
      <c r="K142">
        <f>IF(Personal!O144=Personal!$U$4,Personal!O145,0)</f>
        <v>0</v>
      </c>
      <c r="L142">
        <f>IF(Personal!P144=Personal!$U$4,Personal!P145,0)</f>
        <v>0</v>
      </c>
    </row>
    <row r="144" spans="1:12" x14ac:dyDescent="0.2">
      <c r="A144">
        <f>IF(Personal!E146=Personal!$U$4,Personal!E147,0)</f>
        <v>0</v>
      </c>
      <c r="B144">
        <f>IF(Personal!F146=Personal!$U$4,Personal!F147,0)</f>
        <v>0</v>
      </c>
      <c r="C144">
        <f>IF(Personal!G146=Personal!$U$4,Personal!G147,0)</f>
        <v>0</v>
      </c>
      <c r="D144">
        <f>IF(Personal!H146=Personal!$U$4,Personal!H147,0)</f>
        <v>0</v>
      </c>
      <c r="E144">
        <f>IF(Personal!I146=Personal!$U$4,Personal!I147,0)</f>
        <v>0</v>
      </c>
      <c r="F144">
        <f>IF(Personal!J146=Personal!$U$4,Personal!J147,0)</f>
        <v>0</v>
      </c>
      <c r="G144">
        <f>IF(Personal!K146=Personal!$U$4,Personal!K147,0)</f>
        <v>0</v>
      </c>
      <c r="H144">
        <f>IF(Personal!L146=Personal!$U$4,Personal!L147,0)</f>
        <v>0</v>
      </c>
      <c r="I144">
        <f>IF(Personal!M146=Personal!$U$4,Personal!M147,0)</f>
        <v>0</v>
      </c>
      <c r="J144">
        <f>IF(Personal!N146=Personal!$U$4,Personal!N147,0)</f>
        <v>0</v>
      </c>
      <c r="K144">
        <f>IF(Personal!O146=Personal!$U$4,Personal!O147,0)</f>
        <v>0</v>
      </c>
      <c r="L144">
        <f>IF(Personal!P146=Personal!$U$4,Personal!P147,0)</f>
        <v>0</v>
      </c>
    </row>
    <row r="146" spans="1:12" x14ac:dyDescent="0.2">
      <c r="A146">
        <f>IF(Personal!E148=Personal!$U$4,Personal!E149,0)</f>
        <v>0</v>
      </c>
      <c r="B146">
        <f>IF(Personal!F148=Personal!$U$4,Personal!F149,0)</f>
        <v>0</v>
      </c>
      <c r="C146">
        <f>IF(Personal!G148=Personal!$U$4,Personal!G149,0)</f>
        <v>0</v>
      </c>
      <c r="D146">
        <f>IF(Personal!H148=Personal!$U$4,Personal!H149,0)</f>
        <v>0</v>
      </c>
      <c r="E146">
        <f>IF(Personal!I148=Personal!$U$4,Personal!I149,0)</f>
        <v>0</v>
      </c>
      <c r="F146">
        <f>IF(Personal!J148=Personal!$U$4,Personal!J149,0)</f>
        <v>0</v>
      </c>
      <c r="G146">
        <f>IF(Personal!K148=Personal!$U$4,Personal!K149,0)</f>
        <v>0</v>
      </c>
      <c r="H146">
        <f>IF(Personal!L148=Personal!$U$4,Personal!L149,0)</f>
        <v>0</v>
      </c>
      <c r="I146">
        <f>IF(Personal!M148=Personal!$U$4,Personal!M149,0)</f>
        <v>0</v>
      </c>
      <c r="J146">
        <f>IF(Personal!N148=Personal!$U$4,Personal!N149,0)</f>
        <v>0</v>
      </c>
      <c r="K146">
        <f>IF(Personal!O148=Personal!$U$4,Personal!O149,0)</f>
        <v>0</v>
      </c>
      <c r="L146">
        <f>IF(Personal!P148=Personal!$U$4,Personal!P149,0)</f>
        <v>0</v>
      </c>
    </row>
    <row r="148" spans="1:12" x14ac:dyDescent="0.2">
      <c r="A148">
        <f>IF(Personal!E150=Personal!$U$4,Personal!E151,0)</f>
        <v>0</v>
      </c>
      <c r="B148">
        <f>IF(Personal!F150=Personal!$U$4,Personal!F151,0)</f>
        <v>0</v>
      </c>
      <c r="C148">
        <f>IF(Personal!G150=Personal!$U$4,Personal!G151,0)</f>
        <v>0</v>
      </c>
      <c r="D148">
        <f>IF(Personal!H150=Personal!$U$4,Personal!H151,0)</f>
        <v>0</v>
      </c>
      <c r="E148">
        <f>IF(Personal!I150=Personal!$U$4,Personal!I151,0)</f>
        <v>0</v>
      </c>
      <c r="F148">
        <f>IF(Personal!J150=Personal!$U$4,Personal!J151,0)</f>
        <v>0</v>
      </c>
      <c r="G148">
        <f>IF(Personal!K150=Personal!$U$4,Personal!K151,0)</f>
        <v>0</v>
      </c>
      <c r="H148">
        <f>IF(Personal!L150=Personal!$U$4,Personal!L151,0)</f>
        <v>0</v>
      </c>
      <c r="I148">
        <f>IF(Personal!M150=Personal!$U$4,Personal!M151,0)</f>
        <v>0</v>
      </c>
      <c r="J148">
        <f>IF(Personal!N150=Personal!$U$4,Personal!N151,0)</f>
        <v>0</v>
      </c>
      <c r="K148">
        <f>IF(Personal!O150=Personal!$U$4,Personal!O151,0)</f>
        <v>0</v>
      </c>
      <c r="L148">
        <f>IF(Personal!P150=Personal!$U$4,Personal!P151,0)</f>
        <v>0</v>
      </c>
    </row>
    <row r="150" spans="1:12" x14ac:dyDescent="0.2">
      <c r="A150">
        <f>IF(Personal!E152=Personal!$U$4,Personal!E153,0)</f>
        <v>0</v>
      </c>
      <c r="B150">
        <f>IF(Personal!F152=Personal!$U$4,Personal!F153,0)</f>
        <v>0</v>
      </c>
      <c r="C150">
        <f>IF(Personal!G152=Personal!$U$4,Personal!G153,0)</f>
        <v>0</v>
      </c>
      <c r="D150">
        <f>IF(Personal!H152=Personal!$U$4,Personal!H153,0)</f>
        <v>0</v>
      </c>
      <c r="E150">
        <f>IF(Personal!I152=Personal!$U$4,Personal!I153,0)</f>
        <v>0</v>
      </c>
      <c r="F150">
        <f>IF(Personal!J152=Personal!$U$4,Personal!J153,0)</f>
        <v>0</v>
      </c>
      <c r="G150">
        <f>IF(Personal!K152=Personal!$U$4,Personal!K153,0)</f>
        <v>0</v>
      </c>
      <c r="H150">
        <f>IF(Personal!L152=Personal!$U$4,Personal!L153,0)</f>
        <v>0</v>
      </c>
      <c r="I150">
        <f>IF(Personal!M152=Personal!$U$4,Personal!M153,0)</f>
        <v>0</v>
      </c>
      <c r="J150">
        <f>IF(Personal!N152=Personal!$U$4,Personal!N153,0)</f>
        <v>0</v>
      </c>
      <c r="K150">
        <f>IF(Personal!O152=Personal!$U$4,Personal!O153,0)</f>
        <v>0</v>
      </c>
      <c r="L150">
        <f>IF(Personal!P152=Personal!$U$4,Personal!P153,0)</f>
        <v>0</v>
      </c>
    </row>
    <row r="152" spans="1:12" x14ac:dyDescent="0.2">
      <c r="A152">
        <f>IF(Personal!E154=Personal!$U$4,Personal!E155,0)</f>
        <v>0</v>
      </c>
      <c r="B152">
        <f>IF(Personal!F154=Personal!$U$4,Personal!F155,0)</f>
        <v>0</v>
      </c>
      <c r="C152">
        <f>IF(Personal!G154=Personal!$U$4,Personal!G155,0)</f>
        <v>0</v>
      </c>
      <c r="D152">
        <f>IF(Personal!H154=Personal!$U$4,Personal!H155,0)</f>
        <v>0</v>
      </c>
      <c r="E152">
        <f>IF(Personal!I154=Personal!$U$4,Personal!I155,0)</f>
        <v>0</v>
      </c>
      <c r="F152">
        <f>IF(Personal!J154=Personal!$U$4,Personal!J155,0)</f>
        <v>0</v>
      </c>
      <c r="G152">
        <f>IF(Personal!K154=Personal!$U$4,Personal!K155,0)</f>
        <v>0</v>
      </c>
      <c r="H152">
        <f>IF(Personal!L154=Personal!$U$4,Personal!L155,0)</f>
        <v>0</v>
      </c>
      <c r="I152">
        <f>IF(Personal!M154=Personal!$U$4,Personal!M155,0)</f>
        <v>0</v>
      </c>
      <c r="J152">
        <f>IF(Personal!N154=Personal!$U$4,Personal!N155,0)</f>
        <v>0</v>
      </c>
      <c r="K152">
        <f>IF(Personal!O154=Personal!$U$4,Personal!O155,0)</f>
        <v>0</v>
      </c>
      <c r="L152">
        <f>IF(Personal!P154=Personal!$U$4,Personal!P155,0)</f>
        <v>0</v>
      </c>
    </row>
    <row r="154" spans="1:12" x14ac:dyDescent="0.2">
      <c r="A154">
        <f>IF(Personal!E156=Personal!$U$4,Personal!E157,0)</f>
        <v>0</v>
      </c>
      <c r="B154">
        <f>IF(Personal!F156=Personal!$U$4,Personal!F157,0)</f>
        <v>0</v>
      </c>
      <c r="C154">
        <f>IF(Personal!G156=Personal!$U$4,Personal!G157,0)</f>
        <v>0</v>
      </c>
      <c r="D154">
        <f>IF(Personal!H156=Personal!$U$4,Personal!H157,0)</f>
        <v>0</v>
      </c>
      <c r="E154">
        <f>IF(Personal!I156=Personal!$U$4,Personal!I157,0)</f>
        <v>0</v>
      </c>
      <c r="F154">
        <f>IF(Personal!J156=Personal!$U$4,Personal!J157,0)</f>
        <v>0</v>
      </c>
      <c r="G154">
        <f>IF(Personal!K156=Personal!$U$4,Personal!K157,0)</f>
        <v>0</v>
      </c>
      <c r="H154">
        <f>IF(Personal!L156=Personal!$U$4,Personal!L157,0)</f>
        <v>0</v>
      </c>
      <c r="I154">
        <f>IF(Personal!M156=Personal!$U$4,Personal!M157,0)</f>
        <v>0</v>
      </c>
      <c r="J154">
        <f>IF(Personal!N156=Personal!$U$4,Personal!N157,0)</f>
        <v>0</v>
      </c>
      <c r="K154">
        <f>IF(Personal!O156=Personal!$U$4,Personal!O157,0)</f>
        <v>0</v>
      </c>
      <c r="L154">
        <f>IF(Personal!P156=Personal!$U$4,Personal!P157,0)</f>
        <v>0</v>
      </c>
    </row>
    <row r="156" spans="1:12" x14ac:dyDescent="0.2">
      <c r="A156">
        <f>IF(Personal!E158=Personal!$U$4,Personal!E159,0)</f>
        <v>0</v>
      </c>
      <c r="B156">
        <f>IF(Personal!F158=Personal!$U$4,Personal!F159,0)</f>
        <v>0</v>
      </c>
      <c r="C156">
        <f>IF(Personal!G158=Personal!$U$4,Personal!G159,0)</f>
        <v>0</v>
      </c>
      <c r="D156">
        <f>IF(Personal!H158=Personal!$U$4,Personal!H159,0)</f>
        <v>0</v>
      </c>
      <c r="E156">
        <f>IF(Personal!I158=Personal!$U$4,Personal!I159,0)</f>
        <v>0</v>
      </c>
      <c r="F156">
        <f>IF(Personal!J158=Personal!$U$4,Personal!J159,0)</f>
        <v>0</v>
      </c>
      <c r="G156">
        <f>IF(Personal!K158=Personal!$U$4,Personal!K159,0)</f>
        <v>0</v>
      </c>
      <c r="H156">
        <f>IF(Personal!L158=Personal!$U$4,Personal!L159,0)</f>
        <v>0</v>
      </c>
      <c r="I156">
        <f>IF(Personal!M158=Personal!$U$4,Personal!M159,0)</f>
        <v>0</v>
      </c>
      <c r="J156">
        <f>IF(Personal!N158=Personal!$U$4,Personal!N159,0)</f>
        <v>0</v>
      </c>
      <c r="K156">
        <f>IF(Personal!O158=Personal!$U$4,Personal!O159,0)</f>
        <v>0</v>
      </c>
      <c r="L156">
        <f>IF(Personal!P158=Personal!$U$4,Personal!P159,0)</f>
        <v>0</v>
      </c>
    </row>
    <row r="158" spans="1:12" x14ac:dyDescent="0.2">
      <c r="A158">
        <f>IF(Personal!E160=Personal!$U$4,Personal!E161,0)</f>
        <v>0</v>
      </c>
      <c r="B158">
        <f>IF(Personal!F160=Personal!$U$4,Personal!F161,0)</f>
        <v>0</v>
      </c>
      <c r="C158">
        <f>IF(Personal!G160=Personal!$U$4,Personal!G161,0)</f>
        <v>0</v>
      </c>
      <c r="D158">
        <f>IF(Personal!H160=Personal!$U$4,Personal!H161,0)</f>
        <v>0</v>
      </c>
      <c r="E158">
        <f>IF(Personal!I160=Personal!$U$4,Personal!I161,0)</f>
        <v>0</v>
      </c>
      <c r="F158">
        <f>IF(Personal!J160=Personal!$U$4,Personal!J161,0)</f>
        <v>0</v>
      </c>
      <c r="G158">
        <f>IF(Personal!K160=Personal!$U$4,Personal!K161,0)</f>
        <v>0</v>
      </c>
      <c r="H158">
        <f>IF(Personal!L160=Personal!$U$4,Personal!L161,0)</f>
        <v>0</v>
      </c>
      <c r="I158">
        <f>IF(Personal!M160=Personal!$U$4,Personal!M161,0)</f>
        <v>0</v>
      </c>
      <c r="J158">
        <f>IF(Personal!N160=Personal!$U$4,Personal!N161,0)</f>
        <v>0</v>
      </c>
      <c r="K158">
        <f>IF(Personal!O160=Personal!$U$4,Personal!O161,0)</f>
        <v>0</v>
      </c>
      <c r="L158">
        <f>IF(Personal!P160=Personal!$U$4,Personal!P161,0)</f>
        <v>0</v>
      </c>
    </row>
  </sheetData>
  <sheetProtection password="9FF7" sheet="1" objects="1" scenarios="1"/>
  <phoneticPr fontId="5" type="noConversion"/>
  <pageMargins left="0.75" right="0.75" top="0.98" bottom="0.98" header="0.51" footer="0.51"/>
  <pageSetup paperSize="9" orientation="portrait" horizontalDpi="300" verticalDpi="300"/>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3:M158"/>
  <sheetViews>
    <sheetView showGridLines="0" workbookViewId="0">
      <selection activeCell="A4" sqref="A4"/>
    </sheetView>
  </sheetViews>
  <sheetFormatPr baseColWidth="10" defaultRowHeight="12.75" x14ac:dyDescent="0.2"/>
  <cols>
    <col min="1" max="12" width="6" customWidth="1"/>
  </cols>
  <sheetData>
    <row r="3" spans="1:13" x14ac:dyDescent="0.2">
      <c r="M3" t="str">
        <f>IF(Personal!Q4=Personal!$U$5,Personal!Q5,"")</f>
        <v/>
      </c>
    </row>
    <row r="4" spans="1:13" x14ac:dyDescent="0.2">
      <c r="A4">
        <f>IF(Personal!E6=Personal!$U$5,Personal!E7,0)</f>
        <v>0</v>
      </c>
      <c r="B4">
        <f>IF(Personal!F6=Personal!$U$5,Personal!F7,0)</f>
        <v>0</v>
      </c>
      <c r="C4">
        <f>IF(Personal!G6=Personal!$U$5,Personal!G7,0)</f>
        <v>0</v>
      </c>
      <c r="D4">
        <f>IF(Personal!H6=Personal!$U$5,Personal!H7,0)</f>
        <v>0</v>
      </c>
      <c r="E4">
        <f>IF(Personal!I6=Personal!$U$5,Personal!I7,0)</f>
        <v>0</v>
      </c>
      <c r="F4">
        <f>IF(Personal!J6=Personal!$U$5,Personal!J7,0)</f>
        <v>0</v>
      </c>
      <c r="G4">
        <f>IF(Personal!K6=Personal!$U$5,Personal!K7,0)</f>
        <v>0</v>
      </c>
      <c r="H4">
        <f>IF(Personal!L6=Personal!$U$5,Personal!L7,0)</f>
        <v>0</v>
      </c>
      <c r="I4">
        <f>IF(Personal!M6=Personal!$U$5,Personal!M7,0)</f>
        <v>0</v>
      </c>
      <c r="J4">
        <f>IF(Personal!N6=Personal!$U$5,Personal!N7,0)</f>
        <v>0</v>
      </c>
      <c r="K4">
        <f>IF(Personal!O6=Personal!$U$5,Personal!O7,0)</f>
        <v>0</v>
      </c>
      <c r="L4">
        <f>IF(Personal!P6=Personal!$U$5,Personal!P7,0)</f>
        <v>0</v>
      </c>
    </row>
    <row r="6" spans="1:13" x14ac:dyDescent="0.2">
      <c r="A6">
        <f>IF(Personal!E8=Personal!$U$5,Personal!E9,0)</f>
        <v>0</v>
      </c>
      <c r="B6">
        <f>IF(Personal!F8=Personal!$U$5,Personal!F9,0)</f>
        <v>0</v>
      </c>
      <c r="C6">
        <f>IF(Personal!G8=Personal!$U$5,Personal!G9,0)</f>
        <v>0</v>
      </c>
      <c r="D6">
        <f>IF(Personal!H8=Personal!$U$5,Personal!H9,0)</f>
        <v>0</v>
      </c>
      <c r="E6">
        <f>IF(Personal!I8=Personal!$U$5,Personal!I9,0)</f>
        <v>0</v>
      </c>
      <c r="F6">
        <f>IF(Personal!J8=Personal!$U$5,Personal!J9,0)</f>
        <v>0</v>
      </c>
      <c r="G6">
        <f>IF(Personal!K8=Personal!$U$5,Personal!K9,0)</f>
        <v>0</v>
      </c>
      <c r="H6">
        <f>IF(Personal!L8=Personal!$U$5,Personal!L9,0)</f>
        <v>0</v>
      </c>
      <c r="I6">
        <f>IF(Personal!M8=Personal!$U$5,Personal!M9,0)</f>
        <v>0</v>
      </c>
      <c r="J6">
        <f>IF(Personal!N8=Personal!$U$5,Personal!N9,0)</f>
        <v>0</v>
      </c>
      <c r="K6">
        <f>IF(Personal!O8=Personal!$U$5,Personal!O9,0)</f>
        <v>0</v>
      </c>
      <c r="L6">
        <f>IF(Personal!P8=Personal!$U$5,Personal!P9,0)</f>
        <v>0</v>
      </c>
    </row>
    <row r="8" spans="1:13" x14ac:dyDescent="0.2">
      <c r="A8">
        <f>IF(Personal!E10=Personal!$U$5,Personal!E11,0)</f>
        <v>0</v>
      </c>
      <c r="B8">
        <f>IF(Personal!F10=Personal!$U$5,Personal!F11,0)</f>
        <v>0</v>
      </c>
      <c r="C8">
        <f>IF(Personal!G10=Personal!$U$5,Personal!G11,0)</f>
        <v>0</v>
      </c>
      <c r="D8">
        <f>IF(Personal!H10=Personal!$U$5,Personal!H11,0)</f>
        <v>0</v>
      </c>
      <c r="E8">
        <f>IF(Personal!I10=Personal!$U$5,Personal!I11,0)</f>
        <v>0</v>
      </c>
      <c r="F8">
        <f>IF(Personal!J10=Personal!$U$5,Personal!J11,0)</f>
        <v>0</v>
      </c>
      <c r="G8">
        <f>IF(Personal!K10=Personal!$U$5,Personal!K11,0)</f>
        <v>0</v>
      </c>
      <c r="H8">
        <f>IF(Personal!L10=Personal!$U$5,Personal!L11,0)</f>
        <v>0</v>
      </c>
      <c r="I8">
        <f>IF(Personal!M10=Personal!$U$5,Personal!M11,0)</f>
        <v>0</v>
      </c>
      <c r="J8">
        <f>IF(Personal!N10=Personal!$U$5,Personal!N11,0)</f>
        <v>0</v>
      </c>
      <c r="K8">
        <f>IF(Personal!O10=Personal!$U$5,Personal!O11,0)</f>
        <v>0</v>
      </c>
      <c r="L8">
        <f>IF(Personal!P10=Personal!$U$5,Personal!P11,0)</f>
        <v>0</v>
      </c>
    </row>
    <row r="10" spans="1:13" x14ac:dyDescent="0.2">
      <c r="A10">
        <f>IF(Personal!E12=Personal!$U$5,Personal!E13,0)</f>
        <v>0</v>
      </c>
      <c r="B10">
        <f>IF(Personal!F12=Personal!$U$5,Personal!F13,0)</f>
        <v>0</v>
      </c>
      <c r="C10">
        <f>IF(Personal!G12=Personal!$U$5,Personal!G13,0)</f>
        <v>0</v>
      </c>
      <c r="D10">
        <f>IF(Personal!H12=Personal!$U$5,Personal!H13,0)</f>
        <v>0</v>
      </c>
      <c r="E10">
        <f>IF(Personal!I12=Personal!$U$5,Personal!I13,0)</f>
        <v>0</v>
      </c>
      <c r="F10">
        <f>IF(Personal!J12=Personal!$U$5,Personal!J13,0)</f>
        <v>0</v>
      </c>
      <c r="G10">
        <f>IF(Personal!K12=Personal!$U$5,Personal!K13,0)</f>
        <v>0</v>
      </c>
      <c r="H10">
        <f>IF(Personal!L12=Personal!$U$5,Personal!L13,0)</f>
        <v>0</v>
      </c>
      <c r="I10">
        <f>IF(Personal!M12=Personal!$U$5,Personal!M13,0)</f>
        <v>0</v>
      </c>
      <c r="J10">
        <f>IF(Personal!N12=Personal!$U$5,Personal!N13,0)</f>
        <v>0</v>
      </c>
      <c r="K10">
        <f>IF(Personal!O12=Personal!$U$5,Personal!O13,0)</f>
        <v>0</v>
      </c>
      <c r="L10">
        <f>IF(Personal!P12=Personal!$U$5,Personal!P13,0)</f>
        <v>0</v>
      </c>
    </row>
    <row r="12" spans="1:13" x14ac:dyDescent="0.2">
      <c r="A12">
        <f>IF(Personal!E14=Personal!$U$5,Personal!E15,0)</f>
        <v>0</v>
      </c>
      <c r="B12">
        <f>IF(Personal!F14=Personal!$U$5,Personal!F15,0)</f>
        <v>0</v>
      </c>
      <c r="C12">
        <f>IF(Personal!G14=Personal!$U$5,Personal!G15,0)</f>
        <v>0</v>
      </c>
      <c r="D12">
        <f>IF(Personal!H14=Personal!$U$5,Personal!H15,0)</f>
        <v>0</v>
      </c>
      <c r="E12">
        <f>IF(Personal!I14=Personal!$U$5,Personal!I15,0)</f>
        <v>0</v>
      </c>
      <c r="F12">
        <f>IF(Personal!J14=Personal!$U$5,Personal!J15,0)</f>
        <v>0</v>
      </c>
      <c r="G12">
        <f>IF(Personal!K14=Personal!$U$5,Personal!K15,0)</f>
        <v>0</v>
      </c>
      <c r="H12">
        <f>IF(Personal!L14=Personal!$U$5,Personal!L15,0)</f>
        <v>0</v>
      </c>
      <c r="I12">
        <f>IF(Personal!M14=Personal!$U$5,Personal!M15,0)</f>
        <v>0</v>
      </c>
      <c r="J12">
        <f>IF(Personal!N14=Personal!$U$5,Personal!N15,0)</f>
        <v>0</v>
      </c>
      <c r="K12">
        <f>IF(Personal!O14=Personal!$U$5,Personal!O15,0)</f>
        <v>0</v>
      </c>
      <c r="L12">
        <f>IF(Personal!P14=Personal!$U$5,Personal!P15,0)</f>
        <v>0</v>
      </c>
    </row>
    <row r="14" spans="1:13" x14ac:dyDescent="0.2">
      <c r="A14">
        <f>IF(Personal!E16=Personal!$U$5,Personal!E17,0)</f>
        <v>0</v>
      </c>
      <c r="B14">
        <f>IF(Personal!F16=Personal!$U$5,Personal!F17,0)</f>
        <v>0</v>
      </c>
      <c r="C14">
        <f>IF(Personal!G16=Personal!$U$5,Personal!G17,0)</f>
        <v>0</v>
      </c>
      <c r="D14">
        <f>IF(Personal!H16=Personal!$U$5,Personal!H17,0)</f>
        <v>0</v>
      </c>
      <c r="E14">
        <f>IF(Personal!I16=Personal!$U$5,Personal!I17,0)</f>
        <v>0</v>
      </c>
      <c r="F14">
        <f>IF(Personal!J16=Personal!$U$5,Personal!J17,0)</f>
        <v>0</v>
      </c>
      <c r="G14">
        <f>IF(Personal!K16=Personal!$U$5,Personal!K17,0)</f>
        <v>0</v>
      </c>
      <c r="H14">
        <f>IF(Personal!L16=Personal!$U$5,Personal!L17,0)</f>
        <v>0</v>
      </c>
      <c r="I14">
        <f>IF(Personal!M16=Personal!$U$5,Personal!M17,0)</f>
        <v>0</v>
      </c>
      <c r="J14">
        <f>IF(Personal!N16=Personal!$U$5,Personal!N17,0)</f>
        <v>0</v>
      </c>
      <c r="K14">
        <f>IF(Personal!O16=Personal!$U$5,Personal!O17,0)</f>
        <v>0</v>
      </c>
      <c r="L14">
        <f>IF(Personal!P16=Personal!$U$5,Personal!P17,0)</f>
        <v>0</v>
      </c>
    </row>
    <row r="16" spans="1:13" x14ac:dyDescent="0.2">
      <c r="A16">
        <f>IF(Personal!E18=Personal!$U$5,Personal!E19,0)</f>
        <v>0</v>
      </c>
      <c r="B16">
        <f>IF(Personal!F18=Personal!$U$5,Personal!F19,0)</f>
        <v>0</v>
      </c>
      <c r="C16">
        <f>IF(Personal!G18=Personal!$U$5,Personal!G19,0)</f>
        <v>0</v>
      </c>
      <c r="D16">
        <f>IF(Personal!H18=Personal!$U$5,Personal!H19,0)</f>
        <v>0</v>
      </c>
      <c r="E16">
        <f>IF(Personal!I18=Personal!$U$5,Personal!I19,0)</f>
        <v>0</v>
      </c>
      <c r="F16">
        <f>IF(Personal!J18=Personal!$U$5,Personal!J19,0)</f>
        <v>0</v>
      </c>
      <c r="G16">
        <f>IF(Personal!K18=Personal!$U$5,Personal!K19,0)</f>
        <v>0</v>
      </c>
      <c r="H16">
        <f>IF(Personal!L18=Personal!$U$5,Personal!L19,0)</f>
        <v>0</v>
      </c>
      <c r="I16">
        <f>IF(Personal!M18=Personal!$U$5,Personal!M19,0)</f>
        <v>0</v>
      </c>
      <c r="J16">
        <f>IF(Personal!N18=Personal!$U$5,Personal!N19,0)</f>
        <v>0</v>
      </c>
      <c r="K16">
        <f>IF(Personal!O18=Personal!$U$5,Personal!O19,0)</f>
        <v>0</v>
      </c>
      <c r="L16">
        <f>IF(Personal!P18=Personal!$U$5,Personal!P19,0)</f>
        <v>0</v>
      </c>
    </row>
    <row r="18" spans="1:12" x14ac:dyDescent="0.2">
      <c r="A18">
        <f>IF(Personal!E20=Personal!$U$5,Personal!E21,0)</f>
        <v>0</v>
      </c>
      <c r="B18">
        <f>IF(Personal!F20=Personal!$U$5,Personal!F21,0)</f>
        <v>0</v>
      </c>
      <c r="C18">
        <f>IF(Personal!G20=Personal!$U$5,Personal!G21,0)</f>
        <v>0</v>
      </c>
      <c r="D18">
        <f>IF(Personal!H20=Personal!$U$5,Personal!H21,0)</f>
        <v>0</v>
      </c>
      <c r="E18">
        <f>IF(Personal!I20=Personal!$U$5,Personal!I21,0)</f>
        <v>0</v>
      </c>
      <c r="F18">
        <f>IF(Personal!J20=Personal!$U$5,Personal!J21,0)</f>
        <v>0</v>
      </c>
      <c r="G18">
        <f>IF(Personal!K20=Personal!$U$5,Personal!K21,0)</f>
        <v>0</v>
      </c>
      <c r="H18">
        <f>IF(Personal!L20=Personal!$U$5,Personal!L21,0)</f>
        <v>0</v>
      </c>
      <c r="I18">
        <f>IF(Personal!M20=Personal!$U$5,Personal!M21,0)</f>
        <v>0</v>
      </c>
      <c r="J18">
        <f>IF(Personal!N20=Personal!$U$5,Personal!N21,0)</f>
        <v>0</v>
      </c>
      <c r="K18">
        <f>IF(Personal!O20=Personal!$U$5,Personal!O21,0)</f>
        <v>0</v>
      </c>
      <c r="L18">
        <f>IF(Personal!P20=Personal!$U$5,Personal!P21,0)</f>
        <v>0</v>
      </c>
    </row>
    <row r="20" spans="1:12" x14ac:dyDescent="0.2">
      <c r="A20">
        <f>IF(Personal!E22=Personal!$U$5,Personal!E23,0)</f>
        <v>0</v>
      </c>
      <c r="B20">
        <f>IF(Personal!F22=Personal!$U$5,Personal!F23,0)</f>
        <v>0</v>
      </c>
      <c r="C20">
        <f>IF(Personal!G22=Personal!$U$5,Personal!G23,0)</f>
        <v>0</v>
      </c>
      <c r="D20">
        <f>IF(Personal!H22=Personal!$U$5,Personal!H23,0)</f>
        <v>0</v>
      </c>
      <c r="E20">
        <f>IF(Personal!I22=Personal!$U$5,Personal!I23,0)</f>
        <v>0</v>
      </c>
      <c r="F20">
        <f>IF(Personal!J22=Personal!$U$5,Personal!J23,0)</f>
        <v>0</v>
      </c>
      <c r="G20">
        <f>IF(Personal!K22=Personal!$U$5,Personal!K23,0)</f>
        <v>0</v>
      </c>
      <c r="H20">
        <f>IF(Personal!L22=Personal!$U$5,Personal!L23,0)</f>
        <v>0</v>
      </c>
      <c r="I20">
        <f>IF(Personal!M22=Personal!$U$5,Personal!M23,0)</f>
        <v>0</v>
      </c>
      <c r="J20">
        <f>IF(Personal!N22=Personal!$U$5,Personal!N23,0)</f>
        <v>0</v>
      </c>
      <c r="K20">
        <f>IF(Personal!O22=Personal!$U$5,Personal!O23,0)</f>
        <v>0</v>
      </c>
      <c r="L20">
        <f>IF(Personal!P22=Personal!$U$5,Personal!P23,0)</f>
        <v>0</v>
      </c>
    </row>
    <row r="22" spans="1:12" x14ac:dyDescent="0.2">
      <c r="A22">
        <f>IF(Personal!E24=Personal!$U$5,Personal!E25,0)</f>
        <v>0</v>
      </c>
      <c r="B22">
        <f>IF(Personal!F24=Personal!$U$5,Personal!F25,0)</f>
        <v>0</v>
      </c>
      <c r="C22">
        <f>IF(Personal!G24=Personal!$U$5,Personal!G25,0)</f>
        <v>0</v>
      </c>
      <c r="D22">
        <f>IF(Personal!H24=Personal!$U$5,Personal!H25,0)</f>
        <v>0</v>
      </c>
      <c r="E22">
        <f>IF(Personal!I24=Personal!$U$5,Personal!I25,0)</f>
        <v>0</v>
      </c>
      <c r="F22">
        <f>IF(Personal!J24=Personal!$U$5,Personal!J25,0)</f>
        <v>0</v>
      </c>
      <c r="G22">
        <f>IF(Personal!K24=Personal!$U$5,Personal!K25,0)</f>
        <v>0</v>
      </c>
      <c r="H22">
        <f>IF(Personal!L24=Personal!$U$5,Personal!L25,0)</f>
        <v>0</v>
      </c>
      <c r="I22">
        <f>IF(Personal!M24=Personal!$U$5,Personal!M25,0)</f>
        <v>0</v>
      </c>
      <c r="J22">
        <f>IF(Personal!N24=Personal!$U$5,Personal!N25,0)</f>
        <v>0</v>
      </c>
      <c r="K22">
        <f>IF(Personal!O24=Personal!$U$5,Personal!O25,0)</f>
        <v>0</v>
      </c>
      <c r="L22">
        <f>IF(Personal!P24=Personal!$U$5,Personal!P25,0)</f>
        <v>0</v>
      </c>
    </row>
    <row r="24" spans="1:12" x14ac:dyDescent="0.2">
      <c r="A24">
        <f>IF(Personal!E26=Personal!$U$5,Personal!E27,0)</f>
        <v>0</v>
      </c>
      <c r="B24">
        <f>IF(Personal!F26=Personal!$U$5,Personal!F27,0)</f>
        <v>0</v>
      </c>
      <c r="C24">
        <f>IF(Personal!G26=Personal!$U$5,Personal!G27,0)</f>
        <v>0</v>
      </c>
      <c r="D24">
        <f>IF(Personal!H26=Personal!$U$5,Personal!H27,0)</f>
        <v>0</v>
      </c>
      <c r="E24">
        <f>IF(Personal!I26=Personal!$U$5,Personal!I27,0)</f>
        <v>0</v>
      </c>
      <c r="F24">
        <f>IF(Personal!J26=Personal!$U$5,Personal!J27,0)</f>
        <v>0</v>
      </c>
      <c r="G24">
        <f>IF(Personal!K26=Personal!$U$5,Personal!K27,0)</f>
        <v>0</v>
      </c>
      <c r="H24">
        <f>IF(Personal!L26=Personal!$U$5,Personal!L27,0)</f>
        <v>0</v>
      </c>
      <c r="I24">
        <f>IF(Personal!M26=Personal!$U$5,Personal!M27,0)</f>
        <v>0</v>
      </c>
      <c r="J24">
        <f>IF(Personal!N26=Personal!$U$5,Personal!N27,0)</f>
        <v>0</v>
      </c>
      <c r="K24">
        <f>IF(Personal!O26=Personal!$U$5,Personal!O27,0)</f>
        <v>0</v>
      </c>
      <c r="L24">
        <f>IF(Personal!P26=Personal!$U$5,Personal!P27,0)</f>
        <v>0</v>
      </c>
    </row>
    <row r="26" spans="1:12" x14ac:dyDescent="0.2">
      <c r="A26">
        <f>IF(Personal!E28=Personal!$U$5,Personal!E29,0)</f>
        <v>0</v>
      </c>
      <c r="B26">
        <f>IF(Personal!F28=Personal!$U$5,Personal!F29,0)</f>
        <v>0</v>
      </c>
      <c r="C26">
        <f>IF(Personal!G28=Personal!$U$5,Personal!G29,0)</f>
        <v>0</v>
      </c>
      <c r="D26">
        <f>IF(Personal!H28=Personal!$U$5,Personal!H29,0)</f>
        <v>0</v>
      </c>
      <c r="E26">
        <f>IF(Personal!I28=Personal!$U$5,Personal!I29,0)</f>
        <v>0</v>
      </c>
      <c r="F26">
        <f>IF(Personal!J28=Personal!$U$5,Personal!J29,0)</f>
        <v>0</v>
      </c>
      <c r="G26">
        <f>IF(Personal!K28=Personal!$U$5,Personal!K29,0)</f>
        <v>0</v>
      </c>
      <c r="H26">
        <f>IF(Personal!L28=Personal!$U$5,Personal!L29,0)</f>
        <v>0</v>
      </c>
      <c r="I26">
        <f>IF(Personal!M28=Personal!$U$5,Personal!M29,0)</f>
        <v>0</v>
      </c>
      <c r="J26">
        <f>IF(Personal!N28=Personal!$U$5,Personal!N29,0)</f>
        <v>0</v>
      </c>
      <c r="K26">
        <f>IF(Personal!O28=Personal!$U$5,Personal!O29,0)</f>
        <v>0</v>
      </c>
      <c r="L26">
        <f>IF(Personal!P28=Personal!$U$5,Personal!P29,0)</f>
        <v>0</v>
      </c>
    </row>
    <row r="28" spans="1:12" x14ac:dyDescent="0.2">
      <c r="A28">
        <f>IF(Personal!E30=Personal!$U$5,Personal!E31,0)</f>
        <v>0</v>
      </c>
      <c r="B28">
        <f>IF(Personal!F30=Personal!$U$5,Personal!F31,0)</f>
        <v>0</v>
      </c>
      <c r="C28">
        <f>IF(Personal!G30=Personal!$U$5,Personal!G31,0)</f>
        <v>0</v>
      </c>
      <c r="D28">
        <f>IF(Personal!H30=Personal!$U$5,Personal!H31,0)</f>
        <v>0</v>
      </c>
      <c r="E28">
        <f>IF(Personal!I30=Personal!$U$5,Personal!I31,0)</f>
        <v>0</v>
      </c>
      <c r="F28">
        <f>IF(Personal!J30=Personal!$U$5,Personal!J31,0)</f>
        <v>0</v>
      </c>
      <c r="G28">
        <f>IF(Personal!K30=Personal!$U$5,Personal!K31,0)</f>
        <v>0</v>
      </c>
      <c r="H28">
        <f>IF(Personal!L30=Personal!$U$5,Personal!L31,0)</f>
        <v>0</v>
      </c>
      <c r="I28">
        <f>IF(Personal!M30=Personal!$U$5,Personal!M31,0)</f>
        <v>0</v>
      </c>
      <c r="J28">
        <f>IF(Personal!N30=Personal!$U$5,Personal!N31,0)</f>
        <v>0</v>
      </c>
      <c r="K28">
        <f>IF(Personal!O30=Personal!$U$5,Personal!O31,0)</f>
        <v>0</v>
      </c>
      <c r="L28">
        <f>IF(Personal!P30=Personal!$U$5,Personal!P31,0)</f>
        <v>0</v>
      </c>
    </row>
    <row r="30" spans="1:12" x14ac:dyDescent="0.2">
      <c r="A30">
        <f>IF(Personal!E32=Personal!$U$5,Personal!E33,0)</f>
        <v>0</v>
      </c>
      <c r="B30">
        <f>IF(Personal!F32=Personal!$U$5,Personal!F33,0)</f>
        <v>0</v>
      </c>
      <c r="C30">
        <f>IF(Personal!G32=Personal!$U$5,Personal!G33,0)</f>
        <v>0</v>
      </c>
      <c r="D30">
        <f>IF(Personal!H32=Personal!$U$5,Personal!H33,0)</f>
        <v>0</v>
      </c>
      <c r="E30">
        <f>IF(Personal!I32=Personal!$U$5,Personal!I33,0)</f>
        <v>0</v>
      </c>
      <c r="F30">
        <f>IF(Personal!J32=Personal!$U$5,Personal!J33,0)</f>
        <v>0</v>
      </c>
      <c r="G30">
        <f>IF(Personal!K32=Personal!$U$5,Personal!K33,0)</f>
        <v>0</v>
      </c>
      <c r="H30">
        <f>IF(Personal!L32=Personal!$U$5,Personal!L33,0)</f>
        <v>0</v>
      </c>
      <c r="I30">
        <f>IF(Personal!M32=Personal!$U$5,Personal!M33,0)</f>
        <v>0</v>
      </c>
      <c r="J30">
        <f>IF(Personal!N32=Personal!$U$5,Personal!N33,0)</f>
        <v>0</v>
      </c>
      <c r="K30">
        <f>IF(Personal!O32=Personal!$U$5,Personal!O33,0)</f>
        <v>0</v>
      </c>
      <c r="L30">
        <f>IF(Personal!P32=Personal!$U$5,Personal!P33,0)</f>
        <v>0</v>
      </c>
    </row>
    <row r="32" spans="1:12" x14ac:dyDescent="0.2">
      <c r="A32">
        <f>IF(Personal!E34=Personal!$U$5,Personal!E35,0)</f>
        <v>0</v>
      </c>
      <c r="B32">
        <f>IF(Personal!F34=Personal!$U$5,Personal!F35,0)</f>
        <v>0</v>
      </c>
      <c r="C32">
        <f>IF(Personal!G34=Personal!$U$5,Personal!G35,0)</f>
        <v>0</v>
      </c>
      <c r="D32">
        <f>IF(Personal!H34=Personal!$U$5,Personal!H35,0)</f>
        <v>0</v>
      </c>
      <c r="E32">
        <f>IF(Personal!I34=Personal!$U$5,Personal!I35,0)</f>
        <v>0</v>
      </c>
      <c r="F32">
        <f>IF(Personal!J34=Personal!$U$5,Personal!J35,0)</f>
        <v>0</v>
      </c>
      <c r="G32">
        <f>IF(Personal!K34=Personal!$U$5,Personal!K35,0)</f>
        <v>0</v>
      </c>
      <c r="H32">
        <f>IF(Personal!L34=Personal!$U$5,Personal!L35,0)</f>
        <v>0</v>
      </c>
      <c r="I32">
        <f>IF(Personal!M34=Personal!$U$5,Personal!M35,0)</f>
        <v>0</v>
      </c>
      <c r="J32">
        <f>IF(Personal!N34=Personal!$U$5,Personal!N35,0)</f>
        <v>0</v>
      </c>
      <c r="K32">
        <f>IF(Personal!O34=Personal!$U$5,Personal!O35,0)</f>
        <v>0</v>
      </c>
      <c r="L32">
        <f>IF(Personal!P34=Personal!$U$5,Personal!P35,0)</f>
        <v>0</v>
      </c>
    </row>
    <row r="34" spans="1:12" x14ac:dyDescent="0.2">
      <c r="A34">
        <f>IF(Personal!E36=Personal!$U$5,Personal!E37,0)</f>
        <v>0</v>
      </c>
      <c r="B34">
        <f>IF(Personal!F36=Personal!$U$5,Personal!F37,0)</f>
        <v>0</v>
      </c>
      <c r="C34">
        <f>IF(Personal!G36=Personal!$U$5,Personal!G37,0)</f>
        <v>0</v>
      </c>
      <c r="D34">
        <f>IF(Personal!H36=Personal!$U$5,Personal!H37,0)</f>
        <v>0</v>
      </c>
      <c r="E34">
        <f>IF(Personal!I36=Personal!$U$5,Personal!I37,0)</f>
        <v>0</v>
      </c>
      <c r="F34">
        <f>IF(Personal!J36=Personal!$U$5,Personal!J37,0)</f>
        <v>0</v>
      </c>
      <c r="G34">
        <f>IF(Personal!K36=Personal!$U$5,Personal!K37,0)</f>
        <v>0</v>
      </c>
      <c r="H34">
        <f>IF(Personal!L36=Personal!$U$5,Personal!L37,0)</f>
        <v>0</v>
      </c>
      <c r="I34">
        <f>IF(Personal!M36=Personal!$U$5,Personal!M37,0)</f>
        <v>0</v>
      </c>
      <c r="J34">
        <f>IF(Personal!N36=Personal!$U$5,Personal!N37,0)</f>
        <v>0</v>
      </c>
      <c r="K34">
        <f>IF(Personal!O36=Personal!$U$5,Personal!O37,0)</f>
        <v>0</v>
      </c>
      <c r="L34">
        <f>IF(Personal!P36=Personal!$U$5,Personal!P37,0)</f>
        <v>0</v>
      </c>
    </row>
    <row r="36" spans="1:12" x14ac:dyDescent="0.2">
      <c r="A36">
        <f>IF(Personal!E38=Personal!$U$5,Personal!E39,0)</f>
        <v>0</v>
      </c>
      <c r="B36">
        <f>IF(Personal!F38=Personal!$U$5,Personal!F39,0)</f>
        <v>0</v>
      </c>
      <c r="C36">
        <f>IF(Personal!G38=Personal!$U$5,Personal!G39,0)</f>
        <v>0</v>
      </c>
      <c r="D36">
        <f>IF(Personal!H38=Personal!$U$5,Personal!H39,0)</f>
        <v>0</v>
      </c>
      <c r="E36">
        <f>IF(Personal!I38=Personal!$U$5,Personal!I39,0)</f>
        <v>0</v>
      </c>
      <c r="F36">
        <f>IF(Personal!J38=Personal!$U$5,Personal!J39,0)</f>
        <v>0</v>
      </c>
      <c r="G36">
        <f>IF(Personal!K38=Personal!$U$5,Personal!K39,0)</f>
        <v>0</v>
      </c>
      <c r="H36">
        <f>IF(Personal!L38=Personal!$U$5,Personal!L39,0)</f>
        <v>0</v>
      </c>
      <c r="I36">
        <f>IF(Personal!M38=Personal!$U$5,Personal!M39,0)</f>
        <v>0</v>
      </c>
      <c r="J36">
        <f>IF(Personal!N38=Personal!$U$5,Personal!N39,0)</f>
        <v>0</v>
      </c>
      <c r="K36">
        <f>IF(Personal!O38=Personal!$U$5,Personal!O39,0)</f>
        <v>0</v>
      </c>
      <c r="L36">
        <f>IF(Personal!P38=Personal!$U$5,Personal!P39,0)</f>
        <v>0</v>
      </c>
    </row>
    <row r="38" spans="1:12" x14ac:dyDescent="0.2">
      <c r="A38">
        <f>IF(Personal!E40=Personal!$U$5,Personal!E41,0)</f>
        <v>0</v>
      </c>
      <c r="B38">
        <f>IF(Personal!F40=Personal!$U$5,Personal!F41,0)</f>
        <v>0</v>
      </c>
      <c r="C38">
        <f>IF(Personal!G40=Personal!$U$5,Personal!G41,0)</f>
        <v>0</v>
      </c>
      <c r="D38">
        <f>IF(Personal!H40=Personal!$U$5,Personal!H41,0)</f>
        <v>0</v>
      </c>
      <c r="E38">
        <f>IF(Personal!I40=Personal!$U$5,Personal!I41,0)</f>
        <v>0</v>
      </c>
      <c r="F38">
        <f>IF(Personal!J40=Personal!$U$5,Personal!J41,0)</f>
        <v>0</v>
      </c>
      <c r="G38">
        <f>IF(Personal!K40=Personal!$U$5,Personal!K41,0)</f>
        <v>0</v>
      </c>
      <c r="H38">
        <f>IF(Personal!L40=Personal!$U$5,Personal!L41,0)</f>
        <v>0</v>
      </c>
      <c r="I38">
        <f>IF(Personal!M40=Personal!$U$5,Personal!M41,0)</f>
        <v>0</v>
      </c>
      <c r="J38">
        <f>IF(Personal!N40=Personal!$U$5,Personal!N41,0)</f>
        <v>0</v>
      </c>
      <c r="K38">
        <f>IF(Personal!O40=Personal!$U$5,Personal!O41,0)</f>
        <v>0</v>
      </c>
      <c r="L38">
        <f>IF(Personal!P40=Personal!$U$5,Personal!P41,0)</f>
        <v>0</v>
      </c>
    </row>
    <row r="40" spans="1:12" x14ac:dyDescent="0.2">
      <c r="A40">
        <f>IF(Personal!E42=Personal!$U$5,Personal!E43,0)</f>
        <v>0</v>
      </c>
      <c r="B40">
        <f>IF(Personal!F42=Personal!$U$5,Personal!F43,0)</f>
        <v>0</v>
      </c>
      <c r="C40">
        <f>IF(Personal!G42=Personal!$U$5,Personal!G43,0)</f>
        <v>0</v>
      </c>
      <c r="D40">
        <f>IF(Personal!H42=Personal!$U$5,Personal!H43,0)</f>
        <v>0</v>
      </c>
      <c r="E40">
        <f>IF(Personal!I42=Personal!$U$5,Personal!I43,0)</f>
        <v>0</v>
      </c>
      <c r="F40">
        <f>IF(Personal!J42=Personal!$U$5,Personal!J43,0)</f>
        <v>0</v>
      </c>
      <c r="G40">
        <f>IF(Personal!K42=Personal!$U$5,Personal!K43,0)</f>
        <v>0</v>
      </c>
      <c r="H40">
        <f>IF(Personal!L42=Personal!$U$5,Personal!L43,0)</f>
        <v>0</v>
      </c>
      <c r="I40">
        <f>IF(Personal!M42=Personal!$U$5,Personal!M43,0)</f>
        <v>0</v>
      </c>
      <c r="J40">
        <f>IF(Personal!N42=Personal!$U$5,Personal!N43,0)</f>
        <v>0</v>
      </c>
      <c r="K40">
        <f>IF(Personal!O42=Personal!$U$5,Personal!O43,0)</f>
        <v>0</v>
      </c>
      <c r="L40">
        <f>IF(Personal!P42=Personal!$U$5,Personal!P43,0)</f>
        <v>0</v>
      </c>
    </row>
    <row r="42" spans="1:12" x14ac:dyDescent="0.2">
      <c r="A42">
        <f>IF(Personal!E44=Personal!$U$5,Personal!E45,0)</f>
        <v>0</v>
      </c>
      <c r="B42">
        <f>IF(Personal!F44=Personal!$U$5,Personal!F45,0)</f>
        <v>0</v>
      </c>
      <c r="C42">
        <f>IF(Personal!G44=Personal!$U$5,Personal!G45,0)</f>
        <v>0</v>
      </c>
      <c r="D42">
        <f>IF(Personal!H44=Personal!$U$5,Personal!H45,0)</f>
        <v>0</v>
      </c>
      <c r="E42">
        <f>IF(Personal!I44=Personal!$U$5,Personal!I45,0)</f>
        <v>0</v>
      </c>
      <c r="F42">
        <f>IF(Personal!J44=Personal!$U$5,Personal!J45,0)</f>
        <v>0</v>
      </c>
      <c r="G42">
        <f>IF(Personal!K44=Personal!$U$5,Personal!K45,0)</f>
        <v>0</v>
      </c>
      <c r="H42">
        <f>IF(Personal!L44=Personal!$U$5,Personal!L45,0)</f>
        <v>0</v>
      </c>
      <c r="I42">
        <f>IF(Personal!M44=Personal!$U$5,Personal!M45,0)</f>
        <v>0</v>
      </c>
      <c r="J42">
        <f>IF(Personal!N44=Personal!$U$5,Personal!N45,0)</f>
        <v>0</v>
      </c>
      <c r="K42">
        <f>IF(Personal!O44=Personal!$U$5,Personal!O45,0)</f>
        <v>0</v>
      </c>
      <c r="L42">
        <f>IF(Personal!P44=Personal!$U$5,Personal!P45,0)</f>
        <v>0</v>
      </c>
    </row>
    <row r="44" spans="1:12" x14ac:dyDescent="0.2">
      <c r="A44">
        <f>IF(Personal!E46=Personal!$U$5,Personal!E47,0)</f>
        <v>0</v>
      </c>
      <c r="B44">
        <f>IF(Personal!F46=Personal!$U$5,Personal!F47,0)</f>
        <v>0</v>
      </c>
      <c r="C44">
        <f>IF(Personal!G46=Personal!$U$5,Personal!G47,0)</f>
        <v>0</v>
      </c>
      <c r="D44">
        <f>IF(Personal!H46=Personal!$U$5,Personal!H47,0)</f>
        <v>0</v>
      </c>
      <c r="E44">
        <f>IF(Personal!I46=Personal!$U$5,Personal!I47,0)</f>
        <v>0</v>
      </c>
      <c r="F44">
        <f>IF(Personal!J46=Personal!$U$5,Personal!J47,0)</f>
        <v>0</v>
      </c>
      <c r="G44">
        <f>IF(Personal!K46=Personal!$U$5,Personal!K47,0)</f>
        <v>0</v>
      </c>
      <c r="H44">
        <f>IF(Personal!L46=Personal!$U$5,Personal!L47,0)</f>
        <v>0</v>
      </c>
      <c r="I44">
        <f>IF(Personal!M46=Personal!$U$5,Personal!M47,0)</f>
        <v>0</v>
      </c>
      <c r="J44">
        <f>IF(Personal!N46=Personal!$U$5,Personal!N47,0)</f>
        <v>0</v>
      </c>
      <c r="K44">
        <f>IF(Personal!O46=Personal!$U$5,Personal!O47,0)</f>
        <v>0</v>
      </c>
      <c r="L44">
        <f>IF(Personal!P46=Personal!$U$5,Personal!P47,0)</f>
        <v>0</v>
      </c>
    </row>
    <row r="46" spans="1:12" x14ac:dyDescent="0.2">
      <c r="A46">
        <f>IF(Personal!E48=Personal!$U$5,Personal!E49,0)</f>
        <v>0</v>
      </c>
      <c r="B46">
        <f>IF(Personal!F48=Personal!$U$5,Personal!F49,0)</f>
        <v>0</v>
      </c>
      <c r="C46">
        <f>IF(Personal!G48=Personal!$U$5,Personal!G49,0)</f>
        <v>0</v>
      </c>
      <c r="D46">
        <f>IF(Personal!H48=Personal!$U$5,Personal!H49,0)</f>
        <v>0</v>
      </c>
      <c r="E46">
        <f>IF(Personal!I48=Personal!$U$5,Personal!I49,0)</f>
        <v>0</v>
      </c>
      <c r="F46">
        <f>IF(Personal!J48=Personal!$U$5,Personal!J49,0)</f>
        <v>0</v>
      </c>
      <c r="G46">
        <f>IF(Personal!K48=Personal!$U$5,Personal!K49,0)</f>
        <v>0</v>
      </c>
      <c r="H46">
        <f>IF(Personal!L48=Personal!$U$5,Personal!L49,0)</f>
        <v>0</v>
      </c>
      <c r="I46">
        <f>IF(Personal!M48=Personal!$U$5,Personal!M49,0)</f>
        <v>0</v>
      </c>
      <c r="J46">
        <f>IF(Personal!N48=Personal!$U$5,Personal!N49,0)</f>
        <v>0</v>
      </c>
      <c r="K46">
        <f>IF(Personal!O48=Personal!$U$5,Personal!O49,0)</f>
        <v>0</v>
      </c>
      <c r="L46">
        <f>IF(Personal!P48=Personal!$U$5,Personal!P49,0)</f>
        <v>0</v>
      </c>
    </row>
    <row r="48" spans="1:12" x14ac:dyDescent="0.2">
      <c r="A48">
        <f>IF(Personal!E50=Personal!$U$5,Personal!E51,0)</f>
        <v>0</v>
      </c>
      <c r="B48">
        <f>IF(Personal!F50=Personal!$U$5,Personal!F51,0)</f>
        <v>0</v>
      </c>
      <c r="C48">
        <f>IF(Personal!G50=Personal!$U$5,Personal!G51,0)</f>
        <v>0</v>
      </c>
      <c r="D48">
        <f>IF(Personal!H50=Personal!$U$5,Personal!H51,0)</f>
        <v>0</v>
      </c>
      <c r="E48">
        <f>IF(Personal!I50=Personal!$U$5,Personal!I51,0)</f>
        <v>0</v>
      </c>
      <c r="F48">
        <f>IF(Personal!J50=Personal!$U$5,Personal!J51,0)</f>
        <v>0</v>
      </c>
      <c r="G48">
        <f>IF(Personal!K50=Personal!$U$5,Personal!K51,0)</f>
        <v>0</v>
      </c>
      <c r="H48">
        <f>IF(Personal!L50=Personal!$U$5,Personal!L51,0)</f>
        <v>0</v>
      </c>
      <c r="I48">
        <f>IF(Personal!M50=Personal!$U$5,Personal!M51,0)</f>
        <v>0</v>
      </c>
      <c r="J48">
        <f>IF(Personal!N50=Personal!$U$5,Personal!N51,0)</f>
        <v>0</v>
      </c>
      <c r="K48">
        <f>IF(Personal!O50=Personal!$U$5,Personal!O51,0)</f>
        <v>0</v>
      </c>
      <c r="L48">
        <f>IF(Personal!P50=Personal!$U$5,Personal!P51,0)</f>
        <v>0</v>
      </c>
    </row>
    <row r="50" spans="1:12" x14ac:dyDescent="0.2">
      <c r="A50">
        <f>IF(Personal!E52=Personal!$U$5,Personal!E53,0)</f>
        <v>0</v>
      </c>
      <c r="B50">
        <f>IF(Personal!F52=Personal!$U$5,Personal!F53,0)</f>
        <v>0</v>
      </c>
      <c r="C50">
        <f>IF(Personal!G52=Personal!$U$5,Personal!G53,0)</f>
        <v>0</v>
      </c>
      <c r="D50">
        <f>IF(Personal!H52=Personal!$U$5,Personal!H53,0)</f>
        <v>0</v>
      </c>
      <c r="E50">
        <f>IF(Personal!I52=Personal!$U$5,Personal!I53,0)</f>
        <v>0</v>
      </c>
      <c r="F50">
        <f>IF(Personal!J52=Personal!$U$5,Personal!J53,0)</f>
        <v>0</v>
      </c>
      <c r="G50">
        <f>IF(Personal!K52=Personal!$U$5,Personal!K53,0)</f>
        <v>0</v>
      </c>
      <c r="H50">
        <f>IF(Personal!L52=Personal!$U$5,Personal!L53,0)</f>
        <v>0</v>
      </c>
      <c r="I50">
        <f>IF(Personal!M52=Personal!$U$5,Personal!M53,0)</f>
        <v>0</v>
      </c>
      <c r="J50">
        <f>IF(Personal!N52=Personal!$U$5,Personal!N53,0)</f>
        <v>0</v>
      </c>
      <c r="K50">
        <f>IF(Personal!O52=Personal!$U$5,Personal!O53,0)</f>
        <v>0</v>
      </c>
      <c r="L50">
        <f>IF(Personal!P52=Personal!$U$5,Personal!P53,0)</f>
        <v>0</v>
      </c>
    </row>
    <row r="52" spans="1:12" x14ac:dyDescent="0.2">
      <c r="A52">
        <f>IF(Personal!E54=Personal!$U$5,Personal!E55,0)</f>
        <v>0</v>
      </c>
      <c r="B52">
        <f>IF(Personal!F54=Personal!$U$5,Personal!F55,0)</f>
        <v>0</v>
      </c>
      <c r="C52">
        <f>IF(Personal!G54=Personal!$U$5,Personal!G55,0)</f>
        <v>0</v>
      </c>
      <c r="D52">
        <f>IF(Personal!H54=Personal!$U$5,Personal!H55,0)</f>
        <v>0</v>
      </c>
      <c r="E52">
        <f>IF(Personal!I54=Personal!$U$5,Personal!I55,0)</f>
        <v>0</v>
      </c>
      <c r="F52">
        <f>IF(Personal!J54=Personal!$U$5,Personal!J55,0)</f>
        <v>0</v>
      </c>
      <c r="G52">
        <f>IF(Personal!K54=Personal!$U$5,Personal!K55,0)</f>
        <v>0</v>
      </c>
      <c r="H52">
        <f>IF(Personal!L54=Personal!$U$5,Personal!L55,0)</f>
        <v>0</v>
      </c>
      <c r="I52">
        <f>IF(Personal!M54=Personal!$U$5,Personal!M55,0)</f>
        <v>0</v>
      </c>
      <c r="J52">
        <f>IF(Personal!N54=Personal!$U$5,Personal!N55,0)</f>
        <v>0</v>
      </c>
      <c r="K52">
        <f>IF(Personal!O54=Personal!$U$5,Personal!O55,0)</f>
        <v>0</v>
      </c>
      <c r="L52">
        <f>IF(Personal!P54=Personal!$U$5,Personal!P55,0)</f>
        <v>0</v>
      </c>
    </row>
    <row r="54" spans="1:12" x14ac:dyDescent="0.2">
      <c r="A54">
        <f>IF(Personal!E56=Personal!$U$5,Personal!E57,0)</f>
        <v>0</v>
      </c>
      <c r="B54">
        <f>IF(Personal!F56=Personal!$U$5,Personal!F57,0)</f>
        <v>0</v>
      </c>
      <c r="C54">
        <f>IF(Personal!G56=Personal!$U$5,Personal!G57,0)</f>
        <v>0</v>
      </c>
      <c r="D54">
        <f>IF(Personal!H56=Personal!$U$5,Personal!H57,0)</f>
        <v>0</v>
      </c>
      <c r="E54">
        <f>IF(Personal!I56=Personal!$U$5,Personal!I57,0)</f>
        <v>0</v>
      </c>
      <c r="F54">
        <f>IF(Personal!J56=Personal!$U$5,Personal!J57,0)</f>
        <v>0</v>
      </c>
      <c r="G54">
        <f>IF(Personal!K56=Personal!$U$5,Personal!K57,0)</f>
        <v>0</v>
      </c>
      <c r="H54">
        <f>IF(Personal!L56=Personal!$U$5,Personal!L57,0)</f>
        <v>0</v>
      </c>
      <c r="I54">
        <f>IF(Personal!M56=Personal!$U$5,Personal!M57,0)</f>
        <v>0</v>
      </c>
      <c r="J54">
        <f>IF(Personal!N56=Personal!$U$5,Personal!N57,0)</f>
        <v>0</v>
      </c>
      <c r="K54">
        <f>IF(Personal!O56=Personal!$U$5,Personal!O57,0)</f>
        <v>0</v>
      </c>
      <c r="L54">
        <f>IF(Personal!P56=Personal!$U$5,Personal!P57,0)</f>
        <v>0</v>
      </c>
    </row>
    <row r="56" spans="1:12" x14ac:dyDescent="0.2">
      <c r="A56">
        <f>IF(Personal!E58=Personal!$U$5,Personal!E59,0)</f>
        <v>0</v>
      </c>
      <c r="B56">
        <f>IF(Personal!F58=Personal!$U$5,Personal!F59,0)</f>
        <v>0</v>
      </c>
      <c r="C56">
        <f>IF(Personal!G58=Personal!$U$5,Personal!G59,0)</f>
        <v>0</v>
      </c>
      <c r="D56">
        <f>IF(Personal!H58=Personal!$U$5,Personal!H59,0)</f>
        <v>0</v>
      </c>
      <c r="E56">
        <f>IF(Personal!I58=Personal!$U$5,Personal!I59,0)</f>
        <v>0</v>
      </c>
      <c r="F56">
        <f>IF(Personal!J58=Personal!$U$5,Personal!J59,0)</f>
        <v>0</v>
      </c>
      <c r="G56">
        <f>IF(Personal!K58=Personal!$U$5,Personal!K59,0)</f>
        <v>0</v>
      </c>
      <c r="H56">
        <f>IF(Personal!L58=Personal!$U$5,Personal!L59,0)</f>
        <v>0</v>
      </c>
      <c r="I56">
        <f>IF(Personal!M58=Personal!$U$5,Personal!M59,0)</f>
        <v>0</v>
      </c>
      <c r="J56">
        <f>IF(Personal!N58=Personal!$U$5,Personal!N59,0)</f>
        <v>0</v>
      </c>
      <c r="K56">
        <f>IF(Personal!O58=Personal!$U$5,Personal!O59,0)</f>
        <v>0</v>
      </c>
      <c r="L56">
        <f>IF(Personal!P58=Personal!$U$5,Personal!P59,0)</f>
        <v>0</v>
      </c>
    </row>
    <row r="58" spans="1:12" x14ac:dyDescent="0.2">
      <c r="A58">
        <f>IF(Personal!E60=Personal!$U$5,Personal!E61,0)</f>
        <v>0</v>
      </c>
      <c r="B58">
        <f>IF(Personal!F60=Personal!$U$5,Personal!F61,0)</f>
        <v>0</v>
      </c>
      <c r="C58">
        <f>IF(Personal!G60=Personal!$U$5,Personal!G61,0)</f>
        <v>0</v>
      </c>
      <c r="D58">
        <f>IF(Personal!H60=Personal!$U$5,Personal!H61,0)</f>
        <v>0</v>
      </c>
      <c r="E58">
        <f>IF(Personal!I60=Personal!$U$5,Personal!I61,0)</f>
        <v>0</v>
      </c>
      <c r="F58">
        <f>IF(Personal!J60=Personal!$U$5,Personal!J61,0)</f>
        <v>0</v>
      </c>
      <c r="G58">
        <f>IF(Personal!K60=Personal!$U$5,Personal!K61,0)</f>
        <v>0</v>
      </c>
      <c r="H58">
        <f>IF(Personal!L60=Personal!$U$5,Personal!L61,0)</f>
        <v>0</v>
      </c>
      <c r="I58">
        <f>IF(Personal!M60=Personal!$U$5,Personal!M61,0)</f>
        <v>0</v>
      </c>
      <c r="J58">
        <f>IF(Personal!N60=Personal!$U$5,Personal!N61,0)</f>
        <v>0</v>
      </c>
      <c r="K58">
        <f>IF(Personal!O60=Personal!$U$5,Personal!O61,0)</f>
        <v>0</v>
      </c>
      <c r="L58">
        <f>IF(Personal!P60=Personal!$U$5,Personal!P61,0)</f>
        <v>0</v>
      </c>
    </row>
    <row r="60" spans="1:12" x14ac:dyDescent="0.2">
      <c r="A60">
        <f>IF(Personal!E62=Personal!$U$5,Personal!E63,0)</f>
        <v>0</v>
      </c>
      <c r="B60">
        <f>IF(Personal!F62=Personal!$U$5,Personal!F63,0)</f>
        <v>0</v>
      </c>
      <c r="C60">
        <f>IF(Personal!G62=Personal!$U$5,Personal!G63,0)</f>
        <v>0</v>
      </c>
      <c r="D60">
        <f>IF(Personal!H62=Personal!$U$5,Personal!H63,0)</f>
        <v>0</v>
      </c>
      <c r="E60">
        <f>IF(Personal!I62=Personal!$U$5,Personal!I63,0)</f>
        <v>0</v>
      </c>
      <c r="F60">
        <f>IF(Personal!J62=Personal!$U$5,Personal!J63,0)</f>
        <v>0</v>
      </c>
      <c r="G60">
        <f>IF(Personal!K62=Personal!$U$5,Personal!K63,0)</f>
        <v>0</v>
      </c>
      <c r="H60">
        <f>IF(Personal!L62=Personal!$U$5,Personal!L63,0)</f>
        <v>0</v>
      </c>
      <c r="I60">
        <f>IF(Personal!M62=Personal!$U$5,Personal!M63,0)</f>
        <v>0</v>
      </c>
      <c r="J60">
        <f>IF(Personal!N62=Personal!$U$5,Personal!N63,0)</f>
        <v>0</v>
      </c>
      <c r="K60">
        <f>IF(Personal!O62=Personal!$U$5,Personal!O63,0)</f>
        <v>0</v>
      </c>
      <c r="L60">
        <f>IF(Personal!P62=Personal!$U$5,Personal!P63,0)</f>
        <v>0</v>
      </c>
    </row>
    <row r="62" spans="1:12" x14ac:dyDescent="0.2">
      <c r="A62">
        <f>IF(Personal!E64=Personal!$U$5,Personal!E65,0)</f>
        <v>0</v>
      </c>
      <c r="B62">
        <f>IF(Personal!F64=Personal!$U$5,Personal!F65,0)</f>
        <v>0</v>
      </c>
      <c r="C62">
        <f>IF(Personal!G64=Personal!$U$5,Personal!G65,0)</f>
        <v>0</v>
      </c>
      <c r="D62">
        <f>IF(Personal!H64=Personal!$U$5,Personal!H65,0)</f>
        <v>0</v>
      </c>
      <c r="E62">
        <f>IF(Personal!I64=Personal!$U$5,Personal!I65,0)</f>
        <v>0</v>
      </c>
      <c r="F62">
        <f>IF(Personal!J64=Personal!$U$5,Personal!J65,0)</f>
        <v>0</v>
      </c>
      <c r="G62">
        <f>IF(Personal!K64=Personal!$U$5,Personal!K65,0)</f>
        <v>0</v>
      </c>
      <c r="H62">
        <f>IF(Personal!L64=Personal!$U$5,Personal!L65,0)</f>
        <v>0</v>
      </c>
      <c r="I62">
        <f>IF(Personal!M64=Personal!$U$5,Personal!M65,0)</f>
        <v>0</v>
      </c>
      <c r="J62">
        <f>IF(Personal!N64=Personal!$U$5,Personal!N65,0)</f>
        <v>0</v>
      </c>
      <c r="K62">
        <f>IF(Personal!O64=Personal!$U$5,Personal!O65,0)</f>
        <v>0</v>
      </c>
      <c r="L62">
        <f>IF(Personal!P64=Personal!$U$5,Personal!P65,0)</f>
        <v>0</v>
      </c>
    </row>
    <row r="64" spans="1:12" x14ac:dyDescent="0.2">
      <c r="A64">
        <f>IF(Personal!E66=Personal!$U$5,Personal!E67,0)</f>
        <v>0</v>
      </c>
      <c r="B64">
        <f>IF(Personal!F66=Personal!$U$5,Personal!F67,0)</f>
        <v>0</v>
      </c>
      <c r="C64">
        <f>IF(Personal!G66=Personal!$U$5,Personal!G67,0)</f>
        <v>0</v>
      </c>
      <c r="D64">
        <f>IF(Personal!H66=Personal!$U$5,Personal!H67,0)</f>
        <v>0</v>
      </c>
      <c r="E64">
        <f>IF(Personal!I66=Personal!$U$5,Personal!I67,0)</f>
        <v>0</v>
      </c>
      <c r="F64">
        <f>IF(Personal!J66=Personal!$U$5,Personal!J67,0)</f>
        <v>0</v>
      </c>
      <c r="G64">
        <f>IF(Personal!K66=Personal!$U$5,Personal!K67,0)</f>
        <v>0</v>
      </c>
      <c r="H64">
        <f>IF(Personal!L66=Personal!$U$5,Personal!L67,0)</f>
        <v>0</v>
      </c>
      <c r="I64">
        <f>IF(Personal!M66=Personal!$U$5,Personal!M67,0)</f>
        <v>0</v>
      </c>
      <c r="J64">
        <f>IF(Personal!N66=Personal!$U$5,Personal!N67,0)</f>
        <v>0</v>
      </c>
      <c r="K64">
        <f>IF(Personal!O66=Personal!$U$5,Personal!O67,0)</f>
        <v>0</v>
      </c>
      <c r="L64">
        <f>IF(Personal!P66=Personal!$U$5,Personal!P67,0)</f>
        <v>0</v>
      </c>
    </row>
    <row r="66" spans="1:12" x14ac:dyDescent="0.2">
      <c r="A66">
        <f>IF(Personal!E68=Personal!$U$5,Personal!E69,0)</f>
        <v>0</v>
      </c>
      <c r="B66">
        <f>IF(Personal!F68=Personal!$U$5,Personal!F69,0)</f>
        <v>0</v>
      </c>
      <c r="C66">
        <f>IF(Personal!G68=Personal!$U$5,Personal!G69,0)</f>
        <v>0</v>
      </c>
      <c r="D66">
        <f>IF(Personal!H68=Personal!$U$5,Personal!H69,0)</f>
        <v>0</v>
      </c>
      <c r="E66">
        <f>IF(Personal!I68=Personal!$U$5,Personal!I69,0)</f>
        <v>0</v>
      </c>
      <c r="F66">
        <f>IF(Personal!J68=Personal!$U$5,Personal!J69,0)</f>
        <v>0</v>
      </c>
      <c r="G66">
        <f>IF(Personal!K68=Personal!$U$5,Personal!K69,0)</f>
        <v>0</v>
      </c>
      <c r="H66">
        <f>IF(Personal!L68=Personal!$U$5,Personal!L69,0)</f>
        <v>0</v>
      </c>
      <c r="I66">
        <f>IF(Personal!M68=Personal!$U$5,Personal!M69,0)</f>
        <v>0</v>
      </c>
      <c r="J66">
        <f>IF(Personal!N68=Personal!$U$5,Personal!N69,0)</f>
        <v>0</v>
      </c>
      <c r="K66">
        <f>IF(Personal!O68=Personal!$U$5,Personal!O69,0)</f>
        <v>0</v>
      </c>
      <c r="L66">
        <f>IF(Personal!P68=Personal!$U$5,Personal!P69,0)</f>
        <v>0</v>
      </c>
    </row>
    <row r="68" spans="1:12" x14ac:dyDescent="0.2">
      <c r="A68">
        <f>IF(Personal!E70=Personal!$U$5,Personal!E71,0)</f>
        <v>0</v>
      </c>
      <c r="B68">
        <f>IF(Personal!F70=Personal!$U$5,Personal!F71,0)</f>
        <v>0</v>
      </c>
      <c r="C68">
        <f>IF(Personal!G70=Personal!$U$5,Personal!G71,0)</f>
        <v>0</v>
      </c>
      <c r="D68">
        <f>IF(Personal!H70=Personal!$U$5,Personal!H71,0)</f>
        <v>0</v>
      </c>
      <c r="E68">
        <f>IF(Personal!I70=Personal!$U$5,Personal!I71,0)</f>
        <v>0</v>
      </c>
      <c r="F68">
        <f>IF(Personal!J70=Personal!$U$5,Personal!J71,0)</f>
        <v>0</v>
      </c>
      <c r="G68">
        <f>IF(Personal!K70=Personal!$U$5,Personal!K71,0)</f>
        <v>0</v>
      </c>
      <c r="H68">
        <f>IF(Personal!L70=Personal!$U$5,Personal!L71,0)</f>
        <v>0</v>
      </c>
      <c r="I68">
        <f>IF(Personal!M70=Personal!$U$5,Personal!M71,0)</f>
        <v>0</v>
      </c>
      <c r="J68">
        <f>IF(Personal!N70=Personal!$U$5,Personal!N71,0)</f>
        <v>0</v>
      </c>
      <c r="K68">
        <f>IF(Personal!O70=Personal!$U$5,Personal!O71,0)</f>
        <v>0</v>
      </c>
      <c r="L68">
        <f>IF(Personal!P70=Personal!$U$5,Personal!P71,0)</f>
        <v>0</v>
      </c>
    </row>
    <row r="70" spans="1:12" x14ac:dyDescent="0.2">
      <c r="A70">
        <f>IF(Personal!E72=Personal!$U$5,Personal!E73,0)</f>
        <v>0</v>
      </c>
      <c r="B70">
        <f>IF(Personal!F72=Personal!$U$5,Personal!F73,0)</f>
        <v>0</v>
      </c>
      <c r="C70">
        <f>IF(Personal!G72=Personal!$U$5,Personal!G73,0)</f>
        <v>0</v>
      </c>
      <c r="D70">
        <f>IF(Personal!H72=Personal!$U$5,Personal!H73,0)</f>
        <v>0</v>
      </c>
      <c r="E70">
        <f>IF(Personal!I72=Personal!$U$5,Personal!I73,0)</f>
        <v>0</v>
      </c>
      <c r="F70">
        <f>IF(Personal!J72=Personal!$U$5,Personal!J73,0)</f>
        <v>0</v>
      </c>
      <c r="G70">
        <f>IF(Personal!K72=Personal!$U$5,Personal!K73,0)</f>
        <v>0</v>
      </c>
      <c r="H70">
        <f>IF(Personal!L72=Personal!$U$5,Personal!L73,0)</f>
        <v>0</v>
      </c>
      <c r="I70">
        <f>IF(Personal!M72=Personal!$U$5,Personal!M73,0)</f>
        <v>0</v>
      </c>
      <c r="J70">
        <f>IF(Personal!N72=Personal!$U$5,Personal!N73,0)</f>
        <v>0</v>
      </c>
      <c r="K70">
        <f>IF(Personal!O72=Personal!$U$5,Personal!O73,0)</f>
        <v>0</v>
      </c>
      <c r="L70">
        <f>IF(Personal!P72=Personal!$U$5,Personal!P73,0)</f>
        <v>0</v>
      </c>
    </row>
    <row r="72" spans="1:12" x14ac:dyDescent="0.2">
      <c r="A72">
        <f>IF(Personal!E74=Personal!$U$5,Personal!E75,0)</f>
        <v>0</v>
      </c>
      <c r="B72">
        <f>IF(Personal!F74=Personal!$U$5,Personal!F75,0)</f>
        <v>0</v>
      </c>
      <c r="C72">
        <f>IF(Personal!G74=Personal!$U$5,Personal!G75,0)</f>
        <v>0</v>
      </c>
      <c r="D72">
        <f>IF(Personal!H74=Personal!$U$5,Personal!H75,0)</f>
        <v>0</v>
      </c>
      <c r="E72">
        <f>IF(Personal!I74=Personal!$U$5,Personal!I75,0)</f>
        <v>0</v>
      </c>
      <c r="F72">
        <f>IF(Personal!J74=Personal!$U$5,Personal!J75,0)</f>
        <v>0</v>
      </c>
      <c r="G72">
        <f>IF(Personal!K74=Personal!$U$5,Personal!K75,0)</f>
        <v>0</v>
      </c>
      <c r="H72">
        <f>IF(Personal!L74=Personal!$U$5,Personal!L75,0)</f>
        <v>0</v>
      </c>
      <c r="I72">
        <f>IF(Personal!M74=Personal!$U$5,Personal!M75,0)</f>
        <v>0</v>
      </c>
      <c r="J72">
        <f>IF(Personal!N74=Personal!$U$5,Personal!N75,0)</f>
        <v>0</v>
      </c>
      <c r="K72">
        <f>IF(Personal!O74=Personal!$U$5,Personal!O75,0)</f>
        <v>0</v>
      </c>
      <c r="L72">
        <f>IF(Personal!P74=Personal!$U$5,Personal!P75,0)</f>
        <v>0</v>
      </c>
    </row>
    <row r="74" spans="1:12" x14ac:dyDescent="0.2">
      <c r="A74">
        <f>IF(Personal!E76=Personal!$U$5,Personal!E77,0)</f>
        <v>0</v>
      </c>
      <c r="B74">
        <f>IF(Personal!F76=Personal!$U$5,Personal!F77,0)</f>
        <v>0</v>
      </c>
      <c r="C74">
        <f>IF(Personal!G76=Personal!$U$5,Personal!G77,0)</f>
        <v>0</v>
      </c>
      <c r="D74">
        <f>IF(Personal!H76=Personal!$U$5,Personal!H77,0)</f>
        <v>0</v>
      </c>
      <c r="E74">
        <f>IF(Personal!I76=Personal!$U$5,Personal!I77,0)</f>
        <v>0</v>
      </c>
      <c r="F74">
        <f>IF(Personal!J76=Personal!$U$5,Personal!J77,0)</f>
        <v>0</v>
      </c>
      <c r="G74">
        <f>IF(Personal!K76=Personal!$U$5,Personal!K77,0)</f>
        <v>0</v>
      </c>
      <c r="H74">
        <f>IF(Personal!L76=Personal!$U$5,Personal!L77,0)</f>
        <v>0</v>
      </c>
      <c r="I74">
        <f>IF(Personal!M76=Personal!$U$5,Personal!M77,0)</f>
        <v>0</v>
      </c>
      <c r="J74">
        <f>IF(Personal!N76=Personal!$U$5,Personal!N77,0)</f>
        <v>0</v>
      </c>
      <c r="K74">
        <f>IF(Personal!O76=Personal!$U$5,Personal!O77,0)</f>
        <v>0</v>
      </c>
      <c r="L74">
        <f>IF(Personal!P76=Personal!$U$5,Personal!P77,0)</f>
        <v>0</v>
      </c>
    </row>
    <row r="76" spans="1:12" x14ac:dyDescent="0.2">
      <c r="A76">
        <f>IF(Personal!E78=Personal!$U$5,Personal!E79,0)</f>
        <v>0</v>
      </c>
      <c r="B76">
        <f>IF(Personal!F78=Personal!$U$5,Personal!F79,0)</f>
        <v>0</v>
      </c>
      <c r="C76">
        <f>IF(Personal!G78=Personal!$U$5,Personal!G79,0)</f>
        <v>0</v>
      </c>
      <c r="D76">
        <f>IF(Personal!H78=Personal!$U$5,Personal!H79,0)</f>
        <v>0</v>
      </c>
      <c r="E76">
        <f>IF(Personal!I78=Personal!$U$5,Personal!I79,0)</f>
        <v>0</v>
      </c>
      <c r="F76">
        <f>IF(Personal!J78=Personal!$U$5,Personal!J79,0)</f>
        <v>0</v>
      </c>
      <c r="G76">
        <f>IF(Personal!K78=Personal!$U$5,Personal!K79,0)</f>
        <v>0</v>
      </c>
      <c r="H76">
        <f>IF(Personal!L78=Personal!$U$5,Personal!L79,0)</f>
        <v>0</v>
      </c>
      <c r="I76">
        <f>IF(Personal!M78=Personal!$U$5,Personal!M79,0)</f>
        <v>0</v>
      </c>
      <c r="J76">
        <f>IF(Personal!N78=Personal!$U$5,Personal!N79,0)</f>
        <v>0</v>
      </c>
      <c r="K76">
        <f>IF(Personal!O78=Personal!$U$5,Personal!O79,0)</f>
        <v>0</v>
      </c>
      <c r="L76">
        <f>IF(Personal!P78=Personal!$U$5,Personal!P79,0)</f>
        <v>0</v>
      </c>
    </row>
    <row r="78" spans="1:12" x14ac:dyDescent="0.2">
      <c r="A78">
        <f>IF(Personal!E80=Personal!$U$5,Personal!E81,0)</f>
        <v>0</v>
      </c>
      <c r="B78">
        <f>IF(Personal!F80=Personal!$U$5,Personal!F81,0)</f>
        <v>0</v>
      </c>
      <c r="C78">
        <f>IF(Personal!G80=Personal!$U$5,Personal!G81,0)</f>
        <v>0</v>
      </c>
      <c r="D78">
        <f>IF(Personal!H80=Personal!$U$5,Personal!H81,0)</f>
        <v>0</v>
      </c>
      <c r="E78">
        <f>IF(Personal!I80=Personal!$U$5,Personal!I81,0)</f>
        <v>0</v>
      </c>
      <c r="F78">
        <f>IF(Personal!J80=Personal!$U$5,Personal!J81,0)</f>
        <v>0</v>
      </c>
      <c r="G78">
        <f>IF(Personal!K80=Personal!$U$5,Personal!K81,0)</f>
        <v>0</v>
      </c>
      <c r="H78">
        <f>IF(Personal!L80=Personal!$U$5,Personal!L81,0)</f>
        <v>0</v>
      </c>
      <c r="I78">
        <f>IF(Personal!M80=Personal!$U$5,Personal!M81,0)</f>
        <v>0</v>
      </c>
      <c r="J78">
        <f>IF(Personal!N80=Personal!$U$5,Personal!N81,0)</f>
        <v>0</v>
      </c>
      <c r="K78">
        <f>IF(Personal!O80=Personal!$U$5,Personal!O81,0)</f>
        <v>0</v>
      </c>
      <c r="L78">
        <f>IF(Personal!P80=Personal!$U$5,Personal!P81,0)</f>
        <v>0</v>
      </c>
    </row>
    <row r="80" spans="1:12" x14ac:dyDescent="0.2">
      <c r="A80">
        <f>IF(Personal!E82=Personal!$U$5,Personal!E83,0)</f>
        <v>0</v>
      </c>
      <c r="B80">
        <f>IF(Personal!F82=Personal!$U$5,Personal!F83,0)</f>
        <v>0</v>
      </c>
      <c r="C80">
        <f>IF(Personal!G82=Personal!$U$5,Personal!G83,0)</f>
        <v>0</v>
      </c>
      <c r="D80">
        <f>IF(Personal!H82=Personal!$U$5,Personal!H83,0)</f>
        <v>0</v>
      </c>
      <c r="E80">
        <f>IF(Personal!I82=Personal!$U$5,Personal!I83,0)</f>
        <v>0</v>
      </c>
      <c r="F80">
        <f>IF(Personal!J82=Personal!$U$5,Personal!J83,0)</f>
        <v>0</v>
      </c>
      <c r="G80">
        <f>IF(Personal!K82=Personal!$U$5,Personal!K83,0)</f>
        <v>0</v>
      </c>
      <c r="H80">
        <f>IF(Personal!L82=Personal!$U$5,Personal!L83,0)</f>
        <v>0</v>
      </c>
      <c r="I80">
        <f>IF(Personal!M82=Personal!$U$5,Personal!M83,0)</f>
        <v>0</v>
      </c>
      <c r="J80">
        <f>IF(Personal!N82=Personal!$U$5,Personal!N83,0)</f>
        <v>0</v>
      </c>
      <c r="K80">
        <f>IF(Personal!O82=Personal!$U$5,Personal!O83,0)</f>
        <v>0</v>
      </c>
      <c r="L80">
        <f>IF(Personal!P82=Personal!$U$5,Personal!P83,0)</f>
        <v>0</v>
      </c>
    </row>
    <row r="82" spans="1:12" x14ac:dyDescent="0.2">
      <c r="A82">
        <f>IF(Personal!E84=Personal!$U$5,Personal!E85,0)</f>
        <v>0</v>
      </c>
      <c r="B82">
        <f>IF(Personal!F84=Personal!$U$5,Personal!F85,0)</f>
        <v>0</v>
      </c>
      <c r="C82">
        <f>IF(Personal!G84=Personal!$U$5,Personal!G85,0)</f>
        <v>0</v>
      </c>
      <c r="D82">
        <f>IF(Personal!H84=Personal!$U$5,Personal!H85,0)</f>
        <v>0</v>
      </c>
      <c r="E82">
        <f>IF(Personal!I84=Personal!$U$5,Personal!I85,0)</f>
        <v>0</v>
      </c>
      <c r="F82">
        <f>IF(Personal!J84=Personal!$U$5,Personal!J85,0)</f>
        <v>0</v>
      </c>
      <c r="G82">
        <f>IF(Personal!K84=Personal!$U$5,Personal!K85,0)</f>
        <v>0</v>
      </c>
      <c r="H82">
        <f>IF(Personal!L84=Personal!$U$5,Personal!L85,0)</f>
        <v>0</v>
      </c>
      <c r="I82">
        <f>IF(Personal!M84=Personal!$U$5,Personal!M85,0)</f>
        <v>0</v>
      </c>
      <c r="J82">
        <f>IF(Personal!N84=Personal!$U$5,Personal!N85,0)</f>
        <v>0</v>
      </c>
      <c r="K82">
        <f>IF(Personal!O84=Personal!$U$5,Personal!O85,0)</f>
        <v>0</v>
      </c>
      <c r="L82">
        <f>IF(Personal!P84=Personal!$U$5,Personal!P85,0)</f>
        <v>0</v>
      </c>
    </row>
    <row r="84" spans="1:12" x14ac:dyDescent="0.2">
      <c r="A84">
        <f>IF(Personal!E86=Personal!$U$5,Personal!E87,0)</f>
        <v>0</v>
      </c>
      <c r="B84">
        <f>IF(Personal!F86=Personal!$U$5,Personal!F87,0)</f>
        <v>0</v>
      </c>
      <c r="C84">
        <f>IF(Personal!G86=Personal!$U$5,Personal!G87,0)</f>
        <v>0</v>
      </c>
      <c r="D84">
        <f>IF(Personal!H86=Personal!$U$5,Personal!H87,0)</f>
        <v>0</v>
      </c>
      <c r="E84">
        <f>IF(Personal!I86=Personal!$U$5,Personal!I87,0)</f>
        <v>0</v>
      </c>
      <c r="F84">
        <f>IF(Personal!J86=Personal!$U$5,Personal!J87,0)</f>
        <v>0</v>
      </c>
      <c r="G84">
        <f>IF(Personal!K86=Personal!$U$5,Personal!K87,0)</f>
        <v>0</v>
      </c>
      <c r="H84">
        <f>IF(Personal!L86=Personal!$U$5,Personal!L87,0)</f>
        <v>0</v>
      </c>
      <c r="I84">
        <f>IF(Personal!M86=Personal!$U$5,Personal!M87,0)</f>
        <v>0</v>
      </c>
      <c r="J84">
        <f>IF(Personal!N86=Personal!$U$5,Personal!N87,0)</f>
        <v>0</v>
      </c>
      <c r="K84">
        <f>IF(Personal!O86=Personal!$U$5,Personal!O87,0)</f>
        <v>0</v>
      </c>
      <c r="L84">
        <f>IF(Personal!P86=Personal!$U$5,Personal!P87,0)</f>
        <v>0</v>
      </c>
    </row>
    <row r="86" spans="1:12" x14ac:dyDescent="0.2">
      <c r="A86">
        <f>IF(Personal!E88=Personal!$U$5,Personal!E89,0)</f>
        <v>0</v>
      </c>
      <c r="B86">
        <f>IF(Personal!F88=Personal!$U$5,Personal!F89,0)</f>
        <v>0</v>
      </c>
      <c r="C86">
        <f>IF(Personal!G88=Personal!$U$5,Personal!G89,0)</f>
        <v>0</v>
      </c>
      <c r="D86">
        <f>IF(Personal!H88=Personal!$U$5,Personal!H89,0)</f>
        <v>0</v>
      </c>
      <c r="E86">
        <f>IF(Personal!I88=Personal!$U$5,Personal!I89,0)</f>
        <v>0</v>
      </c>
      <c r="F86">
        <f>IF(Personal!J88=Personal!$U$5,Personal!J89,0)</f>
        <v>0</v>
      </c>
      <c r="G86">
        <f>IF(Personal!K88=Personal!$U$5,Personal!K89,0)</f>
        <v>0</v>
      </c>
      <c r="H86">
        <f>IF(Personal!L88=Personal!$U$5,Personal!L89,0)</f>
        <v>0</v>
      </c>
      <c r="I86">
        <f>IF(Personal!M88=Personal!$U$5,Personal!M89,0)</f>
        <v>0</v>
      </c>
      <c r="J86">
        <f>IF(Personal!N88=Personal!$U$5,Personal!N89,0)</f>
        <v>0</v>
      </c>
      <c r="K86">
        <f>IF(Personal!O88=Personal!$U$5,Personal!O89,0)</f>
        <v>0</v>
      </c>
      <c r="L86">
        <f>IF(Personal!P88=Personal!$U$5,Personal!P89,0)</f>
        <v>0</v>
      </c>
    </row>
    <row r="88" spans="1:12" x14ac:dyDescent="0.2">
      <c r="A88">
        <f>IF(Personal!E90=Personal!$U$5,Personal!E91,0)</f>
        <v>0</v>
      </c>
      <c r="B88">
        <f>IF(Personal!F90=Personal!$U$5,Personal!F91,0)</f>
        <v>0</v>
      </c>
      <c r="C88">
        <f>IF(Personal!G90=Personal!$U$5,Personal!G91,0)</f>
        <v>0</v>
      </c>
      <c r="D88">
        <f>IF(Personal!H90=Personal!$U$5,Personal!H91,0)</f>
        <v>0</v>
      </c>
      <c r="E88">
        <f>IF(Personal!I90=Personal!$U$5,Personal!I91,0)</f>
        <v>0</v>
      </c>
      <c r="F88">
        <f>IF(Personal!J90=Personal!$U$5,Personal!J91,0)</f>
        <v>0</v>
      </c>
      <c r="G88">
        <f>IF(Personal!K90=Personal!$U$5,Personal!K91,0)</f>
        <v>0</v>
      </c>
      <c r="H88">
        <f>IF(Personal!L90=Personal!$U$5,Personal!L91,0)</f>
        <v>0</v>
      </c>
      <c r="I88">
        <f>IF(Personal!M90=Personal!$U$5,Personal!M91,0)</f>
        <v>0</v>
      </c>
      <c r="J88">
        <f>IF(Personal!N90=Personal!$U$5,Personal!N91,0)</f>
        <v>0</v>
      </c>
      <c r="K88">
        <f>IF(Personal!O90=Personal!$U$5,Personal!O91,0)</f>
        <v>0</v>
      </c>
      <c r="L88">
        <f>IF(Personal!P90=Personal!$U$5,Personal!P91,0)</f>
        <v>0</v>
      </c>
    </row>
    <row r="90" spans="1:12" x14ac:dyDescent="0.2">
      <c r="A90">
        <f>IF(Personal!E92=Personal!$U$5,Personal!E93,0)</f>
        <v>0</v>
      </c>
      <c r="B90">
        <f>IF(Personal!F92=Personal!$U$5,Personal!F93,0)</f>
        <v>0</v>
      </c>
      <c r="C90">
        <f>IF(Personal!G92=Personal!$U$5,Personal!G93,0)</f>
        <v>0</v>
      </c>
      <c r="D90">
        <f>IF(Personal!H92=Personal!$U$5,Personal!H93,0)</f>
        <v>0</v>
      </c>
      <c r="E90">
        <f>IF(Personal!I92=Personal!$U$5,Personal!I93,0)</f>
        <v>0</v>
      </c>
      <c r="F90">
        <f>IF(Personal!J92=Personal!$U$5,Personal!J93,0)</f>
        <v>0</v>
      </c>
      <c r="G90">
        <f>IF(Personal!K92=Personal!$U$5,Personal!K93,0)</f>
        <v>0</v>
      </c>
      <c r="H90">
        <f>IF(Personal!L92=Personal!$U$5,Personal!L93,0)</f>
        <v>0</v>
      </c>
      <c r="I90">
        <f>IF(Personal!M92=Personal!$U$5,Personal!M93,0)</f>
        <v>0</v>
      </c>
      <c r="J90">
        <f>IF(Personal!N92=Personal!$U$5,Personal!N93,0)</f>
        <v>0</v>
      </c>
      <c r="K90">
        <f>IF(Personal!O92=Personal!$U$5,Personal!O93,0)</f>
        <v>0</v>
      </c>
      <c r="L90">
        <f>IF(Personal!P92=Personal!$U$5,Personal!P93,0)</f>
        <v>0</v>
      </c>
    </row>
    <row r="92" spans="1:12" x14ac:dyDescent="0.2">
      <c r="A92">
        <f>IF(Personal!E94=Personal!$U$5,Personal!E95,0)</f>
        <v>0</v>
      </c>
      <c r="B92">
        <f>IF(Personal!F94=Personal!$U$5,Personal!F95,0)</f>
        <v>0</v>
      </c>
      <c r="C92">
        <f>IF(Personal!G94=Personal!$U$5,Personal!G95,0)</f>
        <v>0</v>
      </c>
      <c r="D92">
        <f>IF(Personal!H94=Personal!$U$5,Personal!H95,0)</f>
        <v>0</v>
      </c>
      <c r="E92">
        <f>IF(Personal!I94=Personal!$U$5,Personal!I95,0)</f>
        <v>0</v>
      </c>
      <c r="F92">
        <f>IF(Personal!J94=Personal!$U$5,Personal!J95,0)</f>
        <v>0</v>
      </c>
      <c r="G92">
        <f>IF(Personal!K94=Personal!$U$5,Personal!K95,0)</f>
        <v>0</v>
      </c>
      <c r="H92">
        <f>IF(Personal!L94=Personal!$U$5,Personal!L95,0)</f>
        <v>0</v>
      </c>
      <c r="I92">
        <f>IF(Personal!M94=Personal!$U$5,Personal!M95,0)</f>
        <v>0</v>
      </c>
      <c r="J92">
        <f>IF(Personal!N94=Personal!$U$5,Personal!N95,0)</f>
        <v>0</v>
      </c>
      <c r="K92">
        <f>IF(Personal!O94=Personal!$U$5,Personal!O95,0)</f>
        <v>0</v>
      </c>
      <c r="L92">
        <f>IF(Personal!P94=Personal!$U$5,Personal!P95,0)</f>
        <v>0</v>
      </c>
    </row>
    <row r="94" spans="1:12" x14ac:dyDescent="0.2">
      <c r="A94">
        <f>IF(Personal!E96=Personal!$U$5,Personal!E97,0)</f>
        <v>0</v>
      </c>
      <c r="B94">
        <f>IF(Personal!F96=Personal!$U$5,Personal!F97,0)</f>
        <v>0</v>
      </c>
      <c r="C94">
        <f>IF(Personal!G96=Personal!$U$5,Personal!G97,0)</f>
        <v>0</v>
      </c>
      <c r="D94">
        <f>IF(Personal!H96=Personal!$U$5,Personal!H97,0)</f>
        <v>0</v>
      </c>
      <c r="E94">
        <f>IF(Personal!I96=Personal!$U$5,Personal!I97,0)</f>
        <v>0</v>
      </c>
      <c r="F94">
        <f>IF(Personal!J96=Personal!$U$5,Personal!J97,0)</f>
        <v>0</v>
      </c>
      <c r="G94">
        <f>IF(Personal!K96=Personal!$U$5,Personal!K97,0)</f>
        <v>0</v>
      </c>
      <c r="H94">
        <f>IF(Personal!L96=Personal!$U$5,Personal!L97,0)</f>
        <v>0</v>
      </c>
      <c r="I94">
        <f>IF(Personal!M96=Personal!$U$5,Personal!M97,0)</f>
        <v>0</v>
      </c>
      <c r="J94">
        <f>IF(Personal!N96=Personal!$U$5,Personal!N97,0)</f>
        <v>0</v>
      </c>
      <c r="K94">
        <f>IF(Personal!O96=Personal!$U$5,Personal!O97,0)</f>
        <v>0</v>
      </c>
      <c r="L94">
        <f>IF(Personal!P96=Personal!$U$5,Personal!P97,0)</f>
        <v>0</v>
      </c>
    </row>
    <row r="96" spans="1:12" x14ac:dyDescent="0.2">
      <c r="A96">
        <f>IF(Personal!E98=Personal!$U$5,Personal!E99,0)</f>
        <v>0</v>
      </c>
      <c r="B96">
        <f>IF(Personal!F98=Personal!$U$5,Personal!F99,0)</f>
        <v>0</v>
      </c>
      <c r="C96">
        <f>IF(Personal!G98=Personal!$U$5,Personal!G99,0)</f>
        <v>0</v>
      </c>
      <c r="D96">
        <f>IF(Personal!H98=Personal!$U$5,Personal!H99,0)</f>
        <v>0</v>
      </c>
      <c r="E96">
        <f>IF(Personal!I98=Personal!$U$5,Personal!I99,0)</f>
        <v>0</v>
      </c>
      <c r="F96">
        <f>IF(Personal!J98=Personal!$U$5,Personal!J99,0)</f>
        <v>0</v>
      </c>
      <c r="G96">
        <f>IF(Personal!K98=Personal!$U$5,Personal!K99,0)</f>
        <v>0</v>
      </c>
      <c r="H96">
        <f>IF(Personal!L98=Personal!$U$5,Personal!L99,0)</f>
        <v>0</v>
      </c>
      <c r="I96">
        <f>IF(Personal!M98=Personal!$U$5,Personal!M99,0)</f>
        <v>0</v>
      </c>
      <c r="J96">
        <f>IF(Personal!N98=Personal!$U$5,Personal!N99,0)</f>
        <v>0</v>
      </c>
      <c r="K96">
        <f>IF(Personal!O98=Personal!$U$5,Personal!O99,0)</f>
        <v>0</v>
      </c>
      <c r="L96">
        <f>IF(Personal!P98=Personal!$U$5,Personal!P99,0)</f>
        <v>0</v>
      </c>
    </row>
    <row r="98" spans="1:12" x14ac:dyDescent="0.2">
      <c r="A98">
        <f>IF(Personal!E100=Personal!$U$5,Personal!E101,0)</f>
        <v>0</v>
      </c>
      <c r="B98">
        <f>IF(Personal!F100=Personal!$U$5,Personal!F101,0)</f>
        <v>0</v>
      </c>
      <c r="C98">
        <f>IF(Personal!G100=Personal!$U$5,Personal!G101,0)</f>
        <v>0</v>
      </c>
      <c r="D98">
        <f>IF(Personal!H100=Personal!$U$5,Personal!H101,0)</f>
        <v>0</v>
      </c>
      <c r="E98">
        <f>IF(Personal!I100=Personal!$U$5,Personal!I101,0)</f>
        <v>0</v>
      </c>
      <c r="F98">
        <f>IF(Personal!J100=Personal!$U$5,Personal!J101,0)</f>
        <v>0</v>
      </c>
      <c r="G98">
        <f>IF(Personal!K100=Personal!$U$5,Personal!K101,0)</f>
        <v>0</v>
      </c>
      <c r="H98">
        <f>IF(Personal!L100=Personal!$U$5,Personal!L101,0)</f>
        <v>0</v>
      </c>
      <c r="I98">
        <f>IF(Personal!M100=Personal!$U$5,Personal!M101,0)</f>
        <v>0</v>
      </c>
      <c r="J98">
        <f>IF(Personal!N100=Personal!$U$5,Personal!N101,0)</f>
        <v>0</v>
      </c>
      <c r="K98">
        <f>IF(Personal!O100=Personal!$U$5,Personal!O101,0)</f>
        <v>0</v>
      </c>
      <c r="L98">
        <f>IF(Personal!P100=Personal!$U$5,Personal!P101,0)</f>
        <v>0</v>
      </c>
    </row>
    <row r="100" spans="1:12" x14ac:dyDescent="0.2">
      <c r="A100">
        <f>IF(Personal!E102=Personal!$U$5,Personal!E103,0)</f>
        <v>0</v>
      </c>
      <c r="B100">
        <f>IF(Personal!F102=Personal!$U$5,Personal!F103,0)</f>
        <v>0</v>
      </c>
      <c r="C100">
        <f>IF(Personal!G102=Personal!$U$5,Personal!G103,0)</f>
        <v>0</v>
      </c>
      <c r="D100">
        <f>IF(Personal!H102=Personal!$U$5,Personal!H103,0)</f>
        <v>0</v>
      </c>
      <c r="E100">
        <f>IF(Personal!I102=Personal!$U$5,Personal!I103,0)</f>
        <v>0</v>
      </c>
      <c r="F100">
        <f>IF(Personal!J102=Personal!$U$5,Personal!J103,0)</f>
        <v>0</v>
      </c>
      <c r="G100">
        <f>IF(Personal!K102=Personal!$U$5,Personal!K103,0)</f>
        <v>0</v>
      </c>
      <c r="H100">
        <f>IF(Personal!L102=Personal!$U$5,Personal!L103,0)</f>
        <v>0</v>
      </c>
      <c r="I100">
        <f>IF(Personal!M102=Personal!$U$5,Personal!M103,0)</f>
        <v>0</v>
      </c>
      <c r="J100">
        <f>IF(Personal!N102=Personal!$U$5,Personal!N103,0)</f>
        <v>0</v>
      </c>
      <c r="K100">
        <f>IF(Personal!O102=Personal!$U$5,Personal!O103,0)</f>
        <v>0</v>
      </c>
      <c r="L100">
        <f>IF(Personal!P102=Personal!$U$5,Personal!P103,0)</f>
        <v>0</v>
      </c>
    </row>
    <row r="102" spans="1:12" x14ac:dyDescent="0.2">
      <c r="A102">
        <f>IF(Personal!E104=Personal!$U$5,Personal!E105,0)</f>
        <v>0</v>
      </c>
      <c r="B102">
        <f>IF(Personal!F104=Personal!$U$5,Personal!F105,0)</f>
        <v>0</v>
      </c>
      <c r="C102">
        <f>IF(Personal!G104=Personal!$U$5,Personal!G105,0)</f>
        <v>0</v>
      </c>
      <c r="D102">
        <f>IF(Personal!H104=Personal!$U$5,Personal!H105,0)</f>
        <v>0</v>
      </c>
      <c r="E102">
        <f>IF(Personal!I104=Personal!$U$5,Personal!I105,0)</f>
        <v>0</v>
      </c>
      <c r="F102">
        <f>IF(Personal!J104=Personal!$U$5,Personal!J105,0)</f>
        <v>0</v>
      </c>
      <c r="G102">
        <f>IF(Personal!K104=Personal!$U$5,Personal!K105,0)</f>
        <v>0</v>
      </c>
      <c r="H102">
        <f>IF(Personal!L104=Personal!$U$5,Personal!L105,0)</f>
        <v>0</v>
      </c>
      <c r="I102">
        <f>IF(Personal!M104=Personal!$U$5,Personal!M105,0)</f>
        <v>0</v>
      </c>
      <c r="J102">
        <f>IF(Personal!N104=Personal!$U$5,Personal!N105,0)</f>
        <v>0</v>
      </c>
      <c r="K102">
        <f>IF(Personal!O104=Personal!$U$5,Personal!O105,0)</f>
        <v>0</v>
      </c>
      <c r="L102">
        <f>IF(Personal!P104=Personal!$U$5,Personal!P105,0)</f>
        <v>0</v>
      </c>
    </row>
    <row r="104" spans="1:12" x14ac:dyDescent="0.2">
      <c r="A104">
        <f>IF(Personal!E106=Personal!$U$5,Personal!E107,0)</f>
        <v>0</v>
      </c>
      <c r="B104">
        <f>IF(Personal!F106=Personal!$U$5,Personal!F107,0)</f>
        <v>0</v>
      </c>
      <c r="C104">
        <f>IF(Personal!G106=Personal!$U$5,Personal!G107,0)</f>
        <v>0</v>
      </c>
      <c r="D104">
        <f>IF(Personal!H106=Personal!$U$5,Personal!H107,0)</f>
        <v>0</v>
      </c>
      <c r="E104">
        <f>IF(Personal!I106=Personal!$U$5,Personal!I107,0)</f>
        <v>0</v>
      </c>
      <c r="F104">
        <f>IF(Personal!J106=Personal!$U$5,Personal!J107,0)</f>
        <v>0</v>
      </c>
      <c r="G104">
        <f>IF(Personal!K106=Personal!$U$5,Personal!K107,0)</f>
        <v>0</v>
      </c>
      <c r="H104">
        <f>IF(Personal!L106=Personal!$U$5,Personal!L107,0)</f>
        <v>0</v>
      </c>
      <c r="I104">
        <f>IF(Personal!M106=Personal!$U$5,Personal!M107,0)</f>
        <v>0</v>
      </c>
      <c r="J104">
        <f>IF(Personal!N106=Personal!$U$5,Personal!N107,0)</f>
        <v>0</v>
      </c>
      <c r="K104">
        <f>IF(Personal!O106=Personal!$U$5,Personal!O107,0)</f>
        <v>0</v>
      </c>
      <c r="L104">
        <f>IF(Personal!P106=Personal!$U$5,Personal!P107,0)</f>
        <v>0</v>
      </c>
    </row>
    <row r="106" spans="1:12" x14ac:dyDescent="0.2">
      <c r="A106">
        <f>IF(Personal!E108=Personal!$U$5,Personal!E109,0)</f>
        <v>0</v>
      </c>
      <c r="B106">
        <f>IF(Personal!F108=Personal!$U$5,Personal!F109,0)</f>
        <v>0</v>
      </c>
      <c r="C106">
        <f>IF(Personal!G108=Personal!$U$5,Personal!G109,0)</f>
        <v>0</v>
      </c>
      <c r="D106">
        <f>IF(Personal!H108=Personal!$U$5,Personal!H109,0)</f>
        <v>0</v>
      </c>
      <c r="E106">
        <f>IF(Personal!I108=Personal!$U$5,Personal!I109,0)</f>
        <v>0</v>
      </c>
      <c r="F106">
        <f>IF(Personal!J108=Personal!$U$5,Personal!J109,0)</f>
        <v>0</v>
      </c>
      <c r="G106">
        <f>IF(Personal!K108=Personal!$U$5,Personal!K109,0)</f>
        <v>0</v>
      </c>
      <c r="H106">
        <f>IF(Personal!L108=Personal!$U$5,Personal!L109,0)</f>
        <v>0</v>
      </c>
      <c r="I106">
        <f>IF(Personal!M108=Personal!$U$5,Personal!M109,0)</f>
        <v>0</v>
      </c>
      <c r="J106">
        <f>IF(Personal!N108=Personal!$U$5,Personal!N109,0)</f>
        <v>0</v>
      </c>
      <c r="K106">
        <f>IF(Personal!O108=Personal!$U$5,Personal!O109,0)</f>
        <v>0</v>
      </c>
      <c r="L106">
        <f>IF(Personal!P108=Personal!$U$5,Personal!P109,0)</f>
        <v>0</v>
      </c>
    </row>
    <row r="108" spans="1:12" x14ac:dyDescent="0.2">
      <c r="A108">
        <f>IF(Personal!E110=Personal!$U$5,Personal!E111,0)</f>
        <v>0</v>
      </c>
      <c r="B108">
        <f>IF(Personal!F110=Personal!$U$5,Personal!F111,0)</f>
        <v>0</v>
      </c>
      <c r="C108">
        <f>IF(Personal!G110=Personal!$U$5,Personal!G111,0)</f>
        <v>0</v>
      </c>
      <c r="D108">
        <f>IF(Personal!H110=Personal!$U$5,Personal!H111,0)</f>
        <v>0</v>
      </c>
      <c r="E108">
        <f>IF(Personal!I110=Personal!$U$5,Personal!I111,0)</f>
        <v>0</v>
      </c>
      <c r="F108">
        <f>IF(Personal!J110=Personal!$U$5,Personal!J111,0)</f>
        <v>0</v>
      </c>
      <c r="G108">
        <f>IF(Personal!K110=Personal!$U$5,Personal!K111,0)</f>
        <v>0</v>
      </c>
      <c r="H108">
        <f>IF(Personal!L110=Personal!$U$5,Personal!L111,0)</f>
        <v>0</v>
      </c>
      <c r="I108">
        <f>IF(Personal!M110=Personal!$U$5,Personal!M111,0)</f>
        <v>0</v>
      </c>
      <c r="J108">
        <f>IF(Personal!N110=Personal!$U$5,Personal!N111,0)</f>
        <v>0</v>
      </c>
      <c r="K108">
        <f>IF(Personal!O110=Personal!$U$5,Personal!O111,0)</f>
        <v>0</v>
      </c>
      <c r="L108">
        <f>IF(Personal!P110=Personal!$U$5,Personal!P111,0)</f>
        <v>0</v>
      </c>
    </row>
    <row r="110" spans="1:12" x14ac:dyDescent="0.2">
      <c r="A110">
        <f>IF(Personal!E112=Personal!$U$5,Personal!E113,0)</f>
        <v>0</v>
      </c>
      <c r="B110">
        <f>IF(Personal!F112=Personal!$U$5,Personal!F113,0)</f>
        <v>0</v>
      </c>
      <c r="C110">
        <f>IF(Personal!G112=Personal!$U$5,Personal!G113,0)</f>
        <v>0</v>
      </c>
      <c r="D110">
        <f>IF(Personal!H112=Personal!$U$5,Personal!H113,0)</f>
        <v>0</v>
      </c>
      <c r="E110">
        <f>IF(Personal!I112=Personal!$U$5,Personal!I113,0)</f>
        <v>0</v>
      </c>
      <c r="F110">
        <f>IF(Personal!J112=Personal!$U$5,Personal!J113,0)</f>
        <v>0</v>
      </c>
      <c r="G110">
        <f>IF(Personal!K112=Personal!$U$5,Personal!K113,0)</f>
        <v>0</v>
      </c>
      <c r="H110">
        <f>IF(Personal!L112=Personal!$U$5,Personal!L113,0)</f>
        <v>0</v>
      </c>
      <c r="I110">
        <f>IF(Personal!M112=Personal!$U$5,Personal!M113,0)</f>
        <v>0</v>
      </c>
      <c r="J110">
        <f>IF(Personal!N112=Personal!$U$5,Personal!N113,0)</f>
        <v>0</v>
      </c>
      <c r="K110">
        <f>IF(Personal!O112=Personal!$U$5,Personal!O113,0)</f>
        <v>0</v>
      </c>
      <c r="L110">
        <f>IF(Personal!P112=Personal!$U$5,Personal!P113,0)</f>
        <v>0</v>
      </c>
    </row>
    <row r="112" spans="1:12" x14ac:dyDescent="0.2">
      <c r="A112">
        <f>IF(Personal!E114=Personal!$U$5,Personal!E115,0)</f>
        <v>0</v>
      </c>
      <c r="B112">
        <f>IF(Personal!F114=Personal!$U$5,Personal!F115,0)</f>
        <v>0</v>
      </c>
      <c r="C112">
        <f>IF(Personal!G114=Personal!$U$5,Personal!G115,0)</f>
        <v>0</v>
      </c>
      <c r="D112">
        <f>IF(Personal!H114=Personal!$U$5,Personal!H115,0)</f>
        <v>0</v>
      </c>
      <c r="E112">
        <f>IF(Personal!I114=Personal!$U$5,Personal!I115,0)</f>
        <v>0</v>
      </c>
      <c r="F112">
        <f>IF(Personal!J114=Personal!$U$5,Personal!J115,0)</f>
        <v>0</v>
      </c>
      <c r="G112">
        <f>IF(Personal!K114=Personal!$U$5,Personal!K115,0)</f>
        <v>0</v>
      </c>
      <c r="H112">
        <f>IF(Personal!L114=Personal!$U$5,Personal!L115,0)</f>
        <v>0</v>
      </c>
      <c r="I112">
        <f>IF(Personal!M114=Personal!$U$5,Personal!M115,0)</f>
        <v>0</v>
      </c>
      <c r="J112">
        <f>IF(Personal!N114=Personal!$U$5,Personal!N115,0)</f>
        <v>0</v>
      </c>
      <c r="K112">
        <f>IF(Personal!O114=Personal!$U$5,Personal!O115,0)</f>
        <v>0</v>
      </c>
      <c r="L112">
        <f>IF(Personal!P114=Personal!$U$5,Personal!P115,0)</f>
        <v>0</v>
      </c>
    </row>
    <row r="114" spans="1:12" x14ac:dyDescent="0.2">
      <c r="A114">
        <f>IF(Personal!E116=Personal!$U$5,Personal!E117,0)</f>
        <v>0</v>
      </c>
      <c r="B114">
        <f>IF(Personal!F116=Personal!$U$5,Personal!F117,0)</f>
        <v>0</v>
      </c>
      <c r="C114">
        <f>IF(Personal!G116=Personal!$U$5,Personal!G117,0)</f>
        <v>0</v>
      </c>
      <c r="D114">
        <f>IF(Personal!H116=Personal!$U$5,Personal!H117,0)</f>
        <v>0</v>
      </c>
      <c r="E114">
        <f>IF(Personal!I116=Personal!$U$5,Personal!I117,0)</f>
        <v>0</v>
      </c>
      <c r="F114">
        <f>IF(Personal!J116=Personal!$U$5,Personal!J117,0)</f>
        <v>0</v>
      </c>
      <c r="G114">
        <f>IF(Personal!K116=Personal!$U$5,Personal!K117,0)</f>
        <v>0</v>
      </c>
      <c r="H114">
        <f>IF(Personal!L116=Personal!$U$5,Personal!L117,0)</f>
        <v>0</v>
      </c>
      <c r="I114">
        <f>IF(Personal!M116=Personal!$U$5,Personal!M117,0)</f>
        <v>0</v>
      </c>
      <c r="J114">
        <f>IF(Personal!N116=Personal!$U$5,Personal!N117,0)</f>
        <v>0</v>
      </c>
      <c r="K114">
        <f>IF(Personal!O116=Personal!$U$5,Personal!O117,0)</f>
        <v>0</v>
      </c>
      <c r="L114">
        <f>IF(Personal!P116=Personal!$U$5,Personal!P117,0)</f>
        <v>0</v>
      </c>
    </row>
    <row r="116" spans="1:12" x14ac:dyDescent="0.2">
      <c r="A116">
        <f>IF(Personal!E118=Personal!$U$5,Personal!E119,0)</f>
        <v>0</v>
      </c>
      <c r="B116">
        <f>IF(Personal!F118=Personal!$U$5,Personal!F119,0)</f>
        <v>0</v>
      </c>
      <c r="C116">
        <f>IF(Personal!G118=Personal!$U$5,Personal!G119,0)</f>
        <v>0</v>
      </c>
      <c r="D116">
        <f>IF(Personal!H118=Personal!$U$5,Personal!H119,0)</f>
        <v>0</v>
      </c>
      <c r="E116">
        <f>IF(Personal!I118=Personal!$U$5,Personal!I119,0)</f>
        <v>0</v>
      </c>
      <c r="F116">
        <f>IF(Personal!J118=Personal!$U$5,Personal!J119,0)</f>
        <v>0</v>
      </c>
      <c r="G116">
        <f>IF(Personal!K118=Personal!$U$5,Personal!K119,0)</f>
        <v>0</v>
      </c>
      <c r="H116">
        <f>IF(Personal!L118=Personal!$U$5,Personal!L119,0)</f>
        <v>0</v>
      </c>
      <c r="I116">
        <f>IF(Personal!M118=Personal!$U$5,Personal!M119,0)</f>
        <v>0</v>
      </c>
      <c r="J116">
        <f>IF(Personal!N118=Personal!$U$5,Personal!N119,0)</f>
        <v>0</v>
      </c>
      <c r="K116">
        <f>IF(Personal!O118=Personal!$U$5,Personal!O119,0)</f>
        <v>0</v>
      </c>
      <c r="L116">
        <f>IF(Personal!P118=Personal!$U$5,Personal!P119,0)</f>
        <v>0</v>
      </c>
    </row>
    <row r="118" spans="1:12" x14ac:dyDescent="0.2">
      <c r="A118">
        <f>IF(Personal!E120=Personal!$U$5,Personal!E121,0)</f>
        <v>0</v>
      </c>
      <c r="B118">
        <f>IF(Personal!F120=Personal!$U$5,Personal!F121,0)</f>
        <v>0</v>
      </c>
      <c r="C118">
        <f>IF(Personal!G120=Personal!$U$5,Personal!G121,0)</f>
        <v>0</v>
      </c>
      <c r="D118">
        <f>IF(Personal!H120=Personal!$U$5,Personal!H121,0)</f>
        <v>0</v>
      </c>
      <c r="E118">
        <f>IF(Personal!I120=Personal!$U$5,Personal!I121,0)</f>
        <v>0</v>
      </c>
      <c r="F118">
        <f>IF(Personal!J120=Personal!$U$5,Personal!J121,0)</f>
        <v>0</v>
      </c>
      <c r="G118">
        <f>IF(Personal!K120=Personal!$U$5,Personal!K121,0)</f>
        <v>0</v>
      </c>
      <c r="H118">
        <f>IF(Personal!L120=Personal!$U$5,Personal!L121,0)</f>
        <v>0</v>
      </c>
      <c r="I118">
        <f>IF(Personal!M120=Personal!$U$5,Personal!M121,0)</f>
        <v>0</v>
      </c>
      <c r="J118">
        <f>IF(Personal!N120=Personal!$U$5,Personal!N121,0)</f>
        <v>0</v>
      </c>
      <c r="K118">
        <f>IF(Personal!O120=Personal!$U$5,Personal!O121,0)</f>
        <v>0</v>
      </c>
      <c r="L118">
        <f>IF(Personal!P120=Personal!$U$5,Personal!P121,0)</f>
        <v>0</v>
      </c>
    </row>
    <row r="120" spans="1:12" x14ac:dyDescent="0.2">
      <c r="A120">
        <f>IF(Personal!E122=Personal!$U$5,Personal!E123,0)</f>
        <v>0</v>
      </c>
      <c r="B120">
        <f>IF(Personal!F122=Personal!$U$5,Personal!F123,0)</f>
        <v>0</v>
      </c>
      <c r="C120">
        <f>IF(Personal!G122=Personal!$U$5,Personal!G123,0)</f>
        <v>0</v>
      </c>
      <c r="D120">
        <f>IF(Personal!H122=Personal!$U$5,Personal!H123,0)</f>
        <v>0</v>
      </c>
      <c r="E120">
        <f>IF(Personal!I122=Personal!$U$5,Personal!I123,0)</f>
        <v>0</v>
      </c>
      <c r="F120">
        <f>IF(Personal!J122=Personal!$U$5,Personal!J123,0)</f>
        <v>0</v>
      </c>
      <c r="G120">
        <f>IF(Personal!K122=Personal!$U$5,Personal!K123,0)</f>
        <v>0</v>
      </c>
      <c r="H120">
        <f>IF(Personal!L122=Personal!$U$5,Personal!L123,0)</f>
        <v>0</v>
      </c>
      <c r="I120">
        <f>IF(Personal!M122=Personal!$U$5,Personal!M123,0)</f>
        <v>0</v>
      </c>
      <c r="J120">
        <f>IF(Personal!N122=Personal!$U$5,Personal!N123,0)</f>
        <v>0</v>
      </c>
      <c r="K120">
        <f>IF(Personal!O122=Personal!$U$5,Personal!O123,0)</f>
        <v>0</v>
      </c>
      <c r="L120">
        <f>IF(Personal!P122=Personal!$U$5,Personal!P123,0)</f>
        <v>0</v>
      </c>
    </row>
    <row r="122" spans="1:12" x14ac:dyDescent="0.2">
      <c r="A122">
        <f>IF(Personal!E124=Personal!$U$5,Personal!E125,0)</f>
        <v>0</v>
      </c>
      <c r="B122">
        <f>IF(Personal!F124=Personal!$U$5,Personal!F125,0)</f>
        <v>0</v>
      </c>
      <c r="C122">
        <f>IF(Personal!G124=Personal!$U$5,Personal!G125,0)</f>
        <v>0</v>
      </c>
      <c r="D122">
        <f>IF(Personal!H124=Personal!$U$5,Personal!H125,0)</f>
        <v>0</v>
      </c>
      <c r="E122">
        <f>IF(Personal!I124=Personal!$U$5,Personal!I125,0)</f>
        <v>0</v>
      </c>
      <c r="F122">
        <f>IF(Personal!J124=Personal!$U$5,Personal!J125,0)</f>
        <v>0</v>
      </c>
      <c r="G122">
        <f>IF(Personal!K124=Personal!$U$5,Personal!K125,0)</f>
        <v>0</v>
      </c>
      <c r="H122">
        <f>IF(Personal!L124=Personal!$U$5,Personal!L125,0)</f>
        <v>0</v>
      </c>
      <c r="I122">
        <f>IF(Personal!M124=Personal!$U$5,Personal!M125,0)</f>
        <v>0</v>
      </c>
      <c r="J122">
        <f>IF(Personal!N124=Personal!$U$5,Personal!N125,0)</f>
        <v>0</v>
      </c>
      <c r="K122">
        <f>IF(Personal!O124=Personal!$U$5,Personal!O125,0)</f>
        <v>0</v>
      </c>
      <c r="L122">
        <f>IF(Personal!P124=Personal!$U$5,Personal!P125,0)</f>
        <v>0</v>
      </c>
    </row>
    <row r="124" spans="1:12" x14ac:dyDescent="0.2">
      <c r="A124">
        <f>IF(Personal!E126=Personal!$U$5,Personal!E127,0)</f>
        <v>0</v>
      </c>
      <c r="B124">
        <f>IF(Personal!F126=Personal!$U$5,Personal!F127,0)</f>
        <v>0</v>
      </c>
      <c r="C124">
        <f>IF(Personal!G126=Personal!$U$5,Personal!G127,0)</f>
        <v>0</v>
      </c>
      <c r="D124">
        <f>IF(Personal!H126=Personal!$U$5,Personal!H127,0)</f>
        <v>0</v>
      </c>
      <c r="E124">
        <f>IF(Personal!I126=Personal!$U$5,Personal!I127,0)</f>
        <v>0</v>
      </c>
      <c r="F124">
        <f>IF(Personal!J126=Personal!$U$5,Personal!J127,0)</f>
        <v>0</v>
      </c>
      <c r="G124">
        <f>IF(Personal!K126=Personal!$U$5,Personal!K127,0)</f>
        <v>0</v>
      </c>
      <c r="H124">
        <f>IF(Personal!L126=Personal!$U$5,Personal!L127,0)</f>
        <v>0</v>
      </c>
      <c r="I124">
        <f>IF(Personal!M126=Personal!$U$5,Personal!M127,0)</f>
        <v>0</v>
      </c>
      <c r="J124">
        <f>IF(Personal!N126=Personal!$U$5,Personal!N127,0)</f>
        <v>0</v>
      </c>
      <c r="K124">
        <f>IF(Personal!O126=Personal!$U$5,Personal!O127,0)</f>
        <v>0</v>
      </c>
      <c r="L124">
        <f>IF(Personal!P126=Personal!$U$5,Personal!P127,0)</f>
        <v>0</v>
      </c>
    </row>
    <row r="126" spans="1:12" x14ac:dyDescent="0.2">
      <c r="A126">
        <f>IF(Personal!E128=Personal!$U$5,Personal!E129,0)</f>
        <v>0</v>
      </c>
      <c r="B126">
        <f>IF(Personal!F128=Personal!$U$5,Personal!F129,0)</f>
        <v>0</v>
      </c>
      <c r="C126">
        <f>IF(Personal!G128=Personal!$U$5,Personal!G129,0)</f>
        <v>0</v>
      </c>
      <c r="D126">
        <f>IF(Personal!H128=Personal!$U$5,Personal!H129,0)</f>
        <v>0</v>
      </c>
      <c r="E126">
        <f>IF(Personal!I128=Personal!$U$5,Personal!I129,0)</f>
        <v>0</v>
      </c>
      <c r="F126">
        <f>IF(Personal!J128=Personal!$U$5,Personal!J129,0)</f>
        <v>0</v>
      </c>
      <c r="G126">
        <f>IF(Personal!K128=Personal!$U$5,Personal!K129,0)</f>
        <v>0</v>
      </c>
      <c r="H126">
        <f>IF(Personal!L128=Personal!$U$5,Personal!L129,0)</f>
        <v>0</v>
      </c>
      <c r="I126">
        <f>IF(Personal!M128=Personal!$U$5,Personal!M129,0)</f>
        <v>0</v>
      </c>
      <c r="J126">
        <f>IF(Personal!N128=Personal!$U$5,Personal!N129,0)</f>
        <v>0</v>
      </c>
      <c r="K126">
        <f>IF(Personal!O128=Personal!$U$5,Personal!O129,0)</f>
        <v>0</v>
      </c>
      <c r="L126">
        <f>IF(Personal!P128=Personal!$U$5,Personal!P129,0)</f>
        <v>0</v>
      </c>
    </row>
    <row r="128" spans="1:12" x14ac:dyDescent="0.2">
      <c r="A128">
        <f>IF(Personal!E130=Personal!$U$5,Personal!E131,0)</f>
        <v>0</v>
      </c>
      <c r="B128">
        <f>IF(Personal!F130=Personal!$U$5,Personal!F131,0)</f>
        <v>0</v>
      </c>
      <c r="C128">
        <f>IF(Personal!G130=Personal!$U$5,Personal!G131,0)</f>
        <v>0</v>
      </c>
      <c r="D128">
        <f>IF(Personal!H130=Personal!$U$5,Personal!H131,0)</f>
        <v>0</v>
      </c>
      <c r="E128">
        <f>IF(Personal!I130=Personal!$U$5,Personal!I131,0)</f>
        <v>0</v>
      </c>
      <c r="F128">
        <f>IF(Personal!J130=Personal!$U$5,Personal!J131,0)</f>
        <v>0</v>
      </c>
      <c r="G128">
        <f>IF(Personal!K130=Personal!$U$5,Personal!K131,0)</f>
        <v>0</v>
      </c>
      <c r="H128">
        <f>IF(Personal!L130=Personal!$U$5,Personal!L131,0)</f>
        <v>0</v>
      </c>
      <c r="I128">
        <f>IF(Personal!M130=Personal!$U$5,Personal!M131,0)</f>
        <v>0</v>
      </c>
      <c r="J128">
        <f>IF(Personal!N130=Personal!$U$5,Personal!N131,0)</f>
        <v>0</v>
      </c>
      <c r="K128">
        <f>IF(Personal!O130=Personal!$U$5,Personal!O131,0)</f>
        <v>0</v>
      </c>
      <c r="L128">
        <f>IF(Personal!P130=Personal!$U$5,Personal!P131,0)</f>
        <v>0</v>
      </c>
    </row>
    <row r="130" spans="1:12" x14ac:dyDescent="0.2">
      <c r="A130">
        <f>IF(Personal!E132=Personal!$U$5,Personal!E133,0)</f>
        <v>0</v>
      </c>
      <c r="B130">
        <f>IF(Personal!F132=Personal!$U$5,Personal!F133,0)</f>
        <v>0</v>
      </c>
      <c r="C130">
        <f>IF(Personal!G132=Personal!$U$5,Personal!G133,0)</f>
        <v>0</v>
      </c>
      <c r="D130">
        <f>IF(Personal!H132=Personal!$U$5,Personal!H133,0)</f>
        <v>0</v>
      </c>
      <c r="E130">
        <f>IF(Personal!I132=Personal!$U$5,Personal!I133,0)</f>
        <v>0</v>
      </c>
      <c r="F130">
        <f>IF(Personal!J132=Personal!$U$5,Personal!J133,0)</f>
        <v>0</v>
      </c>
      <c r="G130">
        <f>IF(Personal!K132=Personal!$U$5,Personal!K133,0)</f>
        <v>0</v>
      </c>
      <c r="H130">
        <f>IF(Personal!L132=Personal!$U$5,Personal!L133,0)</f>
        <v>0</v>
      </c>
      <c r="I130">
        <f>IF(Personal!M132=Personal!$U$5,Personal!M133,0)</f>
        <v>0</v>
      </c>
      <c r="J130">
        <f>IF(Personal!N132=Personal!$U$5,Personal!N133,0)</f>
        <v>0</v>
      </c>
      <c r="K130">
        <f>IF(Personal!O132=Personal!$U$5,Personal!O133,0)</f>
        <v>0</v>
      </c>
      <c r="L130">
        <f>IF(Personal!P132=Personal!$U$5,Personal!P133,0)</f>
        <v>0</v>
      </c>
    </row>
    <row r="132" spans="1:12" x14ac:dyDescent="0.2">
      <c r="A132">
        <f>IF(Personal!E134=Personal!$U$5,Personal!E135,0)</f>
        <v>0</v>
      </c>
      <c r="B132">
        <f>IF(Personal!F134=Personal!$U$5,Personal!F135,0)</f>
        <v>0</v>
      </c>
      <c r="C132">
        <f>IF(Personal!G134=Personal!$U$5,Personal!G135,0)</f>
        <v>0</v>
      </c>
      <c r="D132">
        <f>IF(Personal!H134=Personal!$U$5,Personal!H135,0)</f>
        <v>0</v>
      </c>
      <c r="E132">
        <f>IF(Personal!I134=Personal!$U$5,Personal!I135,0)</f>
        <v>0</v>
      </c>
      <c r="F132">
        <f>IF(Personal!J134=Personal!$U$5,Personal!J135,0)</f>
        <v>0</v>
      </c>
      <c r="G132">
        <f>IF(Personal!K134=Personal!$U$5,Personal!K135,0)</f>
        <v>0</v>
      </c>
      <c r="H132">
        <f>IF(Personal!L134=Personal!$U$5,Personal!L135,0)</f>
        <v>0</v>
      </c>
      <c r="I132">
        <f>IF(Personal!M134=Personal!$U$5,Personal!M135,0)</f>
        <v>0</v>
      </c>
      <c r="J132">
        <f>IF(Personal!N134=Personal!$U$5,Personal!N135,0)</f>
        <v>0</v>
      </c>
      <c r="K132">
        <f>IF(Personal!O134=Personal!$U$5,Personal!O135,0)</f>
        <v>0</v>
      </c>
      <c r="L132">
        <f>IF(Personal!P134=Personal!$U$5,Personal!P135,0)</f>
        <v>0</v>
      </c>
    </row>
    <row r="134" spans="1:12" x14ac:dyDescent="0.2">
      <c r="A134">
        <f>IF(Personal!E136=Personal!$U$5,Personal!E137,0)</f>
        <v>0</v>
      </c>
      <c r="B134">
        <f>IF(Personal!F136=Personal!$U$5,Personal!F137,0)</f>
        <v>0</v>
      </c>
      <c r="C134">
        <f>IF(Personal!G136=Personal!$U$5,Personal!G137,0)</f>
        <v>0</v>
      </c>
      <c r="D134">
        <f>IF(Personal!H136=Personal!$U$5,Personal!H137,0)</f>
        <v>0</v>
      </c>
      <c r="E134">
        <f>IF(Personal!I136=Personal!$U$5,Personal!I137,0)</f>
        <v>0</v>
      </c>
      <c r="F134">
        <f>IF(Personal!J136=Personal!$U$5,Personal!J137,0)</f>
        <v>0</v>
      </c>
      <c r="G134">
        <f>IF(Personal!K136=Personal!$U$5,Personal!K137,0)</f>
        <v>0</v>
      </c>
      <c r="H134">
        <f>IF(Personal!L136=Personal!$U$5,Personal!L137,0)</f>
        <v>0</v>
      </c>
      <c r="I134">
        <f>IF(Personal!M136=Personal!$U$5,Personal!M137,0)</f>
        <v>0</v>
      </c>
      <c r="J134">
        <f>IF(Personal!N136=Personal!$U$5,Personal!N137,0)</f>
        <v>0</v>
      </c>
      <c r="K134">
        <f>IF(Personal!O136=Personal!$U$5,Personal!O137,0)</f>
        <v>0</v>
      </c>
      <c r="L134">
        <f>IF(Personal!P136=Personal!$U$5,Personal!P137,0)</f>
        <v>0</v>
      </c>
    </row>
    <row r="136" spans="1:12" x14ac:dyDescent="0.2">
      <c r="A136">
        <f>IF(Personal!E138=Personal!$U$5,Personal!E139,0)</f>
        <v>0</v>
      </c>
      <c r="B136">
        <f>IF(Personal!F138=Personal!$U$5,Personal!F139,0)</f>
        <v>0</v>
      </c>
      <c r="C136">
        <f>IF(Personal!G138=Personal!$U$5,Personal!G139,0)</f>
        <v>0</v>
      </c>
      <c r="D136">
        <f>IF(Personal!H138=Personal!$U$5,Personal!H139,0)</f>
        <v>0</v>
      </c>
      <c r="E136">
        <f>IF(Personal!I138=Personal!$U$5,Personal!I139,0)</f>
        <v>0</v>
      </c>
      <c r="F136">
        <f>IF(Personal!J138=Personal!$U$5,Personal!J139,0)</f>
        <v>0</v>
      </c>
      <c r="G136">
        <f>IF(Personal!K138=Personal!$U$5,Personal!K139,0)</f>
        <v>0</v>
      </c>
      <c r="H136">
        <f>IF(Personal!L138=Personal!$U$5,Personal!L139,0)</f>
        <v>0</v>
      </c>
      <c r="I136">
        <f>IF(Personal!M138=Personal!$U$5,Personal!M139,0)</f>
        <v>0</v>
      </c>
      <c r="J136">
        <f>IF(Personal!N138=Personal!$U$5,Personal!N139,0)</f>
        <v>0</v>
      </c>
      <c r="K136">
        <f>IF(Personal!O138=Personal!$U$5,Personal!O139,0)</f>
        <v>0</v>
      </c>
      <c r="L136">
        <f>IF(Personal!P138=Personal!$U$5,Personal!P139,0)</f>
        <v>0</v>
      </c>
    </row>
    <row r="138" spans="1:12" x14ac:dyDescent="0.2">
      <c r="A138">
        <f>IF(Personal!E140=Personal!$U$5,Personal!E141,0)</f>
        <v>0</v>
      </c>
      <c r="B138">
        <f>IF(Personal!F140=Personal!$U$5,Personal!F141,0)</f>
        <v>0</v>
      </c>
      <c r="C138">
        <f>IF(Personal!G140=Personal!$U$5,Personal!G141,0)</f>
        <v>0</v>
      </c>
      <c r="D138">
        <f>IF(Personal!H140=Personal!$U$5,Personal!H141,0)</f>
        <v>0</v>
      </c>
      <c r="E138">
        <f>IF(Personal!I140=Personal!$U$5,Personal!I141,0)</f>
        <v>0</v>
      </c>
      <c r="F138">
        <f>IF(Personal!J140=Personal!$U$5,Personal!J141,0)</f>
        <v>0</v>
      </c>
      <c r="G138">
        <f>IF(Personal!K140=Personal!$U$5,Personal!K141,0)</f>
        <v>0</v>
      </c>
      <c r="H138">
        <f>IF(Personal!L140=Personal!$U$5,Personal!L141,0)</f>
        <v>0</v>
      </c>
      <c r="I138">
        <f>IF(Personal!M140=Personal!$U$5,Personal!M141,0)</f>
        <v>0</v>
      </c>
      <c r="J138">
        <f>IF(Personal!N140=Personal!$U$5,Personal!N141,0)</f>
        <v>0</v>
      </c>
      <c r="K138">
        <f>IF(Personal!O140=Personal!$U$5,Personal!O141,0)</f>
        <v>0</v>
      </c>
      <c r="L138">
        <f>IF(Personal!P140=Personal!$U$5,Personal!P141,0)</f>
        <v>0</v>
      </c>
    </row>
    <row r="140" spans="1:12" x14ac:dyDescent="0.2">
      <c r="A140">
        <f>IF(Personal!E142=Personal!$U$5,Personal!E143,0)</f>
        <v>0</v>
      </c>
      <c r="B140">
        <f>IF(Personal!F142=Personal!$U$5,Personal!F143,0)</f>
        <v>0</v>
      </c>
      <c r="C140">
        <f>IF(Personal!G142=Personal!$U$5,Personal!G143,0)</f>
        <v>0</v>
      </c>
      <c r="D140">
        <f>IF(Personal!H142=Personal!$U$5,Personal!H143,0)</f>
        <v>0</v>
      </c>
      <c r="E140">
        <f>IF(Personal!I142=Personal!$U$5,Personal!I143,0)</f>
        <v>0</v>
      </c>
      <c r="F140">
        <f>IF(Personal!J142=Personal!$U$5,Personal!J143,0)</f>
        <v>0</v>
      </c>
      <c r="G140">
        <f>IF(Personal!K142=Personal!$U$5,Personal!K143,0)</f>
        <v>0</v>
      </c>
      <c r="H140">
        <f>IF(Personal!L142=Personal!$U$5,Personal!L143,0)</f>
        <v>0</v>
      </c>
      <c r="I140">
        <f>IF(Personal!M142=Personal!$U$5,Personal!M143,0)</f>
        <v>0</v>
      </c>
      <c r="J140">
        <f>IF(Personal!N142=Personal!$U$5,Personal!N143,0)</f>
        <v>0</v>
      </c>
      <c r="K140">
        <f>IF(Personal!O142=Personal!$U$5,Personal!O143,0)</f>
        <v>0</v>
      </c>
      <c r="L140">
        <f>IF(Personal!P142=Personal!$U$5,Personal!P143,0)</f>
        <v>0</v>
      </c>
    </row>
    <row r="142" spans="1:12" x14ac:dyDescent="0.2">
      <c r="A142">
        <f>IF(Personal!E144=Personal!$U$5,Personal!E145,0)</f>
        <v>0</v>
      </c>
      <c r="B142">
        <f>IF(Personal!F144=Personal!$U$5,Personal!F145,0)</f>
        <v>0</v>
      </c>
      <c r="C142">
        <f>IF(Personal!G144=Personal!$U$5,Personal!G145,0)</f>
        <v>0</v>
      </c>
      <c r="D142">
        <f>IF(Personal!H144=Personal!$U$5,Personal!H145,0)</f>
        <v>0</v>
      </c>
      <c r="E142">
        <f>IF(Personal!I144=Personal!$U$5,Personal!I145,0)</f>
        <v>0</v>
      </c>
      <c r="F142">
        <f>IF(Personal!J144=Personal!$U$5,Personal!J145,0)</f>
        <v>0</v>
      </c>
      <c r="G142">
        <f>IF(Personal!K144=Personal!$U$5,Personal!K145,0)</f>
        <v>0</v>
      </c>
      <c r="H142">
        <f>IF(Personal!L144=Personal!$U$5,Personal!L145,0)</f>
        <v>0</v>
      </c>
      <c r="I142">
        <f>IF(Personal!M144=Personal!$U$5,Personal!M145,0)</f>
        <v>0</v>
      </c>
      <c r="J142">
        <f>IF(Personal!N144=Personal!$U$5,Personal!N145,0)</f>
        <v>0</v>
      </c>
      <c r="K142">
        <f>IF(Personal!O144=Personal!$U$5,Personal!O145,0)</f>
        <v>0</v>
      </c>
      <c r="L142">
        <f>IF(Personal!P144=Personal!$U$5,Personal!P145,0)</f>
        <v>0</v>
      </c>
    </row>
    <row r="144" spans="1:12" x14ac:dyDescent="0.2">
      <c r="A144">
        <f>IF(Personal!E146=Personal!$U$5,Personal!E147,0)</f>
        <v>0</v>
      </c>
      <c r="B144">
        <f>IF(Personal!F146=Personal!$U$5,Personal!F147,0)</f>
        <v>0</v>
      </c>
      <c r="C144">
        <f>IF(Personal!G146=Personal!$U$5,Personal!G147,0)</f>
        <v>0</v>
      </c>
      <c r="D144">
        <f>IF(Personal!H146=Personal!$U$5,Personal!H147,0)</f>
        <v>0</v>
      </c>
      <c r="E144">
        <f>IF(Personal!I146=Personal!$U$5,Personal!I147,0)</f>
        <v>0</v>
      </c>
      <c r="F144">
        <f>IF(Personal!J146=Personal!$U$5,Personal!J147,0)</f>
        <v>0</v>
      </c>
      <c r="G144">
        <f>IF(Personal!K146=Personal!$U$5,Personal!K147,0)</f>
        <v>0</v>
      </c>
      <c r="H144">
        <f>IF(Personal!L146=Personal!$U$5,Personal!L147,0)</f>
        <v>0</v>
      </c>
      <c r="I144">
        <f>IF(Personal!M146=Personal!$U$5,Personal!M147,0)</f>
        <v>0</v>
      </c>
      <c r="J144">
        <f>IF(Personal!N146=Personal!$U$5,Personal!N147,0)</f>
        <v>0</v>
      </c>
      <c r="K144">
        <f>IF(Personal!O146=Personal!$U$5,Personal!O147,0)</f>
        <v>0</v>
      </c>
      <c r="L144">
        <f>IF(Personal!P146=Personal!$U$5,Personal!P147,0)</f>
        <v>0</v>
      </c>
    </row>
    <row r="146" spans="1:12" x14ac:dyDescent="0.2">
      <c r="A146">
        <f>IF(Personal!E148=Personal!$U$5,Personal!E149,0)</f>
        <v>0</v>
      </c>
      <c r="B146">
        <f>IF(Personal!F148=Personal!$U$5,Personal!F149,0)</f>
        <v>0</v>
      </c>
      <c r="C146">
        <f>IF(Personal!G148=Personal!$U$5,Personal!G149,0)</f>
        <v>0</v>
      </c>
      <c r="D146">
        <f>IF(Personal!H148=Personal!$U$5,Personal!H149,0)</f>
        <v>0</v>
      </c>
      <c r="E146">
        <f>IF(Personal!I148=Personal!$U$5,Personal!I149,0)</f>
        <v>0</v>
      </c>
      <c r="F146">
        <f>IF(Personal!J148=Personal!$U$5,Personal!J149,0)</f>
        <v>0</v>
      </c>
      <c r="G146">
        <f>IF(Personal!K148=Personal!$U$5,Personal!K149,0)</f>
        <v>0</v>
      </c>
      <c r="H146">
        <f>IF(Personal!L148=Personal!$U$5,Personal!L149,0)</f>
        <v>0</v>
      </c>
      <c r="I146">
        <f>IF(Personal!M148=Personal!$U$5,Personal!M149,0)</f>
        <v>0</v>
      </c>
      <c r="J146">
        <f>IF(Personal!N148=Personal!$U$5,Personal!N149,0)</f>
        <v>0</v>
      </c>
      <c r="K146">
        <f>IF(Personal!O148=Personal!$U$5,Personal!O149,0)</f>
        <v>0</v>
      </c>
      <c r="L146">
        <f>IF(Personal!P148=Personal!$U$5,Personal!P149,0)</f>
        <v>0</v>
      </c>
    </row>
    <row r="148" spans="1:12" x14ac:dyDescent="0.2">
      <c r="A148">
        <f>IF(Personal!E150=Personal!$U$5,Personal!E151,0)</f>
        <v>0</v>
      </c>
      <c r="B148">
        <f>IF(Personal!F150=Personal!$U$5,Personal!F151,0)</f>
        <v>0</v>
      </c>
      <c r="C148">
        <f>IF(Personal!G150=Personal!$U$5,Personal!G151,0)</f>
        <v>0</v>
      </c>
      <c r="D148">
        <f>IF(Personal!H150=Personal!$U$5,Personal!H151,0)</f>
        <v>0</v>
      </c>
      <c r="E148">
        <f>IF(Personal!I150=Personal!$U$5,Personal!I151,0)</f>
        <v>0</v>
      </c>
      <c r="F148">
        <f>IF(Personal!J150=Personal!$U$5,Personal!J151,0)</f>
        <v>0</v>
      </c>
      <c r="G148">
        <f>IF(Personal!K150=Personal!$U$5,Personal!K151,0)</f>
        <v>0</v>
      </c>
      <c r="H148">
        <f>IF(Personal!L150=Personal!$U$5,Personal!L151,0)</f>
        <v>0</v>
      </c>
      <c r="I148">
        <f>IF(Personal!M150=Personal!$U$5,Personal!M151,0)</f>
        <v>0</v>
      </c>
      <c r="J148">
        <f>IF(Personal!N150=Personal!$U$5,Personal!N151,0)</f>
        <v>0</v>
      </c>
      <c r="K148">
        <f>IF(Personal!O150=Personal!$U$5,Personal!O151,0)</f>
        <v>0</v>
      </c>
      <c r="L148">
        <f>IF(Personal!P150=Personal!$U$5,Personal!P151,0)</f>
        <v>0</v>
      </c>
    </row>
    <row r="150" spans="1:12" x14ac:dyDescent="0.2">
      <c r="A150">
        <f>IF(Personal!E152=Personal!$U$5,Personal!E153,0)</f>
        <v>0</v>
      </c>
      <c r="B150">
        <f>IF(Personal!F152=Personal!$U$5,Personal!F153,0)</f>
        <v>0</v>
      </c>
      <c r="C150">
        <f>IF(Personal!G152=Personal!$U$5,Personal!G153,0)</f>
        <v>0</v>
      </c>
      <c r="D150">
        <f>IF(Personal!H152=Personal!$U$5,Personal!H153,0)</f>
        <v>0</v>
      </c>
      <c r="E150">
        <f>IF(Personal!I152=Personal!$U$5,Personal!I153,0)</f>
        <v>0</v>
      </c>
      <c r="F150">
        <f>IF(Personal!J152=Personal!$U$5,Personal!J153,0)</f>
        <v>0</v>
      </c>
      <c r="G150">
        <f>IF(Personal!K152=Personal!$U$5,Personal!K153,0)</f>
        <v>0</v>
      </c>
      <c r="H150">
        <f>IF(Personal!L152=Personal!$U$5,Personal!L153,0)</f>
        <v>0</v>
      </c>
      <c r="I150">
        <f>IF(Personal!M152=Personal!$U$5,Personal!M153,0)</f>
        <v>0</v>
      </c>
      <c r="J150">
        <f>IF(Personal!N152=Personal!$U$5,Personal!N153,0)</f>
        <v>0</v>
      </c>
      <c r="K150">
        <f>IF(Personal!O152=Personal!$U$5,Personal!O153,0)</f>
        <v>0</v>
      </c>
      <c r="L150">
        <f>IF(Personal!P152=Personal!$U$5,Personal!P153,0)</f>
        <v>0</v>
      </c>
    </row>
    <row r="152" spans="1:12" x14ac:dyDescent="0.2">
      <c r="A152">
        <f>IF(Personal!E154=Personal!$U$5,Personal!E155,0)</f>
        <v>0</v>
      </c>
      <c r="B152">
        <f>IF(Personal!F154=Personal!$U$5,Personal!F155,0)</f>
        <v>0</v>
      </c>
      <c r="C152">
        <f>IF(Personal!G154=Personal!$U$5,Personal!G155,0)</f>
        <v>0</v>
      </c>
      <c r="D152">
        <f>IF(Personal!H154=Personal!$U$5,Personal!H155,0)</f>
        <v>0</v>
      </c>
      <c r="E152">
        <f>IF(Personal!I154=Personal!$U$5,Personal!I155,0)</f>
        <v>0</v>
      </c>
      <c r="F152">
        <f>IF(Personal!J154=Personal!$U$5,Personal!J155,0)</f>
        <v>0</v>
      </c>
      <c r="G152">
        <f>IF(Personal!K154=Personal!$U$5,Personal!K155,0)</f>
        <v>0</v>
      </c>
      <c r="H152">
        <f>IF(Personal!L154=Personal!$U$5,Personal!L155,0)</f>
        <v>0</v>
      </c>
      <c r="I152">
        <f>IF(Personal!M154=Personal!$U$5,Personal!M155,0)</f>
        <v>0</v>
      </c>
      <c r="J152">
        <f>IF(Personal!N154=Personal!$U$5,Personal!N155,0)</f>
        <v>0</v>
      </c>
      <c r="K152">
        <f>IF(Personal!O154=Personal!$U$5,Personal!O155,0)</f>
        <v>0</v>
      </c>
      <c r="L152">
        <f>IF(Personal!P154=Personal!$U$5,Personal!P155,0)</f>
        <v>0</v>
      </c>
    </row>
    <row r="154" spans="1:12" x14ac:dyDescent="0.2">
      <c r="A154">
        <f>IF(Personal!E156=Personal!$U$5,Personal!E157,0)</f>
        <v>0</v>
      </c>
      <c r="B154">
        <f>IF(Personal!F156=Personal!$U$5,Personal!F157,0)</f>
        <v>0</v>
      </c>
      <c r="C154">
        <f>IF(Personal!G156=Personal!$U$5,Personal!G157,0)</f>
        <v>0</v>
      </c>
      <c r="D154">
        <f>IF(Personal!H156=Personal!$U$5,Personal!H157,0)</f>
        <v>0</v>
      </c>
      <c r="E154">
        <f>IF(Personal!I156=Personal!$U$5,Personal!I157,0)</f>
        <v>0</v>
      </c>
      <c r="F154">
        <f>IF(Personal!J156=Personal!$U$5,Personal!J157,0)</f>
        <v>0</v>
      </c>
      <c r="G154">
        <f>IF(Personal!K156=Personal!$U$5,Personal!K157,0)</f>
        <v>0</v>
      </c>
      <c r="H154">
        <f>IF(Personal!L156=Personal!$U$5,Personal!L157,0)</f>
        <v>0</v>
      </c>
      <c r="I154">
        <f>IF(Personal!M156=Personal!$U$5,Personal!M157,0)</f>
        <v>0</v>
      </c>
      <c r="J154">
        <f>IF(Personal!N156=Personal!$U$5,Personal!N157,0)</f>
        <v>0</v>
      </c>
      <c r="K154">
        <f>IF(Personal!O156=Personal!$U$5,Personal!O157,0)</f>
        <v>0</v>
      </c>
      <c r="L154">
        <f>IF(Personal!P156=Personal!$U$5,Personal!P157,0)</f>
        <v>0</v>
      </c>
    </row>
    <row r="156" spans="1:12" x14ac:dyDescent="0.2">
      <c r="A156">
        <f>IF(Personal!E158=Personal!$U$5,Personal!E159,0)</f>
        <v>0</v>
      </c>
      <c r="B156">
        <f>IF(Personal!F158=Personal!$U$5,Personal!F159,0)</f>
        <v>0</v>
      </c>
      <c r="C156">
        <f>IF(Personal!G158=Personal!$U$5,Personal!G159,0)</f>
        <v>0</v>
      </c>
      <c r="D156">
        <f>IF(Personal!H158=Personal!$U$5,Personal!H159,0)</f>
        <v>0</v>
      </c>
      <c r="E156">
        <f>IF(Personal!I158=Personal!$U$5,Personal!I159,0)</f>
        <v>0</v>
      </c>
      <c r="F156">
        <f>IF(Personal!J158=Personal!$U$5,Personal!J159,0)</f>
        <v>0</v>
      </c>
      <c r="G156">
        <f>IF(Personal!K158=Personal!$U$5,Personal!K159,0)</f>
        <v>0</v>
      </c>
      <c r="H156">
        <f>IF(Personal!L158=Personal!$U$5,Personal!L159,0)</f>
        <v>0</v>
      </c>
      <c r="I156">
        <f>IF(Personal!M158=Personal!$U$5,Personal!M159,0)</f>
        <v>0</v>
      </c>
      <c r="J156">
        <f>IF(Personal!N158=Personal!$U$5,Personal!N159,0)</f>
        <v>0</v>
      </c>
      <c r="K156">
        <f>IF(Personal!O158=Personal!$U$5,Personal!O159,0)</f>
        <v>0</v>
      </c>
      <c r="L156">
        <f>IF(Personal!P158=Personal!$U$5,Personal!P159,0)</f>
        <v>0</v>
      </c>
    </row>
    <row r="158" spans="1:12" x14ac:dyDescent="0.2">
      <c r="A158">
        <f>IF(Personal!E160=Personal!$U$5,Personal!E161,0)</f>
        <v>0</v>
      </c>
      <c r="B158">
        <f>IF(Personal!F160=Personal!$U$5,Personal!F161,0)</f>
        <v>0</v>
      </c>
      <c r="C158">
        <f>IF(Personal!G160=Personal!$U$5,Personal!G161,0)</f>
        <v>0</v>
      </c>
      <c r="D158">
        <f>IF(Personal!H160=Personal!$U$5,Personal!H161,0)</f>
        <v>0</v>
      </c>
      <c r="E158">
        <f>IF(Personal!I160=Personal!$U$5,Personal!I161,0)</f>
        <v>0</v>
      </c>
      <c r="F158">
        <f>IF(Personal!J160=Personal!$U$5,Personal!J161,0)</f>
        <v>0</v>
      </c>
      <c r="G158">
        <f>IF(Personal!K160=Personal!$U$5,Personal!K161,0)</f>
        <v>0</v>
      </c>
      <c r="H158">
        <f>IF(Personal!L160=Personal!$U$5,Personal!L161,0)</f>
        <v>0</v>
      </c>
      <c r="I158">
        <f>IF(Personal!M160=Personal!$U$5,Personal!M161,0)</f>
        <v>0</v>
      </c>
      <c r="J158">
        <f>IF(Personal!N160=Personal!$U$5,Personal!N161,0)</f>
        <v>0</v>
      </c>
      <c r="K158">
        <f>IF(Personal!O160=Personal!$U$5,Personal!O161,0)</f>
        <v>0</v>
      </c>
      <c r="L158">
        <f>IF(Personal!P160=Personal!$U$5,Personal!P161,0)</f>
        <v>0</v>
      </c>
    </row>
  </sheetData>
  <sheetProtection password="9FF7" sheet="1" objects="1" scenarios="1"/>
  <phoneticPr fontId="5" type="noConversion"/>
  <pageMargins left="0.75" right="0.75" top="0.98" bottom="0.98" header="0.51" footer="0.51"/>
  <pageSetup paperSize="9" orientation="portrait" horizontalDpi="300" verticalDpi="30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GN19"/>
  <sheetViews>
    <sheetView showGridLines="0" workbookViewId="0">
      <selection activeCell="FU1" sqref="FU1:FU65536"/>
    </sheetView>
  </sheetViews>
  <sheetFormatPr baseColWidth="10" defaultColWidth="2" defaultRowHeight="12.75" x14ac:dyDescent="0.2"/>
  <cols>
    <col min="1" max="1" width="14.5703125" customWidth="1"/>
    <col min="2" max="118" width="0.140625" customWidth="1"/>
    <col min="119" max="147" width="0.140625" hidden="1" customWidth="1"/>
    <col min="148" max="149" width="0.140625" customWidth="1"/>
    <col min="150" max="176" width="0.140625" hidden="1" customWidth="1"/>
    <col min="177" max="177" width="6.7109375" customWidth="1"/>
    <col min="178" max="178" width="4.28515625" customWidth="1"/>
    <col min="179" max="194" width="0.140625" customWidth="1"/>
    <col min="195" max="195" width="0.28515625" customWidth="1"/>
    <col min="196" max="196" width="12.42578125" bestFit="1" customWidth="1"/>
  </cols>
  <sheetData>
    <row r="1" spans="1:196" x14ac:dyDescent="0.2">
      <c r="A1" t="str">
        <f>CONCATENATE(IF(Antrag!$E$11&lt;&gt;"",Antrag!$E$11,"Kommune k. A."),"/",Allgemeines!F8)</f>
        <v>Kommune k. A./</v>
      </c>
      <c r="B1">
        <f>Allgemeines!$B$3</f>
        <v>0</v>
      </c>
      <c r="C1">
        <f>Allgemeines!$B$4</f>
        <v>0</v>
      </c>
      <c r="D1" s="58">
        <f>Allgemeines!$B$5</f>
        <v>0</v>
      </c>
      <c r="E1">
        <f>Allgemeines!$B$6</f>
        <v>0</v>
      </c>
      <c r="F1">
        <f>Allgemeines!$B$7</f>
        <v>0</v>
      </c>
      <c r="G1">
        <f>Allgemeines!$B$8</f>
        <v>0</v>
      </c>
      <c r="H1" s="58">
        <f>Allgemeines!$B$9</f>
        <v>0</v>
      </c>
      <c r="I1" s="58">
        <f>Allgemeines!$B$10</f>
        <v>0</v>
      </c>
      <c r="J1">
        <f>Allgemeines!$B$11</f>
        <v>0</v>
      </c>
      <c r="K1">
        <f>Allgemeines!$B$14</f>
        <v>0</v>
      </c>
      <c r="L1">
        <f>Allgemeines!$B$15</f>
        <v>0</v>
      </c>
      <c r="M1" s="58">
        <f>Allgemeines!$B$16</f>
        <v>0</v>
      </c>
      <c r="N1" t="e">
        <f>Allgemeines!#REF!</f>
        <v>#REF!</v>
      </c>
      <c r="O1">
        <f>Allgemeines!$F$3</f>
        <v>0</v>
      </c>
      <c r="P1">
        <f>Allgemeines!$F$4</f>
        <v>0</v>
      </c>
      <c r="Q1" s="58">
        <f>Allgemeines!$F$5</f>
        <v>0</v>
      </c>
      <c r="R1">
        <f>Allgemeines!$F$6</f>
        <v>0</v>
      </c>
      <c r="S1">
        <f>Allgemeines!$F$7</f>
        <v>0</v>
      </c>
      <c r="T1" s="169">
        <f>Allgemeines!$F$8</f>
        <v>0</v>
      </c>
      <c r="U1" s="34">
        <f>Allgemeines!$F$9</f>
        <v>1197.93</v>
      </c>
      <c r="V1" s="34">
        <f>Allgemeines!$F$11</f>
        <v>0</v>
      </c>
      <c r="W1" t="str">
        <f>Allgemeines!$F$12</f>
        <v>01.09.2019 - 31.12.2019</v>
      </c>
      <c r="X1" s="58">
        <f>Allgemeines!$F$14</f>
        <v>0</v>
      </c>
      <c r="Y1">
        <f>Allgemeines!$F$16</f>
        <v>0</v>
      </c>
      <c r="Z1">
        <f>Allgemeines!$F$17</f>
        <v>0</v>
      </c>
      <c r="AA1">
        <f>Analyse!$B$6</f>
        <v>0</v>
      </c>
      <c r="AB1">
        <f>Analyse!$E$6</f>
        <v>0</v>
      </c>
      <c r="AC1">
        <f>Analyse!$H$6</f>
        <v>0</v>
      </c>
      <c r="AD1">
        <f>Analyse!$K$6</f>
        <v>0</v>
      </c>
      <c r="AE1">
        <f>Analyse!$N$6</f>
        <v>0</v>
      </c>
      <c r="AF1">
        <f>Analyse!$Q$6</f>
        <v>0</v>
      </c>
      <c r="AG1">
        <f>Analyse!$T$6</f>
        <v>0</v>
      </c>
      <c r="AH1">
        <f>Analyse!$W$6</f>
        <v>0</v>
      </c>
      <c r="AI1">
        <f>Analyse!$Z$6</f>
        <v>0</v>
      </c>
      <c r="AJ1">
        <f>Analyse!$AC$6</f>
        <v>0</v>
      </c>
      <c r="AK1">
        <f>Analyse!$AF$6</f>
        <v>0</v>
      </c>
      <c r="AL1">
        <f>Analyse!$AI$6</f>
        <v>0</v>
      </c>
      <c r="AM1">
        <f>Analyse!$C$6</f>
        <v>0</v>
      </c>
      <c r="AN1">
        <f>Analyse!$F$6</f>
        <v>0</v>
      </c>
      <c r="AO1">
        <f>Analyse!$I$6</f>
        <v>0</v>
      </c>
      <c r="AP1">
        <f>Analyse!$L$6</f>
        <v>0</v>
      </c>
      <c r="AQ1">
        <f>Analyse!$O$6</f>
        <v>0</v>
      </c>
      <c r="AR1">
        <f>Analyse!$R$6</f>
        <v>0</v>
      </c>
      <c r="AS1">
        <f>Analyse!$U$6</f>
        <v>0</v>
      </c>
      <c r="AT1">
        <f>Analyse!$X$6</f>
        <v>0</v>
      </c>
      <c r="AU1">
        <f>Analyse!$AA$6</f>
        <v>0</v>
      </c>
      <c r="AV1">
        <f>Analyse!$AD$6</f>
        <v>0</v>
      </c>
      <c r="AW1">
        <f>Analyse!$AG$6</f>
        <v>0</v>
      </c>
      <c r="AX1">
        <f>Analyse!$AJ$6</f>
        <v>0</v>
      </c>
      <c r="AY1" s="170">
        <f>Analyse!$B$7</f>
        <v>0</v>
      </c>
      <c r="AZ1" s="170">
        <f>Analyse!$E$7</f>
        <v>0</v>
      </c>
      <c r="BA1" s="170">
        <f>Analyse!$H$7</f>
        <v>0</v>
      </c>
      <c r="BB1" s="170">
        <f>Analyse!$K$7</f>
        <v>0</v>
      </c>
      <c r="BC1" s="170">
        <f>Analyse!$N$7</f>
        <v>0</v>
      </c>
      <c r="BD1" s="170">
        <f>Analyse!$Q$7</f>
        <v>0</v>
      </c>
      <c r="BE1" s="170">
        <f>Analyse!$T$7</f>
        <v>0</v>
      </c>
      <c r="BF1" s="170">
        <f>Analyse!$W$7</f>
        <v>0</v>
      </c>
      <c r="BG1" s="170">
        <f>Analyse!$Z$7</f>
        <v>0</v>
      </c>
      <c r="BH1" s="170">
        <f>Analyse!$AC$7</f>
        <v>0</v>
      </c>
      <c r="BI1" s="170">
        <f>Analyse!$AF$7</f>
        <v>0</v>
      </c>
      <c r="BJ1" s="170">
        <f>Analyse!$AI$7</f>
        <v>0</v>
      </c>
      <c r="BK1" t="str">
        <f>Analyse!$B$20</f>
        <v/>
      </c>
      <c r="BL1" t="str">
        <f>Analyse!$E$20</f>
        <v/>
      </c>
      <c r="BM1" t="str">
        <f>Analyse!$H$20</f>
        <v/>
      </c>
      <c r="BN1" t="str">
        <f>Analyse!$K$20</f>
        <v/>
      </c>
      <c r="BO1" t="str">
        <f>Analyse!$N$20</f>
        <v/>
      </c>
      <c r="BP1" t="str">
        <f>Analyse!$Q$20</f>
        <v/>
      </c>
      <c r="BQ1" t="str">
        <f>Analyse!$T$20</f>
        <v/>
      </c>
      <c r="BR1" t="str">
        <f>Analyse!$W$20</f>
        <v/>
      </c>
      <c r="BS1" t="str">
        <f>Analyse!$Z$20</f>
        <v/>
      </c>
      <c r="BT1" t="str">
        <f>Analyse!$AC$20</f>
        <v/>
      </c>
      <c r="BU1" t="str">
        <f>Analyse!$AF$20</f>
        <v/>
      </c>
      <c r="BV1" t="str">
        <f>Analyse!$AI$20</f>
        <v/>
      </c>
      <c r="BW1" s="34">
        <f>Analyse!$B$35</f>
        <v>0</v>
      </c>
      <c r="BX1" s="34">
        <f>Analyse!$E$35</f>
        <v>0</v>
      </c>
      <c r="BY1" s="34">
        <f>Analyse!$H$35</f>
        <v>0</v>
      </c>
      <c r="BZ1" s="34">
        <f>Analyse!$K$35</f>
        <v>0</v>
      </c>
      <c r="CA1" s="34">
        <f>Analyse!$N$35</f>
        <v>0</v>
      </c>
      <c r="CB1" s="34">
        <f>Analyse!$Q$35</f>
        <v>0</v>
      </c>
      <c r="CC1" s="34">
        <f>Analyse!$T$35</f>
        <v>0</v>
      </c>
      <c r="CD1" s="34">
        <f>Analyse!$W$35</f>
        <v>0</v>
      </c>
      <c r="CE1" s="34">
        <f>Analyse!$Z$35</f>
        <v>0</v>
      </c>
      <c r="CF1" s="34">
        <f>Analyse!$AC$35</f>
        <v>0</v>
      </c>
      <c r="CG1" s="34">
        <f>Analyse!$AF$35</f>
        <v>0</v>
      </c>
      <c r="CH1" s="34">
        <f>Analyse!$AI$35</f>
        <v>0</v>
      </c>
      <c r="CI1" s="34" t="str">
        <f>Analyse!$B$36</f>
        <v>nein</v>
      </c>
      <c r="CJ1" s="34" t="str">
        <f>Analyse!$E$36</f>
        <v>nein</v>
      </c>
      <c r="CK1" s="34" t="str">
        <f>Analyse!$H$36</f>
        <v>nein</v>
      </c>
      <c r="CL1" s="34" t="str">
        <f>Analyse!$K$36</f>
        <v>nein</v>
      </c>
      <c r="CM1" s="34" t="str">
        <f>Analyse!$N$36</f>
        <v>nein</v>
      </c>
      <c r="CN1" s="34" t="str">
        <f>Analyse!$Q$36</f>
        <v>nein</v>
      </c>
      <c r="CO1" s="34" t="str">
        <f>Analyse!$T$36</f>
        <v>nein</v>
      </c>
      <c r="CP1" s="34" t="str">
        <f>Analyse!$W$36</f>
        <v>nein</v>
      </c>
      <c r="CQ1" s="34" t="str">
        <f>Analyse!$Z$36</f>
        <v>nein</v>
      </c>
      <c r="CR1" s="34" t="str">
        <f>Analyse!$AC$36</f>
        <v>nein</v>
      </c>
      <c r="CS1" s="34" t="str">
        <f>Analyse!$AF$36</f>
        <v>nein</v>
      </c>
      <c r="CT1" s="34" t="str">
        <f>Analyse!$AI$36</f>
        <v>nein</v>
      </c>
      <c r="CU1" s="34" t="str">
        <f>Analyse!$B$37</f>
        <v>nein</v>
      </c>
      <c r="CV1" s="34" t="str">
        <f>Analyse!$E$37</f>
        <v>nein</v>
      </c>
      <c r="CW1" s="34" t="str">
        <f>Analyse!$H$37</f>
        <v>nein</v>
      </c>
      <c r="CX1" s="34" t="str">
        <f>Analyse!$K$37</f>
        <v>nein</v>
      </c>
      <c r="CY1" s="34" t="str">
        <f>Analyse!$N$37</f>
        <v>nein</v>
      </c>
      <c r="CZ1" s="34" t="str">
        <f>Analyse!$Q$37</f>
        <v>nein</v>
      </c>
      <c r="DA1" s="34" t="str">
        <f>Analyse!$T$37</f>
        <v>nein</v>
      </c>
      <c r="DB1" s="34" t="str">
        <f>Analyse!$W$37</f>
        <v>nein</v>
      </c>
      <c r="DC1" s="34" t="str">
        <f>Analyse!$Z$37</f>
        <v>nein</v>
      </c>
      <c r="DD1" s="34" t="str">
        <f>Analyse!$AC$37</f>
        <v>nein</v>
      </c>
      <c r="DE1" s="34" t="str">
        <f>Analyse!$AF$37</f>
        <v>nein</v>
      </c>
      <c r="DF1" s="34" t="str">
        <f>Analyse!$AI$37</f>
        <v>nein</v>
      </c>
      <c r="DG1" s="34" t="str">
        <f>Analyse!$B$38</f>
        <v>nein</v>
      </c>
      <c r="DH1" s="34" t="str">
        <f>Analyse!$E$38</f>
        <v>nein</v>
      </c>
      <c r="DI1" s="34" t="str">
        <f>Analyse!$H$38</f>
        <v>nein</v>
      </c>
      <c r="DJ1" s="34" t="str">
        <f>Analyse!$K$38</f>
        <v>nein</v>
      </c>
      <c r="DK1" s="34" t="str">
        <f>Analyse!$N$38</f>
        <v>nein</v>
      </c>
      <c r="DL1" s="34" t="str">
        <f>Analyse!$Q$38</f>
        <v>nein</v>
      </c>
      <c r="DM1" s="34" t="str">
        <f>Analyse!$T$38</f>
        <v>nein</v>
      </c>
      <c r="DN1" s="34" t="str">
        <f>Analyse!$W$38</f>
        <v>nein</v>
      </c>
      <c r="DO1" s="34" t="str">
        <f>Analyse!$Z$38</f>
        <v>nein</v>
      </c>
      <c r="DP1" s="34" t="str">
        <f>Analyse!$AC$38</f>
        <v>nein</v>
      </c>
      <c r="DQ1" s="34" t="str">
        <f>Analyse!$AF$38</f>
        <v>nein</v>
      </c>
      <c r="DR1" s="34" t="str">
        <f>Analyse!$AI$38</f>
        <v>nein</v>
      </c>
      <c r="DS1" s="34">
        <f>Analyse!$B$41</f>
        <v>0</v>
      </c>
      <c r="DT1" s="34">
        <f>Analyse!$E$41</f>
        <v>0</v>
      </c>
      <c r="DU1" s="34">
        <f>Analyse!$H$41</f>
        <v>0</v>
      </c>
      <c r="DV1" s="34">
        <f>Analyse!$K$41</f>
        <v>0</v>
      </c>
      <c r="DW1" s="34">
        <f>Analyse!$N$41</f>
        <v>0</v>
      </c>
      <c r="DX1" s="34">
        <f>Analyse!$Q$41</f>
        <v>0</v>
      </c>
      <c r="DY1" s="34">
        <f>Analyse!$T$41</f>
        <v>0</v>
      </c>
      <c r="DZ1" s="34">
        <f>Analyse!$W$41</f>
        <v>0</v>
      </c>
      <c r="EA1" s="34">
        <f>Analyse!$Z$41</f>
        <v>0</v>
      </c>
      <c r="EB1" s="34">
        <f>Analyse!$AC$41</f>
        <v>0</v>
      </c>
      <c r="EC1" s="34">
        <f>Analyse!$AF$41</f>
        <v>0</v>
      </c>
      <c r="ED1" s="34">
        <f>Analyse!$AI$41</f>
        <v>0</v>
      </c>
      <c r="EE1" s="34" t="e">
        <f>Analyse!#REF!</f>
        <v>#REF!</v>
      </c>
      <c r="EF1" s="34" t="e">
        <f>Analyse!#REF!</f>
        <v>#REF!</v>
      </c>
      <c r="EG1" s="34" t="e">
        <f>Analyse!#REF!</f>
        <v>#REF!</v>
      </c>
      <c r="EH1" s="34" t="e">
        <f>Analyse!#REF!</f>
        <v>#REF!</v>
      </c>
      <c r="EI1" s="34" t="e">
        <f>Analyse!#REF!</f>
        <v>#REF!</v>
      </c>
      <c r="EJ1" s="34" t="e">
        <f>Analyse!#REF!</f>
        <v>#REF!</v>
      </c>
      <c r="EK1" s="34" t="e">
        <f>Analyse!#REF!</f>
        <v>#REF!</v>
      </c>
      <c r="EL1" s="34" t="e">
        <f>Analyse!#REF!</f>
        <v>#REF!</v>
      </c>
      <c r="EM1" s="34" t="e">
        <f>Analyse!#REF!</f>
        <v>#REF!</v>
      </c>
      <c r="EN1" s="34" t="e">
        <f>Analyse!#REF!</f>
        <v>#REF!</v>
      </c>
      <c r="EO1" s="34" t="e">
        <f>Analyse!#REF!</f>
        <v>#REF!</v>
      </c>
      <c r="EP1" s="34" t="e">
        <f>Analyse!#REF!</f>
        <v>#REF!</v>
      </c>
      <c r="EQ1" s="34" t="e">
        <f>Analyse!#REF!</f>
        <v>#REF!</v>
      </c>
      <c r="ER1" s="34" t="e">
        <f>Analyse!#REF!</f>
        <v>#REF!</v>
      </c>
      <c r="ES1" s="34" t="e">
        <f>Analyse!#REF!</f>
        <v>#REF!</v>
      </c>
      <c r="ET1" s="34" t="e">
        <f>Analyse!#REF!</f>
        <v>#REF!</v>
      </c>
      <c r="EU1" s="34" t="e">
        <f>Analyse!#REF!</f>
        <v>#REF!</v>
      </c>
      <c r="EV1" s="34" t="e">
        <f>Analyse!#REF!</f>
        <v>#REF!</v>
      </c>
      <c r="EW1" s="34" t="e">
        <f>Analyse!#REF!</f>
        <v>#REF!</v>
      </c>
      <c r="EX1" s="34" t="e">
        <f>Analyse!#REF!</f>
        <v>#REF!</v>
      </c>
      <c r="EY1" s="34" t="e">
        <f>Analyse!#REF!</f>
        <v>#REF!</v>
      </c>
      <c r="EZ1" s="34" t="e">
        <f>Analyse!#REF!</f>
        <v>#REF!</v>
      </c>
      <c r="FA1" s="34" t="e">
        <f>Analyse!#REF!</f>
        <v>#REF!</v>
      </c>
      <c r="FB1" s="34" t="e">
        <f>Analyse!#REF!</f>
        <v>#REF!</v>
      </c>
      <c r="FC1" s="34" t="e">
        <f>Analyse!#REF!</f>
        <v>#REF!</v>
      </c>
      <c r="FD1" s="34" t="e">
        <f>Analyse!#REF!</f>
        <v>#REF!</v>
      </c>
      <c r="FE1" s="34" t="e">
        <f>Analyse!#REF!</f>
        <v>#REF!</v>
      </c>
      <c r="FF1" s="34" t="e">
        <f>Analyse!#REF!</f>
        <v>#REF!</v>
      </c>
      <c r="FG1" s="34" t="e">
        <f>Analyse!#REF!</f>
        <v>#REF!</v>
      </c>
      <c r="FH1" s="34" t="e">
        <f>Analyse!#REF!</f>
        <v>#REF!</v>
      </c>
      <c r="FI1" s="34" t="e">
        <f>Analyse!#REF!</f>
        <v>#REF!</v>
      </c>
      <c r="FJ1" s="34" t="e">
        <f>Analyse!#REF!</f>
        <v>#REF!</v>
      </c>
      <c r="FK1" s="34" t="e">
        <f>Analyse!#REF!</f>
        <v>#REF!</v>
      </c>
      <c r="FL1" s="34" t="e">
        <f>Analyse!#REF!</f>
        <v>#REF!</v>
      </c>
      <c r="FM1" s="34" t="e">
        <f>Analyse!#REF!</f>
        <v>#REF!</v>
      </c>
      <c r="FN1" s="34" t="e">
        <f>Analyse!#REF!</f>
        <v>#REF!</v>
      </c>
      <c r="FO1" s="34" t="e">
        <f>Analyse!#REF!</f>
        <v>#REF!</v>
      </c>
      <c r="FP1" s="34" t="e">
        <f>Analyse!#REF!</f>
        <v>#REF!</v>
      </c>
      <c r="FQ1" s="34" t="e">
        <f>Analyse!#REF!</f>
        <v>#REF!</v>
      </c>
      <c r="FR1" s="88" t="e">
        <f>Antrag!#REF!</f>
        <v>#REF!</v>
      </c>
      <c r="FS1" s="88">
        <f>Antrag!$A$37</f>
        <v>0</v>
      </c>
      <c r="FT1" s="88">
        <f>Antrag!$N$34</f>
        <v>0</v>
      </c>
      <c r="FU1" s="88" t="e">
        <f>Antrag!#REF!</f>
        <v>#REF!</v>
      </c>
      <c r="FV1" s="88" t="str">
        <f>Antrag!$N$39</f>
        <v/>
      </c>
      <c r="FW1" s="88">
        <f>Antrag!$N$40</f>
        <v>0</v>
      </c>
      <c r="FX1" s="88" t="e">
        <f>Antrag!$N$30</f>
        <v>#N/A</v>
      </c>
      <c r="FY1" s="88" t="e">
        <f>Antrag!#REF!</f>
        <v>#REF!</v>
      </c>
      <c r="FZ1" s="88" t="e">
        <f>Bescheid!$M$29</f>
        <v>#N/A</v>
      </c>
      <c r="GA1" s="88">
        <f>Bescheid!$M$35</f>
        <v>0</v>
      </c>
      <c r="GB1" s="88" t="str">
        <f>Bescheid!$M$38</f>
        <v/>
      </c>
      <c r="GC1" s="88" t="str">
        <f>Bescheid!$M$39</f>
        <v/>
      </c>
      <c r="GD1" s="88" t="str">
        <f>Bescheid!$M$40</f>
        <v/>
      </c>
      <c r="GE1" s="88" t="e">
        <f>Bescheid!#REF!</f>
        <v>#REF!</v>
      </c>
      <c r="GF1" s="88" t="e">
        <f>Bescheid!#REF!</f>
        <v>#REF!</v>
      </c>
      <c r="GG1" s="88">
        <f>Bescheid!$M$41</f>
        <v>0</v>
      </c>
      <c r="GH1" s="88" t="e">
        <f>Bescheid!$M$42</f>
        <v>#N/A</v>
      </c>
      <c r="GI1" s="88" t="str">
        <f>Bescheid!$M$53</f>
        <v/>
      </c>
      <c r="GJ1" s="88" t="str">
        <f>Bescheid!$M$54</f>
        <v/>
      </c>
      <c r="GK1" s="88">
        <f>Bescheid!$M$55</f>
        <v>0</v>
      </c>
      <c r="GL1" s="171">
        <f>Anleitung!$C$1</f>
        <v>43906</v>
      </c>
      <c r="GM1" t="e">
        <f>#REF!</f>
        <v>#REF!</v>
      </c>
      <c r="GN1" t="s">
        <v>226</v>
      </c>
    </row>
    <row r="2" spans="1:196" x14ac:dyDescent="0.2">
      <c r="A2" s="171"/>
      <c r="EE2" s="34"/>
      <c r="EF2" s="34"/>
      <c r="EG2" s="34"/>
      <c r="EH2" s="34"/>
      <c r="EI2" s="34"/>
      <c r="EJ2" s="34"/>
      <c r="EK2" s="34"/>
      <c r="EL2" s="34"/>
      <c r="EM2" s="34"/>
      <c r="EN2" s="34"/>
      <c r="EO2" s="34"/>
      <c r="EP2" s="34"/>
      <c r="FN2" s="34"/>
      <c r="FT2" s="88"/>
    </row>
    <row r="3" spans="1:196" x14ac:dyDescent="0.2">
      <c r="EE3" s="34"/>
      <c r="EF3" s="34"/>
      <c r="EG3" s="34"/>
      <c r="EH3" s="34"/>
      <c r="EI3" s="34"/>
      <c r="EJ3" s="34"/>
      <c r="EK3" s="34"/>
      <c r="EL3" s="34"/>
      <c r="EM3" s="34"/>
      <c r="EN3" s="34"/>
      <c r="EO3" s="34"/>
      <c r="EP3" s="34"/>
      <c r="FT3" s="88"/>
    </row>
    <row r="4" spans="1:196" x14ac:dyDescent="0.2">
      <c r="EE4" s="34"/>
      <c r="EF4" s="34"/>
      <c r="EG4" s="34"/>
      <c r="EH4" s="34"/>
      <c r="EI4" s="34"/>
      <c r="EJ4" s="34"/>
      <c r="EK4" s="34"/>
      <c r="EL4" s="34"/>
      <c r="EM4" s="34"/>
      <c r="EN4" s="34"/>
      <c r="EO4" s="34"/>
      <c r="EP4" s="34"/>
      <c r="FT4" s="88"/>
    </row>
    <row r="5" spans="1:196" x14ac:dyDescent="0.2">
      <c r="FT5" s="88"/>
    </row>
    <row r="6" spans="1:196" x14ac:dyDescent="0.2">
      <c r="FT6" s="88"/>
    </row>
    <row r="7" spans="1:196" x14ac:dyDescent="0.2">
      <c r="FT7" s="88"/>
      <c r="FZ7" s="88"/>
    </row>
    <row r="8" spans="1:196" x14ac:dyDescent="0.2">
      <c r="FT8" s="88"/>
    </row>
    <row r="9" spans="1:196" x14ac:dyDescent="0.2">
      <c r="FT9" s="88"/>
    </row>
    <row r="10" spans="1:196" x14ac:dyDescent="0.2">
      <c r="FT10" s="88"/>
      <c r="FZ10" s="88"/>
    </row>
    <row r="11" spans="1:196" x14ac:dyDescent="0.2">
      <c r="DS11" s="34"/>
      <c r="FT11" s="88"/>
      <c r="FZ11" s="88"/>
    </row>
    <row r="12" spans="1:196" x14ac:dyDescent="0.2">
      <c r="FZ12" s="88"/>
    </row>
    <row r="16" spans="1:196" x14ac:dyDescent="0.2">
      <c r="FZ16" s="88"/>
    </row>
    <row r="17" spans="182:182" x14ac:dyDescent="0.2">
      <c r="FZ17" s="88"/>
    </row>
    <row r="18" spans="182:182" x14ac:dyDescent="0.2">
      <c r="FZ18" s="88"/>
    </row>
    <row r="19" spans="182:182" x14ac:dyDescent="0.2">
      <c r="FZ19" s="88"/>
    </row>
  </sheetData>
  <phoneticPr fontId="5" type="noConversion"/>
  <pageMargins left="0.75" right="0.75" top="0.98" bottom="0.98" header="0.51" footer="0.51"/>
  <pageSetup paperSize="9" orientation="portrait" horizontalDpi="300" verticalDpi="300"/>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
  <sheetViews>
    <sheetView workbookViewId="0"/>
  </sheetViews>
  <sheetFormatPr baseColWidth="10" defaultRowHeight="12.75" x14ac:dyDescent="0.2"/>
  <sheetData/>
  <phoneticPr fontId="5" type="noConversion"/>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J74"/>
  <sheetViews>
    <sheetView showGridLines="0" zoomScaleNormal="100" workbookViewId="0">
      <selection activeCell="F13" sqref="F13:G13"/>
    </sheetView>
  </sheetViews>
  <sheetFormatPr baseColWidth="10" defaultRowHeight="12.75" x14ac:dyDescent="0.2"/>
  <cols>
    <col min="1" max="1" width="22.7109375" customWidth="1"/>
    <col min="2" max="2" width="17.7109375" customWidth="1"/>
    <col min="3" max="3" width="21.28515625" customWidth="1"/>
    <col min="4" max="4" width="21.85546875" customWidth="1"/>
    <col min="5" max="5" width="27.7109375" customWidth="1"/>
    <col min="6" max="6" width="6.5703125" customWidth="1"/>
    <col min="7" max="7" width="20.5703125" customWidth="1"/>
    <col min="8" max="8" width="3.140625" customWidth="1"/>
    <col min="9" max="9" width="17.7109375" customWidth="1"/>
  </cols>
  <sheetData>
    <row r="1" spans="1:10" ht="15.75" x14ac:dyDescent="0.25">
      <c r="A1" s="326" t="s">
        <v>236</v>
      </c>
      <c r="B1" s="326"/>
      <c r="C1" s="326"/>
      <c r="D1" s="326"/>
      <c r="E1" s="326"/>
      <c r="I1" s="7"/>
      <c r="J1" s="7"/>
    </row>
    <row r="3" spans="1:10" x14ac:dyDescent="0.2">
      <c r="A3" s="8" t="s">
        <v>4</v>
      </c>
      <c r="B3" s="327"/>
      <c r="C3" s="327"/>
      <c r="E3" s="8" t="s">
        <v>237</v>
      </c>
      <c r="F3" s="327"/>
      <c r="G3" s="327"/>
    </row>
    <row r="4" spans="1:10" x14ac:dyDescent="0.2">
      <c r="A4" s="9" t="s">
        <v>5</v>
      </c>
      <c r="B4" s="328"/>
      <c r="C4" s="328"/>
      <c r="E4" s="9" t="s">
        <v>5</v>
      </c>
      <c r="F4" s="328"/>
      <c r="G4" s="328"/>
    </row>
    <row r="5" spans="1:10" x14ac:dyDescent="0.2">
      <c r="A5" s="9" t="s">
        <v>6</v>
      </c>
      <c r="B5" s="325"/>
      <c r="C5" s="325"/>
      <c r="E5" s="9" t="s">
        <v>6</v>
      </c>
      <c r="F5" s="325"/>
      <c r="G5" s="325"/>
    </row>
    <row r="6" spans="1:10" x14ac:dyDescent="0.2">
      <c r="A6" s="9" t="s">
        <v>7</v>
      </c>
      <c r="B6" s="328"/>
      <c r="C6" s="328"/>
      <c r="E6" s="9" t="s">
        <v>7</v>
      </c>
      <c r="F6" s="328"/>
      <c r="G6" s="328"/>
    </row>
    <row r="7" spans="1:10" x14ac:dyDescent="0.2">
      <c r="A7" s="9" t="s">
        <v>8</v>
      </c>
      <c r="B7" s="328"/>
      <c r="C7" s="328"/>
      <c r="E7" s="9" t="s">
        <v>9</v>
      </c>
      <c r="F7" s="328"/>
      <c r="G7" s="328"/>
    </row>
    <row r="8" spans="1:10" x14ac:dyDescent="0.2">
      <c r="A8" s="9" t="s">
        <v>10</v>
      </c>
      <c r="B8" s="328"/>
      <c r="C8" s="328"/>
      <c r="E8" s="9" t="s">
        <v>11</v>
      </c>
      <c r="F8" s="333"/>
      <c r="G8" s="333"/>
    </row>
    <row r="9" spans="1:10" x14ac:dyDescent="0.2">
      <c r="A9" s="9" t="s">
        <v>12</v>
      </c>
      <c r="B9" s="325"/>
      <c r="C9" s="325"/>
      <c r="E9" s="9" t="s">
        <v>13</v>
      </c>
      <c r="F9" s="329">
        <v>1197.93</v>
      </c>
      <c r="G9" s="329"/>
    </row>
    <row r="10" spans="1:10" x14ac:dyDescent="0.2">
      <c r="A10" s="9" t="s">
        <v>14</v>
      </c>
      <c r="B10" s="325"/>
      <c r="C10" s="325"/>
      <c r="E10" s="195" t="s">
        <v>240</v>
      </c>
      <c r="F10" s="329">
        <v>62.93</v>
      </c>
      <c r="G10" s="329"/>
    </row>
    <row r="11" spans="1:10" x14ac:dyDescent="0.2">
      <c r="A11" s="9" t="s">
        <v>15</v>
      </c>
      <c r="B11" s="328"/>
      <c r="C11" s="328"/>
      <c r="E11" s="9" t="s">
        <v>16</v>
      </c>
      <c r="F11" s="328"/>
      <c r="G11" s="328"/>
    </row>
    <row r="12" spans="1:10" x14ac:dyDescent="0.2">
      <c r="E12" s="9" t="s">
        <v>17</v>
      </c>
      <c r="F12" s="328" t="s">
        <v>321</v>
      </c>
      <c r="G12" s="328"/>
    </row>
    <row r="13" spans="1:10" x14ac:dyDescent="0.2">
      <c r="F13" s="330"/>
      <c r="G13" s="330"/>
    </row>
    <row r="14" spans="1:10" x14ac:dyDescent="0.2">
      <c r="A14" s="8" t="s">
        <v>18</v>
      </c>
      <c r="B14" s="327"/>
      <c r="C14" s="327"/>
      <c r="E14" s="12" t="s">
        <v>19</v>
      </c>
      <c r="F14" s="331"/>
      <c r="G14" s="331"/>
    </row>
    <row r="15" spans="1:10" x14ac:dyDescent="0.2">
      <c r="A15" t="s">
        <v>20</v>
      </c>
      <c r="B15" s="328"/>
      <c r="C15" s="328"/>
      <c r="E15" s="332"/>
      <c r="F15" s="332"/>
      <c r="G15" s="332"/>
    </row>
    <row r="16" spans="1:10" x14ac:dyDescent="0.2">
      <c r="A16" s="10" t="s">
        <v>267</v>
      </c>
      <c r="B16" s="325"/>
      <c r="C16" s="325"/>
      <c r="E16" s="207"/>
      <c r="F16" s="208"/>
      <c r="G16" s="207"/>
    </row>
    <row r="17" spans="1:9" x14ac:dyDescent="0.2">
      <c r="E17" s="207"/>
      <c r="F17" s="209"/>
      <c r="G17" s="207"/>
    </row>
    <row r="18" spans="1:9" x14ac:dyDescent="0.2">
      <c r="A18" s="192" t="s">
        <v>21</v>
      </c>
      <c r="B18" s="336"/>
      <c r="C18" s="336"/>
      <c r="E18" s="337"/>
      <c r="F18" s="337"/>
      <c r="G18" s="337"/>
    </row>
    <row r="19" spans="1:9" x14ac:dyDescent="0.2">
      <c r="A19" s="207"/>
      <c r="B19" s="338"/>
      <c r="C19" s="338"/>
      <c r="E19" s="207"/>
      <c r="F19" s="207"/>
      <c r="G19" s="207"/>
    </row>
    <row r="20" spans="1:9" x14ac:dyDescent="0.2">
      <c r="A20" s="207"/>
      <c r="B20" s="339"/>
      <c r="C20" s="339"/>
    </row>
    <row r="21" spans="1:9" x14ac:dyDescent="0.2">
      <c r="E21" s="334"/>
      <c r="F21" s="335"/>
      <c r="G21" s="335"/>
    </row>
    <row r="22" spans="1:9" x14ac:dyDescent="0.2">
      <c r="A22" s="7" t="s">
        <v>22</v>
      </c>
      <c r="B22" s="7"/>
      <c r="C22" s="7"/>
      <c r="D22" s="7"/>
      <c r="E22" s="335"/>
      <c r="F22" s="335"/>
      <c r="G22" s="335"/>
    </row>
    <row r="23" spans="1:9" x14ac:dyDescent="0.2">
      <c r="A23" s="7"/>
    </row>
    <row r="24" spans="1:9" x14ac:dyDescent="0.2">
      <c r="A24" s="7"/>
    </row>
    <row r="25" spans="1:9" x14ac:dyDescent="0.2">
      <c r="A25" s="13"/>
      <c r="B25" s="14" t="s">
        <v>23</v>
      </c>
      <c r="C25" s="14" t="s">
        <v>24</v>
      </c>
      <c r="D25" s="14" t="s">
        <v>25</v>
      </c>
      <c r="E25" s="14" t="s">
        <v>26</v>
      </c>
      <c r="F25" s="14" t="s">
        <v>6</v>
      </c>
      <c r="G25" s="9" t="s">
        <v>7</v>
      </c>
    </row>
    <row r="26" spans="1:9" x14ac:dyDescent="0.2">
      <c r="A26" s="15" t="s">
        <v>238</v>
      </c>
      <c r="B26" s="16"/>
      <c r="C26" s="16"/>
      <c r="D26" s="16"/>
      <c r="E26" s="16"/>
      <c r="F26" s="17"/>
      <c r="G26" s="18"/>
      <c r="H26" s="19"/>
      <c r="I26" s="19"/>
    </row>
    <row r="27" spans="1:9" x14ac:dyDescent="0.2">
      <c r="B27" s="20"/>
      <c r="C27" s="20"/>
      <c r="D27" s="20"/>
      <c r="E27" s="20"/>
      <c r="F27" s="20"/>
      <c r="G27" s="20"/>
    </row>
    <row r="28" spans="1:9" x14ac:dyDescent="0.2">
      <c r="B28" s="20"/>
      <c r="C28" s="20"/>
      <c r="D28" s="20"/>
      <c r="E28" s="20"/>
      <c r="F28" s="20"/>
      <c r="G28" s="20"/>
    </row>
    <row r="29" spans="1:9" x14ac:dyDescent="0.2">
      <c r="B29" s="20"/>
      <c r="C29" s="20"/>
      <c r="D29" s="20"/>
      <c r="E29" s="20"/>
      <c r="F29" s="20"/>
      <c r="G29" s="20"/>
    </row>
    <row r="30" spans="1:9" x14ac:dyDescent="0.2">
      <c r="B30" s="20"/>
      <c r="C30" s="20"/>
      <c r="D30" s="20"/>
      <c r="E30" s="20"/>
      <c r="F30" s="20"/>
      <c r="G30" s="20"/>
    </row>
    <row r="31" spans="1:9" x14ac:dyDescent="0.2">
      <c r="B31" s="20"/>
      <c r="C31" s="20"/>
      <c r="D31" s="20"/>
      <c r="E31" s="20"/>
      <c r="F31" s="20"/>
      <c r="G31" s="20"/>
    </row>
    <row r="32" spans="1:9" x14ac:dyDescent="0.2">
      <c r="B32" s="20"/>
      <c r="C32" s="20"/>
      <c r="D32" s="20"/>
      <c r="E32" s="20"/>
      <c r="F32" s="20"/>
      <c r="G32" s="20"/>
    </row>
    <row r="33" spans="2:7" x14ac:dyDescent="0.2">
      <c r="B33" s="20"/>
      <c r="C33" s="20"/>
      <c r="D33" s="20"/>
      <c r="E33" s="20"/>
      <c r="F33" s="20"/>
      <c r="G33" s="20"/>
    </row>
    <row r="34" spans="2:7" x14ac:dyDescent="0.2">
      <c r="B34" s="20"/>
      <c r="C34" s="20"/>
      <c r="D34" s="20"/>
      <c r="E34" s="20"/>
      <c r="F34" s="20"/>
      <c r="G34" s="20"/>
    </row>
    <row r="35" spans="2:7" x14ac:dyDescent="0.2">
      <c r="B35" s="20"/>
      <c r="C35" s="20"/>
      <c r="D35" s="20"/>
      <c r="E35" s="20"/>
      <c r="F35" s="20"/>
      <c r="G35" s="20"/>
    </row>
    <row r="36" spans="2:7" x14ac:dyDescent="0.2">
      <c r="B36" s="20"/>
      <c r="C36" s="20"/>
      <c r="D36" s="20"/>
      <c r="E36" s="20"/>
      <c r="F36" s="20"/>
      <c r="G36" s="20"/>
    </row>
    <row r="37" spans="2:7" x14ac:dyDescent="0.2">
      <c r="B37" s="20"/>
      <c r="C37" s="20"/>
      <c r="D37" s="20"/>
      <c r="E37" s="20"/>
      <c r="F37" s="20"/>
      <c r="G37" s="20"/>
    </row>
    <row r="38" spans="2:7" x14ac:dyDescent="0.2">
      <c r="B38" s="20"/>
      <c r="C38" s="20"/>
      <c r="D38" s="20"/>
      <c r="E38" s="20"/>
      <c r="F38" s="20"/>
      <c r="G38" s="20"/>
    </row>
    <row r="39" spans="2:7" x14ac:dyDescent="0.2">
      <c r="B39" s="20"/>
      <c r="C39" s="20"/>
      <c r="D39" s="20"/>
      <c r="E39" s="20"/>
      <c r="F39" s="20"/>
      <c r="G39" s="20"/>
    </row>
    <row r="40" spans="2:7" x14ac:dyDescent="0.2">
      <c r="B40" s="20"/>
      <c r="C40" s="20"/>
      <c r="D40" s="20"/>
      <c r="E40" s="20"/>
      <c r="F40" s="20"/>
      <c r="G40" s="20"/>
    </row>
    <row r="41" spans="2:7" x14ac:dyDescent="0.2">
      <c r="B41" s="20"/>
      <c r="C41" s="20"/>
      <c r="D41" s="20"/>
      <c r="E41" s="20"/>
      <c r="F41" s="20"/>
      <c r="G41" s="20"/>
    </row>
    <row r="42" spans="2:7" x14ac:dyDescent="0.2">
      <c r="B42" s="20"/>
      <c r="C42" s="20"/>
      <c r="D42" s="20"/>
      <c r="E42" s="20"/>
      <c r="F42" s="20"/>
      <c r="G42" s="20"/>
    </row>
    <row r="43" spans="2:7" x14ac:dyDescent="0.2">
      <c r="B43" s="20"/>
      <c r="C43" s="20"/>
      <c r="D43" s="20"/>
      <c r="E43" s="20"/>
      <c r="F43" s="20"/>
      <c r="G43" s="20"/>
    </row>
    <row r="44" spans="2:7" x14ac:dyDescent="0.2">
      <c r="B44" s="20"/>
      <c r="C44" s="20"/>
      <c r="D44" s="20"/>
      <c r="E44" s="20"/>
      <c r="F44" s="20"/>
      <c r="G44" s="20"/>
    </row>
    <row r="45" spans="2:7" x14ac:dyDescent="0.2">
      <c r="B45" s="20"/>
      <c r="C45" s="20"/>
      <c r="D45" s="20"/>
      <c r="E45" s="20"/>
      <c r="F45" s="20"/>
      <c r="G45" s="20"/>
    </row>
    <row r="46" spans="2:7" x14ac:dyDescent="0.2">
      <c r="B46" s="20"/>
      <c r="C46" s="20"/>
      <c r="D46" s="20"/>
      <c r="E46" s="20"/>
      <c r="F46" s="20"/>
      <c r="G46" s="20"/>
    </row>
    <row r="47" spans="2:7" x14ac:dyDescent="0.2">
      <c r="B47" s="20"/>
      <c r="C47" s="20"/>
      <c r="D47" s="20"/>
      <c r="E47" s="20"/>
      <c r="F47" s="20"/>
      <c r="G47" s="20"/>
    </row>
    <row r="48" spans="2:7" x14ac:dyDescent="0.2">
      <c r="B48" s="20"/>
      <c r="C48" s="20"/>
      <c r="D48" s="20"/>
      <c r="E48" s="20"/>
      <c r="F48" s="20"/>
      <c r="G48" s="20"/>
    </row>
    <row r="49" spans="2:7" x14ac:dyDescent="0.2">
      <c r="B49" s="20"/>
      <c r="C49" s="20"/>
      <c r="D49" s="20"/>
      <c r="E49" s="20"/>
      <c r="F49" s="20"/>
      <c r="G49" s="20"/>
    </row>
    <row r="50" spans="2:7" x14ac:dyDescent="0.2">
      <c r="B50" s="20"/>
      <c r="C50" s="20"/>
      <c r="D50" s="20"/>
      <c r="E50" s="20"/>
      <c r="F50" s="20"/>
      <c r="G50" s="20"/>
    </row>
    <row r="51" spans="2:7" x14ac:dyDescent="0.2">
      <c r="B51" s="20"/>
      <c r="C51" s="20"/>
      <c r="D51" s="20"/>
      <c r="E51" s="20"/>
      <c r="F51" s="20"/>
      <c r="G51" s="20"/>
    </row>
    <row r="52" spans="2:7" x14ac:dyDescent="0.2">
      <c r="B52" s="20"/>
      <c r="C52" s="20"/>
      <c r="D52" s="20"/>
      <c r="E52" s="20"/>
      <c r="F52" s="20"/>
      <c r="G52" s="20"/>
    </row>
    <row r="53" spans="2:7" x14ac:dyDescent="0.2">
      <c r="B53" s="20"/>
      <c r="C53" s="20"/>
      <c r="D53" s="20"/>
      <c r="E53" s="20"/>
      <c r="F53" s="20"/>
      <c r="G53" s="20"/>
    </row>
    <row r="54" spans="2:7" x14ac:dyDescent="0.2">
      <c r="B54" s="20"/>
      <c r="C54" s="20"/>
      <c r="D54" s="20"/>
      <c r="E54" s="20"/>
      <c r="F54" s="20"/>
      <c r="G54" s="20"/>
    </row>
    <row r="55" spans="2:7" x14ac:dyDescent="0.2">
      <c r="B55" s="20"/>
      <c r="C55" s="20"/>
      <c r="D55" s="20"/>
      <c r="E55" s="20"/>
      <c r="F55" s="20"/>
      <c r="G55" s="20"/>
    </row>
    <row r="56" spans="2:7" x14ac:dyDescent="0.2">
      <c r="B56" s="20"/>
      <c r="C56" s="20"/>
      <c r="D56" s="20"/>
      <c r="E56" s="20"/>
      <c r="F56" s="20"/>
      <c r="G56" s="20"/>
    </row>
    <row r="57" spans="2:7" x14ac:dyDescent="0.2">
      <c r="B57" s="20"/>
      <c r="C57" s="20"/>
      <c r="D57" s="20"/>
      <c r="E57" s="20"/>
      <c r="F57" s="20"/>
      <c r="G57" s="20"/>
    </row>
    <row r="58" spans="2:7" x14ac:dyDescent="0.2">
      <c r="B58" s="20"/>
      <c r="C58" s="20"/>
      <c r="D58" s="20"/>
      <c r="E58" s="20"/>
      <c r="F58" s="20"/>
      <c r="G58" s="20"/>
    </row>
    <row r="59" spans="2:7" x14ac:dyDescent="0.2">
      <c r="B59" s="20"/>
      <c r="C59" s="20"/>
      <c r="D59" s="20"/>
      <c r="E59" s="20"/>
      <c r="F59" s="20"/>
      <c r="G59" s="20"/>
    </row>
    <row r="60" spans="2:7" x14ac:dyDescent="0.2">
      <c r="B60" s="20"/>
      <c r="C60" s="20"/>
      <c r="D60" s="20"/>
      <c r="E60" s="20"/>
      <c r="F60" s="20"/>
      <c r="G60" s="20"/>
    </row>
    <row r="61" spans="2:7" x14ac:dyDescent="0.2">
      <c r="B61" s="20"/>
      <c r="C61" s="20"/>
      <c r="D61" s="20"/>
      <c r="E61" s="20"/>
      <c r="F61" s="20"/>
      <c r="G61" s="20"/>
    </row>
    <row r="62" spans="2:7" x14ac:dyDescent="0.2">
      <c r="B62" s="20"/>
      <c r="C62" s="20"/>
      <c r="D62" s="20"/>
      <c r="E62" s="20"/>
      <c r="F62" s="20"/>
      <c r="G62" s="20"/>
    </row>
    <row r="63" spans="2:7" x14ac:dyDescent="0.2">
      <c r="B63" s="20"/>
      <c r="C63" s="20"/>
      <c r="D63" s="20"/>
      <c r="E63" s="20"/>
      <c r="F63" s="20"/>
      <c r="G63" s="20"/>
    </row>
    <row r="64" spans="2:7" x14ac:dyDescent="0.2">
      <c r="B64" s="20"/>
      <c r="C64" s="20"/>
      <c r="D64" s="20"/>
      <c r="E64" s="20"/>
      <c r="F64" s="20"/>
      <c r="G64" s="20"/>
    </row>
    <row r="65" spans="2:7" x14ac:dyDescent="0.2">
      <c r="B65" s="20"/>
      <c r="C65" s="20"/>
      <c r="D65" s="20"/>
      <c r="E65" s="20"/>
      <c r="F65" s="20"/>
      <c r="G65" s="20"/>
    </row>
    <row r="66" spans="2:7" x14ac:dyDescent="0.2">
      <c r="B66" s="20"/>
      <c r="C66" s="20"/>
      <c r="D66" s="20"/>
      <c r="E66" s="20"/>
      <c r="F66" s="20"/>
      <c r="G66" s="20"/>
    </row>
    <row r="67" spans="2:7" x14ac:dyDescent="0.2">
      <c r="B67" s="20"/>
      <c r="C67" s="20"/>
      <c r="D67" s="20"/>
      <c r="E67" s="20"/>
      <c r="F67" s="20"/>
      <c r="G67" s="20"/>
    </row>
    <row r="68" spans="2:7" x14ac:dyDescent="0.2">
      <c r="B68" s="20"/>
      <c r="C68" s="20"/>
      <c r="D68" s="20"/>
      <c r="E68" s="20"/>
      <c r="F68" s="20"/>
      <c r="G68" s="20"/>
    </row>
    <row r="69" spans="2:7" x14ac:dyDescent="0.2">
      <c r="B69" s="20"/>
      <c r="C69" s="20"/>
      <c r="D69" s="20"/>
      <c r="E69" s="20"/>
      <c r="F69" s="20"/>
      <c r="G69" s="20"/>
    </row>
    <row r="70" spans="2:7" x14ac:dyDescent="0.2">
      <c r="B70" s="20"/>
      <c r="C70" s="20"/>
      <c r="D70" s="20"/>
      <c r="E70" s="20"/>
      <c r="F70" s="20"/>
      <c r="G70" s="20"/>
    </row>
    <row r="71" spans="2:7" x14ac:dyDescent="0.2">
      <c r="B71" s="20"/>
      <c r="C71" s="20"/>
      <c r="D71" s="20"/>
      <c r="E71" s="20"/>
      <c r="F71" s="20"/>
      <c r="G71" s="20"/>
    </row>
    <row r="72" spans="2:7" x14ac:dyDescent="0.2">
      <c r="B72" s="20"/>
      <c r="C72" s="20"/>
      <c r="D72" s="20"/>
      <c r="E72" s="20"/>
      <c r="F72" s="20"/>
      <c r="G72" s="20"/>
    </row>
    <row r="73" spans="2:7" x14ac:dyDescent="0.2">
      <c r="B73" s="20"/>
      <c r="C73" s="20"/>
      <c r="D73" s="20"/>
      <c r="E73" s="20"/>
      <c r="F73" s="20"/>
      <c r="G73" s="20"/>
    </row>
    <row r="74" spans="2:7" x14ac:dyDescent="0.2">
      <c r="B74" s="20"/>
      <c r="C74" s="20"/>
      <c r="D74" s="20"/>
      <c r="E74" s="20"/>
      <c r="F74" s="20"/>
      <c r="G74" s="20"/>
    </row>
  </sheetData>
  <sheetProtection password="9FF7" sheet="1" objects="1" scenarios="1"/>
  <dataConsolidate/>
  <mergeCells count="31">
    <mergeCell ref="E21:G22"/>
    <mergeCell ref="B18:C18"/>
    <mergeCell ref="E18:G18"/>
    <mergeCell ref="B19:C19"/>
    <mergeCell ref="B20:C20"/>
    <mergeCell ref="F6:G6"/>
    <mergeCell ref="B7:C7"/>
    <mergeCell ref="F7:G7"/>
    <mergeCell ref="B8:C8"/>
    <mergeCell ref="F8:G8"/>
    <mergeCell ref="B6:C6"/>
    <mergeCell ref="B16:C16"/>
    <mergeCell ref="B9:C9"/>
    <mergeCell ref="F9:G9"/>
    <mergeCell ref="B10:C10"/>
    <mergeCell ref="B11:C11"/>
    <mergeCell ref="F11:G11"/>
    <mergeCell ref="F12:G12"/>
    <mergeCell ref="F13:G13"/>
    <mergeCell ref="B14:C14"/>
    <mergeCell ref="F14:G14"/>
    <mergeCell ref="B15:C15"/>
    <mergeCell ref="E15:G15"/>
    <mergeCell ref="F10:G10"/>
    <mergeCell ref="B5:C5"/>
    <mergeCell ref="F5:G5"/>
    <mergeCell ref="A1:E1"/>
    <mergeCell ref="B3:C3"/>
    <mergeCell ref="F3:G3"/>
    <mergeCell ref="B4:C4"/>
    <mergeCell ref="F4:G4"/>
  </mergeCells>
  <phoneticPr fontId="5" type="noConversion"/>
  <conditionalFormatting sqref="F16">
    <cfRule type="cellIs" priority="1" stopIfTrue="1" operator="notEqual">
      <formula>0</formula>
    </cfRule>
  </conditionalFormatting>
  <dataValidations count="3">
    <dataValidation type="list" allowBlank="1" showErrorMessage="1" error="Es können nur die Werte 0, 10, 22, 44, 66, 88 und 110 eingegeben werden." sqref="F16">
      <formula1>"0,10,22,44,66,88,110"</formula1>
    </dataValidation>
    <dataValidation type="list" allowBlank="1" showErrorMessage="1" sqref="B19:C19">
      <formula1>Einrichtungsformen</formula1>
    </dataValidation>
    <dataValidation type="list" allowBlank="1" showErrorMessage="1" sqref="B20:C20">
      <formula1>Trägerarten</formula1>
    </dataValidation>
  </dataValidations>
  <pageMargins left="0.75" right="0.75" top="0.98" bottom="0.98" header="0.51" footer="0.51"/>
  <pageSetup paperSize="9" scale="93" orientation="landscape"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BX903"/>
  <sheetViews>
    <sheetView showGridLines="0" zoomScaleNormal="100" workbookViewId="0">
      <pane xSplit="3" ySplit="2" topLeftCell="D3" activePane="bottomRight" state="frozen"/>
      <selection pane="topRight" activeCell="D1" sqref="D1"/>
      <selection pane="bottomLeft" activeCell="A3" sqref="A3"/>
      <selection pane="bottomRight" activeCell="Q3" sqref="Q3"/>
    </sheetView>
  </sheetViews>
  <sheetFormatPr baseColWidth="10" defaultRowHeight="12.75" x14ac:dyDescent="0.2"/>
  <cols>
    <col min="1" max="1" width="9.28515625" customWidth="1"/>
    <col min="2" max="2" width="8.7109375" customWidth="1"/>
    <col min="3" max="3" width="11.5703125" customWidth="1"/>
    <col min="4" max="4" width="14.28515625" style="21" customWidth="1"/>
    <col min="5" max="16" width="4.42578125" customWidth="1"/>
    <col min="17" max="17" width="5" customWidth="1"/>
    <col min="18" max="18" width="10.28515625" customWidth="1"/>
    <col min="19" max="19" width="9.42578125" customWidth="1"/>
    <col min="20" max="20" width="28.140625" customWidth="1"/>
    <col min="21" max="21" width="9.140625" customWidth="1"/>
    <col min="22" max="22" width="5.28515625" customWidth="1"/>
    <col min="23" max="47" width="6.7109375" hidden="1" customWidth="1"/>
    <col min="48" max="49" width="11.5703125" hidden="1" customWidth="1"/>
    <col min="50" max="50" width="30.140625" hidden="1" customWidth="1"/>
    <col min="51" max="54" width="3.140625" hidden="1" customWidth="1"/>
    <col min="55" max="59" width="2.28515625" hidden="1" customWidth="1"/>
    <col min="60" max="62" width="3.140625" hidden="1" customWidth="1"/>
    <col min="63" max="64" width="6.7109375" hidden="1" customWidth="1"/>
    <col min="65" max="74" width="11.5703125" hidden="1" customWidth="1"/>
    <col min="75" max="75" width="4.5703125" hidden="1" customWidth="1"/>
    <col min="76" max="76" width="11.5703125" hidden="1" customWidth="1"/>
    <col min="77" max="93" width="11.5703125" customWidth="1"/>
  </cols>
  <sheetData>
    <row r="1" spans="1:76" x14ac:dyDescent="0.2">
      <c r="A1" s="353" t="s">
        <v>27</v>
      </c>
      <c r="B1" s="353"/>
      <c r="C1" s="353"/>
      <c r="D1" s="353"/>
      <c r="E1" s="354" t="s">
        <v>28</v>
      </c>
      <c r="F1" s="354"/>
      <c r="P1" s="21"/>
      <c r="Q1" s="355" t="s">
        <v>29</v>
      </c>
      <c r="R1" s="356"/>
      <c r="S1" s="21"/>
      <c r="T1" s="21"/>
      <c r="U1" s="21"/>
      <c r="AX1" s="7" t="s">
        <v>30</v>
      </c>
    </row>
    <row r="2" spans="1:76" ht="75.75" customHeight="1" x14ac:dyDescent="0.2">
      <c r="A2" s="23" t="s">
        <v>31</v>
      </c>
      <c r="B2" s="24" t="s">
        <v>32</v>
      </c>
      <c r="C2" s="25" t="s">
        <v>33</v>
      </c>
      <c r="D2" s="26"/>
      <c r="E2" s="173">
        <v>1</v>
      </c>
      <c r="F2" s="174">
        <v>2</v>
      </c>
      <c r="G2" s="174">
        <v>3</v>
      </c>
      <c r="H2" s="173">
        <v>4</v>
      </c>
      <c r="I2" s="174">
        <v>5</v>
      </c>
      <c r="J2" s="174">
        <v>6</v>
      </c>
      <c r="K2" s="173">
        <v>7</v>
      </c>
      <c r="L2" s="174">
        <v>8</v>
      </c>
      <c r="M2" s="174">
        <v>9</v>
      </c>
      <c r="N2" s="173">
        <v>10</v>
      </c>
      <c r="O2" s="174">
        <v>11</v>
      </c>
      <c r="P2" s="174">
        <v>12</v>
      </c>
      <c r="Q2" s="181" t="s">
        <v>34</v>
      </c>
      <c r="R2" s="182" t="s">
        <v>35</v>
      </c>
      <c r="S2" s="29" t="str">
        <f>IF(COUNTIF(S3:S902,"")=900,"OK","Daten kontrollieren!")</f>
        <v>OK</v>
      </c>
      <c r="AW2">
        <v>0</v>
      </c>
      <c r="AX2" t="s">
        <v>36</v>
      </c>
      <c r="AY2">
        <v>1</v>
      </c>
      <c r="AZ2">
        <v>2</v>
      </c>
      <c r="BA2">
        <v>3</v>
      </c>
      <c r="BB2" s="248">
        <v>4</v>
      </c>
      <c r="BC2" s="248">
        <v>5</v>
      </c>
      <c r="BD2" s="248">
        <v>6</v>
      </c>
      <c r="BE2" s="248">
        <v>7</v>
      </c>
      <c r="BF2" s="248">
        <v>8</v>
      </c>
      <c r="BG2" s="248">
        <v>9</v>
      </c>
      <c r="BH2" s="248">
        <v>10</v>
      </c>
      <c r="BI2" s="248">
        <v>11</v>
      </c>
      <c r="BJ2" s="248">
        <v>12</v>
      </c>
      <c r="BL2" s="248">
        <v>1</v>
      </c>
      <c r="BM2" s="248">
        <v>2</v>
      </c>
      <c r="BN2" s="248">
        <v>3</v>
      </c>
      <c r="BO2" s="248">
        <v>4</v>
      </c>
      <c r="BP2" s="248">
        <v>5</v>
      </c>
      <c r="BQ2" s="248">
        <v>6</v>
      </c>
      <c r="BR2" s="248">
        <v>7</v>
      </c>
      <c r="BS2" s="248">
        <v>8</v>
      </c>
      <c r="BT2" s="248">
        <v>9</v>
      </c>
      <c r="BU2" s="248">
        <v>10</v>
      </c>
      <c r="BV2" s="248">
        <v>11</v>
      </c>
      <c r="BW2" s="248">
        <v>12</v>
      </c>
    </row>
    <row r="3" spans="1:76" ht="15" customHeight="1" x14ac:dyDescent="0.2">
      <c r="A3" s="347">
        <v>1</v>
      </c>
      <c r="B3" s="350"/>
      <c r="C3" s="344" t="s">
        <v>37</v>
      </c>
      <c r="D3" s="176" t="s">
        <v>38</v>
      </c>
      <c r="E3" s="252"/>
      <c r="F3" s="252"/>
      <c r="G3" s="252"/>
      <c r="H3" s="252"/>
      <c r="I3" s="252"/>
      <c r="J3" s="252"/>
      <c r="K3" s="252"/>
      <c r="L3" s="252"/>
      <c r="M3" s="175"/>
      <c r="N3" s="175"/>
      <c r="O3" s="175"/>
      <c r="P3" s="175"/>
      <c r="Q3" s="183" t="str">
        <f t="shared" ref="Q3" si="0">IF(BK3="","",BX5)</f>
        <v/>
      </c>
      <c r="R3" s="172"/>
      <c r="S3" s="341" t="str">
        <f>IF((COUNTBLANK(E3:Q3)+COUNTBLANK(E4:Q4)+COUNTBLANK(E5:Q5))/3=COUNTBLANK(E3:Q3),"","Bitte alle drei Zeilen ausfüllen")</f>
        <v/>
      </c>
      <c r="T3" s="8" t="s">
        <v>40</v>
      </c>
      <c r="U3" s="9"/>
      <c r="W3">
        <f t="shared" ref="W3:AH3" si="1">IF(E3=4.5,E4,0)</f>
        <v>0</v>
      </c>
      <c r="X3">
        <f t="shared" si="1"/>
        <v>0</v>
      </c>
      <c r="Y3">
        <f t="shared" si="1"/>
        <v>0</v>
      </c>
      <c r="Z3">
        <f t="shared" si="1"/>
        <v>0</v>
      </c>
      <c r="AA3">
        <f t="shared" si="1"/>
        <v>0</v>
      </c>
      <c r="AB3">
        <f t="shared" si="1"/>
        <v>0</v>
      </c>
      <c r="AC3">
        <f t="shared" si="1"/>
        <v>0</v>
      </c>
      <c r="AD3">
        <f t="shared" si="1"/>
        <v>0</v>
      </c>
      <c r="AE3">
        <f t="shared" si="1"/>
        <v>0</v>
      </c>
      <c r="AF3">
        <f t="shared" si="1"/>
        <v>0</v>
      </c>
      <c r="AG3">
        <f t="shared" si="1"/>
        <v>0</v>
      </c>
      <c r="AH3">
        <f t="shared" si="1"/>
        <v>0</v>
      </c>
      <c r="AJ3">
        <f t="shared" ref="AJ3:AU3" si="2">IF(E3=4.5,1,0)</f>
        <v>0</v>
      </c>
      <c r="AK3">
        <f t="shared" si="2"/>
        <v>0</v>
      </c>
      <c r="AL3">
        <f t="shared" si="2"/>
        <v>0</v>
      </c>
      <c r="AM3">
        <f t="shared" si="2"/>
        <v>0</v>
      </c>
      <c r="AN3">
        <f t="shared" si="2"/>
        <v>0</v>
      </c>
      <c r="AO3">
        <f t="shared" si="2"/>
        <v>0</v>
      </c>
      <c r="AP3">
        <f t="shared" si="2"/>
        <v>0</v>
      </c>
      <c r="AQ3">
        <f t="shared" si="2"/>
        <v>0</v>
      </c>
      <c r="AR3">
        <f t="shared" si="2"/>
        <v>0</v>
      </c>
      <c r="AS3">
        <f t="shared" si="2"/>
        <v>0</v>
      </c>
      <c r="AT3">
        <f t="shared" si="2"/>
        <v>0</v>
      </c>
      <c r="AU3">
        <f t="shared" si="2"/>
        <v>0</v>
      </c>
      <c r="AW3">
        <v>1</v>
      </c>
      <c r="AX3" t="s">
        <v>41</v>
      </c>
      <c r="BK3" s="340" t="str">
        <f>IF(ISNA(HLOOKUP(MAX($AY4:$BJ4),$AY4:$BJ5,2,FALSE)),"",IF(R4&gt;0,IF(COUNTIF($AY4:$BJ4,MAX($AY4:$BJ4))&gt;1,HLOOKUP(MAX($AY4:$BJ4),$AY4:$BJ5,2),HLOOKUP(MAX($AY4:$BJ4),$AY4:$BJ5,2,FALSE)),""))</f>
        <v/>
      </c>
      <c r="BL3" s="34">
        <f>IF(E5="",0,IF($Q5=E5,IF(COUNTIF(E5:$P5,E5)&gt;$R4,E3,$Q3),E3))</f>
        <v>0</v>
      </c>
      <c r="BM3" s="34">
        <f>IF(F5="",0,IF($Q5=F5,IF(COUNTIF(F5:$P5,F5)&gt;$R4,F3,$Q3),F3))</f>
        <v>0</v>
      </c>
      <c r="BN3" s="34">
        <f>IF(G5="",0,IF($Q5=G5,IF(COUNTIF(G5:$P5,G5)&gt;$R4,G3,$Q3),G3))</f>
        <v>0</v>
      </c>
      <c r="BO3" s="34">
        <f>IF(H5="",0,IF($Q5=H5,IF(COUNTIF(H5:$P5,H5)&gt;$R4,H3,$Q3),H3))</f>
        <v>0</v>
      </c>
      <c r="BP3" s="34">
        <f>IF(I5="",0,IF($Q5=I5,IF(COUNTIF(I5:$P5,I5)&gt;$R4,I3,$Q3),I3))</f>
        <v>0</v>
      </c>
      <c r="BQ3" s="34">
        <f>IF(J5="",0,IF($Q5=J5,IF(COUNTIF(J5:$P5,J5)&gt;$R4,J3,$Q3),J3))</f>
        <v>0</v>
      </c>
      <c r="BR3" s="34">
        <f>IF(K5="",0,IF($Q5=K5,IF(COUNTIF(K5:$P5,K5)&gt;$R4,K3,$Q3),K3))</f>
        <v>0</v>
      </c>
      <c r="BS3" s="34">
        <f>IF(L5="",0,IF($Q5=L5,IF(COUNTIF(L5:$P5,L5)&gt;$R4,L3,$Q3),L3))</f>
        <v>0</v>
      </c>
      <c r="BT3" s="34">
        <f>IF(M5="",0,IF($Q5=M5,IF(COUNTIF(M5:$P5,M5)&gt;$R4,M3,$Q3),M3))</f>
        <v>0</v>
      </c>
      <c r="BU3" s="34">
        <f>IF(N5="",0,IF($Q5=N5,IF(COUNTIF(N5:$P5,N5)&gt;$R4,N3,$Q3),N3))</f>
        <v>0</v>
      </c>
      <c r="BV3" s="34">
        <f>IF(O5="",0,IF($Q5=O5,IF(COUNTIF(O5:$P5,O5)&gt;$R4,O3,$Q3),O3))</f>
        <v>0</v>
      </c>
      <c r="BW3" s="34">
        <f>IF(P5="",0,IF($Q5=P5,IF(COUNTIF(P5:$P5,P5)&gt;$R4,P3,$Q3),P3))</f>
        <v>0</v>
      </c>
      <c r="BX3">
        <f>IF(P3="",IF(O3="",IF(N3="",IF(M3="",IF(L3="",IF(K3="",IF(J3="",IF(I3="",H3,I3),J3),K3),L3),M3),N3),O3),P3)</f>
        <v>0</v>
      </c>
    </row>
    <row r="4" spans="1:76" ht="15.75" customHeight="1" x14ac:dyDescent="0.2">
      <c r="A4" s="348"/>
      <c r="B4" s="351"/>
      <c r="C4" s="345"/>
      <c r="D4" s="176" t="s">
        <v>42</v>
      </c>
      <c r="E4" s="252"/>
      <c r="F4" s="252"/>
      <c r="G4" s="252"/>
      <c r="H4" s="252"/>
      <c r="I4" s="252"/>
      <c r="J4" s="252"/>
      <c r="K4" s="252"/>
      <c r="L4" s="252"/>
      <c r="M4" s="175"/>
      <c r="N4" s="175"/>
      <c r="O4" s="175"/>
      <c r="P4" s="175"/>
      <c r="Q4" s="183"/>
      <c r="R4" s="35">
        <f>IF(R3&lt;15,0,IF(R3&lt;30,1,IF(R3&lt;45,2,3)))</f>
        <v>0</v>
      </c>
      <c r="S4" s="342"/>
      <c r="T4" s="36" t="str">
        <f>Fördertabelle!E4</f>
        <v>Schulkind</v>
      </c>
      <c r="U4" s="37">
        <f>Fördertabelle!E5</f>
        <v>1.2</v>
      </c>
      <c r="AW4">
        <v>2</v>
      </c>
      <c r="AX4" t="s">
        <v>43</v>
      </c>
      <c r="AY4" t="str">
        <f t="shared" ref="AY4:BJ4" si="3">IF(AY5="","",COUNTIF($E5:$P5,AY5))</f>
        <v/>
      </c>
      <c r="AZ4" t="str">
        <f t="shared" si="3"/>
        <v/>
      </c>
      <c r="BA4" t="str">
        <f t="shared" si="3"/>
        <v/>
      </c>
      <c r="BB4" t="str">
        <f t="shared" si="3"/>
        <v/>
      </c>
      <c r="BC4" t="str">
        <f t="shared" si="3"/>
        <v/>
      </c>
      <c r="BD4" t="str">
        <f t="shared" si="3"/>
        <v/>
      </c>
      <c r="BE4" t="str">
        <f t="shared" si="3"/>
        <v/>
      </c>
      <c r="BF4" t="str">
        <f t="shared" si="3"/>
        <v/>
      </c>
      <c r="BG4" t="str">
        <f t="shared" si="3"/>
        <v/>
      </c>
      <c r="BH4" t="str">
        <f t="shared" si="3"/>
        <v/>
      </c>
      <c r="BI4" t="str">
        <f t="shared" si="3"/>
        <v/>
      </c>
      <c r="BJ4" t="str">
        <f t="shared" si="3"/>
        <v/>
      </c>
      <c r="BK4" s="340"/>
      <c r="BL4" s="34">
        <f>IF($Q5=E5,IF(COUNTIF(E5:$P5,E5)&gt;$R4,E4,$Q4),E4)</f>
        <v>0</v>
      </c>
      <c r="BM4" s="34">
        <f>IF($Q5=F5,IF(COUNTIF(F5:$P5,F5)&gt;$R4,F4,$Q4),F4)</f>
        <v>0</v>
      </c>
      <c r="BN4" s="34">
        <f>IF($Q5=G5,IF(COUNTIF(G5:$P5,G5)&gt;$R4,G4,$Q4),G4)</f>
        <v>0</v>
      </c>
      <c r="BO4" s="34">
        <f>IF($Q5=H5,IF(COUNTIF(H5:$P5,H5)&gt;$R4,H4,$Q4),H4)</f>
        <v>0</v>
      </c>
      <c r="BP4" s="34">
        <f>IF($Q5=I5,IF(COUNTIF(I5:$P5,I5)&gt;$R4,I4,$Q4),I4)</f>
        <v>0</v>
      </c>
      <c r="BQ4" s="34">
        <f>IF($Q5=J5,IF(COUNTIF(J5:$P5,J5)&gt;$R4,J4,$Q4),J4)</f>
        <v>0</v>
      </c>
      <c r="BR4" s="34">
        <f>IF($Q5=K5,IF(COUNTIF(K5:$P5,K5)&gt;$R4,K4,$Q4),K4)</f>
        <v>0</v>
      </c>
      <c r="BS4" s="34">
        <f>IF($Q5=L5,IF(COUNTIF(L5:$P5,L5)&gt;$R4,L4,$Q4),L4)</f>
        <v>0</v>
      </c>
      <c r="BT4" s="34">
        <f>IF($Q5=M5,IF(COUNTIF(M5:$P5,M5)&gt;$R4,M4,$Q4),M4)</f>
        <v>0</v>
      </c>
      <c r="BU4" s="34">
        <f>IF($Q5=N5,IF(COUNTIF(N5:$P5,N5)&gt;$R4,N4,$Q4),N4)</f>
        <v>0</v>
      </c>
      <c r="BV4" s="34">
        <f>IF($Q5=O5,IF(COUNTIF(O5:$P5,O5)&gt;$R4,O4,$Q4),O4)</f>
        <v>0</v>
      </c>
      <c r="BW4" s="34">
        <f>IF($Q5=P5,IF(COUNTIF(P5:$P5,P5)&gt;$R4,P4,$Q4),P4)</f>
        <v>0</v>
      </c>
      <c r="BX4" t="str">
        <f>IF(BX3="",IF(G3="",IF(F3="",E3,F3),G3),"")</f>
        <v/>
      </c>
    </row>
    <row r="5" spans="1:76" ht="14.25" customHeight="1" x14ac:dyDescent="0.2">
      <c r="A5" s="349"/>
      <c r="B5" s="352"/>
      <c r="C5" s="346"/>
      <c r="D5" s="177" t="s">
        <v>44</v>
      </c>
      <c r="E5" s="252" t="str">
        <f>IF(E3&gt;0,1,"")</f>
        <v/>
      </c>
      <c r="F5" s="252" t="str">
        <f t="shared" ref="F5:L5" si="4">IF(F3&gt;0,1,"")</f>
        <v/>
      </c>
      <c r="G5" s="252" t="str">
        <f t="shared" si="4"/>
        <v/>
      </c>
      <c r="H5" s="252" t="str">
        <f t="shared" si="4"/>
        <v/>
      </c>
      <c r="I5" s="252" t="str">
        <f t="shared" si="4"/>
        <v/>
      </c>
      <c r="J5" s="252" t="str">
        <f t="shared" si="4"/>
        <v/>
      </c>
      <c r="K5" s="252" t="str">
        <f t="shared" si="4"/>
        <v/>
      </c>
      <c r="L5" s="252" t="str">
        <f t="shared" si="4"/>
        <v/>
      </c>
      <c r="M5" s="175"/>
      <c r="N5" s="175"/>
      <c r="O5" s="175"/>
      <c r="P5" s="175"/>
      <c r="Q5" s="184" t="str">
        <f t="shared" ref="Q5" si="5">IF(BK3="","",BK3)</f>
        <v/>
      </c>
      <c r="R5" s="38" t="str">
        <f>IF(BK3="","",BK3)</f>
        <v/>
      </c>
      <c r="S5" s="343"/>
      <c r="T5" s="36" t="str">
        <f>Fördertabelle!G4</f>
        <v>Migration</v>
      </c>
      <c r="U5" s="37">
        <v>1.3</v>
      </c>
      <c r="AW5">
        <v>3</v>
      </c>
      <c r="AX5" t="s">
        <v>45</v>
      </c>
      <c r="AY5" t="str">
        <f>IF(E5="","",E5)</f>
        <v/>
      </c>
      <c r="AZ5" t="str">
        <f>IF(OR(E5=F5,COUNTIF($AY5:AY5,F5)&gt;0),"",F5)</f>
        <v/>
      </c>
      <c r="BA5" t="str">
        <f>IF(OR(F5=G5,COUNTIF($AY5:AZ5,G5)&gt;0),"",G5)</f>
        <v/>
      </c>
      <c r="BB5" t="str">
        <f>IF(OR(G5=H5,COUNTIF($AY5:BA5,H5)&gt;0),"",H5)</f>
        <v/>
      </c>
      <c r="BC5" t="str">
        <f>IF(OR(H5=I5,COUNTIF($AY5:BB5,I5)&gt;0),"",I5)</f>
        <v/>
      </c>
      <c r="BD5" t="str">
        <f>IF(OR(I5=J5,COUNTIF($AY5:BC5,J5)&gt;0),"",J5)</f>
        <v/>
      </c>
      <c r="BE5" t="str">
        <f>IF(OR(J5=K5,COUNTIF($AY5:BD5,K5)&gt;0),"",K5)</f>
        <v/>
      </c>
      <c r="BF5" t="str">
        <f>IF(OR(K5=L5,COUNTIF($AY5:BE5,L5)&gt;0),"",L5)</f>
        <v/>
      </c>
      <c r="BG5" t="str">
        <f>IF(OR(L5=M5,COUNTIF($AY5:BF5,M5)&gt;0),"",M5)</f>
        <v/>
      </c>
      <c r="BH5" t="str">
        <f>IF(OR(M5=N5,COUNTIF($AY5:BG5,N5)&gt;0),"",N5)</f>
        <v/>
      </c>
      <c r="BI5" t="str">
        <f>IF(OR(N5=O5,COUNTIF($AY5:BH5,O5)&gt;0),"",O5)</f>
        <v/>
      </c>
      <c r="BJ5" t="str">
        <f>IF(OR(O5=P5,COUNTIF($AY5:BI5,P5)&gt;0),"",P5)</f>
        <v/>
      </c>
      <c r="BK5" s="340"/>
      <c r="BL5" s="34" t="str">
        <f>IF($Q5=E5,IF(COUNTIF(E5:$P5,E5)&gt;$R4,E5,$Q5),E5)</f>
        <v/>
      </c>
      <c r="BM5" s="34" t="str">
        <f>IF($Q5=F5,IF(COUNTIF(F5:$P5,F5)&gt;$R4,F5,$Q5),F5)</f>
        <v/>
      </c>
      <c r="BN5" s="34" t="str">
        <f>IF($Q5=G5,IF(COUNTIF(G5:$P5,G5)&gt;$R4,G5,$Q5),G5)</f>
        <v/>
      </c>
      <c r="BO5" s="34" t="str">
        <f>IF($Q5=H5,IF(COUNTIF(H5:$P5,H5)&gt;$R4,H5,$Q5),H5)</f>
        <v/>
      </c>
      <c r="BP5" s="34" t="str">
        <f>IF($Q5=I5,IF(COUNTIF(I5:$P5,I5)&gt;$R4,I5,$Q5),I5)</f>
        <v/>
      </c>
      <c r="BQ5" s="34" t="str">
        <f>IF($Q5=J5,IF(COUNTIF(J5:$P5,J5)&gt;$R4,J5,$Q5),J5)</f>
        <v/>
      </c>
      <c r="BR5" s="34" t="str">
        <f>IF($Q5=K5,IF(COUNTIF(K5:$P5,K5)&gt;$R4,K5,$Q5),K5)</f>
        <v/>
      </c>
      <c r="BS5" s="34" t="str">
        <f>IF($Q5=L5,IF(COUNTIF(L5:$P5,L5)&gt;$R4,L5,$Q5),L5)</f>
        <v/>
      </c>
      <c r="BT5" s="34" t="str">
        <f>IF($Q5=M5,IF(COUNTIF(M5:$P5,M5)&gt;$R4,M5,$Q5),M5)</f>
        <v/>
      </c>
      <c r="BU5" s="34" t="str">
        <f>IF($Q5=N5,IF(COUNTIF(N5:$P5,N5)&gt;$R4,N5,$Q5),N5)</f>
        <v/>
      </c>
      <c r="BV5" s="34" t="str">
        <f>IF($Q5=O5,IF(COUNTIF(O5:$P5,O5)&gt;$R4,O5,$Q5),O5)</f>
        <v/>
      </c>
      <c r="BW5" s="34" t="str">
        <f>IF($Q5=P5,IF(COUNTIF(P5:$P5,P5)&gt;$R4,P5,$Q5),P5)</f>
        <v/>
      </c>
      <c r="BX5" t="str">
        <f>IF(BX3&gt;0,BX3,BX4)</f>
        <v/>
      </c>
    </row>
    <row r="6" spans="1:76" ht="12.75" customHeight="1" x14ac:dyDescent="0.2">
      <c r="A6" s="347">
        <v>2</v>
      </c>
      <c r="B6" s="350"/>
      <c r="C6" s="344" t="s">
        <v>46</v>
      </c>
      <c r="D6" s="176" t="s">
        <v>38</v>
      </c>
      <c r="E6" s="252"/>
      <c r="F6" s="252"/>
      <c r="G6" s="252"/>
      <c r="H6" s="252"/>
      <c r="I6" s="252"/>
      <c r="J6" s="252"/>
      <c r="K6" s="252"/>
      <c r="L6" s="252"/>
      <c r="M6" s="175"/>
      <c r="N6" s="175"/>
      <c r="O6" s="175"/>
      <c r="P6" s="175"/>
      <c r="Q6" s="183" t="str">
        <f t="shared" ref="Q6" si="6">IF(BK6="","",BX8)</f>
        <v/>
      </c>
      <c r="R6" s="172"/>
      <c r="S6" s="341" t="str">
        <f>IF((COUNTBLANK(E6:Q6)+COUNTBLANK(E7:Q7)+COUNTBLANK(E8:Q8))/3=COUNTBLANK(E6:Q6),"","Bitte alle drei Zeilen ausfüllen")</f>
        <v/>
      </c>
      <c r="T6" s="36" t="str">
        <f>Fördertabelle!K4</f>
        <v>behindert</v>
      </c>
      <c r="U6" s="39">
        <f>Fördertabelle!K5</f>
        <v>4.5</v>
      </c>
      <c r="W6">
        <f t="shared" ref="W6:AH6" si="7">IF(E6=4.5,E7,0)</f>
        <v>0</v>
      </c>
      <c r="X6">
        <f t="shared" si="7"/>
        <v>0</v>
      </c>
      <c r="Y6">
        <f t="shared" si="7"/>
        <v>0</v>
      </c>
      <c r="Z6">
        <f t="shared" si="7"/>
        <v>0</v>
      </c>
      <c r="AA6">
        <f t="shared" si="7"/>
        <v>0</v>
      </c>
      <c r="AB6">
        <f t="shared" si="7"/>
        <v>0</v>
      </c>
      <c r="AC6">
        <f t="shared" si="7"/>
        <v>0</v>
      </c>
      <c r="AD6">
        <f t="shared" si="7"/>
        <v>0</v>
      </c>
      <c r="AE6">
        <f t="shared" si="7"/>
        <v>0</v>
      </c>
      <c r="AF6">
        <f t="shared" si="7"/>
        <v>0</v>
      </c>
      <c r="AG6">
        <f t="shared" si="7"/>
        <v>0</v>
      </c>
      <c r="AH6">
        <f t="shared" si="7"/>
        <v>0</v>
      </c>
      <c r="AJ6">
        <f t="shared" ref="AJ6:AU6" si="8">IF(E6=4.5,1,0)</f>
        <v>0</v>
      </c>
      <c r="AK6">
        <f t="shared" si="8"/>
        <v>0</v>
      </c>
      <c r="AL6">
        <f t="shared" si="8"/>
        <v>0</v>
      </c>
      <c r="AM6">
        <f t="shared" si="8"/>
        <v>0</v>
      </c>
      <c r="AN6">
        <f t="shared" si="8"/>
        <v>0</v>
      </c>
      <c r="AO6">
        <f t="shared" si="8"/>
        <v>0</v>
      </c>
      <c r="AP6">
        <f t="shared" si="8"/>
        <v>0</v>
      </c>
      <c r="AQ6">
        <f t="shared" si="8"/>
        <v>0</v>
      </c>
      <c r="AR6">
        <f t="shared" si="8"/>
        <v>0</v>
      </c>
      <c r="AS6">
        <f t="shared" si="8"/>
        <v>0</v>
      </c>
      <c r="AT6">
        <f t="shared" si="8"/>
        <v>0</v>
      </c>
      <c r="AU6">
        <f t="shared" si="8"/>
        <v>0</v>
      </c>
      <c r="BK6" s="340" t="str">
        <f>IF(ISNA(HLOOKUP(MAX($AY7:$BJ7),$AY7:$BJ8,2,FALSE)),"",IF(R7&gt;0,IF(COUNTIF($AY7:$BJ7,MAX($AY7:$BJ7))&gt;1,HLOOKUP(MAX($AY7:$BJ7),$AY7:$BJ8,2),HLOOKUP(MAX($AY7:$BJ7),$AY7:$BJ8,2,FALSE)),""))</f>
        <v/>
      </c>
      <c r="BL6" s="34">
        <f>IF(E8="",0,IF($Q8=E8,IF(COUNTIF(E8:$P8,E8)&gt;$R7,E6,$Q6),E6))</f>
        <v>0</v>
      </c>
      <c r="BM6" s="34">
        <f>IF(F8="",0,IF($Q8=F8,IF(COUNTIF(F8:$P8,F8)&gt;$R7,F6,$Q6),F6))</f>
        <v>0</v>
      </c>
      <c r="BN6" s="34">
        <f>IF(G8="",0,IF($Q8=G8,IF(COUNTIF(G8:$P8,G8)&gt;$R7,G6,$Q6),G6))</f>
        <v>0</v>
      </c>
      <c r="BO6" s="34">
        <f>IF(H8="",0,IF($Q8=H8,IF(COUNTIF(H8:$P8,H8)&gt;$R7,H6,$Q6),H6))</f>
        <v>0</v>
      </c>
      <c r="BP6" s="34">
        <f>IF(I8="",0,IF($Q8=I8,IF(COUNTIF(I8:$P8,I8)&gt;$R7,I6,$Q6),I6))</f>
        <v>0</v>
      </c>
      <c r="BQ6" s="34">
        <f>IF(J8="",0,IF($Q8=J8,IF(COUNTIF(J8:$P8,J8)&gt;$R7,J6,$Q6),J6))</f>
        <v>0</v>
      </c>
      <c r="BR6" s="34">
        <f>IF(K8="",0,IF($Q8=K8,IF(COUNTIF(K8:$P8,K8)&gt;$R7,K6,$Q6),K6))</f>
        <v>0</v>
      </c>
      <c r="BS6" s="34">
        <f>IF(L8="",0,IF($Q8=L8,IF(COUNTIF(L8:$P8,L8)&gt;$R7,L6,$Q6),L6))</f>
        <v>0</v>
      </c>
      <c r="BT6" s="34">
        <f>IF(M8="",0,IF($Q8=M8,IF(COUNTIF(M8:$P8,M8)&gt;$R7,M6,$Q6),M6))</f>
        <v>0</v>
      </c>
      <c r="BU6" s="34">
        <f>IF(N8="",0,IF($Q8=N8,IF(COUNTIF(N8:$P8,N8)&gt;$R7,N6,$Q6),N6))</f>
        <v>0</v>
      </c>
      <c r="BV6" s="34">
        <f>IF(O8="",0,IF($Q8=O8,IF(COUNTIF(O8:$P8,O8)&gt;$R7,O6,$Q6),O6))</f>
        <v>0</v>
      </c>
      <c r="BW6" s="34">
        <f>IF(P8="",0,IF($Q8=P8,IF(COUNTIF(P8:$P8,P8)&gt;$R7,P6,$Q6),P6))</f>
        <v>0</v>
      </c>
      <c r="BX6">
        <f>IF(P6="",IF(O6="",IF(N6="",IF(M6="",IF(L6="",IF(K6="",IF(J6="",IF(I6="",H6,I6),J6),K6),L6),M6),N6),O6),P6)</f>
        <v>0</v>
      </c>
    </row>
    <row r="7" spans="1:76" ht="12.75" customHeight="1" x14ac:dyDescent="0.2">
      <c r="A7" s="348"/>
      <c r="B7" s="351"/>
      <c r="C7" s="345"/>
      <c r="D7" s="176" t="s">
        <v>42</v>
      </c>
      <c r="E7" s="252"/>
      <c r="F7" s="252"/>
      <c r="G7" s="252"/>
      <c r="H7" s="252"/>
      <c r="I7" s="252"/>
      <c r="J7" s="252"/>
      <c r="K7" s="252"/>
      <c r="L7" s="252"/>
      <c r="M7" s="175"/>
      <c r="N7" s="175"/>
      <c r="O7" s="175"/>
      <c r="P7" s="175"/>
      <c r="Q7" s="183"/>
      <c r="R7" s="35">
        <f>IF(R6&lt;15,0,IF(R6&lt;30,1,IF(R6&lt;45,2,3)))</f>
        <v>0</v>
      </c>
      <c r="S7" s="342"/>
      <c r="T7" s="36" t="s">
        <v>48</v>
      </c>
      <c r="U7" s="39">
        <f>IF(MIN('Berechnung 4_5 _ x'!E31:F32)=0,4.5,MIN('Berechnung 4_5 _ x'!E31:F32))</f>
        <v>4.5</v>
      </c>
      <c r="AY7" t="str">
        <f t="shared" ref="AY7:BJ7" si="9">IF(AY8="","",COUNTIF($E8:$P8,AY8))</f>
        <v/>
      </c>
      <c r="AZ7" t="str">
        <f t="shared" si="9"/>
        <v/>
      </c>
      <c r="BA7" t="str">
        <f t="shared" si="9"/>
        <v/>
      </c>
      <c r="BB7" t="str">
        <f t="shared" si="9"/>
        <v/>
      </c>
      <c r="BC7" t="str">
        <f t="shared" si="9"/>
        <v/>
      </c>
      <c r="BD7" t="str">
        <f t="shared" si="9"/>
        <v/>
      </c>
      <c r="BE7" t="str">
        <f t="shared" si="9"/>
        <v/>
      </c>
      <c r="BF7" t="str">
        <f t="shared" si="9"/>
        <v/>
      </c>
      <c r="BG7" t="str">
        <f t="shared" si="9"/>
        <v/>
      </c>
      <c r="BH7" t="str">
        <f t="shared" si="9"/>
        <v/>
      </c>
      <c r="BI7" t="str">
        <f t="shared" si="9"/>
        <v/>
      </c>
      <c r="BJ7" t="str">
        <f t="shared" si="9"/>
        <v/>
      </c>
      <c r="BK7" s="340"/>
      <c r="BL7" s="34">
        <f>IF($Q8=E8,IF(COUNTIF(E8:$P8,E8)&gt;$R7,E7,$Q7),E7)</f>
        <v>0</v>
      </c>
      <c r="BM7" s="34">
        <f>IF($Q8=F8,IF(COUNTIF(F8:$P8,F8)&gt;$R7,F7,$Q7),F7)</f>
        <v>0</v>
      </c>
      <c r="BN7" s="34">
        <f>IF($Q8=G8,IF(COUNTIF(G8:$P8,G8)&gt;$R7,G7,$Q7),G7)</f>
        <v>0</v>
      </c>
      <c r="BO7" s="34">
        <f>IF($Q8=H8,IF(COUNTIF(H8:$P8,H8)&gt;$R7,H7,$Q7),H7)</f>
        <v>0</v>
      </c>
      <c r="BP7" s="34">
        <f>IF($Q8=I8,IF(COUNTIF(I8:$P8,I8)&gt;$R7,I7,$Q7),I7)</f>
        <v>0</v>
      </c>
      <c r="BQ7" s="34">
        <f>IF($Q8=J8,IF(COUNTIF(J8:$P8,J8)&gt;$R7,J7,$Q7),J7)</f>
        <v>0</v>
      </c>
      <c r="BR7" s="34">
        <f>IF($Q8=K8,IF(COUNTIF(K8:$P8,K8)&gt;$R7,K7,$Q7),K7)</f>
        <v>0</v>
      </c>
      <c r="BS7" s="34">
        <f>IF($Q8=L8,IF(COUNTIF(L8:$P8,L8)&gt;$R7,L7,$Q7),L7)</f>
        <v>0</v>
      </c>
      <c r="BT7" s="34">
        <f>IF($Q8=M8,IF(COUNTIF(M8:$P8,M8)&gt;$R7,M7,$Q7),M7)</f>
        <v>0</v>
      </c>
      <c r="BU7" s="34">
        <f>IF($Q8=N8,IF(COUNTIF(N8:$P8,N8)&gt;$R7,N7,$Q7),N7)</f>
        <v>0</v>
      </c>
      <c r="BV7" s="34">
        <f>IF($Q8=O8,IF(COUNTIF(O8:$P8,O8)&gt;$R7,O7,$Q7),O7)</f>
        <v>0</v>
      </c>
      <c r="BW7" s="34">
        <f>IF($Q8=P8,IF(COUNTIF(P8:$P8,P8)&gt;$R7,P7,$Q7),P7)</f>
        <v>0</v>
      </c>
      <c r="BX7" t="str">
        <f>IF(BX6="",IF(G6="",IF(F6="",E6,F6),G6),"")</f>
        <v/>
      </c>
    </row>
    <row r="8" spans="1:76" ht="12.75" customHeight="1" x14ac:dyDescent="0.2">
      <c r="A8" s="349"/>
      <c r="B8" s="352"/>
      <c r="C8" s="346"/>
      <c r="D8" s="177" t="s">
        <v>44</v>
      </c>
      <c r="E8" s="252" t="str">
        <f>IF(E6&gt;0,1,"")</f>
        <v/>
      </c>
      <c r="F8" s="252" t="str">
        <f t="shared" ref="F8:P8" si="10">IF(F6&gt;0,1,"")</f>
        <v/>
      </c>
      <c r="G8" s="252" t="str">
        <f t="shared" si="10"/>
        <v/>
      </c>
      <c r="H8" s="252" t="str">
        <f t="shared" si="10"/>
        <v/>
      </c>
      <c r="I8" s="252" t="str">
        <f t="shared" si="10"/>
        <v/>
      </c>
      <c r="J8" s="252" t="str">
        <f t="shared" si="10"/>
        <v/>
      </c>
      <c r="K8" s="252" t="str">
        <f t="shared" si="10"/>
        <v/>
      </c>
      <c r="L8" s="252" t="str">
        <f t="shared" si="10"/>
        <v/>
      </c>
      <c r="M8" s="175" t="str">
        <f t="shared" si="10"/>
        <v/>
      </c>
      <c r="N8" s="175" t="str">
        <f t="shared" si="10"/>
        <v/>
      </c>
      <c r="O8" s="175" t="str">
        <f t="shared" si="10"/>
        <v/>
      </c>
      <c r="P8" s="175" t="str">
        <f t="shared" si="10"/>
        <v/>
      </c>
      <c r="Q8" s="184" t="str">
        <f t="shared" ref="Q8" si="11">IF(BK6="","",BK6)</f>
        <v/>
      </c>
      <c r="R8" s="38" t="str">
        <f>IF(BK6="","",BK6)</f>
        <v/>
      </c>
      <c r="S8" s="343"/>
      <c r="V8" s="11"/>
      <c r="AX8" t="s">
        <v>47</v>
      </c>
      <c r="AY8" t="str">
        <f>IF(E8="","",E8)</f>
        <v/>
      </c>
      <c r="AZ8" t="str">
        <f>IF(OR(E8=F8,COUNTIF($AY8:AY8,F8)&gt;0),"",F8)</f>
        <v/>
      </c>
      <c r="BA8" t="str">
        <f>IF(OR(F8=G8,COUNTIF($AY8:AZ8,G8)&gt;0),"",G8)</f>
        <v/>
      </c>
      <c r="BB8" t="str">
        <f>IF(OR(G8=H8,COUNTIF($AY8:BA8,H8)&gt;0),"",H8)</f>
        <v/>
      </c>
      <c r="BC8" t="str">
        <f>IF(OR(H8=I8,COUNTIF($AY8:BB8,I8)&gt;0),"",I8)</f>
        <v/>
      </c>
      <c r="BD8" t="str">
        <f>IF(OR(I8=J8,COUNTIF($AY8:BC8,J8)&gt;0),"",J8)</f>
        <v/>
      </c>
      <c r="BE8" t="str">
        <f>IF(OR(J8=K8,COUNTIF($AY8:BD8,K8)&gt;0),"",K8)</f>
        <v/>
      </c>
      <c r="BF8" t="str">
        <f>IF(OR(K8=L8,COUNTIF($AY8:BE8,L8)&gt;0),"",L8)</f>
        <v/>
      </c>
      <c r="BG8" t="str">
        <f>IF(OR(L8=M8,COUNTIF($AY8:BF8,M8)&gt;0),"",M8)</f>
        <v/>
      </c>
      <c r="BH8" t="str">
        <f>IF(OR(M8=N8,COUNTIF($AY8:BG8,N8)&gt;0),"",N8)</f>
        <v/>
      </c>
      <c r="BI8" t="str">
        <f>IF(OR(N8=O8,COUNTIF($AY8:BH8,O8)&gt;0),"",O8)</f>
        <v/>
      </c>
      <c r="BJ8" t="str">
        <f>IF(OR(O8=P8,COUNTIF($AY8:BI8,P8)&gt;0),"",P8)</f>
        <v/>
      </c>
      <c r="BK8" s="340"/>
      <c r="BL8" s="34" t="str">
        <f>IF($Q8=E8,IF(COUNTIF(E8:$P8,E8)&gt;$R7,E8,$Q8),E8)</f>
        <v/>
      </c>
      <c r="BM8" s="34" t="str">
        <f>IF($Q8=F8,IF(COUNTIF(F8:$P8,F8)&gt;$R7,F8,$Q8),F8)</f>
        <v/>
      </c>
      <c r="BN8" s="34" t="str">
        <f>IF($Q8=G8,IF(COUNTIF(G8:$P8,G8)&gt;$R7,G8,$Q8),G8)</f>
        <v/>
      </c>
      <c r="BO8" s="34" t="str">
        <f>IF($Q8=H8,IF(COUNTIF(H8:$P8,H8)&gt;$R7,H8,$Q8),H8)</f>
        <v/>
      </c>
      <c r="BP8" s="34" t="str">
        <f>IF($Q8=I8,IF(COUNTIF(I8:$P8,I8)&gt;$R7,I8,$Q8),I8)</f>
        <v/>
      </c>
      <c r="BQ8" s="34" t="str">
        <f>IF($Q8=J8,IF(COUNTIF(J8:$P8,J8)&gt;$R7,J8,$Q8),J8)</f>
        <v/>
      </c>
      <c r="BR8" s="34" t="str">
        <f>IF($Q8=K8,IF(COUNTIF(K8:$P8,K8)&gt;$R7,K8,$Q8),K8)</f>
        <v/>
      </c>
      <c r="BS8" s="34" t="str">
        <f>IF($Q8=L8,IF(COUNTIF(L8:$P8,L8)&gt;$R7,L8,$Q8),L8)</f>
        <v/>
      </c>
      <c r="BT8" s="34" t="str">
        <f>IF($Q8=M8,IF(COUNTIF(M8:$P8,M8)&gt;$R7,M8,$Q8),M8)</f>
        <v/>
      </c>
      <c r="BU8" s="34" t="str">
        <f>IF($Q8=N8,IF(COUNTIF(N8:$P8,N8)&gt;$R7,N8,$Q8),N8)</f>
        <v/>
      </c>
      <c r="BV8" s="34" t="str">
        <f>IF($Q8=O8,IF(COUNTIF(O8:$P8,O8)&gt;$R7,O8,$Q8),O8)</f>
        <v/>
      </c>
      <c r="BW8" s="34" t="str">
        <f>IF($Q8=P8,IF(COUNTIF(P8:$P8,P8)&gt;$R7,P8,$Q8),P8)</f>
        <v/>
      </c>
      <c r="BX8" t="str">
        <f>IF(BX6&gt;0,BX6,BX7)</f>
        <v/>
      </c>
    </row>
    <row r="9" spans="1:76" ht="12.75" customHeight="1" x14ac:dyDescent="0.2">
      <c r="A9" s="347">
        <v>3</v>
      </c>
      <c r="B9" s="350"/>
      <c r="C9" s="344"/>
      <c r="D9" s="176" t="s">
        <v>38</v>
      </c>
      <c r="E9" s="252"/>
      <c r="F9" s="252"/>
      <c r="G9" s="252"/>
      <c r="H9" s="252"/>
      <c r="I9" s="252"/>
      <c r="J9" s="252"/>
      <c r="K9" s="252"/>
      <c r="L9" s="252"/>
      <c r="M9" s="175"/>
      <c r="N9" s="175"/>
      <c r="O9" s="175"/>
      <c r="P9" s="175"/>
      <c r="Q9" s="183" t="str">
        <f t="shared" ref="Q9" si="12">IF(BK9="","",BX11)</f>
        <v/>
      </c>
      <c r="R9" s="172"/>
      <c r="S9" s="341" t="str">
        <f>IF((COUNTBLANK(E9:Q9)+COUNTBLANK(E10:Q10)+COUNTBLANK(E11:Q11))/3=COUNTBLANK(E9:Q9),"","Bitte alle drei Zeilen ausfüllen")</f>
        <v/>
      </c>
      <c r="T9" s="8" t="s">
        <v>50</v>
      </c>
      <c r="U9" s="9"/>
      <c r="W9">
        <f t="shared" ref="W9:AH9" si="13">IF(E9=4.5,E10,0)</f>
        <v>0</v>
      </c>
      <c r="X9">
        <f t="shared" si="13"/>
        <v>0</v>
      </c>
      <c r="Y9">
        <f t="shared" si="13"/>
        <v>0</v>
      </c>
      <c r="Z9">
        <f t="shared" si="13"/>
        <v>0</v>
      </c>
      <c r="AA9">
        <f t="shared" si="13"/>
        <v>0</v>
      </c>
      <c r="AB9">
        <f t="shared" si="13"/>
        <v>0</v>
      </c>
      <c r="AC9">
        <f t="shared" si="13"/>
        <v>0</v>
      </c>
      <c r="AD9">
        <f t="shared" si="13"/>
        <v>0</v>
      </c>
      <c r="AE9">
        <f t="shared" si="13"/>
        <v>0</v>
      </c>
      <c r="AF9">
        <f t="shared" si="13"/>
        <v>0</v>
      </c>
      <c r="AG9">
        <f t="shared" si="13"/>
        <v>0</v>
      </c>
      <c r="AH9">
        <f t="shared" si="13"/>
        <v>0</v>
      </c>
      <c r="AJ9">
        <f t="shared" ref="AJ9:AU9" si="14">IF(E9=4.5,1,0)</f>
        <v>0</v>
      </c>
      <c r="AK9">
        <f t="shared" si="14"/>
        <v>0</v>
      </c>
      <c r="AL9">
        <f t="shared" si="14"/>
        <v>0</v>
      </c>
      <c r="AM9">
        <f t="shared" si="14"/>
        <v>0</v>
      </c>
      <c r="AN9">
        <f t="shared" si="14"/>
        <v>0</v>
      </c>
      <c r="AO9">
        <f t="shared" si="14"/>
        <v>0</v>
      </c>
      <c r="AP9">
        <f t="shared" si="14"/>
        <v>0</v>
      </c>
      <c r="AQ9">
        <f t="shared" si="14"/>
        <v>0</v>
      </c>
      <c r="AR9">
        <f t="shared" si="14"/>
        <v>0</v>
      </c>
      <c r="AS9">
        <f t="shared" si="14"/>
        <v>0</v>
      </c>
      <c r="AT9">
        <f t="shared" si="14"/>
        <v>0</v>
      </c>
      <c r="AU9">
        <f t="shared" si="14"/>
        <v>0</v>
      </c>
      <c r="AX9" t="s">
        <v>49</v>
      </c>
      <c r="BK9" s="340" t="str">
        <f>IF(ISNA(HLOOKUP(MAX($AY10:$BJ10),$AY10:$BJ11,2,FALSE)),"",IF(R10&gt;0,IF(COUNTIF($AY10:$BJ10,MAX($AY10:$BJ10))&gt;1,HLOOKUP(MAX($AY10:$BJ10),$AY10:$BJ11,2),HLOOKUP(MAX($AY10:$BJ10),$AY10:$BJ11,2,FALSE)),""))</f>
        <v/>
      </c>
      <c r="BL9" s="34">
        <f>IF(E11="",0,IF($Q11=E11,IF(COUNTIF(E11:$P11,E11)&gt;$R10,E9,$Q9),E9))</f>
        <v>0</v>
      </c>
      <c r="BM9" s="34">
        <f>IF(F11="",0,IF($Q11=F11,IF(COUNTIF(F11:$P11,F11)&gt;$R10,F9,$Q9),F9))</f>
        <v>0</v>
      </c>
      <c r="BN9" s="34">
        <f>IF(G11="",0,IF($Q11=G11,IF(COUNTIF(G11:$P11,G11)&gt;$R10,G9,$Q9),G9))</f>
        <v>0</v>
      </c>
      <c r="BO9" s="34">
        <f>IF(H11="",0,IF($Q11=H11,IF(COUNTIF(H11:$P11,H11)&gt;$R10,H9,$Q9),H9))</f>
        <v>0</v>
      </c>
      <c r="BP9" s="34">
        <f>IF(I11="",0,IF($Q11=I11,IF(COUNTIF(I11:$P11,I11)&gt;$R10,I9,$Q9),I9))</f>
        <v>0</v>
      </c>
      <c r="BQ9" s="34">
        <f>IF(J11="",0,IF($Q11=J11,IF(COUNTIF(J11:$P11,J11)&gt;$R10,J9,$Q9),J9))</f>
        <v>0</v>
      </c>
      <c r="BR9" s="34">
        <f>IF(K11="",0,IF($Q11=K11,IF(COUNTIF(K11:$P11,K11)&gt;$R10,K9,$Q9),K9))</f>
        <v>0</v>
      </c>
      <c r="BS9" s="34">
        <f>IF(L11="",0,IF($Q11=L11,IF(COUNTIF(L11:$P11,L11)&gt;$R10,L9,$Q9),L9))</f>
        <v>0</v>
      </c>
      <c r="BT9" s="34">
        <f>IF(M11="",0,IF($Q11=M11,IF(COUNTIF(M11:$P11,M11)&gt;$R10,M9,$Q9),M9))</f>
        <v>0</v>
      </c>
      <c r="BU9" s="34">
        <f>IF(N11="",0,IF($Q11=N11,IF(COUNTIF(N11:$P11,N11)&gt;$R10,N9,$Q9),N9))</f>
        <v>0</v>
      </c>
      <c r="BV9" s="34">
        <f>IF(O11="",0,IF($Q11=O11,IF(COUNTIF(O11:$P11,O11)&gt;$R10,O9,$Q9),O9))</f>
        <v>0</v>
      </c>
      <c r="BW9" s="34">
        <f>IF(P11="",0,IF($Q11=P11,IF(COUNTIF(P11:$P11,P11)&gt;$R10,P9,$Q9),P9))</f>
        <v>0</v>
      </c>
      <c r="BX9">
        <f>IF(P9="",IF(O9="",IF(N9="",IF(M9="",IF(L9="",IF(K9="",IF(J9="",IF(I9="",H9,I9),J9),K9),L9),M9),N9),O9),P9)</f>
        <v>0</v>
      </c>
    </row>
    <row r="10" spans="1:76" ht="12.75" customHeight="1" x14ac:dyDescent="0.2">
      <c r="A10" s="348"/>
      <c r="B10" s="351"/>
      <c r="C10" s="345"/>
      <c r="D10" s="176" t="s">
        <v>42</v>
      </c>
      <c r="E10" s="252"/>
      <c r="F10" s="252"/>
      <c r="G10" s="252"/>
      <c r="H10" s="252"/>
      <c r="I10" s="252"/>
      <c r="J10" s="252"/>
      <c r="K10" s="252"/>
      <c r="L10" s="252"/>
      <c r="M10" s="175"/>
      <c r="N10" s="175"/>
      <c r="O10" s="175"/>
      <c r="P10" s="175"/>
      <c r="Q10" s="183"/>
      <c r="R10" s="35">
        <f>IF(R9&lt;15,0,IF(R9&lt;30,1,IF(R9&lt;45,2,3)))</f>
        <v>0</v>
      </c>
      <c r="S10" s="342"/>
      <c r="T10" s="14" t="str">
        <f>Fördertabelle!A6</f>
        <v>&gt;1-2 Std.</v>
      </c>
      <c r="U10" s="9">
        <f>Fördertabelle!B6</f>
        <v>0.5</v>
      </c>
      <c r="AX10" t="s">
        <v>39</v>
      </c>
      <c r="AY10" t="str">
        <f t="shared" ref="AY10:BJ10" si="15">IF(AY11="","",COUNTIF($E11:$P11,AY11))</f>
        <v/>
      </c>
      <c r="AZ10" t="str">
        <f t="shared" si="15"/>
        <v/>
      </c>
      <c r="BA10" t="str">
        <f t="shared" si="15"/>
        <v/>
      </c>
      <c r="BB10" t="str">
        <f t="shared" si="15"/>
        <v/>
      </c>
      <c r="BC10" t="str">
        <f t="shared" si="15"/>
        <v/>
      </c>
      <c r="BD10" t="str">
        <f t="shared" si="15"/>
        <v/>
      </c>
      <c r="BE10" t="str">
        <f t="shared" si="15"/>
        <v/>
      </c>
      <c r="BF10" t="str">
        <f t="shared" si="15"/>
        <v/>
      </c>
      <c r="BG10" t="str">
        <f t="shared" si="15"/>
        <v/>
      </c>
      <c r="BH10" t="str">
        <f t="shared" si="15"/>
        <v/>
      </c>
      <c r="BI10" t="str">
        <f t="shared" si="15"/>
        <v/>
      </c>
      <c r="BJ10" t="str">
        <f t="shared" si="15"/>
        <v/>
      </c>
      <c r="BK10" s="340"/>
      <c r="BL10" s="34">
        <f>IF($Q11=E11,IF(COUNTIF(E11:$P11,E11)&gt;$R10,E10,$Q10),E10)</f>
        <v>0</v>
      </c>
      <c r="BM10" s="34">
        <f>IF($Q11=F11,IF(COUNTIF(F11:$P11,F11)&gt;$R10,F10,$Q10),F10)</f>
        <v>0</v>
      </c>
      <c r="BN10" s="34">
        <f>IF($Q11=G11,IF(COUNTIF(G11:$P11,G11)&gt;$R10,G10,$Q10),G10)</f>
        <v>0</v>
      </c>
      <c r="BO10" s="34">
        <f>IF($Q11=H11,IF(COUNTIF(H11:$P11,H11)&gt;$R10,H10,$Q10),H10)</f>
        <v>0</v>
      </c>
      <c r="BP10" s="34">
        <f>IF($Q11=I11,IF(COUNTIF(I11:$P11,I11)&gt;$R10,I10,$Q10),I10)</f>
        <v>0</v>
      </c>
      <c r="BQ10" s="34">
        <f>IF($Q11=J11,IF(COUNTIF(J11:$P11,J11)&gt;$R10,J10,$Q10),J10)</f>
        <v>0</v>
      </c>
      <c r="BR10" s="34">
        <f>IF($Q11=K11,IF(COUNTIF(K11:$P11,K11)&gt;$R10,K10,$Q10),K10)</f>
        <v>0</v>
      </c>
      <c r="BS10" s="34">
        <f>IF($Q11=L11,IF(COUNTIF(L11:$P11,L11)&gt;$R10,L10,$Q10),L10)</f>
        <v>0</v>
      </c>
      <c r="BT10" s="34">
        <f>IF($Q11=M11,IF(COUNTIF(M11:$P11,M11)&gt;$R10,M10,$Q10),M10)</f>
        <v>0</v>
      </c>
      <c r="BU10" s="34">
        <f>IF($Q11=N11,IF(COUNTIF(N11:$P11,N11)&gt;$R10,N10,$Q10),N10)</f>
        <v>0</v>
      </c>
      <c r="BV10" s="34">
        <f>IF($Q11=O11,IF(COUNTIF(O11:$P11,O11)&gt;$R10,O10,$Q10),O10)</f>
        <v>0</v>
      </c>
      <c r="BW10" s="34">
        <f>IF($Q11=P11,IF(COUNTIF(P11:$P11,P11)&gt;$R10,P10,$Q10),P10)</f>
        <v>0</v>
      </c>
      <c r="BX10" t="str">
        <f>IF(BX9="",IF(G9="",IF(F9="",E9,F9),G9),"")</f>
        <v/>
      </c>
    </row>
    <row r="11" spans="1:76" ht="12.75" customHeight="1" x14ac:dyDescent="0.2">
      <c r="A11" s="349"/>
      <c r="B11" s="352"/>
      <c r="C11" s="346"/>
      <c r="D11" s="177" t="s">
        <v>44</v>
      </c>
      <c r="E11" s="252" t="str">
        <f>IF(E9&gt;0,1,"")</f>
        <v/>
      </c>
      <c r="F11" s="252" t="str">
        <f t="shared" ref="F11:P11" si="16">IF(F9&gt;0,1,"")</f>
        <v/>
      </c>
      <c r="G11" s="252" t="str">
        <f t="shared" si="16"/>
        <v/>
      </c>
      <c r="H11" s="252" t="str">
        <f t="shared" si="16"/>
        <v/>
      </c>
      <c r="I11" s="252" t="str">
        <f t="shared" si="16"/>
        <v/>
      </c>
      <c r="J11" s="252" t="str">
        <f t="shared" si="16"/>
        <v/>
      </c>
      <c r="K11" s="252" t="str">
        <f t="shared" si="16"/>
        <v/>
      </c>
      <c r="L11" s="252" t="str">
        <f t="shared" si="16"/>
        <v/>
      </c>
      <c r="M11" s="175" t="str">
        <f t="shared" si="16"/>
        <v/>
      </c>
      <c r="N11" s="175" t="str">
        <f t="shared" si="16"/>
        <v/>
      </c>
      <c r="O11" s="175" t="str">
        <f t="shared" si="16"/>
        <v/>
      </c>
      <c r="P11" s="175" t="str">
        <f t="shared" si="16"/>
        <v/>
      </c>
      <c r="Q11" s="184" t="str">
        <f t="shared" ref="Q11" si="17">IF(BK9="","",BK9)</f>
        <v/>
      </c>
      <c r="R11" s="38" t="str">
        <f>IF(BK9="","",BK9)</f>
        <v/>
      </c>
      <c r="S11" s="343"/>
      <c r="T11" s="14" t="str">
        <f>Fördertabelle!A7</f>
        <v>&gt;2-3 Std.</v>
      </c>
      <c r="U11" s="9">
        <f>Fördertabelle!B7</f>
        <v>0.75</v>
      </c>
      <c r="AY11" t="str">
        <f>IF(E11="","",E11)</f>
        <v/>
      </c>
      <c r="AZ11" t="str">
        <f>IF(OR(E11=F11,COUNTIF($AY11:AY11,F11)&gt;0),"",F11)</f>
        <v/>
      </c>
      <c r="BA11" t="str">
        <f>IF(OR(F11=G11,COUNTIF($AY11:AZ11,G11)&gt;0),"",G11)</f>
        <v/>
      </c>
      <c r="BB11" t="str">
        <f>IF(OR(G11=H11,COUNTIF($AY11:BA11,H11)&gt;0),"",H11)</f>
        <v/>
      </c>
      <c r="BC11" t="str">
        <f>IF(OR(H11=I11,COUNTIF($AY11:BB11,I11)&gt;0),"",I11)</f>
        <v/>
      </c>
      <c r="BD11" t="str">
        <f>IF(OR(I11=J11,COUNTIF($AY11:BC11,J11)&gt;0),"",J11)</f>
        <v/>
      </c>
      <c r="BE11" t="str">
        <f>IF(OR(J11=K11,COUNTIF($AY11:BD11,K11)&gt;0),"",K11)</f>
        <v/>
      </c>
      <c r="BF11" t="str">
        <f>IF(OR(K11=L11,COUNTIF($AY11:BE11,L11)&gt;0),"",L11)</f>
        <v/>
      </c>
      <c r="BG11" t="str">
        <f>IF(OR(L11=M11,COUNTIF($AY11:BF11,M11)&gt;0),"",M11)</f>
        <v/>
      </c>
      <c r="BH11" t="str">
        <f>IF(OR(M11=N11,COUNTIF($AY11:BG11,N11)&gt;0),"",N11)</f>
        <v/>
      </c>
      <c r="BI11" t="str">
        <f>IF(OR(N11=O11,COUNTIF($AY11:BH11,O11)&gt;0),"",O11)</f>
        <v/>
      </c>
      <c r="BJ11" t="str">
        <f>IF(OR(O11=P11,COUNTIF($AY11:BI11,P11)&gt;0),"",P11)</f>
        <v/>
      </c>
      <c r="BK11" s="340"/>
      <c r="BL11" s="34" t="str">
        <f>IF($Q11=E11,IF(COUNTIF(E11:$P11,E11)&gt;$R10,E11,$Q11),E11)</f>
        <v/>
      </c>
      <c r="BM11" s="34" t="str">
        <f>IF($Q11=F11,IF(COUNTIF(F11:$P11,F11)&gt;$R10,F11,$Q11),F11)</f>
        <v/>
      </c>
      <c r="BN11" s="34" t="str">
        <f>IF($Q11=G11,IF(COUNTIF(G11:$P11,G11)&gt;$R10,G11,$Q11),G11)</f>
        <v/>
      </c>
      <c r="BO11" s="34" t="str">
        <f>IF($Q11=H11,IF(COUNTIF(H11:$P11,H11)&gt;$R10,H11,$Q11),H11)</f>
        <v/>
      </c>
      <c r="BP11" s="34" t="str">
        <f>IF($Q11=I11,IF(COUNTIF(I11:$P11,I11)&gt;$R10,I11,$Q11),I11)</f>
        <v/>
      </c>
      <c r="BQ11" s="34" t="str">
        <f>IF($Q11=J11,IF(COUNTIF(J11:$P11,J11)&gt;$R10,J11,$Q11),J11)</f>
        <v/>
      </c>
      <c r="BR11" s="34" t="str">
        <f>IF($Q11=K11,IF(COUNTIF(K11:$P11,K11)&gt;$R10,K11,$Q11),K11)</f>
        <v/>
      </c>
      <c r="BS11" s="34" t="str">
        <f>IF($Q11=L11,IF(COUNTIF(L11:$P11,L11)&gt;$R10,L11,$Q11),L11)</f>
        <v/>
      </c>
      <c r="BT11" s="34" t="str">
        <f>IF($Q11=M11,IF(COUNTIF(M11:$P11,M11)&gt;$R10,M11,$Q11),M11)</f>
        <v/>
      </c>
      <c r="BU11" s="34" t="str">
        <f>IF($Q11=N11,IF(COUNTIF(N11:$P11,N11)&gt;$R10,N11,$Q11),N11)</f>
        <v/>
      </c>
      <c r="BV11" s="34" t="str">
        <f>IF($Q11=O11,IF(COUNTIF(O11:$P11,O11)&gt;$R10,O11,$Q11),O11)</f>
        <v/>
      </c>
      <c r="BW11" s="34" t="str">
        <f>IF($Q11=P11,IF(COUNTIF(P11:$P11,P11)&gt;$R10,P11,$Q11),P11)</f>
        <v/>
      </c>
      <c r="BX11" t="str">
        <f>IF(BX9&gt;0,BX9,BX10)</f>
        <v/>
      </c>
    </row>
    <row r="12" spans="1:76" ht="12.75" customHeight="1" x14ac:dyDescent="0.2">
      <c r="A12" s="347">
        <v>4</v>
      </c>
      <c r="B12" s="350"/>
      <c r="C12" s="344"/>
      <c r="D12" s="176" t="s">
        <v>38</v>
      </c>
      <c r="E12" s="252"/>
      <c r="F12" s="252"/>
      <c r="G12" s="252"/>
      <c r="H12" s="252"/>
      <c r="I12" s="252"/>
      <c r="J12" s="252"/>
      <c r="K12" s="252"/>
      <c r="L12" s="252"/>
      <c r="M12" s="175"/>
      <c r="N12" s="175"/>
      <c r="O12" s="175"/>
      <c r="P12" s="175"/>
      <c r="Q12" s="183" t="str">
        <f t="shared" ref="Q12" si="18">IF(BK12="","",BX14)</f>
        <v/>
      </c>
      <c r="R12" s="172"/>
      <c r="S12" s="341" t="str">
        <f>IF((COUNTBLANK(E12:Q12)+COUNTBLANK(E13:Q13)+COUNTBLANK(E14:Q14))/3=COUNTBLANK(E12:Q12),"","Bitte alle drei Zeilen ausfüllen")</f>
        <v/>
      </c>
      <c r="T12" s="14" t="str">
        <f>Fördertabelle!A8</f>
        <v>&gt;3-4 Std.</v>
      </c>
      <c r="U12" s="9">
        <f>Fördertabelle!B8</f>
        <v>1</v>
      </c>
      <c r="W12">
        <f t="shared" ref="W12:AH12" si="19">IF(E12=4.5,E13,0)</f>
        <v>0</v>
      </c>
      <c r="X12">
        <f t="shared" si="19"/>
        <v>0</v>
      </c>
      <c r="Y12">
        <f t="shared" si="19"/>
        <v>0</v>
      </c>
      <c r="Z12">
        <f t="shared" si="19"/>
        <v>0</v>
      </c>
      <c r="AA12">
        <f t="shared" si="19"/>
        <v>0</v>
      </c>
      <c r="AB12">
        <f t="shared" si="19"/>
        <v>0</v>
      </c>
      <c r="AC12">
        <f t="shared" si="19"/>
        <v>0</v>
      </c>
      <c r="AD12">
        <f t="shared" si="19"/>
        <v>0</v>
      </c>
      <c r="AE12">
        <f t="shared" si="19"/>
        <v>0</v>
      </c>
      <c r="AF12">
        <f t="shared" si="19"/>
        <v>0</v>
      </c>
      <c r="AG12">
        <f t="shared" si="19"/>
        <v>0</v>
      </c>
      <c r="AH12">
        <f t="shared" si="19"/>
        <v>0</v>
      </c>
      <c r="AJ12">
        <f t="shared" ref="AJ12:AU12" si="20">IF(E12=4.5,1,0)</f>
        <v>0</v>
      </c>
      <c r="AK12">
        <f t="shared" si="20"/>
        <v>0</v>
      </c>
      <c r="AL12">
        <f t="shared" si="20"/>
        <v>0</v>
      </c>
      <c r="AM12">
        <f t="shared" si="20"/>
        <v>0</v>
      </c>
      <c r="AN12">
        <f t="shared" si="20"/>
        <v>0</v>
      </c>
      <c r="AO12">
        <f t="shared" si="20"/>
        <v>0</v>
      </c>
      <c r="AP12">
        <f t="shared" si="20"/>
        <v>0</v>
      </c>
      <c r="AQ12">
        <f t="shared" si="20"/>
        <v>0</v>
      </c>
      <c r="AR12">
        <f t="shared" si="20"/>
        <v>0</v>
      </c>
      <c r="AS12">
        <f t="shared" si="20"/>
        <v>0</v>
      </c>
      <c r="AT12">
        <f t="shared" si="20"/>
        <v>0</v>
      </c>
      <c r="AU12">
        <f t="shared" si="20"/>
        <v>0</v>
      </c>
      <c r="BK12" s="340" t="str">
        <f>IF(ISNA(HLOOKUP(MAX($AY13:$BJ13),$AY13:$BJ14,2,FALSE)),"",IF(R13&gt;0,IF(COUNTIF($AY13:$BJ13,MAX($AY13:$BJ13))&gt;1,HLOOKUP(MAX($AY13:$BJ13),$AY13:$BJ14,2),HLOOKUP(MAX($AY13:$BJ13),$AY13:$BJ14,2,FALSE)),""))</f>
        <v/>
      </c>
      <c r="BL12" s="34">
        <f>IF(E14="",0,IF($Q14=E14,IF(COUNTIF(E14:$P14,E14)&gt;$R13,E12,$Q12),E12))</f>
        <v>0</v>
      </c>
      <c r="BM12" s="34">
        <f>IF(F14="",0,IF($Q14=F14,IF(COUNTIF(F14:$P14,F14)&gt;$R13,F12,$Q12),F12))</f>
        <v>0</v>
      </c>
      <c r="BN12" s="34">
        <f>IF(G14="",0,IF($Q14=G14,IF(COUNTIF(G14:$P14,G14)&gt;$R13,G12,$Q12),G12))</f>
        <v>0</v>
      </c>
      <c r="BO12" s="34">
        <f>IF(H14="",0,IF($Q14=H14,IF(COUNTIF(H14:$P14,H14)&gt;$R13,H12,$Q12),H12))</f>
        <v>0</v>
      </c>
      <c r="BP12" s="34">
        <f>IF(I14="",0,IF($Q14=I14,IF(COUNTIF(I14:$P14,I14)&gt;$R13,I12,$Q12),I12))</f>
        <v>0</v>
      </c>
      <c r="BQ12" s="34">
        <f>IF(J14="",0,IF($Q14=J14,IF(COUNTIF(J14:$P14,J14)&gt;$R13,J12,$Q12),J12))</f>
        <v>0</v>
      </c>
      <c r="BR12" s="34">
        <f>IF(K14="",0,IF($Q14=K14,IF(COUNTIF(K14:$P14,K14)&gt;$R13,K12,$Q12),K12))</f>
        <v>0</v>
      </c>
      <c r="BS12" s="34">
        <f>IF(L14="",0,IF($Q14=L14,IF(COUNTIF(L14:$P14,L14)&gt;$R13,L12,$Q12),L12))</f>
        <v>0</v>
      </c>
      <c r="BT12" s="34">
        <f>IF(M14="",0,IF($Q14=M14,IF(COUNTIF(M14:$P14,M14)&gt;$R13,M12,$Q12),M12))</f>
        <v>0</v>
      </c>
      <c r="BU12" s="34">
        <f>IF(N14="",0,IF($Q14=N14,IF(COUNTIF(N14:$P14,N14)&gt;$R13,N12,$Q12),N12))</f>
        <v>0</v>
      </c>
      <c r="BV12" s="34">
        <f>IF(O14="",0,IF($Q14=O14,IF(COUNTIF(O14:$P14,O14)&gt;$R13,O12,$Q12),O12))</f>
        <v>0</v>
      </c>
      <c r="BW12" s="34">
        <f>IF(P14="",0,IF($Q14=P14,IF(COUNTIF(P14:$P14,P14)&gt;$R13,P12,$Q12),P12))</f>
        <v>0</v>
      </c>
      <c r="BX12">
        <f>IF(P12="",IF(O12="",IF(N12="",IF(M12="",IF(L12="",IF(K12="",IF(J12="",IF(I12="",H12,I12),J12),K12),L12),M12),N12),O12),P12)</f>
        <v>0</v>
      </c>
    </row>
    <row r="13" spans="1:76" ht="12.75" customHeight="1" x14ac:dyDescent="0.2">
      <c r="A13" s="348"/>
      <c r="B13" s="351"/>
      <c r="C13" s="345"/>
      <c r="D13" s="176" t="s">
        <v>42</v>
      </c>
      <c r="E13" s="252"/>
      <c r="F13" s="252"/>
      <c r="G13" s="252"/>
      <c r="H13" s="252"/>
      <c r="I13" s="252"/>
      <c r="J13" s="252"/>
      <c r="K13" s="252"/>
      <c r="L13" s="252"/>
      <c r="M13" s="175"/>
      <c r="N13" s="175"/>
      <c r="O13" s="175"/>
      <c r="P13" s="175"/>
      <c r="Q13" s="183"/>
      <c r="R13" s="35">
        <f>IF(R12&lt;15,0,IF(R12&lt;30,1,IF(R12&lt;45,2,3)))</f>
        <v>0</v>
      </c>
      <c r="S13" s="342"/>
      <c r="T13" s="14" t="str">
        <f>Fördertabelle!A9</f>
        <v>&gt;4-5 Std.</v>
      </c>
      <c r="U13" s="9">
        <f>Fördertabelle!B9</f>
        <v>1.25</v>
      </c>
      <c r="AY13" t="str">
        <f t="shared" ref="AY13:BJ13" si="21">IF(AY14="","",COUNTIF($E14:$P14,AY14))</f>
        <v/>
      </c>
      <c r="AZ13" t="str">
        <f t="shared" si="21"/>
        <v/>
      </c>
      <c r="BA13" t="str">
        <f t="shared" si="21"/>
        <v/>
      </c>
      <c r="BB13" t="str">
        <f t="shared" si="21"/>
        <v/>
      </c>
      <c r="BC13" t="str">
        <f t="shared" si="21"/>
        <v/>
      </c>
      <c r="BD13" t="str">
        <f t="shared" si="21"/>
        <v/>
      </c>
      <c r="BE13" t="str">
        <f t="shared" si="21"/>
        <v/>
      </c>
      <c r="BF13" t="str">
        <f t="shared" si="21"/>
        <v/>
      </c>
      <c r="BG13" t="str">
        <f t="shared" si="21"/>
        <v/>
      </c>
      <c r="BH13" t="str">
        <f t="shared" si="21"/>
        <v/>
      </c>
      <c r="BI13" t="str">
        <f t="shared" si="21"/>
        <v/>
      </c>
      <c r="BJ13" t="str">
        <f t="shared" si="21"/>
        <v/>
      </c>
      <c r="BK13" s="340"/>
      <c r="BL13" s="34">
        <f>IF($Q14=E14,IF(COUNTIF(E14:$P14,E14)&gt;$R13,E13,$Q13),E13)</f>
        <v>0</v>
      </c>
      <c r="BM13" s="34">
        <f>IF($Q14=F14,IF(COUNTIF(F14:$P14,F14)&gt;$R13,F13,$Q13),F13)</f>
        <v>0</v>
      </c>
      <c r="BN13" s="34">
        <f>IF($Q14=G14,IF(COUNTIF(G14:$P14,G14)&gt;$R13,G13,$Q13),G13)</f>
        <v>0</v>
      </c>
      <c r="BO13" s="34">
        <f>IF($Q14=H14,IF(COUNTIF(H14:$P14,H14)&gt;$R13,H13,$Q13),H13)</f>
        <v>0</v>
      </c>
      <c r="BP13" s="34">
        <f>IF($Q14=I14,IF(COUNTIF(I14:$P14,I14)&gt;$R13,I13,$Q13),I13)</f>
        <v>0</v>
      </c>
      <c r="BQ13" s="34">
        <f>IF($Q14=J14,IF(COUNTIF(J14:$P14,J14)&gt;$R13,J13,$Q13),J13)</f>
        <v>0</v>
      </c>
      <c r="BR13" s="34">
        <f>IF($Q14=K14,IF(COUNTIF(K14:$P14,K14)&gt;$R13,K13,$Q13),K13)</f>
        <v>0</v>
      </c>
      <c r="BS13" s="34">
        <f>IF($Q14=L14,IF(COUNTIF(L14:$P14,L14)&gt;$R13,L13,$Q13),L13)</f>
        <v>0</v>
      </c>
      <c r="BT13" s="34">
        <f>IF($Q14=M14,IF(COUNTIF(M14:$P14,M14)&gt;$R13,M13,$Q13),M13)</f>
        <v>0</v>
      </c>
      <c r="BU13" s="34">
        <f>IF($Q14=N14,IF(COUNTIF(N14:$P14,N14)&gt;$R13,N13,$Q13),N13)</f>
        <v>0</v>
      </c>
      <c r="BV13" s="34">
        <f>IF($Q14=O14,IF(COUNTIF(O14:$P14,O14)&gt;$R13,O13,$Q13),O13)</f>
        <v>0</v>
      </c>
      <c r="BW13" s="34">
        <f>IF($Q14=P14,IF(COUNTIF(P14:$P14,P14)&gt;$R13,P13,$Q13),P13)</f>
        <v>0</v>
      </c>
      <c r="BX13" t="str">
        <f>IF(BX12="",IF(G12="",IF(F12="",E12,F12),G12),"")</f>
        <v/>
      </c>
    </row>
    <row r="14" spans="1:76" ht="12.75" customHeight="1" x14ac:dyDescent="0.2">
      <c r="A14" s="349"/>
      <c r="B14" s="352"/>
      <c r="C14" s="346"/>
      <c r="D14" s="177" t="s">
        <v>44</v>
      </c>
      <c r="E14" s="252" t="str">
        <f>IF(E12&gt;0,1,"")</f>
        <v/>
      </c>
      <c r="F14" s="252" t="str">
        <f t="shared" ref="F14:P14" si="22">IF(F12&gt;0,1,"")</f>
        <v/>
      </c>
      <c r="G14" s="252" t="str">
        <f t="shared" si="22"/>
        <v/>
      </c>
      <c r="H14" s="252" t="str">
        <f t="shared" si="22"/>
        <v/>
      </c>
      <c r="I14" s="252" t="str">
        <f t="shared" si="22"/>
        <v/>
      </c>
      <c r="J14" s="252" t="str">
        <f t="shared" si="22"/>
        <v/>
      </c>
      <c r="K14" s="252" t="str">
        <f t="shared" si="22"/>
        <v/>
      </c>
      <c r="L14" s="252" t="str">
        <f t="shared" si="22"/>
        <v/>
      </c>
      <c r="M14" s="175" t="str">
        <f t="shared" si="22"/>
        <v/>
      </c>
      <c r="N14" s="175" t="str">
        <f t="shared" si="22"/>
        <v/>
      </c>
      <c r="O14" s="175" t="str">
        <f t="shared" si="22"/>
        <v/>
      </c>
      <c r="P14" s="175" t="str">
        <f t="shared" si="22"/>
        <v/>
      </c>
      <c r="Q14" s="184" t="str">
        <f t="shared" ref="Q14" si="23">IF(BK12="","",BK12)</f>
        <v/>
      </c>
      <c r="R14" s="38" t="str">
        <f>IF(BK12="","",BK12)</f>
        <v/>
      </c>
      <c r="S14" s="343"/>
      <c r="T14" s="14" t="str">
        <f>Fördertabelle!A10</f>
        <v>&gt;5-6 Std.</v>
      </c>
      <c r="U14" s="9">
        <f>Fördertabelle!B10</f>
        <v>1.5</v>
      </c>
      <c r="AY14" t="str">
        <f>IF(E14="","",E14)</f>
        <v/>
      </c>
      <c r="AZ14" t="str">
        <f>IF(OR(E14=F14,COUNTIF($AY14:AY14,F14)&gt;0),"",F14)</f>
        <v/>
      </c>
      <c r="BA14" t="str">
        <f>IF(OR(F14=G14,COUNTIF($AY14:AZ14,G14)&gt;0),"",G14)</f>
        <v/>
      </c>
      <c r="BB14" t="str">
        <f>IF(OR(G14=H14,COUNTIF($AY14:BA14,H14)&gt;0),"",H14)</f>
        <v/>
      </c>
      <c r="BC14" t="str">
        <f>IF(OR(H14=I14,COUNTIF($AY14:BB14,I14)&gt;0),"",I14)</f>
        <v/>
      </c>
      <c r="BD14" t="str">
        <f>IF(OR(I14=J14,COUNTIF($AY14:BC14,J14)&gt;0),"",J14)</f>
        <v/>
      </c>
      <c r="BE14" t="str">
        <f>IF(OR(J14=K14,COUNTIF($AY14:BD14,K14)&gt;0),"",K14)</f>
        <v/>
      </c>
      <c r="BF14" t="str">
        <f>IF(OR(K14=L14,COUNTIF($AY14:BE14,L14)&gt;0),"",L14)</f>
        <v/>
      </c>
      <c r="BG14" t="str">
        <f>IF(OR(L14=M14,COUNTIF($AY14:BF14,M14)&gt;0),"",M14)</f>
        <v/>
      </c>
      <c r="BH14" t="str">
        <f>IF(OR(M14=N14,COUNTIF($AY14:BG14,N14)&gt;0),"",N14)</f>
        <v/>
      </c>
      <c r="BI14" t="str">
        <f>IF(OR(N14=O14,COUNTIF($AY14:BH14,O14)&gt;0),"",O14)</f>
        <v/>
      </c>
      <c r="BJ14" t="str">
        <f>IF(OR(O14=P14,COUNTIF($AY14:BI14,P14)&gt;0),"",P14)</f>
        <v/>
      </c>
      <c r="BK14" s="340"/>
      <c r="BL14" s="34" t="str">
        <f>IF($Q14=E14,IF(COUNTIF(E14:$P14,E14)&gt;$R13,E14,$Q14),E14)</f>
        <v/>
      </c>
      <c r="BM14" s="34" t="str">
        <f>IF($Q14=F14,IF(COUNTIF(F14:$P14,F14)&gt;$R13,F14,$Q14),F14)</f>
        <v/>
      </c>
      <c r="BN14" s="34" t="str">
        <f>IF($Q14=G14,IF(COUNTIF(G14:$P14,G14)&gt;$R13,G14,$Q14),G14)</f>
        <v/>
      </c>
      <c r="BO14" s="34" t="str">
        <f>IF($Q14=H14,IF(COUNTIF(H14:$P14,H14)&gt;$R13,H14,$Q14),H14)</f>
        <v/>
      </c>
      <c r="BP14" s="34" t="str">
        <f>IF($Q14=I14,IF(COUNTIF(I14:$P14,I14)&gt;$R13,I14,$Q14),I14)</f>
        <v/>
      </c>
      <c r="BQ14" s="34" t="str">
        <f>IF($Q14=J14,IF(COUNTIF(J14:$P14,J14)&gt;$R13,J14,$Q14),J14)</f>
        <v/>
      </c>
      <c r="BR14" s="34" t="str">
        <f>IF($Q14=K14,IF(COUNTIF(K14:$P14,K14)&gt;$R13,K14,$Q14),K14)</f>
        <v/>
      </c>
      <c r="BS14" s="34" t="str">
        <f>IF($Q14=L14,IF(COUNTIF(L14:$P14,L14)&gt;$R13,L14,$Q14),L14)</f>
        <v/>
      </c>
      <c r="BT14" s="34" t="str">
        <f>IF($Q14=M14,IF(COUNTIF(M14:$P14,M14)&gt;$R13,M14,$Q14),M14)</f>
        <v/>
      </c>
      <c r="BU14" s="34" t="str">
        <f>IF($Q14=N14,IF(COUNTIF(N14:$P14,N14)&gt;$R13,N14,$Q14),N14)</f>
        <v/>
      </c>
      <c r="BV14" s="34" t="str">
        <f>IF($Q14=O14,IF(COUNTIF(O14:$P14,O14)&gt;$R13,O14,$Q14),O14)</f>
        <v/>
      </c>
      <c r="BW14" s="34" t="str">
        <f>IF($Q14=P14,IF(COUNTIF(P14:$P14,P14)&gt;$R13,P14,$Q14),P14)</f>
        <v/>
      </c>
      <c r="BX14" t="str">
        <f>IF(BX12&gt;0,BX12,BX13)</f>
        <v/>
      </c>
    </row>
    <row r="15" spans="1:76" ht="12.75" customHeight="1" x14ac:dyDescent="0.2">
      <c r="A15" s="347">
        <v>5</v>
      </c>
      <c r="B15" s="350"/>
      <c r="C15" s="344"/>
      <c r="D15" s="176" t="s">
        <v>38</v>
      </c>
      <c r="E15" s="252"/>
      <c r="F15" s="252"/>
      <c r="G15" s="252"/>
      <c r="H15" s="252"/>
      <c r="I15" s="252"/>
      <c r="J15" s="252"/>
      <c r="K15" s="252"/>
      <c r="L15" s="252"/>
      <c r="M15" s="175"/>
      <c r="N15" s="175"/>
      <c r="O15" s="175"/>
      <c r="P15" s="175"/>
      <c r="Q15" s="183" t="str">
        <f t="shared" ref="Q15" si="24">IF(BK15="","",BX17)</f>
        <v/>
      </c>
      <c r="R15" s="172"/>
      <c r="S15" s="341" t="str">
        <f>IF((COUNTBLANK(E15:Q15)+COUNTBLANK(E16:Q16)+COUNTBLANK(E17:Q17))/3=COUNTBLANK(E15:Q15),"","Bitte alle drei Zeilen ausfüllen")</f>
        <v/>
      </c>
      <c r="T15" s="14" t="str">
        <f>Fördertabelle!A11</f>
        <v>&gt;6-7 Std.</v>
      </c>
      <c r="U15" s="9">
        <f>Fördertabelle!B11</f>
        <v>1.75</v>
      </c>
      <c r="W15">
        <f t="shared" ref="W15:AH15" si="25">IF(E15=4.5,E16,0)</f>
        <v>0</v>
      </c>
      <c r="X15">
        <f t="shared" si="25"/>
        <v>0</v>
      </c>
      <c r="Y15">
        <f t="shared" si="25"/>
        <v>0</v>
      </c>
      <c r="Z15">
        <f t="shared" si="25"/>
        <v>0</v>
      </c>
      <c r="AA15">
        <f t="shared" si="25"/>
        <v>0</v>
      </c>
      <c r="AB15">
        <f t="shared" si="25"/>
        <v>0</v>
      </c>
      <c r="AC15">
        <f t="shared" si="25"/>
        <v>0</v>
      </c>
      <c r="AD15">
        <f t="shared" si="25"/>
        <v>0</v>
      </c>
      <c r="AE15">
        <f t="shared" si="25"/>
        <v>0</v>
      </c>
      <c r="AF15">
        <f t="shared" si="25"/>
        <v>0</v>
      </c>
      <c r="AG15">
        <f t="shared" si="25"/>
        <v>0</v>
      </c>
      <c r="AH15">
        <f t="shared" si="25"/>
        <v>0</v>
      </c>
      <c r="AJ15">
        <f t="shared" ref="AJ15:AU15" si="26">IF(E15=4.5,1,0)</f>
        <v>0</v>
      </c>
      <c r="AK15">
        <f t="shared" si="26"/>
        <v>0</v>
      </c>
      <c r="AL15">
        <f t="shared" si="26"/>
        <v>0</v>
      </c>
      <c r="AM15">
        <f t="shared" si="26"/>
        <v>0</v>
      </c>
      <c r="AN15">
        <f t="shared" si="26"/>
        <v>0</v>
      </c>
      <c r="AO15">
        <f t="shared" si="26"/>
        <v>0</v>
      </c>
      <c r="AP15">
        <f t="shared" si="26"/>
        <v>0</v>
      </c>
      <c r="AQ15">
        <f t="shared" si="26"/>
        <v>0</v>
      </c>
      <c r="AR15">
        <f t="shared" si="26"/>
        <v>0</v>
      </c>
      <c r="AS15">
        <f t="shared" si="26"/>
        <v>0</v>
      </c>
      <c r="AT15">
        <f t="shared" si="26"/>
        <v>0</v>
      </c>
      <c r="AU15">
        <f t="shared" si="26"/>
        <v>0</v>
      </c>
      <c r="BK15" s="340" t="str">
        <f>IF(ISNA(HLOOKUP(MAX($AY16:$BJ16),$AY16:$BJ17,2,FALSE)),"",IF(R16&gt;0,IF(COUNTIF($AY16:$BJ16,MAX($AY16:$BJ16))&gt;1,HLOOKUP(MAX($AY16:$BJ16),$AY16:$BJ17,2),HLOOKUP(MAX($AY16:$BJ16),$AY16:$BJ17,2,FALSE)),""))</f>
        <v/>
      </c>
      <c r="BL15" s="34">
        <f>IF(E17="",0,IF($Q17=E17,IF(COUNTIF(E17:$P17,E17)&gt;$R16,E15,$Q15),E15))</f>
        <v>0</v>
      </c>
      <c r="BM15" s="34">
        <f>IF(F17="",0,IF($Q17=F17,IF(COUNTIF(F17:$P17,F17)&gt;$R16,F15,$Q15),F15))</f>
        <v>0</v>
      </c>
      <c r="BN15" s="34">
        <f>IF(G17="",0,IF($Q17=G17,IF(COUNTIF(G17:$P17,G17)&gt;$R16,G15,$Q15),G15))</f>
        <v>0</v>
      </c>
      <c r="BO15" s="34">
        <f>IF(H17="",0,IF($Q17=H17,IF(COUNTIF(H17:$P17,H17)&gt;$R16,H15,$Q15),H15))</f>
        <v>0</v>
      </c>
      <c r="BP15" s="34">
        <f>IF(I17="",0,IF($Q17=I17,IF(COUNTIF(I17:$P17,I17)&gt;$R16,I15,$Q15),I15))</f>
        <v>0</v>
      </c>
      <c r="BQ15" s="34">
        <f>IF(J17="",0,IF($Q17=J17,IF(COUNTIF(J17:$P17,J17)&gt;$R16,J15,$Q15),J15))</f>
        <v>0</v>
      </c>
      <c r="BR15" s="34">
        <f>IF(K17="",0,IF($Q17=K17,IF(COUNTIF(K17:$P17,K17)&gt;$R16,K15,$Q15),K15))</f>
        <v>0</v>
      </c>
      <c r="BS15" s="34">
        <f>IF(L17="",0,IF($Q17=L17,IF(COUNTIF(L17:$P17,L17)&gt;$R16,L15,$Q15),L15))</f>
        <v>0</v>
      </c>
      <c r="BT15" s="34">
        <f>IF(M17="",0,IF($Q17=M17,IF(COUNTIF(M17:$P17,M17)&gt;$R16,M15,$Q15),M15))</f>
        <v>0</v>
      </c>
      <c r="BU15" s="34">
        <f>IF(N17="",0,IF($Q17=N17,IF(COUNTIF(N17:$P17,N17)&gt;$R16,N15,$Q15),N15))</f>
        <v>0</v>
      </c>
      <c r="BV15" s="34">
        <f>IF(O17="",0,IF($Q17=O17,IF(COUNTIF(O17:$P17,O17)&gt;$R16,O15,$Q15),O15))</f>
        <v>0</v>
      </c>
      <c r="BW15" s="34">
        <f>IF(P17="",0,IF($Q17=P17,IF(COUNTIF(P17:$P17,P17)&gt;$R16,P15,$Q15),P15))</f>
        <v>0</v>
      </c>
      <c r="BX15">
        <f>IF(P15="",IF(O15="",IF(N15="",IF(M15="",IF(L15="",IF(K15="",IF(J15="",IF(I15="",H15,I15),J15),K15),L15),M15),N15),O15),P15)</f>
        <v>0</v>
      </c>
    </row>
    <row r="16" spans="1:76" ht="12.75" customHeight="1" x14ac:dyDescent="0.2">
      <c r="A16" s="348"/>
      <c r="B16" s="351"/>
      <c r="C16" s="345"/>
      <c r="D16" s="176" t="s">
        <v>42</v>
      </c>
      <c r="E16" s="252"/>
      <c r="F16" s="252"/>
      <c r="G16" s="252"/>
      <c r="H16" s="252"/>
      <c r="I16" s="252"/>
      <c r="J16" s="252"/>
      <c r="K16" s="252"/>
      <c r="L16" s="252"/>
      <c r="M16" s="175"/>
      <c r="N16" s="175"/>
      <c r="O16" s="175"/>
      <c r="P16" s="175"/>
      <c r="Q16" s="183"/>
      <c r="R16" s="35">
        <f>IF(R15&lt;15,0,IF(R15&lt;30,1,IF(R15&lt;45,2,3)))</f>
        <v>0</v>
      </c>
      <c r="S16" s="342"/>
      <c r="T16" s="14" t="str">
        <f>Fördertabelle!A12</f>
        <v>&gt;7-8 Std.</v>
      </c>
      <c r="U16" s="9">
        <f>Fördertabelle!B12</f>
        <v>2</v>
      </c>
      <c r="AY16" t="str">
        <f t="shared" ref="AY16:BJ16" si="27">IF(AY17="","",COUNTIF($E17:$P17,AY17))</f>
        <v/>
      </c>
      <c r="AZ16" t="str">
        <f t="shared" si="27"/>
        <v/>
      </c>
      <c r="BA16" t="str">
        <f t="shared" si="27"/>
        <v/>
      </c>
      <c r="BB16" t="str">
        <f t="shared" si="27"/>
        <v/>
      </c>
      <c r="BC16" t="str">
        <f t="shared" si="27"/>
        <v/>
      </c>
      <c r="BD16" t="str">
        <f t="shared" si="27"/>
        <v/>
      </c>
      <c r="BE16" t="str">
        <f t="shared" si="27"/>
        <v/>
      </c>
      <c r="BF16" t="str">
        <f t="shared" si="27"/>
        <v/>
      </c>
      <c r="BG16" t="str">
        <f t="shared" si="27"/>
        <v/>
      </c>
      <c r="BH16" t="str">
        <f t="shared" si="27"/>
        <v/>
      </c>
      <c r="BI16" t="str">
        <f t="shared" si="27"/>
        <v/>
      </c>
      <c r="BJ16" t="str">
        <f t="shared" si="27"/>
        <v/>
      </c>
      <c r="BK16" s="340"/>
      <c r="BL16" s="34">
        <f>IF($Q17=E17,IF(COUNTIF(E17:$P17,E17)&gt;$R16,E16,$Q16),E16)</f>
        <v>0</v>
      </c>
      <c r="BM16" s="34">
        <f>IF($Q17=F17,IF(COUNTIF(F17:$P17,F17)&gt;$R16,F16,$Q16),F16)</f>
        <v>0</v>
      </c>
      <c r="BN16" s="34">
        <f>IF($Q17=G17,IF(COUNTIF(G17:$P17,G17)&gt;$R16,G16,$Q16),G16)</f>
        <v>0</v>
      </c>
      <c r="BO16" s="34">
        <f>IF($Q17=H17,IF(COUNTIF(H17:$P17,H17)&gt;$R16,H16,$Q16),H16)</f>
        <v>0</v>
      </c>
      <c r="BP16" s="34">
        <f>IF($Q17=I17,IF(COUNTIF(I17:$P17,I17)&gt;$R16,I16,$Q16),I16)</f>
        <v>0</v>
      </c>
      <c r="BQ16" s="34">
        <f>IF($Q17=J17,IF(COUNTIF(J17:$P17,J17)&gt;$R16,J16,$Q16),J16)</f>
        <v>0</v>
      </c>
      <c r="BR16" s="34">
        <f>IF($Q17=K17,IF(COUNTIF(K17:$P17,K17)&gt;$R16,K16,$Q16),K16)</f>
        <v>0</v>
      </c>
      <c r="BS16" s="34">
        <f>IF($Q17=L17,IF(COUNTIF(L17:$P17,L17)&gt;$R16,L16,$Q16),L16)</f>
        <v>0</v>
      </c>
      <c r="BT16" s="34">
        <f>IF($Q17=M17,IF(COUNTIF(M17:$P17,M17)&gt;$R16,M16,$Q16),M16)</f>
        <v>0</v>
      </c>
      <c r="BU16" s="34">
        <f>IF($Q17=N17,IF(COUNTIF(N17:$P17,N17)&gt;$R16,N16,$Q16),N16)</f>
        <v>0</v>
      </c>
      <c r="BV16" s="34">
        <f>IF($Q17=O17,IF(COUNTIF(O17:$P17,O17)&gt;$R16,O16,$Q16),O16)</f>
        <v>0</v>
      </c>
      <c r="BW16" s="34">
        <f>IF($Q17=P17,IF(COUNTIF(P17:$P17,P17)&gt;$R16,P16,$Q16),P16)</f>
        <v>0</v>
      </c>
      <c r="BX16" t="str">
        <f>IF(BX15="",IF(G15="",IF(F15="",E15,F15),G15),"")</f>
        <v/>
      </c>
    </row>
    <row r="17" spans="1:76" ht="12.75" customHeight="1" x14ac:dyDescent="0.2">
      <c r="A17" s="349"/>
      <c r="B17" s="352"/>
      <c r="C17" s="346"/>
      <c r="D17" s="177" t="s">
        <v>44</v>
      </c>
      <c r="E17" s="252" t="str">
        <f>IF(E15&gt;0,1,"")</f>
        <v/>
      </c>
      <c r="F17" s="252" t="str">
        <f t="shared" ref="F17:P17" si="28">IF(F15&gt;0,1,"")</f>
        <v/>
      </c>
      <c r="G17" s="252" t="str">
        <f t="shared" si="28"/>
        <v/>
      </c>
      <c r="H17" s="252" t="str">
        <f t="shared" si="28"/>
        <v/>
      </c>
      <c r="I17" s="252" t="str">
        <f t="shared" si="28"/>
        <v/>
      </c>
      <c r="J17" s="252" t="str">
        <f t="shared" si="28"/>
        <v/>
      </c>
      <c r="K17" s="252" t="str">
        <f t="shared" si="28"/>
        <v/>
      </c>
      <c r="L17" s="252" t="str">
        <f t="shared" si="28"/>
        <v/>
      </c>
      <c r="M17" s="175" t="str">
        <f t="shared" si="28"/>
        <v/>
      </c>
      <c r="N17" s="175" t="str">
        <f t="shared" si="28"/>
        <v/>
      </c>
      <c r="O17" s="175" t="str">
        <f t="shared" si="28"/>
        <v/>
      </c>
      <c r="P17" s="175" t="str">
        <f t="shared" si="28"/>
        <v/>
      </c>
      <c r="Q17" s="184" t="str">
        <f t="shared" ref="Q17" si="29">IF(BK15="","",BK15)</f>
        <v/>
      </c>
      <c r="R17" s="38" t="str">
        <f>IF(BK15="","",BK15)</f>
        <v/>
      </c>
      <c r="S17" s="343"/>
      <c r="T17" s="14" t="str">
        <f>Fördertabelle!A13</f>
        <v>&gt;8-9 Std.</v>
      </c>
      <c r="U17" s="9">
        <f>Fördertabelle!B13</f>
        <v>2.25</v>
      </c>
      <c r="AY17" t="str">
        <f>IF(E17="","",E17)</f>
        <v/>
      </c>
      <c r="AZ17" t="str">
        <f>IF(OR(E17=F17,COUNTIF($AY17:AY17,F17)&gt;0),"",F17)</f>
        <v/>
      </c>
      <c r="BA17" t="str">
        <f>IF(OR(F17=G17,COUNTIF($AY17:AZ17,G17)&gt;0),"",G17)</f>
        <v/>
      </c>
      <c r="BB17" t="str">
        <f>IF(OR(G17=H17,COUNTIF($AY17:BA17,H17)&gt;0),"",H17)</f>
        <v/>
      </c>
      <c r="BC17" t="str">
        <f>IF(OR(H17=I17,COUNTIF($AY17:BB17,I17)&gt;0),"",I17)</f>
        <v/>
      </c>
      <c r="BD17" t="str">
        <f>IF(OR(I17=J17,COUNTIF($AY17:BC17,J17)&gt;0),"",J17)</f>
        <v/>
      </c>
      <c r="BE17" t="str">
        <f>IF(OR(J17=K17,COUNTIF($AY17:BD17,K17)&gt;0),"",K17)</f>
        <v/>
      </c>
      <c r="BF17" t="str">
        <f>IF(OR(K17=L17,COUNTIF($AY17:BE17,L17)&gt;0),"",L17)</f>
        <v/>
      </c>
      <c r="BG17" t="str">
        <f>IF(OR(L17=M17,COUNTIF($AY17:BF17,M17)&gt;0),"",M17)</f>
        <v/>
      </c>
      <c r="BH17" t="str">
        <f>IF(OR(M17=N17,COUNTIF($AY17:BG17,N17)&gt;0),"",N17)</f>
        <v/>
      </c>
      <c r="BI17" t="str">
        <f>IF(OR(N17=O17,COUNTIF($AY17:BH17,O17)&gt;0),"",O17)</f>
        <v/>
      </c>
      <c r="BJ17" t="str">
        <f>IF(OR(O17=P17,COUNTIF($AY17:BI17,P17)&gt;0),"",P17)</f>
        <v/>
      </c>
      <c r="BK17" s="340"/>
      <c r="BL17" s="34" t="str">
        <f>IF($Q17=E17,IF(COUNTIF(E17:$P17,E17)&gt;$R16,E17,$Q17),E17)</f>
        <v/>
      </c>
      <c r="BM17" s="34" t="str">
        <f>IF($Q17=F17,IF(COUNTIF(F17:$P17,F17)&gt;$R16,F17,$Q17),F17)</f>
        <v/>
      </c>
      <c r="BN17" s="34" t="str">
        <f>IF($Q17=G17,IF(COUNTIF(G17:$P17,G17)&gt;$R16,G17,$Q17),G17)</f>
        <v/>
      </c>
      <c r="BO17" s="34" t="str">
        <f>IF($Q17=H17,IF(COUNTIF(H17:$P17,H17)&gt;$R16,H17,$Q17),H17)</f>
        <v/>
      </c>
      <c r="BP17" s="34" t="str">
        <f>IF($Q17=I17,IF(COUNTIF(I17:$P17,I17)&gt;$R16,I17,$Q17),I17)</f>
        <v/>
      </c>
      <c r="BQ17" s="34" t="str">
        <f>IF($Q17=J17,IF(COUNTIF(J17:$P17,J17)&gt;$R16,J17,$Q17),J17)</f>
        <v/>
      </c>
      <c r="BR17" s="34" t="str">
        <f>IF($Q17=K17,IF(COUNTIF(K17:$P17,K17)&gt;$R16,K17,$Q17),K17)</f>
        <v/>
      </c>
      <c r="BS17" s="34" t="str">
        <f>IF($Q17=L17,IF(COUNTIF(L17:$P17,L17)&gt;$R16,L17,$Q17),L17)</f>
        <v/>
      </c>
      <c r="BT17" s="34" t="str">
        <f>IF($Q17=M17,IF(COUNTIF(M17:$P17,M17)&gt;$R16,M17,$Q17),M17)</f>
        <v/>
      </c>
      <c r="BU17" s="34" t="str">
        <f>IF($Q17=N17,IF(COUNTIF(N17:$P17,N17)&gt;$R16,N17,$Q17),N17)</f>
        <v/>
      </c>
      <c r="BV17" s="34" t="str">
        <f>IF($Q17=O17,IF(COUNTIF(O17:$P17,O17)&gt;$R16,O17,$Q17),O17)</f>
        <v/>
      </c>
      <c r="BW17" s="34" t="str">
        <f>IF($Q17=P17,IF(COUNTIF(P17:$P17,P17)&gt;$R16,P17,$Q17),P17)</f>
        <v/>
      </c>
      <c r="BX17" t="str">
        <f>IF(BX15&gt;0,BX15,BX16)</f>
        <v/>
      </c>
    </row>
    <row r="18" spans="1:76" ht="12.75" customHeight="1" x14ac:dyDescent="0.2">
      <c r="A18" s="347">
        <v>6</v>
      </c>
      <c r="B18" s="350"/>
      <c r="C18" s="344"/>
      <c r="D18" s="176" t="s">
        <v>38</v>
      </c>
      <c r="E18" s="252"/>
      <c r="F18" s="252"/>
      <c r="G18" s="252"/>
      <c r="H18" s="252"/>
      <c r="I18" s="252"/>
      <c r="J18" s="252"/>
      <c r="K18" s="252"/>
      <c r="L18" s="252"/>
      <c r="M18" s="175"/>
      <c r="N18" s="175"/>
      <c r="O18" s="175"/>
      <c r="P18" s="175"/>
      <c r="Q18" s="183" t="str">
        <f t="shared" ref="Q18" si="30">IF(BK18="","",BX20)</f>
        <v/>
      </c>
      <c r="R18" s="172"/>
      <c r="S18" s="341" t="str">
        <f>IF((COUNTBLANK(E18:Q18)+COUNTBLANK(E19:Q19)+COUNTBLANK(E20:Q20))/3=COUNTBLANK(E18:Q18),"","Bitte alle drei Zeilen ausfüllen")</f>
        <v/>
      </c>
      <c r="T18" s="14" t="str">
        <f>Fördertabelle!A14</f>
        <v>&gt;9 Std.</v>
      </c>
      <c r="U18" s="9">
        <f>Fördertabelle!B14</f>
        <v>2.5</v>
      </c>
      <c r="W18">
        <f t="shared" ref="W18:AH18" si="31">IF(E18=4.5,E19,0)</f>
        <v>0</v>
      </c>
      <c r="X18">
        <f t="shared" si="31"/>
        <v>0</v>
      </c>
      <c r="Y18">
        <f t="shared" si="31"/>
        <v>0</v>
      </c>
      <c r="Z18">
        <f t="shared" si="31"/>
        <v>0</v>
      </c>
      <c r="AA18">
        <f t="shared" si="31"/>
        <v>0</v>
      </c>
      <c r="AB18">
        <f t="shared" si="31"/>
        <v>0</v>
      </c>
      <c r="AC18">
        <f t="shared" si="31"/>
        <v>0</v>
      </c>
      <c r="AD18">
        <f t="shared" si="31"/>
        <v>0</v>
      </c>
      <c r="AE18">
        <f t="shared" si="31"/>
        <v>0</v>
      </c>
      <c r="AF18">
        <f t="shared" si="31"/>
        <v>0</v>
      </c>
      <c r="AG18">
        <f t="shared" si="31"/>
        <v>0</v>
      </c>
      <c r="AH18">
        <f t="shared" si="31"/>
        <v>0</v>
      </c>
      <c r="AJ18">
        <f t="shared" ref="AJ18:AU18" si="32">IF(E18=4.5,1,0)</f>
        <v>0</v>
      </c>
      <c r="AK18">
        <f t="shared" si="32"/>
        <v>0</v>
      </c>
      <c r="AL18">
        <f t="shared" si="32"/>
        <v>0</v>
      </c>
      <c r="AM18">
        <f t="shared" si="32"/>
        <v>0</v>
      </c>
      <c r="AN18">
        <f t="shared" si="32"/>
        <v>0</v>
      </c>
      <c r="AO18">
        <f t="shared" si="32"/>
        <v>0</v>
      </c>
      <c r="AP18">
        <f t="shared" si="32"/>
        <v>0</v>
      </c>
      <c r="AQ18">
        <f t="shared" si="32"/>
        <v>0</v>
      </c>
      <c r="AR18">
        <f t="shared" si="32"/>
        <v>0</v>
      </c>
      <c r="AS18">
        <f t="shared" si="32"/>
        <v>0</v>
      </c>
      <c r="AT18">
        <f t="shared" si="32"/>
        <v>0</v>
      </c>
      <c r="AU18">
        <f t="shared" si="32"/>
        <v>0</v>
      </c>
      <c r="BK18" s="340" t="str">
        <f>IF(ISNA(HLOOKUP(MAX($AY19:$BJ19),$AY19:$BJ20,2,FALSE)),"",IF(R19&gt;0,IF(COUNTIF($AY19:$BJ19,MAX($AY19:$BJ19))&gt;1,HLOOKUP(MAX($AY19:$BJ19),$AY19:$BJ20,2),HLOOKUP(MAX($AY19:$BJ19),$AY19:$BJ20,2,FALSE)),""))</f>
        <v/>
      </c>
      <c r="BL18" s="34">
        <f>IF(E20="",0,IF($Q20=E20,IF(COUNTIF(E20:$P20,E20)&gt;$R19,E18,$Q18),E18))</f>
        <v>0</v>
      </c>
      <c r="BM18" s="34">
        <f>IF(F20="",0,IF($Q20=F20,IF(COUNTIF(F20:$P20,F20)&gt;$R19,F18,$Q18),F18))</f>
        <v>0</v>
      </c>
      <c r="BN18" s="34">
        <f>IF(G20="",0,IF($Q20=G20,IF(COUNTIF(G20:$P20,G20)&gt;$R19,G18,$Q18),G18))</f>
        <v>0</v>
      </c>
      <c r="BO18" s="34">
        <f>IF(H20="",0,IF($Q20=H20,IF(COUNTIF(H20:$P20,H20)&gt;$R19,H18,$Q18),H18))</f>
        <v>0</v>
      </c>
      <c r="BP18" s="34">
        <f>IF(I20="",0,IF($Q20=I20,IF(COUNTIF(I20:$P20,I20)&gt;$R19,I18,$Q18),I18))</f>
        <v>0</v>
      </c>
      <c r="BQ18" s="34">
        <f>IF(J20="",0,IF($Q20=J20,IF(COUNTIF(J20:$P20,J20)&gt;$R19,J18,$Q18),J18))</f>
        <v>0</v>
      </c>
      <c r="BR18" s="34">
        <f>IF(K20="",0,IF($Q20=K20,IF(COUNTIF(K20:$P20,K20)&gt;$R19,K18,$Q18),K18))</f>
        <v>0</v>
      </c>
      <c r="BS18" s="34">
        <f>IF(L20="",0,IF($Q20=L20,IF(COUNTIF(L20:$P20,L20)&gt;$R19,L18,$Q18),L18))</f>
        <v>0</v>
      </c>
      <c r="BT18" s="34">
        <f>IF(M20="",0,IF($Q20=M20,IF(COUNTIF(M20:$P20,M20)&gt;$R19,M18,$Q18),M18))</f>
        <v>0</v>
      </c>
      <c r="BU18" s="34">
        <f>IF(N20="",0,IF($Q20=N20,IF(COUNTIF(N20:$P20,N20)&gt;$R19,N18,$Q18),N18))</f>
        <v>0</v>
      </c>
      <c r="BV18" s="34">
        <f>IF(O20="",0,IF($Q20=O20,IF(COUNTIF(O20:$P20,O20)&gt;$R19,O18,$Q18),O18))</f>
        <v>0</v>
      </c>
      <c r="BW18" s="34">
        <f>IF(P20="",0,IF($Q20=P20,IF(COUNTIF(P20:$P20,P20)&gt;$R19,P18,$Q18),P18))</f>
        <v>0</v>
      </c>
      <c r="BX18">
        <f>IF(P18="",IF(O18="",IF(N18="",IF(M18="",IF(L18="",IF(K18="",IF(J18="",IF(I18="",H18,I18),J18),K18),L18),M18),N18),O18),P18)</f>
        <v>0</v>
      </c>
    </row>
    <row r="19" spans="1:76" ht="12.75" customHeight="1" x14ac:dyDescent="0.2">
      <c r="A19" s="348"/>
      <c r="B19" s="351"/>
      <c r="C19" s="345"/>
      <c r="D19" s="176" t="s">
        <v>42</v>
      </c>
      <c r="E19" s="252"/>
      <c r="F19" s="252"/>
      <c r="G19" s="252"/>
      <c r="H19" s="252"/>
      <c r="I19" s="252"/>
      <c r="J19" s="252"/>
      <c r="K19" s="252"/>
      <c r="L19" s="252"/>
      <c r="M19" s="175"/>
      <c r="N19" s="175"/>
      <c r="O19" s="175"/>
      <c r="P19" s="175"/>
      <c r="Q19" s="183"/>
      <c r="R19" s="35">
        <f>IF(R18&lt;15,0,IF(R18&lt;30,1,IF(R18&lt;45,2,3)))</f>
        <v>0</v>
      </c>
      <c r="S19" s="342"/>
      <c r="T19" s="191"/>
      <c r="AY19" t="str">
        <f t="shared" ref="AY19:BJ19" si="33">IF(AY20="","",COUNTIF($E20:$P20,AY20))</f>
        <v/>
      </c>
      <c r="AZ19" t="str">
        <f t="shared" si="33"/>
        <v/>
      </c>
      <c r="BA19" t="str">
        <f t="shared" si="33"/>
        <v/>
      </c>
      <c r="BB19" t="str">
        <f t="shared" si="33"/>
        <v/>
      </c>
      <c r="BC19" t="str">
        <f t="shared" si="33"/>
        <v/>
      </c>
      <c r="BD19" t="str">
        <f t="shared" si="33"/>
        <v/>
      </c>
      <c r="BE19" t="str">
        <f t="shared" si="33"/>
        <v/>
      </c>
      <c r="BF19" t="str">
        <f t="shared" si="33"/>
        <v/>
      </c>
      <c r="BG19" t="str">
        <f t="shared" si="33"/>
        <v/>
      </c>
      <c r="BH19" t="str">
        <f t="shared" si="33"/>
        <v/>
      </c>
      <c r="BI19" t="str">
        <f t="shared" si="33"/>
        <v/>
      </c>
      <c r="BJ19" t="str">
        <f t="shared" si="33"/>
        <v/>
      </c>
      <c r="BK19" s="340"/>
      <c r="BL19" s="34">
        <f>IF($Q20=E20,IF(COUNTIF(E20:$P20,E20)&gt;$R19,E19,$Q19),E19)</f>
        <v>0</v>
      </c>
      <c r="BM19" s="34">
        <f>IF($Q20=F20,IF(COUNTIF(F20:$P20,F20)&gt;$R19,F19,$Q19),F19)</f>
        <v>0</v>
      </c>
      <c r="BN19" s="34">
        <f>IF($Q20=G20,IF(COUNTIF(G20:$P20,G20)&gt;$R19,G19,$Q19),G19)</f>
        <v>0</v>
      </c>
      <c r="BO19" s="34">
        <f>IF($Q20=H20,IF(COUNTIF(H20:$P20,H20)&gt;$R19,H19,$Q19),H19)</f>
        <v>0</v>
      </c>
      <c r="BP19" s="34">
        <f>IF($Q20=I20,IF(COUNTIF(I20:$P20,I20)&gt;$R19,I19,$Q19),I19)</f>
        <v>0</v>
      </c>
      <c r="BQ19" s="34">
        <f>IF($Q20=J20,IF(COUNTIF(J20:$P20,J20)&gt;$R19,J19,$Q19),J19)</f>
        <v>0</v>
      </c>
      <c r="BR19" s="34">
        <f>IF($Q20=K20,IF(COUNTIF(K20:$P20,K20)&gt;$R19,K19,$Q19),K19)</f>
        <v>0</v>
      </c>
      <c r="BS19" s="34">
        <f>IF($Q20=L20,IF(COUNTIF(L20:$P20,L20)&gt;$R19,L19,$Q19),L19)</f>
        <v>0</v>
      </c>
      <c r="BT19" s="34">
        <f>IF($Q20=M20,IF(COUNTIF(M20:$P20,M20)&gt;$R19,M19,$Q19),M19)</f>
        <v>0</v>
      </c>
      <c r="BU19" s="34">
        <f>IF($Q20=N20,IF(COUNTIF(N20:$P20,N20)&gt;$R19,N19,$Q19),N19)</f>
        <v>0</v>
      </c>
      <c r="BV19" s="34">
        <f>IF($Q20=O20,IF(COUNTIF(O20:$P20,O20)&gt;$R19,O19,$Q19),O19)</f>
        <v>0</v>
      </c>
      <c r="BW19" s="34">
        <f>IF($Q20=P20,IF(COUNTIF(P20:$P20,P20)&gt;$R19,P19,$Q19),P19)</f>
        <v>0</v>
      </c>
      <c r="BX19" t="str">
        <f>IF(BX18="",IF(G18="",IF(F18="",E18,F18),G18),"")</f>
        <v/>
      </c>
    </row>
    <row r="20" spans="1:76" ht="12.75" customHeight="1" x14ac:dyDescent="0.2">
      <c r="A20" s="349"/>
      <c r="B20" s="352"/>
      <c r="C20" s="346"/>
      <c r="D20" s="177" t="s">
        <v>44</v>
      </c>
      <c r="E20" s="252" t="str">
        <f>IF(E18&gt;0,1,"")</f>
        <v/>
      </c>
      <c r="F20" s="252" t="str">
        <f t="shared" ref="F20:P20" si="34">IF(F18&gt;0,1,"")</f>
        <v/>
      </c>
      <c r="G20" s="252" t="str">
        <f t="shared" si="34"/>
        <v/>
      </c>
      <c r="H20" s="252" t="str">
        <f t="shared" si="34"/>
        <v/>
      </c>
      <c r="I20" s="252" t="str">
        <f t="shared" si="34"/>
        <v/>
      </c>
      <c r="J20" s="252" t="str">
        <f t="shared" si="34"/>
        <v/>
      </c>
      <c r="K20" s="252" t="str">
        <f t="shared" si="34"/>
        <v/>
      </c>
      <c r="L20" s="252" t="str">
        <f t="shared" si="34"/>
        <v/>
      </c>
      <c r="M20" s="175" t="str">
        <f t="shared" si="34"/>
        <v/>
      </c>
      <c r="N20" s="175" t="str">
        <f t="shared" si="34"/>
        <v/>
      </c>
      <c r="O20" s="175" t="str">
        <f t="shared" si="34"/>
        <v/>
      </c>
      <c r="P20" s="175" t="str">
        <f t="shared" si="34"/>
        <v/>
      </c>
      <c r="Q20" s="184" t="str">
        <f t="shared" ref="Q20" si="35">IF(BK18="","",BK18)</f>
        <v/>
      </c>
      <c r="R20" s="38" t="str">
        <f>IF(BK18="","",BK18)</f>
        <v/>
      </c>
      <c r="S20" s="343"/>
      <c r="T20" s="210"/>
      <c r="U20" s="193"/>
      <c r="AY20" t="str">
        <f>IF(E20="","",E20)</f>
        <v/>
      </c>
      <c r="AZ20" t="str">
        <f>IF(OR(E20=F20,COUNTIF($AY20:AY20,F20)&gt;0),"",F20)</f>
        <v/>
      </c>
      <c r="BA20" t="str">
        <f>IF(OR(F20=G20,COUNTIF($AY20:AZ20,G20)&gt;0),"",G20)</f>
        <v/>
      </c>
      <c r="BB20" t="str">
        <f>IF(OR(G20=H20,COUNTIF($AY20:BA20,H20)&gt;0),"",H20)</f>
        <v/>
      </c>
      <c r="BC20" t="str">
        <f>IF(OR(H20=I20,COUNTIF($AY20:BB20,I20)&gt;0),"",I20)</f>
        <v/>
      </c>
      <c r="BD20" t="str">
        <f>IF(OR(I20=J20,COUNTIF($AY20:BC20,J20)&gt;0),"",J20)</f>
        <v/>
      </c>
      <c r="BE20" t="str">
        <f>IF(OR(J20=K20,COUNTIF($AY20:BD20,K20)&gt;0),"",K20)</f>
        <v/>
      </c>
      <c r="BF20" t="str">
        <f>IF(OR(K20=L20,COUNTIF($AY20:BE20,L20)&gt;0),"",L20)</f>
        <v/>
      </c>
      <c r="BG20" t="str">
        <f>IF(OR(L20=M20,COUNTIF($AY20:BF20,M20)&gt;0),"",M20)</f>
        <v/>
      </c>
      <c r="BH20" t="str">
        <f>IF(OR(M20=N20,COUNTIF($AY20:BG20,N20)&gt;0),"",N20)</f>
        <v/>
      </c>
      <c r="BI20" t="str">
        <f>IF(OR(N20=O20,COUNTIF($AY20:BH20,O20)&gt;0),"",O20)</f>
        <v/>
      </c>
      <c r="BJ20" t="str">
        <f>IF(OR(O20=P20,COUNTIF($AY20:BI20,P20)&gt;0),"",P20)</f>
        <v/>
      </c>
      <c r="BK20" s="340"/>
      <c r="BL20" s="34" t="str">
        <f>IF($Q20=E20,IF(COUNTIF(E20:$P20,E20)&gt;$R19,E20,$Q20),E20)</f>
        <v/>
      </c>
      <c r="BM20" s="34" t="str">
        <f>IF($Q20=F20,IF(COUNTIF(F20:$P20,F20)&gt;$R19,F20,$Q20),F20)</f>
        <v/>
      </c>
      <c r="BN20" s="34" t="str">
        <f>IF($Q20=G20,IF(COUNTIF(G20:$P20,G20)&gt;$R19,G20,$Q20),G20)</f>
        <v/>
      </c>
      <c r="BO20" s="34" t="str">
        <f>IF($Q20=H20,IF(COUNTIF(H20:$P20,H20)&gt;$R19,H20,$Q20),H20)</f>
        <v/>
      </c>
      <c r="BP20" s="34" t="str">
        <f>IF($Q20=I20,IF(COUNTIF(I20:$P20,I20)&gt;$R19,I20,$Q20),I20)</f>
        <v/>
      </c>
      <c r="BQ20" s="34" t="str">
        <f>IF($Q20=J20,IF(COUNTIF(J20:$P20,J20)&gt;$R19,J20,$Q20),J20)</f>
        <v/>
      </c>
      <c r="BR20" s="34" t="str">
        <f>IF($Q20=K20,IF(COUNTIF(K20:$P20,K20)&gt;$R19,K20,$Q20),K20)</f>
        <v/>
      </c>
      <c r="BS20" s="34" t="str">
        <f>IF($Q20=L20,IF(COUNTIF(L20:$P20,L20)&gt;$R19,L20,$Q20),L20)</f>
        <v/>
      </c>
      <c r="BT20" s="34" t="str">
        <f>IF($Q20=M20,IF(COUNTIF(M20:$P20,M20)&gt;$R19,M20,$Q20),M20)</f>
        <v/>
      </c>
      <c r="BU20" s="34" t="str">
        <f>IF($Q20=N20,IF(COUNTIF(N20:$P20,N20)&gt;$R19,N20,$Q20),N20)</f>
        <v/>
      </c>
      <c r="BV20" s="34" t="str">
        <f>IF($Q20=O20,IF(COUNTIF(O20:$P20,O20)&gt;$R19,O20,$Q20),O20)</f>
        <v/>
      </c>
      <c r="BW20" s="34" t="str">
        <f>IF($Q20=P20,IF(COUNTIF(P20:$P20,P20)&gt;$R19,P20,$Q20),P20)</f>
        <v/>
      </c>
      <c r="BX20" t="str">
        <f>IF(BX18&gt;0,BX18,BX19)</f>
        <v/>
      </c>
    </row>
    <row r="21" spans="1:76" ht="12.75" customHeight="1" x14ac:dyDescent="0.2">
      <c r="A21" s="347">
        <v>7</v>
      </c>
      <c r="B21" s="350"/>
      <c r="C21" s="344"/>
      <c r="D21" s="176" t="s">
        <v>38</v>
      </c>
      <c r="E21" s="252"/>
      <c r="F21" s="252"/>
      <c r="G21" s="252"/>
      <c r="H21" s="252"/>
      <c r="I21" s="252"/>
      <c r="J21" s="252"/>
      <c r="K21" s="252"/>
      <c r="L21" s="252"/>
      <c r="M21" s="175"/>
      <c r="N21" s="175"/>
      <c r="O21" s="175"/>
      <c r="P21" s="175"/>
      <c r="Q21" s="183" t="str">
        <f t="shared" ref="Q21" si="36">IF(BK21="","",BX23)</f>
        <v/>
      </c>
      <c r="R21" s="172"/>
      <c r="S21" s="357" t="str">
        <f>IF((COUNTBLANK(E21:Q21)+COUNTBLANK(E22:Q22)+COUNTBLANK(E23:Q23))/3=COUNTBLANK(E21:Q21),"","Bitte alle drei Zeilen ausfüllen")</f>
        <v/>
      </c>
      <c r="T21" s="210"/>
      <c r="U21" s="211"/>
      <c r="W21">
        <f t="shared" ref="W21:AH21" si="37">IF(E21=4.5,E22,0)</f>
        <v>0</v>
      </c>
      <c r="X21">
        <f t="shared" si="37"/>
        <v>0</v>
      </c>
      <c r="Y21">
        <f t="shared" si="37"/>
        <v>0</v>
      </c>
      <c r="Z21">
        <f t="shared" si="37"/>
        <v>0</v>
      </c>
      <c r="AA21">
        <f t="shared" si="37"/>
        <v>0</v>
      </c>
      <c r="AB21">
        <f t="shared" si="37"/>
        <v>0</v>
      </c>
      <c r="AC21">
        <f t="shared" si="37"/>
        <v>0</v>
      </c>
      <c r="AD21">
        <f t="shared" si="37"/>
        <v>0</v>
      </c>
      <c r="AE21">
        <f t="shared" si="37"/>
        <v>0</v>
      </c>
      <c r="AF21">
        <f t="shared" si="37"/>
        <v>0</v>
      </c>
      <c r="AG21">
        <f t="shared" si="37"/>
        <v>0</v>
      </c>
      <c r="AH21">
        <f t="shared" si="37"/>
        <v>0</v>
      </c>
      <c r="AJ21">
        <f t="shared" ref="AJ21:AU21" si="38">IF(E21=4.5,1,0)</f>
        <v>0</v>
      </c>
      <c r="AK21">
        <f t="shared" si="38"/>
        <v>0</v>
      </c>
      <c r="AL21">
        <f t="shared" si="38"/>
        <v>0</v>
      </c>
      <c r="AM21">
        <f t="shared" si="38"/>
        <v>0</v>
      </c>
      <c r="AN21">
        <f t="shared" si="38"/>
        <v>0</v>
      </c>
      <c r="AO21">
        <f t="shared" si="38"/>
        <v>0</v>
      </c>
      <c r="AP21">
        <f t="shared" si="38"/>
        <v>0</v>
      </c>
      <c r="AQ21">
        <f t="shared" si="38"/>
        <v>0</v>
      </c>
      <c r="AR21">
        <f t="shared" si="38"/>
        <v>0</v>
      </c>
      <c r="AS21">
        <f t="shared" si="38"/>
        <v>0</v>
      </c>
      <c r="AT21">
        <f t="shared" si="38"/>
        <v>0</v>
      </c>
      <c r="AU21">
        <f t="shared" si="38"/>
        <v>0</v>
      </c>
      <c r="BK21" s="340" t="str">
        <f>IF(ISNA(HLOOKUP(MAX($AY22:$BJ22),$AY22:$BJ23,2,FALSE)),"",IF(R22&gt;0,IF(COUNTIF($AY22:$BJ22,MAX($AY22:$BJ22))&gt;1,HLOOKUP(MAX($AY22:$BJ22),$AY22:$BJ23,2),HLOOKUP(MAX($AY22:$BJ22),$AY22:$BJ23,2,FALSE)),""))</f>
        <v/>
      </c>
      <c r="BL21" s="34">
        <f>IF(E23="",0,IF($Q23=E23,IF(COUNTIF(E23:$P23,E23)&gt;$R22,E21,$Q21),E21))</f>
        <v>0</v>
      </c>
      <c r="BM21" s="34">
        <f>IF(F23="",0,IF($Q23=F23,IF(COUNTIF(F23:$P23,F23)&gt;$R22,F21,$Q21),F21))</f>
        <v>0</v>
      </c>
      <c r="BN21" s="34">
        <f>IF(G23="",0,IF($Q23=G23,IF(COUNTIF(G23:$P23,G23)&gt;$R22,G21,$Q21),G21))</f>
        <v>0</v>
      </c>
      <c r="BO21" s="34">
        <f>IF(H23="",0,IF($Q23=H23,IF(COUNTIF(H23:$P23,H23)&gt;$R22,H21,$Q21),H21))</f>
        <v>0</v>
      </c>
      <c r="BP21" s="34">
        <f>IF(I23="",0,IF($Q23=I23,IF(COUNTIF(I23:$P23,I23)&gt;$R22,I21,$Q21),I21))</f>
        <v>0</v>
      </c>
      <c r="BQ21" s="34">
        <f>IF(J23="",0,IF($Q23=J23,IF(COUNTIF(J23:$P23,J23)&gt;$R22,J21,$Q21),J21))</f>
        <v>0</v>
      </c>
      <c r="BR21" s="34">
        <f>IF(K23="",0,IF($Q23=K23,IF(COUNTIF(K23:$P23,K23)&gt;$R22,K21,$Q21),K21))</f>
        <v>0</v>
      </c>
      <c r="BS21" s="34">
        <f>IF(L23="",0,IF($Q23=L23,IF(COUNTIF(L23:$P23,L23)&gt;$R22,L21,$Q21),L21))</f>
        <v>0</v>
      </c>
      <c r="BT21" s="34">
        <f>IF(M23="",0,IF($Q23=M23,IF(COUNTIF(M23:$P23,M23)&gt;$R22,M21,$Q21),M21))</f>
        <v>0</v>
      </c>
      <c r="BU21" s="34">
        <f>IF(N23="",0,IF($Q23=N23,IF(COUNTIF(N23:$P23,N23)&gt;$R22,N21,$Q21),N21))</f>
        <v>0</v>
      </c>
      <c r="BV21" s="34">
        <f>IF(O23="",0,IF($Q23=O23,IF(COUNTIF(O23:$P23,O23)&gt;$R22,O21,$Q21),O21))</f>
        <v>0</v>
      </c>
      <c r="BW21" s="34">
        <f>IF(P23="",0,IF($Q23=P23,IF(COUNTIF(P23:$P23,P23)&gt;$R22,P21,$Q21),P21))</f>
        <v>0</v>
      </c>
      <c r="BX21">
        <f>IF(P21="",IF(O21="",IF(N21="",IF(M21="",IF(L21="",IF(K21="",IF(J21="",IF(I21="",H21,I21),J21),K21),L21),M21),N21),O21),P21)</f>
        <v>0</v>
      </c>
    </row>
    <row r="22" spans="1:76" ht="12.75" customHeight="1" x14ac:dyDescent="0.2">
      <c r="A22" s="348"/>
      <c r="B22" s="351"/>
      <c r="C22" s="345"/>
      <c r="D22" s="176" t="s">
        <v>42</v>
      </c>
      <c r="E22" s="252"/>
      <c r="F22" s="252"/>
      <c r="G22" s="252"/>
      <c r="H22" s="252"/>
      <c r="I22" s="252"/>
      <c r="J22" s="252"/>
      <c r="K22" s="252"/>
      <c r="L22" s="252"/>
      <c r="M22" s="175"/>
      <c r="N22" s="175"/>
      <c r="O22" s="175"/>
      <c r="P22" s="175"/>
      <c r="Q22" s="183"/>
      <c r="R22" s="35">
        <f>IF(R21&lt;15,0,IF(R21&lt;30,1,IF(R21&lt;45,2,3)))</f>
        <v>0</v>
      </c>
      <c r="S22" s="358"/>
      <c r="T22" s="193"/>
      <c r="U22" s="200"/>
      <c r="V22" s="193"/>
      <c r="AY22" t="str">
        <f t="shared" ref="AY22:BJ22" si="39">IF(AY23="","",COUNTIF($E23:$P23,AY23))</f>
        <v/>
      </c>
      <c r="AZ22" t="str">
        <f t="shared" si="39"/>
        <v/>
      </c>
      <c r="BA22" t="str">
        <f t="shared" si="39"/>
        <v/>
      </c>
      <c r="BB22" t="str">
        <f t="shared" si="39"/>
        <v/>
      </c>
      <c r="BC22" t="str">
        <f t="shared" si="39"/>
        <v/>
      </c>
      <c r="BD22" t="str">
        <f t="shared" si="39"/>
        <v/>
      </c>
      <c r="BE22" t="str">
        <f t="shared" si="39"/>
        <v/>
      </c>
      <c r="BF22" t="str">
        <f t="shared" si="39"/>
        <v/>
      </c>
      <c r="BG22" t="str">
        <f t="shared" si="39"/>
        <v/>
      </c>
      <c r="BH22" t="str">
        <f t="shared" si="39"/>
        <v/>
      </c>
      <c r="BI22" t="str">
        <f t="shared" si="39"/>
        <v/>
      </c>
      <c r="BJ22" t="str">
        <f t="shared" si="39"/>
        <v/>
      </c>
      <c r="BK22" s="340"/>
      <c r="BL22" s="34">
        <f>IF($Q23=E23,IF(COUNTIF(E23:$P23,E23)&gt;$R22,E22,$Q22),E22)</f>
        <v>0</v>
      </c>
      <c r="BM22" s="34">
        <f>IF($Q23=F23,IF(COUNTIF(F23:$P23,F23)&gt;$R22,F22,$Q22),F22)</f>
        <v>0</v>
      </c>
      <c r="BN22" s="34">
        <f>IF($Q23=G23,IF(COUNTIF(G23:$P23,G23)&gt;$R22,G22,$Q22),G22)</f>
        <v>0</v>
      </c>
      <c r="BO22" s="34">
        <f>IF($Q23=H23,IF(COUNTIF(H23:$P23,H23)&gt;$R22,H22,$Q22),H22)</f>
        <v>0</v>
      </c>
      <c r="BP22" s="34">
        <f>IF($Q23=I23,IF(COUNTIF(I23:$P23,I23)&gt;$R22,I22,$Q22),I22)</f>
        <v>0</v>
      </c>
      <c r="BQ22" s="34">
        <f>IF($Q23=J23,IF(COUNTIF(J23:$P23,J23)&gt;$R22,J22,$Q22),J22)</f>
        <v>0</v>
      </c>
      <c r="BR22" s="34">
        <f>IF($Q23=K23,IF(COUNTIF(K23:$P23,K23)&gt;$R22,K22,$Q22),K22)</f>
        <v>0</v>
      </c>
      <c r="BS22" s="34">
        <f>IF($Q23=L23,IF(COUNTIF(L23:$P23,L23)&gt;$R22,L22,$Q22),L22)</f>
        <v>0</v>
      </c>
      <c r="BT22" s="34">
        <f>IF($Q23=M23,IF(COUNTIF(M23:$P23,M23)&gt;$R22,M22,$Q22),M22)</f>
        <v>0</v>
      </c>
      <c r="BU22" s="34">
        <f>IF($Q23=N23,IF(COUNTIF(N23:$P23,N23)&gt;$R22,N22,$Q22),N22)</f>
        <v>0</v>
      </c>
      <c r="BV22" s="34">
        <f>IF($Q23=O23,IF(COUNTIF(O23:$P23,O23)&gt;$R22,O22,$Q22),O22)</f>
        <v>0</v>
      </c>
      <c r="BW22" s="34">
        <f>IF($Q23=P23,IF(COUNTIF(P23:$P23,P23)&gt;$R22,P22,$Q22),P22)</f>
        <v>0</v>
      </c>
      <c r="BX22" t="str">
        <f>IF(BX21="",IF(G21="",IF(F21="",E21,F21),G21),"")</f>
        <v/>
      </c>
    </row>
    <row r="23" spans="1:76" ht="12.75" customHeight="1" x14ac:dyDescent="0.2">
      <c r="A23" s="349"/>
      <c r="B23" s="352"/>
      <c r="C23" s="346"/>
      <c r="D23" s="177" t="s">
        <v>44</v>
      </c>
      <c r="E23" s="252" t="str">
        <f>IF(E21&gt;0,1,"")</f>
        <v/>
      </c>
      <c r="F23" s="252" t="str">
        <f t="shared" ref="F23:P23" si="40">IF(F21&gt;0,1,"")</f>
        <v/>
      </c>
      <c r="G23" s="252" t="str">
        <f t="shared" si="40"/>
        <v/>
      </c>
      <c r="H23" s="252" t="str">
        <f t="shared" si="40"/>
        <v/>
      </c>
      <c r="I23" s="252" t="str">
        <f t="shared" si="40"/>
        <v/>
      </c>
      <c r="J23" s="252" t="str">
        <f t="shared" si="40"/>
        <v/>
      </c>
      <c r="K23" s="252" t="str">
        <f t="shared" si="40"/>
        <v/>
      </c>
      <c r="L23" s="252" t="str">
        <f t="shared" si="40"/>
        <v/>
      </c>
      <c r="M23" s="175" t="str">
        <f t="shared" si="40"/>
        <v/>
      </c>
      <c r="N23" s="175" t="str">
        <f t="shared" si="40"/>
        <v/>
      </c>
      <c r="O23" s="175" t="str">
        <f t="shared" si="40"/>
        <v/>
      </c>
      <c r="P23" s="175" t="str">
        <f t="shared" si="40"/>
        <v/>
      </c>
      <c r="Q23" s="184" t="str">
        <f t="shared" ref="Q23" si="41">IF(BK21="","",BK21)</f>
        <v/>
      </c>
      <c r="R23" s="38" t="str">
        <f>IF(BK21="","",BK21)</f>
        <v/>
      </c>
      <c r="S23" s="359"/>
      <c r="T23" s="193"/>
      <c r="U23" s="200"/>
      <c r="V23" s="210"/>
      <c r="AY23" t="str">
        <f>IF(E23="","",E23)</f>
        <v/>
      </c>
      <c r="AZ23" t="str">
        <f>IF(OR(E23=F23,COUNTIF($AY23:AY23,F23)&gt;0),"",F23)</f>
        <v/>
      </c>
      <c r="BA23" t="str">
        <f>IF(OR(F23=G23,COUNTIF($AY23:AZ23,G23)&gt;0),"",G23)</f>
        <v/>
      </c>
      <c r="BB23" t="str">
        <f>IF(OR(G23=H23,COUNTIF($AY23:BA23,H23)&gt;0),"",H23)</f>
        <v/>
      </c>
      <c r="BC23" t="str">
        <f>IF(OR(H23=I23,COUNTIF($AY23:BB23,I23)&gt;0),"",I23)</f>
        <v/>
      </c>
      <c r="BD23" t="str">
        <f>IF(OR(I23=J23,COUNTIF($AY23:BC23,J23)&gt;0),"",J23)</f>
        <v/>
      </c>
      <c r="BE23" t="str">
        <f>IF(OR(J23=K23,COUNTIF($AY23:BD23,K23)&gt;0),"",K23)</f>
        <v/>
      </c>
      <c r="BF23" t="str">
        <f>IF(OR(K23=L23,COUNTIF($AY23:BE23,L23)&gt;0),"",L23)</f>
        <v/>
      </c>
      <c r="BG23" t="str">
        <f>IF(OR(L23=M23,COUNTIF($AY23:BF23,M23)&gt;0),"",M23)</f>
        <v/>
      </c>
      <c r="BH23" t="str">
        <f>IF(OR(M23=N23,COUNTIF($AY23:BG23,N23)&gt;0),"",N23)</f>
        <v/>
      </c>
      <c r="BI23" t="str">
        <f>IF(OR(N23=O23,COUNTIF($AY23:BH23,O23)&gt;0),"",O23)</f>
        <v/>
      </c>
      <c r="BJ23" t="str">
        <f>IF(OR(O23=P23,COUNTIF($AY23:BI23,P23)&gt;0),"",P23)</f>
        <v/>
      </c>
      <c r="BK23" s="340"/>
      <c r="BL23" s="34" t="str">
        <f>IF($Q23=E23,IF(COUNTIF(E23:$P23,E23)&gt;$R22,E23,$Q23),E23)</f>
        <v/>
      </c>
      <c r="BM23" s="34" t="str">
        <f>IF($Q23=F23,IF(COUNTIF(F23:$P23,F23)&gt;$R22,F23,$Q23),F23)</f>
        <v/>
      </c>
      <c r="BN23" s="34" t="str">
        <f>IF($Q23=G23,IF(COUNTIF(G23:$P23,G23)&gt;$R22,G23,$Q23),G23)</f>
        <v/>
      </c>
      <c r="BO23" s="34" t="str">
        <f>IF($Q23=H23,IF(COUNTIF(H23:$P23,H23)&gt;$R22,H23,$Q23),H23)</f>
        <v/>
      </c>
      <c r="BP23" s="34" t="str">
        <f>IF($Q23=I23,IF(COUNTIF(I23:$P23,I23)&gt;$R22,I23,$Q23),I23)</f>
        <v/>
      </c>
      <c r="BQ23" s="34" t="str">
        <f>IF($Q23=J23,IF(COUNTIF(J23:$P23,J23)&gt;$R22,J23,$Q23),J23)</f>
        <v/>
      </c>
      <c r="BR23" s="34" t="str">
        <f>IF($Q23=K23,IF(COUNTIF(K23:$P23,K23)&gt;$R22,K23,$Q23),K23)</f>
        <v/>
      </c>
      <c r="BS23" s="34" t="str">
        <f>IF($Q23=L23,IF(COUNTIF(L23:$P23,L23)&gt;$R22,L23,$Q23),L23)</f>
        <v/>
      </c>
      <c r="BT23" s="34" t="str">
        <f>IF($Q23=M23,IF(COUNTIF(M23:$P23,M23)&gt;$R22,M23,$Q23),M23)</f>
        <v/>
      </c>
      <c r="BU23" s="34" t="str">
        <f>IF($Q23=N23,IF(COUNTIF(N23:$P23,N23)&gt;$R22,N23,$Q23),N23)</f>
        <v/>
      </c>
      <c r="BV23" s="34" t="str">
        <f>IF($Q23=O23,IF(COUNTIF(O23:$P23,O23)&gt;$R22,O23,$Q23),O23)</f>
        <v/>
      </c>
      <c r="BW23" s="34" t="str">
        <f>IF($Q23=P23,IF(COUNTIF(P23:$P23,P23)&gt;$R22,P23,$Q23),P23)</f>
        <v/>
      </c>
      <c r="BX23" t="str">
        <f>IF(BX21&gt;0,BX21,BX22)</f>
        <v/>
      </c>
    </row>
    <row r="24" spans="1:76" ht="12.75" customHeight="1" x14ac:dyDescent="0.2">
      <c r="A24" s="347">
        <v>8</v>
      </c>
      <c r="B24" s="350"/>
      <c r="C24" s="344"/>
      <c r="D24" s="176" t="s">
        <v>38</v>
      </c>
      <c r="E24" s="252"/>
      <c r="F24" s="252"/>
      <c r="G24" s="252"/>
      <c r="H24" s="252"/>
      <c r="I24" s="252"/>
      <c r="J24" s="252"/>
      <c r="K24" s="252"/>
      <c r="L24" s="252"/>
      <c r="M24" s="175"/>
      <c r="N24" s="175"/>
      <c r="O24" s="175"/>
      <c r="P24" s="175"/>
      <c r="Q24" s="183" t="str">
        <f t="shared" ref="Q24" si="42">IF(BK24="","",BX26)</f>
        <v/>
      </c>
      <c r="R24" s="172"/>
      <c r="S24" s="357" t="str">
        <f>IF((COUNTBLANK(E24:Q24)+COUNTBLANK(E25:Q25)+COUNTBLANK(E26:Q26))/3=COUNTBLANK(E24:Q24),"","Bitte alle drei Zeilen ausfüllen")</f>
        <v/>
      </c>
      <c r="T24" s="193"/>
      <c r="U24" s="200"/>
      <c r="V24" s="193"/>
      <c r="W24">
        <f t="shared" ref="W24:AH24" si="43">IF(E24=4.5,E25,0)</f>
        <v>0</v>
      </c>
      <c r="X24">
        <f t="shared" si="43"/>
        <v>0</v>
      </c>
      <c r="Y24">
        <f t="shared" si="43"/>
        <v>0</v>
      </c>
      <c r="Z24">
        <f t="shared" si="43"/>
        <v>0</v>
      </c>
      <c r="AA24">
        <f t="shared" si="43"/>
        <v>0</v>
      </c>
      <c r="AB24">
        <f t="shared" si="43"/>
        <v>0</v>
      </c>
      <c r="AC24">
        <f t="shared" si="43"/>
        <v>0</v>
      </c>
      <c r="AD24">
        <f t="shared" si="43"/>
        <v>0</v>
      </c>
      <c r="AE24">
        <f t="shared" si="43"/>
        <v>0</v>
      </c>
      <c r="AF24">
        <f t="shared" si="43"/>
        <v>0</v>
      </c>
      <c r="AG24">
        <f t="shared" si="43"/>
        <v>0</v>
      </c>
      <c r="AH24">
        <f t="shared" si="43"/>
        <v>0</v>
      </c>
      <c r="AJ24">
        <f t="shared" ref="AJ24:AU24" si="44">IF(E24=4.5,1,0)</f>
        <v>0</v>
      </c>
      <c r="AK24">
        <f t="shared" si="44"/>
        <v>0</v>
      </c>
      <c r="AL24">
        <f t="shared" si="44"/>
        <v>0</v>
      </c>
      <c r="AM24">
        <f t="shared" si="44"/>
        <v>0</v>
      </c>
      <c r="AN24">
        <f t="shared" si="44"/>
        <v>0</v>
      </c>
      <c r="AO24">
        <f t="shared" si="44"/>
        <v>0</v>
      </c>
      <c r="AP24">
        <f t="shared" si="44"/>
        <v>0</v>
      </c>
      <c r="AQ24">
        <f t="shared" si="44"/>
        <v>0</v>
      </c>
      <c r="AR24">
        <f t="shared" si="44"/>
        <v>0</v>
      </c>
      <c r="AS24">
        <f t="shared" si="44"/>
        <v>0</v>
      </c>
      <c r="AT24">
        <f t="shared" si="44"/>
        <v>0</v>
      </c>
      <c r="AU24">
        <f t="shared" si="44"/>
        <v>0</v>
      </c>
      <c r="BK24" s="340" t="str">
        <f>IF(ISNA(HLOOKUP(MAX($AY25:$BJ25),$AY25:$BJ26,2,FALSE)),"",IF(R25&gt;0,IF(COUNTIF($AY25:$BJ25,MAX($AY25:$BJ25))&gt;1,HLOOKUP(MAX($AY25:$BJ25),$AY25:$BJ26,2),HLOOKUP(MAX($AY25:$BJ25),$AY25:$BJ26,2,FALSE)),""))</f>
        <v/>
      </c>
      <c r="BL24" s="34">
        <f>IF(E26="",0,IF($Q26=E26,IF(COUNTIF(E26:$P26,E26)&gt;$R25,E24,$Q24),E24))</f>
        <v>0</v>
      </c>
      <c r="BM24" s="34">
        <f>IF(F26="",0,IF($Q26=F26,IF(COUNTIF(F26:$P26,F26)&gt;$R25,F24,$Q24),F24))</f>
        <v>0</v>
      </c>
      <c r="BN24" s="34">
        <f>IF(G26="",0,IF($Q26=G26,IF(COUNTIF(G26:$P26,G26)&gt;$R25,G24,$Q24),G24))</f>
        <v>0</v>
      </c>
      <c r="BO24" s="34">
        <f>IF(H26="",0,IF($Q26=H26,IF(COUNTIF(H26:$P26,H26)&gt;$R25,H24,$Q24),H24))</f>
        <v>0</v>
      </c>
      <c r="BP24" s="34">
        <f>IF(I26="",0,IF($Q26=I26,IF(COUNTIF(I26:$P26,I26)&gt;$R25,I24,$Q24),I24))</f>
        <v>0</v>
      </c>
      <c r="BQ24" s="34">
        <f>IF(J26="",0,IF($Q26=J26,IF(COUNTIF(J26:$P26,J26)&gt;$R25,J24,$Q24),J24))</f>
        <v>0</v>
      </c>
      <c r="BR24" s="34">
        <f>IF(K26="",0,IF($Q26=K26,IF(COUNTIF(K26:$P26,K26)&gt;$R25,K24,$Q24),K24))</f>
        <v>0</v>
      </c>
      <c r="BS24" s="34">
        <f>IF(L26="",0,IF($Q26=L26,IF(COUNTIF(L26:$P26,L26)&gt;$R25,L24,$Q24),L24))</f>
        <v>0</v>
      </c>
      <c r="BT24" s="34">
        <f>IF(M26="",0,IF($Q26=M26,IF(COUNTIF(M26:$P26,M26)&gt;$R25,M24,$Q24),M24))</f>
        <v>0</v>
      </c>
      <c r="BU24" s="34">
        <f>IF(N26="",0,IF($Q26=N26,IF(COUNTIF(N26:$P26,N26)&gt;$R25,N24,$Q24),N24))</f>
        <v>0</v>
      </c>
      <c r="BV24" s="34">
        <f>IF(O26="",0,IF($Q26=O26,IF(COUNTIF(O26:$P26,O26)&gt;$R25,O24,$Q24),O24))</f>
        <v>0</v>
      </c>
      <c r="BW24" s="34">
        <f>IF(P26="",0,IF($Q26=P26,IF(COUNTIF(P26:$P26,P26)&gt;$R25,P24,$Q24),P24))</f>
        <v>0</v>
      </c>
      <c r="BX24">
        <f>IF(P24="",IF(O24="",IF(N24="",IF(M24="",IF(L24="",IF(K24="",IF(J24="",IF(I24="",H24,I24),J24),K24),L24),M24),N24),O24),P24)</f>
        <v>0</v>
      </c>
    </row>
    <row r="25" spans="1:76" ht="12.75" customHeight="1" x14ac:dyDescent="0.2">
      <c r="A25" s="348"/>
      <c r="B25" s="351"/>
      <c r="C25" s="345"/>
      <c r="D25" s="176" t="s">
        <v>42</v>
      </c>
      <c r="E25" s="252"/>
      <c r="F25" s="252"/>
      <c r="G25" s="252"/>
      <c r="H25" s="252"/>
      <c r="I25" s="252"/>
      <c r="J25" s="252"/>
      <c r="K25" s="252"/>
      <c r="L25" s="252"/>
      <c r="M25" s="175"/>
      <c r="N25" s="175"/>
      <c r="O25" s="175"/>
      <c r="P25" s="175"/>
      <c r="Q25" s="183"/>
      <c r="R25" s="35">
        <f>IF(R24&lt;15,0,IF(R24&lt;30,1,IF(R24&lt;45,2,3)))</f>
        <v>0</v>
      </c>
      <c r="S25" s="358"/>
      <c r="T25" s="193"/>
      <c r="U25" s="200"/>
      <c r="V25" s="193"/>
      <c r="AY25" t="str">
        <f t="shared" ref="AY25:BJ25" si="45">IF(AY26="","",COUNTIF($E26:$P26,AY26))</f>
        <v/>
      </c>
      <c r="AZ25" t="str">
        <f t="shared" si="45"/>
        <v/>
      </c>
      <c r="BA25" t="str">
        <f t="shared" si="45"/>
        <v/>
      </c>
      <c r="BB25" t="str">
        <f t="shared" si="45"/>
        <v/>
      </c>
      <c r="BC25" t="str">
        <f t="shared" si="45"/>
        <v/>
      </c>
      <c r="BD25" t="str">
        <f t="shared" si="45"/>
        <v/>
      </c>
      <c r="BE25" t="str">
        <f t="shared" si="45"/>
        <v/>
      </c>
      <c r="BF25" t="str">
        <f t="shared" si="45"/>
        <v/>
      </c>
      <c r="BG25" t="str">
        <f t="shared" si="45"/>
        <v/>
      </c>
      <c r="BH25" t="str">
        <f t="shared" si="45"/>
        <v/>
      </c>
      <c r="BI25" t="str">
        <f t="shared" si="45"/>
        <v/>
      </c>
      <c r="BJ25" t="str">
        <f t="shared" si="45"/>
        <v/>
      </c>
      <c r="BK25" s="340"/>
      <c r="BL25" s="34">
        <f>IF($Q26=E26,IF(COUNTIF(E26:$P26,E26)&gt;$R25,E25,$Q25),E25)</f>
        <v>0</v>
      </c>
      <c r="BM25" s="34">
        <f>IF($Q26=F26,IF(COUNTIF(F26:$P26,F26)&gt;$R25,F25,$Q25),F25)</f>
        <v>0</v>
      </c>
      <c r="BN25" s="34">
        <f>IF($Q26=G26,IF(COUNTIF(G26:$P26,G26)&gt;$R25,G25,$Q25),G25)</f>
        <v>0</v>
      </c>
      <c r="BO25" s="34">
        <f>IF($Q26=H26,IF(COUNTIF(H26:$P26,H26)&gt;$R25,H25,$Q25),H25)</f>
        <v>0</v>
      </c>
      <c r="BP25" s="34">
        <f>IF($Q26=I26,IF(COUNTIF(I26:$P26,I26)&gt;$R25,I25,$Q25),I25)</f>
        <v>0</v>
      </c>
      <c r="BQ25" s="34">
        <f>IF($Q26=J26,IF(COUNTIF(J26:$P26,J26)&gt;$R25,J25,$Q25),J25)</f>
        <v>0</v>
      </c>
      <c r="BR25" s="34">
        <f>IF($Q26=K26,IF(COUNTIF(K26:$P26,K26)&gt;$R25,K25,$Q25),K25)</f>
        <v>0</v>
      </c>
      <c r="BS25" s="34">
        <f>IF($Q26=L26,IF(COUNTIF(L26:$P26,L26)&gt;$R25,L25,$Q25),L25)</f>
        <v>0</v>
      </c>
      <c r="BT25" s="34">
        <f>IF($Q26=M26,IF(COUNTIF(M26:$P26,M26)&gt;$R25,M25,$Q25),M25)</f>
        <v>0</v>
      </c>
      <c r="BU25" s="34">
        <f>IF($Q26=N26,IF(COUNTIF(N26:$P26,N26)&gt;$R25,N25,$Q25),N25)</f>
        <v>0</v>
      </c>
      <c r="BV25" s="34">
        <f>IF($Q26=O26,IF(COUNTIF(O26:$P26,O26)&gt;$R25,O25,$Q25),O25)</f>
        <v>0</v>
      </c>
      <c r="BW25" s="34">
        <f>IF($Q26=P26,IF(COUNTIF(P26:$P26,P26)&gt;$R25,P25,$Q25),P25)</f>
        <v>0</v>
      </c>
      <c r="BX25" t="str">
        <f>IF(BX24="",IF(G24="",IF(F24="",E24,F24),G24),"")</f>
        <v/>
      </c>
    </row>
    <row r="26" spans="1:76" ht="12.75" customHeight="1" x14ac:dyDescent="0.2">
      <c r="A26" s="349"/>
      <c r="B26" s="352"/>
      <c r="C26" s="346"/>
      <c r="D26" s="177" t="s">
        <v>44</v>
      </c>
      <c r="E26" s="252" t="str">
        <f>IF(E24&gt;0,1,"")</f>
        <v/>
      </c>
      <c r="F26" s="252" t="str">
        <f t="shared" ref="F26:P26" si="46">IF(F24&gt;0,1,"")</f>
        <v/>
      </c>
      <c r="G26" s="252" t="str">
        <f t="shared" si="46"/>
        <v/>
      </c>
      <c r="H26" s="252" t="str">
        <f t="shared" si="46"/>
        <v/>
      </c>
      <c r="I26" s="252" t="str">
        <f t="shared" si="46"/>
        <v/>
      </c>
      <c r="J26" s="252" t="str">
        <f t="shared" si="46"/>
        <v/>
      </c>
      <c r="K26" s="252" t="str">
        <f t="shared" si="46"/>
        <v/>
      </c>
      <c r="L26" s="252" t="str">
        <f t="shared" si="46"/>
        <v/>
      </c>
      <c r="M26" s="175" t="str">
        <f t="shared" si="46"/>
        <v/>
      </c>
      <c r="N26" s="175" t="str">
        <f t="shared" si="46"/>
        <v/>
      </c>
      <c r="O26" s="175" t="str">
        <f t="shared" si="46"/>
        <v/>
      </c>
      <c r="P26" s="175" t="str">
        <f t="shared" si="46"/>
        <v/>
      </c>
      <c r="Q26" s="184" t="str">
        <f t="shared" ref="Q26" si="47">IF(BK24="","",BK24)</f>
        <v/>
      </c>
      <c r="R26" s="38" t="str">
        <f>IF(BK24="","",BK24)</f>
        <v/>
      </c>
      <c r="S26" s="359"/>
      <c r="T26" s="193"/>
      <c r="U26" s="200"/>
      <c r="V26" s="193"/>
      <c r="AY26" t="str">
        <f>IF(E26="","",E26)</f>
        <v/>
      </c>
      <c r="AZ26" t="str">
        <f>IF(OR(E26=F26,COUNTIF($AY26:AY26,F26)&gt;0),"",F26)</f>
        <v/>
      </c>
      <c r="BA26" t="str">
        <f>IF(OR(F26=G26,COUNTIF($AY26:AZ26,G26)&gt;0),"",G26)</f>
        <v/>
      </c>
      <c r="BB26" t="str">
        <f>IF(OR(G26=H26,COUNTIF($AY26:BA26,H26)&gt;0),"",H26)</f>
        <v/>
      </c>
      <c r="BC26" t="str">
        <f>IF(OR(H26=I26,COUNTIF($AY26:BB26,I26)&gt;0),"",I26)</f>
        <v/>
      </c>
      <c r="BD26" t="str">
        <f>IF(OR(I26=J26,COUNTIF($AY26:BC26,J26)&gt;0),"",J26)</f>
        <v/>
      </c>
      <c r="BE26" t="str">
        <f>IF(OR(J26=K26,COUNTIF($AY26:BD26,K26)&gt;0),"",K26)</f>
        <v/>
      </c>
      <c r="BF26" t="str">
        <f>IF(OR(K26=L26,COUNTIF($AY26:BE26,L26)&gt;0),"",L26)</f>
        <v/>
      </c>
      <c r="BG26" t="str">
        <f>IF(OR(L26=M26,COUNTIF($AY26:BF26,M26)&gt;0),"",M26)</f>
        <v/>
      </c>
      <c r="BH26" t="str">
        <f>IF(OR(M26=N26,COUNTIF($AY26:BG26,N26)&gt;0),"",N26)</f>
        <v/>
      </c>
      <c r="BI26" t="str">
        <f>IF(OR(N26=O26,COUNTIF($AY26:BH26,O26)&gt;0),"",O26)</f>
        <v/>
      </c>
      <c r="BJ26" t="str">
        <f>IF(OR(O26=P26,COUNTIF($AY26:BI26,P26)&gt;0),"",P26)</f>
        <v/>
      </c>
      <c r="BK26" s="340"/>
      <c r="BL26" s="34" t="str">
        <f>IF($Q26=E26,IF(COUNTIF(E26:$P26,E26)&gt;$R25,E26,$Q26),E26)</f>
        <v/>
      </c>
      <c r="BM26" s="34" t="str">
        <f>IF($Q26=F26,IF(COUNTIF(F26:$P26,F26)&gt;$R25,F26,$Q26),F26)</f>
        <v/>
      </c>
      <c r="BN26" s="34" t="str">
        <f>IF($Q26=G26,IF(COUNTIF(G26:$P26,G26)&gt;$R25,G26,$Q26),G26)</f>
        <v/>
      </c>
      <c r="BO26" s="34" t="str">
        <f>IF($Q26=H26,IF(COUNTIF(H26:$P26,H26)&gt;$R25,H26,$Q26),H26)</f>
        <v/>
      </c>
      <c r="BP26" s="34" t="str">
        <f>IF($Q26=I26,IF(COUNTIF(I26:$P26,I26)&gt;$R25,I26,$Q26),I26)</f>
        <v/>
      </c>
      <c r="BQ26" s="34" t="str">
        <f>IF($Q26=J26,IF(COUNTIF(J26:$P26,J26)&gt;$R25,J26,$Q26),J26)</f>
        <v/>
      </c>
      <c r="BR26" s="34" t="str">
        <f>IF($Q26=K26,IF(COUNTIF(K26:$P26,K26)&gt;$R25,K26,$Q26),K26)</f>
        <v/>
      </c>
      <c r="BS26" s="34" t="str">
        <f>IF($Q26=L26,IF(COUNTIF(L26:$P26,L26)&gt;$R25,L26,$Q26),L26)</f>
        <v/>
      </c>
      <c r="BT26" s="34" t="str">
        <f>IF($Q26=M26,IF(COUNTIF(M26:$P26,M26)&gt;$R25,M26,$Q26),M26)</f>
        <v/>
      </c>
      <c r="BU26" s="34" t="str">
        <f>IF($Q26=N26,IF(COUNTIF(N26:$P26,N26)&gt;$R25,N26,$Q26),N26)</f>
        <v/>
      </c>
      <c r="BV26" s="34" t="str">
        <f>IF($Q26=O26,IF(COUNTIF(O26:$P26,O26)&gt;$R25,O26,$Q26),O26)</f>
        <v/>
      </c>
      <c r="BW26" s="34" t="str">
        <f>IF($Q26=P26,IF(COUNTIF(P26:$P26,P26)&gt;$R25,P26,$Q26),P26)</f>
        <v/>
      </c>
      <c r="BX26" t="str">
        <f>IF(BX24&gt;0,BX24,BX25)</f>
        <v/>
      </c>
    </row>
    <row r="27" spans="1:76" ht="12.75" customHeight="1" x14ac:dyDescent="0.2">
      <c r="A27" s="347">
        <v>9</v>
      </c>
      <c r="B27" s="350"/>
      <c r="C27" s="344"/>
      <c r="D27" s="176" t="s">
        <v>38</v>
      </c>
      <c r="E27" s="252"/>
      <c r="F27" s="252"/>
      <c r="G27" s="252"/>
      <c r="H27" s="252"/>
      <c r="I27" s="252"/>
      <c r="J27" s="252"/>
      <c r="K27" s="252"/>
      <c r="L27" s="252"/>
      <c r="M27" s="175"/>
      <c r="N27" s="175"/>
      <c r="O27" s="175"/>
      <c r="P27" s="175"/>
      <c r="Q27" s="183" t="str">
        <f t="shared" ref="Q27" si="48">IF(BK27="","",BX29)</f>
        <v/>
      </c>
      <c r="R27" s="172"/>
      <c r="S27" s="357" t="str">
        <f>IF((COUNTBLANK(E27:Q27)+COUNTBLANK(E28:Q28)+COUNTBLANK(E29:Q29))/3=COUNTBLANK(E27:Q27),"","Bitte alle drei Zeilen ausfüllen")</f>
        <v/>
      </c>
      <c r="T27" s="193"/>
      <c r="U27" s="200"/>
      <c r="V27" s="193"/>
      <c r="W27">
        <f t="shared" ref="W27:AH27" si="49">IF(E27=4.5,E28,0)</f>
        <v>0</v>
      </c>
      <c r="X27">
        <f t="shared" si="49"/>
        <v>0</v>
      </c>
      <c r="Y27">
        <f t="shared" si="49"/>
        <v>0</v>
      </c>
      <c r="Z27">
        <f t="shared" si="49"/>
        <v>0</v>
      </c>
      <c r="AA27">
        <f t="shared" si="49"/>
        <v>0</v>
      </c>
      <c r="AB27">
        <f t="shared" si="49"/>
        <v>0</v>
      </c>
      <c r="AC27">
        <f t="shared" si="49"/>
        <v>0</v>
      </c>
      <c r="AD27">
        <f t="shared" si="49"/>
        <v>0</v>
      </c>
      <c r="AE27">
        <f t="shared" si="49"/>
        <v>0</v>
      </c>
      <c r="AF27">
        <f t="shared" si="49"/>
        <v>0</v>
      </c>
      <c r="AG27">
        <f t="shared" si="49"/>
        <v>0</v>
      </c>
      <c r="AH27">
        <f t="shared" si="49"/>
        <v>0</v>
      </c>
      <c r="AJ27">
        <f t="shared" ref="AJ27:AU27" si="50">IF(E27=4.5,1,0)</f>
        <v>0</v>
      </c>
      <c r="AK27">
        <f t="shared" si="50"/>
        <v>0</v>
      </c>
      <c r="AL27">
        <f t="shared" si="50"/>
        <v>0</v>
      </c>
      <c r="AM27">
        <f t="shared" si="50"/>
        <v>0</v>
      </c>
      <c r="AN27">
        <f t="shared" si="50"/>
        <v>0</v>
      </c>
      <c r="AO27">
        <f t="shared" si="50"/>
        <v>0</v>
      </c>
      <c r="AP27">
        <f t="shared" si="50"/>
        <v>0</v>
      </c>
      <c r="AQ27">
        <f t="shared" si="50"/>
        <v>0</v>
      </c>
      <c r="AR27">
        <f t="shared" si="50"/>
        <v>0</v>
      </c>
      <c r="AS27">
        <f t="shared" si="50"/>
        <v>0</v>
      </c>
      <c r="AT27">
        <f t="shared" si="50"/>
        <v>0</v>
      </c>
      <c r="AU27">
        <f t="shared" si="50"/>
        <v>0</v>
      </c>
      <c r="BK27" s="340" t="str">
        <f>IF(ISNA(HLOOKUP(MAX($AY28:$BJ28),$AY28:$BJ29,2,FALSE)),"",IF(R28&gt;0,IF(COUNTIF($AY28:$BJ28,MAX($AY28:$BJ28))&gt;1,HLOOKUP(MAX($AY28:$BJ28),$AY28:$BJ29,2),HLOOKUP(MAX($AY28:$BJ28),$AY28:$BJ29,2,FALSE)),""))</f>
        <v/>
      </c>
      <c r="BL27" s="34">
        <f>IF(E29="",0,IF($Q29=E29,IF(COUNTIF(E29:$P29,E29)&gt;$R28,E27,$Q27),E27))</f>
        <v>0</v>
      </c>
      <c r="BM27" s="34">
        <f>IF(F29="",0,IF($Q29=F29,IF(COUNTIF(F29:$P29,F29)&gt;$R28,F27,$Q27),F27))</f>
        <v>0</v>
      </c>
      <c r="BN27" s="34">
        <f>IF(G29="",0,IF($Q29=G29,IF(COUNTIF(G29:$P29,G29)&gt;$R28,G27,$Q27),G27))</f>
        <v>0</v>
      </c>
      <c r="BO27" s="34">
        <f>IF(H29="",0,IF($Q29=H29,IF(COUNTIF(H29:$P29,H29)&gt;$R28,H27,$Q27),H27))</f>
        <v>0</v>
      </c>
      <c r="BP27" s="34">
        <f>IF(I29="",0,IF($Q29=I29,IF(COUNTIF(I29:$P29,I29)&gt;$R28,I27,$Q27),I27))</f>
        <v>0</v>
      </c>
      <c r="BQ27" s="34">
        <f>IF(J29="",0,IF($Q29=J29,IF(COUNTIF(J29:$P29,J29)&gt;$R28,J27,$Q27),J27))</f>
        <v>0</v>
      </c>
      <c r="BR27" s="34">
        <f>IF(K29="",0,IF($Q29=K29,IF(COUNTIF(K29:$P29,K29)&gt;$R28,K27,$Q27),K27))</f>
        <v>0</v>
      </c>
      <c r="BS27" s="34">
        <f>IF(L29="",0,IF($Q29=L29,IF(COUNTIF(L29:$P29,L29)&gt;$R28,L27,$Q27),L27))</f>
        <v>0</v>
      </c>
      <c r="BT27" s="34">
        <f>IF(M29="",0,IF($Q29=M29,IF(COUNTIF(M29:$P29,M29)&gt;$R28,M27,$Q27),M27))</f>
        <v>0</v>
      </c>
      <c r="BU27" s="34">
        <f>IF(N29="",0,IF($Q29=N29,IF(COUNTIF(N29:$P29,N29)&gt;$R28,N27,$Q27),N27))</f>
        <v>0</v>
      </c>
      <c r="BV27" s="34">
        <f>IF(O29="",0,IF($Q29=O29,IF(COUNTIF(O29:$P29,O29)&gt;$R28,O27,$Q27),O27))</f>
        <v>0</v>
      </c>
      <c r="BW27" s="34">
        <f>IF(P29="",0,IF($Q29=P29,IF(COUNTIF(P29:$P29,P29)&gt;$R28,P27,$Q27),P27))</f>
        <v>0</v>
      </c>
      <c r="BX27">
        <f>IF(P27="",IF(O27="",IF(N27="",IF(M27="",IF(L27="",IF(K27="",IF(J27="",IF(I27="",H27,I27),J27),K27),L27),M27),N27),O27),P27)</f>
        <v>0</v>
      </c>
    </row>
    <row r="28" spans="1:76" ht="12.75" customHeight="1" x14ac:dyDescent="0.2">
      <c r="A28" s="348"/>
      <c r="B28" s="351"/>
      <c r="C28" s="345"/>
      <c r="D28" s="176" t="s">
        <v>42</v>
      </c>
      <c r="E28" s="252"/>
      <c r="F28" s="252"/>
      <c r="G28" s="252"/>
      <c r="H28" s="252"/>
      <c r="I28" s="252"/>
      <c r="J28" s="252"/>
      <c r="K28" s="252"/>
      <c r="L28" s="252"/>
      <c r="M28" s="175"/>
      <c r="N28" s="175"/>
      <c r="O28" s="175"/>
      <c r="P28" s="175"/>
      <c r="Q28" s="183"/>
      <c r="R28" s="35">
        <f>IF(R27&lt;15,0,IF(R27&lt;30,1,IF(R27&lt;45,2,3)))</f>
        <v>0</v>
      </c>
      <c r="S28" s="358"/>
      <c r="T28" s="193"/>
      <c r="U28" s="200"/>
      <c r="V28" s="193"/>
      <c r="AY28" t="str">
        <f t="shared" ref="AY28:BJ28" si="51">IF(AY29="","",COUNTIF($E29:$P29,AY29))</f>
        <v/>
      </c>
      <c r="AZ28" t="str">
        <f t="shared" si="51"/>
        <v/>
      </c>
      <c r="BA28" t="str">
        <f t="shared" si="51"/>
        <v/>
      </c>
      <c r="BB28" t="str">
        <f t="shared" si="51"/>
        <v/>
      </c>
      <c r="BC28" t="str">
        <f t="shared" si="51"/>
        <v/>
      </c>
      <c r="BD28" t="str">
        <f t="shared" si="51"/>
        <v/>
      </c>
      <c r="BE28" t="str">
        <f t="shared" si="51"/>
        <v/>
      </c>
      <c r="BF28" t="str">
        <f t="shared" si="51"/>
        <v/>
      </c>
      <c r="BG28" t="str">
        <f t="shared" si="51"/>
        <v/>
      </c>
      <c r="BH28" t="str">
        <f t="shared" si="51"/>
        <v/>
      </c>
      <c r="BI28" t="str">
        <f t="shared" si="51"/>
        <v/>
      </c>
      <c r="BJ28" t="str">
        <f t="shared" si="51"/>
        <v/>
      </c>
      <c r="BK28" s="340"/>
      <c r="BL28" s="34">
        <f>IF($Q29=E29,IF(COUNTIF(E29:$P29,E29)&gt;$R28,E28,$Q28),E28)</f>
        <v>0</v>
      </c>
      <c r="BM28" s="34">
        <f>IF($Q29=F29,IF(COUNTIF(F29:$P29,F29)&gt;$R28,F28,$Q28),F28)</f>
        <v>0</v>
      </c>
      <c r="BN28" s="34">
        <f>IF($Q29=G29,IF(COUNTIF(G29:$P29,G29)&gt;$R28,G28,$Q28),G28)</f>
        <v>0</v>
      </c>
      <c r="BO28" s="34">
        <f>IF($Q29=H29,IF(COUNTIF(H29:$P29,H29)&gt;$R28,H28,$Q28),H28)</f>
        <v>0</v>
      </c>
      <c r="BP28" s="34">
        <f>IF($Q29=I29,IF(COUNTIF(I29:$P29,I29)&gt;$R28,I28,$Q28),I28)</f>
        <v>0</v>
      </c>
      <c r="BQ28" s="34">
        <f>IF($Q29=J29,IF(COUNTIF(J29:$P29,J29)&gt;$R28,J28,$Q28),J28)</f>
        <v>0</v>
      </c>
      <c r="BR28" s="34">
        <f>IF($Q29=K29,IF(COUNTIF(K29:$P29,K29)&gt;$R28,K28,$Q28),K28)</f>
        <v>0</v>
      </c>
      <c r="BS28" s="34">
        <f>IF($Q29=L29,IF(COUNTIF(L29:$P29,L29)&gt;$R28,L28,$Q28),L28)</f>
        <v>0</v>
      </c>
      <c r="BT28" s="34">
        <f>IF($Q29=M29,IF(COUNTIF(M29:$P29,M29)&gt;$R28,M28,$Q28),M28)</f>
        <v>0</v>
      </c>
      <c r="BU28" s="34">
        <f>IF($Q29=N29,IF(COUNTIF(N29:$P29,N29)&gt;$R28,N28,$Q28),N28)</f>
        <v>0</v>
      </c>
      <c r="BV28" s="34">
        <f>IF($Q29=O29,IF(COUNTIF(O29:$P29,O29)&gt;$R28,O28,$Q28),O28)</f>
        <v>0</v>
      </c>
      <c r="BW28" s="34">
        <f>IF($Q29=P29,IF(COUNTIF(P29:$P29,P29)&gt;$R28,P28,$Q28),P28)</f>
        <v>0</v>
      </c>
      <c r="BX28" t="str">
        <f>IF(BX27="",IF(G27="",IF(F27="",E27,F27),G27),"")</f>
        <v/>
      </c>
    </row>
    <row r="29" spans="1:76" ht="12.75" customHeight="1" x14ac:dyDescent="0.2">
      <c r="A29" s="349"/>
      <c r="B29" s="352"/>
      <c r="C29" s="346"/>
      <c r="D29" s="177" t="s">
        <v>44</v>
      </c>
      <c r="E29" s="252" t="str">
        <f>IF(E27&gt;0,1,"")</f>
        <v/>
      </c>
      <c r="F29" s="252" t="str">
        <f t="shared" ref="F29:P29" si="52">IF(F27&gt;0,1,"")</f>
        <v/>
      </c>
      <c r="G29" s="252" t="str">
        <f t="shared" si="52"/>
        <v/>
      </c>
      <c r="H29" s="252" t="str">
        <f t="shared" si="52"/>
        <v/>
      </c>
      <c r="I29" s="252" t="str">
        <f t="shared" si="52"/>
        <v/>
      </c>
      <c r="J29" s="252" t="str">
        <f t="shared" si="52"/>
        <v/>
      </c>
      <c r="K29" s="252" t="str">
        <f t="shared" si="52"/>
        <v/>
      </c>
      <c r="L29" s="252" t="str">
        <f t="shared" si="52"/>
        <v/>
      </c>
      <c r="M29" s="175" t="str">
        <f t="shared" si="52"/>
        <v/>
      </c>
      <c r="N29" s="175" t="str">
        <f t="shared" si="52"/>
        <v/>
      </c>
      <c r="O29" s="175" t="str">
        <f t="shared" si="52"/>
        <v/>
      </c>
      <c r="P29" s="175" t="str">
        <f t="shared" si="52"/>
        <v/>
      </c>
      <c r="Q29" s="184" t="str">
        <f t="shared" ref="Q29" si="53">IF(BK27="","",BK27)</f>
        <v/>
      </c>
      <c r="R29" s="38" t="str">
        <f>IF(BK27="","",BK27)</f>
        <v/>
      </c>
      <c r="S29" s="359"/>
      <c r="T29" s="193"/>
      <c r="U29" s="200"/>
      <c r="V29" s="193"/>
      <c r="AY29" t="str">
        <f>IF(E29="","",E29)</f>
        <v/>
      </c>
      <c r="AZ29" t="str">
        <f>IF(OR(E29=F29,COUNTIF($AY29:AY29,F29)&gt;0),"",F29)</f>
        <v/>
      </c>
      <c r="BA29" t="str">
        <f>IF(OR(F29=G29,COUNTIF($AY29:AZ29,G29)&gt;0),"",G29)</f>
        <v/>
      </c>
      <c r="BB29" t="str">
        <f>IF(OR(G29=H29,COUNTIF($AY29:BA29,H29)&gt;0),"",H29)</f>
        <v/>
      </c>
      <c r="BC29" t="str">
        <f>IF(OR(H29=I29,COUNTIF($AY29:BB29,I29)&gt;0),"",I29)</f>
        <v/>
      </c>
      <c r="BD29" t="str">
        <f>IF(OR(I29=J29,COUNTIF($AY29:BC29,J29)&gt;0),"",J29)</f>
        <v/>
      </c>
      <c r="BE29" t="str">
        <f>IF(OR(J29=K29,COUNTIF($AY29:BD29,K29)&gt;0),"",K29)</f>
        <v/>
      </c>
      <c r="BF29" t="str">
        <f>IF(OR(K29=L29,COUNTIF($AY29:BE29,L29)&gt;0),"",L29)</f>
        <v/>
      </c>
      <c r="BG29" t="str">
        <f>IF(OR(L29=M29,COUNTIF($AY29:BF29,M29)&gt;0),"",M29)</f>
        <v/>
      </c>
      <c r="BH29" t="str">
        <f>IF(OR(M29=N29,COUNTIF($AY29:BG29,N29)&gt;0),"",N29)</f>
        <v/>
      </c>
      <c r="BI29" t="str">
        <f>IF(OR(N29=O29,COUNTIF($AY29:BH29,O29)&gt;0),"",O29)</f>
        <v/>
      </c>
      <c r="BJ29" t="str">
        <f>IF(OR(O29=P29,COUNTIF($AY29:BI29,P29)&gt;0),"",P29)</f>
        <v/>
      </c>
      <c r="BK29" s="340"/>
      <c r="BL29" s="34" t="str">
        <f>IF($Q29=E29,IF(COUNTIF(E29:$P29,E29)&gt;$R28,E29,$Q29),E29)</f>
        <v/>
      </c>
      <c r="BM29" s="34" t="str">
        <f>IF($Q29=F29,IF(COUNTIF(F29:$P29,F29)&gt;$R28,F29,$Q29),F29)</f>
        <v/>
      </c>
      <c r="BN29" s="34" t="str">
        <f>IF($Q29=G29,IF(COUNTIF(G29:$P29,G29)&gt;$R28,G29,$Q29),G29)</f>
        <v/>
      </c>
      <c r="BO29" s="34" t="str">
        <f>IF($Q29=H29,IF(COUNTIF(H29:$P29,H29)&gt;$R28,H29,$Q29),H29)</f>
        <v/>
      </c>
      <c r="BP29" s="34" t="str">
        <f>IF($Q29=I29,IF(COUNTIF(I29:$P29,I29)&gt;$R28,I29,$Q29),I29)</f>
        <v/>
      </c>
      <c r="BQ29" s="34" t="str">
        <f>IF($Q29=J29,IF(COUNTIF(J29:$P29,J29)&gt;$R28,J29,$Q29),J29)</f>
        <v/>
      </c>
      <c r="BR29" s="34" t="str">
        <f>IF($Q29=K29,IF(COUNTIF(K29:$P29,K29)&gt;$R28,K29,$Q29),K29)</f>
        <v/>
      </c>
      <c r="BS29" s="34" t="str">
        <f>IF($Q29=L29,IF(COUNTIF(L29:$P29,L29)&gt;$R28,L29,$Q29),L29)</f>
        <v/>
      </c>
      <c r="BT29" s="34" t="str">
        <f>IF($Q29=M29,IF(COUNTIF(M29:$P29,M29)&gt;$R28,M29,$Q29),M29)</f>
        <v/>
      </c>
      <c r="BU29" s="34" t="str">
        <f>IF($Q29=N29,IF(COUNTIF(N29:$P29,N29)&gt;$R28,N29,$Q29),N29)</f>
        <v/>
      </c>
      <c r="BV29" s="34" t="str">
        <f>IF($Q29=O29,IF(COUNTIF(O29:$P29,O29)&gt;$R28,O29,$Q29),O29)</f>
        <v/>
      </c>
      <c r="BW29" s="34" t="str">
        <f>IF($Q29=P29,IF(COUNTIF(P29:$P29,P29)&gt;$R28,P29,$Q29),P29)</f>
        <v/>
      </c>
      <c r="BX29" t="str">
        <f>IF(BX27&gt;0,BX27,BX28)</f>
        <v/>
      </c>
    </row>
    <row r="30" spans="1:76" ht="12.75" customHeight="1" x14ac:dyDescent="0.2">
      <c r="A30" s="347">
        <v>10</v>
      </c>
      <c r="B30" s="350"/>
      <c r="C30" s="344"/>
      <c r="D30" s="176" t="s">
        <v>38</v>
      </c>
      <c r="E30" s="252"/>
      <c r="F30" s="252"/>
      <c r="G30" s="252"/>
      <c r="H30" s="252"/>
      <c r="I30" s="252"/>
      <c r="J30" s="252"/>
      <c r="K30" s="252"/>
      <c r="L30" s="252"/>
      <c r="M30" s="175"/>
      <c r="N30" s="175"/>
      <c r="O30" s="175"/>
      <c r="P30" s="175"/>
      <c r="Q30" s="183" t="str">
        <f t="shared" ref="Q30" si="54">IF(BK30="","",BX32)</f>
        <v/>
      </c>
      <c r="R30" s="172"/>
      <c r="S30" s="357" t="str">
        <f>IF((COUNTBLANK(E30:Q30)+COUNTBLANK(E31:Q31)+COUNTBLANK(E32:Q32))/3=COUNTBLANK(E30:Q30),"","Bitte alle drei Zeilen ausfüllen")</f>
        <v/>
      </c>
      <c r="T30" s="193"/>
      <c r="U30" s="200"/>
      <c r="V30" s="193"/>
      <c r="W30">
        <f t="shared" ref="W30:AH30" si="55">IF(E30=4.5,E31,0)</f>
        <v>0</v>
      </c>
      <c r="X30">
        <f t="shared" si="55"/>
        <v>0</v>
      </c>
      <c r="Y30">
        <f t="shared" si="55"/>
        <v>0</v>
      </c>
      <c r="Z30">
        <f t="shared" si="55"/>
        <v>0</v>
      </c>
      <c r="AA30">
        <f t="shared" si="55"/>
        <v>0</v>
      </c>
      <c r="AB30">
        <f t="shared" si="55"/>
        <v>0</v>
      </c>
      <c r="AC30">
        <f t="shared" si="55"/>
        <v>0</v>
      </c>
      <c r="AD30">
        <f t="shared" si="55"/>
        <v>0</v>
      </c>
      <c r="AE30">
        <f t="shared" si="55"/>
        <v>0</v>
      </c>
      <c r="AF30">
        <f t="shared" si="55"/>
        <v>0</v>
      </c>
      <c r="AG30">
        <f t="shared" si="55"/>
        <v>0</v>
      </c>
      <c r="AH30">
        <f t="shared" si="55"/>
        <v>0</v>
      </c>
      <c r="AJ30">
        <f t="shared" ref="AJ30:AU30" si="56">IF(E30=4.5,1,0)</f>
        <v>0</v>
      </c>
      <c r="AK30">
        <f t="shared" si="56"/>
        <v>0</v>
      </c>
      <c r="AL30">
        <f t="shared" si="56"/>
        <v>0</v>
      </c>
      <c r="AM30">
        <f t="shared" si="56"/>
        <v>0</v>
      </c>
      <c r="AN30">
        <f t="shared" si="56"/>
        <v>0</v>
      </c>
      <c r="AO30">
        <f t="shared" si="56"/>
        <v>0</v>
      </c>
      <c r="AP30">
        <f t="shared" si="56"/>
        <v>0</v>
      </c>
      <c r="AQ30">
        <f t="shared" si="56"/>
        <v>0</v>
      </c>
      <c r="AR30">
        <f t="shared" si="56"/>
        <v>0</v>
      </c>
      <c r="AS30">
        <f t="shared" si="56"/>
        <v>0</v>
      </c>
      <c r="AT30">
        <f t="shared" si="56"/>
        <v>0</v>
      </c>
      <c r="AU30">
        <f t="shared" si="56"/>
        <v>0</v>
      </c>
      <c r="BK30" s="340" t="str">
        <f>IF(ISNA(HLOOKUP(MAX($AY31:$BJ31),$AY31:$BJ32,2,FALSE)),"",IF(R31&gt;0,IF(COUNTIF($AY31:$BJ31,MAX($AY31:$BJ31))&gt;1,HLOOKUP(MAX($AY31:$BJ31),$AY31:$BJ32,2),HLOOKUP(MAX($AY31:$BJ31),$AY31:$BJ32,2,FALSE)),""))</f>
        <v/>
      </c>
      <c r="BL30" s="34">
        <f>IF(E32="",0,IF($Q32=E32,IF(COUNTIF(E32:$P32,E32)&gt;$R31,E30,$Q30),E30))</f>
        <v>0</v>
      </c>
      <c r="BM30" s="34">
        <f>IF(F32="",0,IF($Q32=F32,IF(COUNTIF(F32:$P32,F32)&gt;$R31,F30,$Q30),F30))</f>
        <v>0</v>
      </c>
      <c r="BN30" s="34">
        <f>IF(G32="",0,IF($Q32=G32,IF(COUNTIF(G32:$P32,G32)&gt;$R31,G30,$Q30),G30))</f>
        <v>0</v>
      </c>
      <c r="BO30" s="34">
        <f>IF(H32="",0,IF($Q32=H32,IF(COUNTIF(H32:$P32,H32)&gt;$R31,H30,$Q30),H30))</f>
        <v>0</v>
      </c>
      <c r="BP30" s="34">
        <f>IF(I32="",0,IF($Q32=I32,IF(COUNTIF(I32:$P32,I32)&gt;$R31,I30,$Q30),I30))</f>
        <v>0</v>
      </c>
      <c r="BQ30" s="34">
        <f>IF(J32="",0,IF($Q32=J32,IF(COUNTIF(J32:$P32,J32)&gt;$R31,J30,$Q30),J30))</f>
        <v>0</v>
      </c>
      <c r="BR30" s="34">
        <f>IF(K32="",0,IF($Q32=K32,IF(COUNTIF(K32:$P32,K32)&gt;$R31,K30,$Q30),K30))</f>
        <v>0</v>
      </c>
      <c r="BS30" s="34">
        <f>IF(L32="",0,IF($Q32=L32,IF(COUNTIF(L32:$P32,L32)&gt;$R31,L30,$Q30),L30))</f>
        <v>0</v>
      </c>
      <c r="BT30" s="34">
        <f>IF(M32="",0,IF($Q32=M32,IF(COUNTIF(M32:$P32,M32)&gt;$R31,M30,$Q30),M30))</f>
        <v>0</v>
      </c>
      <c r="BU30" s="34">
        <f>IF(N32="",0,IF($Q32=N32,IF(COUNTIF(N32:$P32,N32)&gt;$R31,N30,$Q30),N30))</f>
        <v>0</v>
      </c>
      <c r="BV30" s="34">
        <f>IF(O32="",0,IF($Q32=O32,IF(COUNTIF(O32:$P32,O32)&gt;$R31,O30,$Q30),O30))</f>
        <v>0</v>
      </c>
      <c r="BW30" s="34">
        <f>IF(P32="",0,IF($Q32=P32,IF(COUNTIF(P32:$P32,P32)&gt;$R31,P30,$Q30),P30))</f>
        <v>0</v>
      </c>
      <c r="BX30">
        <f>IF(P30="",IF(O30="",IF(N30="",IF(M30="",IF(L30="",IF(K30="",IF(J30="",IF(I30="",H30,I30),J30),K30),L30),M30),N30),O30),P30)</f>
        <v>0</v>
      </c>
    </row>
    <row r="31" spans="1:76" ht="12.75" customHeight="1" x14ac:dyDescent="0.2">
      <c r="A31" s="348"/>
      <c r="B31" s="351"/>
      <c r="C31" s="345"/>
      <c r="D31" s="176" t="s">
        <v>42</v>
      </c>
      <c r="E31" s="252"/>
      <c r="F31" s="252"/>
      <c r="G31" s="252"/>
      <c r="H31" s="252"/>
      <c r="I31" s="252"/>
      <c r="J31" s="252"/>
      <c r="K31" s="252"/>
      <c r="L31" s="252"/>
      <c r="M31" s="175"/>
      <c r="N31" s="175"/>
      <c r="O31" s="175"/>
      <c r="P31" s="175"/>
      <c r="Q31" s="183"/>
      <c r="R31" s="35">
        <f>IF(R30&lt;15,0,IF(R30&lt;30,1,IF(R30&lt;45,2,3)))</f>
        <v>0</v>
      </c>
      <c r="S31" s="358"/>
      <c r="T31" s="193"/>
      <c r="U31" s="200"/>
      <c r="V31" s="193"/>
      <c r="AY31" t="str">
        <f t="shared" ref="AY31:BJ31" si="57">IF(AY32="","",COUNTIF($E32:$P32,AY32))</f>
        <v/>
      </c>
      <c r="AZ31" t="str">
        <f t="shared" si="57"/>
        <v/>
      </c>
      <c r="BA31" t="str">
        <f t="shared" si="57"/>
        <v/>
      </c>
      <c r="BB31" t="str">
        <f t="shared" si="57"/>
        <v/>
      </c>
      <c r="BC31" t="str">
        <f t="shared" si="57"/>
        <v/>
      </c>
      <c r="BD31" t="str">
        <f t="shared" si="57"/>
        <v/>
      </c>
      <c r="BE31" t="str">
        <f t="shared" si="57"/>
        <v/>
      </c>
      <c r="BF31" t="str">
        <f t="shared" si="57"/>
        <v/>
      </c>
      <c r="BG31" t="str">
        <f t="shared" si="57"/>
        <v/>
      </c>
      <c r="BH31" t="str">
        <f t="shared" si="57"/>
        <v/>
      </c>
      <c r="BI31" t="str">
        <f t="shared" si="57"/>
        <v/>
      </c>
      <c r="BJ31" t="str">
        <f t="shared" si="57"/>
        <v/>
      </c>
      <c r="BK31" s="340"/>
      <c r="BL31" s="34">
        <f>IF($Q32=E32,IF(COUNTIF(E32:$P32,E32)&gt;$R31,E31,$Q31),E31)</f>
        <v>0</v>
      </c>
      <c r="BM31" s="34">
        <f>IF($Q32=F32,IF(COUNTIF(F32:$P32,F32)&gt;$R31,F31,$Q31),F31)</f>
        <v>0</v>
      </c>
      <c r="BN31" s="34">
        <f>IF($Q32=G32,IF(COUNTIF(G32:$P32,G32)&gt;$R31,G31,$Q31),G31)</f>
        <v>0</v>
      </c>
      <c r="BO31" s="34">
        <f>IF($Q32=H32,IF(COUNTIF(H32:$P32,H32)&gt;$R31,H31,$Q31),H31)</f>
        <v>0</v>
      </c>
      <c r="BP31" s="34">
        <f>IF($Q32=I32,IF(COUNTIF(I32:$P32,I32)&gt;$R31,I31,$Q31),I31)</f>
        <v>0</v>
      </c>
      <c r="BQ31" s="34">
        <f>IF($Q32=J32,IF(COUNTIF(J32:$P32,J32)&gt;$R31,J31,$Q31),J31)</f>
        <v>0</v>
      </c>
      <c r="BR31" s="34">
        <f>IF($Q32=K32,IF(COUNTIF(K32:$P32,K32)&gt;$R31,K31,$Q31),K31)</f>
        <v>0</v>
      </c>
      <c r="BS31" s="34">
        <f>IF($Q32=L32,IF(COUNTIF(L32:$P32,L32)&gt;$R31,L31,$Q31),L31)</f>
        <v>0</v>
      </c>
      <c r="BT31" s="34">
        <f>IF($Q32=M32,IF(COUNTIF(M32:$P32,M32)&gt;$R31,M31,$Q31),M31)</f>
        <v>0</v>
      </c>
      <c r="BU31" s="34">
        <f>IF($Q32=N32,IF(COUNTIF(N32:$P32,N32)&gt;$R31,N31,$Q31),N31)</f>
        <v>0</v>
      </c>
      <c r="BV31" s="34">
        <f>IF($Q32=O32,IF(COUNTIF(O32:$P32,O32)&gt;$R31,O31,$Q31),O31)</f>
        <v>0</v>
      </c>
      <c r="BW31" s="34">
        <f>IF($Q32=P32,IF(COUNTIF(P32:$P32,P32)&gt;$R31,P31,$Q31),P31)</f>
        <v>0</v>
      </c>
      <c r="BX31" t="str">
        <f>IF(BX30="",IF(G30="",IF(F30="",E30,F30),G30),"")</f>
        <v/>
      </c>
    </row>
    <row r="32" spans="1:76" ht="12.75" customHeight="1" x14ac:dyDescent="0.2">
      <c r="A32" s="349"/>
      <c r="B32" s="352"/>
      <c r="C32" s="346"/>
      <c r="D32" s="177" t="s">
        <v>44</v>
      </c>
      <c r="E32" s="252" t="str">
        <f>IF(E30&gt;0,1,"")</f>
        <v/>
      </c>
      <c r="F32" s="252" t="str">
        <f t="shared" ref="F32:P32" si="58">IF(F30&gt;0,1,"")</f>
        <v/>
      </c>
      <c r="G32" s="252" t="str">
        <f t="shared" si="58"/>
        <v/>
      </c>
      <c r="H32" s="252" t="str">
        <f t="shared" si="58"/>
        <v/>
      </c>
      <c r="I32" s="252" t="str">
        <f t="shared" si="58"/>
        <v/>
      </c>
      <c r="J32" s="252" t="str">
        <f t="shared" si="58"/>
        <v/>
      </c>
      <c r="K32" s="252" t="str">
        <f t="shared" si="58"/>
        <v/>
      </c>
      <c r="L32" s="252" t="str">
        <f t="shared" si="58"/>
        <v/>
      </c>
      <c r="M32" s="175" t="str">
        <f t="shared" si="58"/>
        <v/>
      </c>
      <c r="N32" s="175" t="str">
        <f t="shared" si="58"/>
        <v/>
      </c>
      <c r="O32" s="175" t="str">
        <f t="shared" si="58"/>
        <v/>
      </c>
      <c r="P32" s="175" t="str">
        <f t="shared" si="58"/>
        <v/>
      </c>
      <c r="Q32" s="184" t="str">
        <f t="shared" ref="Q32" si="59">IF(BK30="","",BK30)</f>
        <v/>
      </c>
      <c r="R32" s="38" t="str">
        <f>IF(BK30="","",BK30)</f>
        <v/>
      </c>
      <c r="S32" s="359"/>
      <c r="T32" s="193"/>
      <c r="U32" s="200"/>
      <c r="V32" s="193"/>
      <c r="AY32" t="str">
        <f>IF(E32="","",E32)</f>
        <v/>
      </c>
      <c r="AZ32" t="str">
        <f>IF(OR(E32=F32,COUNTIF($AY32:AY32,F32)&gt;0),"",F32)</f>
        <v/>
      </c>
      <c r="BA32" t="str">
        <f>IF(OR(F32=G32,COUNTIF($AY32:AZ32,G32)&gt;0),"",G32)</f>
        <v/>
      </c>
      <c r="BB32" t="str">
        <f>IF(OR(G32=H32,COUNTIF($AY32:BA32,H32)&gt;0),"",H32)</f>
        <v/>
      </c>
      <c r="BC32" t="str">
        <f>IF(OR(H32=I32,COUNTIF($AY32:BB32,I32)&gt;0),"",I32)</f>
        <v/>
      </c>
      <c r="BD32" t="str">
        <f>IF(OR(I32=J32,COUNTIF($AY32:BC32,J32)&gt;0),"",J32)</f>
        <v/>
      </c>
      <c r="BE32" t="str">
        <f>IF(OR(J32=K32,COUNTIF($AY32:BD32,K32)&gt;0),"",K32)</f>
        <v/>
      </c>
      <c r="BF32" t="str">
        <f>IF(OR(K32=L32,COUNTIF($AY32:BE32,L32)&gt;0),"",L32)</f>
        <v/>
      </c>
      <c r="BG32" t="str">
        <f>IF(OR(L32=M32,COUNTIF($AY32:BF32,M32)&gt;0),"",M32)</f>
        <v/>
      </c>
      <c r="BH32" t="str">
        <f>IF(OR(M32=N32,COUNTIF($AY32:BG32,N32)&gt;0),"",N32)</f>
        <v/>
      </c>
      <c r="BI32" t="str">
        <f>IF(OR(N32=O32,COUNTIF($AY32:BH32,O32)&gt;0),"",O32)</f>
        <v/>
      </c>
      <c r="BJ32" t="str">
        <f>IF(OR(O32=P32,COUNTIF($AY32:BI32,P32)&gt;0),"",P32)</f>
        <v/>
      </c>
      <c r="BK32" s="340"/>
      <c r="BL32" s="34" t="str">
        <f>IF($Q32=E32,IF(COUNTIF(E32:$P32,E32)&gt;$R31,E32,$Q32),E32)</f>
        <v/>
      </c>
      <c r="BM32" s="34" t="str">
        <f>IF($Q32=F32,IF(COUNTIF(F32:$P32,F32)&gt;$R31,F32,$Q32),F32)</f>
        <v/>
      </c>
      <c r="BN32" s="34" t="str">
        <f>IF($Q32=G32,IF(COUNTIF(G32:$P32,G32)&gt;$R31,G32,$Q32),G32)</f>
        <v/>
      </c>
      <c r="BO32" s="34" t="str">
        <f>IF($Q32=H32,IF(COUNTIF(H32:$P32,H32)&gt;$R31,H32,$Q32),H32)</f>
        <v/>
      </c>
      <c r="BP32" s="34" t="str">
        <f>IF($Q32=I32,IF(COUNTIF(I32:$P32,I32)&gt;$R31,I32,$Q32),I32)</f>
        <v/>
      </c>
      <c r="BQ32" s="34" t="str">
        <f>IF($Q32=J32,IF(COUNTIF(J32:$P32,J32)&gt;$R31,J32,$Q32),J32)</f>
        <v/>
      </c>
      <c r="BR32" s="34" t="str">
        <f>IF($Q32=K32,IF(COUNTIF(K32:$P32,K32)&gt;$R31,K32,$Q32),K32)</f>
        <v/>
      </c>
      <c r="BS32" s="34" t="str">
        <f>IF($Q32=L32,IF(COUNTIF(L32:$P32,L32)&gt;$R31,L32,$Q32),L32)</f>
        <v/>
      </c>
      <c r="BT32" s="34" t="str">
        <f>IF($Q32=M32,IF(COUNTIF(M32:$P32,M32)&gt;$R31,M32,$Q32),M32)</f>
        <v/>
      </c>
      <c r="BU32" s="34" t="str">
        <f>IF($Q32=N32,IF(COUNTIF(N32:$P32,N32)&gt;$R31,N32,$Q32),N32)</f>
        <v/>
      </c>
      <c r="BV32" s="34" t="str">
        <f>IF($Q32=O32,IF(COUNTIF(O32:$P32,O32)&gt;$R31,O32,$Q32),O32)</f>
        <v/>
      </c>
      <c r="BW32" s="34" t="str">
        <f>IF($Q32=P32,IF(COUNTIF(P32:$P32,P32)&gt;$R31,P32,$Q32),P32)</f>
        <v/>
      </c>
      <c r="BX32" t="str">
        <f>IF(BX30&gt;0,BX30,BX31)</f>
        <v/>
      </c>
    </row>
    <row r="33" spans="1:76" ht="12.75" customHeight="1" x14ac:dyDescent="0.2">
      <c r="A33" s="347">
        <v>11</v>
      </c>
      <c r="B33" s="350"/>
      <c r="C33" s="344"/>
      <c r="D33" s="176" t="s">
        <v>38</v>
      </c>
      <c r="E33" s="252"/>
      <c r="F33" s="252"/>
      <c r="G33" s="252"/>
      <c r="H33" s="252"/>
      <c r="I33" s="252"/>
      <c r="J33" s="252"/>
      <c r="K33" s="252"/>
      <c r="L33" s="252"/>
      <c r="M33" s="175"/>
      <c r="N33" s="175"/>
      <c r="O33" s="175"/>
      <c r="P33" s="175"/>
      <c r="Q33" s="183" t="str">
        <f t="shared" ref="Q33" si="60">IF(BK33="","",BX35)</f>
        <v/>
      </c>
      <c r="R33" s="172"/>
      <c r="S33" s="357" t="str">
        <f>IF((COUNTBLANK(E33:Q33)+COUNTBLANK(E34:Q34)+COUNTBLANK(E35:Q35))/3=COUNTBLANK(E33:Q33),"","Bitte alle drei Zeilen ausfüllen")</f>
        <v/>
      </c>
      <c r="T33" s="193"/>
      <c r="U33" s="200"/>
      <c r="V33" s="193"/>
      <c r="W33">
        <f t="shared" ref="W33:AH33" si="61">IF(E33=4.5,E34,0)</f>
        <v>0</v>
      </c>
      <c r="X33">
        <f t="shared" si="61"/>
        <v>0</v>
      </c>
      <c r="Y33">
        <f t="shared" si="61"/>
        <v>0</v>
      </c>
      <c r="Z33">
        <f t="shared" si="61"/>
        <v>0</v>
      </c>
      <c r="AA33">
        <f t="shared" si="61"/>
        <v>0</v>
      </c>
      <c r="AB33">
        <f t="shared" si="61"/>
        <v>0</v>
      </c>
      <c r="AC33">
        <f t="shared" si="61"/>
        <v>0</v>
      </c>
      <c r="AD33">
        <f t="shared" si="61"/>
        <v>0</v>
      </c>
      <c r="AE33">
        <f t="shared" si="61"/>
        <v>0</v>
      </c>
      <c r="AF33">
        <f t="shared" si="61"/>
        <v>0</v>
      </c>
      <c r="AG33">
        <f t="shared" si="61"/>
        <v>0</v>
      </c>
      <c r="AH33">
        <f t="shared" si="61"/>
        <v>0</v>
      </c>
      <c r="AJ33">
        <f t="shared" ref="AJ33:AU33" si="62">IF(E33=4.5,1,0)</f>
        <v>0</v>
      </c>
      <c r="AK33">
        <f t="shared" si="62"/>
        <v>0</v>
      </c>
      <c r="AL33">
        <f t="shared" si="62"/>
        <v>0</v>
      </c>
      <c r="AM33">
        <f t="shared" si="62"/>
        <v>0</v>
      </c>
      <c r="AN33">
        <f t="shared" si="62"/>
        <v>0</v>
      </c>
      <c r="AO33">
        <f t="shared" si="62"/>
        <v>0</v>
      </c>
      <c r="AP33">
        <f t="shared" si="62"/>
        <v>0</v>
      </c>
      <c r="AQ33">
        <f t="shared" si="62"/>
        <v>0</v>
      </c>
      <c r="AR33">
        <f t="shared" si="62"/>
        <v>0</v>
      </c>
      <c r="AS33">
        <f t="shared" si="62"/>
        <v>0</v>
      </c>
      <c r="AT33">
        <f t="shared" si="62"/>
        <v>0</v>
      </c>
      <c r="AU33">
        <f t="shared" si="62"/>
        <v>0</v>
      </c>
      <c r="BK33" s="340" t="str">
        <f>IF(ISNA(HLOOKUP(MAX($AY34:$BJ34),$AY34:$BJ35,2,FALSE)),"",IF(R34&gt;0,IF(COUNTIF($AY34:$BJ34,MAX($AY34:$BJ34))&gt;1,HLOOKUP(MAX($AY34:$BJ34),$AY34:$BJ35,2),HLOOKUP(MAX($AY34:$BJ34),$AY34:$BJ35,2,FALSE)),""))</f>
        <v/>
      </c>
      <c r="BL33" s="34">
        <f>IF(E35="",0,IF($Q35=E35,IF(COUNTIF(E35:$P35,E35)&gt;$R34,E33,$Q33),E33))</f>
        <v>0</v>
      </c>
      <c r="BM33" s="34">
        <f>IF(F35="",0,IF($Q35=F35,IF(COUNTIF(F35:$P35,F35)&gt;$R34,F33,$Q33),F33))</f>
        <v>0</v>
      </c>
      <c r="BN33" s="34">
        <f>IF(G35="",0,IF($Q35=G35,IF(COUNTIF(G35:$P35,G35)&gt;$R34,G33,$Q33),G33))</f>
        <v>0</v>
      </c>
      <c r="BO33" s="34">
        <f>IF(H35="",0,IF($Q35=H35,IF(COUNTIF(H35:$P35,H35)&gt;$R34,H33,$Q33),H33))</f>
        <v>0</v>
      </c>
      <c r="BP33" s="34">
        <f>IF(I35="",0,IF($Q35=I35,IF(COUNTIF(I35:$P35,I35)&gt;$R34,I33,$Q33),I33))</f>
        <v>0</v>
      </c>
      <c r="BQ33" s="34">
        <f>IF(J35="",0,IF($Q35=J35,IF(COUNTIF(J35:$P35,J35)&gt;$R34,J33,$Q33),J33))</f>
        <v>0</v>
      </c>
      <c r="BR33" s="34">
        <f>IF(K35="",0,IF($Q35=K35,IF(COUNTIF(K35:$P35,K35)&gt;$R34,K33,$Q33),K33))</f>
        <v>0</v>
      </c>
      <c r="BS33" s="34">
        <f>IF(L35="",0,IF($Q35=L35,IF(COUNTIF(L35:$P35,L35)&gt;$R34,L33,$Q33),L33))</f>
        <v>0</v>
      </c>
      <c r="BT33" s="34">
        <f>IF(M35="",0,IF($Q35=M35,IF(COUNTIF(M35:$P35,M35)&gt;$R34,M33,$Q33),M33))</f>
        <v>0</v>
      </c>
      <c r="BU33" s="34">
        <f>IF(N35="",0,IF($Q35=N35,IF(COUNTIF(N35:$P35,N35)&gt;$R34,N33,$Q33),N33))</f>
        <v>0</v>
      </c>
      <c r="BV33" s="34">
        <f>IF(O35="",0,IF($Q35=O35,IF(COUNTIF(O35:$P35,O35)&gt;$R34,O33,$Q33),O33))</f>
        <v>0</v>
      </c>
      <c r="BW33" s="34">
        <f>IF(P35="",0,IF($Q35=P35,IF(COUNTIF(P35:$P35,P35)&gt;$R34,P33,$Q33),P33))</f>
        <v>0</v>
      </c>
      <c r="BX33">
        <f>IF(P33="",IF(O33="",IF(N33="",IF(M33="",IF(L33="",IF(K33="",IF(J33="",IF(I33="",H33,I33),J33),K33),L33),M33),N33),O33),P33)</f>
        <v>0</v>
      </c>
    </row>
    <row r="34" spans="1:76" ht="12.75" customHeight="1" x14ac:dyDescent="0.2">
      <c r="A34" s="348"/>
      <c r="B34" s="351"/>
      <c r="C34" s="345"/>
      <c r="D34" s="176" t="s">
        <v>42</v>
      </c>
      <c r="E34" s="252"/>
      <c r="F34" s="252"/>
      <c r="G34" s="252"/>
      <c r="H34" s="252"/>
      <c r="I34" s="252"/>
      <c r="J34" s="252"/>
      <c r="K34" s="252"/>
      <c r="L34" s="252"/>
      <c r="M34" s="175"/>
      <c r="N34" s="175"/>
      <c r="O34" s="175"/>
      <c r="P34" s="175"/>
      <c r="Q34" s="183"/>
      <c r="R34" s="35">
        <f>IF(R33&lt;15,0,IF(R33&lt;30,1,IF(R33&lt;45,2,3)))</f>
        <v>0</v>
      </c>
      <c r="S34" s="358"/>
      <c r="T34" s="193"/>
      <c r="U34" s="200"/>
      <c r="V34" s="193"/>
      <c r="AY34" t="str">
        <f t="shared" ref="AY34:BJ34" si="63">IF(AY35="","",COUNTIF($E35:$P35,AY35))</f>
        <v/>
      </c>
      <c r="AZ34" t="str">
        <f t="shared" si="63"/>
        <v/>
      </c>
      <c r="BA34" t="str">
        <f t="shared" si="63"/>
        <v/>
      </c>
      <c r="BB34" t="str">
        <f t="shared" si="63"/>
        <v/>
      </c>
      <c r="BC34" t="str">
        <f t="shared" si="63"/>
        <v/>
      </c>
      <c r="BD34" t="str">
        <f t="shared" si="63"/>
        <v/>
      </c>
      <c r="BE34" t="str">
        <f t="shared" si="63"/>
        <v/>
      </c>
      <c r="BF34" t="str">
        <f t="shared" si="63"/>
        <v/>
      </c>
      <c r="BG34" t="str">
        <f t="shared" si="63"/>
        <v/>
      </c>
      <c r="BH34" t="str">
        <f t="shared" si="63"/>
        <v/>
      </c>
      <c r="BI34" t="str">
        <f t="shared" si="63"/>
        <v/>
      </c>
      <c r="BJ34" t="str">
        <f t="shared" si="63"/>
        <v/>
      </c>
      <c r="BK34" s="340"/>
      <c r="BL34" s="34">
        <f>IF($Q35=E35,IF(COUNTIF(E35:$P35,E35)&gt;$R34,E34,$Q34),E34)</f>
        <v>0</v>
      </c>
      <c r="BM34" s="34">
        <f>IF($Q35=F35,IF(COUNTIF(F35:$P35,F35)&gt;$R34,F34,$Q34),F34)</f>
        <v>0</v>
      </c>
      <c r="BN34" s="34">
        <f>IF($Q35=G35,IF(COUNTIF(G35:$P35,G35)&gt;$R34,G34,$Q34),G34)</f>
        <v>0</v>
      </c>
      <c r="BO34" s="34">
        <f>IF($Q35=H35,IF(COUNTIF(H35:$P35,H35)&gt;$R34,H34,$Q34),H34)</f>
        <v>0</v>
      </c>
      <c r="BP34" s="34">
        <f>IF($Q35=I35,IF(COUNTIF(I35:$P35,I35)&gt;$R34,I34,$Q34),I34)</f>
        <v>0</v>
      </c>
      <c r="BQ34" s="34">
        <f>IF($Q35=J35,IF(COUNTIF(J35:$P35,J35)&gt;$R34,J34,$Q34),J34)</f>
        <v>0</v>
      </c>
      <c r="BR34" s="34">
        <f>IF($Q35=K35,IF(COUNTIF(K35:$P35,K35)&gt;$R34,K34,$Q34),K34)</f>
        <v>0</v>
      </c>
      <c r="BS34" s="34">
        <f>IF($Q35=L35,IF(COUNTIF(L35:$P35,L35)&gt;$R34,L34,$Q34),L34)</f>
        <v>0</v>
      </c>
      <c r="BT34" s="34">
        <f>IF($Q35=M35,IF(COUNTIF(M35:$P35,M35)&gt;$R34,M34,$Q34),M34)</f>
        <v>0</v>
      </c>
      <c r="BU34" s="34">
        <f>IF($Q35=N35,IF(COUNTIF(N35:$P35,N35)&gt;$R34,N34,$Q34),N34)</f>
        <v>0</v>
      </c>
      <c r="BV34" s="34">
        <f>IF($Q35=O35,IF(COUNTIF(O35:$P35,O35)&gt;$R34,O34,$Q34),O34)</f>
        <v>0</v>
      </c>
      <c r="BW34" s="34">
        <f>IF($Q35=P35,IF(COUNTIF(P35:$P35,P35)&gt;$R34,P34,$Q34),P34)</f>
        <v>0</v>
      </c>
      <c r="BX34" t="str">
        <f>IF(BX33="",IF(G33="",IF(F33="",E33,F33),G33),"")</f>
        <v/>
      </c>
    </row>
    <row r="35" spans="1:76" ht="12.75" customHeight="1" x14ac:dyDescent="0.2">
      <c r="A35" s="349"/>
      <c r="B35" s="352"/>
      <c r="C35" s="346"/>
      <c r="D35" s="177" t="s">
        <v>44</v>
      </c>
      <c r="E35" s="252" t="str">
        <f>IF(E33&gt;0,1,"")</f>
        <v/>
      </c>
      <c r="F35" s="252" t="str">
        <f t="shared" ref="F35:P35" si="64">IF(F33&gt;0,1,"")</f>
        <v/>
      </c>
      <c r="G35" s="252" t="str">
        <f t="shared" si="64"/>
        <v/>
      </c>
      <c r="H35" s="252" t="str">
        <f t="shared" si="64"/>
        <v/>
      </c>
      <c r="I35" s="252" t="str">
        <f t="shared" si="64"/>
        <v/>
      </c>
      <c r="J35" s="252" t="str">
        <f t="shared" si="64"/>
        <v/>
      </c>
      <c r="K35" s="252" t="str">
        <f t="shared" si="64"/>
        <v/>
      </c>
      <c r="L35" s="252" t="str">
        <f t="shared" si="64"/>
        <v/>
      </c>
      <c r="M35" s="175" t="str">
        <f t="shared" si="64"/>
        <v/>
      </c>
      <c r="N35" s="175" t="str">
        <f t="shared" si="64"/>
        <v/>
      </c>
      <c r="O35" s="175" t="str">
        <f t="shared" si="64"/>
        <v/>
      </c>
      <c r="P35" s="175" t="str">
        <f t="shared" si="64"/>
        <v/>
      </c>
      <c r="Q35" s="184" t="str">
        <f t="shared" ref="Q35" si="65">IF(BK33="","",BK33)</f>
        <v/>
      </c>
      <c r="R35" s="38" t="str">
        <f>IF(BK33="","",BK33)</f>
        <v/>
      </c>
      <c r="S35" s="359"/>
      <c r="T35" s="193"/>
      <c r="U35" s="200"/>
      <c r="V35" s="193"/>
      <c r="AY35" t="str">
        <f>IF(E35="","",E35)</f>
        <v/>
      </c>
      <c r="AZ35" t="str">
        <f>IF(OR(E35=F35,COUNTIF($AY35:AY35,F35)&gt;0),"",F35)</f>
        <v/>
      </c>
      <c r="BA35" t="str">
        <f>IF(OR(F35=G35,COUNTIF($AY35:AZ35,G35)&gt;0),"",G35)</f>
        <v/>
      </c>
      <c r="BB35" t="str">
        <f>IF(OR(G35=H35,COUNTIF($AY35:BA35,H35)&gt;0),"",H35)</f>
        <v/>
      </c>
      <c r="BC35" t="str">
        <f>IF(OR(H35=I35,COUNTIF($AY35:BB35,I35)&gt;0),"",I35)</f>
        <v/>
      </c>
      <c r="BD35" t="str">
        <f>IF(OR(I35=J35,COUNTIF($AY35:BC35,J35)&gt;0),"",J35)</f>
        <v/>
      </c>
      <c r="BE35" t="str">
        <f>IF(OR(J35=K35,COUNTIF($AY35:BD35,K35)&gt;0),"",K35)</f>
        <v/>
      </c>
      <c r="BF35" t="str">
        <f>IF(OR(K35=L35,COUNTIF($AY35:BE35,L35)&gt;0),"",L35)</f>
        <v/>
      </c>
      <c r="BG35" t="str">
        <f>IF(OR(L35=M35,COUNTIF($AY35:BF35,M35)&gt;0),"",M35)</f>
        <v/>
      </c>
      <c r="BH35" t="str">
        <f>IF(OR(M35=N35,COUNTIF($AY35:BG35,N35)&gt;0),"",N35)</f>
        <v/>
      </c>
      <c r="BI35" t="str">
        <f>IF(OR(N35=O35,COUNTIF($AY35:BH35,O35)&gt;0),"",O35)</f>
        <v/>
      </c>
      <c r="BJ35" t="str">
        <f>IF(OR(O35=P35,COUNTIF($AY35:BI35,P35)&gt;0),"",P35)</f>
        <v/>
      </c>
      <c r="BK35" s="340"/>
      <c r="BL35" s="34" t="str">
        <f>IF($Q35=E35,IF(COUNTIF(E35:$P35,E35)&gt;$R34,E35,$Q35),E35)</f>
        <v/>
      </c>
      <c r="BM35" s="34" t="str">
        <f>IF($Q35=F35,IF(COUNTIF(F35:$P35,F35)&gt;$R34,F35,$Q35),F35)</f>
        <v/>
      </c>
      <c r="BN35" s="34" t="str">
        <f>IF($Q35=G35,IF(COUNTIF(G35:$P35,G35)&gt;$R34,G35,$Q35),G35)</f>
        <v/>
      </c>
      <c r="BO35" s="34" t="str">
        <f>IF($Q35=H35,IF(COUNTIF(H35:$P35,H35)&gt;$R34,H35,$Q35),H35)</f>
        <v/>
      </c>
      <c r="BP35" s="34" t="str">
        <f>IF($Q35=I35,IF(COUNTIF(I35:$P35,I35)&gt;$R34,I35,$Q35),I35)</f>
        <v/>
      </c>
      <c r="BQ35" s="34" t="str">
        <f>IF($Q35=J35,IF(COUNTIF(J35:$P35,J35)&gt;$R34,J35,$Q35),J35)</f>
        <v/>
      </c>
      <c r="BR35" s="34" t="str">
        <f>IF($Q35=K35,IF(COUNTIF(K35:$P35,K35)&gt;$R34,K35,$Q35),K35)</f>
        <v/>
      </c>
      <c r="BS35" s="34" t="str">
        <f>IF($Q35=L35,IF(COUNTIF(L35:$P35,L35)&gt;$R34,L35,$Q35),L35)</f>
        <v/>
      </c>
      <c r="BT35" s="34" t="str">
        <f>IF($Q35=M35,IF(COUNTIF(M35:$P35,M35)&gt;$R34,M35,$Q35),M35)</f>
        <v/>
      </c>
      <c r="BU35" s="34" t="str">
        <f>IF($Q35=N35,IF(COUNTIF(N35:$P35,N35)&gt;$R34,N35,$Q35),N35)</f>
        <v/>
      </c>
      <c r="BV35" s="34" t="str">
        <f>IF($Q35=O35,IF(COUNTIF(O35:$P35,O35)&gt;$R34,O35,$Q35),O35)</f>
        <v/>
      </c>
      <c r="BW35" s="34" t="str">
        <f>IF($Q35=P35,IF(COUNTIF(P35:$P35,P35)&gt;$R34,P35,$Q35),P35)</f>
        <v/>
      </c>
      <c r="BX35" t="str">
        <f>IF(BX33&gt;0,BX33,BX34)</f>
        <v/>
      </c>
    </row>
    <row r="36" spans="1:76" ht="12.75" customHeight="1" x14ac:dyDescent="0.2">
      <c r="A36" s="347">
        <v>12</v>
      </c>
      <c r="B36" s="350"/>
      <c r="C36" s="344"/>
      <c r="D36" s="176" t="s">
        <v>38</v>
      </c>
      <c r="E36" s="252"/>
      <c r="F36" s="252"/>
      <c r="G36" s="252"/>
      <c r="H36" s="252"/>
      <c r="I36" s="252"/>
      <c r="J36" s="252"/>
      <c r="K36" s="252"/>
      <c r="L36" s="252"/>
      <c r="M36" s="175"/>
      <c r="N36" s="175"/>
      <c r="O36" s="175"/>
      <c r="P36" s="175"/>
      <c r="Q36" s="183" t="str">
        <f t="shared" ref="Q36" si="66">IF(BK36="","",BX38)</f>
        <v/>
      </c>
      <c r="R36" s="172"/>
      <c r="S36" s="357" t="str">
        <f>IF((COUNTBLANK(E36:Q36)+COUNTBLANK(E37:Q37)+COUNTBLANK(E38:Q38))/3=COUNTBLANK(E36:Q36),"","Bitte alle drei Zeilen ausfüllen")</f>
        <v/>
      </c>
      <c r="T36" s="193"/>
      <c r="U36" s="200"/>
      <c r="V36" s="193"/>
      <c r="W36">
        <f t="shared" ref="W36:AH36" si="67">IF(E36=4.5,E37,0)</f>
        <v>0</v>
      </c>
      <c r="X36">
        <f t="shared" si="67"/>
        <v>0</v>
      </c>
      <c r="Y36">
        <f t="shared" si="67"/>
        <v>0</v>
      </c>
      <c r="Z36">
        <f t="shared" si="67"/>
        <v>0</v>
      </c>
      <c r="AA36">
        <f t="shared" si="67"/>
        <v>0</v>
      </c>
      <c r="AB36">
        <f t="shared" si="67"/>
        <v>0</v>
      </c>
      <c r="AC36">
        <f t="shared" si="67"/>
        <v>0</v>
      </c>
      <c r="AD36">
        <f t="shared" si="67"/>
        <v>0</v>
      </c>
      <c r="AE36">
        <f t="shared" si="67"/>
        <v>0</v>
      </c>
      <c r="AF36">
        <f t="shared" si="67"/>
        <v>0</v>
      </c>
      <c r="AG36">
        <f t="shared" si="67"/>
        <v>0</v>
      </c>
      <c r="AH36">
        <f t="shared" si="67"/>
        <v>0</v>
      </c>
      <c r="AJ36">
        <f t="shared" ref="AJ36:AU36" si="68">IF(E36=4.5,1,0)</f>
        <v>0</v>
      </c>
      <c r="AK36">
        <f t="shared" si="68"/>
        <v>0</v>
      </c>
      <c r="AL36">
        <f t="shared" si="68"/>
        <v>0</v>
      </c>
      <c r="AM36">
        <f t="shared" si="68"/>
        <v>0</v>
      </c>
      <c r="AN36">
        <f t="shared" si="68"/>
        <v>0</v>
      </c>
      <c r="AO36">
        <f t="shared" si="68"/>
        <v>0</v>
      </c>
      <c r="AP36">
        <f t="shared" si="68"/>
        <v>0</v>
      </c>
      <c r="AQ36">
        <f t="shared" si="68"/>
        <v>0</v>
      </c>
      <c r="AR36">
        <f t="shared" si="68"/>
        <v>0</v>
      </c>
      <c r="AS36">
        <f t="shared" si="68"/>
        <v>0</v>
      </c>
      <c r="AT36">
        <f t="shared" si="68"/>
        <v>0</v>
      </c>
      <c r="AU36">
        <f t="shared" si="68"/>
        <v>0</v>
      </c>
      <c r="BK36" s="340" t="str">
        <f>IF(ISNA(HLOOKUP(MAX($AY37:$BJ37),$AY37:$BJ38,2,FALSE)),"",IF(R37&gt;0,IF(COUNTIF($AY37:$BJ37,MAX($AY37:$BJ37))&gt;1,HLOOKUP(MAX($AY37:$BJ37),$AY37:$BJ38,2),HLOOKUP(MAX($AY37:$BJ37),$AY37:$BJ38,2,FALSE)),""))</f>
        <v/>
      </c>
      <c r="BL36" s="34">
        <f>IF(E38="",0,IF($Q38=E38,IF(COUNTIF(E38:$P38,E38)&gt;$R37,E36,$Q36),E36))</f>
        <v>0</v>
      </c>
      <c r="BM36" s="34">
        <f>IF(F38="",0,IF($Q38=F38,IF(COUNTIF(F38:$P38,F38)&gt;$R37,F36,$Q36),F36))</f>
        <v>0</v>
      </c>
      <c r="BN36" s="34">
        <f>IF(G38="",0,IF($Q38=G38,IF(COUNTIF(G38:$P38,G38)&gt;$R37,G36,$Q36),G36))</f>
        <v>0</v>
      </c>
      <c r="BO36" s="34">
        <f>IF(H38="",0,IF($Q38=H38,IF(COUNTIF(H38:$P38,H38)&gt;$R37,H36,$Q36),H36))</f>
        <v>0</v>
      </c>
      <c r="BP36" s="34">
        <f>IF(I38="",0,IF($Q38=I38,IF(COUNTIF(I38:$P38,I38)&gt;$R37,I36,$Q36),I36))</f>
        <v>0</v>
      </c>
      <c r="BQ36" s="34">
        <f>IF(J38="",0,IF($Q38=J38,IF(COUNTIF(J38:$P38,J38)&gt;$R37,J36,$Q36),J36))</f>
        <v>0</v>
      </c>
      <c r="BR36" s="34">
        <f>IF(K38="",0,IF($Q38=K38,IF(COUNTIF(K38:$P38,K38)&gt;$R37,K36,$Q36),K36))</f>
        <v>0</v>
      </c>
      <c r="BS36" s="34">
        <f>IF(L38="",0,IF($Q38=L38,IF(COUNTIF(L38:$P38,L38)&gt;$R37,L36,$Q36),L36))</f>
        <v>0</v>
      </c>
      <c r="BT36" s="34">
        <f>IF(M38="",0,IF($Q38=M38,IF(COUNTIF(M38:$P38,M38)&gt;$R37,M36,$Q36),M36))</f>
        <v>0</v>
      </c>
      <c r="BU36" s="34">
        <f>IF(N38="",0,IF($Q38=N38,IF(COUNTIF(N38:$P38,N38)&gt;$R37,N36,$Q36),N36))</f>
        <v>0</v>
      </c>
      <c r="BV36" s="34">
        <f>IF(O38="",0,IF($Q38=O38,IF(COUNTIF(O38:$P38,O38)&gt;$R37,O36,$Q36),O36))</f>
        <v>0</v>
      </c>
      <c r="BW36" s="34">
        <f>IF(P38="",0,IF($Q38=P38,IF(COUNTIF(P38:$P38,P38)&gt;$R37,P36,$Q36),P36))</f>
        <v>0</v>
      </c>
      <c r="BX36">
        <f>IF(P36="",IF(O36="",IF(N36="",IF(M36="",IF(L36="",IF(K36="",IF(J36="",IF(I36="",H36,I36),J36),K36),L36),M36),N36),O36),P36)</f>
        <v>0</v>
      </c>
    </row>
    <row r="37" spans="1:76" ht="12.75" customHeight="1" x14ac:dyDescent="0.2">
      <c r="A37" s="348"/>
      <c r="B37" s="351"/>
      <c r="C37" s="345"/>
      <c r="D37" s="176" t="s">
        <v>42</v>
      </c>
      <c r="E37" s="252"/>
      <c r="F37" s="252"/>
      <c r="G37" s="252"/>
      <c r="H37" s="252"/>
      <c r="I37" s="252"/>
      <c r="J37" s="252"/>
      <c r="K37" s="252"/>
      <c r="L37" s="252"/>
      <c r="M37" s="175"/>
      <c r="N37" s="175"/>
      <c r="O37" s="175"/>
      <c r="P37" s="175"/>
      <c r="Q37" s="183"/>
      <c r="R37" s="35">
        <f>IF(R36&lt;15,0,IF(R36&lt;30,1,IF(R36&lt;45,2,3)))</f>
        <v>0</v>
      </c>
      <c r="S37" s="358"/>
      <c r="T37" s="193"/>
      <c r="U37" s="200"/>
      <c r="V37" s="193"/>
      <c r="AY37" t="str">
        <f t="shared" ref="AY37:BJ37" si="69">IF(AY38="","",COUNTIF($E38:$P38,AY38))</f>
        <v/>
      </c>
      <c r="AZ37" t="str">
        <f t="shared" si="69"/>
        <v/>
      </c>
      <c r="BA37" t="str">
        <f t="shared" si="69"/>
        <v/>
      </c>
      <c r="BB37" t="str">
        <f t="shared" si="69"/>
        <v/>
      </c>
      <c r="BC37" t="str">
        <f t="shared" si="69"/>
        <v/>
      </c>
      <c r="BD37" t="str">
        <f t="shared" si="69"/>
        <v/>
      </c>
      <c r="BE37" t="str">
        <f t="shared" si="69"/>
        <v/>
      </c>
      <c r="BF37" t="str">
        <f t="shared" si="69"/>
        <v/>
      </c>
      <c r="BG37" t="str">
        <f t="shared" si="69"/>
        <v/>
      </c>
      <c r="BH37" t="str">
        <f t="shared" si="69"/>
        <v/>
      </c>
      <c r="BI37" t="str">
        <f t="shared" si="69"/>
        <v/>
      </c>
      <c r="BJ37" t="str">
        <f t="shared" si="69"/>
        <v/>
      </c>
      <c r="BK37" s="340"/>
      <c r="BL37" s="34">
        <f>IF($Q38=E38,IF(COUNTIF(E38:$P38,E38)&gt;$R37,E37,$Q37),E37)</f>
        <v>0</v>
      </c>
      <c r="BM37" s="34">
        <f>IF($Q38=F38,IF(COUNTIF(F38:$P38,F38)&gt;$R37,F37,$Q37),F37)</f>
        <v>0</v>
      </c>
      <c r="BN37" s="34">
        <f>IF($Q38=G38,IF(COUNTIF(G38:$P38,G38)&gt;$R37,G37,$Q37),G37)</f>
        <v>0</v>
      </c>
      <c r="BO37" s="34">
        <f>IF($Q38=H38,IF(COUNTIF(H38:$P38,H38)&gt;$R37,H37,$Q37),H37)</f>
        <v>0</v>
      </c>
      <c r="BP37" s="34">
        <f>IF($Q38=I38,IF(COUNTIF(I38:$P38,I38)&gt;$R37,I37,$Q37),I37)</f>
        <v>0</v>
      </c>
      <c r="BQ37" s="34">
        <f>IF($Q38=J38,IF(COUNTIF(J38:$P38,J38)&gt;$R37,J37,$Q37),J37)</f>
        <v>0</v>
      </c>
      <c r="BR37" s="34">
        <f>IF($Q38=K38,IF(COUNTIF(K38:$P38,K38)&gt;$R37,K37,$Q37),K37)</f>
        <v>0</v>
      </c>
      <c r="BS37" s="34">
        <f>IF($Q38=L38,IF(COUNTIF(L38:$P38,L38)&gt;$R37,L37,$Q37),L37)</f>
        <v>0</v>
      </c>
      <c r="BT37" s="34">
        <f>IF($Q38=M38,IF(COUNTIF(M38:$P38,M38)&gt;$R37,M37,$Q37),M37)</f>
        <v>0</v>
      </c>
      <c r="BU37" s="34">
        <f>IF($Q38=N38,IF(COUNTIF(N38:$P38,N38)&gt;$R37,N37,$Q37),N37)</f>
        <v>0</v>
      </c>
      <c r="BV37" s="34">
        <f>IF($Q38=O38,IF(COUNTIF(O38:$P38,O38)&gt;$R37,O37,$Q37),O37)</f>
        <v>0</v>
      </c>
      <c r="BW37" s="34">
        <f>IF($Q38=P38,IF(COUNTIF(P38:$P38,P38)&gt;$R37,P37,$Q37),P37)</f>
        <v>0</v>
      </c>
      <c r="BX37" t="str">
        <f>IF(BX36="",IF(G36="",IF(F36="",E36,F36),G36),"")</f>
        <v/>
      </c>
    </row>
    <row r="38" spans="1:76" ht="12.75" customHeight="1" x14ac:dyDescent="0.2">
      <c r="A38" s="349"/>
      <c r="B38" s="352"/>
      <c r="C38" s="346"/>
      <c r="D38" s="177" t="s">
        <v>44</v>
      </c>
      <c r="E38" s="252" t="str">
        <f>IF(E36&gt;0,1,"")</f>
        <v/>
      </c>
      <c r="F38" s="252" t="str">
        <f t="shared" ref="F38:P38" si="70">IF(F36&gt;0,1,"")</f>
        <v/>
      </c>
      <c r="G38" s="252" t="str">
        <f t="shared" si="70"/>
        <v/>
      </c>
      <c r="H38" s="252" t="str">
        <f t="shared" si="70"/>
        <v/>
      </c>
      <c r="I38" s="252" t="str">
        <f t="shared" si="70"/>
        <v/>
      </c>
      <c r="J38" s="252" t="str">
        <f t="shared" si="70"/>
        <v/>
      </c>
      <c r="K38" s="252" t="str">
        <f t="shared" si="70"/>
        <v/>
      </c>
      <c r="L38" s="252" t="str">
        <f t="shared" si="70"/>
        <v/>
      </c>
      <c r="M38" s="175" t="str">
        <f t="shared" si="70"/>
        <v/>
      </c>
      <c r="N38" s="175" t="str">
        <f t="shared" si="70"/>
        <v/>
      </c>
      <c r="O38" s="175" t="str">
        <f t="shared" si="70"/>
        <v/>
      </c>
      <c r="P38" s="175" t="str">
        <f t="shared" si="70"/>
        <v/>
      </c>
      <c r="Q38" s="184" t="str">
        <f t="shared" ref="Q38" si="71">IF(BK36="","",BK36)</f>
        <v/>
      </c>
      <c r="R38" s="38" t="str">
        <f>IF(BK36="","",BK36)</f>
        <v/>
      </c>
      <c r="S38" s="359"/>
      <c r="T38" s="193"/>
      <c r="U38" s="200"/>
      <c r="V38" s="193"/>
      <c r="AY38" t="str">
        <f>IF(E38="","",E38)</f>
        <v/>
      </c>
      <c r="AZ38" t="str">
        <f>IF(OR(E38=F38,COUNTIF($AY38:AY38,F38)&gt;0),"",F38)</f>
        <v/>
      </c>
      <c r="BA38" t="str">
        <f>IF(OR(F38=G38,COUNTIF($AY38:AZ38,G38)&gt;0),"",G38)</f>
        <v/>
      </c>
      <c r="BB38" t="str">
        <f>IF(OR(G38=H38,COUNTIF($AY38:BA38,H38)&gt;0),"",H38)</f>
        <v/>
      </c>
      <c r="BC38" t="str">
        <f>IF(OR(H38=I38,COUNTIF($AY38:BB38,I38)&gt;0),"",I38)</f>
        <v/>
      </c>
      <c r="BD38" t="str">
        <f>IF(OR(I38=J38,COUNTIF($AY38:BC38,J38)&gt;0),"",J38)</f>
        <v/>
      </c>
      <c r="BE38" t="str">
        <f>IF(OR(J38=K38,COUNTIF($AY38:BD38,K38)&gt;0),"",K38)</f>
        <v/>
      </c>
      <c r="BF38" t="str">
        <f>IF(OR(K38=L38,COUNTIF($AY38:BE38,L38)&gt;0),"",L38)</f>
        <v/>
      </c>
      <c r="BG38" t="str">
        <f>IF(OR(L38=M38,COUNTIF($AY38:BF38,M38)&gt;0),"",M38)</f>
        <v/>
      </c>
      <c r="BH38" t="str">
        <f>IF(OR(M38=N38,COUNTIF($AY38:BG38,N38)&gt;0),"",N38)</f>
        <v/>
      </c>
      <c r="BI38" t="str">
        <f>IF(OR(N38=O38,COUNTIF($AY38:BH38,O38)&gt;0),"",O38)</f>
        <v/>
      </c>
      <c r="BJ38" t="str">
        <f>IF(OR(O38=P38,COUNTIF($AY38:BI38,P38)&gt;0),"",P38)</f>
        <v/>
      </c>
      <c r="BK38" s="340"/>
      <c r="BL38" s="34" t="str">
        <f>IF($Q38=E38,IF(COUNTIF(E38:$P38,E38)&gt;$R37,E38,$Q38),E38)</f>
        <v/>
      </c>
      <c r="BM38" s="34" t="str">
        <f>IF($Q38=F38,IF(COUNTIF(F38:$P38,F38)&gt;$R37,F38,$Q38),F38)</f>
        <v/>
      </c>
      <c r="BN38" s="34" t="str">
        <f>IF($Q38=G38,IF(COUNTIF(G38:$P38,G38)&gt;$R37,G38,$Q38),G38)</f>
        <v/>
      </c>
      <c r="BO38" s="34" t="str">
        <f>IF($Q38=H38,IF(COUNTIF(H38:$P38,H38)&gt;$R37,H38,$Q38),H38)</f>
        <v/>
      </c>
      <c r="BP38" s="34" t="str">
        <f>IF($Q38=I38,IF(COUNTIF(I38:$P38,I38)&gt;$R37,I38,$Q38),I38)</f>
        <v/>
      </c>
      <c r="BQ38" s="34" t="str">
        <f>IF($Q38=J38,IF(COUNTIF(J38:$P38,J38)&gt;$R37,J38,$Q38),J38)</f>
        <v/>
      </c>
      <c r="BR38" s="34" t="str">
        <f>IF($Q38=K38,IF(COUNTIF(K38:$P38,K38)&gt;$R37,K38,$Q38),K38)</f>
        <v/>
      </c>
      <c r="BS38" s="34" t="str">
        <f>IF($Q38=L38,IF(COUNTIF(L38:$P38,L38)&gt;$R37,L38,$Q38),L38)</f>
        <v/>
      </c>
      <c r="BT38" s="34" t="str">
        <f>IF($Q38=M38,IF(COUNTIF(M38:$P38,M38)&gt;$R37,M38,$Q38),M38)</f>
        <v/>
      </c>
      <c r="BU38" s="34" t="str">
        <f>IF($Q38=N38,IF(COUNTIF(N38:$P38,N38)&gt;$R37,N38,$Q38),N38)</f>
        <v/>
      </c>
      <c r="BV38" s="34" t="str">
        <f>IF($Q38=O38,IF(COUNTIF(O38:$P38,O38)&gt;$R37,O38,$Q38),O38)</f>
        <v/>
      </c>
      <c r="BW38" s="34" t="str">
        <f>IF($Q38=P38,IF(COUNTIF(P38:$P38,P38)&gt;$R37,P38,$Q38),P38)</f>
        <v/>
      </c>
      <c r="BX38" t="str">
        <f>IF(BX36&gt;0,BX36,BX37)</f>
        <v/>
      </c>
    </row>
    <row r="39" spans="1:76" ht="12.75" customHeight="1" x14ac:dyDescent="0.2">
      <c r="A39" s="347">
        <v>13</v>
      </c>
      <c r="B39" s="350"/>
      <c r="C39" s="344"/>
      <c r="D39" s="176" t="s">
        <v>38</v>
      </c>
      <c r="E39" s="252"/>
      <c r="F39" s="252"/>
      <c r="G39" s="252"/>
      <c r="H39" s="252"/>
      <c r="I39" s="252"/>
      <c r="J39" s="252"/>
      <c r="K39" s="252"/>
      <c r="L39" s="252"/>
      <c r="M39" s="175"/>
      <c r="N39" s="175"/>
      <c r="O39" s="175"/>
      <c r="P39" s="175"/>
      <c r="Q39" s="183" t="str">
        <f t="shared" ref="Q39" si="72">IF(BK39="","",BX41)</f>
        <v/>
      </c>
      <c r="R39" s="172"/>
      <c r="S39" s="357" t="str">
        <f>IF((COUNTBLANK(E39:Q39)+COUNTBLANK(E40:Q40)+COUNTBLANK(E41:Q41))/3=COUNTBLANK(E39:Q39),"","Bitte alle drei Zeilen ausfüllen")</f>
        <v/>
      </c>
      <c r="T39" s="193"/>
      <c r="U39" s="200"/>
      <c r="V39" s="193"/>
      <c r="W39">
        <f t="shared" ref="W39:AH39" si="73">IF(E39=4.5,E40,0)</f>
        <v>0</v>
      </c>
      <c r="X39">
        <f t="shared" si="73"/>
        <v>0</v>
      </c>
      <c r="Y39">
        <f t="shared" si="73"/>
        <v>0</v>
      </c>
      <c r="Z39">
        <f t="shared" si="73"/>
        <v>0</v>
      </c>
      <c r="AA39">
        <f t="shared" si="73"/>
        <v>0</v>
      </c>
      <c r="AB39">
        <f t="shared" si="73"/>
        <v>0</v>
      </c>
      <c r="AC39">
        <f t="shared" si="73"/>
        <v>0</v>
      </c>
      <c r="AD39">
        <f t="shared" si="73"/>
        <v>0</v>
      </c>
      <c r="AE39">
        <f t="shared" si="73"/>
        <v>0</v>
      </c>
      <c r="AF39">
        <f t="shared" si="73"/>
        <v>0</v>
      </c>
      <c r="AG39">
        <f t="shared" si="73"/>
        <v>0</v>
      </c>
      <c r="AH39">
        <f t="shared" si="73"/>
        <v>0</v>
      </c>
      <c r="AJ39">
        <f t="shared" ref="AJ39:AU39" si="74">IF(E39=4.5,1,0)</f>
        <v>0</v>
      </c>
      <c r="AK39">
        <f t="shared" si="74"/>
        <v>0</v>
      </c>
      <c r="AL39">
        <f t="shared" si="74"/>
        <v>0</v>
      </c>
      <c r="AM39">
        <f t="shared" si="74"/>
        <v>0</v>
      </c>
      <c r="AN39">
        <f t="shared" si="74"/>
        <v>0</v>
      </c>
      <c r="AO39">
        <f t="shared" si="74"/>
        <v>0</v>
      </c>
      <c r="AP39">
        <f t="shared" si="74"/>
        <v>0</v>
      </c>
      <c r="AQ39">
        <f t="shared" si="74"/>
        <v>0</v>
      </c>
      <c r="AR39">
        <f t="shared" si="74"/>
        <v>0</v>
      </c>
      <c r="AS39">
        <f t="shared" si="74"/>
        <v>0</v>
      </c>
      <c r="AT39">
        <f t="shared" si="74"/>
        <v>0</v>
      </c>
      <c r="AU39">
        <f t="shared" si="74"/>
        <v>0</v>
      </c>
      <c r="BK39" s="340" t="str">
        <f>IF(ISNA(HLOOKUP(MAX($AY40:$BJ40),$AY40:$BJ41,2,FALSE)),"",IF(R40&gt;0,IF(COUNTIF($AY40:$BJ40,MAX($AY40:$BJ40))&gt;1,HLOOKUP(MAX($AY40:$BJ40),$AY40:$BJ41,2),HLOOKUP(MAX($AY40:$BJ40),$AY40:$BJ41,2,FALSE)),""))</f>
        <v/>
      </c>
      <c r="BL39" s="34">
        <f>IF(E41="",0,IF($Q41=E41,IF(COUNTIF(E41:$P41,E41)&gt;$R40,E39,$Q39),E39))</f>
        <v>0</v>
      </c>
      <c r="BM39" s="34">
        <f>IF(F41="",0,IF($Q41=F41,IF(COUNTIF(F41:$P41,F41)&gt;$R40,F39,$Q39),F39))</f>
        <v>0</v>
      </c>
      <c r="BN39" s="34">
        <f>IF(G41="",0,IF($Q41=G41,IF(COUNTIF(G41:$P41,G41)&gt;$R40,G39,$Q39),G39))</f>
        <v>0</v>
      </c>
      <c r="BO39" s="34">
        <f>IF(H41="",0,IF($Q41=H41,IF(COUNTIF(H41:$P41,H41)&gt;$R40,H39,$Q39),H39))</f>
        <v>0</v>
      </c>
      <c r="BP39" s="34">
        <f>IF(I41="",0,IF($Q41=I41,IF(COUNTIF(I41:$P41,I41)&gt;$R40,I39,$Q39),I39))</f>
        <v>0</v>
      </c>
      <c r="BQ39" s="34">
        <f>IF(J41="",0,IF($Q41=J41,IF(COUNTIF(J41:$P41,J41)&gt;$R40,J39,$Q39),J39))</f>
        <v>0</v>
      </c>
      <c r="BR39" s="34">
        <f>IF(K41="",0,IF($Q41=K41,IF(COUNTIF(K41:$P41,K41)&gt;$R40,K39,$Q39),K39))</f>
        <v>0</v>
      </c>
      <c r="BS39" s="34">
        <f>IF(L41="",0,IF($Q41=L41,IF(COUNTIF(L41:$P41,L41)&gt;$R40,L39,$Q39),L39))</f>
        <v>0</v>
      </c>
      <c r="BT39" s="34">
        <f>IF(M41="",0,IF($Q41=M41,IF(COUNTIF(M41:$P41,M41)&gt;$R40,M39,$Q39),M39))</f>
        <v>0</v>
      </c>
      <c r="BU39" s="34">
        <f>IF(N41="",0,IF($Q41=N41,IF(COUNTIF(N41:$P41,N41)&gt;$R40,N39,$Q39),N39))</f>
        <v>0</v>
      </c>
      <c r="BV39" s="34">
        <f>IF(O41="",0,IF($Q41=O41,IF(COUNTIF(O41:$P41,O41)&gt;$R40,O39,$Q39),O39))</f>
        <v>0</v>
      </c>
      <c r="BW39" s="34">
        <f>IF(P41="",0,IF($Q41=P41,IF(COUNTIF(P41:$P41,P41)&gt;$R40,P39,$Q39),P39))</f>
        <v>0</v>
      </c>
      <c r="BX39">
        <f>IF(P39="",IF(O39="",IF(N39="",IF(M39="",IF(L39="",IF(K39="",IF(J39="",IF(I39="",H39,I39),J39),K39),L39),M39),N39),O39),P39)</f>
        <v>0</v>
      </c>
    </row>
    <row r="40" spans="1:76" ht="12.75" customHeight="1" x14ac:dyDescent="0.2">
      <c r="A40" s="348"/>
      <c r="B40" s="351"/>
      <c r="C40" s="345"/>
      <c r="D40" s="176" t="s">
        <v>42</v>
      </c>
      <c r="E40" s="252"/>
      <c r="F40" s="252"/>
      <c r="G40" s="252"/>
      <c r="H40" s="252"/>
      <c r="I40" s="252"/>
      <c r="J40" s="252"/>
      <c r="K40" s="252"/>
      <c r="L40" s="252"/>
      <c r="M40" s="175"/>
      <c r="N40" s="175"/>
      <c r="O40" s="175"/>
      <c r="P40" s="175"/>
      <c r="Q40" s="183"/>
      <c r="R40" s="35">
        <f>IF(R39&lt;15,0,IF(R39&lt;30,1,IF(R39&lt;45,2,3)))</f>
        <v>0</v>
      </c>
      <c r="S40" s="358"/>
      <c r="T40" s="193"/>
      <c r="U40" s="200"/>
      <c r="V40" s="193"/>
      <c r="AY40" t="str">
        <f t="shared" ref="AY40:BJ40" si="75">IF(AY41="","",COUNTIF($E41:$P41,AY41))</f>
        <v/>
      </c>
      <c r="AZ40" t="str">
        <f t="shared" si="75"/>
        <v/>
      </c>
      <c r="BA40" t="str">
        <f t="shared" si="75"/>
        <v/>
      </c>
      <c r="BB40" t="str">
        <f t="shared" si="75"/>
        <v/>
      </c>
      <c r="BC40" t="str">
        <f t="shared" si="75"/>
        <v/>
      </c>
      <c r="BD40" t="str">
        <f t="shared" si="75"/>
        <v/>
      </c>
      <c r="BE40" t="str">
        <f t="shared" si="75"/>
        <v/>
      </c>
      <c r="BF40" t="str">
        <f t="shared" si="75"/>
        <v/>
      </c>
      <c r="BG40" t="str">
        <f t="shared" si="75"/>
        <v/>
      </c>
      <c r="BH40" t="str">
        <f t="shared" si="75"/>
        <v/>
      </c>
      <c r="BI40" t="str">
        <f t="shared" si="75"/>
        <v/>
      </c>
      <c r="BJ40" t="str">
        <f t="shared" si="75"/>
        <v/>
      </c>
      <c r="BK40" s="340"/>
      <c r="BL40" s="34">
        <f>IF($Q41=E41,IF(COUNTIF(E41:$P41,E41)&gt;$R40,E40,$Q40),E40)</f>
        <v>0</v>
      </c>
      <c r="BM40" s="34">
        <f>IF($Q41=F41,IF(COUNTIF(F41:$P41,F41)&gt;$R40,F40,$Q40),F40)</f>
        <v>0</v>
      </c>
      <c r="BN40" s="34">
        <f>IF($Q41=G41,IF(COUNTIF(G41:$P41,G41)&gt;$R40,G40,$Q40),G40)</f>
        <v>0</v>
      </c>
      <c r="BO40" s="34">
        <f>IF($Q41=H41,IF(COUNTIF(H41:$P41,H41)&gt;$R40,H40,$Q40),H40)</f>
        <v>0</v>
      </c>
      <c r="BP40" s="34">
        <f>IF($Q41=I41,IF(COUNTIF(I41:$P41,I41)&gt;$R40,I40,$Q40),I40)</f>
        <v>0</v>
      </c>
      <c r="BQ40" s="34">
        <f>IF($Q41=J41,IF(COUNTIF(J41:$P41,J41)&gt;$R40,J40,$Q40),J40)</f>
        <v>0</v>
      </c>
      <c r="BR40" s="34">
        <f>IF($Q41=K41,IF(COUNTIF(K41:$P41,K41)&gt;$R40,K40,$Q40),K40)</f>
        <v>0</v>
      </c>
      <c r="BS40" s="34">
        <f>IF($Q41=L41,IF(COUNTIF(L41:$P41,L41)&gt;$R40,L40,$Q40),L40)</f>
        <v>0</v>
      </c>
      <c r="BT40" s="34">
        <f>IF($Q41=M41,IF(COUNTIF(M41:$P41,M41)&gt;$R40,M40,$Q40),M40)</f>
        <v>0</v>
      </c>
      <c r="BU40" s="34">
        <f>IF($Q41=N41,IF(COUNTIF(N41:$P41,N41)&gt;$R40,N40,$Q40),N40)</f>
        <v>0</v>
      </c>
      <c r="BV40" s="34">
        <f>IF($Q41=O41,IF(COUNTIF(O41:$P41,O41)&gt;$R40,O40,$Q40),O40)</f>
        <v>0</v>
      </c>
      <c r="BW40" s="34">
        <f>IF($Q41=P41,IF(COUNTIF(P41:$P41,P41)&gt;$R40,P40,$Q40),P40)</f>
        <v>0</v>
      </c>
      <c r="BX40" t="str">
        <f>IF(BX39="",IF(G39="",IF(F39="",E39,F39),G39),"")</f>
        <v/>
      </c>
    </row>
    <row r="41" spans="1:76" ht="12.75" customHeight="1" x14ac:dyDescent="0.2">
      <c r="A41" s="349"/>
      <c r="B41" s="352"/>
      <c r="C41" s="346"/>
      <c r="D41" s="177" t="s">
        <v>44</v>
      </c>
      <c r="E41" s="252" t="str">
        <f>IF(E39&gt;0,1,"")</f>
        <v/>
      </c>
      <c r="F41" s="252" t="str">
        <f t="shared" ref="F41:P41" si="76">IF(F39&gt;0,1,"")</f>
        <v/>
      </c>
      <c r="G41" s="252" t="str">
        <f t="shared" si="76"/>
        <v/>
      </c>
      <c r="H41" s="252" t="str">
        <f t="shared" si="76"/>
        <v/>
      </c>
      <c r="I41" s="252" t="str">
        <f t="shared" si="76"/>
        <v/>
      </c>
      <c r="J41" s="252" t="str">
        <f t="shared" si="76"/>
        <v/>
      </c>
      <c r="K41" s="252" t="str">
        <f t="shared" si="76"/>
        <v/>
      </c>
      <c r="L41" s="252" t="str">
        <f t="shared" si="76"/>
        <v/>
      </c>
      <c r="M41" s="175" t="str">
        <f t="shared" si="76"/>
        <v/>
      </c>
      <c r="N41" s="175" t="str">
        <f t="shared" si="76"/>
        <v/>
      </c>
      <c r="O41" s="175" t="str">
        <f t="shared" si="76"/>
        <v/>
      </c>
      <c r="P41" s="175" t="str">
        <f t="shared" si="76"/>
        <v/>
      </c>
      <c r="Q41" s="184" t="str">
        <f t="shared" ref="Q41" si="77">IF(BK39="","",BK39)</f>
        <v/>
      </c>
      <c r="R41" s="38" t="str">
        <f>IF(BK39="","",BK39)</f>
        <v/>
      </c>
      <c r="S41" s="359"/>
      <c r="T41" s="193"/>
      <c r="U41" s="200"/>
      <c r="V41" s="193"/>
      <c r="AY41" t="str">
        <f>IF(E41="","",E41)</f>
        <v/>
      </c>
      <c r="AZ41" t="str">
        <f>IF(OR(E41=F41,COUNTIF($AY41:AY41,F41)&gt;0),"",F41)</f>
        <v/>
      </c>
      <c r="BA41" t="str">
        <f>IF(OR(F41=G41,COUNTIF($AY41:AZ41,G41)&gt;0),"",G41)</f>
        <v/>
      </c>
      <c r="BB41" t="str">
        <f>IF(OR(G41=H41,COUNTIF($AY41:BA41,H41)&gt;0),"",H41)</f>
        <v/>
      </c>
      <c r="BC41" t="str">
        <f>IF(OR(H41=I41,COUNTIF($AY41:BB41,I41)&gt;0),"",I41)</f>
        <v/>
      </c>
      <c r="BD41" t="str">
        <f>IF(OR(I41=J41,COUNTIF($AY41:BC41,J41)&gt;0),"",J41)</f>
        <v/>
      </c>
      <c r="BE41" t="str">
        <f>IF(OR(J41=K41,COUNTIF($AY41:BD41,K41)&gt;0),"",K41)</f>
        <v/>
      </c>
      <c r="BF41" t="str">
        <f>IF(OR(K41=L41,COUNTIF($AY41:BE41,L41)&gt;0),"",L41)</f>
        <v/>
      </c>
      <c r="BG41" t="str">
        <f>IF(OR(L41=M41,COUNTIF($AY41:BF41,M41)&gt;0),"",M41)</f>
        <v/>
      </c>
      <c r="BH41" t="str">
        <f>IF(OR(M41=N41,COUNTIF($AY41:BG41,N41)&gt;0),"",N41)</f>
        <v/>
      </c>
      <c r="BI41" t="str">
        <f>IF(OR(N41=O41,COUNTIF($AY41:BH41,O41)&gt;0),"",O41)</f>
        <v/>
      </c>
      <c r="BJ41" t="str">
        <f>IF(OR(O41=P41,COUNTIF($AY41:BI41,P41)&gt;0),"",P41)</f>
        <v/>
      </c>
      <c r="BK41" s="340"/>
      <c r="BL41" s="34" t="str">
        <f>IF($Q41=E41,IF(COUNTIF(E41:$P41,E41)&gt;$R40,E41,$Q41),E41)</f>
        <v/>
      </c>
      <c r="BM41" s="34" t="str">
        <f>IF($Q41=F41,IF(COUNTIF(F41:$P41,F41)&gt;$R40,F41,$Q41),F41)</f>
        <v/>
      </c>
      <c r="BN41" s="34" t="str">
        <f>IF($Q41=G41,IF(COUNTIF(G41:$P41,G41)&gt;$R40,G41,$Q41),G41)</f>
        <v/>
      </c>
      <c r="BO41" s="34" t="str">
        <f>IF($Q41=H41,IF(COUNTIF(H41:$P41,H41)&gt;$R40,H41,$Q41),H41)</f>
        <v/>
      </c>
      <c r="BP41" s="34" t="str">
        <f>IF($Q41=I41,IF(COUNTIF(I41:$P41,I41)&gt;$R40,I41,$Q41),I41)</f>
        <v/>
      </c>
      <c r="BQ41" s="34" t="str">
        <f>IF($Q41=J41,IF(COUNTIF(J41:$P41,J41)&gt;$R40,J41,$Q41),J41)</f>
        <v/>
      </c>
      <c r="BR41" s="34" t="str">
        <f>IF($Q41=K41,IF(COUNTIF(K41:$P41,K41)&gt;$R40,K41,$Q41),K41)</f>
        <v/>
      </c>
      <c r="BS41" s="34" t="str">
        <f>IF($Q41=L41,IF(COUNTIF(L41:$P41,L41)&gt;$R40,L41,$Q41),L41)</f>
        <v/>
      </c>
      <c r="BT41" s="34" t="str">
        <f>IF($Q41=M41,IF(COUNTIF(M41:$P41,M41)&gt;$R40,M41,$Q41),M41)</f>
        <v/>
      </c>
      <c r="BU41" s="34" t="str">
        <f>IF($Q41=N41,IF(COUNTIF(N41:$P41,N41)&gt;$R40,N41,$Q41),N41)</f>
        <v/>
      </c>
      <c r="BV41" s="34" t="str">
        <f>IF($Q41=O41,IF(COUNTIF(O41:$P41,O41)&gt;$R40,O41,$Q41),O41)</f>
        <v/>
      </c>
      <c r="BW41" s="34" t="str">
        <f>IF($Q41=P41,IF(COUNTIF(P41:$P41,P41)&gt;$R40,P41,$Q41),P41)</f>
        <v/>
      </c>
      <c r="BX41" t="str">
        <f>IF(BX39&gt;0,BX39,BX40)</f>
        <v/>
      </c>
    </row>
    <row r="42" spans="1:76" ht="12.75" customHeight="1" x14ac:dyDescent="0.2">
      <c r="A42" s="347">
        <v>14</v>
      </c>
      <c r="B42" s="350"/>
      <c r="C42" s="344"/>
      <c r="D42" s="176" t="s">
        <v>38</v>
      </c>
      <c r="E42" s="252"/>
      <c r="F42" s="252"/>
      <c r="G42" s="252"/>
      <c r="H42" s="252"/>
      <c r="I42" s="252"/>
      <c r="J42" s="252"/>
      <c r="K42" s="252"/>
      <c r="L42" s="252"/>
      <c r="M42" s="175"/>
      <c r="N42" s="175"/>
      <c r="O42" s="175"/>
      <c r="P42" s="175"/>
      <c r="Q42" s="183" t="str">
        <f t="shared" ref="Q42" si="78">IF(BK42="","",BX44)</f>
        <v/>
      </c>
      <c r="R42" s="172"/>
      <c r="S42" s="357" t="str">
        <f>IF((COUNTBLANK(E42:Q42)+COUNTBLANK(E43:Q43)+COUNTBLANK(E44:Q44))/3=COUNTBLANK(E42:Q42),"","Bitte alle drei Zeilen ausfüllen")</f>
        <v/>
      </c>
      <c r="T42" s="193"/>
      <c r="U42" s="200"/>
      <c r="V42" s="193"/>
      <c r="W42">
        <f t="shared" ref="W42:AH42" si="79">IF(E42=4.5,E43,0)</f>
        <v>0</v>
      </c>
      <c r="X42">
        <f t="shared" si="79"/>
        <v>0</v>
      </c>
      <c r="Y42">
        <f t="shared" si="79"/>
        <v>0</v>
      </c>
      <c r="Z42">
        <f t="shared" si="79"/>
        <v>0</v>
      </c>
      <c r="AA42">
        <f t="shared" si="79"/>
        <v>0</v>
      </c>
      <c r="AB42">
        <f t="shared" si="79"/>
        <v>0</v>
      </c>
      <c r="AC42">
        <f t="shared" si="79"/>
        <v>0</v>
      </c>
      <c r="AD42">
        <f t="shared" si="79"/>
        <v>0</v>
      </c>
      <c r="AE42">
        <f t="shared" si="79"/>
        <v>0</v>
      </c>
      <c r="AF42">
        <f t="shared" si="79"/>
        <v>0</v>
      </c>
      <c r="AG42">
        <f t="shared" si="79"/>
        <v>0</v>
      </c>
      <c r="AH42">
        <f t="shared" si="79"/>
        <v>0</v>
      </c>
      <c r="AJ42">
        <f t="shared" ref="AJ42:AU42" si="80">IF(E42=4.5,1,0)</f>
        <v>0</v>
      </c>
      <c r="AK42">
        <f t="shared" si="80"/>
        <v>0</v>
      </c>
      <c r="AL42">
        <f t="shared" si="80"/>
        <v>0</v>
      </c>
      <c r="AM42">
        <f t="shared" si="80"/>
        <v>0</v>
      </c>
      <c r="AN42">
        <f t="shared" si="80"/>
        <v>0</v>
      </c>
      <c r="AO42">
        <f t="shared" si="80"/>
        <v>0</v>
      </c>
      <c r="AP42">
        <f t="shared" si="80"/>
        <v>0</v>
      </c>
      <c r="AQ42">
        <f t="shared" si="80"/>
        <v>0</v>
      </c>
      <c r="AR42">
        <f t="shared" si="80"/>
        <v>0</v>
      </c>
      <c r="AS42">
        <f t="shared" si="80"/>
        <v>0</v>
      </c>
      <c r="AT42">
        <f t="shared" si="80"/>
        <v>0</v>
      </c>
      <c r="AU42">
        <f t="shared" si="80"/>
        <v>0</v>
      </c>
      <c r="BK42" s="340" t="str">
        <f>IF(ISNA(HLOOKUP(MAX($AY43:$BJ43),$AY43:$BJ44,2,FALSE)),"",IF(R43&gt;0,IF(COUNTIF($AY43:$BJ43,MAX($AY43:$BJ43))&gt;1,HLOOKUP(MAX($AY43:$BJ43),$AY43:$BJ44,2),HLOOKUP(MAX($AY43:$BJ43),$AY43:$BJ44,2,FALSE)),""))</f>
        <v/>
      </c>
      <c r="BL42" s="34">
        <f>IF(E44="",0,IF($Q44=E44,IF(COUNTIF(E44:$P44,E44)&gt;$R43,E42,$Q42),E42))</f>
        <v>0</v>
      </c>
      <c r="BM42" s="34">
        <f>IF(F44="",0,IF($Q44=F44,IF(COUNTIF(F44:$P44,F44)&gt;$R43,F42,$Q42),F42))</f>
        <v>0</v>
      </c>
      <c r="BN42" s="34">
        <f>IF(G44="",0,IF($Q44=G44,IF(COUNTIF(G44:$P44,G44)&gt;$R43,G42,$Q42),G42))</f>
        <v>0</v>
      </c>
      <c r="BO42" s="34">
        <f>IF(H44="",0,IF($Q44=H44,IF(COUNTIF(H44:$P44,H44)&gt;$R43,H42,$Q42),H42))</f>
        <v>0</v>
      </c>
      <c r="BP42" s="34">
        <f>IF(I44="",0,IF($Q44=I44,IF(COUNTIF(I44:$P44,I44)&gt;$R43,I42,$Q42),I42))</f>
        <v>0</v>
      </c>
      <c r="BQ42" s="34">
        <f>IF(J44="",0,IF($Q44=J44,IF(COUNTIF(J44:$P44,J44)&gt;$R43,J42,$Q42),J42))</f>
        <v>0</v>
      </c>
      <c r="BR42" s="34">
        <f>IF(K44="",0,IF($Q44=K44,IF(COUNTIF(K44:$P44,K44)&gt;$R43,K42,$Q42),K42))</f>
        <v>0</v>
      </c>
      <c r="BS42" s="34">
        <f>IF(L44="",0,IF($Q44=L44,IF(COUNTIF(L44:$P44,L44)&gt;$R43,L42,$Q42),L42))</f>
        <v>0</v>
      </c>
      <c r="BT42" s="34">
        <f>IF(M44="",0,IF($Q44=M44,IF(COUNTIF(M44:$P44,M44)&gt;$R43,M42,$Q42),M42))</f>
        <v>0</v>
      </c>
      <c r="BU42" s="34">
        <f>IF(N44="",0,IF($Q44=N44,IF(COUNTIF(N44:$P44,N44)&gt;$R43,N42,$Q42),N42))</f>
        <v>0</v>
      </c>
      <c r="BV42" s="34">
        <f>IF(O44="",0,IF($Q44=O44,IF(COUNTIF(O44:$P44,O44)&gt;$R43,O42,$Q42),O42))</f>
        <v>0</v>
      </c>
      <c r="BW42" s="34">
        <f>IF(P44="",0,IF($Q44=P44,IF(COUNTIF(P44:$P44,P44)&gt;$R43,P42,$Q42),P42))</f>
        <v>0</v>
      </c>
      <c r="BX42">
        <f>IF(P42="",IF(O42="",IF(N42="",IF(M42="",IF(L42="",IF(K42="",IF(J42="",IF(I42="",H42,I42),J42),K42),L42),M42),N42),O42),P42)</f>
        <v>0</v>
      </c>
    </row>
    <row r="43" spans="1:76" ht="12.75" customHeight="1" x14ac:dyDescent="0.2">
      <c r="A43" s="348"/>
      <c r="B43" s="351"/>
      <c r="C43" s="345"/>
      <c r="D43" s="176" t="s">
        <v>42</v>
      </c>
      <c r="E43" s="252"/>
      <c r="F43" s="252"/>
      <c r="G43" s="252"/>
      <c r="H43" s="252"/>
      <c r="I43" s="252"/>
      <c r="J43" s="252"/>
      <c r="K43" s="252"/>
      <c r="L43" s="252"/>
      <c r="M43" s="175"/>
      <c r="N43" s="175"/>
      <c r="O43" s="175"/>
      <c r="P43" s="175"/>
      <c r="Q43" s="183"/>
      <c r="R43" s="35">
        <f>IF(R42&lt;15,0,IF(R42&lt;30,1,IF(R42&lt;45,2,3)))</f>
        <v>0</v>
      </c>
      <c r="S43" s="358"/>
      <c r="T43" s="193"/>
      <c r="U43" s="200"/>
      <c r="V43" s="193"/>
      <c r="AY43" t="str">
        <f t="shared" ref="AY43:BJ43" si="81">IF(AY44="","",COUNTIF($E44:$P44,AY44))</f>
        <v/>
      </c>
      <c r="AZ43" t="str">
        <f t="shared" si="81"/>
        <v/>
      </c>
      <c r="BA43" t="str">
        <f t="shared" si="81"/>
        <v/>
      </c>
      <c r="BB43" t="str">
        <f t="shared" si="81"/>
        <v/>
      </c>
      <c r="BC43" t="str">
        <f t="shared" si="81"/>
        <v/>
      </c>
      <c r="BD43" t="str">
        <f t="shared" si="81"/>
        <v/>
      </c>
      <c r="BE43" t="str">
        <f t="shared" si="81"/>
        <v/>
      </c>
      <c r="BF43" t="str">
        <f t="shared" si="81"/>
        <v/>
      </c>
      <c r="BG43" t="str">
        <f t="shared" si="81"/>
        <v/>
      </c>
      <c r="BH43" t="str">
        <f t="shared" si="81"/>
        <v/>
      </c>
      <c r="BI43" t="str">
        <f t="shared" si="81"/>
        <v/>
      </c>
      <c r="BJ43" t="str">
        <f t="shared" si="81"/>
        <v/>
      </c>
      <c r="BK43" s="340"/>
      <c r="BL43" s="34">
        <f>IF($Q44=E44,IF(COUNTIF(E44:$P44,E44)&gt;$R43,E43,$Q43),E43)</f>
        <v>0</v>
      </c>
      <c r="BM43" s="34">
        <f>IF($Q44=F44,IF(COUNTIF(F44:$P44,F44)&gt;$R43,F43,$Q43),F43)</f>
        <v>0</v>
      </c>
      <c r="BN43" s="34">
        <f>IF($Q44=G44,IF(COUNTIF(G44:$P44,G44)&gt;$R43,G43,$Q43),G43)</f>
        <v>0</v>
      </c>
      <c r="BO43" s="34">
        <f>IF($Q44=H44,IF(COUNTIF(H44:$P44,H44)&gt;$R43,H43,$Q43),H43)</f>
        <v>0</v>
      </c>
      <c r="BP43" s="34">
        <f>IF($Q44=I44,IF(COUNTIF(I44:$P44,I44)&gt;$R43,I43,$Q43),I43)</f>
        <v>0</v>
      </c>
      <c r="BQ43" s="34">
        <f>IF($Q44=J44,IF(COUNTIF(J44:$P44,J44)&gt;$R43,J43,$Q43),J43)</f>
        <v>0</v>
      </c>
      <c r="BR43" s="34">
        <f>IF($Q44=K44,IF(COUNTIF(K44:$P44,K44)&gt;$R43,K43,$Q43),K43)</f>
        <v>0</v>
      </c>
      <c r="BS43" s="34">
        <f>IF($Q44=L44,IF(COUNTIF(L44:$P44,L44)&gt;$R43,L43,$Q43),L43)</f>
        <v>0</v>
      </c>
      <c r="BT43" s="34">
        <f>IF($Q44=M44,IF(COUNTIF(M44:$P44,M44)&gt;$R43,M43,$Q43),M43)</f>
        <v>0</v>
      </c>
      <c r="BU43" s="34">
        <f>IF($Q44=N44,IF(COUNTIF(N44:$P44,N44)&gt;$R43,N43,$Q43),N43)</f>
        <v>0</v>
      </c>
      <c r="BV43" s="34">
        <f>IF($Q44=O44,IF(COUNTIF(O44:$P44,O44)&gt;$R43,O43,$Q43),O43)</f>
        <v>0</v>
      </c>
      <c r="BW43" s="34">
        <f>IF($Q44=P44,IF(COUNTIF(P44:$P44,P44)&gt;$R43,P43,$Q43),P43)</f>
        <v>0</v>
      </c>
      <c r="BX43" t="str">
        <f>IF(BX42="",IF(G42="",IF(F42="",E42,F42),G42),"")</f>
        <v/>
      </c>
    </row>
    <row r="44" spans="1:76" ht="12.75" customHeight="1" x14ac:dyDescent="0.2">
      <c r="A44" s="349"/>
      <c r="B44" s="352"/>
      <c r="C44" s="346"/>
      <c r="D44" s="177" t="s">
        <v>44</v>
      </c>
      <c r="E44" s="252" t="str">
        <f>IF(E42&gt;0,1,"")</f>
        <v/>
      </c>
      <c r="F44" s="252" t="str">
        <f t="shared" ref="F44:P44" si="82">IF(F42&gt;0,1,"")</f>
        <v/>
      </c>
      <c r="G44" s="252" t="str">
        <f t="shared" si="82"/>
        <v/>
      </c>
      <c r="H44" s="252" t="str">
        <f t="shared" si="82"/>
        <v/>
      </c>
      <c r="I44" s="252" t="str">
        <f t="shared" si="82"/>
        <v/>
      </c>
      <c r="J44" s="252" t="str">
        <f t="shared" si="82"/>
        <v/>
      </c>
      <c r="K44" s="252" t="str">
        <f t="shared" si="82"/>
        <v/>
      </c>
      <c r="L44" s="252" t="str">
        <f t="shared" si="82"/>
        <v/>
      </c>
      <c r="M44" s="175" t="str">
        <f t="shared" si="82"/>
        <v/>
      </c>
      <c r="N44" s="175" t="str">
        <f t="shared" si="82"/>
        <v/>
      </c>
      <c r="O44" s="175" t="str">
        <f t="shared" si="82"/>
        <v/>
      </c>
      <c r="P44" s="175" t="str">
        <f t="shared" si="82"/>
        <v/>
      </c>
      <c r="Q44" s="184" t="str">
        <f t="shared" ref="Q44" si="83">IF(BK42="","",BK42)</f>
        <v/>
      </c>
      <c r="R44" s="38" t="str">
        <f>IF(BK42="","",BK42)</f>
        <v/>
      </c>
      <c r="S44" s="359"/>
      <c r="T44" s="193"/>
      <c r="U44" s="200"/>
      <c r="V44" s="193"/>
      <c r="AY44" t="str">
        <f>IF(E44="","",E44)</f>
        <v/>
      </c>
      <c r="AZ44" t="str">
        <f>IF(OR(E44=F44,COUNTIF($AY44:AY44,F44)&gt;0),"",F44)</f>
        <v/>
      </c>
      <c r="BA44" t="str">
        <f>IF(OR(F44=G44,COUNTIF($AY44:AZ44,G44)&gt;0),"",G44)</f>
        <v/>
      </c>
      <c r="BB44" t="str">
        <f>IF(OR(G44=H44,COUNTIF($AY44:BA44,H44)&gt;0),"",H44)</f>
        <v/>
      </c>
      <c r="BC44" t="str">
        <f>IF(OR(H44=I44,COUNTIF($AY44:BB44,I44)&gt;0),"",I44)</f>
        <v/>
      </c>
      <c r="BD44" t="str">
        <f>IF(OR(I44=J44,COUNTIF($AY44:BC44,J44)&gt;0),"",J44)</f>
        <v/>
      </c>
      <c r="BE44" t="str">
        <f>IF(OR(J44=K44,COUNTIF($AY44:BD44,K44)&gt;0),"",K44)</f>
        <v/>
      </c>
      <c r="BF44" t="str">
        <f>IF(OR(K44=L44,COUNTIF($AY44:BE44,L44)&gt;0),"",L44)</f>
        <v/>
      </c>
      <c r="BG44" t="str">
        <f>IF(OR(L44=M44,COUNTIF($AY44:BF44,M44)&gt;0),"",M44)</f>
        <v/>
      </c>
      <c r="BH44" t="str">
        <f>IF(OR(M44=N44,COUNTIF($AY44:BG44,N44)&gt;0),"",N44)</f>
        <v/>
      </c>
      <c r="BI44" t="str">
        <f>IF(OR(N44=O44,COUNTIF($AY44:BH44,O44)&gt;0),"",O44)</f>
        <v/>
      </c>
      <c r="BJ44" t="str">
        <f>IF(OR(O44=P44,COUNTIF($AY44:BI44,P44)&gt;0),"",P44)</f>
        <v/>
      </c>
      <c r="BK44" s="340"/>
      <c r="BL44" s="34" t="str">
        <f>IF($Q44=E44,IF(COUNTIF(E44:$P44,E44)&gt;$R43,E44,$Q44),E44)</f>
        <v/>
      </c>
      <c r="BM44" s="34" t="str">
        <f>IF($Q44=F44,IF(COUNTIF(F44:$P44,F44)&gt;$R43,F44,$Q44),F44)</f>
        <v/>
      </c>
      <c r="BN44" s="34" t="str">
        <f>IF($Q44=G44,IF(COUNTIF(G44:$P44,G44)&gt;$R43,G44,$Q44),G44)</f>
        <v/>
      </c>
      <c r="BO44" s="34" t="str">
        <f>IF($Q44=H44,IF(COUNTIF(H44:$P44,H44)&gt;$R43,H44,$Q44),H44)</f>
        <v/>
      </c>
      <c r="BP44" s="34" t="str">
        <f>IF($Q44=I44,IF(COUNTIF(I44:$P44,I44)&gt;$R43,I44,$Q44),I44)</f>
        <v/>
      </c>
      <c r="BQ44" s="34" t="str">
        <f>IF($Q44=J44,IF(COUNTIF(J44:$P44,J44)&gt;$R43,J44,$Q44),J44)</f>
        <v/>
      </c>
      <c r="BR44" s="34" t="str">
        <f>IF($Q44=K44,IF(COUNTIF(K44:$P44,K44)&gt;$R43,K44,$Q44),K44)</f>
        <v/>
      </c>
      <c r="BS44" s="34" t="str">
        <f>IF($Q44=L44,IF(COUNTIF(L44:$P44,L44)&gt;$R43,L44,$Q44),L44)</f>
        <v/>
      </c>
      <c r="BT44" s="34" t="str">
        <f>IF($Q44=M44,IF(COUNTIF(M44:$P44,M44)&gt;$R43,M44,$Q44),M44)</f>
        <v/>
      </c>
      <c r="BU44" s="34" t="str">
        <f>IF($Q44=N44,IF(COUNTIF(N44:$P44,N44)&gt;$R43,N44,$Q44),N44)</f>
        <v/>
      </c>
      <c r="BV44" s="34" t="str">
        <f>IF($Q44=O44,IF(COUNTIF(O44:$P44,O44)&gt;$R43,O44,$Q44),O44)</f>
        <v/>
      </c>
      <c r="BW44" s="34" t="str">
        <f>IF($Q44=P44,IF(COUNTIF(P44:$P44,P44)&gt;$R43,P44,$Q44),P44)</f>
        <v/>
      </c>
      <c r="BX44" t="str">
        <f>IF(BX42&gt;0,BX42,BX43)</f>
        <v/>
      </c>
    </row>
    <row r="45" spans="1:76" ht="12.75" customHeight="1" x14ac:dyDescent="0.2">
      <c r="A45" s="347">
        <v>15</v>
      </c>
      <c r="B45" s="350"/>
      <c r="C45" s="344"/>
      <c r="D45" s="176" t="s">
        <v>38</v>
      </c>
      <c r="E45" s="252"/>
      <c r="F45" s="252"/>
      <c r="G45" s="252"/>
      <c r="H45" s="252"/>
      <c r="I45" s="252"/>
      <c r="J45" s="252"/>
      <c r="K45" s="252"/>
      <c r="L45" s="252"/>
      <c r="M45" s="175"/>
      <c r="N45" s="175"/>
      <c r="O45" s="175"/>
      <c r="P45" s="175"/>
      <c r="Q45" s="183" t="str">
        <f t="shared" ref="Q45" si="84">IF(BK45="","",BX47)</f>
        <v/>
      </c>
      <c r="R45" s="172"/>
      <c r="S45" s="357" t="str">
        <f>IF((COUNTBLANK(E45:Q45)+COUNTBLANK(E46:Q46)+COUNTBLANK(E47:Q47))/3=COUNTBLANK(E45:Q45),"","Bitte alle drei Zeilen ausfüllen")</f>
        <v/>
      </c>
      <c r="T45" s="193"/>
      <c r="U45" s="200"/>
      <c r="V45" s="193"/>
      <c r="W45">
        <f t="shared" ref="W45:AH45" si="85">IF(E45=4.5,E46,0)</f>
        <v>0</v>
      </c>
      <c r="X45">
        <f t="shared" si="85"/>
        <v>0</v>
      </c>
      <c r="Y45">
        <f t="shared" si="85"/>
        <v>0</v>
      </c>
      <c r="Z45">
        <f t="shared" si="85"/>
        <v>0</v>
      </c>
      <c r="AA45">
        <f t="shared" si="85"/>
        <v>0</v>
      </c>
      <c r="AB45">
        <f t="shared" si="85"/>
        <v>0</v>
      </c>
      <c r="AC45">
        <f t="shared" si="85"/>
        <v>0</v>
      </c>
      <c r="AD45">
        <f t="shared" si="85"/>
        <v>0</v>
      </c>
      <c r="AE45">
        <f t="shared" si="85"/>
        <v>0</v>
      </c>
      <c r="AF45">
        <f t="shared" si="85"/>
        <v>0</v>
      </c>
      <c r="AG45">
        <f t="shared" si="85"/>
        <v>0</v>
      </c>
      <c r="AH45">
        <f t="shared" si="85"/>
        <v>0</v>
      </c>
      <c r="AJ45">
        <f t="shared" ref="AJ45:AU45" si="86">IF(E45=4.5,1,0)</f>
        <v>0</v>
      </c>
      <c r="AK45">
        <f t="shared" si="86"/>
        <v>0</v>
      </c>
      <c r="AL45">
        <f t="shared" si="86"/>
        <v>0</v>
      </c>
      <c r="AM45">
        <f t="shared" si="86"/>
        <v>0</v>
      </c>
      <c r="AN45">
        <f t="shared" si="86"/>
        <v>0</v>
      </c>
      <c r="AO45">
        <f t="shared" si="86"/>
        <v>0</v>
      </c>
      <c r="AP45">
        <f t="shared" si="86"/>
        <v>0</v>
      </c>
      <c r="AQ45">
        <f t="shared" si="86"/>
        <v>0</v>
      </c>
      <c r="AR45">
        <f t="shared" si="86"/>
        <v>0</v>
      </c>
      <c r="AS45">
        <f t="shared" si="86"/>
        <v>0</v>
      </c>
      <c r="AT45">
        <f t="shared" si="86"/>
        <v>0</v>
      </c>
      <c r="AU45">
        <f t="shared" si="86"/>
        <v>0</v>
      </c>
      <c r="BK45" s="340" t="str">
        <f>IF(ISNA(HLOOKUP(MAX($AY46:$BJ46),$AY46:$BJ47,2,FALSE)),"",IF(R46&gt;0,IF(COUNTIF($AY46:$BJ46,MAX($AY46:$BJ46))&gt;1,HLOOKUP(MAX($AY46:$BJ46),$AY46:$BJ47,2),HLOOKUP(MAX($AY46:$BJ46),$AY46:$BJ47,2,FALSE)),""))</f>
        <v/>
      </c>
      <c r="BL45" s="34">
        <f>IF(E47="",0,IF($Q47=E47,IF(COUNTIF(E47:$P47,E47)&gt;$R46,E45,$Q45),E45))</f>
        <v>0</v>
      </c>
      <c r="BM45" s="34">
        <f>IF(F47="",0,IF($Q47=F47,IF(COUNTIF(F47:$P47,F47)&gt;$R46,F45,$Q45),F45))</f>
        <v>0</v>
      </c>
      <c r="BN45" s="34">
        <f>IF(G47="",0,IF($Q47=G47,IF(COUNTIF(G47:$P47,G47)&gt;$R46,G45,$Q45),G45))</f>
        <v>0</v>
      </c>
      <c r="BO45" s="34">
        <f>IF(H47="",0,IF($Q47=H47,IF(COUNTIF(H47:$P47,H47)&gt;$R46,H45,$Q45),H45))</f>
        <v>0</v>
      </c>
      <c r="BP45" s="34">
        <f>IF(I47="",0,IF($Q47=I47,IF(COUNTIF(I47:$P47,I47)&gt;$R46,I45,$Q45),I45))</f>
        <v>0</v>
      </c>
      <c r="BQ45" s="34">
        <f>IF(J47="",0,IF($Q47=J47,IF(COUNTIF(J47:$P47,J47)&gt;$R46,J45,$Q45),J45))</f>
        <v>0</v>
      </c>
      <c r="BR45" s="34">
        <f>IF(K47="",0,IF($Q47=K47,IF(COUNTIF(K47:$P47,K47)&gt;$R46,K45,$Q45),K45))</f>
        <v>0</v>
      </c>
      <c r="BS45" s="34">
        <f>IF(L47="",0,IF($Q47=L47,IF(COUNTIF(L47:$P47,L47)&gt;$R46,L45,$Q45),L45))</f>
        <v>0</v>
      </c>
      <c r="BT45" s="34">
        <f>IF(M47="",0,IF($Q47=M47,IF(COUNTIF(M47:$P47,M47)&gt;$R46,M45,$Q45),M45))</f>
        <v>0</v>
      </c>
      <c r="BU45" s="34">
        <f>IF(N47="",0,IF($Q47=N47,IF(COUNTIF(N47:$P47,N47)&gt;$R46,N45,$Q45),N45))</f>
        <v>0</v>
      </c>
      <c r="BV45" s="34">
        <f>IF(O47="",0,IF($Q47=O47,IF(COUNTIF(O47:$P47,O47)&gt;$R46,O45,$Q45),O45))</f>
        <v>0</v>
      </c>
      <c r="BW45" s="34">
        <f>IF(P47="",0,IF($Q47=P47,IF(COUNTIF(P47:$P47,P47)&gt;$R46,P45,$Q45),P45))</f>
        <v>0</v>
      </c>
      <c r="BX45">
        <f>IF(P45="",IF(O45="",IF(N45="",IF(M45="",IF(L45="",IF(K45="",IF(J45="",IF(I45="",H45,I45),J45),K45),L45),M45),N45),O45),P45)</f>
        <v>0</v>
      </c>
    </row>
    <row r="46" spans="1:76" ht="12.75" customHeight="1" x14ac:dyDescent="0.2">
      <c r="A46" s="348"/>
      <c r="B46" s="351"/>
      <c r="C46" s="345"/>
      <c r="D46" s="176" t="s">
        <v>42</v>
      </c>
      <c r="E46" s="252"/>
      <c r="F46" s="252"/>
      <c r="G46" s="252"/>
      <c r="H46" s="252"/>
      <c r="I46" s="252"/>
      <c r="J46" s="252"/>
      <c r="K46" s="252"/>
      <c r="L46" s="252"/>
      <c r="M46" s="175"/>
      <c r="N46" s="175"/>
      <c r="O46" s="175"/>
      <c r="P46" s="175"/>
      <c r="Q46" s="183"/>
      <c r="R46" s="35">
        <f>IF(R45&lt;15,0,IF(R45&lt;30,1,IF(R45&lt;45,2,3)))</f>
        <v>0</v>
      </c>
      <c r="S46" s="358"/>
      <c r="T46" s="193"/>
      <c r="U46" s="200"/>
      <c r="V46" s="193"/>
      <c r="AY46" t="str">
        <f t="shared" ref="AY46:BJ46" si="87">IF(AY47="","",COUNTIF($E47:$P47,AY47))</f>
        <v/>
      </c>
      <c r="AZ46" t="str">
        <f t="shared" si="87"/>
        <v/>
      </c>
      <c r="BA46" t="str">
        <f t="shared" si="87"/>
        <v/>
      </c>
      <c r="BB46" t="str">
        <f t="shared" si="87"/>
        <v/>
      </c>
      <c r="BC46" t="str">
        <f t="shared" si="87"/>
        <v/>
      </c>
      <c r="BD46" t="str">
        <f t="shared" si="87"/>
        <v/>
      </c>
      <c r="BE46" t="str">
        <f t="shared" si="87"/>
        <v/>
      </c>
      <c r="BF46" t="str">
        <f t="shared" si="87"/>
        <v/>
      </c>
      <c r="BG46" t="str">
        <f t="shared" si="87"/>
        <v/>
      </c>
      <c r="BH46" t="str">
        <f t="shared" si="87"/>
        <v/>
      </c>
      <c r="BI46" t="str">
        <f t="shared" si="87"/>
        <v/>
      </c>
      <c r="BJ46" t="str">
        <f t="shared" si="87"/>
        <v/>
      </c>
      <c r="BK46" s="340"/>
      <c r="BL46" s="34">
        <f>IF($Q47=E47,IF(COUNTIF(E47:$P47,E47)&gt;$R46,E46,$Q46),E46)</f>
        <v>0</v>
      </c>
      <c r="BM46" s="34">
        <f>IF($Q47=F47,IF(COUNTIF(F47:$P47,F47)&gt;$R46,F46,$Q46),F46)</f>
        <v>0</v>
      </c>
      <c r="BN46" s="34">
        <f>IF($Q47=G47,IF(COUNTIF(G47:$P47,G47)&gt;$R46,G46,$Q46),G46)</f>
        <v>0</v>
      </c>
      <c r="BO46" s="34">
        <f>IF($Q47=H47,IF(COUNTIF(H47:$P47,H47)&gt;$R46,H46,$Q46),H46)</f>
        <v>0</v>
      </c>
      <c r="BP46" s="34">
        <f>IF($Q47=I47,IF(COUNTIF(I47:$P47,I47)&gt;$R46,I46,$Q46),I46)</f>
        <v>0</v>
      </c>
      <c r="BQ46" s="34">
        <f>IF($Q47=J47,IF(COUNTIF(J47:$P47,J47)&gt;$R46,J46,$Q46),J46)</f>
        <v>0</v>
      </c>
      <c r="BR46" s="34">
        <f>IF($Q47=K47,IF(COUNTIF(K47:$P47,K47)&gt;$R46,K46,$Q46),K46)</f>
        <v>0</v>
      </c>
      <c r="BS46" s="34">
        <f>IF($Q47=L47,IF(COUNTIF(L47:$P47,L47)&gt;$R46,L46,$Q46),L46)</f>
        <v>0</v>
      </c>
      <c r="BT46" s="34">
        <f>IF($Q47=M47,IF(COUNTIF(M47:$P47,M47)&gt;$R46,M46,$Q46),M46)</f>
        <v>0</v>
      </c>
      <c r="BU46" s="34">
        <f>IF($Q47=N47,IF(COUNTIF(N47:$P47,N47)&gt;$R46,N46,$Q46),N46)</f>
        <v>0</v>
      </c>
      <c r="BV46" s="34">
        <f>IF($Q47=O47,IF(COUNTIF(O47:$P47,O47)&gt;$R46,O46,$Q46),O46)</f>
        <v>0</v>
      </c>
      <c r="BW46" s="34">
        <f>IF($Q47=P47,IF(COUNTIF(P47:$P47,P47)&gt;$R46,P46,$Q46),P46)</f>
        <v>0</v>
      </c>
      <c r="BX46" t="str">
        <f>IF(BX45="",IF(G45="",IF(F45="",E45,F45),G45),"")</f>
        <v/>
      </c>
    </row>
    <row r="47" spans="1:76" ht="12.75" customHeight="1" x14ac:dyDescent="0.2">
      <c r="A47" s="349"/>
      <c r="B47" s="352"/>
      <c r="C47" s="346"/>
      <c r="D47" s="177" t="s">
        <v>44</v>
      </c>
      <c r="E47" s="252" t="str">
        <f>IF(E45&gt;0,1,"")</f>
        <v/>
      </c>
      <c r="F47" s="252" t="str">
        <f t="shared" ref="F47:P47" si="88">IF(F45&gt;0,1,"")</f>
        <v/>
      </c>
      <c r="G47" s="252" t="str">
        <f t="shared" si="88"/>
        <v/>
      </c>
      <c r="H47" s="252" t="str">
        <f t="shared" si="88"/>
        <v/>
      </c>
      <c r="I47" s="252" t="str">
        <f t="shared" si="88"/>
        <v/>
      </c>
      <c r="J47" s="252" t="str">
        <f t="shared" si="88"/>
        <v/>
      </c>
      <c r="K47" s="252" t="str">
        <f t="shared" si="88"/>
        <v/>
      </c>
      <c r="L47" s="252" t="str">
        <f t="shared" si="88"/>
        <v/>
      </c>
      <c r="M47" s="175" t="str">
        <f t="shared" si="88"/>
        <v/>
      </c>
      <c r="N47" s="175" t="str">
        <f t="shared" si="88"/>
        <v/>
      </c>
      <c r="O47" s="175" t="str">
        <f t="shared" si="88"/>
        <v/>
      </c>
      <c r="P47" s="175" t="str">
        <f t="shared" si="88"/>
        <v/>
      </c>
      <c r="Q47" s="184" t="str">
        <f t="shared" ref="Q47" si="89">IF(BK45="","",BK45)</f>
        <v/>
      </c>
      <c r="R47" s="38" t="str">
        <f>IF(BK45="","",BK45)</f>
        <v/>
      </c>
      <c r="S47" s="359"/>
      <c r="T47" s="193"/>
      <c r="U47" s="200"/>
      <c r="V47" s="193"/>
      <c r="AY47" t="str">
        <f>IF(E47="","",E47)</f>
        <v/>
      </c>
      <c r="AZ47" t="str">
        <f>IF(OR(E47=F47,COUNTIF($AY47:AY47,F47)&gt;0),"",F47)</f>
        <v/>
      </c>
      <c r="BA47" t="str">
        <f>IF(OR(F47=G47,COUNTIF($AY47:AZ47,G47)&gt;0),"",G47)</f>
        <v/>
      </c>
      <c r="BB47" t="str">
        <f>IF(OR(G47=H47,COUNTIF($AY47:BA47,H47)&gt;0),"",H47)</f>
        <v/>
      </c>
      <c r="BC47" t="str">
        <f>IF(OR(H47=I47,COUNTIF($AY47:BB47,I47)&gt;0),"",I47)</f>
        <v/>
      </c>
      <c r="BD47" t="str">
        <f>IF(OR(I47=J47,COUNTIF($AY47:BC47,J47)&gt;0),"",J47)</f>
        <v/>
      </c>
      <c r="BE47" t="str">
        <f>IF(OR(J47=K47,COUNTIF($AY47:BD47,K47)&gt;0),"",K47)</f>
        <v/>
      </c>
      <c r="BF47" t="str">
        <f>IF(OR(K47=L47,COUNTIF($AY47:BE47,L47)&gt;0),"",L47)</f>
        <v/>
      </c>
      <c r="BG47" t="str">
        <f>IF(OR(L47=M47,COUNTIF($AY47:BF47,M47)&gt;0),"",M47)</f>
        <v/>
      </c>
      <c r="BH47" t="str">
        <f>IF(OR(M47=N47,COUNTIF($AY47:BG47,N47)&gt;0),"",N47)</f>
        <v/>
      </c>
      <c r="BI47" t="str">
        <f>IF(OR(N47=O47,COUNTIF($AY47:BH47,O47)&gt;0),"",O47)</f>
        <v/>
      </c>
      <c r="BJ47" t="str">
        <f>IF(OR(O47=P47,COUNTIF($AY47:BI47,P47)&gt;0),"",P47)</f>
        <v/>
      </c>
      <c r="BK47" s="340"/>
      <c r="BL47" s="34" t="str">
        <f>IF($Q47=E47,IF(COUNTIF(E47:$P47,E47)&gt;$R46,E47,$Q47),E47)</f>
        <v/>
      </c>
      <c r="BM47" s="34" t="str">
        <f>IF($Q47=F47,IF(COUNTIF(F47:$P47,F47)&gt;$R46,F47,$Q47),F47)</f>
        <v/>
      </c>
      <c r="BN47" s="34" t="str">
        <f>IF($Q47=G47,IF(COUNTIF(G47:$P47,G47)&gt;$R46,G47,$Q47),G47)</f>
        <v/>
      </c>
      <c r="BO47" s="34" t="str">
        <f>IF($Q47=H47,IF(COUNTIF(H47:$P47,H47)&gt;$R46,H47,$Q47),H47)</f>
        <v/>
      </c>
      <c r="BP47" s="34" t="str">
        <f>IF($Q47=I47,IF(COUNTIF(I47:$P47,I47)&gt;$R46,I47,$Q47),I47)</f>
        <v/>
      </c>
      <c r="BQ47" s="34" t="str">
        <f>IF($Q47=J47,IF(COUNTIF(J47:$P47,J47)&gt;$R46,J47,$Q47),J47)</f>
        <v/>
      </c>
      <c r="BR47" s="34" t="str">
        <f>IF($Q47=K47,IF(COUNTIF(K47:$P47,K47)&gt;$R46,K47,$Q47),K47)</f>
        <v/>
      </c>
      <c r="BS47" s="34" t="str">
        <f>IF($Q47=L47,IF(COUNTIF(L47:$P47,L47)&gt;$R46,L47,$Q47),L47)</f>
        <v/>
      </c>
      <c r="BT47" s="34" t="str">
        <f>IF($Q47=M47,IF(COUNTIF(M47:$P47,M47)&gt;$R46,M47,$Q47),M47)</f>
        <v/>
      </c>
      <c r="BU47" s="34" t="str">
        <f>IF($Q47=N47,IF(COUNTIF(N47:$P47,N47)&gt;$R46,N47,$Q47),N47)</f>
        <v/>
      </c>
      <c r="BV47" s="34" t="str">
        <f>IF($Q47=O47,IF(COUNTIF(O47:$P47,O47)&gt;$R46,O47,$Q47),O47)</f>
        <v/>
      </c>
      <c r="BW47" s="34" t="str">
        <f>IF($Q47=P47,IF(COUNTIF(P47:$P47,P47)&gt;$R46,P47,$Q47),P47)</f>
        <v/>
      </c>
      <c r="BX47" t="str">
        <f>IF(BX45&gt;0,BX45,BX46)</f>
        <v/>
      </c>
    </row>
    <row r="48" spans="1:76" ht="12.75" customHeight="1" x14ac:dyDescent="0.2">
      <c r="A48" s="347">
        <v>16</v>
      </c>
      <c r="B48" s="350"/>
      <c r="C48" s="344"/>
      <c r="D48" s="176" t="s">
        <v>38</v>
      </c>
      <c r="E48" s="252"/>
      <c r="F48" s="252"/>
      <c r="G48" s="252"/>
      <c r="H48" s="252"/>
      <c r="I48" s="252"/>
      <c r="J48" s="252"/>
      <c r="K48" s="252"/>
      <c r="L48" s="252"/>
      <c r="M48" s="175"/>
      <c r="N48" s="175"/>
      <c r="O48" s="175"/>
      <c r="P48" s="175"/>
      <c r="Q48" s="183" t="str">
        <f t="shared" ref="Q48" si="90">IF(BK48="","",BX50)</f>
        <v/>
      </c>
      <c r="R48" s="172"/>
      <c r="S48" s="357" t="str">
        <f>IF((COUNTBLANK(E48:Q48)+COUNTBLANK(E49:Q49)+COUNTBLANK(E50:Q50))/3=COUNTBLANK(E48:Q48),"","Bitte alle drei Zeilen ausfüllen")</f>
        <v/>
      </c>
      <c r="T48" s="193"/>
      <c r="U48" s="200"/>
      <c r="V48" s="193"/>
      <c r="W48">
        <f t="shared" ref="W48:AH48" si="91">IF(E48=4.5,E49,0)</f>
        <v>0</v>
      </c>
      <c r="X48">
        <f t="shared" si="91"/>
        <v>0</v>
      </c>
      <c r="Y48">
        <f t="shared" si="91"/>
        <v>0</v>
      </c>
      <c r="Z48">
        <f t="shared" si="91"/>
        <v>0</v>
      </c>
      <c r="AA48">
        <f t="shared" si="91"/>
        <v>0</v>
      </c>
      <c r="AB48">
        <f t="shared" si="91"/>
        <v>0</v>
      </c>
      <c r="AC48">
        <f t="shared" si="91"/>
        <v>0</v>
      </c>
      <c r="AD48">
        <f t="shared" si="91"/>
        <v>0</v>
      </c>
      <c r="AE48">
        <f t="shared" si="91"/>
        <v>0</v>
      </c>
      <c r="AF48">
        <f t="shared" si="91"/>
        <v>0</v>
      </c>
      <c r="AG48">
        <f t="shared" si="91"/>
        <v>0</v>
      </c>
      <c r="AH48">
        <f t="shared" si="91"/>
        <v>0</v>
      </c>
      <c r="AJ48">
        <f t="shared" ref="AJ48:AU48" si="92">IF(E48=4.5,1,0)</f>
        <v>0</v>
      </c>
      <c r="AK48">
        <f t="shared" si="92"/>
        <v>0</v>
      </c>
      <c r="AL48">
        <f t="shared" si="92"/>
        <v>0</v>
      </c>
      <c r="AM48">
        <f t="shared" si="92"/>
        <v>0</v>
      </c>
      <c r="AN48">
        <f t="shared" si="92"/>
        <v>0</v>
      </c>
      <c r="AO48">
        <f t="shared" si="92"/>
        <v>0</v>
      </c>
      <c r="AP48">
        <f t="shared" si="92"/>
        <v>0</v>
      </c>
      <c r="AQ48">
        <f t="shared" si="92"/>
        <v>0</v>
      </c>
      <c r="AR48">
        <f t="shared" si="92"/>
        <v>0</v>
      </c>
      <c r="AS48">
        <f t="shared" si="92"/>
        <v>0</v>
      </c>
      <c r="AT48">
        <f t="shared" si="92"/>
        <v>0</v>
      </c>
      <c r="AU48">
        <f t="shared" si="92"/>
        <v>0</v>
      </c>
      <c r="BK48" s="340" t="str">
        <f>IF(ISNA(HLOOKUP(MAX($AY49:$BJ49),$AY49:$BJ50,2,FALSE)),"",IF(R49&gt;0,IF(COUNTIF($AY49:$BJ49,MAX($AY49:$BJ49))&gt;1,HLOOKUP(MAX($AY49:$BJ49),$AY49:$BJ50,2),HLOOKUP(MAX($AY49:$BJ49),$AY49:$BJ50,2,FALSE)),""))</f>
        <v/>
      </c>
      <c r="BL48" s="34">
        <f>IF(E50="",0,IF($Q50=E50,IF(COUNTIF(E50:$P50,E50)&gt;$R49,E48,$Q48),E48))</f>
        <v>0</v>
      </c>
      <c r="BM48" s="34">
        <f>IF(F50="",0,IF($Q50=F50,IF(COUNTIF(F50:$P50,F50)&gt;$R49,F48,$Q48),F48))</f>
        <v>0</v>
      </c>
      <c r="BN48" s="34">
        <f>IF(G50="",0,IF($Q50=G50,IF(COUNTIF(G50:$P50,G50)&gt;$R49,G48,$Q48),G48))</f>
        <v>0</v>
      </c>
      <c r="BO48" s="34">
        <f>IF(H50="",0,IF($Q50=H50,IF(COUNTIF(H50:$P50,H50)&gt;$R49,H48,$Q48),H48))</f>
        <v>0</v>
      </c>
      <c r="BP48" s="34">
        <f>IF(I50="",0,IF($Q50=I50,IF(COUNTIF(I50:$P50,I50)&gt;$R49,I48,$Q48),I48))</f>
        <v>0</v>
      </c>
      <c r="BQ48" s="34">
        <f>IF(J50="",0,IF($Q50=J50,IF(COUNTIF(J50:$P50,J50)&gt;$R49,J48,$Q48),J48))</f>
        <v>0</v>
      </c>
      <c r="BR48" s="34">
        <f>IF(K50="",0,IF($Q50=K50,IF(COUNTIF(K50:$P50,K50)&gt;$R49,K48,$Q48),K48))</f>
        <v>0</v>
      </c>
      <c r="BS48" s="34">
        <f>IF(L50="",0,IF($Q50=L50,IF(COUNTIF(L50:$P50,L50)&gt;$R49,L48,$Q48),L48))</f>
        <v>0</v>
      </c>
      <c r="BT48" s="34">
        <f>IF(M50="",0,IF($Q50=M50,IF(COUNTIF(M50:$P50,M50)&gt;$R49,M48,$Q48),M48))</f>
        <v>0</v>
      </c>
      <c r="BU48" s="34">
        <f>IF(N50="",0,IF($Q50=N50,IF(COUNTIF(N50:$P50,N50)&gt;$R49,N48,$Q48),N48))</f>
        <v>0</v>
      </c>
      <c r="BV48" s="34">
        <f>IF(O50="",0,IF($Q50=O50,IF(COUNTIF(O50:$P50,O50)&gt;$R49,O48,$Q48),O48))</f>
        <v>0</v>
      </c>
      <c r="BW48" s="34">
        <f>IF(P50="",0,IF($Q50=P50,IF(COUNTIF(P50:$P50,P50)&gt;$R49,P48,$Q48),P48))</f>
        <v>0</v>
      </c>
      <c r="BX48">
        <f>IF(P48="",IF(O48="",IF(N48="",IF(M48="",IF(L48="",IF(K48="",IF(J48="",IF(I48="",H48,I48),J48),K48),L48),M48),N48),O48),P48)</f>
        <v>0</v>
      </c>
    </row>
    <row r="49" spans="1:76" ht="12.75" customHeight="1" x14ac:dyDescent="0.2">
      <c r="A49" s="348"/>
      <c r="B49" s="351"/>
      <c r="C49" s="345"/>
      <c r="D49" s="176" t="s">
        <v>42</v>
      </c>
      <c r="E49" s="252"/>
      <c r="F49" s="252"/>
      <c r="G49" s="252"/>
      <c r="H49" s="252"/>
      <c r="I49" s="252"/>
      <c r="J49" s="252"/>
      <c r="K49" s="252"/>
      <c r="L49" s="252"/>
      <c r="M49" s="175"/>
      <c r="N49" s="175"/>
      <c r="O49" s="175"/>
      <c r="P49" s="175"/>
      <c r="Q49" s="183"/>
      <c r="R49" s="35">
        <f>IF(R48&lt;15,0,IF(R48&lt;30,1,IF(R48&lt;45,2,3)))</f>
        <v>0</v>
      </c>
      <c r="S49" s="358"/>
      <c r="T49" s="193"/>
      <c r="U49" s="200"/>
      <c r="V49" s="193"/>
      <c r="AY49" t="str">
        <f t="shared" ref="AY49:BJ49" si="93">IF(AY50="","",COUNTIF($E50:$P50,AY50))</f>
        <v/>
      </c>
      <c r="AZ49" t="str">
        <f t="shared" si="93"/>
        <v/>
      </c>
      <c r="BA49" t="str">
        <f t="shared" si="93"/>
        <v/>
      </c>
      <c r="BB49" t="str">
        <f t="shared" si="93"/>
        <v/>
      </c>
      <c r="BC49" t="str">
        <f t="shared" si="93"/>
        <v/>
      </c>
      <c r="BD49" t="str">
        <f t="shared" si="93"/>
        <v/>
      </c>
      <c r="BE49" t="str">
        <f t="shared" si="93"/>
        <v/>
      </c>
      <c r="BF49" t="str">
        <f t="shared" si="93"/>
        <v/>
      </c>
      <c r="BG49" t="str">
        <f t="shared" si="93"/>
        <v/>
      </c>
      <c r="BH49" t="str">
        <f t="shared" si="93"/>
        <v/>
      </c>
      <c r="BI49" t="str">
        <f t="shared" si="93"/>
        <v/>
      </c>
      <c r="BJ49" t="str">
        <f t="shared" si="93"/>
        <v/>
      </c>
      <c r="BK49" s="340"/>
      <c r="BL49" s="34">
        <f>IF($Q50=E50,IF(COUNTIF(E50:$P50,E50)&gt;$R49,E49,$Q49),E49)</f>
        <v>0</v>
      </c>
      <c r="BM49" s="34">
        <f>IF($Q50=F50,IF(COUNTIF(F50:$P50,F50)&gt;$R49,F49,$Q49),F49)</f>
        <v>0</v>
      </c>
      <c r="BN49" s="34">
        <f>IF($Q50=G50,IF(COUNTIF(G50:$P50,G50)&gt;$R49,G49,$Q49),G49)</f>
        <v>0</v>
      </c>
      <c r="BO49" s="34">
        <f>IF($Q50=H50,IF(COUNTIF(H50:$P50,H50)&gt;$R49,H49,$Q49),H49)</f>
        <v>0</v>
      </c>
      <c r="BP49" s="34">
        <f>IF($Q50=I50,IF(COUNTIF(I50:$P50,I50)&gt;$R49,I49,$Q49),I49)</f>
        <v>0</v>
      </c>
      <c r="BQ49" s="34">
        <f>IF($Q50=J50,IF(COUNTIF(J50:$P50,J50)&gt;$R49,J49,$Q49),J49)</f>
        <v>0</v>
      </c>
      <c r="BR49" s="34">
        <f>IF($Q50=K50,IF(COUNTIF(K50:$P50,K50)&gt;$R49,K49,$Q49),K49)</f>
        <v>0</v>
      </c>
      <c r="BS49" s="34">
        <f>IF($Q50=L50,IF(COUNTIF(L50:$P50,L50)&gt;$R49,L49,$Q49),L49)</f>
        <v>0</v>
      </c>
      <c r="BT49" s="34">
        <f>IF($Q50=M50,IF(COUNTIF(M50:$P50,M50)&gt;$R49,M49,$Q49),M49)</f>
        <v>0</v>
      </c>
      <c r="BU49" s="34">
        <f>IF($Q50=N50,IF(COUNTIF(N50:$P50,N50)&gt;$R49,N49,$Q49),N49)</f>
        <v>0</v>
      </c>
      <c r="BV49" s="34">
        <f>IF($Q50=O50,IF(COUNTIF(O50:$P50,O50)&gt;$R49,O49,$Q49),O49)</f>
        <v>0</v>
      </c>
      <c r="BW49" s="34">
        <f>IF($Q50=P50,IF(COUNTIF(P50:$P50,P50)&gt;$R49,P49,$Q49),P49)</f>
        <v>0</v>
      </c>
      <c r="BX49" t="str">
        <f>IF(BX48="",IF(G48="",IF(F48="",E48,F48),G48),"")</f>
        <v/>
      </c>
    </row>
    <row r="50" spans="1:76" ht="12.75" customHeight="1" x14ac:dyDescent="0.2">
      <c r="A50" s="349"/>
      <c r="B50" s="352"/>
      <c r="C50" s="346"/>
      <c r="D50" s="177" t="s">
        <v>44</v>
      </c>
      <c r="E50" s="252" t="str">
        <f>IF(E48&gt;0,1,"")</f>
        <v/>
      </c>
      <c r="F50" s="252" t="str">
        <f t="shared" ref="F50:P50" si="94">IF(F48&gt;0,1,"")</f>
        <v/>
      </c>
      <c r="G50" s="252" t="str">
        <f t="shared" si="94"/>
        <v/>
      </c>
      <c r="H50" s="252" t="str">
        <f t="shared" si="94"/>
        <v/>
      </c>
      <c r="I50" s="252" t="str">
        <f t="shared" si="94"/>
        <v/>
      </c>
      <c r="J50" s="252" t="str">
        <f t="shared" si="94"/>
        <v/>
      </c>
      <c r="K50" s="252" t="str">
        <f t="shared" si="94"/>
        <v/>
      </c>
      <c r="L50" s="252" t="str">
        <f t="shared" si="94"/>
        <v/>
      </c>
      <c r="M50" s="175" t="str">
        <f t="shared" si="94"/>
        <v/>
      </c>
      <c r="N50" s="175" t="str">
        <f t="shared" si="94"/>
        <v/>
      </c>
      <c r="O50" s="175" t="str">
        <f t="shared" si="94"/>
        <v/>
      </c>
      <c r="P50" s="175" t="str">
        <f t="shared" si="94"/>
        <v/>
      </c>
      <c r="Q50" s="184" t="str">
        <f t="shared" ref="Q50" si="95">IF(BK48="","",BK48)</f>
        <v/>
      </c>
      <c r="R50" s="38" t="str">
        <f>IF(BK48="","",BK48)</f>
        <v/>
      </c>
      <c r="S50" s="359"/>
      <c r="T50" s="193"/>
      <c r="U50" s="200"/>
      <c r="V50" s="193"/>
      <c r="AY50" t="str">
        <f>IF(E50="","",E50)</f>
        <v/>
      </c>
      <c r="AZ50" t="str">
        <f>IF(OR(E50=F50,COUNTIF($AY50:AY50,F50)&gt;0),"",F50)</f>
        <v/>
      </c>
      <c r="BA50" t="str">
        <f>IF(OR(F50=G50,COUNTIF($AY50:AZ50,G50)&gt;0),"",G50)</f>
        <v/>
      </c>
      <c r="BB50" t="str">
        <f>IF(OR(G50=H50,COUNTIF($AY50:BA50,H50)&gt;0),"",H50)</f>
        <v/>
      </c>
      <c r="BC50" t="str">
        <f>IF(OR(H50=I50,COUNTIF($AY50:BB50,I50)&gt;0),"",I50)</f>
        <v/>
      </c>
      <c r="BD50" t="str">
        <f>IF(OR(I50=J50,COUNTIF($AY50:BC50,J50)&gt;0),"",J50)</f>
        <v/>
      </c>
      <c r="BE50" t="str">
        <f>IF(OR(J50=K50,COUNTIF($AY50:BD50,K50)&gt;0),"",K50)</f>
        <v/>
      </c>
      <c r="BF50" t="str">
        <f>IF(OR(K50=L50,COUNTIF($AY50:BE50,L50)&gt;0),"",L50)</f>
        <v/>
      </c>
      <c r="BG50" t="str">
        <f>IF(OR(L50=M50,COUNTIF($AY50:BF50,M50)&gt;0),"",M50)</f>
        <v/>
      </c>
      <c r="BH50" t="str">
        <f>IF(OR(M50=N50,COUNTIF($AY50:BG50,N50)&gt;0),"",N50)</f>
        <v/>
      </c>
      <c r="BI50" t="str">
        <f>IF(OR(N50=O50,COUNTIF($AY50:BH50,O50)&gt;0),"",O50)</f>
        <v/>
      </c>
      <c r="BJ50" t="str">
        <f>IF(OR(O50=P50,COUNTIF($AY50:BI50,P50)&gt;0),"",P50)</f>
        <v/>
      </c>
      <c r="BK50" s="340"/>
      <c r="BL50" s="34" t="str">
        <f>IF($Q50=E50,IF(COUNTIF(E50:$P50,E50)&gt;$R49,E50,$Q50),E50)</f>
        <v/>
      </c>
      <c r="BM50" s="34" t="str">
        <f>IF($Q50=F50,IF(COUNTIF(F50:$P50,F50)&gt;$R49,F50,$Q50),F50)</f>
        <v/>
      </c>
      <c r="BN50" s="34" t="str">
        <f>IF($Q50=G50,IF(COUNTIF(G50:$P50,G50)&gt;$R49,G50,$Q50),G50)</f>
        <v/>
      </c>
      <c r="BO50" s="34" t="str">
        <f>IF($Q50=H50,IF(COUNTIF(H50:$P50,H50)&gt;$R49,H50,$Q50),H50)</f>
        <v/>
      </c>
      <c r="BP50" s="34" t="str">
        <f>IF($Q50=I50,IF(COUNTIF(I50:$P50,I50)&gt;$R49,I50,$Q50),I50)</f>
        <v/>
      </c>
      <c r="BQ50" s="34" t="str">
        <f>IF($Q50=J50,IF(COUNTIF(J50:$P50,J50)&gt;$R49,J50,$Q50),J50)</f>
        <v/>
      </c>
      <c r="BR50" s="34" t="str">
        <f>IF($Q50=K50,IF(COUNTIF(K50:$P50,K50)&gt;$R49,K50,$Q50),K50)</f>
        <v/>
      </c>
      <c r="BS50" s="34" t="str">
        <f>IF($Q50=L50,IF(COUNTIF(L50:$P50,L50)&gt;$R49,L50,$Q50),L50)</f>
        <v/>
      </c>
      <c r="BT50" s="34" t="str">
        <f>IF($Q50=M50,IF(COUNTIF(M50:$P50,M50)&gt;$R49,M50,$Q50),M50)</f>
        <v/>
      </c>
      <c r="BU50" s="34" t="str">
        <f>IF($Q50=N50,IF(COUNTIF(N50:$P50,N50)&gt;$R49,N50,$Q50),N50)</f>
        <v/>
      </c>
      <c r="BV50" s="34" t="str">
        <f>IF($Q50=O50,IF(COUNTIF(O50:$P50,O50)&gt;$R49,O50,$Q50),O50)</f>
        <v/>
      </c>
      <c r="BW50" s="34" t="str">
        <f>IF($Q50=P50,IF(COUNTIF(P50:$P50,P50)&gt;$R49,P50,$Q50),P50)</f>
        <v/>
      </c>
      <c r="BX50" t="str">
        <f>IF(BX48&gt;0,BX48,BX49)</f>
        <v/>
      </c>
    </row>
    <row r="51" spans="1:76" ht="12.75" customHeight="1" x14ac:dyDescent="0.2">
      <c r="A51" s="347">
        <v>17</v>
      </c>
      <c r="B51" s="350"/>
      <c r="C51" s="344"/>
      <c r="D51" s="176" t="s">
        <v>38</v>
      </c>
      <c r="E51" s="252"/>
      <c r="F51" s="252"/>
      <c r="G51" s="252"/>
      <c r="H51" s="252"/>
      <c r="I51" s="252"/>
      <c r="J51" s="252"/>
      <c r="K51" s="252"/>
      <c r="L51" s="252"/>
      <c r="M51" s="175"/>
      <c r="N51" s="175"/>
      <c r="O51" s="175"/>
      <c r="P51" s="175"/>
      <c r="Q51" s="183" t="str">
        <f t="shared" ref="Q51" si="96">IF(BK51="","",BX53)</f>
        <v/>
      </c>
      <c r="R51" s="172"/>
      <c r="S51" s="357" t="str">
        <f>IF((COUNTBLANK(E51:Q51)+COUNTBLANK(E52:Q52)+COUNTBLANK(E53:Q53))/3=COUNTBLANK(E51:Q51),"","Bitte alle drei Zeilen ausfüllen")</f>
        <v/>
      </c>
      <c r="T51" s="193"/>
      <c r="U51" s="200"/>
      <c r="V51" s="193"/>
      <c r="W51">
        <f t="shared" ref="W51:AH51" si="97">IF(E51=4.5,E52,0)</f>
        <v>0</v>
      </c>
      <c r="X51">
        <f t="shared" si="97"/>
        <v>0</v>
      </c>
      <c r="Y51">
        <f t="shared" si="97"/>
        <v>0</v>
      </c>
      <c r="Z51">
        <f t="shared" si="97"/>
        <v>0</v>
      </c>
      <c r="AA51">
        <f t="shared" si="97"/>
        <v>0</v>
      </c>
      <c r="AB51">
        <f t="shared" si="97"/>
        <v>0</v>
      </c>
      <c r="AC51">
        <f t="shared" si="97"/>
        <v>0</v>
      </c>
      <c r="AD51">
        <f t="shared" si="97"/>
        <v>0</v>
      </c>
      <c r="AE51">
        <f t="shared" si="97"/>
        <v>0</v>
      </c>
      <c r="AF51">
        <f t="shared" si="97"/>
        <v>0</v>
      </c>
      <c r="AG51">
        <f t="shared" si="97"/>
        <v>0</v>
      </c>
      <c r="AH51">
        <f t="shared" si="97"/>
        <v>0</v>
      </c>
      <c r="AJ51">
        <f t="shared" ref="AJ51:AU51" si="98">IF(E51=4.5,1,0)</f>
        <v>0</v>
      </c>
      <c r="AK51">
        <f t="shared" si="98"/>
        <v>0</v>
      </c>
      <c r="AL51">
        <f t="shared" si="98"/>
        <v>0</v>
      </c>
      <c r="AM51">
        <f t="shared" si="98"/>
        <v>0</v>
      </c>
      <c r="AN51">
        <f t="shared" si="98"/>
        <v>0</v>
      </c>
      <c r="AO51">
        <f t="shared" si="98"/>
        <v>0</v>
      </c>
      <c r="AP51">
        <f t="shared" si="98"/>
        <v>0</v>
      </c>
      <c r="AQ51">
        <f t="shared" si="98"/>
        <v>0</v>
      </c>
      <c r="AR51">
        <f t="shared" si="98"/>
        <v>0</v>
      </c>
      <c r="AS51">
        <f t="shared" si="98"/>
        <v>0</v>
      </c>
      <c r="AT51">
        <f t="shared" si="98"/>
        <v>0</v>
      </c>
      <c r="AU51">
        <f t="shared" si="98"/>
        <v>0</v>
      </c>
      <c r="BK51" s="340" t="str">
        <f>IF(ISNA(HLOOKUP(MAX($AY52:$BJ52),$AY52:$BJ53,2,FALSE)),"",IF(R52&gt;0,IF(COUNTIF($AY52:$BJ52,MAX($AY52:$BJ52))&gt;1,HLOOKUP(MAX($AY52:$BJ52),$AY52:$BJ53,2),HLOOKUP(MAX($AY52:$BJ52),$AY52:$BJ53,2,FALSE)),""))</f>
        <v/>
      </c>
      <c r="BL51" s="34">
        <f>IF(E53="",0,IF($Q53=E53,IF(COUNTIF(E53:$P53,E53)&gt;$R52,E51,$Q51),E51))</f>
        <v>0</v>
      </c>
      <c r="BM51" s="34">
        <f>IF(F53="",0,IF($Q53=F53,IF(COUNTIF(F53:$P53,F53)&gt;$R52,F51,$Q51),F51))</f>
        <v>0</v>
      </c>
      <c r="BN51" s="34">
        <f>IF(G53="",0,IF($Q53=G53,IF(COUNTIF(G53:$P53,G53)&gt;$R52,G51,$Q51),G51))</f>
        <v>0</v>
      </c>
      <c r="BO51" s="34">
        <f>IF(H53="",0,IF($Q53=H53,IF(COUNTIF(H53:$P53,H53)&gt;$R52,H51,$Q51),H51))</f>
        <v>0</v>
      </c>
      <c r="BP51" s="34">
        <f>IF(I53="",0,IF($Q53=I53,IF(COUNTIF(I53:$P53,I53)&gt;$R52,I51,$Q51),I51))</f>
        <v>0</v>
      </c>
      <c r="BQ51" s="34">
        <f>IF(J53="",0,IF($Q53=J53,IF(COUNTIF(J53:$P53,J53)&gt;$R52,J51,$Q51),J51))</f>
        <v>0</v>
      </c>
      <c r="BR51" s="34">
        <f>IF(K53="",0,IF($Q53=K53,IF(COUNTIF(K53:$P53,K53)&gt;$R52,K51,$Q51),K51))</f>
        <v>0</v>
      </c>
      <c r="BS51" s="34">
        <f>IF(L53="",0,IF($Q53=L53,IF(COUNTIF(L53:$P53,L53)&gt;$R52,L51,$Q51),L51))</f>
        <v>0</v>
      </c>
      <c r="BT51" s="34">
        <f>IF(M53="",0,IF($Q53=M53,IF(COUNTIF(M53:$P53,M53)&gt;$R52,M51,$Q51),M51))</f>
        <v>0</v>
      </c>
      <c r="BU51" s="34">
        <f>IF(N53="",0,IF($Q53=N53,IF(COUNTIF(N53:$P53,N53)&gt;$R52,N51,$Q51),N51))</f>
        <v>0</v>
      </c>
      <c r="BV51" s="34">
        <f>IF(O53="",0,IF($Q53=O53,IF(COUNTIF(O53:$P53,O53)&gt;$R52,O51,$Q51),O51))</f>
        <v>0</v>
      </c>
      <c r="BW51" s="34">
        <f>IF(P53="",0,IF($Q53=P53,IF(COUNTIF(P53:$P53,P53)&gt;$R52,P51,$Q51),P51))</f>
        <v>0</v>
      </c>
      <c r="BX51">
        <f>IF(P51="",IF(O51="",IF(N51="",IF(M51="",IF(L51="",IF(K51="",IF(J51="",IF(I51="",H51,I51),J51),K51),L51),M51),N51),O51),P51)</f>
        <v>0</v>
      </c>
    </row>
    <row r="52" spans="1:76" ht="12.75" customHeight="1" x14ac:dyDescent="0.2">
      <c r="A52" s="348"/>
      <c r="B52" s="351"/>
      <c r="C52" s="345"/>
      <c r="D52" s="176" t="s">
        <v>42</v>
      </c>
      <c r="E52" s="252"/>
      <c r="F52" s="252"/>
      <c r="G52" s="252"/>
      <c r="H52" s="252"/>
      <c r="I52" s="252"/>
      <c r="J52" s="252"/>
      <c r="K52" s="252"/>
      <c r="L52" s="252"/>
      <c r="M52" s="175"/>
      <c r="N52" s="175"/>
      <c r="O52" s="175"/>
      <c r="P52" s="175"/>
      <c r="Q52" s="183"/>
      <c r="R52" s="35">
        <f>IF(R51&lt;15,0,IF(R51&lt;30,1,IF(R51&lt;45,2,3)))</f>
        <v>0</v>
      </c>
      <c r="S52" s="358"/>
      <c r="T52" s="193"/>
      <c r="U52" s="200"/>
      <c r="V52" s="193"/>
      <c r="AY52" t="str">
        <f t="shared" ref="AY52:BJ52" si="99">IF(AY53="","",COUNTIF($E53:$P53,AY53))</f>
        <v/>
      </c>
      <c r="AZ52" t="str">
        <f t="shared" si="99"/>
        <v/>
      </c>
      <c r="BA52" t="str">
        <f t="shared" si="99"/>
        <v/>
      </c>
      <c r="BB52" t="str">
        <f t="shared" si="99"/>
        <v/>
      </c>
      <c r="BC52" t="str">
        <f t="shared" si="99"/>
        <v/>
      </c>
      <c r="BD52" t="str">
        <f t="shared" si="99"/>
        <v/>
      </c>
      <c r="BE52" t="str">
        <f t="shared" si="99"/>
        <v/>
      </c>
      <c r="BF52" t="str">
        <f t="shared" si="99"/>
        <v/>
      </c>
      <c r="BG52" t="str">
        <f t="shared" si="99"/>
        <v/>
      </c>
      <c r="BH52" t="str">
        <f t="shared" si="99"/>
        <v/>
      </c>
      <c r="BI52" t="str">
        <f t="shared" si="99"/>
        <v/>
      </c>
      <c r="BJ52" t="str">
        <f t="shared" si="99"/>
        <v/>
      </c>
      <c r="BK52" s="340"/>
      <c r="BL52" s="34">
        <f>IF($Q53=E53,IF(COUNTIF(E53:$P53,E53)&gt;$R52,E52,$Q52),E52)</f>
        <v>0</v>
      </c>
      <c r="BM52" s="34">
        <f>IF($Q53=F53,IF(COUNTIF(F53:$P53,F53)&gt;$R52,F52,$Q52),F52)</f>
        <v>0</v>
      </c>
      <c r="BN52" s="34">
        <f>IF($Q53=G53,IF(COUNTIF(G53:$P53,G53)&gt;$R52,G52,$Q52),G52)</f>
        <v>0</v>
      </c>
      <c r="BO52" s="34">
        <f>IF($Q53=H53,IF(COUNTIF(H53:$P53,H53)&gt;$R52,H52,$Q52),H52)</f>
        <v>0</v>
      </c>
      <c r="BP52" s="34">
        <f>IF($Q53=I53,IF(COUNTIF(I53:$P53,I53)&gt;$R52,I52,$Q52),I52)</f>
        <v>0</v>
      </c>
      <c r="BQ52" s="34">
        <f>IF($Q53=J53,IF(COUNTIF(J53:$P53,J53)&gt;$R52,J52,$Q52),J52)</f>
        <v>0</v>
      </c>
      <c r="BR52" s="34">
        <f>IF($Q53=K53,IF(COUNTIF(K53:$P53,K53)&gt;$R52,K52,$Q52),K52)</f>
        <v>0</v>
      </c>
      <c r="BS52" s="34">
        <f>IF($Q53=L53,IF(COUNTIF(L53:$P53,L53)&gt;$R52,L52,$Q52),L52)</f>
        <v>0</v>
      </c>
      <c r="BT52" s="34">
        <f>IF($Q53=M53,IF(COUNTIF(M53:$P53,M53)&gt;$R52,M52,$Q52),M52)</f>
        <v>0</v>
      </c>
      <c r="BU52" s="34">
        <f>IF($Q53=N53,IF(COUNTIF(N53:$P53,N53)&gt;$R52,N52,$Q52),N52)</f>
        <v>0</v>
      </c>
      <c r="BV52" s="34">
        <f>IF($Q53=O53,IF(COUNTIF(O53:$P53,O53)&gt;$R52,O52,$Q52),O52)</f>
        <v>0</v>
      </c>
      <c r="BW52" s="34">
        <f>IF($Q53=P53,IF(COUNTIF(P53:$P53,P53)&gt;$R52,P52,$Q52),P52)</f>
        <v>0</v>
      </c>
      <c r="BX52" t="str">
        <f>IF(BX51="",IF(G51="",IF(F51="",E51,F51),G51),"")</f>
        <v/>
      </c>
    </row>
    <row r="53" spans="1:76" ht="12.75" customHeight="1" x14ac:dyDescent="0.2">
      <c r="A53" s="349"/>
      <c r="B53" s="352"/>
      <c r="C53" s="346"/>
      <c r="D53" s="177" t="s">
        <v>44</v>
      </c>
      <c r="E53" s="252" t="str">
        <f>IF(E51&gt;0,1,"")</f>
        <v/>
      </c>
      <c r="F53" s="252" t="str">
        <f t="shared" ref="F53:P53" si="100">IF(F51&gt;0,1,"")</f>
        <v/>
      </c>
      <c r="G53" s="252" t="str">
        <f t="shared" si="100"/>
        <v/>
      </c>
      <c r="H53" s="252" t="str">
        <f t="shared" si="100"/>
        <v/>
      </c>
      <c r="I53" s="252" t="str">
        <f t="shared" si="100"/>
        <v/>
      </c>
      <c r="J53" s="252" t="str">
        <f t="shared" si="100"/>
        <v/>
      </c>
      <c r="K53" s="252" t="str">
        <f t="shared" si="100"/>
        <v/>
      </c>
      <c r="L53" s="252" t="str">
        <f t="shared" si="100"/>
        <v/>
      </c>
      <c r="M53" s="175" t="str">
        <f t="shared" si="100"/>
        <v/>
      </c>
      <c r="N53" s="175" t="str">
        <f t="shared" si="100"/>
        <v/>
      </c>
      <c r="O53" s="175" t="str">
        <f t="shared" si="100"/>
        <v/>
      </c>
      <c r="P53" s="175" t="str">
        <f t="shared" si="100"/>
        <v/>
      </c>
      <c r="Q53" s="184" t="str">
        <f t="shared" ref="Q53" si="101">IF(BK51="","",BK51)</f>
        <v/>
      </c>
      <c r="R53" s="38" t="str">
        <f>IF(BK51="","",BK51)</f>
        <v/>
      </c>
      <c r="S53" s="359"/>
      <c r="T53" s="193"/>
      <c r="U53" s="200"/>
      <c r="V53" s="193"/>
      <c r="AY53" t="str">
        <f>IF(E53="","",E53)</f>
        <v/>
      </c>
      <c r="AZ53" t="str">
        <f>IF(OR(E53=F53,COUNTIF($AY53:AY53,F53)&gt;0),"",F53)</f>
        <v/>
      </c>
      <c r="BA53" t="str">
        <f>IF(OR(F53=G53,COUNTIF($AY53:AZ53,G53)&gt;0),"",G53)</f>
        <v/>
      </c>
      <c r="BB53" t="str">
        <f>IF(OR(G53=H53,COUNTIF($AY53:BA53,H53)&gt;0),"",H53)</f>
        <v/>
      </c>
      <c r="BC53" t="str">
        <f>IF(OR(H53=I53,COUNTIF($AY53:BB53,I53)&gt;0),"",I53)</f>
        <v/>
      </c>
      <c r="BD53" t="str">
        <f>IF(OR(I53=J53,COUNTIF($AY53:BC53,J53)&gt;0),"",J53)</f>
        <v/>
      </c>
      <c r="BE53" t="str">
        <f>IF(OR(J53=K53,COUNTIF($AY53:BD53,K53)&gt;0),"",K53)</f>
        <v/>
      </c>
      <c r="BF53" t="str">
        <f>IF(OR(K53=L53,COUNTIF($AY53:BE53,L53)&gt;0),"",L53)</f>
        <v/>
      </c>
      <c r="BG53" t="str">
        <f>IF(OR(L53=M53,COUNTIF($AY53:BF53,M53)&gt;0),"",M53)</f>
        <v/>
      </c>
      <c r="BH53" t="str">
        <f>IF(OR(M53=N53,COUNTIF($AY53:BG53,N53)&gt;0),"",N53)</f>
        <v/>
      </c>
      <c r="BI53" t="str">
        <f>IF(OR(N53=O53,COUNTIF($AY53:BH53,O53)&gt;0),"",O53)</f>
        <v/>
      </c>
      <c r="BJ53" t="str">
        <f>IF(OR(O53=P53,COUNTIF($AY53:BI53,P53)&gt;0),"",P53)</f>
        <v/>
      </c>
      <c r="BK53" s="340"/>
      <c r="BL53" s="34" t="str">
        <f>IF($Q53=E53,IF(COUNTIF(E53:$P53,E53)&gt;$R52,E53,$Q53),E53)</f>
        <v/>
      </c>
      <c r="BM53" s="34" t="str">
        <f>IF($Q53=F53,IF(COUNTIF(F53:$P53,F53)&gt;$R52,F53,$Q53),F53)</f>
        <v/>
      </c>
      <c r="BN53" s="34" t="str">
        <f>IF($Q53=G53,IF(COUNTIF(G53:$P53,G53)&gt;$R52,G53,$Q53),G53)</f>
        <v/>
      </c>
      <c r="BO53" s="34" t="str">
        <f>IF($Q53=H53,IF(COUNTIF(H53:$P53,H53)&gt;$R52,H53,$Q53),H53)</f>
        <v/>
      </c>
      <c r="BP53" s="34" t="str">
        <f>IF($Q53=I53,IF(COUNTIF(I53:$P53,I53)&gt;$R52,I53,$Q53),I53)</f>
        <v/>
      </c>
      <c r="BQ53" s="34" t="str">
        <f>IF($Q53=J53,IF(COUNTIF(J53:$P53,J53)&gt;$R52,J53,$Q53),J53)</f>
        <v/>
      </c>
      <c r="BR53" s="34" t="str">
        <f>IF($Q53=K53,IF(COUNTIF(K53:$P53,K53)&gt;$R52,K53,$Q53),K53)</f>
        <v/>
      </c>
      <c r="BS53" s="34" t="str">
        <f>IF($Q53=L53,IF(COUNTIF(L53:$P53,L53)&gt;$R52,L53,$Q53),L53)</f>
        <v/>
      </c>
      <c r="BT53" s="34" t="str">
        <f>IF($Q53=M53,IF(COUNTIF(M53:$P53,M53)&gt;$R52,M53,$Q53),M53)</f>
        <v/>
      </c>
      <c r="BU53" s="34" t="str">
        <f>IF($Q53=N53,IF(COUNTIF(N53:$P53,N53)&gt;$R52,N53,$Q53),N53)</f>
        <v/>
      </c>
      <c r="BV53" s="34" t="str">
        <f>IF($Q53=O53,IF(COUNTIF(O53:$P53,O53)&gt;$R52,O53,$Q53),O53)</f>
        <v/>
      </c>
      <c r="BW53" s="34" t="str">
        <f>IF($Q53=P53,IF(COUNTIF(P53:$P53,P53)&gt;$R52,P53,$Q53),P53)</f>
        <v/>
      </c>
      <c r="BX53" t="str">
        <f>IF(BX51&gt;0,BX51,BX52)</f>
        <v/>
      </c>
    </row>
    <row r="54" spans="1:76" ht="12.75" customHeight="1" x14ac:dyDescent="0.2">
      <c r="A54" s="347">
        <v>18</v>
      </c>
      <c r="B54" s="350"/>
      <c r="C54" s="344"/>
      <c r="D54" s="176" t="s">
        <v>38</v>
      </c>
      <c r="E54" s="252"/>
      <c r="F54" s="252"/>
      <c r="G54" s="252"/>
      <c r="H54" s="252"/>
      <c r="I54" s="252"/>
      <c r="J54" s="252"/>
      <c r="K54" s="252"/>
      <c r="L54" s="252"/>
      <c r="M54" s="175"/>
      <c r="N54" s="175"/>
      <c r="O54" s="175"/>
      <c r="P54" s="175"/>
      <c r="Q54" s="183" t="str">
        <f t="shared" ref="Q54" si="102">IF(BK54="","",BX56)</f>
        <v/>
      </c>
      <c r="R54" s="172"/>
      <c r="S54" s="357" t="str">
        <f>IF((COUNTBLANK(E54:Q54)+COUNTBLANK(E55:Q55)+COUNTBLANK(E56:Q56))/3=COUNTBLANK(E54:Q54),"","Bitte alle drei Zeilen ausfüllen")</f>
        <v/>
      </c>
      <c r="T54" s="193"/>
      <c r="U54" s="200"/>
      <c r="V54" s="193"/>
      <c r="W54">
        <f t="shared" ref="W54:AH54" si="103">IF(E54=4.5,E55,0)</f>
        <v>0</v>
      </c>
      <c r="X54">
        <f t="shared" si="103"/>
        <v>0</v>
      </c>
      <c r="Y54">
        <f t="shared" si="103"/>
        <v>0</v>
      </c>
      <c r="Z54">
        <f t="shared" si="103"/>
        <v>0</v>
      </c>
      <c r="AA54">
        <f t="shared" si="103"/>
        <v>0</v>
      </c>
      <c r="AB54">
        <f t="shared" si="103"/>
        <v>0</v>
      </c>
      <c r="AC54">
        <f t="shared" si="103"/>
        <v>0</v>
      </c>
      <c r="AD54">
        <f t="shared" si="103"/>
        <v>0</v>
      </c>
      <c r="AE54">
        <f t="shared" si="103"/>
        <v>0</v>
      </c>
      <c r="AF54">
        <f t="shared" si="103"/>
        <v>0</v>
      </c>
      <c r="AG54">
        <f t="shared" si="103"/>
        <v>0</v>
      </c>
      <c r="AH54">
        <f t="shared" si="103"/>
        <v>0</v>
      </c>
      <c r="AJ54">
        <f t="shared" ref="AJ54:AU54" si="104">IF(E54=4.5,1,0)</f>
        <v>0</v>
      </c>
      <c r="AK54">
        <f t="shared" si="104"/>
        <v>0</v>
      </c>
      <c r="AL54">
        <f t="shared" si="104"/>
        <v>0</v>
      </c>
      <c r="AM54">
        <f t="shared" si="104"/>
        <v>0</v>
      </c>
      <c r="AN54">
        <f t="shared" si="104"/>
        <v>0</v>
      </c>
      <c r="AO54">
        <f t="shared" si="104"/>
        <v>0</v>
      </c>
      <c r="AP54">
        <f t="shared" si="104"/>
        <v>0</v>
      </c>
      <c r="AQ54">
        <f t="shared" si="104"/>
        <v>0</v>
      </c>
      <c r="AR54">
        <f t="shared" si="104"/>
        <v>0</v>
      </c>
      <c r="AS54">
        <f t="shared" si="104"/>
        <v>0</v>
      </c>
      <c r="AT54">
        <f t="shared" si="104"/>
        <v>0</v>
      </c>
      <c r="AU54">
        <f t="shared" si="104"/>
        <v>0</v>
      </c>
      <c r="BK54" s="340" t="str">
        <f>IF(ISNA(HLOOKUP(MAX($AY55:$BJ55),$AY55:$BJ56,2,FALSE)),"",IF(R55&gt;0,IF(COUNTIF($AY55:$BJ55,MAX($AY55:$BJ55))&gt;1,HLOOKUP(MAX($AY55:$BJ55),$AY55:$BJ56,2),HLOOKUP(MAX($AY55:$BJ55),$AY55:$BJ56,2,FALSE)),""))</f>
        <v/>
      </c>
      <c r="BL54" s="34">
        <f>IF(E56="",0,IF($Q56=E56,IF(COUNTIF(E56:$P56,E56)&gt;$R55,E54,$Q54),E54))</f>
        <v>0</v>
      </c>
      <c r="BM54" s="34">
        <f>IF(F56="",0,IF($Q56=F56,IF(COUNTIF(F56:$P56,F56)&gt;$R55,F54,$Q54),F54))</f>
        <v>0</v>
      </c>
      <c r="BN54" s="34">
        <f>IF(G56="",0,IF($Q56=G56,IF(COUNTIF(G56:$P56,G56)&gt;$R55,G54,$Q54),G54))</f>
        <v>0</v>
      </c>
      <c r="BO54" s="34">
        <f>IF(H56="",0,IF($Q56=H56,IF(COUNTIF(H56:$P56,H56)&gt;$R55,H54,$Q54),H54))</f>
        <v>0</v>
      </c>
      <c r="BP54" s="34">
        <f>IF(I56="",0,IF($Q56=I56,IF(COUNTIF(I56:$P56,I56)&gt;$R55,I54,$Q54),I54))</f>
        <v>0</v>
      </c>
      <c r="BQ54" s="34">
        <f>IF(J56="",0,IF($Q56=J56,IF(COUNTIF(J56:$P56,J56)&gt;$R55,J54,$Q54),J54))</f>
        <v>0</v>
      </c>
      <c r="BR54" s="34">
        <f>IF(K56="",0,IF($Q56=K56,IF(COUNTIF(K56:$P56,K56)&gt;$R55,K54,$Q54),K54))</f>
        <v>0</v>
      </c>
      <c r="BS54" s="34">
        <f>IF(L56="",0,IF($Q56=L56,IF(COUNTIF(L56:$P56,L56)&gt;$R55,L54,$Q54),L54))</f>
        <v>0</v>
      </c>
      <c r="BT54" s="34">
        <f>IF(M56="",0,IF($Q56=M56,IF(COUNTIF(M56:$P56,M56)&gt;$R55,M54,$Q54),M54))</f>
        <v>0</v>
      </c>
      <c r="BU54" s="34">
        <f>IF(N56="",0,IF($Q56=N56,IF(COUNTIF(N56:$P56,N56)&gt;$R55,N54,$Q54),N54))</f>
        <v>0</v>
      </c>
      <c r="BV54" s="34">
        <f>IF(O56="",0,IF($Q56=O56,IF(COUNTIF(O56:$P56,O56)&gt;$R55,O54,$Q54),O54))</f>
        <v>0</v>
      </c>
      <c r="BW54" s="34">
        <f>IF(P56="",0,IF($Q56=P56,IF(COUNTIF(P56:$P56,P56)&gt;$R55,P54,$Q54),P54))</f>
        <v>0</v>
      </c>
      <c r="BX54">
        <f>IF(P54="",IF(O54="",IF(N54="",IF(M54="",IF(L54="",IF(K54="",IF(J54="",IF(I54="",H54,I54),J54),K54),L54),M54),N54),O54),P54)</f>
        <v>0</v>
      </c>
    </row>
    <row r="55" spans="1:76" ht="12.75" customHeight="1" x14ac:dyDescent="0.2">
      <c r="A55" s="348"/>
      <c r="B55" s="351"/>
      <c r="C55" s="345"/>
      <c r="D55" s="176" t="s">
        <v>42</v>
      </c>
      <c r="E55" s="252"/>
      <c r="F55" s="252"/>
      <c r="G55" s="252"/>
      <c r="H55" s="252"/>
      <c r="I55" s="252"/>
      <c r="J55" s="252"/>
      <c r="K55" s="252"/>
      <c r="L55" s="252"/>
      <c r="M55" s="175"/>
      <c r="N55" s="175"/>
      <c r="O55" s="175"/>
      <c r="P55" s="175"/>
      <c r="Q55" s="183"/>
      <c r="R55" s="35">
        <f>IF(R54&lt;15,0,IF(R54&lt;30,1,IF(R54&lt;45,2,3)))</f>
        <v>0</v>
      </c>
      <c r="S55" s="358"/>
      <c r="T55" s="193"/>
      <c r="U55" s="200"/>
      <c r="V55" s="193"/>
      <c r="AY55" t="str">
        <f t="shared" ref="AY55:BJ55" si="105">IF(AY56="","",COUNTIF($E56:$P56,AY56))</f>
        <v/>
      </c>
      <c r="AZ55" t="str">
        <f t="shared" si="105"/>
        <v/>
      </c>
      <c r="BA55" t="str">
        <f t="shared" si="105"/>
        <v/>
      </c>
      <c r="BB55" t="str">
        <f t="shared" si="105"/>
        <v/>
      </c>
      <c r="BC55" t="str">
        <f t="shared" si="105"/>
        <v/>
      </c>
      <c r="BD55" t="str">
        <f t="shared" si="105"/>
        <v/>
      </c>
      <c r="BE55" t="str">
        <f t="shared" si="105"/>
        <v/>
      </c>
      <c r="BF55" t="str">
        <f t="shared" si="105"/>
        <v/>
      </c>
      <c r="BG55" t="str">
        <f t="shared" si="105"/>
        <v/>
      </c>
      <c r="BH55" t="str">
        <f t="shared" si="105"/>
        <v/>
      </c>
      <c r="BI55" t="str">
        <f t="shared" si="105"/>
        <v/>
      </c>
      <c r="BJ55" t="str">
        <f t="shared" si="105"/>
        <v/>
      </c>
      <c r="BK55" s="340"/>
      <c r="BL55" s="34">
        <f>IF($Q56=E56,IF(COUNTIF(E56:$P56,E56)&gt;$R55,E55,$Q55),E55)</f>
        <v>0</v>
      </c>
      <c r="BM55" s="34">
        <f>IF($Q56=F56,IF(COUNTIF(F56:$P56,F56)&gt;$R55,F55,$Q55),F55)</f>
        <v>0</v>
      </c>
      <c r="BN55" s="34">
        <f>IF($Q56=G56,IF(COUNTIF(G56:$P56,G56)&gt;$R55,G55,$Q55),G55)</f>
        <v>0</v>
      </c>
      <c r="BO55" s="34">
        <f>IF($Q56=H56,IF(COUNTIF(H56:$P56,H56)&gt;$R55,H55,$Q55),H55)</f>
        <v>0</v>
      </c>
      <c r="BP55" s="34">
        <f>IF($Q56=I56,IF(COUNTIF(I56:$P56,I56)&gt;$R55,I55,$Q55),I55)</f>
        <v>0</v>
      </c>
      <c r="BQ55" s="34">
        <f>IF($Q56=J56,IF(COUNTIF(J56:$P56,J56)&gt;$R55,J55,$Q55),J55)</f>
        <v>0</v>
      </c>
      <c r="BR55" s="34">
        <f>IF($Q56=K56,IF(COUNTIF(K56:$P56,K56)&gt;$R55,K55,$Q55),K55)</f>
        <v>0</v>
      </c>
      <c r="BS55" s="34">
        <f>IF($Q56=L56,IF(COUNTIF(L56:$P56,L56)&gt;$R55,L55,$Q55),L55)</f>
        <v>0</v>
      </c>
      <c r="BT55" s="34">
        <f>IF($Q56=M56,IF(COUNTIF(M56:$P56,M56)&gt;$R55,M55,$Q55),M55)</f>
        <v>0</v>
      </c>
      <c r="BU55" s="34">
        <f>IF($Q56=N56,IF(COUNTIF(N56:$P56,N56)&gt;$R55,N55,$Q55),N55)</f>
        <v>0</v>
      </c>
      <c r="BV55" s="34">
        <f>IF($Q56=O56,IF(COUNTIF(O56:$P56,O56)&gt;$R55,O55,$Q55),O55)</f>
        <v>0</v>
      </c>
      <c r="BW55" s="34">
        <f>IF($Q56=P56,IF(COUNTIF(P56:$P56,P56)&gt;$R55,P55,$Q55),P55)</f>
        <v>0</v>
      </c>
      <c r="BX55" t="str">
        <f>IF(BX54="",IF(G54="",IF(F54="",E54,F54),G54),"")</f>
        <v/>
      </c>
    </row>
    <row r="56" spans="1:76" ht="12.75" customHeight="1" x14ac:dyDescent="0.2">
      <c r="A56" s="349"/>
      <c r="B56" s="352"/>
      <c r="C56" s="346"/>
      <c r="D56" s="177" t="s">
        <v>44</v>
      </c>
      <c r="E56" s="252" t="str">
        <f>IF(E54&gt;0,1,"")</f>
        <v/>
      </c>
      <c r="F56" s="252" t="str">
        <f t="shared" ref="F56:P56" si="106">IF(F54&gt;0,1,"")</f>
        <v/>
      </c>
      <c r="G56" s="252" t="str">
        <f t="shared" si="106"/>
        <v/>
      </c>
      <c r="H56" s="252" t="str">
        <f t="shared" si="106"/>
        <v/>
      </c>
      <c r="I56" s="252" t="str">
        <f t="shared" si="106"/>
        <v/>
      </c>
      <c r="J56" s="252" t="str">
        <f t="shared" si="106"/>
        <v/>
      </c>
      <c r="K56" s="252" t="str">
        <f t="shared" si="106"/>
        <v/>
      </c>
      <c r="L56" s="252" t="str">
        <f t="shared" si="106"/>
        <v/>
      </c>
      <c r="M56" s="175" t="str">
        <f t="shared" si="106"/>
        <v/>
      </c>
      <c r="N56" s="175" t="str">
        <f t="shared" si="106"/>
        <v/>
      </c>
      <c r="O56" s="175" t="str">
        <f t="shared" si="106"/>
        <v/>
      </c>
      <c r="P56" s="175" t="str">
        <f t="shared" si="106"/>
        <v/>
      </c>
      <c r="Q56" s="184" t="str">
        <f t="shared" ref="Q56" si="107">IF(BK54="","",BK54)</f>
        <v/>
      </c>
      <c r="R56" s="38" t="str">
        <f>IF(BK54="","",BK54)</f>
        <v/>
      </c>
      <c r="S56" s="359"/>
      <c r="T56" s="193"/>
      <c r="U56" s="200"/>
      <c r="V56" s="193"/>
      <c r="AY56" t="str">
        <f>IF(E56="","",E56)</f>
        <v/>
      </c>
      <c r="AZ56" t="str">
        <f>IF(OR(E56=F56,COUNTIF($AY56:AY56,F56)&gt;0),"",F56)</f>
        <v/>
      </c>
      <c r="BA56" t="str">
        <f>IF(OR(F56=G56,COUNTIF($AY56:AZ56,G56)&gt;0),"",G56)</f>
        <v/>
      </c>
      <c r="BB56" t="str">
        <f>IF(OR(G56=H56,COUNTIF($AY56:BA56,H56)&gt;0),"",H56)</f>
        <v/>
      </c>
      <c r="BC56" t="str">
        <f>IF(OR(H56=I56,COUNTIF($AY56:BB56,I56)&gt;0),"",I56)</f>
        <v/>
      </c>
      <c r="BD56" t="str">
        <f>IF(OR(I56=J56,COUNTIF($AY56:BC56,J56)&gt;0),"",J56)</f>
        <v/>
      </c>
      <c r="BE56" t="str">
        <f>IF(OR(J56=K56,COUNTIF($AY56:BD56,K56)&gt;0),"",K56)</f>
        <v/>
      </c>
      <c r="BF56" t="str">
        <f>IF(OR(K56=L56,COUNTIF($AY56:BE56,L56)&gt;0),"",L56)</f>
        <v/>
      </c>
      <c r="BG56" t="str">
        <f>IF(OR(L56=M56,COUNTIF($AY56:BF56,M56)&gt;0),"",M56)</f>
        <v/>
      </c>
      <c r="BH56" t="str">
        <f>IF(OR(M56=N56,COUNTIF($AY56:BG56,N56)&gt;0),"",N56)</f>
        <v/>
      </c>
      <c r="BI56" t="str">
        <f>IF(OR(N56=O56,COUNTIF($AY56:BH56,O56)&gt;0),"",O56)</f>
        <v/>
      </c>
      <c r="BJ56" t="str">
        <f>IF(OR(O56=P56,COUNTIF($AY56:BI56,P56)&gt;0),"",P56)</f>
        <v/>
      </c>
      <c r="BK56" s="340"/>
      <c r="BL56" s="34" t="str">
        <f>IF($Q56=E56,IF(COUNTIF(E56:$P56,E56)&gt;$R55,E56,$Q56),E56)</f>
        <v/>
      </c>
      <c r="BM56" s="34" t="str">
        <f>IF($Q56=F56,IF(COUNTIF(F56:$P56,F56)&gt;$R55,F56,$Q56),F56)</f>
        <v/>
      </c>
      <c r="BN56" s="34" t="str">
        <f>IF($Q56=G56,IF(COUNTIF(G56:$P56,G56)&gt;$R55,G56,$Q56),G56)</f>
        <v/>
      </c>
      <c r="BO56" s="34" t="str">
        <f>IF($Q56=H56,IF(COUNTIF(H56:$P56,H56)&gt;$R55,H56,$Q56),H56)</f>
        <v/>
      </c>
      <c r="BP56" s="34" t="str">
        <f>IF($Q56=I56,IF(COUNTIF(I56:$P56,I56)&gt;$R55,I56,$Q56),I56)</f>
        <v/>
      </c>
      <c r="BQ56" s="34" t="str">
        <f>IF($Q56=J56,IF(COUNTIF(J56:$P56,J56)&gt;$R55,J56,$Q56),J56)</f>
        <v/>
      </c>
      <c r="BR56" s="34" t="str">
        <f>IF($Q56=K56,IF(COUNTIF(K56:$P56,K56)&gt;$R55,K56,$Q56),K56)</f>
        <v/>
      </c>
      <c r="BS56" s="34" t="str">
        <f>IF($Q56=L56,IF(COUNTIF(L56:$P56,L56)&gt;$R55,L56,$Q56),L56)</f>
        <v/>
      </c>
      <c r="BT56" s="34" t="str">
        <f>IF($Q56=M56,IF(COUNTIF(M56:$P56,M56)&gt;$R55,M56,$Q56),M56)</f>
        <v/>
      </c>
      <c r="BU56" s="34" t="str">
        <f>IF($Q56=N56,IF(COUNTIF(N56:$P56,N56)&gt;$R55,N56,$Q56),N56)</f>
        <v/>
      </c>
      <c r="BV56" s="34" t="str">
        <f>IF($Q56=O56,IF(COUNTIF(O56:$P56,O56)&gt;$R55,O56,$Q56),O56)</f>
        <v/>
      </c>
      <c r="BW56" s="34" t="str">
        <f>IF($Q56=P56,IF(COUNTIF(P56:$P56,P56)&gt;$R55,P56,$Q56),P56)</f>
        <v/>
      </c>
      <c r="BX56" t="str">
        <f>IF(BX54&gt;0,BX54,BX55)</f>
        <v/>
      </c>
    </row>
    <row r="57" spans="1:76" ht="12.75" customHeight="1" x14ac:dyDescent="0.2">
      <c r="A57" s="347">
        <v>19</v>
      </c>
      <c r="B57" s="350"/>
      <c r="C57" s="344"/>
      <c r="D57" s="176" t="s">
        <v>38</v>
      </c>
      <c r="E57" s="252"/>
      <c r="F57" s="252"/>
      <c r="G57" s="252"/>
      <c r="H57" s="252"/>
      <c r="I57" s="252"/>
      <c r="J57" s="252"/>
      <c r="K57" s="252"/>
      <c r="L57" s="252"/>
      <c r="M57" s="175"/>
      <c r="N57" s="175"/>
      <c r="O57" s="175"/>
      <c r="P57" s="175"/>
      <c r="Q57" s="183" t="str">
        <f t="shared" ref="Q57" si="108">IF(BK57="","",BX59)</f>
        <v/>
      </c>
      <c r="R57" s="172"/>
      <c r="S57" s="357" t="str">
        <f>IF((COUNTBLANK(E57:Q57)+COUNTBLANK(E58:Q58)+COUNTBLANK(E59:Q59))/3=COUNTBLANK(E57:Q57),"","Bitte alle drei Zeilen ausfüllen")</f>
        <v/>
      </c>
      <c r="T57" s="193"/>
      <c r="U57" s="200"/>
      <c r="V57" s="193"/>
      <c r="W57">
        <f t="shared" ref="W57:AH57" si="109">IF(E57=4.5,E58,0)</f>
        <v>0</v>
      </c>
      <c r="X57">
        <f t="shared" si="109"/>
        <v>0</v>
      </c>
      <c r="Y57">
        <f t="shared" si="109"/>
        <v>0</v>
      </c>
      <c r="Z57">
        <f t="shared" si="109"/>
        <v>0</v>
      </c>
      <c r="AA57">
        <f t="shared" si="109"/>
        <v>0</v>
      </c>
      <c r="AB57">
        <f t="shared" si="109"/>
        <v>0</v>
      </c>
      <c r="AC57">
        <f t="shared" si="109"/>
        <v>0</v>
      </c>
      <c r="AD57">
        <f t="shared" si="109"/>
        <v>0</v>
      </c>
      <c r="AE57">
        <f t="shared" si="109"/>
        <v>0</v>
      </c>
      <c r="AF57">
        <f t="shared" si="109"/>
        <v>0</v>
      </c>
      <c r="AG57">
        <f t="shared" si="109"/>
        <v>0</v>
      </c>
      <c r="AH57">
        <f t="shared" si="109"/>
        <v>0</v>
      </c>
      <c r="AJ57">
        <f t="shared" ref="AJ57:AU57" si="110">IF(E57=4.5,1,0)</f>
        <v>0</v>
      </c>
      <c r="AK57">
        <f t="shared" si="110"/>
        <v>0</v>
      </c>
      <c r="AL57">
        <f t="shared" si="110"/>
        <v>0</v>
      </c>
      <c r="AM57">
        <f t="shared" si="110"/>
        <v>0</v>
      </c>
      <c r="AN57">
        <f t="shared" si="110"/>
        <v>0</v>
      </c>
      <c r="AO57">
        <f t="shared" si="110"/>
        <v>0</v>
      </c>
      <c r="AP57">
        <f t="shared" si="110"/>
        <v>0</v>
      </c>
      <c r="AQ57">
        <f t="shared" si="110"/>
        <v>0</v>
      </c>
      <c r="AR57">
        <f t="shared" si="110"/>
        <v>0</v>
      </c>
      <c r="AS57">
        <f t="shared" si="110"/>
        <v>0</v>
      </c>
      <c r="AT57">
        <f t="shared" si="110"/>
        <v>0</v>
      </c>
      <c r="AU57">
        <f t="shared" si="110"/>
        <v>0</v>
      </c>
      <c r="BK57" s="340" t="str">
        <f>IF(ISNA(HLOOKUP(MAX($AY58:$BJ58),$AY58:$BJ59,2,FALSE)),"",IF(R58&gt;0,IF(COUNTIF($AY58:$BJ58,MAX($AY58:$BJ58))&gt;1,HLOOKUP(MAX($AY58:$BJ58),$AY58:$BJ59,2),HLOOKUP(MAX($AY58:$BJ58),$AY58:$BJ59,2,FALSE)),""))</f>
        <v/>
      </c>
      <c r="BL57" s="34">
        <f>IF(E59="",0,IF($Q59=E59,IF(COUNTIF(E59:$P59,E59)&gt;$R58,E57,$Q57),E57))</f>
        <v>0</v>
      </c>
      <c r="BM57" s="34">
        <f>IF(F59="",0,IF($Q59=F59,IF(COUNTIF(F59:$P59,F59)&gt;$R58,F57,$Q57),F57))</f>
        <v>0</v>
      </c>
      <c r="BN57" s="34">
        <f>IF(G59="",0,IF($Q59=G59,IF(COUNTIF(G59:$P59,G59)&gt;$R58,G57,$Q57),G57))</f>
        <v>0</v>
      </c>
      <c r="BO57" s="34">
        <f>IF(H59="",0,IF($Q59=H59,IF(COUNTIF(H59:$P59,H59)&gt;$R58,H57,$Q57),H57))</f>
        <v>0</v>
      </c>
      <c r="BP57" s="34">
        <f>IF(I59="",0,IF($Q59=I59,IF(COUNTIF(I59:$P59,I59)&gt;$R58,I57,$Q57),I57))</f>
        <v>0</v>
      </c>
      <c r="BQ57" s="34">
        <f>IF(J59="",0,IF($Q59=J59,IF(COUNTIF(J59:$P59,J59)&gt;$R58,J57,$Q57),J57))</f>
        <v>0</v>
      </c>
      <c r="BR57" s="34">
        <f>IF(K59="",0,IF($Q59=K59,IF(COUNTIF(K59:$P59,K59)&gt;$R58,K57,$Q57),K57))</f>
        <v>0</v>
      </c>
      <c r="BS57" s="34">
        <f>IF(L59="",0,IF($Q59=L59,IF(COUNTIF(L59:$P59,L59)&gt;$R58,L57,$Q57),L57))</f>
        <v>0</v>
      </c>
      <c r="BT57" s="34">
        <f>IF(M59="",0,IF($Q59=M59,IF(COUNTIF(M59:$P59,M59)&gt;$R58,M57,$Q57),M57))</f>
        <v>0</v>
      </c>
      <c r="BU57" s="34">
        <f>IF(N59="",0,IF($Q59=N59,IF(COUNTIF(N59:$P59,N59)&gt;$R58,N57,$Q57),N57))</f>
        <v>0</v>
      </c>
      <c r="BV57" s="34">
        <f>IF(O59="",0,IF($Q59=O59,IF(COUNTIF(O59:$P59,O59)&gt;$R58,O57,$Q57),O57))</f>
        <v>0</v>
      </c>
      <c r="BW57" s="34">
        <f>IF(P59="",0,IF($Q59=P59,IF(COUNTIF(P59:$P59,P59)&gt;$R58,P57,$Q57),P57))</f>
        <v>0</v>
      </c>
      <c r="BX57">
        <f>IF(P57="",IF(O57="",IF(N57="",IF(M57="",IF(L57="",IF(K57="",IF(J57="",IF(I57="",H57,I57),J57),K57),L57),M57),N57),O57),P57)</f>
        <v>0</v>
      </c>
    </row>
    <row r="58" spans="1:76" ht="12.75" customHeight="1" x14ac:dyDescent="0.2">
      <c r="A58" s="348"/>
      <c r="B58" s="351"/>
      <c r="C58" s="345"/>
      <c r="D58" s="176" t="s">
        <v>42</v>
      </c>
      <c r="E58" s="252"/>
      <c r="F58" s="252"/>
      <c r="G58" s="252"/>
      <c r="H58" s="252"/>
      <c r="I58" s="252"/>
      <c r="J58" s="252"/>
      <c r="K58" s="252"/>
      <c r="L58" s="252"/>
      <c r="M58" s="175"/>
      <c r="N58" s="175"/>
      <c r="O58" s="175"/>
      <c r="P58" s="175"/>
      <c r="Q58" s="183"/>
      <c r="R58" s="35">
        <f>IF(R57&lt;15,0,IF(R57&lt;30,1,IF(R57&lt;45,2,3)))</f>
        <v>0</v>
      </c>
      <c r="S58" s="358"/>
      <c r="T58" s="193"/>
      <c r="U58" s="200"/>
      <c r="V58" s="193"/>
      <c r="AY58" t="str">
        <f t="shared" ref="AY58:BJ58" si="111">IF(AY59="","",COUNTIF($E59:$P59,AY59))</f>
        <v/>
      </c>
      <c r="AZ58" t="str">
        <f t="shared" si="111"/>
        <v/>
      </c>
      <c r="BA58" t="str">
        <f t="shared" si="111"/>
        <v/>
      </c>
      <c r="BB58" t="str">
        <f t="shared" si="111"/>
        <v/>
      </c>
      <c r="BC58" t="str">
        <f t="shared" si="111"/>
        <v/>
      </c>
      <c r="BD58" t="str">
        <f t="shared" si="111"/>
        <v/>
      </c>
      <c r="BE58" t="str">
        <f t="shared" si="111"/>
        <v/>
      </c>
      <c r="BF58" t="str">
        <f t="shared" si="111"/>
        <v/>
      </c>
      <c r="BG58" t="str">
        <f t="shared" si="111"/>
        <v/>
      </c>
      <c r="BH58" t="str">
        <f t="shared" si="111"/>
        <v/>
      </c>
      <c r="BI58" t="str">
        <f t="shared" si="111"/>
        <v/>
      </c>
      <c r="BJ58" t="str">
        <f t="shared" si="111"/>
        <v/>
      </c>
      <c r="BK58" s="340"/>
      <c r="BL58" s="34">
        <f>IF($Q59=E59,IF(COUNTIF(E59:$P59,E59)&gt;$R58,E58,$Q58),E58)</f>
        <v>0</v>
      </c>
      <c r="BM58" s="34">
        <f>IF($Q59=F59,IF(COUNTIF(F59:$P59,F59)&gt;$R58,F58,$Q58),F58)</f>
        <v>0</v>
      </c>
      <c r="BN58" s="34">
        <f>IF($Q59=G59,IF(COUNTIF(G59:$P59,G59)&gt;$R58,G58,$Q58),G58)</f>
        <v>0</v>
      </c>
      <c r="BO58" s="34">
        <f>IF($Q59=H59,IF(COUNTIF(H59:$P59,H59)&gt;$R58,H58,$Q58),H58)</f>
        <v>0</v>
      </c>
      <c r="BP58" s="34">
        <f>IF($Q59=I59,IF(COUNTIF(I59:$P59,I59)&gt;$R58,I58,$Q58),I58)</f>
        <v>0</v>
      </c>
      <c r="BQ58" s="34">
        <f>IF($Q59=J59,IF(COUNTIF(J59:$P59,J59)&gt;$R58,J58,$Q58),J58)</f>
        <v>0</v>
      </c>
      <c r="BR58" s="34">
        <f>IF($Q59=K59,IF(COUNTIF(K59:$P59,K59)&gt;$R58,K58,$Q58),K58)</f>
        <v>0</v>
      </c>
      <c r="BS58" s="34">
        <f>IF($Q59=L59,IF(COUNTIF(L59:$P59,L59)&gt;$R58,L58,$Q58),L58)</f>
        <v>0</v>
      </c>
      <c r="BT58" s="34">
        <f>IF($Q59=M59,IF(COUNTIF(M59:$P59,M59)&gt;$R58,M58,$Q58),M58)</f>
        <v>0</v>
      </c>
      <c r="BU58" s="34">
        <f>IF($Q59=N59,IF(COUNTIF(N59:$P59,N59)&gt;$R58,N58,$Q58),N58)</f>
        <v>0</v>
      </c>
      <c r="BV58" s="34">
        <f>IF($Q59=O59,IF(COUNTIF(O59:$P59,O59)&gt;$R58,O58,$Q58),O58)</f>
        <v>0</v>
      </c>
      <c r="BW58" s="34">
        <f>IF($Q59=P59,IF(COUNTIF(P59:$P59,P59)&gt;$R58,P58,$Q58),P58)</f>
        <v>0</v>
      </c>
      <c r="BX58" t="str">
        <f>IF(BX57="",IF(G57="",IF(F57="",E57,F57),G57),"")</f>
        <v/>
      </c>
    </row>
    <row r="59" spans="1:76" ht="12.75" customHeight="1" x14ac:dyDescent="0.2">
      <c r="A59" s="349"/>
      <c r="B59" s="352"/>
      <c r="C59" s="346"/>
      <c r="D59" s="177" t="s">
        <v>44</v>
      </c>
      <c r="E59" s="252" t="str">
        <f>IF(E57&gt;0,1,"")</f>
        <v/>
      </c>
      <c r="F59" s="252" t="str">
        <f t="shared" ref="F59:P59" si="112">IF(F57&gt;0,1,"")</f>
        <v/>
      </c>
      <c r="G59" s="252" t="str">
        <f t="shared" si="112"/>
        <v/>
      </c>
      <c r="H59" s="252" t="str">
        <f t="shared" si="112"/>
        <v/>
      </c>
      <c r="I59" s="252" t="str">
        <f t="shared" si="112"/>
        <v/>
      </c>
      <c r="J59" s="252" t="str">
        <f t="shared" si="112"/>
        <v/>
      </c>
      <c r="K59" s="252" t="str">
        <f t="shared" si="112"/>
        <v/>
      </c>
      <c r="L59" s="252" t="str">
        <f t="shared" si="112"/>
        <v/>
      </c>
      <c r="M59" s="175" t="str">
        <f t="shared" si="112"/>
        <v/>
      </c>
      <c r="N59" s="175" t="str">
        <f t="shared" si="112"/>
        <v/>
      </c>
      <c r="O59" s="175" t="str">
        <f t="shared" si="112"/>
        <v/>
      </c>
      <c r="P59" s="175" t="str">
        <f t="shared" si="112"/>
        <v/>
      </c>
      <c r="Q59" s="184" t="str">
        <f t="shared" ref="Q59" si="113">IF(BK57="","",BK57)</f>
        <v/>
      </c>
      <c r="R59" s="38" t="str">
        <f>IF(BK57="","",BK57)</f>
        <v/>
      </c>
      <c r="S59" s="359"/>
      <c r="T59" s="193"/>
      <c r="U59" s="200"/>
      <c r="V59" s="193"/>
      <c r="AY59" t="str">
        <f>IF(E59="","",E59)</f>
        <v/>
      </c>
      <c r="AZ59" t="str">
        <f>IF(OR(E59=F59,COUNTIF($AY59:AY59,F59)&gt;0),"",F59)</f>
        <v/>
      </c>
      <c r="BA59" t="str">
        <f>IF(OR(F59=G59,COUNTIF($AY59:AZ59,G59)&gt;0),"",G59)</f>
        <v/>
      </c>
      <c r="BB59" t="str">
        <f>IF(OR(G59=H59,COUNTIF($AY59:BA59,H59)&gt;0),"",H59)</f>
        <v/>
      </c>
      <c r="BC59" t="str">
        <f>IF(OR(H59=I59,COUNTIF($AY59:BB59,I59)&gt;0),"",I59)</f>
        <v/>
      </c>
      <c r="BD59" t="str">
        <f>IF(OR(I59=J59,COUNTIF($AY59:BC59,J59)&gt;0),"",J59)</f>
        <v/>
      </c>
      <c r="BE59" t="str">
        <f>IF(OR(J59=K59,COUNTIF($AY59:BD59,K59)&gt;0),"",K59)</f>
        <v/>
      </c>
      <c r="BF59" t="str">
        <f>IF(OR(K59=L59,COUNTIF($AY59:BE59,L59)&gt;0),"",L59)</f>
        <v/>
      </c>
      <c r="BG59" t="str">
        <f>IF(OR(L59=M59,COUNTIF($AY59:BF59,M59)&gt;0),"",M59)</f>
        <v/>
      </c>
      <c r="BH59" t="str">
        <f>IF(OR(M59=N59,COUNTIF($AY59:BG59,N59)&gt;0),"",N59)</f>
        <v/>
      </c>
      <c r="BI59" t="str">
        <f>IF(OR(N59=O59,COUNTIF($AY59:BH59,O59)&gt;0),"",O59)</f>
        <v/>
      </c>
      <c r="BJ59" t="str">
        <f>IF(OR(O59=P59,COUNTIF($AY59:BI59,P59)&gt;0),"",P59)</f>
        <v/>
      </c>
      <c r="BK59" s="340"/>
      <c r="BL59" s="34" t="str">
        <f>IF($Q59=E59,IF(COUNTIF(E59:$P59,E59)&gt;$R58,E59,$Q59),E59)</f>
        <v/>
      </c>
      <c r="BM59" s="34" t="str">
        <f>IF($Q59=F59,IF(COUNTIF(F59:$P59,F59)&gt;$R58,F59,$Q59),F59)</f>
        <v/>
      </c>
      <c r="BN59" s="34" t="str">
        <f>IF($Q59=G59,IF(COUNTIF(G59:$P59,G59)&gt;$R58,G59,$Q59),G59)</f>
        <v/>
      </c>
      <c r="BO59" s="34" t="str">
        <f>IF($Q59=H59,IF(COUNTIF(H59:$P59,H59)&gt;$R58,H59,$Q59),H59)</f>
        <v/>
      </c>
      <c r="BP59" s="34" t="str">
        <f>IF($Q59=I59,IF(COUNTIF(I59:$P59,I59)&gt;$R58,I59,$Q59),I59)</f>
        <v/>
      </c>
      <c r="BQ59" s="34" t="str">
        <f>IF($Q59=J59,IF(COUNTIF(J59:$P59,J59)&gt;$R58,J59,$Q59),J59)</f>
        <v/>
      </c>
      <c r="BR59" s="34" t="str">
        <f>IF($Q59=K59,IF(COUNTIF(K59:$P59,K59)&gt;$R58,K59,$Q59),K59)</f>
        <v/>
      </c>
      <c r="BS59" s="34" t="str">
        <f>IF($Q59=L59,IF(COUNTIF(L59:$P59,L59)&gt;$R58,L59,$Q59),L59)</f>
        <v/>
      </c>
      <c r="BT59" s="34" t="str">
        <f>IF($Q59=M59,IF(COUNTIF(M59:$P59,M59)&gt;$R58,M59,$Q59),M59)</f>
        <v/>
      </c>
      <c r="BU59" s="34" t="str">
        <f>IF($Q59=N59,IF(COUNTIF(N59:$P59,N59)&gt;$R58,N59,$Q59),N59)</f>
        <v/>
      </c>
      <c r="BV59" s="34" t="str">
        <f>IF($Q59=O59,IF(COUNTIF(O59:$P59,O59)&gt;$R58,O59,$Q59),O59)</f>
        <v/>
      </c>
      <c r="BW59" s="34" t="str">
        <f>IF($Q59=P59,IF(COUNTIF(P59:$P59,P59)&gt;$R58,P59,$Q59),P59)</f>
        <v/>
      </c>
      <c r="BX59" t="str">
        <f>IF(BX57&gt;0,BX57,BX58)</f>
        <v/>
      </c>
    </row>
    <row r="60" spans="1:76" ht="12.75" customHeight="1" x14ac:dyDescent="0.2">
      <c r="A60" s="347">
        <v>20</v>
      </c>
      <c r="B60" s="350"/>
      <c r="C60" s="344"/>
      <c r="D60" s="176" t="s">
        <v>38</v>
      </c>
      <c r="E60" s="252"/>
      <c r="F60" s="252"/>
      <c r="G60" s="252"/>
      <c r="H60" s="252"/>
      <c r="I60" s="252"/>
      <c r="J60" s="252"/>
      <c r="K60" s="252"/>
      <c r="L60" s="252"/>
      <c r="M60" s="175"/>
      <c r="N60" s="175"/>
      <c r="O60" s="175"/>
      <c r="P60" s="175"/>
      <c r="Q60" s="183" t="str">
        <f t="shared" ref="Q60" si="114">IF(BK60="","",BX62)</f>
        <v/>
      </c>
      <c r="R60" s="172"/>
      <c r="S60" s="357" t="str">
        <f>IF((COUNTBLANK(E60:Q60)+COUNTBLANK(E61:Q61)+COUNTBLANK(E62:Q62))/3=COUNTBLANK(E60:Q60),"","Bitte alle drei Zeilen ausfüllen")</f>
        <v/>
      </c>
      <c r="T60" s="193"/>
      <c r="U60" s="200"/>
      <c r="V60" s="193"/>
      <c r="W60">
        <f t="shared" ref="W60:AH60" si="115">IF(E60=4.5,E61,0)</f>
        <v>0</v>
      </c>
      <c r="X60">
        <f t="shared" si="115"/>
        <v>0</v>
      </c>
      <c r="Y60">
        <f t="shared" si="115"/>
        <v>0</v>
      </c>
      <c r="Z60">
        <f t="shared" si="115"/>
        <v>0</v>
      </c>
      <c r="AA60">
        <f t="shared" si="115"/>
        <v>0</v>
      </c>
      <c r="AB60">
        <f t="shared" si="115"/>
        <v>0</v>
      </c>
      <c r="AC60">
        <f t="shared" si="115"/>
        <v>0</v>
      </c>
      <c r="AD60">
        <f t="shared" si="115"/>
        <v>0</v>
      </c>
      <c r="AE60">
        <f t="shared" si="115"/>
        <v>0</v>
      </c>
      <c r="AF60">
        <f t="shared" si="115"/>
        <v>0</v>
      </c>
      <c r="AG60">
        <f t="shared" si="115"/>
        <v>0</v>
      </c>
      <c r="AH60">
        <f t="shared" si="115"/>
        <v>0</v>
      </c>
      <c r="AJ60">
        <f t="shared" ref="AJ60:AU60" si="116">IF(E60=4.5,1,0)</f>
        <v>0</v>
      </c>
      <c r="AK60">
        <f t="shared" si="116"/>
        <v>0</v>
      </c>
      <c r="AL60">
        <f t="shared" si="116"/>
        <v>0</v>
      </c>
      <c r="AM60">
        <f t="shared" si="116"/>
        <v>0</v>
      </c>
      <c r="AN60">
        <f t="shared" si="116"/>
        <v>0</v>
      </c>
      <c r="AO60">
        <f t="shared" si="116"/>
        <v>0</v>
      </c>
      <c r="AP60">
        <f t="shared" si="116"/>
        <v>0</v>
      </c>
      <c r="AQ60">
        <f t="shared" si="116"/>
        <v>0</v>
      </c>
      <c r="AR60">
        <f t="shared" si="116"/>
        <v>0</v>
      </c>
      <c r="AS60">
        <f t="shared" si="116"/>
        <v>0</v>
      </c>
      <c r="AT60">
        <f t="shared" si="116"/>
        <v>0</v>
      </c>
      <c r="AU60">
        <f t="shared" si="116"/>
        <v>0</v>
      </c>
      <c r="BK60" s="340" t="str">
        <f>IF(ISNA(HLOOKUP(MAX($AY61:$BJ61),$AY61:$BJ62,2,FALSE)),"",IF(R61&gt;0,IF(COUNTIF($AY61:$BJ61,MAX($AY61:$BJ61))&gt;1,HLOOKUP(MAX($AY61:$BJ61),$AY61:$BJ62,2),HLOOKUP(MAX($AY61:$BJ61),$AY61:$BJ62,2,FALSE)),""))</f>
        <v/>
      </c>
      <c r="BL60" s="34">
        <f>IF(E62="",0,IF($Q62=E62,IF(COUNTIF(E62:$P62,E62)&gt;$R61,E60,$Q60),E60))</f>
        <v>0</v>
      </c>
      <c r="BM60" s="34">
        <f>IF(F62="",0,IF($Q62=F62,IF(COUNTIF(F62:$P62,F62)&gt;$R61,F60,$Q60),F60))</f>
        <v>0</v>
      </c>
      <c r="BN60" s="34">
        <f>IF(G62="",0,IF($Q62=G62,IF(COUNTIF(G62:$P62,G62)&gt;$R61,G60,$Q60),G60))</f>
        <v>0</v>
      </c>
      <c r="BO60" s="34">
        <f>IF(H62="",0,IF($Q62=H62,IF(COUNTIF(H62:$P62,H62)&gt;$R61,H60,$Q60),H60))</f>
        <v>0</v>
      </c>
      <c r="BP60" s="34">
        <f>IF(I62="",0,IF($Q62=I62,IF(COUNTIF(I62:$P62,I62)&gt;$R61,I60,$Q60),I60))</f>
        <v>0</v>
      </c>
      <c r="BQ60" s="34">
        <f>IF(J62="",0,IF($Q62=J62,IF(COUNTIF(J62:$P62,J62)&gt;$R61,J60,$Q60),J60))</f>
        <v>0</v>
      </c>
      <c r="BR60" s="34">
        <f>IF(K62="",0,IF($Q62=K62,IF(COUNTIF(K62:$P62,K62)&gt;$R61,K60,$Q60),K60))</f>
        <v>0</v>
      </c>
      <c r="BS60" s="34">
        <f>IF(L62="",0,IF($Q62=L62,IF(COUNTIF(L62:$P62,L62)&gt;$R61,L60,$Q60),L60))</f>
        <v>0</v>
      </c>
      <c r="BT60" s="34">
        <f>IF(M62="",0,IF($Q62=M62,IF(COUNTIF(M62:$P62,M62)&gt;$R61,M60,$Q60),M60))</f>
        <v>0</v>
      </c>
      <c r="BU60" s="34">
        <f>IF(N62="",0,IF($Q62=N62,IF(COUNTIF(N62:$P62,N62)&gt;$R61,N60,$Q60),N60))</f>
        <v>0</v>
      </c>
      <c r="BV60" s="34">
        <f>IF(O62="",0,IF($Q62=O62,IF(COUNTIF(O62:$P62,O62)&gt;$R61,O60,$Q60),O60))</f>
        <v>0</v>
      </c>
      <c r="BW60" s="34">
        <f>IF(P62="",0,IF($Q62=P62,IF(COUNTIF(P62:$P62,P62)&gt;$R61,P60,$Q60),P60))</f>
        <v>0</v>
      </c>
      <c r="BX60">
        <f>IF(P60="",IF(O60="",IF(N60="",IF(M60="",IF(L60="",IF(K60="",IF(J60="",IF(I60="",H60,I60),J60),K60),L60),M60),N60),O60),P60)</f>
        <v>0</v>
      </c>
    </row>
    <row r="61" spans="1:76" ht="12.75" customHeight="1" x14ac:dyDescent="0.2">
      <c r="A61" s="348"/>
      <c r="B61" s="351"/>
      <c r="C61" s="345"/>
      <c r="D61" s="176" t="s">
        <v>42</v>
      </c>
      <c r="E61" s="252"/>
      <c r="F61" s="252"/>
      <c r="G61" s="252"/>
      <c r="H61" s="252"/>
      <c r="I61" s="252"/>
      <c r="J61" s="252"/>
      <c r="K61" s="252"/>
      <c r="L61" s="252"/>
      <c r="M61" s="175"/>
      <c r="N61" s="175"/>
      <c r="O61" s="175"/>
      <c r="P61" s="175"/>
      <c r="Q61" s="183"/>
      <c r="R61" s="35">
        <f>IF(R60&lt;15,0,IF(R60&lt;30,1,IF(R60&lt;45,2,3)))</f>
        <v>0</v>
      </c>
      <c r="S61" s="358"/>
      <c r="T61" s="193"/>
      <c r="U61" s="200"/>
      <c r="V61" s="193"/>
      <c r="AY61" t="str">
        <f t="shared" ref="AY61:BJ61" si="117">IF(AY62="","",COUNTIF($E62:$P62,AY62))</f>
        <v/>
      </c>
      <c r="AZ61" t="str">
        <f t="shared" si="117"/>
        <v/>
      </c>
      <c r="BA61" t="str">
        <f t="shared" si="117"/>
        <v/>
      </c>
      <c r="BB61" t="str">
        <f t="shared" si="117"/>
        <v/>
      </c>
      <c r="BC61" t="str">
        <f t="shared" si="117"/>
        <v/>
      </c>
      <c r="BD61" t="str">
        <f t="shared" si="117"/>
        <v/>
      </c>
      <c r="BE61" t="str">
        <f t="shared" si="117"/>
        <v/>
      </c>
      <c r="BF61" t="str">
        <f t="shared" si="117"/>
        <v/>
      </c>
      <c r="BG61" t="str">
        <f t="shared" si="117"/>
        <v/>
      </c>
      <c r="BH61" t="str">
        <f t="shared" si="117"/>
        <v/>
      </c>
      <c r="BI61" t="str">
        <f t="shared" si="117"/>
        <v/>
      </c>
      <c r="BJ61" t="str">
        <f t="shared" si="117"/>
        <v/>
      </c>
      <c r="BK61" s="340"/>
      <c r="BL61" s="34">
        <f>IF($Q62=E62,IF(COUNTIF(E62:$P62,E62)&gt;$R61,E61,$Q61),E61)</f>
        <v>0</v>
      </c>
      <c r="BM61" s="34">
        <f>IF($Q62=F62,IF(COUNTIF(F62:$P62,F62)&gt;$R61,F61,$Q61),F61)</f>
        <v>0</v>
      </c>
      <c r="BN61" s="34">
        <f>IF($Q62=G62,IF(COUNTIF(G62:$P62,G62)&gt;$R61,G61,$Q61),G61)</f>
        <v>0</v>
      </c>
      <c r="BO61" s="34">
        <f>IF($Q62=H62,IF(COUNTIF(H62:$P62,H62)&gt;$R61,H61,$Q61),H61)</f>
        <v>0</v>
      </c>
      <c r="BP61" s="34">
        <f>IF($Q62=I62,IF(COUNTIF(I62:$P62,I62)&gt;$R61,I61,$Q61),I61)</f>
        <v>0</v>
      </c>
      <c r="BQ61" s="34">
        <f>IF($Q62=J62,IF(COUNTIF(J62:$P62,J62)&gt;$R61,J61,$Q61),J61)</f>
        <v>0</v>
      </c>
      <c r="BR61" s="34">
        <f>IF($Q62=K62,IF(COUNTIF(K62:$P62,K62)&gt;$R61,K61,$Q61),K61)</f>
        <v>0</v>
      </c>
      <c r="BS61" s="34">
        <f>IF($Q62=L62,IF(COUNTIF(L62:$P62,L62)&gt;$R61,L61,$Q61),L61)</f>
        <v>0</v>
      </c>
      <c r="BT61" s="34">
        <f>IF($Q62=M62,IF(COUNTIF(M62:$P62,M62)&gt;$R61,M61,$Q61),M61)</f>
        <v>0</v>
      </c>
      <c r="BU61" s="34">
        <f>IF($Q62=N62,IF(COUNTIF(N62:$P62,N62)&gt;$R61,N61,$Q61),N61)</f>
        <v>0</v>
      </c>
      <c r="BV61" s="34">
        <f>IF($Q62=O62,IF(COUNTIF(O62:$P62,O62)&gt;$R61,O61,$Q61),O61)</f>
        <v>0</v>
      </c>
      <c r="BW61" s="34">
        <f>IF($Q62=P62,IF(COUNTIF(P62:$P62,P62)&gt;$R61,P61,$Q61),P61)</f>
        <v>0</v>
      </c>
      <c r="BX61" t="str">
        <f>IF(BX60="",IF(G60="",IF(F60="",E60,F60),G60),"")</f>
        <v/>
      </c>
    </row>
    <row r="62" spans="1:76" ht="12.75" customHeight="1" x14ac:dyDescent="0.2">
      <c r="A62" s="349"/>
      <c r="B62" s="352"/>
      <c r="C62" s="346"/>
      <c r="D62" s="177" t="s">
        <v>44</v>
      </c>
      <c r="E62" s="252" t="str">
        <f>IF(E60&gt;0,1,"")</f>
        <v/>
      </c>
      <c r="F62" s="252" t="str">
        <f t="shared" ref="F62:P62" si="118">IF(F60&gt;0,1,"")</f>
        <v/>
      </c>
      <c r="G62" s="252" t="str">
        <f t="shared" si="118"/>
        <v/>
      </c>
      <c r="H62" s="252" t="str">
        <f t="shared" si="118"/>
        <v/>
      </c>
      <c r="I62" s="252" t="str">
        <f t="shared" si="118"/>
        <v/>
      </c>
      <c r="J62" s="252" t="str">
        <f t="shared" si="118"/>
        <v/>
      </c>
      <c r="K62" s="252" t="str">
        <f t="shared" si="118"/>
        <v/>
      </c>
      <c r="L62" s="252" t="str">
        <f t="shared" si="118"/>
        <v/>
      </c>
      <c r="M62" s="175" t="str">
        <f t="shared" si="118"/>
        <v/>
      </c>
      <c r="N62" s="175" t="str">
        <f t="shared" si="118"/>
        <v/>
      </c>
      <c r="O62" s="175" t="str">
        <f t="shared" si="118"/>
        <v/>
      </c>
      <c r="P62" s="175" t="str">
        <f t="shared" si="118"/>
        <v/>
      </c>
      <c r="Q62" s="184" t="str">
        <f t="shared" ref="Q62" si="119">IF(BK60="","",BK60)</f>
        <v/>
      </c>
      <c r="R62" s="38" t="str">
        <f>IF(BK60="","",BK60)</f>
        <v/>
      </c>
      <c r="S62" s="359"/>
      <c r="T62" s="193"/>
      <c r="U62" s="200"/>
      <c r="V62" s="193"/>
      <c r="AY62" t="str">
        <f>IF(E62="","",E62)</f>
        <v/>
      </c>
      <c r="AZ62" t="str">
        <f>IF(OR(E62=F62,COUNTIF($AY62:AY62,F62)&gt;0),"",F62)</f>
        <v/>
      </c>
      <c r="BA62" t="str">
        <f>IF(OR(F62=G62,COUNTIF($AY62:AZ62,G62)&gt;0),"",G62)</f>
        <v/>
      </c>
      <c r="BB62" t="str">
        <f>IF(OR(G62=H62,COUNTIF($AY62:BA62,H62)&gt;0),"",H62)</f>
        <v/>
      </c>
      <c r="BC62" t="str">
        <f>IF(OR(H62=I62,COUNTIF($AY62:BB62,I62)&gt;0),"",I62)</f>
        <v/>
      </c>
      <c r="BD62" t="str">
        <f>IF(OR(I62=J62,COUNTIF($AY62:BC62,J62)&gt;0),"",J62)</f>
        <v/>
      </c>
      <c r="BE62" t="str">
        <f>IF(OR(J62=K62,COUNTIF($AY62:BD62,K62)&gt;0),"",K62)</f>
        <v/>
      </c>
      <c r="BF62" t="str">
        <f>IF(OR(K62=L62,COUNTIF($AY62:BE62,L62)&gt;0),"",L62)</f>
        <v/>
      </c>
      <c r="BG62" t="str">
        <f>IF(OR(L62=M62,COUNTIF($AY62:BF62,M62)&gt;0),"",M62)</f>
        <v/>
      </c>
      <c r="BH62" t="str">
        <f>IF(OR(M62=N62,COUNTIF($AY62:BG62,N62)&gt;0),"",N62)</f>
        <v/>
      </c>
      <c r="BI62" t="str">
        <f>IF(OR(N62=O62,COUNTIF($AY62:BH62,O62)&gt;0),"",O62)</f>
        <v/>
      </c>
      <c r="BJ62" t="str">
        <f>IF(OR(O62=P62,COUNTIF($AY62:BI62,P62)&gt;0),"",P62)</f>
        <v/>
      </c>
      <c r="BK62" s="340"/>
      <c r="BL62" s="34" t="str">
        <f>IF($Q62=E62,IF(COUNTIF(E62:$P62,E62)&gt;$R61,E62,$Q62),E62)</f>
        <v/>
      </c>
      <c r="BM62" s="34" t="str">
        <f>IF($Q62=F62,IF(COUNTIF(F62:$P62,F62)&gt;$R61,F62,$Q62),F62)</f>
        <v/>
      </c>
      <c r="BN62" s="34" t="str">
        <f>IF($Q62=G62,IF(COUNTIF(G62:$P62,G62)&gt;$R61,G62,$Q62),G62)</f>
        <v/>
      </c>
      <c r="BO62" s="34" t="str">
        <f>IF($Q62=H62,IF(COUNTIF(H62:$P62,H62)&gt;$R61,H62,$Q62),H62)</f>
        <v/>
      </c>
      <c r="BP62" s="34" t="str">
        <f>IF($Q62=I62,IF(COUNTIF(I62:$P62,I62)&gt;$R61,I62,$Q62),I62)</f>
        <v/>
      </c>
      <c r="BQ62" s="34" t="str">
        <f>IF($Q62=J62,IF(COUNTIF(J62:$P62,J62)&gt;$R61,J62,$Q62),J62)</f>
        <v/>
      </c>
      <c r="BR62" s="34" t="str">
        <f>IF($Q62=K62,IF(COUNTIF(K62:$P62,K62)&gt;$R61,K62,$Q62),K62)</f>
        <v/>
      </c>
      <c r="BS62" s="34" t="str">
        <f>IF($Q62=L62,IF(COUNTIF(L62:$P62,L62)&gt;$R61,L62,$Q62),L62)</f>
        <v/>
      </c>
      <c r="BT62" s="34" t="str">
        <f>IF($Q62=M62,IF(COUNTIF(M62:$P62,M62)&gt;$R61,M62,$Q62),M62)</f>
        <v/>
      </c>
      <c r="BU62" s="34" t="str">
        <f>IF($Q62=N62,IF(COUNTIF(N62:$P62,N62)&gt;$R61,N62,$Q62),N62)</f>
        <v/>
      </c>
      <c r="BV62" s="34" t="str">
        <f>IF($Q62=O62,IF(COUNTIF(O62:$P62,O62)&gt;$R61,O62,$Q62),O62)</f>
        <v/>
      </c>
      <c r="BW62" s="34" t="str">
        <f>IF($Q62=P62,IF(COUNTIF(P62:$P62,P62)&gt;$R61,P62,$Q62),P62)</f>
        <v/>
      </c>
      <c r="BX62" t="str">
        <f>IF(BX60&gt;0,BX60,BX61)</f>
        <v/>
      </c>
    </row>
    <row r="63" spans="1:76" ht="12.75" customHeight="1" x14ac:dyDescent="0.2">
      <c r="A63" s="347">
        <v>21</v>
      </c>
      <c r="B63" s="350"/>
      <c r="C63" s="344"/>
      <c r="D63" s="176" t="s">
        <v>38</v>
      </c>
      <c r="E63" s="252"/>
      <c r="F63" s="252"/>
      <c r="G63" s="252"/>
      <c r="H63" s="252"/>
      <c r="I63" s="252"/>
      <c r="J63" s="252"/>
      <c r="K63" s="252"/>
      <c r="L63" s="252"/>
      <c r="M63" s="175"/>
      <c r="N63" s="175"/>
      <c r="O63" s="175"/>
      <c r="P63" s="175"/>
      <c r="Q63" s="183" t="str">
        <f t="shared" ref="Q63" si="120">IF(BK63="","",BX65)</f>
        <v/>
      </c>
      <c r="R63" s="172"/>
      <c r="S63" s="357" t="str">
        <f>IF((COUNTBLANK(E63:Q63)+COUNTBLANK(E64:Q64)+COUNTBLANK(E65:Q65))/3=COUNTBLANK(E63:Q63),"","Bitte alle drei Zeilen ausfüllen")</f>
        <v/>
      </c>
      <c r="T63" s="193"/>
      <c r="U63" s="200"/>
      <c r="V63" s="193"/>
      <c r="W63">
        <f t="shared" ref="W63:AH63" si="121">IF(E63=4.5,E64,0)</f>
        <v>0</v>
      </c>
      <c r="X63">
        <f t="shared" si="121"/>
        <v>0</v>
      </c>
      <c r="Y63">
        <f t="shared" si="121"/>
        <v>0</v>
      </c>
      <c r="Z63">
        <f t="shared" si="121"/>
        <v>0</v>
      </c>
      <c r="AA63">
        <f t="shared" si="121"/>
        <v>0</v>
      </c>
      <c r="AB63">
        <f t="shared" si="121"/>
        <v>0</v>
      </c>
      <c r="AC63">
        <f t="shared" si="121"/>
        <v>0</v>
      </c>
      <c r="AD63">
        <f t="shared" si="121"/>
        <v>0</v>
      </c>
      <c r="AE63">
        <f t="shared" si="121"/>
        <v>0</v>
      </c>
      <c r="AF63">
        <f t="shared" si="121"/>
        <v>0</v>
      </c>
      <c r="AG63">
        <f t="shared" si="121"/>
        <v>0</v>
      </c>
      <c r="AH63">
        <f t="shared" si="121"/>
        <v>0</v>
      </c>
      <c r="AJ63">
        <f t="shared" ref="AJ63:AU63" si="122">IF(E63=4.5,1,0)</f>
        <v>0</v>
      </c>
      <c r="AK63">
        <f t="shared" si="122"/>
        <v>0</v>
      </c>
      <c r="AL63">
        <f t="shared" si="122"/>
        <v>0</v>
      </c>
      <c r="AM63">
        <f t="shared" si="122"/>
        <v>0</v>
      </c>
      <c r="AN63">
        <f t="shared" si="122"/>
        <v>0</v>
      </c>
      <c r="AO63">
        <f t="shared" si="122"/>
        <v>0</v>
      </c>
      <c r="AP63">
        <f t="shared" si="122"/>
        <v>0</v>
      </c>
      <c r="AQ63">
        <f t="shared" si="122"/>
        <v>0</v>
      </c>
      <c r="AR63">
        <f t="shared" si="122"/>
        <v>0</v>
      </c>
      <c r="AS63">
        <f t="shared" si="122"/>
        <v>0</v>
      </c>
      <c r="AT63">
        <f t="shared" si="122"/>
        <v>0</v>
      </c>
      <c r="AU63">
        <f t="shared" si="122"/>
        <v>0</v>
      </c>
      <c r="BK63" s="340" t="str">
        <f>IF(ISNA(HLOOKUP(MAX($AY64:$BJ64),$AY64:$BJ65,2,FALSE)),"",IF(R64&gt;0,IF(COUNTIF($AY64:$BJ64,MAX($AY64:$BJ64))&gt;1,HLOOKUP(MAX($AY64:$BJ64),$AY64:$BJ65,2),HLOOKUP(MAX($AY64:$BJ64),$AY64:$BJ65,2,FALSE)),""))</f>
        <v/>
      </c>
      <c r="BL63" s="34">
        <f>IF(E65="",0,IF($Q65=E65,IF(COUNTIF(E65:$P65,E65)&gt;$R64,E63,$Q63),E63))</f>
        <v>0</v>
      </c>
      <c r="BM63" s="34">
        <f>IF(F65="",0,IF($Q65=F65,IF(COUNTIF(F65:$P65,F65)&gt;$R64,F63,$Q63),F63))</f>
        <v>0</v>
      </c>
      <c r="BN63" s="34">
        <f>IF(G65="",0,IF($Q65=G65,IF(COUNTIF(G65:$P65,G65)&gt;$R64,G63,$Q63),G63))</f>
        <v>0</v>
      </c>
      <c r="BO63" s="34">
        <f>IF(H65="",0,IF($Q65=H65,IF(COUNTIF(H65:$P65,H65)&gt;$R64,H63,$Q63),H63))</f>
        <v>0</v>
      </c>
      <c r="BP63" s="34">
        <f>IF(I65="",0,IF($Q65=I65,IF(COUNTIF(I65:$P65,I65)&gt;$R64,I63,$Q63),I63))</f>
        <v>0</v>
      </c>
      <c r="BQ63" s="34">
        <f>IF(J65="",0,IF($Q65=J65,IF(COUNTIF(J65:$P65,J65)&gt;$R64,J63,$Q63),J63))</f>
        <v>0</v>
      </c>
      <c r="BR63" s="34">
        <f>IF(K65="",0,IF($Q65=K65,IF(COUNTIF(K65:$P65,K65)&gt;$R64,K63,$Q63),K63))</f>
        <v>0</v>
      </c>
      <c r="BS63" s="34">
        <f>IF(L65="",0,IF($Q65=L65,IF(COUNTIF(L65:$P65,L65)&gt;$R64,L63,$Q63),L63))</f>
        <v>0</v>
      </c>
      <c r="BT63" s="34">
        <f>IF(M65="",0,IF($Q65=M65,IF(COUNTIF(M65:$P65,M65)&gt;$R64,M63,$Q63),M63))</f>
        <v>0</v>
      </c>
      <c r="BU63" s="34">
        <f>IF(N65="",0,IF($Q65=N65,IF(COUNTIF(N65:$P65,N65)&gt;$R64,N63,$Q63),N63))</f>
        <v>0</v>
      </c>
      <c r="BV63" s="34">
        <f>IF(O65="",0,IF($Q65=O65,IF(COUNTIF(O65:$P65,O65)&gt;$R64,O63,$Q63),O63))</f>
        <v>0</v>
      </c>
      <c r="BW63" s="34">
        <f>IF(P65="",0,IF($Q65=P65,IF(COUNTIF(P65:$P65,P65)&gt;$R64,P63,$Q63),P63))</f>
        <v>0</v>
      </c>
      <c r="BX63">
        <f>IF(P63="",IF(O63="",IF(N63="",IF(M63="",IF(L63="",IF(K63="",IF(J63="",IF(I63="",H63,I63),J63),K63),L63),M63),N63),O63),P63)</f>
        <v>0</v>
      </c>
    </row>
    <row r="64" spans="1:76" ht="12.75" customHeight="1" x14ac:dyDescent="0.2">
      <c r="A64" s="348"/>
      <c r="B64" s="351"/>
      <c r="C64" s="345"/>
      <c r="D64" s="176" t="s">
        <v>42</v>
      </c>
      <c r="E64" s="252"/>
      <c r="F64" s="252"/>
      <c r="G64" s="252"/>
      <c r="H64" s="252"/>
      <c r="I64" s="252"/>
      <c r="J64" s="252"/>
      <c r="K64" s="252"/>
      <c r="L64" s="252"/>
      <c r="M64" s="175"/>
      <c r="N64" s="175"/>
      <c r="O64" s="175"/>
      <c r="P64" s="175"/>
      <c r="Q64" s="183"/>
      <c r="R64" s="35">
        <f>IF(R63&lt;15,0,IF(R63&lt;30,1,IF(R63&lt;45,2,3)))</f>
        <v>0</v>
      </c>
      <c r="S64" s="358"/>
      <c r="T64" s="193"/>
      <c r="U64" s="200"/>
      <c r="V64" s="193"/>
      <c r="AY64" t="str">
        <f t="shared" ref="AY64:BJ64" si="123">IF(AY65="","",COUNTIF($E65:$P65,AY65))</f>
        <v/>
      </c>
      <c r="AZ64" t="str">
        <f t="shared" si="123"/>
        <v/>
      </c>
      <c r="BA64" t="str">
        <f t="shared" si="123"/>
        <v/>
      </c>
      <c r="BB64" t="str">
        <f t="shared" si="123"/>
        <v/>
      </c>
      <c r="BC64" t="str">
        <f t="shared" si="123"/>
        <v/>
      </c>
      <c r="BD64" t="str">
        <f t="shared" si="123"/>
        <v/>
      </c>
      <c r="BE64" t="str">
        <f t="shared" si="123"/>
        <v/>
      </c>
      <c r="BF64" t="str">
        <f t="shared" si="123"/>
        <v/>
      </c>
      <c r="BG64" t="str">
        <f t="shared" si="123"/>
        <v/>
      </c>
      <c r="BH64" t="str">
        <f t="shared" si="123"/>
        <v/>
      </c>
      <c r="BI64" t="str">
        <f t="shared" si="123"/>
        <v/>
      </c>
      <c r="BJ64" t="str">
        <f t="shared" si="123"/>
        <v/>
      </c>
      <c r="BK64" s="340"/>
      <c r="BL64" s="34">
        <f>IF($Q65=E65,IF(COUNTIF(E65:$P65,E65)&gt;$R64,E64,$Q64),E64)</f>
        <v>0</v>
      </c>
      <c r="BM64" s="34">
        <f>IF($Q65=F65,IF(COUNTIF(F65:$P65,F65)&gt;$R64,F64,$Q64),F64)</f>
        <v>0</v>
      </c>
      <c r="BN64" s="34">
        <f>IF($Q65=G65,IF(COUNTIF(G65:$P65,G65)&gt;$R64,G64,$Q64),G64)</f>
        <v>0</v>
      </c>
      <c r="BO64" s="34">
        <f>IF($Q65=H65,IF(COUNTIF(H65:$P65,H65)&gt;$R64,H64,$Q64),H64)</f>
        <v>0</v>
      </c>
      <c r="BP64" s="34">
        <f>IF($Q65=I65,IF(COUNTIF(I65:$P65,I65)&gt;$R64,I64,$Q64),I64)</f>
        <v>0</v>
      </c>
      <c r="BQ64" s="34">
        <f>IF($Q65=J65,IF(COUNTIF(J65:$P65,J65)&gt;$R64,J64,$Q64),J64)</f>
        <v>0</v>
      </c>
      <c r="BR64" s="34">
        <f>IF($Q65=K65,IF(COUNTIF(K65:$P65,K65)&gt;$R64,K64,$Q64),K64)</f>
        <v>0</v>
      </c>
      <c r="BS64" s="34">
        <f>IF($Q65=L65,IF(COUNTIF(L65:$P65,L65)&gt;$R64,L64,$Q64),L64)</f>
        <v>0</v>
      </c>
      <c r="BT64" s="34">
        <f>IF($Q65=M65,IF(COUNTIF(M65:$P65,M65)&gt;$R64,M64,$Q64),M64)</f>
        <v>0</v>
      </c>
      <c r="BU64" s="34">
        <f>IF($Q65=N65,IF(COUNTIF(N65:$P65,N65)&gt;$R64,N64,$Q64),N64)</f>
        <v>0</v>
      </c>
      <c r="BV64" s="34">
        <f>IF($Q65=O65,IF(COUNTIF(O65:$P65,O65)&gt;$R64,O64,$Q64),O64)</f>
        <v>0</v>
      </c>
      <c r="BW64" s="34">
        <f>IF($Q65=P65,IF(COUNTIF(P65:$P65,P65)&gt;$R64,P64,$Q64),P64)</f>
        <v>0</v>
      </c>
      <c r="BX64" t="str">
        <f>IF(BX63="",IF(G63="",IF(F63="",E63,F63),G63),"")</f>
        <v/>
      </c>
    </row>
    <row r="65" spans="1:76" ht="12.75" customHeight="1" x14ac:dyDescent="0.2">
      <c r="A65" s="349"/>
      <c r="B65" s="352"/>
      <c r="C65" s="346"/>
      <c r="D65" s="177" t="s">
        <v>44</v>
      </c>
      <c r="E65" s="252" t="str">
        <f>IF(E63&gt;0,1,"")</f>
        <v/>
      </c>
      <c r="F65" s="252" t="str">
        <f t="shared" ref="F65:P65" si="124">IF(F63&gt;0,1,"")</f>
        <v/>
      </c>
      <c r="G65" s="252" t="str">
        <f t="shared" si="124"/>
        <v/>
      </c>
      <c r="H65" s="252" t="str">
        <f t="shared" si="124"/>
        <v/>
      </c>
      <c r="I65" s="252" t="str">
        <f t="shared" si="124"/>
        <v/>
      </c>
      <c r="J65" s="252" t="str">
        <f t="shared" si="124"/>
        <v/>
      </c>
      <c r="K65" s="252" t="str">
        <f t="shared" si="124"/>
        <v/>
      </c>
      <c r="L65" s="252" t="str">
        <f t="shared" si="124"/>
        <v/>
      </c>
      <c r="M65" s="175" t="str">
        <f t="shared" si="124"/>
        <v/>
      </c>
      <c r="N65" s="175" t="str">
        <f t="shared" si="124"/>
        <v/>
      </c>
      <c r="O65" s="175" t="str">
        <f t="shared" si="124"/>
        <v/>
      </c>
      <c r="P65" s="175" t="str">
        <f t="shared" si="124"/>
        <v/>
      </c>
      <c r="Q65" s="184" t="str">
        <f t="shared" ref="Q65" si="125">IF(BK63="","",BK63)</f>
        <v/>
      </c>
      <c r="R65" s="38" t="str">
        <f>IF(BK63="","",BK63)</f>
        <v/>
      </c>
      <c r="S65" s="359"/>
      <c r="T65" s="193"/>
      <c r="U65" s="200"/>
      <c r="V65" s="193"/>
      <c r="AY65" t="str">
        <f>IF(E65="","",E65)</f>
        <v/>
      </c>
      <c r="AZ65" t="str">
        <f>IF(OR(E65=F65,COUNTIF($AY65:AY65,F65)&gt;0),"",F65)</f>
        <v/>
      </c>
      <c r="BA65" t="str">
        <f>IF(OR(F65=G65,COUNTIF($AY65:AZ65,G65)&gt;0),"",G65)</f>
        <v/>
      </c>
      <c r="BB65" t="str">
        <f>IF(OR(G65=H65,COUNTIF($AY65:BA65,H65)&gt;0),"",H65)</f>
        <v/>
      </c>
      <c r="BC65" t="str">
        <f>IF(OR(H65=I65,COUNTIF($AY65:BB65,I65)&gt;0),"",I65)</f>
        <v/>
      </c>
      <c r="BD65" t="str">
        <f>IF(OR(I65=J65,COUNTIF($AY65:BC65,J65)&gt;0),"",J65)</f>
        <v/>
      </c>
      <c r="BE65" t="str">
        <f>IF(OR(J65=K65,COUNTIF($AY65:BD65,K65)&gt;0),"",K65)</f>
        <v/>
      </c>
      <c r="BF65" t="str">
        <f>IF(OR(K65=L65,COUNTIF($AY65:BE65,L65)&gt;0),"",L65)</f>
        <v/>
      </c>
      <c r="BG65" t="str">
        <f>IF(OR(L65=M65,COUNTIF($AY65:BF65,M65)&gt;0),"",M65)</f>
        <v/>
      </c>
      <c r="BH65" t="str">
        <f>IF(OR(M65=N65,COUNTIF($AY65:BG65,N65)&gt;0),"",N65)</f>
        <v/>
      </c>
      <c r="BI65" t="str">
        <f>IF(OR(N65=O65,COUNTIF($AY65:BH65,O65)&gt;0),"",O65)</f>
        <v/>
      </c>
      <c r="BJ65" t="str">
        <f>IF(OR(O65=P65,COUNTIF($AY65:BI65,P65)&gt;0),"",P65)</f>
        <v/>
      </c>
      <c r="BK65" s="340"/>
      <c r="BL65" s="34" t="str">
        <f>IF($Q65=E65,IF(COUNTIF(E65:$P65,E65)&gt;$R64,E65,$Q65),E65)</f>
        <v/>
      </c>
      <c r="BM65" s="34" t="str">
        <f>IF($Q65=F65,IF(COUNTIF(F65:$P65,F65)&gt;$R64,F65,$Q65),F65)</f>
        <v/>
      </c>
      <c r="BN65" s="34" t="str">
        <f>IF($Q65=G65,IF(COUNTIF(G65:$P65,G65)&gt;$R64,G65,$Q65),G65)</f>
        <v/>
      </c>
      <c r="BO65" s="34" t="str">
        <f>IF($Q65=H65,IF(COUNTIF(H65:$P65,H65)&gt;$R64,H65,$Q65),H65)</f>
        <v/>
      </c>
      <c r="BP65" s="34" t="str">
        <f>IF($Q65=I65,IF(COUNTIF(I65:$P65,I65)&gt;$R64,I65,$Q65),I65)</f>
        <v/>
      </c>
      <c r="BQ65" s="34" t="str">
        <f>IF($Q65=J65,IF(COUNTIF(J65:$P65,J65)&gt;$R64,J65,$Q65),J65)</f>
        <v/>
      </c>
      <c r="BR65" s="34" t="str">
        <f>IF($Q65=K65,IF(COUNTIF(K65:$P65,K65)&gt;$R64,K65,$Q65),K65)</f>
        <v/>
      </c>
      <c r="BS65" s="34" t="str">
        <f>IF($Q65=L65,IF(COUNTIF(L65:$P65,L65)&gt;$R64,L65,$Q65),L65)</f>
        <v/>
      </c>
      <c r="BT65" s="34" t="str">
        <f>IF($Q65=M65,IF(COUNTIF(M65:$P65,M65)&gt;$R64,M65,$Q65),M65)</f>
        <v/>
      </c>
      <c r="BU65" s="34" t="str">
        <f>IF($Q65=N65,IF(COUNTIF(N65:$P65,N65)&gt;$R64,N65,$Q65),N65)</f>
        <v/>
      </c>
      <c r="BV65" s="34" t="str">
        <f>IF($Q65=O65,IF(COUNTIF(O65:$P65,O65)&gt;$R64,O65,$Q65),O65)</f>
        <v/>
      </c>
      <c r="BW65" s="34" t="str">
        <f>IF($Q65=P65,IF(COUNTIF(P65:$P65,P65)&gt;$R64,P65,$Q65),P65)</f>
        <v/>
      </c>
      <c r="BX65" t="str">
        <f>IF(BX63&gt;0,BX63,BX64)</f>
        <v/>
      </c>
    </row>
    <row r="66" spans="1:76" ht="12.75" customHeight="1" x14ac:dyDescent="0.2">
      <c r="A66" s="347">
        <v>22</v>
      </c>
      <c r="B66" s="350"/>
      <c r="C66" s="344"/>
      <c r="D66" s="176" t="s">
        <v>38</v>
      </c>
      <c r="E66" s="252"/>
      <c r="F66" s="252"/>
      <c r="G66" s="252"/>
      <c r="H66" s="252"/>
      <c r="I66" s="252"/>
      <c r="J66" s="252"/>
      <c r="K66" s="252"/>
      <c r="L66" s="252"/>
      <c r="M66" s="175"/>
      <c r="N66" s="175"/>
      <c r="O66" s="175"/>
      <c r="P66" s="175"/>
      <c r="Q66" s="183" t="str">
        <f t="shared" ref="Q66" si="126">IF(BK66="","",BX68)</f>
        <v/>
      </c>
      <c r="R66" s="172"/>
      <c r="S66" s="357" t="str">
        <f>IF((COUNTBLANK(E66:Q66)+COUNTBLANK(E67:Q67)+COUNTBLANK(E68:Q68))/3=COUNTBLANK(E66:Q66),"","Bitte alle drei Zeilen ausfüllen")</f>
        <v/>
      </c>
      <c r="T66" s="193"/>
      <c r="U66" s="200"/>
      <c r="V66" s="193"/>
      <c r="W66">
        <f t="shared" ref="W66:AH66" si="127">IF(E66=4.5,E67,0)</f>
        <v>0</v>
      </c>
      <c r="X66">
        <f t="shared" si="127"/>
        <v>0</v>
      </c>
      <c r="Y66">
        <f t="shared" si="127"/>
        <v>0</v>
      </c>
      <c r="Z66">
        <f t="shared" si="127"/>
        <v>0</v>
      </c>
      <c r="AA66">
        <f t="shared" si="127"/>
        <v>0</v>
      </c>
      <c r="AB66">
        <f t="shared" si="127"/>
        <v>0</v>
      </c>
      <c r="AC66">
        <f t="shared" si="127"/>
        <v>0</v>
      </c>
      <c r="AD66">
        <f t="shared" si="127"/>
        <v>0</v>
      </c>
      <c r="AE66">
        <f t="shared" si="127"/>
        <v>0</v>
      </c>
      <c r="AF66">
        <f t="shared" si="127"/>
        <v>0</v>
      </c>
      <c r="AG66">
        <f t="shared" si="127"/>
        <v>0</v>
      </c>
      <c r="AH66">
        <f t="shared" si="127"/>
        <v>0</v>
      </c>
      <c r="AJ66">
        <f t="shared" ref="AJ66:AU66" si="128">IF(E66=4.5,1,0)</f>
        <v>0</v>
      </c>
      <c r="AK66">
        <f t="shared" si="128"/>
        <v>0</v>
      </c>
      <c r="AL66">
        <f t="shared" si="128"/>
        <v>0</v>
      </c>
      <c r="AM66">
        <f t="shared" si="128"/>
        <v>0</v>
      </c>
      <c r="AN66">
        <f t="shared" si="128"/>
        <v>0</v>
      </c>
      <c r="AO66">
        <f t="shared" si="128"/>
        <v>0</v>
      </c>
      <c r="AP66">
        <f t="shared" si="128"/>
        <v>0</v>
      </c>
      <c r="AQ66">
        <f t="shared" si="128"/>
        <v>0</v>
      </c>
      <c r="AR66">
        <f t="shared" si="128"/>
        <v>0</v>
      </c>
      <c r="AS66">
        <f t="shared" si="128"/>
        <v>0</v>
      </c>
      <c r="AT66">
        <f t="shared" si="128"/>
        <v>0</v>
      </c>
      <c r="AU66">
        <f t="shared" si="128"/>
        <v>0</v>
      </c>
      <c r="BK66" s="340" t="str">
        <f>IF(ISNA(HLOOKUP(MAX($AY67:$BJ67),$AY67:$BJ68,2,FALSE)),"",IF(R67&gt;0,IF(COUNTIF($AY67:$BJ67,MAX($AY67:$BJ67))&gt;1,HLOOKUP(MAX($AY67:$BJ67),$AY67:$BJ68,2),HLOOKUP(MAX($AY67:$BJ67),$AY67:$BJ68,2,FALSE)),""))</f>
        <v/>
      </c>
      <c r="BL66" s="34">
        <f>IF(E68="",0,IF($Q68=E68,IF(COUNTIF(E68:$P68,E68)&gt;$R67,E66,$Q66),E66))</f>
        <v>0</v>
      </c>
      <c r="BM66" s="34">
        <f>IF(F68="",0,IF($Q68=F68,IF(COUNTIF(F68:$P68,F68)&gt;$R67,F66,$Q66),F66))</f>
        <v>0</v>
      </c>
      <c r="BN66" s="34">
        <f>IF(G68="",0,IF($Q68=G68,IF(COUNTIF(G68:$P68,G68)&gt;$R67,G66,$Q66),G66))</f>
        <v>0</v>
      </c>
      <c r="BO66" s="34">
        <f>IF(H68="",0,IF($Q68=H68,IF(COUNTIF(H68:$P68,H68)&gt;$R67,H66,$Q66),H66))</f>
        <v>0</v>
      </c>
      <c r="BP66" s="34">
        <f>IF(I68="",0,IF($Q68=I68,IF(COUNTIF(I68:$P68,I68)&gt;$R67,I66,$Q66),I66))</f>
        <v>0</v>
      </c>
      <c r="BQ66" s="34">
        <f>IF(J68="",0,IF($Q68=J68,IF(COUNTIF(J68:$P68,J68)&gt;$R67,J66,$Q66),J66))</f>
        <v>0</v>
      </c>
      <c r="BR66" s="34">
        <f>IF(K68="",0,IF($Q68=K68,IF(COUNTIF(K68:$P68,K68)&gt;$R67,K66,$Q66),K66))</f>
        <v>0</v>
      </c>
      <c r="BS66" s="34">
        <f>IF(L68="",0,IF($Q68=L68,IF(COUNTIF(L68:$P68,L68)&gt;$R67,L66,$Q66),L66))</f>
        <v>0</v>
      </c>
      <c r="BT66" s="34">
        <f>IF(M68="",0,IF($Q68=M68,IF(COUNTIF(M68:$P68,M68)&gt;$R67,M66,$Q66),M66))</f>
        <v>0</v>
      </c>
      <c r="BU66" s="34">
        <f>IF(N68="",0,IF($Q68=N68,IF(COUNTIF(N68:$P68,N68)&gt;$R67,N66,$Q66),N66))</f>
        <v>0</v>
      </c>
      <c r="BV66" s="34">
        <f>IF(O68="",0,IF($Q68=O68,IF(COUNTIF(O68:$P68,O68)&gt;$R67,O66,$Q66),O66))</f>
        <v>0</v>
      </c>
      <c r="BW66" s="34">
        <f>IF(P68="",0,IF($Q68=P68,IF(COUNTIF(P68:$P68,P68)&gt;$R67,P66,$Q66),P66))</f>
        <v>0</v>
      </c>
      <c r="BX66">
        <f>IF(P66="",IF(O66="",IF(N66="",IF(M66="",IF(L66="",IF(K66="",IF(J66="",IF(I66="",H66,I66),J66),K66),L66),M66),N66),O66),P66)</f>
        <v>0</v>
      </c>
    </row>
    <row r="67" spans="1:76" ht="12.75" customHeight="1" x14ac:dyDescent="0.2">
      <c r="A67" s="348"/>
      <c r="B67" s="351"/>
      <c r="C67" s="345"/>
      <c r="D67" s="176" t="s">
        <v>42</v>
      </c>
      <c r="E67" s="252"/>
      <c r="F67" s="252"/>
      <c r="G67" s="252"/>
      <c r="H67" s="252"/>
      <c r="I67" s="252"/>
      <c r="J67" s="252"/>
      <c r="K67" s="252"/>
      <c r="L67" s="252"/>
      <c r="M67" s="175"/>
      <c r="N67" s="175"/>
      <c r="O67" s="175"/>
      <c r="P67" s="175"/>
      <c r="Q67" s="183"/>
      <c r="R67" s="35">
        <f>IF(R66&lt;15,0,IF(R66&lt;30,1,IF(R66&lt;45,2,3)))</f>
        <v>0</v>
      </c>
      <c r="S67" s="358"/>
      <c r="T67" s="193"/>
      <c r="U67" s="200"/>
      <c r="V67" s="193"/>
      <c r="AY67" t="str">
        <f t="shared" ref="AY67:BJ67" si="129">IF(AY68="","",COUNTIF($E68:$P68,AY68))</f>
        <v/>
      </c>
      <c r="AZ67" t="str">
        <f t="shared" si="129"/>
        <v/>
      </c>
      <c r="BA67" t="str">
        <f t="shared" si="129"/>
        <v/>
      </c>
      <c r="BB67" t="str">
        <f t="shared" si="129"/>
        <v/>
      </c>
      <c r="BC67" t="str">
        <f t="shared" si="129"/>
        <v/>
      </c>
      <c r="BD67" t="str">
        <f t="shared" si="129"/>
        <v/>
      </c>
      <c r="BE67" t="str">
        <f t="shared" si="129"/>
        <v/>
      </c>
      <c r="BF67" t="str">
        <f t="shared" si="129"/>
        <v/>
      </c>
      <c r="BG67" t="str">
        <f t="shared" si="129"/>
        <v/>
      </c>
      <c r="BH67" t="str">
        <f t="shared" si="129"/>
        <v/>
      </c>
      <c r="BI67" t="str">
        <f t="shared" si="129"/>
        <v/>
      </c>
      <c r="BJ67" t="str">
        <f t="shared" si="129"/>
        <v/>
      </c>
      <c r="BK67" s="340"/>
      <c r="BL67" s="34">
        <f>IF($Q68=E68,IF(COUNTIF(E68:$P68,E68)&gt;$R67,E67,$Q67),E67)</f>
        <v>0</v>
      </c>
      <c r="BM67" s="34">
        <f>IF($Q68=F68,IF(COUNTIF(F68:$P68,F68)&gt;$R67,F67,$Q67),F67)</f>
        <v>0</v>
      </c>
      <c r="BN67" s="34">
        <f>IF($Q68=G68,IF(COUNTIF(G68:$P68,G68)&gt;$R67,G67,$Q67),G67)</f>
        <v>0</v>
      </c>
      <c r="BO67" s="34">
        <f>IF($Q68=H68,IF(COUNTIF(H68:$P68,H68)&gt;$R67,H67,$Q67),H67)</f>
        <v>0</v>
      </c>
      <c r="BP67" s="34">
        <f>IF($Q68=I68,IF(COUNTIF(I68:$P68,I68)&gt;$R67,I67,$Q67),I67)</f>
        <v>0</v>
      </c>
      <c r="BQ67" s="34">
        <f>IF($Q68=J68,IF(COUNTIF(J68:$P68,J68)&gt;$R67,J67,$Q67),J67)</f>
        <v>0</v>
      </c>
      <c r="BR67" s="34">
        <f>IF($Q68=K68,IF(COUNTIF(K68:$P68,K68)&gt;$R67,K67,$Q67),K67)</f>
        <v>0</v>
      </c>
      <c r="BS67" s="34">
        <f>IF($Q68=L68,IF(COUNTIF(L68:$P68,L68)&gt;$R67,L67,$Q67),L67)</f>
        <v>0</v>
      </c>
      <c r="BT67" s="34">
        <f>IF($Q68=M68,IF(COUNTIF(M68:$P68,M68)&gt;$R67,M67,$Q67),M67)</f>
        <v>0</v>
      </c>
      <c r="BU67" s="34">
        <f>IF($Q68=N68,IF(COUNTIF(N68:$P68,N68)&gt;$R67,N67,$Q67),N67)</f>
        <v>0</v>
      </c>
      <c r="BV67" s="34">
        <f>IF($Q68=O68,IF(COUNTIF(O68:$P68,O68)&gt;$R67,O67,$Q67),O67)</f>
        <v>0</v>
      </c>
      <c r="BW67" s="34">
        <f>IF($Q68=P68,IF(COUNTIF(P68:$P68,P68)&gt;$R67,P67,$Q67),P67)</f>
        <v>0</v>
      </c>
      <c r="BX67" t="str">
        <f>IF(BX66="",IF(G66="",IF(F66="",E66,F66),G66),"")</f>
        <v/>
      </c>
    </row>
    <row r="68" spans="1:76" ht="12.75" customHeight="1" x14ac:dyDescent="0.2">
      <c r="A68" s="349"/>
      <c r="B68" s="352"/>
      <c r="C68" s="346"/>
      <c r="D68" s="177" t="s">
        <v>44</v>
      </c>
      <c r="E68" s="252" t="str">
        <f>IF(E66&gt;0,1,"")</f>
        <v/>
      </c>
      <c r="F68" s="252" t="str">
        <f t="shared" ref="F68:P68" si="130">IF(F66&gt;0,1,"")</f>
        <v/>
      </c>
      <c r="G68" s="252" t="str">
        <f t="shared" si="130"/>
        <v/>
      </c>
      <c r="H68" s="252" t="str">
        <f t="shared" si="130"/>
        <v/>
      </c>
      <c r="I68" s="252" t="str">
        <f t="shared" si="130"/>
        <v/>
      </c>
      <c r="J68" s="252" t="str">
        <f t="shared" si="130"/>
        <v/>
      </c>
      <c r="K68" s="252" t="str">
        <f t="shared" si="130"/>
        <v/>
      </c>
      <c r="L68" s="252" t="str">
        <f t="shared" si="130"/>
        <v/>
      </c>
      <c r="M68" s="175" t="str">
        <f t="shared" si="130"/>
        <v/>
      </c>
      <c r="N68" s="175" t="str">
        <f t="shared" si="130"/>
        <v/>
      </c>
      <c r="O68" s="175" t="str">
        <f t="shared" si="130"/>
        <v/>
      </c>
      <c r="P68" s="175" t="str">
        <f t="shared" si="130"/>
        <v/>
      </c>
      <c r="Q68" s="184" t="str">
        <f t="shared" ref="Q68" si="131">IF(BK66="","",BK66)</f>
        <v/>
      </c>
      <c r="R68" s="38" t="str">
        <f>IF(BK66="","",BK66)</f>
        <v/>
      </c>
      <c r="S68" s="359"/>
      <c r="T68" s="193"/>
      <c r="U68" s="200"/>
      <c r="V68" s="193"/>
      <c r="AY68" t="str">
        <f>IF(E68="","",E68)</f>
        <v/>
      </c>
      <c r="AZ68" t="str">
        <f>IF(OR(E68=F68,COUNTIF($AY68:AY68,F68)&gt;0),"",F68)</f>
        <v/>
      </c>
      <c r="BA68" t="str">
        <f>IF(OR(F68=G68,COUNTIF($AY68:AZ68,G68)&gt;0),"",G68)</f>
        <v/>
      </c>
      <c r="BB68" t="str">
        <f>IF(OR(G68=H68,COUNTIF($AY68:BA68,H68)&gt;0),"",H68)</f>
        <v/>
      </c>
      <c r="BC68" t="str">
        <f>IF(OR(H68=I68,COUNTIF($AY68:BB68,I68)&gt;0),"",I68)</f>
        <v/>
      </c>
      <c r="BD68" t="str">
        <f>IF(OR(I68=J68,COUNTIF($AY68:BC68,J68)&gt;0),"",J68)</f>
        <v/>
      </c>
      <c r="BE68" t="str">
        <f>IF(OR(J68=K68,COUNTIF($AY68:BD68,K68)&gt;0),"",K68)</f>
        <v/>
      </c>
      <c r="BF68" t="str">
        <f>IF(OR(K68=L68,COUNTIF($AY68:BE68,L68)&gt;0),"",L68)</f>
        <v/>
      </c>
      <c r="BG68" t="str">
        <f>IF(OR(L68=M68,COUNTIF($AY68:BF68,M68)&gt;0),"",M68)</f>
        <v/>
      </c>
      <c r="BH68" t="str">
        <f>IF(OR(M68=N68,COUNTIF($AY68:BG68,N68)&gt;0),"",N68)</f>
        <v/>
      </c>
      <c r="BI68" t="str">
        <f>IF(OR(N68=O68,COUNTIF($AY68:BH68,O68)&gt;0),"",O68)</f>
        <v/>
      </c>
      <c r="BJ68" t="str">
        <f>IF(OR(O68=P68,COUNTIF($AY68:BI68,P68)&gt;0),"",P68)</f>
        <v/>
      </c>
      <c r="BK68" s="340"/>
      <c r="BL68" s="34" t="str">
        <f>IF($Q68=E68,IF(COUNTIF(E68:$P68,E68)&gt;$R67,E68,$Q68),E68)</f>
        <v/>
      </c>
      <c r="BM68" s="34" t="str">
        <f>IF($Q68=F68,IF(COUNTIF(F68:$P68,F68)&gt;$R67,F68,$Q68),F68)</f>
        <v/>
      </c>
      <c r="BN68" s="34" t="str">
        <f>IF($Q68=G68,IF(COUNTIF(G68:$P68,G68)&gt;$R67,G68,$Q68),G68)</f>
        <v/>
      </c>
      <c r="BO68" s="34" t="str">
        <f>IF($Q68=H68,IF(COUNTIF(H68:$P68,H68)&gt;$R67,H68,$Q68),H68)</f>
        <v/>
      </c>
      <c r="BP68" s="34" t="str">
        <f>IF($Q68=I68,IF(COUNTIF(I68:$P68,I68)&gt;$R67,I68,$Q68),I68)</f>
        <v/>
      </c>
      <c r="BQ68" s="34" t="str">
        <f>IF($Q68=J68,IF(COUNTIF(J68:$P68,J68)&gt;$R67,J68,$Q68),J68)</f>
        <v/>
      </c>
      <c r="BR68" s="34" t="str">
        <f>IF($Q68=K68,IF(COUNTIF(K68:$P68,K68)&gt;$R67,K68,$Q68),K68)</f>
        <v/>
      </c>
      <c r="BS68" s="34" t="str">
        <f>IF($Q68=L68,IF(COUNTIF(L68:$P68,L68)&gt;$R67,L68,$Q68),L68)</f>
        <v/>
      </c>
      <c r="BT68" s="34" t="str">
        <f>IF($Q68=M68,IF(COUNTIF(M68:$P68,M68)&gt;$R67,M68,$Q68),M68)</f>
        <v/>
      </c>
      <c r="BU68" s="34" t="str">
        <f>IF($Q68=N68,IF(COUNTIF(N68:$P68,N68)&gt;$R67,N68,$Q68),N68)</f>
        <v/>
      </c>
      <c r="BV68" s="34" t="str">
        <f>IF($Q68=O68,IF(COUNTIF(O68:$P68,O68)&gt;$R67,O68,$Q68),O68)</f>
        <v/>
      </c>
      <c r="BW68" s="34" t="str">
        <f>IF($Q68=P68,IF(COUNTIF(P68:$P68,P68)&gt;$R67,P68,$Q68),P68)</f>
        <v/>
      </c>
      <c r="BX68" t="str">
        <f>IF(BX66&gt;0,BX66,BX67)</f>
        <v/>
      </c>
    </row>
    <row r="69" spans="1:76" ht="12.75" customHeight="1" x14ac:dyDescent="0.2">
      <c r="A69" s="347">
        <v>23</v>
      </c>
      <c r="B69" s="350"/>
      <c r="C69" s="344"/>
      <c r="D69" s="176" t="s">
        <v>38</v>
      </c>
      <c r="E69" s="252"/>
      <c r="F69" s="252"/>
      <c r="G69" s="252"/>
      <c r="H69" s="252"/>
      <c r="I69" s="252"/>
      <c r="J69" s="252"/>
      <c r="K69" s="252"/>
      <c r="L69" s="252"/>
      <c r="M69" s="175"/>
      <c r="N69" s="175"/>
      <c r="O69" s="175"/>
      <c r="P69" s="175"/>
      <c r="Q69" s="183" t="str">
        <f t="shared" ref="Q69" si="132">IF(BK69="","",BX71)</f>
        <v/>
      </c>
      <c r="R69" s="172"/>
      <c r="S69" s="357" t="str">
        <f>IF((COUNTBLANK(E69:Q69)+COUNTBLANK(E70:Q70)+COUNTBLANK(E71:Q71))/3=COUNTBLANK(E69:Q69),"","Bitte alle drei Zeilen ausfüllen")</f>
        <v/>
      </c>
      <c r="T69" s="193"/>
      <c r="U69" s="200"/>
      <c r="V69" s="193"/>
      <c r="W69">
        <f t="shared" ref="W69:AH69" si="133">IF(E69=4.5,E70,0)</f>
        <v>0</v>
      </c>
      <c r="X69">
        <f t="shared" si="133"/>
        <v>0</v>
      </c>
      <c r="Y69">
        <f t="shared" si="133"/>
        <v>0</v>
      </c>
      <c r="Z69">
        <f t="shared" si="133"/>
        <v>0</v>
      </c>
      <c r="AA69">
        <f t="shared" si="133"/>
        <v>0</v>
      </c>
      <c r="AB69">
        <f t="shared" si="133"/>
        <v>0</v>
      </c>
      <c r="AC69">
        <f t="shared" si="133"/>
        <v>0</v>
      </c>
      <c r="AD69">
        <f t="shared" si="133"/>
        <v>0</v>
      </c>
      <c r="AE69">
        <f t="shared" si="133"/>
        <v>0</v>
      </c>
      <c r="AF69">
        <f t="shared" si="133"/>
        <v>0</v>
      </c>
      <c r="AG69">
        <f t="shared" si="133"/>
        <v>0</v>
      </c>
      <c r="AH69">
        <f t="shared" si="133"/>
        <v>0</v>
      </c>
      <c r="AJ69">
        <f t="shared" ref="AJ69:AU69" si="134">IF(E69=4.5,1,0)</f>
        <v>0</v>
      </c>
      <c r="AK69">
        <f t="shared" si="134"/>
        <v>0</v>
      </c>
      <c r="AL69">
        <f t="shared" si="134"/>
        <v>0</v>
      </c>
      <c r="AM69">
        <f t="shared" si="134"/>
        <v>0</v>
      </c>
      <c r="AN69">
        <f t="shared" si="134"/>
        <v>0</v>
      </c>
      <c r="AO69">
        <f t="shared" si="134"/>
        <v>0</v>
      </c>
      <c r="AP69">
        <f t="shared" si="134"/>
        <v>0</v>
      </c>
      <c r="AQ69">
        <f t="shared" si="134"/>
        <v>0</v>
      </c>
      <c r="AR69">
        <f t="shared" si="134"/>
        <v>0</v>
      </c>
      <c r="AS69">
        <f t="shared" si="134"/>
        <v>0</v>
      </c>
      <c r="AT69">
        <f t="shared" si="134"/>
        <v>0</v>
      </c>
      <c r="AU69">
        <f t="shared" si="134"/>
        <v>0</v>
      </c>
      <c r="BK69" s="340" t="str">
        <f>IF(ISNA(HLOOKUP(MAX($AY70:$BJ70),$AY70:$BJ71,2,FALSE)),"",IF(R70&gt;0,IF(COUNTIF($AY70:$BJ70,MAX($AY70:$BJ70))&gt;1,HLOOKUP(MAX($AY70:$BJ70),$AY70:$BJ71,2),HLOOKUP(MAX($AY70:$BJ70),$AY70:$BJ71,2,FALSE)),""))</f>
        <v/>
      </c>
      <c r="BL69" s="34">
        <f>IF(E71="",0,IF($Q71=E71,IF(COUNTIF(E71:$P71,E71)&gt;$R70,E69,$Q69),E69))</f>
        <v>0</v>
      </c>
      <c r="BM69" s="34">
        <f>IF(F71="",0,IF($Q71=F71,IF(COUNTIF(F71:$P71,F71)&gt;$R70,F69,$Q69),F69))</f>
        <v>0</v>
      </c>
      <c r="BN69" s="34">
        <f>IF(G71="",0,IF($Q71=G71,IF(COUNTIF(G71:$P71,G71)&gt;$R70,G69,$Q69),G69))</f>
        <v>0</v>
      </c>
      <c r="BO69" s="34">
        <f>IF(H71="",0,IF($Q71=H71,IF(COUNTIF(H71:$P71,H71)&gt;$R70,H69,$Q69),H69))</f>
        <v>0</v>
      </c>
      <c r="BP69" s="34">
        <f>IF(I71="",0,IF($Q71=I71,IF(COUNTIF(I71:$P71,I71)&gt;$R70,I69,$Q69),I69))</f>
        <v>0</v>
      </c>
      <c r="BQ69" s="34">
        <f>IF(J71="",0,IF($Q71=J71,IF(COUNTIF(J71:$P71,J71)&gt;$R70,J69,$Q69),J69))</f>
        <v>0</v>
      </c>
      <c r="BR69" s="34">
        <f>IF(K71="",0,IF($Q71=K71,IF(COUNTIF(K71:$P71,K71)&gt;$R70,K69,$Q69),K69))</f>
        <v>0</v>
      </c>
      <c r="BS69" s="34">
        <f>IF(L71="",0,IF($Q71=L71,IF(COUNTIF(L71:$P71,L71)&gt;$R70,L69,$Q69),L69))</f>
        <v>0</v>
      </c>
      <c r="BT69" s="34">
        <f>IF(M71="",0,IF($Q71=M71,IF(COUNTIF(M71:$P71,M71)&gt;$R70,M69,$Q69),M69))</f>
        <v>0</v>
      </c>
      <c r="BU69" s="34">
        <f>IF(N71="",0,IF($Q71=N71,IF(COUNTIF(N71:$P71,N71)&gt;$R70,N69,$Q69),N69))</f>
        <v>0</v>
      </c>
      <c r="BV69" s="34">
        <f>IF(O71="",0,IF($Q71=O71,IF(COUNTIF(O71:$P71,O71)&gt;$R70,O69,$Q69),O69))</f>
        <v>0</v>
      </c>
      <c r="BW69" s="34">
        <f>IF(P71="",0,IF($Q71=P71,IF(COUNTIF(P71:$P71,P71)&gt;$R70,P69,$Q69),P69))</f>
        <v>0</v>
      </c>
      <c r="BX69">
        <f>IF(P69="",IF(O69="",IF(N69="",IF(M69="",IF(L69="",IF(K69="",IF(J69="",IF(I69="",H69,I69),J69),K69),L69),M69),N69),O69),P69)</f>
        <v>0</v>
      </c>
    </row>
    <row r="70" spans="1:76" ht="12.75" customHeight="1" x14ac:dyDescent="0.2">
      <c r="A70" s="348"/>
      <c r="B70" s="351"/>
      <c r="C70" s="345"/>
      <c r="D70" s="176" t="s">
        <v>42</v>
      </c>
      <c r="E70" s="252"/>
      <c r="F70" s="252"/>
      <c r="G70" s="252"/>
      <c r="H70" s="252"/>
      <c r="I70" s="252"/>
      <c r="J70" s="252"/>
      <c r="K70" s="252"/>
      <c r="L70" s="252"/>
      <c r="M70" s="175"/>
      <c r="N70" s="175"/>
      <c r="O70" s="175"/>
      <c r="P70" s="175"/>
      <c r="Q70" s="183"/>
      <c r="R70" s="35">
        <f>IF(R69&lt;15,0,IF(R69&lt;30,1,IF(R69&lt;45,2,3)))</f>
        <v>0</v>
      </c>
      <c r="S70" s="358"/>
      <c r="T70" s="193"/>
      <c r="U70" s="200"/>
      <c r="V70" s="193"/>
      <c r="AY70" t="str">
        <f t="shared" ref="AY70:BJ70" si="135">IF(AY71="","",COUNTIF($E71:$P71,AY71))</f>
        <v/>
      </c>
      <c r="AZ70" t="str">
        <f t="shared" si="135"/>
        <v/>
      </c>
      <c r="BA70" t="str">
        <f t="shared" si="135"/>
        <v/>
      </c>
      <c r="BB70" t="str">
        <f t="shared" si="135"/>
        <v/>
      </c>
      <c r="BC70" t="str">
        <f t="shared" si="135"/>
        <v/>
      </c>
      <c r="BD70" t="str">
        <f t="shared" si="135"/>
        <v/>
      </c>
      <c r="BE70" t="str">
        <f t="shared" si="135"/>
        <v/>
      </c>
      <c r="BF70" t="str">
        <f t="shared" si="135"/>
        <v/>
      </c>
      <c r="BG70" t="str">
        <f t="shared" si="135"/>
        <v/>
      </c>
      <c r="BH70" t="str">
        <f t="shared" si="135"/>
        <v/>
      </c>
      <c r="BI70" t="str">
        <f t="shared" si="135"/>
        <v/>
      </c>
      <c r="BJ70" t="str">
        <f t="shared" si="135"/>
        <v/>
      </c>
      <c r="BK70" s="340"/>
      <c r="BL70" s="34">
        <f>IF($Q71=E71,IF(COUNTIF(E71:$P71,E71)&gt;$R70,E70,$Q70),E70)</f>
        <v>0</v>
      </c>
      <c r="BM70" s="34">
        <f>IF($Q71=F71,IF(COUNTIF(F71:$P71,F71)&gt;$R70,F70,$Q70),F70)</f>
        <v>0</v>
      </c>
      <c r="BN70" s="34">
        <f>IF($Q71=G71,IF(COUNTIF(G71:$P71,G71)&gt;$R70,G70,$Q70),G70)</f>
        <v>0</v>
      </c>
      <c r="BO70" s="34">
        <f>IF($Q71=H71,IF(COUNTIF(H71:$P71,H71)&gt;$R70,H70,$Q70),H70)</f>
        <v>0</v>
      </c>
      <c r="BP70" s="34">
        <f>IF($Q71=I71,IF(COUNTIF(I71:$P71,I71)&gt;$R70,I70,$Q70),I70)</f>
        <v>0</v>
      </c>
      <c r="BQ70" s="34">
        <f>IF($Q71=J71,IF(COUNTIF(J71:$P71,J71)&gt;$R70,J70,$Q70),J70)</f>
        <v>0</v>
      </c>
      <c r="BR70" s="34">
        <f>IF($Q71=K71,IF(COUNTIF(K71:$P71,K71)&gt;$R70,K70,$Q70),K70)</f>
        <v>0</v>
      </c>
      <c r="BS70" s="34">
        <f>IF($Q71=L71,IF(COUNTIF(L71:$P71,L71)&gt;$R70,L70,$Q70),L70)</f>
        <v>0</v>
      </c>
      <c r="BT70" s="34">
        <f>IF($Q71=M71,IF(COUNTIF(M71:$P71,M71)&gt;$R70,M70,$Q70),M70)</f>
        <v>0</v>
      </c>
      <c r="BU70" s="34">
        <f>IF($Q71=N71,IF(COUNTIF(N71:$P71,N71)&gt;$R70,N70,$Q70),N70)</f>
        <v>0</v>
      </c>
      <c r="BV70" s="34">
        <f>IF($Q71=O71,IF(COUNTIF(O71:$P71,O71)&gt;$R70,O70,$Q70),O70)</f>
        <v>0</v>
      </c>
      <c r="BW70" s="34">
        <f>IF($Q71=P71,IF(COUNTIF(P71:$P71,P71)&gt;$R70,P70,$Q70),P70)</f>
        <v>0</v>
      </c>
      <c r="BX70" t="str">
        <f>IF(BX69="",IF(G69="",IF(F69="",E69,F69),G69),"")</f>
        <v/>
      </c>
    </row>
    <row r="71" spans="1:76" ht="12.75" customHeight="1" x14ac:dyDescent="0.2">
      <c r="A71" s="349"/>
      <c r="B71" s="352"/>
      <c r="C71" s="346"/>
      <c r="D71" s="177" t="s">
        <v>44</v>
      </c>
      <c r="E71" s="252" t="str">
        <f>IF(E69&gt;0,1,"")</f>
        <v/>
      </c>
      <c r="F71" s="252" t="str">
        <f t="shared" ref="F71:P71" si="136">IF(F69&gt;0,1,"")</f>
        <v/>
      </c>
      <c r="G71" s="252" t="str">
        <f t="shared" si="136"/>
        <v/>
      </c>
      <c r="H71" s="252" t="str">
        <f t="shared" si="136"/>
        <v/>
      </c>
      <c r="I71" s="252" t="str">
        <f t="shared" si="136"/>
        <v/>
      </c>
      <c r="J71" s="252" t="str">
        <f t="shared" si="136"/>
        <v/>
      </c>
      <c r="K71" s="252" t="str">
        <f t="shared" si="136"/>
        <v/>
      </c>
      <c r="L71" s="252" t="str">
        <f t="shared" si="136"/>
        <v/>
      </c>
      <c r="M71" s="175" t="str">
        <f t="shared" si="136"/>
        <v/>
      </c>
      <c r="N71" s="175" t="str">
        <f t="shared" si="136"/>
        <v/>
      </c>
      <c r="O71" s="175" t="str">
        <f t="shared" si="136"/>
        <v/>
      </c>
      <c r="P71" s="175" t="str">
        <f t="shared" si="136"/>
        <v/>
      </c>
      <c r="Q71" s="184" t="str">
        <f t="shared" ref="Q71" si="137">IF(BK69="","",BK69)</f>
        <v/>
      </c>
      <c r="R71" s="38" t="str">
        <f>IF(BK69="","",BK69)</f>
        <v/>
      </c>
      <c r="S71" s="359"/>
      <c r="T71" s="193"/>
      <c r="U71" s="193"/>
      <c r="V71" s="193"/>
      <c r="AY71" t="str">
        <f>IF(E71="","",E71)</f>
        <v/>
      </c>
      <c r="AZ71" t="str">
        <f>IF(OR(E71=F71,COUNTIF($AY71:AY71,F71)&gt;0),"",F71)</f>
        <v/>
      </c>
      <c r="BA71" t="str">
        <f>IF(OR(F71=G71,COUNTIF($AY71:AZ71,G71)&gt;0),"",G71)</f>
        <v/>
      </c>
      <c r="BB71" t="str">
        <f>IF(OR(G71=H71,COUNTIF($AY71:BA71,H71)&gt;0),"",H71)</f>
        <v/>
      </c>
      <c r="BC71" t="str">
        <f>IF(OR(H71=I71,COUNTIF($AY71:BB71,I71)&gt;0),"",I71)</f>
        <v/>
      </c>
      <c r="BD71" t="str">
        <f>IF(OR(I71=J71,COUNTIF($AY71:BC71,J71)&gt;0),"",J71)</f>
        <v/>
      </c>
      <c r="BE71" t="str">
        <f>IF(OR(J71=K71,COUNTIF($AY71:BD71,K71)&gt;0),"",K71)</f>
        <v/>
      </c>
      <c r="BF71" t="str">
        <f>IF(OR(K71=L71,COUNTIF($AY71:BE71,L71)&gt;0),"",L71)</f>
        <v/>
      </c>
      <c r="BG71" t="str">
        <f>IF(OR(L71=M71,COUNTIF($AY71:BF71,M71)&gt;0),"",M71)</f>
        <v/>
      </c>
      <c r="BH71" t="str">
        <f>IF(OR(M71=N71,COUNTIF($AY71:BG71,N71)&gt;0),"",N71)</f>
        <v/>
      </c>
      <c r="BI71" t="str">
        <f>IF(OR(N71=O71,COUNTIF($AY71:BH71,O71)&gt;0),"",O71)</f>
        <v/>
      </c>
      <c r="BJ71" t="str">
        <f>IF(OR(O71=P71,COUNTIF($AY71:BI71,P71)&gt;0),"",P71)</f>
        <v/>
      </c>
      <c r="BK71" s="340"/>
      <c r="BL71" s="34" t="str">
        <f>IF($Q71=E71,IF(COUNTIF(E71:$P71,E71)&gt;$R70,E71,$Q71),E71)</f>
        <v/>
      </c>
      <c r="BM71" s="34" t="str">
        <f>IF($Q71=F71,IF(COUNTIF(F71:$P71,F71)&gt;$R70,F71,$Q71),F71)</f>
        <v/>
      </c>
      <c r="BN71" s="34" t="str">
        <f>IF($Q71=G71,IF(COUNTIF(G71:$P71,G71)&gt;$R70,G71,$Q71),G71)</f>
        <v/>
      </c>
      <c r="BO71" s="34" t="str">
        <f>IF($Q71=H71,IF(COUNTIF(H71:$P71,H71)&gt;$R70,H71,$Q71),H71)</f>
        <v/>
      </c>
      <c r="BP71" s="34" t="str">
        <f>IF($Q71=I71,IF(COUNTIF(I71:$P71,I71)&gt;$R70,I71,$Q71),I71)</f>
        <v/>
      </c>
      <c r="BQ71" s="34" t="str">
        <f>IF($Q71=J71,IF(COUNTIF(J71:$P71,J71)&gt;$R70,J71,$Q71),J71)</f>
        <v/>
      </c>
      <c r="BR71" s="34" t="str">
        <f>IF($Q71=K71,IF(COUNTIF(K71:$P71,K71)&gt;$R70,K71,$Q71),K71)</f>
        <v/>
      </c>
      <c r="BS71" s="34" t="str">
        <f>IF($Q71=L71,IF(COUNTIF(L71:$P71,L71)&gt;$R70,L71,$Q71),L71)</f>
        <v/>
      </c>
      <c r="BT71" s="34" t="str">
        <f>IF($Q71=M71,IF(COUNTIF(M71:$P71,M71)&gt;$R70,M71,$Q71),M71)</f>
        <v/>
      </c>
      <c r="BU71" s="34" t="str">
        <f>IF($Q71=N71,IF(COUNTIF(N71:$P71,N71)&gt;$R70,N71,$Q71),N71)</f>
        <v/>
      </c>
      <c r="BV71" s="34" t="str">
        <f>IF($Q71=O71,IF(COUNTIF(O71:$P71,O71)&gt;$R70,O71,$Q71),O71)</f>
        <v/>
      </c>
      <c r="BW71" s="34" t="str">
        <f>IF($Q71=P71,IF(COUNTIF(P71:$P71,P71)&gt;$R70,P71,$Q71),P71)</f>
        <v/>
      </c>
      <c r="BX71" t="str">
        <f>IF(BX69&gt;0,BX69,BX70)</f>
        <v/>
      </c>
    </row>
    <row r="72" spans="1:76" ht="12.75" customHeight="1" x14ac:dyDescent="0.2">
      <c r="A72" s="347">
        <v>24</v>
      </c>
      <c r="B72" s="350"/>
      <c r="C72" s="344"/>
      <c r="D72" s="176" t="s">
        <v>38</v>
      </c>
      <c r="E72" s="252"/>
      <c r="F72" s="252"/>
      <c r="G72" s="252"/>
      <c r="H72" s="252"/>
      <c r="I72" s="252"/>
      <c r="J72" s="252"/>
      <c r="K72" s="252"/>
      <c r="L72" s="252"/>
      <c r="M72" s="175"/>
      <c r="N72" s="175"/>
      <c r="O72" s="175"/>
      <c r="P72" s="175"/>
      <c r="Q72" s="183" t="str">
        <f t="shared" ref="Q72" si="138">IF(BK72="","",BX74)</f>
        <v/>
      </c>
      <c r="R72" s="172"/>
      <c r="S72" s="357" t="str">
        <f>IF((COUNTBLANK(E72:Q72)+COUNTBLANK(E73:Q73)+COUNTBLANK(E74:Q74))/3=COUNTBLANK(E72:Q72),"","Bitte alle drei Zeilen ausfüllen")</f>
        <v/>
      </c>
      <c r="T72" s="193"/>
      <c r="U72" s="193"/>
      <c r="V72" s="193"/>
      <c r="W72">
        <f t="shared" ref="W72:AH72" si="139">IF(E72=4.5,E73,0)</f>
        <v>0</v>
      </c>
      <c r="X72">
        <f t="shared" si="139"/>
        <v>0</v>
      </c>
      <c r="Y72">
        <f t="shared" si="139"/>
        <v>0</v>
      </c>
      <c r="Z72">
        <f t="shared" si="139"/>
        <v>0</v>
      </c>
      <c r="AA72">
        <f t="shared" si="139"/>
        <v>0</v>
      </c>
      <c r="AB72">
        <f t="shared" si="139"/>
        <v>0</v>
      </c>
      <c r="AC72">
        <f t="shared" si="139"/>
        <v>0</v>
      </c>
      <c r="AD72">
        <f t="shared" si="139"/>
        <v>0</v>
      </c>
      <c r="AE72">
        <f t="shared" si="139"/>
        <v>0</v>
      </c>
      <c r="AF72">
        <f t="shared" si="139"/>
        <v>0</v>
      </c>
      <c r="AG72">
        <f t="shared" si="139"/>
        <v>0</v>
      </c>
      <c r="AH72">
        <f t="shared" si="139"/>
        <v>0</v>
      </c>
      <c r="AJ72">
        <f t="shared" ref="AJ72:AU72" si="140">IF(E72=4.5,1,0)</f>
        <v>0</v>
      </c>
      <c r="AK72">
        <f t="shared" si="140"/>
        <v>0</v>
      </c>
      <c r="AL72">
        <f t="shared" si="140"/>
        <v>0</v>
      </c>
      <c r="AM72">
        <f t="shared" si="140"/>
        <v>0</v>
      </c>
      <c r="AN72">
        <f t="shared" si="140"/>
        <v>0</v>
      </c>
      <c r="AO72">
        <f t="shared" si="140"/>
        <v>0</v>
      </c>
      <c r="AP72">
        <f t="shared" si="140"/>
        <v>0</v>
      </c>
      <c r="AQ72">
        <f t="shared" si="140"/>
        <v>0</v>
      </c>
      <c r="AR72">
        <f t="shared" si="140"/>
        <v>0</v>
      </c>
      <c r="AS72">
        <f t="shared" si="140"/>
        <v>0</v>
      </c>
      <c r="AT72">
        <f t="shared" si="140"/>
        <v>0</v>
      </c>
      <c r="AU72">
        <f t="shared" si="140"/>
        <v>0</v>
      </c>
      <c r="BK72" s="340" t="str">
        <f>IF(ISNA(HLOOKUP(MAX($AY73:$BJ73),$AY73:$BJ74,2,FALSE)),"",IF(R73&gt;0,IF(COUNTIF($AY73:$BJ73,MAX($AY73:$BJ73))&gt;1,HLOOKUP(MAX($AY73:$BJ73),$AY73:$BJ74,2),HLOOKUP(MAX($AY73:$BJ73),$AY73:$BJ74,2,FALSE)),""))</f>
        <v/>
      </c>
      <c r="BL72" s="34">
        <f>IF(E74="",0,IF($Q74=E74,IF(COUNTIF(E74:$P74,E74)&gt;$R73,E72,$Q72),E72))</f>
        <v>0</v>
      </c>
      <c r="BM72" s="34">
        <f>IF(F74="",0,IF($Q74=F74,IF(COUNTIF(F74:$P74,F74)&gt;$R73,F72,$Q72),F72))</f>
        <v>0</v>
      </c>
      <c r="BN72" s="34">
        <f>IF(G74="",0,IF($Q74=G74,IF(COUNTIF(G74:$P74,G74)&gt;$R73,G72,$Q72),G72))</f>
        <v>0</v>
      </c>
      <c r="BO72" s="34">
        <f>IF(H74="",0,IF($Q74=H74,IF(COUNTIF(H74:$P74,H74)&gt;$R73,H72,$Q72),H72))</f>
        <v>0</v>
      </c>
      <c r="BP72" s="34">
        <f>IF(I74="",0,IF($Q74=I74,IF(COUNTIF(I74:$P74,I74)&gt;$R73,I72,$Q72),I72))</f>
        <v>0</v>
      </c>
      <c r="BQ72" s="34">
        <f>IF(J74="",0,IF($Q74=J74,IF(COUNTIF(J74:$P74,J74)&gt;$R73,J72,$Q72),J72))</f>
        <v>0</v>
      </c>
      <c r="BR72" s="34">
        <f>IF(K74="",0,IF($Q74=K74,IF(COUNTIF(K74:$P74,K74)&gt;$R73,K72,$Q72),K72))</f>
        <v>0</v>
      </c>
      <c r="BS72" s="34">
        <f>IF(L74="",0,IF($Q74=L74,IF(COUNTIF(L74:$P74,L74)&gt;$R73,L72,$Q72),L72))</f>
        <v>0</v>
      </c>
      <c r="BT72" s="34">
        <f>IF(M74="",0,IF($Q74=M74,IF(COUNTIF(M74:$P74,M74)&gt;$R73,M72,$Q72),M72))</f>
        <v>0</v>
      </c>
      <c r="BU72" s="34">
        <f>IF(N74="",0,IF($Q74=N74,IF(COUNTIF(N74:$P74,N74)&gt;$R73,N72,$Q72),N72))</f>
        <v>0</v>
      </c>
      <c r="BV72" s="34">
        <f>IF(O74="",0,IF($Q74=O74,IF(COUNTIF(O74:$P74,O74)&gt;$R73,O72,$Q72),O72))</f>
        <v>0</v>
      </c>
      <c r="BW72" s="34">
        <f>IF(P74="",0,IF($Q74=P74,IF(COUNTIF(P74:$P74,P74)&gt;$R73,P72,$Q72),P72))</f>
        <v>0</v>
      </c>
      <c r="BX72">
        <f>IF(P72="",IF(O72="",IF(N72="",IF(M72="",IF(L72="",IF(K72="",IF(J72="",IF(I72="",H72,I72),J72),K72),L72),M72),N72),O72),P72)</f>
        <v>0</v>
      </c>
    </row>
    <row r="73" spans="1:76" ht="12.75" customHeight="1" x14ac:dyDescent="0.2">
      <c r="A73" s="348"/>
      <c r="B73" s="351"/>
      <c r="C73" s="345"/>
      <c r="D73" s="176" t="s">
        <v>42</v>
      </c>
      <c r="E73" s="252"/>
      <c r="F73" s="252"/>
      <c r="G73" s="252"/>
      <c r="H73" s="252"/>
      <c r="I73" s="252"/>
      <c r="J73" s="252"/>
      <c r="K73" s="252"/>
      <c r="L73" s="252"/>
      <c r="M73" s="175"/>
      <c r="N73" s="175"/>
      <c r="O73" s="175"/>
      <c r="P73" s="175"/>
      <c r="Q73" s="183"/>
      <c r="R73" s="35">
        <f>IF(R72&lt;15,0,IF(R72&lt;30,1,IF(R72&lt;45,2,3)))</f>
        <v>0</v>
      </c>
      <c r="S73" s="358"/>
      <c r="T73" s="193"/>
      <c r="U73" s="193"/>
      <c r="V73" s="193"/>
      <c r="AY73" t="str">
        <f t="shared" ref="AY73:BJ73" si="141">IF(AY74="","",COUNTIF($E74:$P74,AY74))</f>
        <v/>
      </c>
      <c r="AZ73" t="str">
        <f t="shared" si="141"/>
        <v/>
      </c>
      <c r="BA73" t="str">
        <f t="shared" si="141"/>
        <v/>
      </c>
      <c r="BB73" t="str">
        <f t="shared" si="141"/>
        <v/>
      </c>
      <c r="BC73" t="str">
        <f t="shared" si="141"/>
        <v/>
      </c>
      <c r="BD73" t="str">
        <f t="shared" si="141"/>
        <v/>
      </c>
      <c r="BE73" t="str">
        <f t="shared" si="141"/>
        <v/>
      </c>
      <c r="BF73" t="str">
        <f t="shared" si="141"/>
        <v/>
      </c>
      <c r="BG73" t="str">
        <f t="shared" si="141"/>
        <v/>
      </c>
      <c r="BH73" t="str">
        <f t="shared" si="141"/>
        <v/>
      </c>
      <c r="BI73" t="str">
        <f t="shared" si="141"/>
        <v/>
      </c>
      <c r="BJ73" t="str">
        <f t="shared" si="141"/>
        <v/>
      </c>
      <c r="BK73" s="340"/>
      <c r="BL73" s="34">
        <f>IF($Q74=E74,IF(COUNTIF(E74:$P74,E74)&gt;$R73,E73,$Q73),E73)</f>
        <v>0</v>
      </c>
      <c r="BM73" s="34">
        <f>IF($Q74=F74,IF(COUNTIF(F74:$P74,F74)&gt;$R73,F73,$Q73),F73)</f>
        <v>0</v>
      </c>
      <c r="BN73" s="34">
        <f>IF($Q74=G74,IF(COUNTIF(G74:$P74,G74)&gt;$R73,G73,$Q73),G73)</f>
        <v>0</v>
      </c>
      <c r="BO73" s="34">
        <f>IF($Q74=H74,IF(COUNTIF(H74:$P74,H74)&gt;$R73,H73,$Q73),H73)</f>
        <v>0</v>
      </c>
      <c r="BP73" s="34">
        <f>IF($Q74=I74,IF(COUNTIF(I74:$P74,I74)&gt;$R73,I73,$Q73),I73)</f>
        <v>0</v>
      </c>
      <c r="BQ73" s="34">
        <f>IF($Q74=J74,IF(COUNTIF(J74:$P74,J74)&gt;$R73,J73,$Q73),J73)</f>
        <v>0</v>
      </c>
      <c r="BR73" s="34">
        <f>IF($Q74=K74,IF(COUNTIF(K74:$P74,K74)&gt;$R73,K73,$Q73),K73)</f>
        <v>0</v>
      </c>
      <c r="BS73" s="34">
        <f>IF($Q74=L74,IF(COUNTIF(L74:$P74,L74)&gt;$R73,L73,$Q73),L73)</f>
        <v>0</v>
      </c>
      <c r="BT73" s="34">
        <f>IF($Q74=M74,IF(COUNTIF(M74:$P74,M74)&gt;$R73,M73,$Q73),M73)</f>
        <v>0</v>
      </c>
      <c r="BU73" s="34">
        <f>IF($Q74=N74,IF(COUNTIF(N74:$P74,N74)&gt;$R73,N73,$Q73),N73)</f>
        <v>0</v>
      </c>
      <c r="BV73" s="34">
        <f>IF($Q74=O74,IF(COUNTIF(O74:$P74,O74)&gt;$R73,O73,$Q73),O73)</f>
        <v>0</v>
      </c>
      <c r="BW73" s="34">
        <f>IF($Q74=P74,IF(COUNTIF(P74:$P74,P74)&gt;$R73,P73,$Q73),P73)</f>
        <v>0</v>
      </c>
      <c r="BX73" t="str">
        <f>IF(BX72="",IF(G72="",IF(F72="",E72,F72),G72),"")</f>
        <v/>
      </c>
    </row>
    <row r="74" spans="1:76" ht="12.75" customHeight="1" x14ac:dyDescent="0.2">
      <c r="A74" s="349"/>
      <c r="B74" s="352"/>
      <c r="C74" s="346"/>
      <c r="D74" s="177" t="s">
        <v>44</v>
      </c>
      <c r="E74" s="252" t="str">
        <f>IF(E72&gt;0,1,"")</f>
        <v/>
      </c>
      <c r="F74" s="252" t="str">
        <f t="shared" ref="F74:P74" si="142">IF(F72&gt;0,1,"")</f>
        <v/>
      </c>
      <c r="G74" s="252" t="str">
        <f t="shared" si="142"/>
        <v/>
      </c>
      <c r="H74" s="252" t="str">
        <f t="shared" si="142"/>
        <v/>
      </c>
      <c r="I74" s="252" t="str">
        <f t="shared" si="142"/>
        <v/>
      </c>
      <c r="J74" s="252" t="str">
        <f t="shared" si="142"/>
        <v/>
      </c>
      <c r="K74" s="252" t="str">
        <f t="shared" si="142"/>
        <v/>
      </c>
      <c r="L74" s="252" t="str">
        <f t="shared" si="142"/>
        <v/>
      </c>
      <c r="M74" s="175" t="str">
        <f t="shared" si="142"/>
        <v/>
      </c>
      <c r="N74" s="175" t="str">
        <f t="shared" si="142"/>
        <v/>
      </c>
      <c r="O74" s="175" t="str">
        <f t="shared" si="142"/>
        <v/>
      </c>
      <c r="P74" s="175" t="str">
        <f t="shared" si="142"/>
        <v/>
      </c>
      <c r="Q74" s="184" t="str">
        <f t="shared" ref="Q74" si="143">IF(BK72="","",BK72)</f>
        <v/>
      </c>
      <c r="R74" s="38" t="str">
        <f>IF(BK72="","",BK72)</f>
        <v/>
      </c>
      <c r="S74" s="359"/>
      <c r="T74" s="193"/>
      <c r="U74" s="193"/>
      <c r="V74" s="193"/>
      <c r="AY74" t="str">
        <f>IF(E74="","",E74)</f>
        <v/>
      </c>
      <c r="AZ74" t="str">
        <f>IF(OR(E74=F74,COUNTIF($AY74:AY74,F74)&gt;0),"",F74)</f>
        <v/>
      </c>
      <c r="BA74" t="str">
        <f>IF(OR(F74=G74,COUNTIF($AY74:AZ74,G74)&gt;0),"",G74)</f>
        <v/>
      </c>
      <c r="BB74" t="str">
        <f>IF(OR(G74=H74,COUNTIF($AY74:BA74,H74)&gt;0),"",H74)</f>
        <v/>
      </c>
      <c r="BC74" t="str">
        <f>IF(OR(H74=I74,COUNTIF($AY74:BB74,I74)&gt;0),"",I74)</f>
        <v/>
      </c>
      <c r="BD74" t="str">
        <f>IF(OR(I74=J74,COUNTIF($AY74:BC74,J74)&gt;0),"",J74)</f>
        <v/>
      </c>
      <c r="BE74" t="str">
        <f>IF(OR(J74=K74,COUNTIF($AY74:BD74,K74)&gt;0),"",K74)</f>
        <v/>
      </c>
      <c r="BF74" t="str">
        <f>IF(OR(K74=L74,COUNTIF($AY74:BE74,L74)&gt;0),"",L74)</f>
        <v/>
      </c>
      <c r="BG74" t="str">
        <f>IF(OR(L74=M74,COUNTIF($AY74:BF74,M74)&gt;0),"",M74)</f>
        <v/>
      </c>
      <c r="BH74" t="str">
        <f>IF(OR(M74=N74,COUNTIF($AY74:BG74,N74)&gt;0),"",N74)</f>
        <v/>
      </c>
      <c r="BI74" t="str">
        <f>IF(OR(N74=O74,COUNTIF($AY74:BH74,O74)&gt;0),"",O74)</f>
        <v/>
      </c>
      <c r="BJ74" t="str">
        <f>IF(OR(O74=P74,COUNTIF($AY74:BI74,P74)&gt;0),"",P74)</f>
        <v/>
      </c>
      <c r="BK74" s="340"/>
      <c r="BL74" s="34" t="str">
        <f>IF($Q74=E74,IF(COUNTIF(E74:$P74,E74)&gt;$R73,E74,$Q74),E74)</f>
        <v/>
      </c>
      <c r="BM74" s="34" t="str">
        <f>IF($Q74=F74,IF(COUNTIF(F74:$P74,F74)&gt;$R73,F74,$Q74),F74)</f>
        <v/>
      </c>
      <c r="BN74" s="34" t="str">
        <f>IF($Q74=G74,IF(COUNTIF(G74:$P74,G74)&gt;$R73,G74,$Q74),G74)</f>
        <v/>
      </c>
      <c r="BO74" s="34" t="str">
        <f>IF($Q74=H74,IF(COUNTIF(H74:$P74,H74)&gt;$R73,H74,$Q74),H74)</f>
        <v/>
      </c>
      <c r="BP74" s="34" t="str">
        <f>IF($Q74=I74,IF(COUNTIF(I74:$P74,I74)&gt;$R73,I74,$Q74),I74)</f>
        <v/>
      </c>
      <c r="BQ74" s="34" t="str">
        <f>IF($Q74=J74,IF(COUNTIF(J74:$P74,J74)&gt;$R73,J74,$Q74),J74)</f>
        <v/>
      </c>
      <c r="BR74" s="34" t="str">
        <f>IF($Q74=K74,IF(COUNTIF(K74:$P74,K74)&gt;$R73,K74,$Q74),K74)</f>
        <v/>
      </c>
      <c r="BS74" s="34" t="str">
        <f>IF($Q74=L74,IF(COUNTIF(L74:$P74,L74)&gt;$R73,L74,$Q74),L74)</f>
        <v/>
      </c>
      <c r="BT74" s="34" t="str">
        <f>IF($Q74=M74,IF(COUNTIF(M74:$P74,M74)&gt;$R73,M74,$Q74),M74)</f>
        <v/>
      </c>
      <c r="BU74" s="34" t="str">
        <f>IF($Q74=N74,IF(COUNTIF(N74:$P74,N74)&gt;$R73,N74,$Q74),N74)</f>
        <v/>
      </c>
      <c r="BV74" s="34" t="str">
        <f>IF($Q74=O74,IF(COUNTIF(O74:$P74,O74)&gt;$R73,O74,$Q74),O74)</f>
        <v/>
      </c>
      <c r="BW74" s="34" t="str">
        <f>IF($Q74=P74,IF(COUNTIF(P74:$P74,P74)&gt;$R73,P74,$Q74),P74)</f>
        <v/>
      </c>
      <c r="BX74" t="str">
        <f>IF(BX72&gt;0,BX72,BX73)</f>
        <v/>
      </c>
    </row>
    <row r="75" spans="1:76" ht="12.75" customHeight="1" x14ac:dyDescent="0.2">
      <c r="A75" s="347">
        <v>25</v>
      </c>
      <c r="B75" s="350"/>
      <c r="C75" s="344"/>
      <c r="D75" s="176" t="s">
        <v>38</v>
      </c>
      <c r="E75" s="252"/>
      <c r="F75" s="252"/>
      <c r="G75" s="252"/>
      <c r="H75" s="252"/>
      <c r="I75" s="252"/>
      <c r="J75" s="252"/>
      <c r="K75" s="252"/>
      <c r="L75" s="252"/>
      <c r="M75" s="175"/>
      <c r="N75" s="175"/>
      <c r="O75" s="175"/>
      <c r="P75" s="175"/>
      <c r="Q75" s="183" t="str">
        <f t="shared" ref="Q75" si="144">IF(BK75="","",BX77)</f>
        <v/>
      </c>
      <c r="R75" s="172"/>
      <c r="S75" s="357" t="str">
        <f>IF((COUNTBLANK(E75:Q75)+COUNTBLANK(E76:Q76)+COUNTBLANK(E77:Q77))/3=COUNTBLANK(E75:Q75),"","Bitte alle drei Zeilen ausfüllen")</f>
        <v/>
      </c>
      <c r="T75" s="193"/>
      <c r="U75" s="193"/>
      <c r="V75" s="193"/>
      <c r="W75">
        <f t="shared" ref="W75:AH75" si="145">IF(E75=4.5,E76,0)</f>
        <v>0</v>
      </c>
      <c r="X75">
        <f t="shared" si="145"/>
        <v>0</v>
      </c>
      <c r="Y75">
        <f t="shared" si="145"/>
        <v>0</v>
      </c>
      <c r="Z75">
        <f t="shared" si="145"/>
        <v>0</v>
      </c>
      <c r="AA75">
        <f t="shared" si="145"/>
        <v>0</v>
      </c>
      <c r="AB75">
        <f t="shared" si="145"/>
        <v>0</v>
      </c>
      <c r="AC75">
        <f t="shared" si="145"/>
        <v>0</v>
      </c>
      <c r="AD75">
        <f t="shared" si="145"/>
        <v>0</v>
      </c>
      <c r="AE75">
        <f t="shared" si="145"/>
        <v>0</v>
      </c>
      <c r="AF75">
        <f t="shared" si="145"/>
        <v>0</v>
      </c>
      <c r="AG75">
        <f t="shared" si="145"/>
        <v>0</v>
      </c>
      <c r="AH75">
        <f t="shared" si="145"/>
        <v>0</v>
      </c>
      <c r="AJ75">
        <f t="shared" ref="AJ75:AU75" si="146">IF(E75=4.5,1,0)</f>
        <v>0</v>
      </c>
      <c r="AK75">
        <f t="shared" si="146"/>
        <v>0</v>
      </c>
      <c r="AL75">
        <f t="shared" si="146"/>
        <v>0</v>
      </c>
      <c r="AM75">
        <f t="shared" si="146"/>
        <v>0</v>
      </c>
      <c r="AN75">
        <f t="shared" si="146"/>
        <v>0</v>
      </c>
      <c r="AO75">
        <f t="shared" si="146"/>
        <v>0</v>
      </c>
      <c r="AP75">
        <f t="shared" si="146"/>
        <v>0</v>
      </c>
      <c r="AQ75">
        <f t="shared" si="146"/>
        <v>0</v>
      </c>
      <c r="AR75">
        <f t="shared" si="146"/>
        <v>0</v>
      </c>
      <c r="AS75">
        <f t="shared" si="146"/>
        <v>0</v>
      </c>
      <c r="AT75">
        <f t="shared" si="146"/>
        <v>0</v>
      </c>
      <c r="AU75">
        <f t="shared" si="146"/>
        <v>0</v>
      </c>
      <c r="BK75" s="340" t="str">
        <f>IF(ISNA(HLOOKUP(MAX($AY76:$BJ76),$AY76:$BJ77,2,FALSE)),"",IF(R76&gt;0,IF(COUNTIF($AY76:$BJ76,MAX($AY76:$BJ76))&gt;1,HLOOKUP(MAX($AY76:$BJ76),$AY76:$BJ77,2),HLOOKUP(MAX($AY76:$BJ76),$AY76:$BJ77,2,FALSE)),""))</f>
        <v/>
      </c>
      <c r="BL75" s="34">
        <f>IF(E77="",0,IF($Q77=E77,IF(COUNTIF(E77:$P77,E77)&gt;$R76,E75,$Q75),E75))</f>
        <v>0</v>
      </c>
      <c r="BM75" s="34">
        <f>IF(F77="",0,IF($Q77=F77,IF(COUNTIF(F77:$P77,F77)&gt;$R76,F75,$Q75),F75))</f>
        <v>0</v>
      </c>
      <c r="BN75" s="34">
        <f>IF(G77="",0,IF($Q77=G77,IF(COUNTIF(G77:$P77,G77)&gt;$R76,G75,$Q75),G75))</f>
        <v>0</v>
      </c>
      <c r="BO75" s="34">
        <f>IF(H77="",0,IF($Q77=H77,IF(COUNTIF(H77:$P77,H77)&gt;$R76,H75,$Q75),H75))</f>
        <v>0</v>
      </c>
      <c r="BP75" s="34">
        <f>IF(I77="",0,IF($Q77=I77,IF(COUNTIF(I77:$P77,I77)&gt;$R76,I75,$Q75),I75))</f>
        <v>0</v>
      </c>
      <c r="BQ75" s="34">
        <f>IF(J77="",0,IF($Q77=J77,IF(COUNTIF(J77:$P77,J77)&gt;$R76,J75,$Q75),J75))</f>
        <v>0</v>
      </c>
      <c r="BR75" s="34">
        <f>IF(K77="",0,IF($Q77=K77,IF(COUNTIF(K77:$P77,K77)&gt;$R76,K75,$Q75),K75))</f>
        <v>0</v>
      </c>
      <c r="BS75" s="34">
        <f>IF(L77="",0,IF($Q77=L77,IF(COUNTIF(L77:$P77,L77)&gt;$R76,L75,$Q75),L75))</f>
        <v>0</v>
      </c>
      <c r="BT75" s="34">
        <f>IF(M77="",0,IF($Q77=M77,IF(COUNTIF(M77:$P77,M77)&gt;$R76,M75,$Q75),M75))</f>
        <v>0</v>
      </c>
      <c r="BU75" s="34">
        <f>IF(N77="",0,IF($Q77=N77,IF(COUNTIF(N77:$P77,N77)&gt;$R76,N75,$Q75),N75))</f>
        <v>0</v>
      </c>
      <c r="BV75" s="34">
        <f>IF(O77="",0,IF($Q77=O77,IF(COUNTIF(O77:$P77,O77)&gt;$R76,O75,$Q75),O75))</f>
        <v>0</v>
      </c>
      <c r="BW75" s="34">
        <f>IF(P77="",0,IF($Q77=P77,IF(COUNTIF(P77:$P77,P77)&gt;$R76,P75,$Q75),P75))</f>
        <v>0</v>
      </c>
      <c r="BX75">
        <f>IF(P75="",IF(O75="",IF(N75="",IF(M75="",IF(L75="",IF(K75="",IF(J75="",IF(I75="",H75,I75),J75),K75),L75),M75),N75),O75),P75)</f>
        <v>0</v>
      </c>
    </row>
    <row r="76" spans="1:76" ht="12.75" customHeight="1" x14ac:dyDescent="0.2">
      <c r="A76" s="348"/>
      <c r="B76" s="351"/>
      <c r="C76" s="345"/>
      <c r="D76" s="176" t="s">
        <v>42</v>
      </c>
      <c r="E76" s="252"/>
      <c r="F76" s="252"/>
      <c r="G76" s="252"/>
      <c r="H76" s="252"/>
      <c r="I76" s="252"/>
      <c r="J76" s="252"/>
      <c r="K76" s="252"/>
      <c r="L76" s="252"/>
      <c r="M76" s="175"/>
      <c r="N76" s="175"/>
      <c r="O76" s="175"/>
      <c r="P76" s="175"/>
      <c r="Q76" s="183"/>
      <c r="R76" s="35">
        <f>IF(R75&lt;15,0,IF(R75&lt;30,1,IF(R75&lt;45,2,3)))</f>
        <v>0</v>
      </c>
      <c r="S76" s="358"/>
      <c r="T76" s="193"/>
      <c r="U76" s="193"/>
      <c r="V76" s="193"/>
      <c r="AY76" t="str">
        <f t="shared" ref="AY76:BJ76" si="147">IF(AY77="","",COUNTIF($E77:$P77,AY77))</f>
        <v/>
      </c>
      <c r="AZ76" t="str">
        <f t="shared" si="147"/>
        <v/>
      </c>
      <c r="BA76" t="str">
        <f t="shared" si="147"/>
        <v/>
      </c>
      <c r="BB76" t="str">
        <f t="shared" si="147"/>
        <v/>
      </c>
      <c r="BC76" t="str">
        <f t="shared" si="147"/>
        <v/>
      </c>
      <c r="BD76" t="str">
        <f t="shared" si="147"/>
        <v/>
      </c>
      <c r="BE76" t="str">
        <f t="shared" si="147"/>
        <v/>
      </c>
      <c r="BF76" t="str">
        <f t="shared" si="147"/>
        <v/>
      </c>
      <c r="BG76" t="str">
        <f t="shared" si="147"/>
        <v/>
      </c>
      <c r="BH76" t="str">
        <f t="shared" si="147"/>
        <v/>
      </c>
      <c r="BI76" t="str">
        <f t="shared" si="147"/>
        <v/>
      </c>
      <c r="BJ76" t="str">
        <f t="shared" si="147"/>
        <v/>
      </c>
      <c r="BK76" s="340"/>
      <c r="BL76" s="34">
        <f>IF($Q77=E77,IF(COUNTIF(E77:$P77,E77)&gt;$R76,E76,$Q76),E76)</f>
        <v>0</v>
      </c>
      <c r="BM76" s="34">
        <f>IF($Q77=F77,IF(COUNTIF(F77:$P77,F77)&gt;$R76,F76,$Q76),F76)</f>
        <v>0</v>
      </c>
      <c r="BN76" s="34">
        <f>IF($Q77=G77,IF(COUNTIF(G77:$P77,G77)&gt;$R76,G76,$Q76),G76)</f>
        <v>0</v>
      </c>
      <c r="BO76" s="34">
        <f>IF($Q77=H77,IF(COUNTIF(H77:$P77,H77)&gt;$R76,H76,$Q76),H76)</f>
        <v>0</v>
      </c>
      <c r="BP76" s="34">
        <f>IF($Q77=I77,IF(COUNTIF(I77:$P77,I77)&gt;$R76,I76,$Q76),I76)</f>
        <v>0</v>
      </c>
      <c r="BQ76" s="34">
        <f>IF($Q77=J77,IF(COUNTIF(J77:$P77,J77)&gt;$R76,J76,$Q76),J76)</f>
        <v>0</v>
      </c>
      <c r="BR76" s="34">
        <f>IF($Q77=K77,IF(COUNTIF(K77:$P77,K77)&gt;$R76,K76,$Q76),K76)</f>
        <v>0</v>
      </c>
      <c r="BS76" s="34">
        <f>IF($Q77=L77,IF(COUNTIF(L77:$P77,L77)&gt;$R76,L76,$Q76),L76)</f>
        <v>0</v>
      </c>
      <c r="BT76" s="34">
        <f>IF($Q77=M77,IF(COUNTIF(M77:$P77,M77)&gt;$R76,M76,$Q76),M76)</f>
        <v>0</v>
      </c>
      <c r="BU76" s="34">
        <f>IF($Q77=N77,IF(COUNTIF(N77:$P77,N77)&gt;$R76,N76,$Q76),N76)</f>
        <v>0</v>
      </c>
      <c r="BV76" s="34">
        <f>IF($Q77=O77,IF(COUNTIF(O77:$P77,O77)&gt;$R76,O76,$Q76),O76)</f>
        <v>0</v>
      </c>
      <c r="BW76" s="34">
        <f>IF($Q77=P77,IF(COUNTIF(P77:$P77,P77)&gt;$R76,P76,$Q76),P76)</f>
        <v>0</v>
      </c>
      <c r="BX76" t="str">
        <f>IF(BX75="",IF(G75="",IF(F75="",E75,F75),G75),"")</f>
        <v/>
      </c>
    </row>
    <row r="77" spans="1:76" ht="12.75" customHeight="1" x14ac:dyDescent="0.2">
      <c r="A77" s="349"/>
      <c r="B77" s="352"/>
      <c r="C77" s="346"/>
      <c r="D77" s="177" t="s">
        <v>44</v>
      </c>
      <c r="E77" s="252" t="str">
        <f>IF(E75&gt;0,1,"")</f>
        <v/>
      </c>
      <c r="F77" s="252" t="str">
        <f t="shared" ref="F77:P77" si="148">IF(F75&gt;0,1,"")</f>
        <v/>
      </c>
      <c r="G77" s="252" t="str">
        <f t="shared" si="148"/>
        <v/>
      </c>
      <c r="H77" s="252" t="str">
        <f t="shared" si="148"/>
        <v/>
      </c>
      <c r="I77" s="252" t="str">
        <f t="shared" si="148"/>
        <v/>
      </c>
      <c r="J77" s="252" t="str">
        <f t="shared" si="148"/>
        <v/>
      </c>
      <c r="K77" s="252" t="str">
        <f t="shared" si="148"/>
        <v/>
      </c>
      <c r="L77" s="252" t="str">
        <f t="shared" si="148"/>
        <v/>
      </c>
      <c r="M77" s="175" t="str">
        <f t="shared" si="148"/>
        <v/>
      </c>
      <c r="N77" s="175" t="str">
        <f t="shared" si="148"/>
        <v/>
      </c>
      <c r="O77" s="175" t="str">
        <f t="shared" si="148"/>
        <v/>
      </c>
      <c r="P77" s="175" t="str">
        <f t="shared" si="148"/>
        <v/>
      </c>
      <c r="Q77" s="184" t="str">
        <f t="shared" ref="Q77" si="149">IF(BK75="","",BK75)</f>
        <v/>
      </c>
      <c r="R77" s="38" t="str">
        <f>IF(BK75="","",BK75)</f>
        <v/>
      </c>
      <c r="S77" s="359"/>
      <c r="T77" s="193"/>
      <c r="U77" s="193"/>
      <c r="V77" s="193"/>
      <c r="AY77" t="str">
        <f>IF(E77="","",E77)</f>
        <v/>
      </c>
      <c r="AZ77" t="str">
        <f>IF(OR(E77=F77,COUNTIF($AY77:AY77,F77)&gt;0),"",F77)</f>
        <v/>
      </c>
      <c r="BA77" t="str">
        <f>IF(OR(F77=G77,COUNTIF($AY77:AZ77,G77)&gt;0),"",G77)</f>
        <v/>
      </c>
      <c r="BB77" t="str">
        <f>IF(OR(G77=H77,COUNTIF($AY77:BA77,H77)&gt;0),"",H77)</f>
        <v/>
      </c>
      <c r="BC77" t="str">
        <f>IF(OR(H77=I77,COUNTIF($AY77:BB77,I77)&gt;0),"",I77)</f>
        <v/>
      </c>
      <c r="BD77" t="str">
        <f>IF(OR(I77=J77,COUNTIF($AY77:BC77,J77)&gt;0),"",J77)</f>
        <v/>
      </c>
      <c r="BE77" t="str">
        <f>IF(OR(J77=K77,COUNTIF($AY77:BD77,K77)&gt;0),"",K77)</f>
        <v/>
      </c>
      <c r="BF77" t="str">
        <f>IF(OR(K77=L77,COUNTIF($AY77:BE77,L77)&gt;0),"",L77)</f>
        <v/>
      </c>
      <c r="BG77" t="str">
        <f>IF(OR(L77=M77,COUNTIF($AY77:BF77,M77)&gt;0),"",M77)</f>
        <v/>
      </c>
      <c r="BH77" t="str">
        <f>IF(OR(M77=N77,COUNTIF($AY77:BG77,N77)&gt;0),"",N77)</f>
        <v/>
      </c>
      <c r="BI77" t="str">
        <f>IF(OR(N77=O77,COUNTIF($AY77:BH77,O77)&gt;0),"",O77)</f>
        <v/>
      </c>
      <c r="BJ77" t="str">
        <f>IF(OR(O77=P77,COUNTIF($AY77:BI77,P77)&gt;0),"",P77)</f>
        <v/>
      </c>
      <c r="BK77" s="340"/>
      <c r="BL77" s="34" t="str">
        <f>IF($Q77=E77,IF(COUNTIF(E77:$P77,E77)&gt;$R76,E77,$Q77),E77)</f>
        <v/>
      </c>
      <c r="BM77" s="34" t="str">
        <f>IF($Q77=F77,IF(COUNTIF(F77:$P77,F77)&gt;$R76,F77,$Q77),F77)</f>
        <v/>
      </c>
      <c r="BN77" s="34" t="str">
        <f>IF($Q77=G77,IF(COUNTIF(G77:$P77,G77)&gt;$R76,G77,$Q77),G77)</f>
        <v/>
      </c>
      <c r="BO77" s="34" t="str">
        <f>IF($Q77=H77,IF(COUNTIF(H77:$P77,H77)&gt;$R76,H77,$Q77),H77)</f>
        <v/>
      </c>
      <c r="BP77" s="34" t="str">
        <f>IF($Q77=I77,IF(COUNTIF(I77:$P77,I77)&gt;$R76,I77,$Q77),I77)</f>
        <v/>
      </c>
      <c r="BQ77" s="34" t="str">
        <f>IF($Q77=J77,IF(COUNTIF(J77:$P77,J77)&gt;$R76,J77,$Q77),J77)</f>
        <v/>
      </c>
      <c r="BR77" s="34" t="str">
        <f>IF($Q77=K77,IF(COUNTIF(K77:$P77,K77)&gt;$R76,K77,$Q77),K77)</f>
        <v/>
      </c>
      <c r="BS77" s="34" t="str">
        <f>IF($Q77=L77,IF(COUNTIF(L77:$P77,L77)&gt;$R76,L77,$Q77),L77)</f>
        <v/>
      </c>
      <c r="BT77" s="34" t="str">
        <f>IF($Q77=M77,IF(COUNTIF(M77:$P77,M77)&gt;$R76,M77,$Q77),M77)</f>
        <v/>
      </c>
      <c r="BU77" s="34" t="str">
        <f>IF($Q77=N77,IF(COUNTIF(N77:$P77,N77)&gt;$R76,N77,$Q77),N77)</f>
        <v/>
      </c>
      <c r="BV77" s="34" t="str">
        <f>IF($Q77=O77,IF(COUNTIF(O77:$P77,O77)&gt;$R76,O77,$Q77),O77)</f>
        <v/>
      </c>
      <c r="BW77" s="34" t="str">
        <f>IF($Q77=P77,IF(COUNTIF(P77:$P77,P77)&gt;$R76,P77,$Q77),P77)</f>
        <v/>
      </c>
      <c r="BX77" t="str">
        <f>IF(BX75&gt;0,BX75,BX76)</f>
        <v/>
      </c>
    </row>
    <row r="78" spans="1:76" ht="12.75" customHeight="1" x14ac:dyDescent="0.2">
      <c r="A78" s="347">
        <v>26</v>
      </c>
      <c r="B78" s="350"/>
      <c r="C78" s="344"/>
      <c r="D78" s="176" t="s">
        <v>38</v>
      </c>
      <c r="E78" s="252"/>
      <c r="F78" s="252"/>
      <c r="G78" s="252"/>
      <c r="H78" s="252"/>
      <c r="I78" s="252"/>
      <c r="J78" s="252"/>
      <c r="K78" s="252"/>
      <c r="L78" s="252"/>
      <c r="M78" s="175"/>
      <c r="N78" s="175"/>
      <c r="O78" s="175"/>
      <c r="P78" s="175"/>
      <c r="Q78" s="183" t="str">
        <f t="shared" ref="Q78" si="150">IF(BK78="","",BX80)</f>
        <v/>
      </c>
      <c r="R78" s="172"/>
      <c r="S78" s="357" t="str">
        <f>IF((COUNTBLANK(E78:Q78)+COUNTBLANK(E79:Q79)+COUNTBLANK(E80:Q80))/3=COUNTBLANK(E78:Q78),"","Bitte alle drei Zeilen ausfüllen")</f>
        <v/>
      </c>
      <c r="T78" s="193"/>
      <c r="U78" s="193"/>
      <c r="V78" s="193"/>
      <c r="W78">
        <f t="shared" ref="W78:AH78" si="151">IF(E78=4.5,E79,0)</f>
        <v>0</v>
      </c>
      <c r="X78">
        <f t="shared" si="151"/>
        <v>0</v>
      </c>
      <c r="Y78">
        <f t="shared" si="151"/>
        <v>0</v>
      </c>
      <c r="Z78">
        <f t="shared" si="151"/>
        <v>0</v>
      </c>
      <c r="AA78">
        <f t="shared" si="151"/>
        <v>0</v>
      </c>
      <c r="AB78">
        <f t="shared" si="151"/>
        <v>0</v>
      </c>
      <c r="AC78">
        <f t="shared" si="151"/>
        <v>0</v>
      </c>
      <c r="AD78">
        <f t="shared" si="151"/>
        <v>0</v>
      </c>
      <c r="AE78">
        <f t="shared" si="151"/>
        <v>0</v>
      </c>
      <c r="AF78">
        <f t="shared" si="151"/>
        <v>0</v>
      </c>
      <c r="AG78">
        <f t="shared" si="151"/>
        <v>0</v>
      </c>
      <c r="AH78">
        <f t="shared" si="151"/>
        <v>0</v>
      </c>
      <c r="AJ78">
        <f t="shared" ref="AJ78:AU78" si="152">IF(E78=4.5,1,0)</f>
        <v>0</v>
      </c>
      <c r="AK78">
        <f t="shared" si="152"/>
        <v>0</v>
      </c>
      <c r="AL78">
        <f t="shared" si="152"/>
        <v>0</v>
      </c>
      <c r="AM78">
        <f t="shared" si="152"/>
        <v>0</v>
      </c>
      <c r="AN78">
        <f t="shared" si="152"/>
        <v>0</v>
      </c>
      <c r="AO78">
        <f t="shared" si="152"/>
        <v>0</v>
      </c>
      <c r="AP78">
        <f t="shared" si="152"/>
        <v>0</v>
      </c>
      <c r="AQ78">
        <f t="shared" si="152"/>
        <v>0</v>
      </c>
      <c r="AR78">
        <f t="shared" si="152"/>
        <v>0</v>
      </c>
      <c r="AS78">
        <f t="shared" si="152"/>
        <v>0</v>
      </c>
      <c r="AT78">
        <f t="shared" si="152"/>
        <v>0</v>
      </c>
      <c r="AU78">
        <f t="shared" si="152"/>
        <v>0</v>
      </c>
      <c r="BK78" s="340" t="str">
        <f>IF(ISNA(HLOOKUP(MAX($AY79:$BJ79),$AY79:$BJ80,2,FALSE)),"",IF(R79&gt;0,IF(COUNTIF($AY79:$BJ79,MAX($AY79:$BJ79))&gt;1,HLOOKUP(MAX($AY79:$BJ79),$AY79:$BJ80,2),HLOOKUP(MAX($AY79:$BJ79),$AY79:$BJ80,2,FALSE)),""))</f>
        <v/>
      </c>
      <c r="BL78" s="34">
        <f>IF(E80="",0,IF($Q80=E80,IF(COUNTIF(E80:$P80,E80)&gt;$R79,E78,$Q78),E78))</f>
        <v>0</v>
      </c>
      <c r="BM78" s="34">
        <f>IF(F80="",0,IF($Q80=F80,IF(COUNTIF(F80:$P80,F80)&gt;$R79,F78,$Q78),F78))</f>
        <v>0</v>
      </c>
      <c r="BN78" s="34">
        <f>IF(G80="",0,IF($Q80=G80,IF(COUNTIF(G80:$P80,G80)&gt;$R79,G78,$Q78),G78))</f>
        <v>0</v>
      </c>
      <c r="BO78" s="34">
        <f>IF(H80="",0,IF($Q80=H80,IF(COUNTIF(H80:$P80,H80)&gt;$R79,H78,$Q78),H78))</f>
        <v>0</v>
      </c>
      <c r="BP78" s="34">
        <f>IF(I80="",0,IF($Q80=I80,IF(COUNTIF(I80:$P80,I80)&gt;$R79,I78,$Q78),I78))</f>
        <v>0</v>
      </c>
      <c r="BQ78" s="34">
        <f>IF(J80="",0,IF($Q80=J80,IF(COUNTIF(J80:$P80,J80)&gt;$R79,J78,$Q78),J78))</f>
        <v>0</v>
      </c>
      <c r="BR78" s="34">
        <f>IF(K80="",0,IF($Q80=K80,IF(COUNTIF(K80:$P80,K80)&gt;$R79,K78,$Q78),K78))</f>
        <v>0</v>
      </c>
      <c r="BS78" s="34">
        <f>IF(L80="",0,IF($Q80=L80,IF(COUNTIF(L80:$P80,L80)&gt;$R79,L78,$Q78),L78))</f>
        <v>0</v>
      </c>
      <c r="BT78" s="34">
        <f>IF(M80="",0,IF($Q80=M80,IF(COUNTIF(M80:$P80,M80)&gt;$R79,M78,$Q78),M78))</f>
        <v>0</v>
      </c>
      <c r="BU78" s="34">
        <f>IF(N80="",0,IF($Q80=N80,IF(COUNTIF(N80:$P80,N80)&gt;$R79,N78,$Q78),N78))</f>
        <v>0</v>
      </c>
      <c r="BV78" s="34">
        <f>IF(O80="",0,IF($Q80=O80,IF(COUNTIF(O80:$P80,O80)&gt;$R79,O78,$Q78),O78))</f>
        <v>0</v>
      </c>
      <c r="BW78" s="34">
        <f>IF(P80="",0,IF($Q80=P80,IF(COUNTIF(P80:$P80,P80)&gt;$R79,P78,$Q78),P78))</f>
        <v>0</v>
      </c>
      <c r="BX78">
        <f>IF(P78="",IF(O78="",IF(N78="",IF(M78="",IF(L78="",IF(K78="",IF(J78="",IF(I78="",H78,I78),J78),K78),L78),M78),N78),O78),P78)</f>
        <v>0</v>
      </c>
    </row>
    <row r="79" spans="1:76" ht="12.75" customHeight="1" x14ac:dyDescent="0.2">
      <c r="A79" s="348"/>
      <c r="B79" s="351"/>
      <c r="C79" s="345"/>
      <c r="D79" s="176" t="s">
        <v>42</v>
      </c>
      <c r="E79" s="252"/>
      <c r="F79" s="252"/>
      <c r="G79" s="252"/>
      <c r="H79" s="252"/>
      <c r="I79" s="252"/>
      <c r="J79" s="252"/>
      <c r="K79" s="252"/>
      <c r="L79" s="252"/>
      <c r="M79" s="175"/>
      <c r="N79" s="175"/>
      <c r="O79" s="175"/>
      <c r="P79" s="175"/>
      <c r="Q79" s="183"/>
      <c r="R79" s="35">
        <f>IF(R78&lt;15,0,IF(R78&lt;30,1,IF(R78&lt;45,2,3)))</f>
        <v>0</v>
      </c>
      <c r="S79" s="358"/>
      <c r="T79" s="193"/>
      <c r="U79" s="193"/>
      <c r="V79" s="193"/>
      <c r="AY79" t="str">
        <f t="shared" ref="AY79:BJ79" si="153">IF(AY80="","",COUNTIF($E80:$P80,AY80))</f>
        <v/>
      </c>
      <c r="AZ79" t="str">
        <f t="shared" si="153"/>
        <v/>
      </c>
      <c r="BA79" t="str">
        <f t="shared" si="153"/>
        <v/>
      </c>
      <c r="BB79" t="str">
        <f t="shared" si="153"/>
        <v/>
      </c>
      <c r="BC79" t="str">
        <f t="shared" si="153"/>
        <v/>
      </c>
      <c r="BD79" t="str">
        <f t="shared" si="153"/>
        <v/>
      </c>
      <c r="BE79" t="str">
        <f t="shared" si="153"/>
        <v/>
      </c>
      <c r="BF79" t="str">
        <f t="shared" si="153"/>
        <v/>
      </c>
      <c r="BG79" t="str">
        <f t="shared" si="153"/>
        <v/>
      </c>
      <c r="BH79" t="str">
        <f t="shared" si="153"/>
        <v/>
      </c>
      <c r="BI79" t="str">
        <f t="shared" si="153"/>
        <v/>
      </c>
      <c r="BJ79" t="str">
        <f t="shared" si="153"/>
        <v/>
      </c>
      <c r="BK79" s="340"/>
      <c r="BL79" s="34">
        <f>IF($Q80=E80,IF(COUNTIF(E80:$P80,E80)&gt;$R79,E79,$Q79),E79)</f>
        <v>0</v>
      </c>
      <c r="BM79" s="34">
        <f>IF($Q80=F80,IF(COUNTIF(F80:$P80,F80)&gt;$R79,F79,$Q79),F79)</f>
        <v>0</v>
      </c>
      <c r="BN79" s="34">
        <f>IF($Q80=G80,IF(COUNTIF(G80:$P80,G80)&gt;$R79,G79,$Q79),G79)</f>
        <v>0</v>
      </c>
      <c r="BO79" s="34">
        <f>IF($Q80=H80,IF(COUNTIF(H80:$P80,H80)&gt;$R79,H79,$Q79),H79)</f>
        <v>0</v>
      </c>
      <c r="BP79" s="34">
        <f>IF($Q80=I80,IF(COUNTIF(I80:$P80,I80)&gt;$R79,I79,$Q79),I79)</f>
        <v>0</v>
      </c>
      <c r="BQ79" s="34">
        <f>IF($Q80=J80,IF(COUNTIF(J80:$P80,J80)&gt;$R79,J79,$Q79),J79)</f>
        <v>0</v>
      </c>
      <c r="BR79" s="34">
        <f>IF($Q80=K80,IF(COUNTIF(K80:$P80,K80)&gt;$R79,K79,$Q79),K79)</f>
        <v>0</v>
      </c>
      <c r="BS79" s="34">
        <f>IF($Q80=L80,IF(COUNTIF(L80:$P80,L80)&gt;$R79,L79,$Q79),L79)</f>
        <v>0</v>
      </c>
      <c r="BT79" s="34">
        <f>IF($Q80=M80,IF(COUNTIF(M80:$P80,M80)&gt;$R79,M79,$Q79),M79)</f>
        <v>0</v>
      </c>
      <c r="BU79" s="34">
        <f>IF($Q80=N80,IF(COUNTIF(N80:$P80,N80)&gt;$R79,N79,$Q79),N79)</f>
        <v>0</v>
      </c>
      <c r="BV79" s="34">
        <f>IF($Q80=O80,IF(COUNTIF(O80:$P80,O80)&gt;$R79,O79,$Q79),O79)</f>
        <v>0</v>
      </c>
      <c r="BW79" s="34">
        <f>IF($Q80=P80,IF(COUNTIF(P80:$P80,P80)&gt;$R79,P79,$Q79),P79)</f>
        <v>0</v>
      </c>
      <c r="BX79" t="str">
        <f>IF(BX78="",IF(G78="",IF(F78="",E78,F78),G78),"")</f>
        <v/>
      </c>
    </row>
    <row r="80" spans="1:76" ht="12.75" customHeight="1" x14ac:dyDescent="0.2">
      <c r="A80" s="349"/>
      <c r="B80" s="352"/>
      <c r="C80" s="346"/>
      <c r="D80" s="177" t="s">
        <v>44</v>
      </c>
      <c r="E80" s="252" t="str">
        <f>IF(E78&gt;0,1,"")</f>
        <v/>
      </c>
      <c r="F80" s="252" t="str">
        <f t="shared" ref="F80:P80" si="154">IF(F78&gt;0,1,"")</f>
        <v/>
      </c>
      <c r="G80" s="252" t="str">
        <f t="shared" si="154"/>
        <v/>
      </c>
      <c r="H80" s="252" t="str">
        <f t="shared" si="154"/>
        <v/>
      </c>
      <c r="I80" s="252" t="str">
        <f t="shared" si="154"/>
        <v/>
      </c>
      <c r="J80" s="252" t="str">
        <f t="shared" si="154"/>
        <v/>
      </c>
      <c r="K80" s="252" t="str">
        <f t="shared" si="154"/>
        <v/>
      </c>
      <c r="L80" s="252" t="str">
        <f t="shared" si="154"/>
        <v/>
      </c>
      <c r="M80" s="175" t="str">
        <f t="shared" si="154"/>
        <v/>
      </c>
      <c r="N80" s="175" t="str">
        <f t="shared" si="154"/>
        <v/>
      </c>
      <c r="O80" s="175" t="str">
        <f t="shared" si="154"/>
        <v/>
      </c>
      <c r="P80" s="175" t="str">
        <f t="shared" si="154"/>
        <v/>
      </c>
      <c r="Q80" s="184" t="str">
        <f t="shared" ref="Q80" si="155">IF(BK78="","",BK78)</f>
        <v/>
      </c>
      <c r="R80" s="38" t="str">
        <f>IF(BK78="","",BK78)</f>
        <v/>
      </c>
      <c r="S80" s="359"/>
      <c r="T80" s="193"/>
      <c r="U80" s="193"/>
      <c r="V80" s="193"/>
      <c r="AY80" t="str">
        <f>IF(E80="","",E80)</f>
        <v/>
      </c>
      <c r="AZ80" t="str">
        <f>IF(OR(E80=F80,COUNTIF($AY80:AY80,F80)&gt;0),"",F80)</f>
        <v/>
      </c>
      <c r="BA80" t="str">
        <f>IF(OR(F80=G80,COUNTIF($AY80:AZ80,G80)&gt;0),"",G80)</f>
        <v/>
      </c>
      <c r="BB80" t="str">
        <f>IF(OR(G80=H80,COUNTIF($AY80:BA80,H80)&gt;0),"",H80)</f>
        <v/>
      </c>
      <c r="BC80" t="str">
        <f>IF(OR(H80=I80,COUNTIF($AY80:BB80,I80)&gt;0),"",I80)</f>
        <v/>
      </c>
      <c r="BD80" t="str">
        <f>IF(OR(I80=J80,COUNTIF($AY80:BC80,J80)&gt;0),"",J80)</f>
        <v/>
      </c>
      <c r="BE80" t="str">
        <f>IF(OR(J80=K80,COUNTIF($AY80:BD80,K80)&gt;0),"",K80)</f>
        <v/>
      </c>
      <c r="BF80" t="str">
        <f>IF(OR(K80=L80,COUNTIF($AY80:BE80,L80)&gt;0),"",L80)</f>
        <v/>
      </c>
      <c r="BG80" t="str">
        <f>IF(OR(L80=M80,COUNTIF($AY80:BF80,M80)&gt;0),"",M80)</f>
        <v/>
      </c>
      <c r="BH80" t="str">
        <f>IF(OR(M80=N80,COUNTIF($AY80:BG80,N80)&gt;0),"",N80)</f>
        <v/>
      </c>
      <c r="BI80" t="str">
        <f>IF(OR(N80=O80,COUNTIF($AY80:BH80,O80)&gt;0),"",O80)</f>
        <v/>
      </c>
      <c r="BJ80" t="str">
        <f>IF(OR(O80=P80,COUNTIF($AY80:BI80,P80)&gt;0),"",P80)</f>
        <v/>
      </c>
      <c r="BK80" s="340"/>
      <c r="BL80" s="34" t="str">
        <f>IF($Q80=E80,IF(COUNTIF(E80:$P80,E80)&gt;$R79,E80,$Q80),E80)</f>
        <v/>
      </c>
      <c r="BM80" s="34" t="str">
        <f>IF($Q80=F80,IF(COUNTIF(F80:$P80,F80)&gt;$R79,F80,$Q80),F80)</f>
        <v/>
      </c>
      <c r="BN80" s="34" t="str">
        <f>IF($Q80=G80,IF(COUNTIF(G80:$P80,G80)&gt;$R79,G80,$Q80),G80)</f>
        <v/>
      </c>
      <c r="BO80" s="34" t="str">
        <f>IF($Q80=H80,IF(COUNTIF(H80:$P80,H80)&gt;$R79,H80,$Q80),H80)</f>
        <v/>
      </c>
      <c r="BP80" s="34" t="str">
        <f>IF($Q80=I80,IF(COUNTIF(I80:$P80,I80)&gt;$R79,I80,$Q80),I80)</f>
        <v/>
      </c>
      <c r="BQ80" s="34" t="str">
        <f>IF($Q80=J80,IF(COUNTIF(J80:$P80,J80)&gt;$R79,J80,$Q80),J80)</f>
        <v/>
      </c>
      <c r="BR80" s="34" t="str">
        <f>IF($Q80=K80,IF(COUNTIF(K80:$P80,K80)&gt;$R79,K80,$Q80),K80)</f>
        <v/>
      </c>
      <c r="BS80" s="34" t="str">
        <f>IF($Q80=L80,IF(COUNTIF(L80:$P80,L80)&gt;$R79,L80,$Q80),L80)</f>
        <v/>
      </c>
      <c r="BT80" s="34" t="str">
        <f>IF($Q80=M80,IF(COUNTIF(M80:$P80,M80)&gt;$R79,M80,$Q80),M80)</f>
        <v/>
      </c>
      <c r="BU80" s="34" t="str">
        <f>IF($Q80=N80,IF(COUNTIF(N80:$P80,N80)&gt;$R79,N80,$Q80),N80)</f>
        <v/>
      </c>
      <c r="BV80" s="34" t="str">
        <f>IF($Q80=O80,IF(COUNTIF(O80:$P80,O80)&gt;$R79,O80,$Q80),O80)</f>
        <v/>
      </c>
      <c r="BW80" s="34" t="str">
        <f>IF($Q80=P80,IF(COUNTIF(P80:$P80,P80)&gt;$R79,P80,$Q80),P80)</f>
        <v/>
      </c>
      <c r="BX80" t="str">
        <f>IF(BX78&gt;0,BX78,BX79)</f>
        <v/>
      </c>
    </row>
    <row r="81" spans="1:76" ht="12.75" customHeight="1" x14ac:dyDescent="0.2">
      <c r="A81" s="347">
        <v>27</v>
      </c>
      <c r="B81" s="350"/>
      <c r="C81" s="344"/>
      <c r="D81" s="176" t="s">
        <v>38</v>
      </c>
      <c r="E81" s="252"/>
      <c r="F81" s="252"/>
      <c r="G81" s="252"/>
      <c r="H81" s="252"/>
      <c r="I81" s="252"/>
      <c r="J81" s="252"/>
      <c r="K81" s="252"/>
      <c r="L81" s="252"/>
      <c r="M81" s="175"/>
      <c r="N81" s="175"/>
      <c r="O81" s="175"/>
      <c r="P81" s="175"/>
      <c r="Q81" s="183" t="str">
        <f t="shared" ref="Q81" si="156">IF(BK81="","",BX83)</f>
        <v/>
      </c>
      <c r="R81" s="172"/>
      <c r="S81" s="357" t="str">
        <f>IF((COUNTBLANK(E81:Q81)+COUNTBLANK(E82:Q82)+COUNTBLANK(E83:Q83))/3=COUNTBLANK(E81:Q81),"","Bitte alle drei Zeilen ausfüllen")</f>
        <v/>
      </c>
      <c r="T81" s="193"/>
      <c r="U81" s="193"/>
      <c r="V81" s="193"/>
      <c r="W81">
        <f t="shared" ref="W81:AH81" si="157">IF(E81=4.5,E82,0)</f>
        <v>0</v>
      </c>
      <c r="X81">
        <f t="shared" si="157"/>
        <v>0</v>
      </c>
      <c r="Y81">
        <f t="shared" si="157"/>
        <v>0</v>
      </c>
      <c r="Z81">
        <f t="shared" si="157"/>
        <v>0</v>
      </c>
      <c r="AA81">
        <f t="shared" si="157"/>
        <v>0</v>
      </c>
      <c r="AB81">
        <f t="shared" si="157"/>
        <v>0</v>
      </c>
      <c r="AC81">
        <f t="shared" si="157"/>
        <v>0</v>
      </c>
      <c r="AD81">
        <f t="shared" si="157"/>
        <v>0</v>
      </c>
      <c r="AE81">
        <f t="shared" si="157"/>
        <v>0</v>
      </c>
      <c r="AF81">
        <f t="shared" si="157"/>
        <v>0</v>
      </c>
      <c r="AG81">
        <f t="shared" si="157"/>
        <v>0</v>
      </c>
      <c r="AH81">
        <f t="shared" si="157"/>
        <v>0</v>
      </c>
      <c r="AJ81">
        <f t="shared" ref="AJ81:AU81" si="158">IF(E81=4.5,1,0)</f>
        <v>0</v>
      </c>
      <c r="AK81">
        <f t="shared" si="158"/>
        <v>0</v>
      </c>
      <c r="AL81">
        <f t="shared" si="158"/>
        <v>0</v>
      </c>
      <c r="AM81">
        <f t="shared" si="158"/>
        <v>0</v>
      </c>
      <c r="AN81">
        <f t="shared" si="158"/>
        <v>0</v>
      </c>
      <c r="AO81">
        <f t="shared" si="158"/>
        <v>0</v>
      </c>
      <c r="AP81">
        <f t="shared" si="158"/>
        <v>0</v>
      </c>
      <c r="AQ81">
        <f t="shared" si="158"/>
        <v>0</v>
      </c>
      <c r="AR81">
        <f t="shared" si="158"/>
        <v>0</v>
      </c>
      <c r="AS81">
        <f t="shared" si="158"/>
        <v>0</v>
      </c>
      <c r="AT81">
        <f t="shared" si="158"/>
        <v>0</v>
      </c>
      <c r="AU81">
        <f t="shared" si="158"/>
        <v>0</v>
      </c>
      <c r="BK81" s="340" t="str">
        <f>IF(ISNA(HLOOKUP(MAX($AY82:$BJ82),$AY82:$BJ83,2,FALSE)),"",IF(R82&gt;0,IF(COUNTIF($AY82:$BJ82,MAX($AY82:$BJ82))&gt;1,HLOOKUP(MAX($AY82:$BJ82),$AY82:$BJ83,2),HLOOKUP(MAX($AY82:$BJ82),$AY82:$BJ83,2,FALSE)),""))</f>
        <v/>
      </c>
      <c r="BL81" s="34">
        <f>IF(E83="",0,IF($Q83=E83,IF(COUNTIF(E83:$P83,E83)&gt;$R82,E81,$Q81),E81))</f>
        <v>0</v>
      </c>
      <c r="BM81" s="34">
        <f>IF(F83="",0,IF($Q83=F83,IF(COUNTIF(F83:$P83,F83)&gt;$R82,F81,$Q81),F81))</f>
        <v>0</v>
      </c>
      <c r="BN81" s="34">
        <f>IF(G83="",0,IF($Q83=G83,IF(COUNTIF(G83:$P83,G83)&gt;$R82,G81,$Q81),G81))</f>
        <v>0</v>
      </c>
      <c r="BO81" s="34">
        <f>IF(H83="",0,IF($Q83=H83,IF(COUNTIF(H83:$P83,H83)&gt;$R82,H81,$Q81),H81))</f>
        <v>0</v>
      </c>
      <c r="BP81" s="34">
        <f>IF(I83="",0,IF($Q83=I83,IF(COUNTIF(I83:$P83,I83)&gt;$R82,I81,$Q81),I81))</f>
        <v>0</v>
      </c>
      <c r="BQ81" s="34">
        <f>IF(J83="",0,IF($Q83=J83,IF(COUNTIF(J83:$P83,J83)&gt;$R82,J81,$Q81),J81))</f>
        <v>0</v>
      </c>
      <c r="BR81" s="34">
        <f>IF(K83="",0,IF($Q83=K83,IF(COUNTIF(K83:$P83,K83)&gt;$R82,K81,$Q81),K81))</f>
        <v>0</v>
      </c>
      <c r="BS81" s="34">
        <f>IF(L83="",0,IF($Q83=L83,IF(COUNTIF(L83:$P83,L83)&gt;$R82,L81,$Q81),L81))</f>
        <v>0</v>
      </c>
      <c r="BT81" s="34">
        <f>IF(M83="",0,IF($Q83=M83,IF(COUNTIF(M83:$P83,M83)&gt;$R82,M81,$Q81),M81))</f>
        <v>0</v>
      </c>
      <c r="BU81" s="34">
        <f>IF(N83="",0,IF($Q83=N83,IF(COUNTIF(N83:$P83,N83)&gt;$R82,N81,$Q81),N81))</f>
        <v>0</v>
      </c>
      <c r="BV81" s="34">
        <f>IF(O83="",0,IF($Q83=O83,IF(COUNTIF(O83:$P83,O83)&gt;$R82,O81,$Q81),O81))</f>
        <v>0</v>
      </c>
      <c r="BW81" s="34">
        <f>IF(P83="",0,IF($Q83=P83,IF(COUNTIF(P83:$P83,P83)&gt;$R82,P81,$Q81),P81))</f>
        <v>0</v>
      </c>
      <c r="BX81">
        <f>IF(P81="",IF(O81="",IF(N81="",IF(M81="",IF(L81="",IF(K81="",IF(J81="",IF(I81="",H81,I81),J81),K81),L81),M81),N81),O81),P81)</f>
        <v>0</v>
      </c>
    </row>
    <row r="82" spans="1:76" ht="12.75" customHeight="1" x14ac:dyDescent="0.2">
      <c r="A82" s="348"/>
      <c r="B82" s="351"/>
      <c r="C82" s="345"/>
      <c r="D82" s="176" t="s">
        <v>42</v>
      </c>
      <c r="E82" s="252"/>
      <c r="F82" s="252"/>
      <c r="G82" s="252"/>
      <c r="H82" s="252"/>
      <c r="I82" s="252"/>
      <c r="J82" s="252"/>
      <c r="K82" s="252"/>
      <c r="L82" s="252"/>
      <c r="M82" s="175"/>
      <c r="N82" s="175"/>
      <c r="O82" s="175"/>
      <c r="P82" s="175"/>
      <c r="Q82" s="183"/>
      <c r="R82" s="35">
        <f>IF(R81&lt;15,0,IF(R81&lt;30,1,IF(R81&lt;45,2,3)))</f>
        <v>0</v>
      </c>
      <c r="S82" s="358"/>
      <c r="T82" s="193"/>
      <c r="U82" s="193"/>
      <c r="V82" s="193"/>
      <c r="AY82" t="str">
        <f t="shared" ref="AY82:BJ82" si="159">IF(AY83="","",COUNTIF($E83:$P83,AY83))</f>
        <v/>
      </c>
      <c r="AZ82" t="str">
        <f t="shared" si="159"/>
        <v/>
      </c>
      <c r="BA82" t="str">
        <f t="shared" si="159"/>
        <v/>
      </c>
      <c r="BB82" t="str">
        <f t="shared" si="159"/>
        <v/>
      </c>
      <c r="BC82" t="str">
        <f t="shared" si="159"/>
        <v/>
      </c>
      <c r="BD82" t="str">
        <f t="shared" si="159"/>
        <v/>
      </c>
      <c r="BE82" t="str">
        <f t="shared" si="159"/>
        <v/>
      </c>
      <c r="BF82" t="str">
        <f t="shared" si="159"/>
        <v/>
      </c>
      <c r="BG82" t="str">
        <f t="shared" si="159"/>
        <v/>
      </c>
      <c r="BH82" t="str">
        <f t="shared" si="159"/>
        <v/>
      </c>
      <c r="BI82" t="str">
        <f t="shared" si="159"/>
        <v/>
      </c>
      <c r="BJ82" t="str">
        <f t="shared" si="159"/>
        <v/>
      </c>
      <c r="BK82" s="340"/>
      <c r="BL82" s="34">
        <f>IF($Q83=E83,IF(COUNTIF(E83:$P83,E83)&gt;$R82,E82,$Q82),E82)</f>
        <v>0</v>
      </c>
      <c r="BM82" s="34">
        <f>IF($Q83=F83,IF(COUNTIF(F83:$P83,F83)&gt;$R82,F82,$Q82),F82)</f>
        <v>0</v>
      </c>
      <c r="BN82" s="34">
        <f>IF($Q83=G83,IF(COUNTIF(G83:$P83,G83)&gt;$R82,G82,$Q82),G82)</f>
        <v>0</v>
      </c>
      <c r="BO82" s="34">
        <f>IF($Q83=H83,IF(COUNTIF(H83:$P83,H83)&gt;$R82,H82,$Q82),H82)</f>
        <v>0</v>
      </c>
      <c r="BP82" s="34">
        <f>IF($Q83=I83,IF(COUNTIF(I83:$P83,I83)&gt;$R82,I82,$Q82),I82)</f>
        <v>0</v>
      </c>
      <c r="BQ82" s="34">
        <f>IF($Q83=J83,IF(COUNTIF(J83:$P83,J83)&gt;$R82,J82,$Q82),J82)</f>
        <v>0</v>
      </c>
      <c r="BR82" s="34">
        <f>IF($Q83=K83,IF(COUNTIF(K83:$P83,K83)&gt;$R82,K82,$Q82),K82)</f>
        <v>0</v>
      </c>
      <c r="BS82" s="34">
        <f>IF($Q83=L83,IF(COUNTIF(L83:$P83,L83)&gt;$R82,L82,$Q82),L82)</f>
        <v>0</v>
      </c>
      <c r="BT82" s="34">
        <f>IF($Q83=M83,IF(COUNTIF(M83:$P83,M83)&gt;$R82,M82,$Q82),M82)</f>
        <v>0</v>
      </c>
      <c r="BU82" s="34">
        <f>IF($Q83=N83,IF(COUNTIF(N83:$P83,N83)&gt;$R82,N82,$Q82),N82)</f>
        <v>0</v>
      </c>
      <c r="BV82" s="34">
        <f>IF($Q83=O83,IF(COUNTIF(O83:$P83,O83)&gt;$R82,O82,$Q82),O82)</f>
        <v>0</v>
      </c>
      <c r="BW82" s="34">
        <f>IF($Q83=P83,IF(COUNTIF(P83:$P83,P83)&gt;$R82,P82,$Q82),P82)</f>
        <v>0</v>
      </c>
      <c r="BX82" t="str">
        <f>IF(BX81="",IF(G81="",IF(F81="",E81,F81),G81),"")</f>
        <v/>
      </c>
    </row>
    <row r="83" spans="1:76" ht="12.75" customHeight="1" x14ac:dyDescent="0.2">
      <c r="A83" s="349"/>
      <c r="B83" s="352"/>
      <c r="C83" s="346"/>
      <c r="D83" s="177" t="s">
        <v>44</v>
      </c>
      <c r="E83" s="252" t="str">
        <f>IF(E81&gt;0,1,"")</f>
        <v/>
      </c>
      <c r="F83" s="252" t="str">
        <f t="shared" ref="F83:P83" si="160">IF(F81&gt;0,1,"")</f>
        <v/>
      </c>
      <c r="G83" s="252" t="str">
        <f t="shared" si="160"/>
        <v/>
      </c>
      <c r="H83" s="252" t="str">
        <f t="shared" si="160"/>
        <v/>
      </c>
      <c r="I83" s="252" t="str">
        <f t="shared" si="160"/>
        <v/>
      </c>
      <c r="J83" s="252" t="str">
        <f t="shared" si="160"/>
        <v/>
      </c>
      <c r="K83" s="252" t="str">
        <f t="shared" si="160"/>
        <v/>
      </c>
      <c r="L83" s="252" t="str">
        <f t="shared" si="160"/>
        <v/>
      </c>
      <c r="M83" s="175" t="str">
        <f t="shared" si="160"/>
        <v/>
      </c>
      <c r="N83" s="175" t="str">
        <f t="shared" si="160"/>
        <v/>
      </c>
      <c r="O83" s="175" t="str">
        <f t="shared" si="160"/>
        <v/>
      </c>
      <c r="P83" s="175" t="str">
        <f t="shared" si="160"/>
        <v/>
      </c>
      <c r="Q83" s="184" t="str">
        <f t="shared" ref="Q83" si="161">IF(BK81="","",BK81)</f>
        <v/>
      </c>
      <c r="R83" s="38" t="str">
        <f>IF(BK81="","",BK81)</f>
        <v/>
      </c>
      <c r="S83" s="359"/>
      <c r="T83" s="193"/>
      <c r="U83" s="193"/>
      <c r="V83" s="193"/>
      <c r="AY83" t="str">
        <f>IF(E83="","",E83)</f>
        <v/>
      </c>
      <c r="AZ83" t="str">
        <f>IF(OR(E83=F83,COUNTIF($AY83:AY83,F83)&gt;0),"",F83)</f>
        <v/>
      </c>
      <c r="BA83" t="str">
        <f>IF(OR(F83=G83,COUNTIF($AY83:AZ83,G83)&gt;0),"",G83)</f>
        <v/>
      </c>
      <c r="BB83" t="str">
        <f>IF(OR(G83=H83,COUNTIF($AY83:BA83,H83)&gt;0),"",H83)</f>
        <v/>
      </c>
      <c r="BC83" t="str">
        <f>IF(OR(H83=I83,COUNTIF($AY83:BB83,I83)&gt;0),"",I83)</f>
        <v/>
      </c>
      <c r="BD83" t="str">
        <f>IF(OR(I83=J83,COUNTIF($AY83:BC83,J83)&gt;0),"",J83)</f>
        <v/>
      </c>
      <c r="BE83" t="str">
        <f>IF(OR(J83=K83,COUNTIF($AY83:BD83,K83)&gt;0),"",K83)</f>
        <v/>
      </c>
      <c r="BF83" t="str">
        <f>IF(OR(K83=L83,COUNTIF($AY83:BE83,L83)&gt;0),"",L83)</f>
        <v/>
      </c>
      <c r="BG83" t="str">
        <f>IF(OR(L83=M83,COUNTIF($AY83:BF83,M83)&gt;0),"",M83)</f>
        <v/>
      </c>
      <c r="BH83" t="str">
        <f>IF(OR(M83=N83,COUNTIF($AY83:BG83,N83)&gt;0),"",N83)</f>
        <v/>
      </c>
      <c r="BI83" t="str">
        <f>IF(OR(N83=O83,COUNTIF($AY83:BH83,O83)&gt;0),"",O83)</f>
        <v/>
      </c>
      <c r="BJ83" t="str">
        <f>IF(OR(O83=P83,COUNTIF($AY83:BI83,P83)&gt;0),"",P83)</f>
        <v/>
      </c>
      <c r="BK83" s="340"/>
      <c r="BL83" s="34" t="str">
        <f>IF($Q83=E83,IF(COUNTIF(E83:$P83,E83)&gt;$R82,E83,$Q83),E83)</f>
        <v/>
      </c>
      <c r="BM83" s="34" t="str">
        <f>IF($Q83=F83,IF(COUNTIF(F83:$P83,F83)&gt;$R82,F83,$Q83),F83)</f>
        <v/>
      </c>
      <c r="BN83" s="34" t="str">
        <f>IF($Q83=G83,IF(COUNTIF(G83:$P83,G83)&gt;$R82,G83,$Q83),G83)</f>
        <v/>
      </c>
      <c r="BO83" s="34" t="str">
        <f>IF($Q83=H83,IF(COUNTIF(H83:$P83,H83)&gt;$R82,H83,$Q83),H83)</f>
        <v/>
      </c>
      <c r="BP83" s="34" t="str">
        <f>IF($Q83=I83,IF(COUNTIF(I83:$P83,I83)&gt;$R82,I83,$Q83),I83)</f>
        <v/>
      </c>
      <c r="BQ83" s="34" t="str">
        <f>IF($Q83=J83,IF(COUNTIF(J83:$P83,J83)&gt;$R82,J83,$Q83),J83)</f>
        <v/>
      </c>
      <c r="BR83" s="34" t="str">
        <f>IF($Q83=K83,IF(COUNTIF(K83:$P83,K83)&gt;$R82,K83,$Q83),K83)</f>
        <v/>
      </c>
      <c r="BS83" s="34" t="str">
        <f>IF($Q83=L83,IF(COUNTIF(L83:$P83,L83)&gt;$R82,L83,$Q83),L83)</f>
        <v/>
      </c>
      <c r="BT83" s="34" t="str">
        <f>IF($Q83=M83,IF(COUNTIF(M83:$P83,M83)&gt;$R82,M83,$Q83),M83)</f>
        <v/>
      </c>
      <c r="BU83" s="34" t="str">
        <f>IF($Q83=N83,IF(COUNTIF(N83:$P83,N83)&gt;$R82,N83,$Q83),N83)</f>
        <v/>
      </c>
      <c r="BV83" s="34" t="str">
        <f>IF($Q83=O83,IF(COUNTIF(O83:$P83,O83)&gt;$R82,O83,$Q83),O83)</f>
        <v/>
      </c>
      <c r="BW83" s="34" t="str">
        <f>IF($Q83=P83,IF(COUNTIF(P83:$P83,P83)&gt;$R82,P83,$Q83),P83)</f>
        <v/>
      </c>
      <c r="BX83" t="str">
        <f>IF(BX81&gt;0,BX81,BX82)</f>
        <v/>
      </c>
    </row>
    <row r="84" spans="1:76" ht="12.75" customHeight="1" x14ac:dyDescent="0.2">
      <c r="A84" s="347">
        <v>28</v>
      </c>
      <c r="B84" s="350"/>
      <c r="C84" s="344"/>
      <c r="D84" s="176" t="s">
        <v>38</v>
      </c>
      <c r="E84" s="252"/>
      <c r="F84" s="252"/>
      <c r="G84" s="252"/>
      <c r="H84" s="252"/>
      <c r="I84" s="252"/>
      <c r="J84" s="252"/>
      <c r="K84" s="252"/>
      <c r="L84" s="252"/>
      <c r="M84" s="175"/>
      <c r="N84" s="175"/>
      <c r="O84" s="175"/>
      <c r="P84" s="175"/>
      <c r="Q84" s="183" t="str">
        <f t="shared" ref="Q84" si="162">IF(BK84="","",BX86)</f>
        <v/>
      </c>
      <c r="R84" s="172"/>
      <c r="S84" s="357" t="str">
        <f>IF((COUNTBLANK(E84:Q84)+COUNTBLANK(E85:Q85)+COUNTBLANK(E86:Q86))/3=COUNTBLANK(E84:Q84),"","Bitte alle drei Zeilen ausfüllen")</f>
        <v/>
      </c>
      <c r="T84" s="193"/>
      <c r="U84" s="193"/>
      <c r="V84" s="193"/>
      <c r="W84">
        <f t="shared" ref="W84:AH84" si="163">IF(E84=4.5,E85,0)</f>
        <v>0</v>
      </c>
      <c r="X84">
        <f t="shared" si="163"/>
        <v>0</v>
      </c>
      <c r="Y84">
        <f t="shared" si="163"/>
        <v>0</v>
      </c>
      <c r="Z84">
        <f t="shared" si="163"/>
        <v>0</v>
      </c>
      <c r="AA84">
        <f t="shared" si="163"/>
        <v>0</v>
      </c>
      <c r="AB84">
        <f t="shared" si="163"/>
        <v>0</v>
      </c>
      <c r="AC84">
        <f t="shared" si="163"/>
        <v>0</v>
      </c>
      <c r="AD84">
        <f t="shared" si="163"/>
        <v>0</v>
      </c>
      <c r="AE84">
        <f t="shared" si="163"/>
        <v>0</v>
      </c>
      <c r="AF84">
        <f t="shared" si="163"/>
        <v>0</v>
      </c>
      <c r="AG84">
        <f t="shared" si="163"/>
        <v>0</v>
      </c>
      <c r="AH84">
        <f t="shared" si="163"/>
        <v>0</v>
      </c>
      <c r="AJ84">
        <f t="shared" ref="AJ84:AU84" si="164">IF(E84=4.5,1,0)</f>
        <v>0</v>
      </c>
      <c r="AK84">
        <f t="shared" si="164"/>
        <v>0</v>
      </c>
      <c r="AL84">
        <f t="shared" si="164"/>
        <v>0</v>
      </c>
      <c r="AM84">
        <f t="shared" si="164"/>
        <v>0</v>
      </c>
      <c r="AN84">
        <f t="shared" si="164"/>
        <v>0</v>
      </c>
      <c r="AO84">
        <f t="shared" si="164"/>
        <v>0</v>
      </c>
      <c r="AP84">
        <f t="shared" si="164"/>
        <v>0</v>
      </c>
      <c r="AQ84">
        <f t="shared" si="164"/>
        <v>0</v>
      </c>
      <c r="AR84">
        <f t="shared" si="164"/>
        <v>0</v>
      </c>
      <c r="AS84">
        <f t="shared" si="164"/>
        <v>0</v>
      </c>
      <c r="AT84">
        <f t="shared" si="164"/>
        <v>0</v>
      </c>
      <c r="AU84">
        <f t="shared" si="164"/>
        <v>0</v>
      </c>
      <c r="BK84" s="340" t="str">
        <f>IF(ISNA(HLOOKUP(MAX($AY85:$BJ85),$AY85:$BJ86,2,FALSE)),"",IF(R85&gt;0,IF(COUNTIF($AY85:$BJ85,MAX($AY85:$BJ85))&gt;1,HLOOKUP(MAX($AY85:$BJ85),$AY85:$BJ86,2),HLOOKUP(MAX($AY85:$BJ85),$AY85:$BJ86,2,FALSE)),""))</f>
        <v/>
      </c>
      <c r="BL84" s="34">
        <f>IF(E86="",0,IF($Q86=E86,IF(COUNTIF(E86:$P86,E86)&gt;$R85,E84,$Q84),E84))</f>
        <v>0</v>
      </c>
      <c r="BM84" s="34">
        <f>IF(F86="",0,IF($Q86=F86,IF(COUNTIF(F86:$P86,F86)&gt;$R85,F84,$Q84),F84))</f>
        <v>0</v>
      </c>
      <c r="BN84" s="34">
        <f>IF(G86="",0,IF($Q86=G86,IF(COUNTIF(G86:$P86,G86)&gt;$R85,G84,$Q84),G84))</f>
        <v>0</v>
      </c>
      <c r="BO84" s="34">
        <f>IF(H86="",0,IF($Q86=H86,IF(COUNTIF(H86:$P86,H86)&gt;$R85,H84,$Q84),H84))</f>
        <v>0</v>
      </c>
      <c r="BP84" s="34">
        <f>IF(I86="",0,IF($Q86=I86,IF(COUNTIF(I86:$P86,I86)&gt;$R85,I84,$Q84),I84))</f>
        <v>0</v>
      </c>
      <c r="BQ84" s="34">
        <f>IF(J86="",0,IF($Q86=J86,IF(COUNTIF(J86:$P86,J86)&gt;$R85,J84,$Q84),J84))</f>
        <v>0</v>
      </c>
      <c r="BR84" s="34">
        <f>IF(K86="",0,IF($Q86=K86,IF(COUNTIF(K86:$P86,K86)&gt;$R85,K84,$Q84),K84))</f>
        <v>0</v>
      </c>
      <c r="BS84" s="34">
        <f>IF(L86="",0,IF($Q86=L86,IF(COUNTIF(L86:$P86,L86)&gt;$R85,L84,$Q84),L84))</f>
        <v>0</v>
      </c>
      <c r="BT84" s="34">
        <f>IF(M86="",0,IF($Q86=M86,IF(COUNTIF(M86:$P86,M86)&gt;$R85,M84,$Q84),M84))</f>
        <v>0</v>
      </c>
      <c r="BU84" s="34">
        <f>IF(N86="",0,IF($Q86=N86,IF(COUNTIF(N86:$P86,N86)&gt;$R85,N84,$Q84),N84))</f>
        <v>0</v>
      </c>
      <c r="BV84" s="34">
        <f>IF(O86="",0,IF($Q86=O86,IF(COUNTIF(O86:$P86,O86)&gt;$R85,O84,$Q84),O84))</f>
        <v>0</v>
      </c>
      <c r="BW84" s="34">
        <f>IF(P86="",0,IF($Q86=P86,IF(COUNTIF(P86:$P86,P86)&gt;$R85,P84,$Q84),P84))</f>
        <v>0</v>
      </c>
      <c r="BX84">
        <f>IF(P84="",IF(O84="",IF(N84="",IF(M84="",IF(L84="",IF(K84="",IF(J84="",IF(I84="",H84,I84),J84),K84),L84),M84),N84),O84),P84)</f>
        <v>0</v>
      </c>
    </row>
    <row r="85" spans="1:76" ht="12.75" customHeight="1" x14ac:dyDescent="0.2">
      <c r="A85" s="348"/>
      <c r="B85" s="351"/>
      <c r="C85" s="345"/>
      <c r="D85" s="176" t="s">
        <v>42</v>
      </c>
      <c r="E85" s="252"/>
      <c r="F85" s="252"/>
      <c r="G85" s="252"/>
      <c r="H85" s="252"/>
      <c r="I85" s="252"/>
      <c r="J85" s="252"/>
      <c r="K85" s="252"/>
      <c r="L85" s="252"/>
      <c r="M85" s="175"/>
      <c r="N85" s="175"/>
      <c r="O85" s="175"/>
      <c r="P85" s="175"/>
      <c r="Q85" s="183"/>
      <c r="R85" s="35">
        <f>IF(R84&lt;15,0,IF(R84&lt;30,1,IF(R84&lt;45,2,3)))</f>
        <v>0</v>
      </c>
      <c r="S85" s="358"/>
      <c r="T85" s="193"/>
      <c r="U85" s="193"/>
      <c r="V85" s="193"/>
      <c r="AY85" t="str">
        <f t="shared" ref="AY85:BJ85" si="165">IF(AY86="","",COUNTIF($E86:$P86,AY86))</f>
        <v/>
      </c>
      <c r="AZ85" t="str">
        <f t="shared" si="165"/>
        <v/>
      </c>
      <c r="BA85" t="str">
        <f t="shared" si="165"/>
        <v/>
      </c>
      <c r="BB85" t="str">
        <f t="shared" si="165"/>
        <v/>
      </c>
      <c r="BC85" t="str">
        <f t="shared" si="165"/>
        <v/>
      </c>
      <c r="BD85" t="str">
        <f t="shared" si="165"/>
        <v/>
      </c>
      <c r="BE85" t="str">
        <f t="shared" si="165"/>
        <v/>
      </c>
      <c r="BF85" t="str">
        <f t="shared" si="165"/>
        <v/>
      </c>
      <c r="BG85" t="str">
        <f t="shared" si="165"/>
        <v/>
      </c>
      <c r="BH85" t="str">
        <f t="shared" si="165"/>
        <v/>
      </c>
      <c r="BI85" t="str">
        <f t="shared" si="165"/>
        <v/>
      </c>
      <c r="BJ85" t="str">
        <f t="shared" si="165"/>
        <v/>
      </c>
      <c r="BK85" s="340"/>
      <c r="BL85" s="34">
        <f>IF($Q86=E86,IF(COUNTIF(E86:$P86,E86)&gt;$R85,E85,$Q85),E85)</f>
        <v>0</v>
      </c>
      <c r="BM85" s="34">
        <f>IF($Q86=F86,IF(COUNTIF(F86:$P86,F86)&gt;$R85,F85,$Q85),F85)</f>
        <v>0</v>
      </c>
      <c r="BN85" s="34">
        <f>IF($Q86=G86,IF(COUNTIF(G86:$P86,G86)&gt;$R85,G85,$Q85),G85)</f>
        <v>0</v>
      </c>
      <c r="BO85" s="34">
        <f>IF($Q86=H86,IF(COUNTIF(H86:$P86,H86)&gt;$R85,H85,$Q85),H85)</f>
        <v>0</v>
      </c>
      <c r="BP85" s="34">
        <f>IF($Q86=I86,IF(COUNTIF(I86:$P86,I86)&gt;$R85,I85,$Q85),I85)</f>
        <v>0</v>
      </c>
      <c r="BQ85" s="34">
        <f>IF($Q86=J86,IF(COUNTIF(J86:$P86,J86)&gt;$R85,J85,$Q85),J85)</f>
        <v>0</v>
      </c>
      <c r="BR85" s="34">
        <f>IF($Q86=K86,IF(COUNTIF(K86:$P86,K86)&gt;$R85,K85,$Q85),K85)</f>
        <v>0</v>
      </c>
      <c r="BS85" s="34">
        <f>IF($Q86=L86,IF(COUNTIF(L86:$P86,L86)&gt;$R85,L85,$Q85),L85)</f>
        <v>0</v>
      </c>
      <c r="BT85" s="34">
        <f>IF($Q86=M86,IF(COUNTIF(M86:$P86,M86)&gt;$R85,M85,$Q85),M85)</f>
        <v>0</v>
      </c>
      <c r="BU85" s="34">
        <f>IF($Q86=N86,IF(COUNTIF(N86:$P86,N86)&gt;$R85,N85,$Q85),N85)</f>
        <v>0</v>
      </c>
      <c r="BV85" s="34">
        <f>IF($Q86=O86,IF(COUNTIF(O86:$P86,O86)&gt;$R85,O85,$Q85),O85)</f>
        <v>0</v>
      </c>
      <c r="BW85" s="34">
        <f>IF($Q86=P86,IF(COUNTIF(P86:$P86,P86)&gt;$R85,P85,$Q85),P85)</f>
        <v>0</v>
      </c>
      <c r="BX85" t="str">
        <f>IF(BX84="",IF(G84="",IF(F84="",E84,F84),G84),"")</f>
        <v/>
      </c>
    </row>
    <row r="86" spans="1:76" ht="12.75" customHeight="1" x14ac:dyDescent="0.2">
      <c r="A86" s="349"/>
      <c r="B86" s="352"/>
      <c r="C86" s="346"/>
      <c r="D86" s="177" t="s">
        <v>44</v>
      </c>
      <c r="E86" s="252" t="str">
        <f>IF(E84&gt;0,1,"")</f>
        <v/>
      </c>
      <c r="F86" s="252" t="str">
        <f t="shared" ref="F86:P86" si="166">IF(F84&gt;0,1,"")</f>
        <v/>
      </c>
      <c r="G86" s="252" t="str">
        <f t="shared" si="166"/>
        <v/>
      </c>
      <c r="H86" s="252" t="str">
        <f t="shared" si="166"/>
        <v/>
      </c>
      <c r="I86" s="252" t="str">
        <f t="shared" si="166"/>
        <v/>
      </c>
      <c r="J86" s="252" t="str">
        <f t="shared" si="166"/>
        <v/>
      </c>
      <c r="K86" s="252" t="str">
        <f t="shared" si="166"/>
        <v/>
      </c>
      <c r="L86" s="252" t="str">
        <f t="shared" si="166"/>
        <v/>
      </c>
      <c r="M86" s="175" t="str">
        <f t="shared" si="166"/>
        <v/>
      </c>
      <c r="N86" s="175" t="str">
        <f t="shared" si="166"/>
        <v/>
      </c>
      <c r="O86" s="175" t="str">
        <f t="shared" si="166"/>
        <v/>
      </c>
      <c r="P86" s="175" t="str">
        <f t="shared" si="166"/>
        <v/>
      </c>
      <c r="Q86" s="184" t="str">
        <f t="shared" ref="Q86" si="167">IF(BK84="","",BK84)</f>
        <v/>
      </c>
      <c r="R86" s="38" t="str">
        <f>IF(BK84="","",BK84)</f>
        <v/>
      </c>
      <c r="S86" s="359"/>
      <c r="T86" s="193"/>
      <c r="U86" s="193"/>
      <c r="V86" s="193"/>
      <c r="AY86" t="str">
        <f>IF(E86="","",E86)</f>
        <v/>
      </c>
      <c r="AZ86" t="str">
        <f>IF(OR(E86=F86,COUNTIF($AY86:AY86,F86)&gt;0),"",F86)</f>
        <v/>
      </c>
      <c r="BA86" t="str">
        <f>IF(OR(F86=G86,COUNTIF($AY86:AZ86,G86)&gt;0),"",G86)</f>
        <v/>
      </c>
      <c r="BB86" t="str">
        <f>IF(OR(G86=H86,COUNTIF($AY86:BA86,H86)&gt;0),"",H86)</f>
        <v/>
      </c>
      <c r="BC86" t="str">
        <f>IF(OR(H86=I86,COUNTIF($AY86:BB86,I86)&gt;0),"",I86)</f>
        <v/>
      </c>
      <c r="BD86" t="str">
        <f>IF(OR(I86=J86,COUNTIF($AY86:BC86,J86)&gt;0),"",J86)</f>
        <v/>
      </c>
      <c r="BE86" t="str">
        <f>IF(OR(J86=K86,COUNTIF($AY86:BD86,K86)&gt;0),"",K86)</f>
        <v/>
      </c>
      <c r="BF86" t="str">
        <f>IF(OR(K86=L86,COUNTIF($AY86:BE86,L86)&gt;0),"",L86)</f>
        <v/>
      </c>
      <c r="BG86" t="str">
        <f>IF(OR(L86=M86,COUNTIF($AY86:BF86,M86)&gt;0),"",M86)</f>
        <v/>
      </c>
      <c r="BH86" t="str">
        <f>IF(OR(M86=N86,COUNTIF($AY86:BG86,N86)&gt;0),"",N86)</f>
        <v/>
      </c>
      <c r="BI86" t="str">
        <f>IF(OR(N86=O86,COUNTIF($AY86:BH86,O86)&gt;0),"",O86)</f>
        <v/>
      </c>
      <c r="BJ86" t="str">
        <f>IF(OR(O86=P86,COUNTIF($AY86:BI86,P86)&gt;0),"",P86)</f>
        <v/>
      </c>
      <c r="BK86" s="340"/>
      <c r="BL86" s="34" t="str">
        <f>IF($Q86=E86,IF(COUNTIF(E86:$P86,E86)&gt;$R85,E86,$Q86),E86)</f>
        <v/>
      </c>
      <c r="BM86" s="34" t="str">
        <f>IF($Q86=F86,IF(COUNTIF(F86:$P86,F86)&gt;$R85,F86,$Q86),F86)</f>
        <v/>
      </c>
      <c r="BN86" s="34" t="str">
        <f>IF($Q86=G86,IF(COUNTIF(G86:$P86,G86)&gt;$R85,G86,$Q86),G86)</f>
        <v/>
      </c>
      <c r="BO86" s="34" t="str">
        <f>IF($Q86=H86,IF(COUNTIF(H86:$P86,H86)&gt;$R85,H86,$Q86),H86)</f>
        <v/>
      </c>
      <c r="BP86" s="34" t="str">
        <f>IF($Q86=I86,IF(COUNTIF(I86:$P86,I86)&gt;$R85,I86,$Q86),I86)</f>
        <v/>
      </c>
      <c r="BQ86" s="34" t="str">
        <f>IF($Q86=J86,IF(COUNTIF(J86:$P86,J86)&gt;$R85,J86,$Q86),J86)</f>
        <v/>
      </c>
      <c r="BR86" s="34" t="str">
        <f>IF($Q86=K86,IF(COUNTIF(K86:$P86,K86)&gt;$R85,K86,$Q86),K86)</f>
        <v/>
      </c>
      <c r="BS86" s="34" t="str">
        <f>IF($Q86=L86,IF(COUNTIF(L86:$P86,L86)&gt;$R85,L86,$Q86),L86)</f>
        <v/>
      </c>
      <c r="BT86" s="34" t="str">
        <f>IF($Q86=M86,IF(COUNTIF(M86:$P86,M86)&gt;$R85,M86,$Q86),M86)</f>
        <v/>
      </c>
      <c r="BU86" s="34" t="str">
        <f>IF($Q86=N86,IF(COUNTIF(N86:$P86,N86)&gt;$R85,N86,$Q86),N86)</f>
        <v/>
      </c>
      <c r="BV86" s="34" t="str">
        <f>IF($Q86=O86,IF(COUNTIF(O86:$P86,O86)&gt;$R85,O86,$Q86),O86)</f>
        <v/>
      </c>
      <c r="BW86" s="34" t="str">
        <f>IF($Q86=P86,IF(COUNTIF(P86:$P86,P86)&gt;$R85,P86,$Q86),P86)</f>
        <v/>
      </c>
      <c r="BX86" t="str">
        <f>IF(BX84&gt;0,BX84,BX85)</f>
        <v/>
      </c>
    </row>
    <row r="87" spans="1:76" ht="12.75" customHeight="1" x14ac:dyDescent="0.2">
      <c r="A87" s="347">
        <v>29</v>
      </c>
      <c r="B87" s="350"/>
      <c r="C87" s="344"/>
      <c r="D87" s="176" t="s">
        <v>38</v>
      </c>
      <c r="E87" s="252"/>
      <c r="F87" s="252"/>
      <c r="G87" s="252"/>
      <c r="H87" s="252"/>
      <c r="I87" s="252"/>
      <c r="J87" s="252"/>
      <c r="K87" s="252"/>
      <c r="L87" s="252"/>
      <c r="M87" s="175"/>
      <c r="N87" s="175"/>
      <c r="O87" s="175"/>
      <c r="P87" s="175"/>
      <c r="Q87" s="183" t="str">
        <f t="shared" ref="Q87" si="168">IF(BK87="","",BX89)</f>
        <v/>
      </c>
      <c r="R87" s="172"/>
      <c r="S87" s="357" t="str">
        <f>IF((COUNTBLANK(E87:Q87)+COUNTBLANK(E88:Q88)+COUNTBLANK(E89:Q89))/3=COUNTBLANK(E87:Q87),"","Bitte alle drei Zeilen ausfüllen")</f>
        <v/>
      </c>
      <c r="T87" s="193"/>
      <c r="U87" s="193"/>
      <c r="V87" s="193"/>
      <c r="W87">
        <f t="shared" ref="W87:AH87" si="169">IF(E87=4.5,E88,0)</f>
        <v>0</v>
      </c>
      <c r="X87">
        <f t="shared" si="169"/>
        <v>0</v>
      </c>
      <c r="Y87">
        <f t="shared" si="169"/>
        <v>0</v>
      </c>
      <c r="Z87">
        <f t="shared" si="169"/>
        <v>0</v>
      </c>
      <c r="AA87">
        <f t="shared" si="169"/>
        <v>0</v>
      </c>
      <c r="AB87">
        <f t="shared" si="169"/>
        <v>0</v>
      </c>
      <c r="AC87">
        <f t="shared" si="169"/>
        <v>0</v>
      </c>
      <c r="AD87">
        <f t="shared" si="169"/>
        <v>0</v>
      </c>
      <c r="AE87">
        <f t="shared" si="169"/>
        <v>0</v>
      </c>
      <c r="AF87">
        <f t="shared" si="169"/>
        <v>0</v>
      </c>
      <c r="AG87">
        <f t="shared" si="169"/>
        <v>0</v>
      </c>
      <c r="AH87">
        <f t="shared" si="169"/>
        <v>0</v>
      </c>
      <c r="AJ87">
        <f t="shared" ref="AJ87:AU87" si="170">IF(E87=4.5,1,0)</f>
        <v>0</v>
      </c>
      <c r="AK87">
        <f t="shared" si="170"/>
        <v>0</v>
      </c>
      <c r="AL87">
        <f t="shared" si="170"/>
        <v>0</v>
      </c>
      <c r="AM87">
        <f t="shared" si="170"/>
        <v>0</v>
      </c>
      <c r="AN87">
        <f t="shared" si="170"/>
        <v>0</v>
      </c>
      <c r="AO87">
        <f t="shared" si="170"/>
        <v>0</v>
      </c>
      <c r="AP87">
        <f t="shared" si="170"/>
        <v>0</v>
      </c>
      <c r="AQ87">
        <f t="shared" si="170"/>
        <v>0</v>
      </c>
      <c r="AR87">
        <f t="shared" si="170"/>
        <v>0</v>
      </c>
      <c r="AS87">
        <f t="shared" si="170"/>
        <v>0</v>
      </c>
      <c r="AT87">
        <f t="shared" si="170"/>
        <v>0</v>
      </c>
      <c r="AU87">
        <f t="shared" si="170"/>
        <v>0</v>
      </c>
      <c r="BK87" s="340" t="str">
        <f>IF(ISNA(HLOOKUP(MAX($AY88:$BJ88),$AY88:$BJ89,2,FALSE)),"",IF(R88&gt;0,IF(COUNTIF($AY88:$BJ88,MAX($AY88:$BJ88))&gt;1,HLOOKUP(MAX($AY88:$BJ88),$AY88:$BJ89,2),HLOOKUP(MAX($AY88:$BJ88),$AY88:$BJ89,2,FALSE)),""))</f>
        <v/>
      </c>
      <c r="BL87" s="34">
        <f>IF(E89="",0,IF($Q89=E89,IF(COUNTIF(E89:$P89,E89)&gt;$R88,E87,$Q87),E87))</f>
        <v>0</v>
      </c>
      <c r="BM87" s="34">
        <f>IF(F89="",0,IF($Q89=F89,IF(COUNTIF(F89:$P89,F89)&gt;$R88,F87,$Q87),F87))</f>
        <v>0</v>
      </c>
      <c r="BN87" s="34">
        <f>IF(G89="",0,IF($Q89=G89,IF(COUNTIF(G89:$P89,G89)&gt;$R88,G87,$Q87),G87))</f>
        <v>0</v>
      </c>
      <c r="BO87" s="34">
        <f>IF(H89="",0,IF($Q89=H89,IF(COUNTIF(H89:$P89,H89)&gt;$R88,H87,$Q87),H87))</f>
        <v>0</v>
      </c>
      <c r="BP87" s="34">
        <f>IF(I89="",0,IF($Q89=I89,IF(COUNTIF(I89:$P89,I89)&gt;$R88,I87,$Q87),I87))</f>
        <v>0</v>
      </c>
      <c r="BQ87" s="34">
        <f>IF(J89="",0,IF($Q89=J89,IF(COUNTIF(J89:$P89,J89)&gt;$R88,J87,$Q87),J87))</f>
        <v>0</v>
      </c>
      <c r="BR87" s="34">
        <f>IF(K89="",0,IF($Q89=K89,IF(COUNTIF(K89:$P89,K89)&gt;$R88,K87,$Q87),K87))</f>
        <v>0</v>
      </c>
      <c r="BS87" s="34">
        <f>IF(L89="",0,IF($Q89=L89,IF(COUNTIF(L89:$P89,L89)&gt;$R88,L87,$Q87),L87))</f>
        <v>0</v>
      </c>
      <c r="BT87" s="34">
        <f>IF(M89="",0,IF($Q89=M89,IF(COUNTIF(M89:$P89,M89)&gt;$R88,M87,$Q87),M87))</f>
        <v>0</v>
      </c>
      <c r="BU87" s="34">
        <f>IF(N89="",0,IF($Q89=N89,IF(COUNTIF(N89:$P89,N89)&gt;$R88,N87,$Q87),N87))</f>
        <v>0</v>
      </c>
      <c r="BV87" s="34">
        <f>IF(O89="",0,IF($Q89=O89,IF(COUNTIF(O89:$P89,O89)&gt;$R88,O87,$Q87),O87))</f>
        <v>0</v>
      </c>
      <c r="BW87" s="34">
        <f>IF(P89="",0,IF($Q89=P89,IF(COUNTIF(P89:$P89,P89)&gt;$R88,P87,$Q87),P87))</f>
        <v>0</v>
      </c>
      <c r="BX87">
        <f>IF(P87="",IF(O87="",IF(N87="",IF(M87="",IF(L87="",IF(K87="",IF(J87="",IF(I87="",H87,I87),J87),K87),L87),M87),N87),O87),P87)</f>
        <v>0</v>
      </c>
    </row>
    <row r="88" spans="1:76" ht="12.75" customHeight="1" x14ac:dyDescent="0.2">
      <c r="A88" s="348"/>
      <c r="B88" s="351"/>
      <c r="C88" s="345"/>
      <c r="D88" s="176" t="s">
        <v>42</v>
      </c>
      <c r="E88" s="252"/>
      <c r="F88" s="252"/>
      <c r="G88" s="252"/>
      <c r="H88" s="252"/>
      <c r="I88" s="252"/>
      <c r="J88" s="252"/>
      <c r="K88" s="252"/>
      <c r="L88" s="252"/>
      <c r="M88" s="175"/>
      <c r="N88" s="175"/>
      <c r="O88" s="175"/>
      <c r="P88" s="175"/>
      <c r="Q88" s="183"/>
      <c r="R88" s="35">
        <f>IF(R87&lt;15,0,IF(R87&lt;30,1,IF(R87&lt;45,2,3)))</f>
        <v>0</v>
      </c>
      <c r="S88" s="358"/>
      <c r="T88" s="193"/>
      <c r="U88" s="193"/>
      <c r="V88" s="193"/>
      <c r="AY88" t="str">
        <f t="shared" ref="AY88:BJ88" si="171">IF(AY89="","",COUNTIF($E89:$P89,AY89))</f>
        <v/>
      </c>
      <c r="AZ88" t="str">
        <f t="shared" si="171"/>
        <v/>
      </c>
      <c r="BA88" t="str">
        <f t="shared" si="171"/>
        <v/>
      </c>
      <c r="BB88" t="str">
        <f t="shared" si="171"/>
        <v/>
      </c>
      <c r="BC88" t="str">
        <f t="shared" si="171"/>
        <v/>
      </c>
      <c r="BD88" t="str">
        <f t="shared" si="171"/>
        <v/>
      </c>
      <c r="BE88" t="str">
        <f t="shared" si="171"/>
        <v/>
      </c>
      <c r="BF88" t="str">
        <f t="shared" si="171"/>
        <v/>
      </c>
      <c r="BG88" t="str">
        <f t="shared" si="171"/>
        <v/>
      </c>
      <c r="BH88" t="str">
        <f t="shared" si="171"/>
        <v/>
      </c>
      <c r="BI88" t="str">
        <f t="shared" si="171"/>
        <v/>
      </c>
      <c r="BJ88" t="str">
        <f t="shared" si="171"/>
        <v/>
      </c>
      <c r="BK88" s="340"/>
      <c r="BL88" s="34">
        <f>IF($Q89=E89,IF(COUNTIF(E89:$P89,E89)&gt;$R88,E88,$Q88),E88)</f>
        <v>0</v>
      </c>
      <c r="BM88" s="34">
        <f>IF($Q89=F89,IF(COUNTIF(F89:$P89,F89)&gt;$R88,F88,$Q88),F88)</f>
        <v>0</v>
      </c>
      <c r="BN88" s="34">
        <f>IF($Q89=G89,IF(COUNTIF(G89:$P89,G89)&gt;$R88,G88,$Q88),G88)</f>
        <v>0</v>
      </c>
      <c r="BO88" s="34">
        <f>IF($Q89=H89,IF(COUNTIF(H89:$P89,H89)&gt;$R88,H88,$Q88),H88)</f>
        <v>0</v>
      </c>
      <c r="BP88" s="34">
        <f>IF($Q89=I89,IF(COUNTIF(I89:$P89,I89)&gt;$R88,I88,$Q88),I88)</f>
        <v>0</v>
      </c>
      <c r="BQ88" s="34">
        <f>IF($Q89=J89,IF(COUNTIF(J89:$P89,J89)&gt;$R88,J88,$Q88),J88)</f>
        <v>0</v>
      </c>
      <c r="BR88" s="34">
        <f>IF($Q89=K89,IF(COUNTIF(K89:$P89,K89)&gt;$R88,K88,$Q88),K88)</f>
        <v>0</v>
      </c>
      <c r="BS88" s="34">
        <f>IF($Q89=L89,IF(COUNTIF(L89:$P89,L89)&gt;$R88,L88,$Q88),L88)</f>
        <v>0</v>
      </c>
      <c r="BT88" s="34">
        <f>IF($Q89=M89,IF(COUNTIF(M89:$P89,M89)&gt;$R88,M88,$Q88),M88)</f>
        <v>0</v>
      </c>
      <c r="BU88" s="34">
        <f>IF($Q89=N89,IF(COUNTIF(N89:$P89,N89)&gt;$R88,N88,$Q88),N88)</f>
        <v>0</v>
      </c>
      <c r="BV88" s="34">
        <f>IF($Q89=O89,IF(COUNTIF(O89:$P89,O89)&gt;$R88,O88,$Q88),O88)</f>
        <v>0</v>
      </c>
      <c r="BW88" s="34">
        <f>IF($Q89=P89,IF(COUNTIF(P89:$P89,P89)&gt;$R88,P88,$Q88),P88)</f>
        <v>0</v>
      </c>
      <c r="BX88" t="str">
        <f>IF(BX87="",IF(G87="",IF(F87="",E87,F87),G87),"")</f>
        <v/>
      </c>
    </row>
    <row r="89" spans="1:76" ht="12.75" customHeight="1" x14ac:dyDescent="0.2">
      <c r="A89" s="349"/>
      <c r="B89" s="352"/>
      <c r="C89" s="346"/>
      <c r="D89" s="177" t="s">
        <v>44</v>
      </c>
      <c r="E89" s="252" t="str">
        <f>IF(E87&gt;0,1,"")</f>
        <v/>
      </c>
      <c r="F89" s="252" t="str">
        <f t="shared" ref="F89:P89" si="172">IF(F87&gt;0,1,"")</f>
        <v/>
      </c>
      <c r="G89" s="252" t="str">
        <f t="shared" si="172"/>
        <v/>
      </c>
      <c r="H89" s="252" t="str">
        <f t="shared" si="172"/>
        <v/>
      </c>
      <c r="I89" s="252" t="str">
        <f t="shared" si="172"/>
        <v/>
      </c>
      <c r="J89" s="252" t="str">
        <f t="shared" si="172"/>
        <v/>
      </c>
      <c r="K89" s="252" t="str">
        <f t="shared" si="172"/>
        <v/>
      </c>
      <c r="L89" s="252" t="str">
        <f t="shared" si="172"/>
        <v/>
      </c>
      <c r="M89" s="175" t="str">
        <f t="shared" si="172"/>
        <v/>
      </c>
      <c r="N89" s="175" t="str">
        <f t="shared" si="172"/>
        <v/>
      </c>
      <c r="O89" s="175" t="str">
        <f t="shared" si="172"/>
        <v/>
      </c>
      <c r="P89" s="175" t="str">
        <f t="shared" si="172"/>
        <v/>
      </c>
      <c r="Q89" s="184" t="str">
        <f t="shared" ref="Q89" si="173">IF(BK87="","",BK87)</f>
        <v/>
      </c>
      <c r="R89" s="38" t="str">
        <f>IF(BK87="","",BK87)</f>
        <v/>
      </c>
      <c r="S89" s="359"/>
      <c r="T89" s="193"/>
      <c r="U89" s="193"/>
      <c r="V89" s="193"/>
      <c r="AY89" t="str">
        <f>IF(E89="","",E89)</f>
        <v/>
      </c>
      <c r="AZ89" t="str">
        <f>IF(OR(E89=F89,COUNTIF($AY89:AY89,F89)&gt;0),"",F89)</f>
        <v/>
      </c>
      <c r="BA89" t="str">
        <f>IF(OR(F89=G89,COUNTIF($AY89:AZ89,G89)&gt;0),"",G89)</f>
        <v/>
      </c>
      <c r="BB89" t="str">
        <f>IF(OR(G89=H89,COUNTIF($AY89:BA89,H89)&gt;0),"",H89)</f>
        <v/>
      </c>
      <c r="BC89" t="str">
        <f>IF(OR(H89=I89,COUNTIF($AY89:BB89,I89)&gt;0),"",I89)</f>
        <v/>
      </c>
      <c r="BD89" t="str">
        <f>IF(OR(I89=J89,COUNTIF($AY89:BC89,J89)&gt;0),"",J89)</f>
        <v/>
      </c>
      <c r="BE89" t="str">
        <f>IF(OR(J89=K89,COUNTIF($AY89:BD89,K89)&gt;0),"",K89)</f>
        <v/>
      </c>
      <c r="BF89" t="str">
        <f>IF(OR(K89=L89,COUNTIF($AY89:BE89,L89)&gt;0),"",L89)</f>
        <v/>
      </c>
      <c r="BG89" t="str">
        <f>IF(OR(L89=M89,COUNTIF($AY89:BF89,M89)&gt;0),"",M89)</f>
        <v/>
      </c>
      <c r="BH89" t="str">
        <f>IF(OR(M89=N89,COUNTIF($AY89:BG89,N89)&gt;0),"",N89)</f>
        <v/>
      </c>
      <c r="BI89" t="str">
        <f>IF(OR(N89=O89,COUNTIF($AY89:BH89,O89)&gt;0),"",O89)</f>
        <v/>
      </c>
      <c r="BJ89" t="str">
        <f>IF(OR(O89=P89,COUNTIF($AY89:BI89,P89)&gt;0),"",P89)</f>
        <v/>
      </c>
      <c r="BK89" s="340"/>
      <c r="BL89" s="34" t="str">
        <f>IF($Q89=E89,IF(COUNTIF(E89:$P89,E89)&gt;$R88,E89,$Q89),E89)</f>
        <v/>
      </c>
      <c r="BM89" s="34" t="str">
        <f>IF($Q89=F89,IF(COUNTIF(F89:$P89,F89)&gt;$R88,F89,$Q89),F89)</f>
        <v/>
      </c>
      <c r="BN89" s="34" t="str">
        <f>IF($Q89=G89,IF(COUNTIF(G89:$P89,G89)&gt;$R88,G89,$Q89),G89)</f>
        <v/>
      </c>
      <c r="BO89" s="34" t="str">
        <f>IF($Q89=H89,IF(COUNTIF(H89:$P89,H89)&gt;$R88,H89,$Q89),H89)</f>
        <v/>
      </c>
      <c r="BP89" s="34" t="str">
        <f>IF($Q89=I89,IF(COUNTIF(I89:$P89,I89)&gt;$R88,I89,$Q89),I89)</f>
        <v/>
      </c>
      <c r="BQ89" s="34" t="str">
        <f>IF($Q89=J89,IF(COUNTIF(J89:$P89,J89)&gt;$R88,J89,$Q89),J89)</f>
        <v/>
      </c>
      <c r="BR89" s="34" t="str">
        <f>IF($Q89=K89,IF(COUNTIF(K89:$P89,K89)&gt;$R88,K89,$Q89),K89)</f>
        <v/>
      </c>
      <c r="BS89" s="34" t="str">
        <f>IF($Q89=L89,IF(COUNTIF(L89:$P89,L89)&gt;$R88,L89,$Q89),L89)</f>
        <v/>
      </c>
      <c r="BT89" s="34" t="str">
        <f>IF($Q89=M89,IF(COUNTIF(M89:$P89,M89)&gt;$R88,M89,$Q89),M89)</f>
        <v/>
      </c>
      <c r="BU89" s="34" t="str">
        <f>IF($Q89=N89,IF(COUNTIF(N89:$P89,N89)&gt;$R88,N89,$Q89),N89)</f>
        <v/>
      </c>
      <c r="BV89" s="34" t="str">
        <f>IF($Q89=O89,IF(COUNTIF(O89:$P89,O89)&gt;$R88,O89,$Q89),O89)</f>
        <v/>
      </c>
      <c r="BW89" s="34" t="str">
        <f>IF($Q89=P89,IF(COUNTIF(P89:$P89,P89)&gt;$R88,P89,$Q89),P89)</f>
        <v/>
      </c>
      <c r="BX89" t="str">
        <f>IF(BX87&gt;0,BX87,BX88)</f>
        <v/>
      </c>
    </row>
    <row r="90" spans="1:76" ht="12.75" customHeight="1" x14ac:dyDescent="0.2">
      <c r="A90" s="347">
        <v>30</v>
      </c>
      <c r="B90" s="350"/>
      <c r="C90" s="344"/>
      <c r="D90" s="176" t="s">
        <v>38</v>
      </c>
      <c r="E90" s="252"/>
      <c r="F90" s="252"/>
      <c r="G90" s="252"/>
      <c r="H90" s="252"/>
      <c r="I90" s="252"/>
      <c r="J90" s="252"/>
      <c r="K90" s="252"/>
      <c r="L90" s="252"/>
      <c r="M90" s="175"/>
      <c r="N90" s="175"/>
      <c r="O90" s="175"/>
      <c r="P90" s="175"/>
      <c r="Q90" s="183" t="str">
        <f t="shared" ref="Q90" si="174">IF(BK90="","",BX92)</f>
        <v/>
      </c>
      <c r="R90" s="172"/>
      <c r="S90" s="357" t="str">
        <f>IF((COUNTBLANK(E90:Q90)+COUNTBLANK(E91:Q91)+COUNTBLANK(E92:Q92))/3=COUNTBLANK(E90:Q90),"","Bitte alle drei Zeilen ausfüllen")</f>
        <v/>
      </c>
      <c r="T90" s="193"/>
      <c r="U90" s="193"/>
      <c r="V90" s="193"/>
      <c r="W90">
        <f t="shared" ref="W90:AH90" si="175">IF(E90=4.5,E91,0)</f>
        <v>0</v>
      </c>
      <c r="X90">
        <f t="shared" si="175"/>
        <v>0</v>
      </c>
      <c r="Y90">
        <f t="shared" si="175"/>
        <v>0</v>
      </c>
      <c r="Z90">
        <f t="shared" si="175"/>
        <v>0</v>
      </c>
      <c r="AA90">
        <f t="shared" si="175"/>
        <v>0</v>
      </c>
      <c r="AB90">
        <f t="shared" si="175"/>
        <v>0</v>
      </c>
      <c r="AC90">
        <f t="shared" si="175"/>
        <v>0</v>
      </c>
      <c r="AD90">
        <f t="shared" si="175"/>
        <v>0</v>
      </c>
      <c r="AE90">
        <f t="shared" si="175"/>
        <v>0</v>
      </c>
      <c r="AF90">
        <f t="shared" si="175"/>
        <v>0</v>
      </c>
      <c r="AG90">
        <f t="shared" si="175"/>
        <v>0</v>
      </c>
      <c r="AH90">
        <f t="shared" si="175"/>
        <v>0</v>
      </c>
      <c r="AJ90">
        <f t="shared" ref="AJ90:AU90" si="176">IF(E90=4.5,1,0)</f>
        <v>0</v>
      </c>
      <c r="AK90">
        <f t="shared" si="176"/>
        <v>0</v>
      </c>
      <c r="AL90">
        <f t="shared" si="176"/>
        <v>0</v>
      </c>
      <c r="AM90">
        <f t="shared" si="176"/>
        <v>0</v>
      </c>
      <c r="AN90">
        <f t="shared" si="176"/>
        <v>0</v>
      </c>
      <c r="AO90">
        <f t="shared" si="176"/>
        <v>0</v>
      </c>
      <c r="AP90">
        <f t="shared" si="176"/>
        <v>0</v>
      </c>
      <c r="AQ90">
        <f t="shared" si="176"/>
        <v>0</v>
      </c>
      <c r="AR90">
        <f t="shared" si="176"/>
        <v>0</v>
      </c>
      <c r="AS90">
        <f t="shared" si="176"/>
        <v>0</v>
      </c>
      <c r="AT90">
        <f t="shared" si="176"/>
        <v>0</v>
      </c>
      <c r="AU90">
        <f t="shared" si="176"/>
        <v>0</v>
      </c>
      <c r="BK90" s="340" t="str">
        <f>IF(ISNA(HLOOKUP(MAX($AY91:$BJ91),$AY91:$BJ92,2,FALSE)),"",IF(R91&gt;0,IF(COUNTIF($AY91:$BJ91,MAX($AY91:$BJ91))&gt;1,HLOOKUP(MAX($AY91:$BJ91),$AY91:$BJ92,2),HLOOKUP(MAX($AY91:$BJ91),$AY91:$BJ92,2,FALSE)),""))</f>
        <v/>
      </c>
      <c r="BL90" s="34">
        <f>IF(E92="",0,IF($Q92=E92,IF(COUNTIF(E92:$P92,E92)&gt;$R91,E90,$Q90),E90))</f>
        <v>0</v>
      </c>
      <c r="BM90" s="34">
        <f>IF(F92="",0,IF($Q92=F92,IF(COUNTIF(F92:$P92,F92)&gt;$R91,F90,$Q90),F90))</f>
        <v>0</v>
      </c>
      <c r="BN90" s="34">
        <f>IF(G92="",0,IF($Q92=G92,IF(COUNTIF(G92:$P92,G92)&gt;$R91,G90,$Q90),G90))</f>
        <v>0</v>
      </c>
      <c r="BO90" s="34">
        <f>IF(H92="",0,IF($Q92=H92,IF(COUNTIF(H92:$P92,H92)&gt;$R91,H90,$Q90),H90))</f>
        <v>0</v>
      </c>
      <c r="BP90" s="34">
        <f>IF(I92="",0,IF($Q92=I92,IF(COUNTIF(I92:$P92,I92)&gt;$R91,I90,$Q90),I90))</f>
        <v>0</v>
      </c>
      <c r="BQ90" s="34">
        <f>IF(J92="",0,IF($Q92=J92,IF(COUNTIF(J92:$P92,J92)&gt;$R91,J90,$Q90),J90))</f>
        <v>0</v>
      </c>
      <c r="BR90" s="34">
        <f>IF(K92="",0,IF($Q92=K92,IF(COUNTIF(K92:$P92,K92)&gt;$R91,K90,$Q90),K90))</f>
        <v>0</v>
      </c>
      <c r="BS90" s="34">
        <f>IF(L92="",0,IF($Q92=L92,IF(COUNTIF(L92:$P92,L92)&gt;$R91,L90,$Q90),L90))</f>
        <v>0</v>
      </c>
      <c r="BT90" s="34">
        <f>IF(M92="",0,IF($Q92=M92,IF(COUNTIF(M92:$P92,M92)&gt;$R91,M90,$Q90),M90))</f>
        <v>0</v>
      </c>
      <c r="BU90" s="34">
        <f>IF(N92="",0,IF($Q92=N92,IF(COUNTIF(N92:$P92,N92)&gt;$R91,N90,$Q90),N90))</f>
        <v>0</v>
      </c>
      <c r="BV90" s="34">
        <f>IF(O92="",0,IF($Q92=O92,IF(COUNTIF(O92:$P92,O92)&gt;$R91,O90,$Q90),O90))</f>
        <v>0</v>
      </c>
      <c r="BW90" s="34">
        <f>IF(P92="",0,IF($Q92=P92,IF(COUNTIF(P92:$P92,P92)&gt;$R91,P90,$Q90),P90))</f>
        <v>0</v>
      </c>
      <c r="BX90">
        <f>IF(P90="",IF(O90="",IF(N90="",IF(M90="",IF(L90="",IF(K90="",IF(J90="",IF(I90="",H90,I90),J90),K90),L90),M90),N90),O90),P90)</f>
        <v>0</v>
      </c>
    </row>
    <row r="91" spans="1:76" ht="12.75" customHeight="1" x14ac:dyDescent="0.2">
      <c r="A91" s="348"/>
      <c r="B91" s="351"/>
      <c r="C91" s="345"/>
      <c r="D91" s="176" t="s">
        <v>42</v>
      </c>
      <c r="E91" s="252"/>
      <c r="F91" s="252"/>
      <c r="G91" s="252"/>
      <c r="H91" s="252"/>
      <c r="I91" s="252"/>
      <c r="J91" s="252"/>
      <c r="K91" s="252"/>
      <c r="L91" s="252"/>
      <c r="M91" s="175"/>
      <c r="N91" s="175"/>
      <c r="O91" s="175"/>
      <c r="P91" s="175"/>
      <c r="Q91" s="183"/>
      <c r="R91" s="35">
        <f>IF(R90&lt;15,0,IF(R90&lt;30,1,IF(R90&lt;45,2,3)))</f>
        <v>0</v>
      </c>
      <c r="S91" s="358"/>
      <c r="T91" s="193"/>
      <c r="U91" s="193"/>
      <c r="V91" s="193"/>
      <c r="AY91" t="str">
        <f t="shared" ref="AY91:BJ91" si="177">IF(AY92="","",COUNTIF($E92:$P92,AY92))</f>
        <v/>
      </c>
      <c r="AZ91" t="str">
        <f t="shared" si="177"/>
        <v/>
      </c>
      <c r="BA91" t="str">
        <f t="shared" si="177"/>
        <v/>
      </c>
      <c r="BB91" t="str">
        <f t="shared" si="177"/>
        <v/>
      </c>
      <c r="BC91" t="str">
        <f t="shared" si="177"/>
        <v/>
      </c>
      <c r="BD91" t="str">
        <f t="shared" si="177"/>
        <v/>
      </c>
      <c r="BE91" t="str">
        <f t="shared" si="177"/>
        <v/>
      </c>
      <c r="BF91" t="str">
        <f t="shared" si="177"/>
        <v/>
      </c>
      <c r="BG91" t="str">
        <f t="shared" si="177"/>
        <v/>
      </c>
      <c r="BH91" t="str">
        <f t="shared" si="177"/>
        <v/>
      </c>
      <c r="BI91" t="str">
        <f t="shared" si="177"/>
        <v/>
      </c>
      <c r="BJ91" t="str">
        <f t="shared" si="177"/>
        <v/>
      </c>
      <c r="BK91" s="340"/>
      <c r="BL91" s="34">
        <f>IF($Q92=E92,IF(COUNTIF(E92:$P92,E92)&gt;$R91,E91,$Q91),E91)</f>
        <v>0</v>
      </c>
      <c r="BM91" s="34">
        <f>IF($Q92=F92,IF(COUNTIF(F92:$P92,F92)&gt;$R91,F91,$Q91),F91)</f>
        <v>0</v>
      </c>
      <c r="BN91" s="34">
        <f>IF($Q92=G92,IF(COUNTIF(G92:$P92,G92)&gt;$R91,G91,$Q91),G91)</f>
        <v>0</v>
      </c>
      <c r="BO91" s="34">
        <f>IF($Q92=H92,IF(COUNTIF(H92:$P92,H92)&gt;$R91,H91,$Q91),H91)</f>
        <v>0</v>
      </c>
      <c r="BP91" s="34">
        <f>IF($Q92=I92,IF(COUNTIF(I92:$P92,I92)&gt;$R91,I91,$Q91),I91)</f>
        <v>0</v>
      </c>
      <c r="BQ91" s="34">
        <f>IF($Q92=J92,IF(COUNTIF(J92:$P92,J92)&gt;$R91,J91,$Q91),J91)</f>
        <v>0</v>
      </c>
      <c r="BR91" s="34">
        <f>IF($Q92=K92,IF(COUNTIF(K92:$P92,K92)&gt;$R91,K91,$Q91),K91)</f>
        <v>0</v>
      </c>
      <c r="BS91" s="34">
        <f>IF($Q92=L92,IF(COUNTIF(L92:$P92,L92)&gt;$R91,L91,$Q91),L91)</f>
        <v>0</v>
      </c>
      <c r="BT91" s="34">
        <f>IF($Q92=M92,IF(COUNTIF(M92:$P92,M92)&gt;$R91,M91,$Q91),M91)</f>
        <v>0</v>
      </c>
      <c r="BU91" s="34">
        <f>IF($Q92=N92,IF(COUNTIF(N92:$P92,N92)&gt;$R91,N91,$Q91),N91)</f>
        <v>0</v>
      </c>
      <c r="BV91" s="34">
        <f>IF($Q92=O92,IF(COUNTIF(O92:$P92,O92)&gt;$R91,O91,$Q91),O91)</f>
        <v>0</v>
      </c>
      <c r="BW91" s="34">
        <f>IF($Q92=P92,IF(COUNTIF(P92:$P92,P92)&gt;$R91,P91,$Q91),P91)</f>
        <v>0</v>
      </c>
      <c r="BX91" t="str">
        <f>IF(BX90="",IF(G90="",IF(F90="",E90,F90),G90),"")</f>
        <v/>
      </c>
    </row>
    <row r="92" spans="1:76" ht="12.75" customHeight="1" x14ac:dyDescent="0.2">
      <c r="A92" s="349"/>
      <c r="B92" s="352"/>
      <c r="C92" s="346"/>
      <c r="D92" s="177" t="s">
        <v>44</v>
      </c>
      <c r="E92" s="252" t="str">
        <f>IF(E90&gt;0,1,"")</f>
        <v/>
      </c>
      <c r="F92" s="252" t="str">
        <f t="shared" ref="F92:P92" si="178">IF(F90&gt;0,1,"")</f>
        <v/>
      </c>
      <c r="G92" s="252" t="str">
        <f t="shared" si="178"/>
        <v/>
      </c>
      <c r="H92" s="252" t="str">
        <f t="shared" si="178"/>
        <v/>
      </c>
      <c r="I92" s="252" t="str">
        <f t="shared" si="178"/>
        <v/>
      </c>
      <c r="J92" s="252" t="str">
        <f t="shared" si="178"/>
        <v/>
      </c>
      <c r="K92" s="252" t="str">
        <f t="shared" si="178"/>
        <v/>
      </c>
      <c r="L92" s="252" t="str">
        <f t="shared" si="178"/>
        <v/>
      </c>
      <c r="M92" s="175" t="str">
        <f t="shared" si="178"/>
        <v/>
      </c>
      <c r="N92" s="175" t="str">
        <f t="shared" si="178"/>
        <v/>
      </c>
      <c r="O92" s="175" t="str">
        <f t="shared" si="178"/>
        <v/>
      </c>
      <c r="P92" s="175" t="str">
        <f t="shared" si="178"/>
        <v/>
      </c>
      <c r="Q92" s="184" t="str">
        <f t="shared" ref="Q92" si="179">IF(BK90="","",BK90)</f>
        <v/>
      </c>
      <c r="R92" s="38" t="str">
        <f>IF(BK90="","",BK90)</f>
        <v/>
      </c>
      <c r="S92" s="359"/>
      <c r="T92" s="193"/>
      <c r="U92" s="193"/>
      <c r="V92" s="193"/>
      <c r="AY92" t="str">
        <f>IF(E92="","",E92)</f>
        <v/>
      </c>
      <c r="AZ92" t="str">
        <f>IF(OR(E92=F92,COUNTIF($AY92:AY92,F92)&gt;0),"",F92)</f>
        <v/>
      </c>
      <c r="BA92" t="str">
        <f>IF(OR(F92=G92,COUNTIF($AY92:AZ92,G92)&gt;0),"",G92)</f>
        <v/>
      </c>
      <c r="BB92" t="str">
        <f>IF(OR(G92=H92,COUNTIF($AY92:BA92,H92)&gt;0),"",H92)</f>
        <v/>
      </c>
      <c r="BC92" t="str">
        <f>IF(OR(H92=I92,COUNTIF($AY92:BB92,I92)&gt;0),"",I92)</f>
        <v/>
      </c>
      <c r="BD92" t="str">
        <f>IF(OR(I92=J92,COUNTIF($AY92:BC92,J92)&gt;0),"",J92)</f>
        <v/>
      </c>
      <c r="BE92" t="str">
        <f>IF(OR(J92=K92,COUNTIF($AY92:BD92,K92)&gt;0),"",K92)</f>
        <v/>
      </c>
      <c r="BF92" t="str">
        <f>IF(OR(K92=L92,COUNTIF($AY92:BE92,L92)&gt;0),"",L92)</f>
        <v/>
      </c>
      <c r="BG92" t="str">
        <f>IF(OR(L92=M92,COUNTIF($AY92:BF92,M92)&gt;0),"",M92)</f>
        <v/>
      </c>
      <c r="BH92" t="str">
        <f>IF(OR(M92=N92,COUNTIF($AY92:BG92,N92)&gt;0),"",N92)</f>
        <v/>
      </c>
      <c r="BI92" t="str">
        <f>IF(OR(N92=O92,COUNTIF($AY92:BH92,O92)&gt;0),"",O92)</f>
        <v/>
      </c>
      <c r="BJ92" t="str">
        <f>IF(OR(O92=P92,COUNTIF($AY92:BI92,P92)&gt;0),"",P92)</f>
        <v/>
      </c>
      <c r="BK92" s="340"/>
      <c r="BL92" s="34" t="str">
        <f>IF($Q92=E92,IF(COUNTIF(E92:$P92,E92)&gt;$R91,E92,$Q92),E92)</f>
        <v/>
      </c>
      <c r="BM92" s="34" t="str">
        <f>IF($Q92=F92,IF(COUNTIF(F92:$P92,F92)&gt;$R91,F92,$Q92),F92)</f>
        <v/>
      </c>
      <c r="BN92" s="34" t="str">
        <f>IF($Q92=G92,IF(COUNTIF(G92:$P92,G92)&gt;$R91,G92,$Q92),G92)</f>
        <v/>
      </c>
      <c r="BO92" s="34" t="str">
        <f>IF($Q92=H92,IF(COUNTIF(H92:$P92,H92)&gt;$R91,H92,$Q92),H92)</f>
        <v/>
      </c>
      <c r="BP92" s="34" t="str">
        <f>IF($Q92=I92,IF(COUNTIF(I92:$P92,I92)&gt;$R91,I92,$Q92),I92)</f>
        <v/>
      </c>
      <c r="BQ92" s="34" t="str">
        <f>IF($Q92=J92,IF(COUNTIF(J92:$P92,J92)&gt;$R91,J92,$Q92),J92)</f>
        <v/>
      </c>
      <c r="BR92" s="34" t="str">
        <f>IF($Q92=K92,IF(COUNTIF(K92:$P92,K92)&gt;$R91,K92,$Q92),K92)</f>
        <v/>
      </c>
      <c r="BS92" s="34" t="str">
        <f>IF($Q92=L92,IF(COUNTIF(L92:$P92,L92)&gt;$R91,L92,$Q92),L92)</f>
        <v/>
      </c>
      <c r="BT92" s="34" t="str">
        <f>IF($Q92=M92,IF(COUNTIF(M92:$P92,M92)&gt;$R91,M92,$Q92),M92)</f>
        <v/>
      </c>
      <c r="BU92" s="34" t="str">
        <f>IF($Q92=N92,IF(COUNTIF(N92:$P92,N92)&gt;$R91,N92,$Q92),N92)</f>
        <v/>
      </c>
      <c r="BV92" s="34" t="str">
        <f>IF($Q92=O92,IF(COUNTIF(O92:$P92,O92)&gt;$R91,O92,$Q92),O92)</f>
        <v/>
      </c>
      <c r="BW92" s="34" t="str">
        <f>IF($Q92=P92,IF(COUNTIF(P92:$P92,P92)&gt;$R91,P92,$Q92),P92)</f>
        <v/>
      </c>
      <c r="BX92" t="str">
        <f>IF(BX90&gt;0,BX90,BX91)</f>
        <v/>
      </c>
    </row>
    <row r="93" spans="1:76" ht="12.75" customHeight="1" x14ac:dyDescent="0.2">
      <c r="A93" s="347">
        <v>31</v>
      </c>
      <c r="B93" s="350"/>
      <c r="C93" s="344"/>
      <c r="D93" s="176" t="s">
        <v>38</v>
      </c>
      <c r="E93" s="252"/>
      <c r="F93" s="252"/>
      <c r="G93" s="252"/>
      <c r="H93" s="252"/>
      <c r="I93" s="252"/>
      <c r="J93" s="252"/>
      <c r="K93" s="252"/>
      <c r="L93" s="252"/>
      <c r="M93" s="175"/>
      <c r="N93" s="175"/>
      <c r="O93" s="175"/>
      <c r="P93" s="175"/>
      <c r="Q93" s="183" t="str">
        <f t="shared" ref="Q93" si="180">IF(BK93="","",BX95)</f>
        <v/>
      </c>
      <c r="R93" s="172"/>
      <c r="S93" s="357" t="str">
        <f>IF((COUNTBLANK(E93:Q93)+COUNTBLANK(E94:Q94)+COUNTBLANK(E95:Q95))/3=COUNTBLANK(E93:Q93),"","Bitte alle drei Zeilen ausfüllen")</f>
        <v/>
      </c>
      <c r="T93" s="193"/>
      <c r="U93" s="193"/>
      <c r="V93" s="193"/>
      <c r="W93">
        <f t="shared" ref="W93:AH93" si="181">IF(E93=4.5,E94,0)</f>
        <v>0</v>
      </c>
      <c r="X93">
        <f t="shared" si="181"/>
        <v>0</v>
      </c>
      <c r="Y93">
        <f t="shared" si="181"/>
        <v>0</v>
      </c>
      <c r="Z93">
        <f t="shared" si="181"/>
        <v>0</v>
      </c>
      <c r="AA93">
        <f t="shared" si="181"/>
        <v>0</v>
      </c>
      <c r="AB93">
        <f t="shared" si="181"/>
        <v>0</v>
      </c>
      <c r="AC93">
        <f t="shared" si="181"/>
        <v>0</v>
      </c>
      <c r="AD93">
        <f t="shared" si="181"/>
        <v>0</v>
      </c>
      <c r="AE93">
        <f t="shared" si="181"/>
        <v>0</v>
      </c>
      <c r="AF93">
        <f t="shared" si="181"/>
        <v>0</v>
      </c>
      <c r="AG93">
        <f t="shared" si="181"/>
        <v>0</v>
      </c>
      <c r="AH93">
        <f t="shared" si="181"/>
        <v>0</v>
      </c>
      <c r="AJ93">
        <f t="shared" ref="AJ93:AU93" si="182">IF(E93=4.5,1,0)</f>
        <v>0</v>
      </c>
      <c r="AK93">
        <f t="shared" si="182"/>
        <v>0</v>
      </c>
      <c r="AL93">
        <f t="shared" si="182"/>
        <v>0</v>
      </c>
      <c r="AM93">
        <f t="shared" si="182"/>
        <v>0</v>
      </c>
      <c r="AN93">
        <f t="shared" si="182"/>
        <v>0</v>
      </c>
      <c r="AO93">
        <f t="shared" si="182"/>
        <v>0</v>
      </c>
      <c r="AP93">
        <f t="shared" si="182"/>
        <v>0</v>
      </c>
      <c r="AQ93">
        <f t="shared" si="182"/>
        <v>0</v>
      </c>
      <c r="AR93">
        <f t="shared" si="182"/>
        <v>0</v>
      </c>
      <c r="AS93">
        <f t="shared" si="182"/>
        <v>0</v>
      </c>
      <c r="AT93">
        <f t="shared" si="182"/>
        <v>0</v>
      </c>
      <c r="AU93">
        <f t="shared" si="182"/>
        <v>0</v>
      </c>
      <c r="BK93" s="340" t="str">
        <f>IF(ISNA(HLOOKUP(MAX($AY94:$BJ94),$AY94:$BJ95,2,FALSE)),"",IF(R94&gt;0,IF(COUNTIF($AY94:$BJ94,MAX($AY94:$BJ94))&gt;1,HLOOKUP(MAX($AY94:$BJ94),$AY94:$BJ95,2),HLOOKUP(MAX($AY94:$BJ94),$AY94:$BJ95,2,FALSE)),""))</f>
        <v/>
      </c>
      <c r="BL93" s="34">
        <f>IF(E95="",0,IF($Q95=E95,IF(COUNTIF(E95:$P95,E95)&gt;$R94,E93,$Q93),E93))</f>
        <v>0</v>
      </c>
      <c r="BM93" s="34">
        <f>IF(F95="",0,IF($Q95=F95,IF(COUNTIF(F95:$P95,F95)&gt;$R94,F93,$Q93),F93))</f>
        <v>0</v>
      </c>
      <c r="BN93" s="34">
        <f>IF(G95="",0,IF($Q95=G95,IF(COUNTIF(G95:$P95,G95)&gt;$R94,G93,$Q93),G93))</f>
        <v>0</v>
      </c>
      <c r="BO93" s="34">
        <f>IF(H95="",0,IF($Q95=H95,IF(COUNTIF(H95:$P95,H95)&gt;$R94,H93,$Q93),H93))</f>
        <v>0</v>
      </c>
      <c r="BP93" s="34">
        <f>IF(I95="",0,IF($Q95=I95,IF(COUNTIF(I95:$P95,I95)&gt;$R94,I93,$Q93),I93))</f>
        <v>0</v>
      </c>
      <c r="BQ93" s="34">
        <f>IF(J95="",0,IF($Q95=J95,IF(COUNTIF(J95:$P95,J95)&gt;$R94,J93,$Q93),J93))</f>
        <v>0</v>
      </c>
      <c r="BR93" s="34">
        <f>IF(K95="",0,IF($Q95=K95,IF(COUNTIF(K95:$P95,K95)&gt;$R94,K93,$Q93),K93))</f>
        <v>0</v>
      </c>
      <c r="BS93" s="34">
        <f>IF(L95="",0,IF($Q95=L95,IF(COUNTIF(L95:$P95,L95)&gt;$R94,L93,$Q93),L93))</f>
        <v>0</v>
      </c>
      <c r="BT93" s="34">
        <f>IF(M95="",0,IF($Q95=M95,IF(COUNTIF(M95:$P95,M95)&gt;$R94,M93,$Q93),M93))</f>
        <v>0</v>
      </c>
      <c r="BU93" s="34">
        <f>IF(N95="",0,IF($Q95=N95,IF(COUNTIF(N95:$P95,N95)&gt;$R94,N93,$Q93),N93))</f>
        <v>0</v>
      </c>
      <c r="BV93" s="34">
        <f>IF(O95="",0,IF($Q95=O95,IF(COUNTIF(O95:$P95,O95)&gt;$R94,O93,$Q93),O93))</f>
        <v>0</v>
      </c>
      <c r="BW93" s="34">
        <f>IF(P95="",0,IF($Q95=P95,IF(COUNTIF(P95:$P95,P95)&gt;$R94,P93,$Q93),P93))</f>
        <v>0</v>
      </c>
      <c r="BX93">
        <f>IF(P93="",IF(O93="",IF(N93="",IF(M93="",IF(L93="",IF(K93="",IF(J93="",IF(I93="",H93,I93),J93),K93),L93),M93),N93),O93),P93)</f>
        <v>0</v>
      </c>
    </row>
    <row r="94" spans="1:76" ht="12.75" customHeight="1" x14ac:dyDescent="0.2">
      <c r="A94" s="348"/>
      <c r="B94" s="351"/>
      <c r="C94" s="345"/>
      <c r="D94" s="176" t="s">
        <v>42</v>
      </c>
      <c r="E94" s="252"/>
      <c r="F94" s="252"/>
      <c r="G94" s="252"/>
      <c r="H94" s="252"/>
      <c r="I94" s="252"/>
      <c r="J94" s="252"/>
      <c r="K94" s="252"/>
      <c r="L94" s="252"/>
      <c r="M94" s="175"/>
      <c r="N94" s="175"/>
      <c r="O94" s="175"/>
      <c r="P94" s="175"/>
      <c r="Q94" s="183"/>
      <c r="R94" s="35">
        <f>IF(R93&lt;15,0,IF(R93&lt;30,1,IF(R93&lt;45,2,3)))</f>
        <v>0</v>
      </c>
      <c r="S94" s="358"/>
      <c r="T94" s="193"/>
      <c r="U94" s="193"/>
      <c r="V94" s="193"/>
      <c r="AY94" t="str">
        <f t="shared" ref="AY94:BJ94" si="183">IF(AY95="","",COUNTIF($E95:$P95,AY95))</f>
        <v/>
      </c>
      <c r="AZ94" t="str">
        <f t="shared" si="183"/>
        <v/>
      </c>
      <c r="BA94" t="str">
        <f t="shared" si="183"/>
        <v/>
      </c>
      <c r="BB94" t="str">
        <f t="shared" si="183"/>
        <v/>
      </c>
      <c r="BC94" t="str">
        <f t="shared" si="183"/>
        <v/>
      </c>
      <c r="BD94" t="str">
        <f t="shared" si="183"/>
        <v/>
      </c>
      <c r="BE94" t="str">
        <f t="shared" si="183"/>
        <v/>
      </c>
      <c r="BF94" t="str">
        <f t="shared" si="183"/>
        <v/>
      </c>
      <c r="BG94" t="str">
        <f t="shared" si="183"/>
        <v/>
      </c>
      <c r="BH94" t="str">
        <f t="shared" si="183"/>
        <v/>
      </c>
      <c r="BI94" t="str">
        <f t="shared" si="183"/>
        <v/>
      </c>
      <c r="BJ94" t="str">
        <f t="shared" si="183"/>
        <v/>
      </c>
      <c r="BK94" s="340"/>
      <c r="BL94" s="34">
        <f>IF($Q95=E95,IF(COUNTIF(E95:$P95,E95)&gt;$R94,E94,$Q94),E94)</f>
        <v>0</v>
      </c>
      <c r="BM94" s="34">
        <f>IF($Q95=F95,IF(COUNTIF(F95:$P95,F95)&gt;$R94,F94,$Q94),F94)</f>
        <v>0</v>
      </c>
      <c r="BN94" s="34">
        <f>IF($Q95=G95,IF(COUNTIF(G95:$P95,G95)&gt;$R94,G94,$Q94),G94)</f>
        <v>0</v>
      </c>
      <c r="BO94" s="34">
        <f>IF($Q95=H95,IF(COUNTIF(H95:$P95,H95)&gt;$R94,H94,$Q94),H94)</f>
        <v>0</v>
      </c>
      <c r="BP94" s="34">
        <f>IF($Q95=I95,IF(COUNTIF(I95:$P95,I95)&gt;$R94,I94,$Q94),I94)</f>
        <v>0</v>
      </c>
      <c r="BQ94" s="34">
        <f>IF($Q95=J95,IF(COUNTIF(J95:$P95,J95)&gt;$R94,J94,$Q94),J94)</f>
        <v>0</v>
      </c>
      <c r="BR94" s="34">
        <f>IF($Q95=K95,IF(COUNTIF(K95:$P95,K95)&gt;$R94,K94,$Q94),K94)</f>
        <v>0</v>
      </c>
      <c r="BS94" s="34">
        <f>IF($Q95=L95,IF(COUNTIF(L95:$P95,L95)&gt;$R94,L94,$Q94),L94)</f>
        <v>0</v>
      </c>
      <c r="BT94" s="34">
        <f>IF($Q95=M95,IF(COUNTIF(M95:$P95,M95)&gt;$R94,M94,$Q94),M94)</f>
        <v>0</v>
      </c>
      <c r="BU94" s="34">
        <f>IF($Q95=N95,IF(COUNTIF(N95:$P95,N95)&gt;$R94,N94,$Q94),N94)</f>
        <v>0</v>
      </c>
      <c r="BV94" s="34">
        <f>IF($Q95=O95,IF(COUNTIF(O95:$P95,O95)&gt;$R94,O94,$Q94),O94)</f>
        <v>0</v>
      </c>
      <c r="BW94" s="34">
        <f>IF($Q95=P95,IF(COUNTIF(P95:$P95,P95)&gt;$R94,P94,$Q94),P94)</f>
        <v>0</v>
      </c>
      <c r="BX94" t="str">
        <f>IF(BX93="",IF(G93="",IF(F93="",E93,F93),G93),"")</f>
        <v/>
      </c>
    </row>
    <row r="95" spans="1:76" ht="12.75" customHeight="1" x14ac:dyDescent="0.2">
      <c r="A95" s="349"/>
      <c r="B95" s="352"/>
      <c r="C95" s="346"/>
      <c r="D95" s="177" t="s">
        <v>44</v>
      </c>
      <c r="E95" s="252" t="str">
        <f>IF(E93&gt;0,1,"")</f>
        <v/>
      </c>
      <c r="F95" s="252" t="str">
        <f t="shared" ref="F95:P95" si="184">IF(F93&gt;0,1,"")</f>
        <v/>
      </c>
      <c r="G95" s="252" t="str">
        <f t="shared" si="184"/>
        <v/>
      </c>
      <c r="H95" s="252" t="str">
        <f t="shared" si="184"/>
        <v/>
      </c>
      <c r="I95" s="252" t="str">
        <f t="shared" si="184"/>
        <v/>
      </c>
      <c r="J95" s="252" t="str">
        <f t="shared" si="184"/>
        <v/>
      </c>
      <c r="K95" s="252" t="str">
        <f t="shared" si="184"/>
        <v/>
      </c>
      <c r="L95" s="252" t="str">
        <f t="shared" si="184"/>
        <v/>
      </c>
      <c r="M95" s="175" t="str">
        <f t="shared" si="184"/>
        <v/>
      </c>
      <c r="N95" s="175" t="str">
        <f t="shared" si="184"/>
        <v/>
      </c>
      <c r="O95" s="175" t="str">
        <f t="shared" si="184"/>
        <v/>
      </c>
      <c r="P95" s="175" t="str">
        <f t="shared" si="184"/>
        <v/>
      </c>
      <c r="Q95" s="184" t="str">
        <f t="shared" ref="Q95" si="185">IF(BK93="","",BK93)</f>
        <v/>
      </c>
      <c r="R95" s="38" t="str">
        <f>IF(BK93="","",BK93)</f>
        <v/>
      </c>
      <c r="S95" s="359"/>
      <c r="T95" s="193"/>
      <c r="U95" s="193"/>
      <c r="V95" s="193"/>
      <c r="AY95" t="str">
        <f>IF(E95="","",E95)</f>
        <v/>
      </c>
      <c r="AZ95" t="str">
        <f>IF(OR(E95=F95,COUNTIF($AY95:AY95,F95)&gt;0),"",F95)</f>
        <v/>
      </c>
      <c r="BA95" t="str">
        <f>IF(OR(F95=G95,COUNTIF($AY95:AZ95,G95)&gt;0),"",G95)</f>
        <v/>
      </c>
      <c r="BB95" t="str">
        <f>IF(OR(G95=H95,COUNTIF($AY95:BA95,H95)&gt;0),"",H95)</f>
        <v/>
      </c>
      <c r="BC95" t="str">
        <f>IF(OR(H95=I95,COUNTIF($AY95:BB95,I95)&gt;0),"",I95)</f>
        <v/>
      </c>
      <c r="BD95" t="str">
        <f>IF(OR(I95=J95,COUNTIF($AY95:BC95,J95)&gt;0),"",J95)</f>
        <v/>
      </c>
      <c r="BE95" t="str">
        <f>IF(OR(J95=K95,COUNTIF($AY95:BD95,K95)&gt;0),"",K95)</f>
        <v/>
      </c>
      <c r="BF95" t="str">
        <f>IF(OR(K95=L95,COUNTIF($AY95:BE95,L95)&gt;0),"",L95)</f>
        <v/>
      </c>
      <c r="BG95" t="str">
        <f>IF(OR(L95=M95,COUNTIF($AY95:BF95,M95)&gt;0),"",M95)</f>
        <v/>
      </c>
      <c r="BH95" t="str">
        <f>IF(OR(M95=N95,COUNTIF($AY95:BG95,N95)&gt;0),"",N95)</f>
        <v/>
      </c>
      <c r="BI95" t="str">
        <f>IF(OR(N95=O95,COUNTIF($AY95:BH95,O95)&gt;0),"",O95)</f>
        <v/>
      </c>
      <c r="BJ95" t="str">
        <f>IF(OR(O95=P95,COUNTIF($AY95:BI95,P95)&gt;0),"",P95)</f>
        <v/>
      </c>
      <c r="BK95" s="340"/>
      <c r="BL95" s="34" t="str">
        <f>IF($Q95=E95,IF(COUNTIF(E95:$P95,E95)&gt;$R94,E95,$Q95),E95)</f>
        <v/>
      </c>
      <c r="BM95" s="34" t="str">
        <f>IF($Q95=F95,IF(COUNTIF(F95:$P95,F95)&gt;$R94,F95,$Q95),F95)</f>
        <v/>
      </c>
      <c r="BN95" s="34" t="str">
        <f>IF($Q95=G95,IF(COUNTIF(G95:$P95,G95)&gt;$R94,G95,$Q95),G95)</f>
        <v/>
      </c>
      <c r="BO95" s="34" t="str">
        <f>IF($Q95=H95,IF(COUNTIF(H95:$P95,H95)&gt;$R94,H95,$Q95),H95)</f>
        <v/>
      </c>
      <c r="BP95" s="34" t="str">
        <f>IF($Q95=I95,IF(COUNTIF(I95:$P95,I95)&gt;$R94,I95,$Q95),I95)</f>
        <v/>
      </c>
      <c r="BQ95" s="34" t="str">
        <f>IF($Q95=J95,IF(COUNTIF(J95:$P95,J95)&gt;$R94,J95,$Q95),J95)</f>
        <v/>
      </c>
      <c r="BR95" s="34" t="str">
        <f>IF($Q95=K95,IF(COUNTIF(K95:$P95,K95)&gt;$R94,K95,$Q95),K95)</f>
        <v/>
      </c>
      <c r="BS95" s="34" t="str">
        <f>IF($Q95=L95,IF(COUNTIF(L95:$P95,L95)&gt;$R94,L95,$Q95),L95)</f>
        <v/>
      </c>
      <c r="BT95" s="34" t="str">
        <f>IF($Q95=M95,IF(COUNTIF(M95:$P95,M95)&gt;$R94,M95,$Q95),M95)</f>
        <v/>
      </c>
      <c r="BU95" s="34" t="str">
        <f>IF($Q95=N95,IF(COUNTIF(N95:$P95,N95)&gt;$R94,N95,$Q95),N95)</f>
        <v/>
      </c>
      <c r="BV95" s="34" t="str">
        <f>IF($Q95=O95,IF(COUNTIF(O95:$P95,O95)&gt;$R94,O95,$Q95),O95)</f>
        <v/>
      </c>
      <c r="BW95" s="34" t="str">
        <f>IF($Q95=P95,IF(COUNTIF(P95:$P95,P95)&gt;$R94,P95,$Q95),P95)</f>
        <v/>
      </c>
      <c r="BX95" t="str">
        <f>IF(BX93&gt;0,BX93,BX94)</f>
        <v/>
      </c>
    </row>
    <row r="96" spans="1:76" ht="12.75" customHeight="1" x14ac:dyDescent="0.2">
      <c r="A96" s="347">
        <v>32</v>
      </c>
      <c r="B96" s="350"/>
      <c r="C96" s="344"/>
      <c r="D96" s="176" t="s">
        <v>38</v>
      </c>
      <c r="E96" s="252"/>
      <c r="F96" s="252"/>
      <c r="G96" s="252"/>
      <c r="H96" s="252"/>
      <c r="I96" s="252"/>
      <c r="J96" s="252"/>
      <c r="K96" s="252"/>
      <c r="L96" s="252"/>
      <c r="M96" s="175"/>
      <c r="N96" s="175"/>
      <c r="O96" s="175"/>
      <c r="P96" s="175"/>
      <c r="Q96" s="183" t="str">
        <f t="shared" ref="Q96" si="186">IF(BK96="","",BX98)</f>
        <v/>
      </c>
      <c r="R96" s="172"/>
      <c r="S96" s="357" t="str">
        <f>IF((COUNTBLANK(E96:Q96)+COUNTBLANK(E97:Q97)+COUNTBLANK(E98:Q98))/3=COUNTBLANK(E96:Q96),"","Bitte alle drei Zeilen ausfüllen")</f>
        <v/>
      </c>
      <c r="T96" s="193"/>
      <c r="U96" s="193"/>
      <c r="V96" s="193"/>
      <c r="W96">
        <f t="shared" ref="W96:AH96" si="187">IF(E96=4.5,E97,0)</f>
        <v>0</v>
      </c>
      <c r="X96">
        <f t="shared" si="187"/>
        <v>0</v>
      </c>
      <c r="Y96">
        <f t="shared" si="187"/>
        <v>0</v>
      </c>
      <c r="Z96">
        <f t="shared" si="187"/>
        <v>0</v>
      </c>
      <c r="AA96">
        <f t="shared" si="187"/>
        <v>0</v>
      </c>
      <c r="AB96">
        <f t="shared" si="187"/>
        <v>0</v>
      </c>
      <c r="AC96">
        <f t="shared" si="187"/>
        <v>0</v>
      </c>
      <c r="AD96">
        <f t="shared" si="187"/>
        <v>0</v>
      </c>
      <c r="AE96">
        <f t="shared" si="187"/>
        <v>0</v>
      </c>
      <c r="AF96">
        <f t="shared" si="187"/>
        <v>0</v>
      </c>
      <c r="AG96">
        <f t="shared" si="187"/>
        <v>0</v>
      </c>
      <c r="AH96">
        <f t="shared" si="187"/>
        <v>0</v>
      </c>
      <c r="AJ96">
        <f t="shared" ref="AJ96:AU96" si="188">IF(E96=4.5,1,0)</f>
        <v>0</v>
      </c>
      <c r="AK96">
        <f t="shared" si="188"/>
        <v>0</v>
      </c>
      <c r="AL96">
        <f t="shared" si="188"/>
        <v>0</v>
      </c>
      <c r="AM96">
        <f t="shared" si="188"/>
        <v>0</v>
      </c>
      <c r="AN96">
        <f t="shared" si="188"/>
        <v>0</v>
      </c>
      <c r="AO96">
        <f t="shared" si="188"/>
        <v>0</v>
      </c>
      <c r="AP96">
        <f t="shared" si="188"/>
        <v>0</v>
      </c>
      <c r="AQ96">
        <f t="shared" si="188"/>
        <v>0</v>
      </c>
      <c r="AR96">
        <f t="shared" si="188"/>
        <v>0</v>
      </c>
      <c r="AS96">
        <f t="shared" si="188"/>
        <v>0</v>
      </c>
      <c r="AT96">
        <f t="shared" si="188"/>
        <v>0</v>
      </c>
      <c r="AU96">
        <f t="shared" si="188"/>
        <v>0</v>
      </c>
      <c r="BK96" s="340" t="str">
        <f>IF(ISNA(HLOOKUP(MAX($AY97:$BJ97),$AY97:$BJ98,2,FALSE)),"",IF(R97&gt;0,IF(COUNTIF($AY97:$BJ97,MAX($AY97:$BJ97))&gt;1,HLOOKUP(MAX($AY97:$BJ97),$AY97:$BJ98,2),HLOOKUP(MAX($AY97:$BJ97),$AY97:$BJ98,2,FALSE)),""))</f>
        <v/>
      </c>
      <c r="BL96" s="34">
        <f>IF(E98="",0,IF($Q98=E98,IF(COUNTIF(E98:$P98,E98)&gt;$R97,E96,$Q96),E96))</f>
        <v>0</v>
      </c>
      <c r="BM96" s="34">
        <f>IF(F98="",0,IF($Q98=F98,IF(COUNTIF(F98:$P98,F98)&gt;$R97,F96,$Q96),F96))</f>
        <v>0</v>
      </c>
      <c r="BN96" s="34">
        <f>IF(G98="",0,IF($Q98=G98,IF(COUNTIF(G98:$P98,G98)&gt;$R97,G96,$Q96),G96))</f>
        <v>0</v>
      </c>
      <c r="BO96" s="34">
        <f>IF(H98="",0,IF($Q98=H98,IF(COUNTIF(H98:$P98,H98)&gt;$R97,H96,$Q96),H96))</f>
        <v>0</v>
      </c>
      <c r="BP96" s="34">
        <f>IF(I98="",0,IF($Q98=I98,IF(COUNTIF(I98:$P98,I98)&gt;$R97,I96,$Q96),I96))</f>
        <v>0</v>
      </c>
      <c r="BQ96" s="34">
        <f>IF(J98="",0,IF($Q98=J98,IF(COUNTIF(J98:$P98,J98)&gt;$R97,J96,$Q96),J96))</f>
        <v>0</v>
      </c>
      <c r="BR96" s="34">
        <f>IF(K98="",0,IF($Q98=K98,IF(COUNTIF(K98:$P98,K98)&gt;$R97,K96,$Q96),K96))</f>
        <v>0</v>
      </c>
      <c r="BS96" s="34">
        <f>IF(L98="",0,IF($Q98=L98,IF(COUNTIF(L98:$P98,L98)&gt;$R97,L96,$Q96),L96))</f>
        <v>0</v>
      </c>
      <c r="BT96" s="34">
        <f>IF(M98="",0,IF($Q98=M98,IF(COUNTIF(M98:$P98,M98)&gt;$R97,M96,$Q96),M96))</f>
        <v>0</v>
      </c>
      <c r="BU96" s="34">
        <f>IF(N98="",0,IF($Q98=N98,IF(COUNTIF(N98:$P98,N98)&gt;$R97,N96,$Q96),N96))</f>
        <v>0</v>
      </c>
      <c r="BV96" s="34">
        <f>IF(O98="",0,IF($Q98=O98,IF(COUNTIF(O98:$P98,O98)&gt;$R97,O96,$Q96),O96))</f>
        <v>0</v>
      </c>
      <c r="BW96" s="34">
        <f>IF(P98="",0,IF($Q98=P98,IF(COUNTIF(P98:$P98,P98)&gt;$R97,P96,$Q96),P96))</f>
        <v>0</v>
      </c>
      <c r="BX96">
        <f>IF(P96="",IF(O96="",IF(N96="",IF(M96="",IF(L96="",IF(K96="",IF(J96="",IF(I96="",H96,I96),J96),K96),L96),M96),N96),O96),P96)</f>
        <v>0</v>
      </c>
    </row>
    <row r="97" spans="1:76" ht="12.75" customHeight="1" x14ac:dyDescent="0.2">
      <c r="A97" s="348"/>
      <c r="B97" s="351"/>
      <c r="C97" s="345"/>
      <c r="D97" s="176" t="s">
        <v>42</v>
      </c>
      <c r="E97" s="252"/>
      <c r="F97" s="252"/>
      <c r="G97" s="252"/>
      <c r="H97" s="252"/>
      <c r="I97" s="252"/>
      <c r="J97" s="252"/>
      <c r="K97" s="252"/>
      <c r="L97" s="252"/>
      <c r="M97" s="175"/>
      <c r="N97" s="175"/>
      <c r="O97" s="175"/>
      <c r="P97" s="175"/>
      <c r="Q97" s="183"/>
      <c r="R97" s="35">
        <f>IF(R96&lt;15,0,IF(R96&lt;30,1,IF(R96&lt;45,2,3)))</f>
        <v>0</v>
      </c>
      <c r="S97" s="358"/>
      <c r="T97" s="193"/>
      <c r="U97" s="193"/>
      <c r="V97" s="193"/>
      <c r="AY97" t="str">
        <f t="shared" ref="AY97:BJ97" si="189">IF(AY98="","",COUNTIF($E98:$P98,AY98))</f>
        <v/>
      </c>
      <c r="AZ97" t="str">
        <f t="shared" si="189"/>
        <v/>
      </c>
      <c r="BA97" t="str">
        <f t="shared" si="189"/>
        <v/>
      </c>
      <c r="BB97" t="str">
        <f t="shared" si="189"/>
        <v/>
      </c>
      <c r="BC97" t="str">
        <f t="shared" si="189"/>
        <v/>
      </c>
      <c r="BD97" t="str">
        <f t="shared" si="189"/>
        <v/>
      </c>
      <c r="BE97" t="str">
        <f t="shared" si="189"/>
        <v/>
      </c>
      <c r="BF97" t="str">
        <f t="shared" si="189"/>
        <v/>
      </c>
      <c r="BG97" t="str">
        <f t="shared" si="189"/>
        <v/>
      </c>
      <c r="BH97" t="str">
        <f t="shared" si="189"/>
        <v/>
      </c>
      <c r="BI97" t="str">
        <f t="shared" si="189"/>
        <v/>
      </c>
      <c r="BJ97" t="str">
        <f t="shared" si="189"/>
        <v/>
      </c>
      <c r="BK97" s="340"/>
      <c r="BL97" s="34">
        <f>IF($Q98=E98,IF(COUNTIF(E98:$P98,E98)&gt;$R97,E97,$Q97),E97)</f>
        <v>0</v>
      </c>
      <c r="BM97" s="34">
        <f>IF($Q98=F98,IF(COUNTIF(F98:$P98,F98)&gt;$R97,F97,$Q97),F97)</f>
        <v>0</v>
      </c>
      <c r="BN97" s="34">
        <f>IF($Q98=G98,IF(COUNTIF(G98:$P98,G98)&gt;$R97,G97,$Q97),G97)</f>
        <v>0</v>
      </c>
      <c r="BO97" s="34">
        <f>IF($Q98=H98,IF(COUNTIF(H98:$P98,H98)&gt;$R97,H97,$Q97),H97)</f>
        <v>0</v>
      </c>
      <c r="BP97" s="34">
        <f>IF($Q98=I98,IF(COUNTIF(I98:$P98,I98)&gt;$R97,I97,$Q97),I97)</f>
        <v>0</v>
      </c>
      <c r="BQ97" s="34">
        <f>IF($Q98=J98,IF(COUNTIF(J98:$P98,J98)&gt;$R97,J97,$Q97),J97)</f>
        <v>0</v>
      </c>
      <c r="BR97" s="34">
        <f>IF($Q98=K98,IF(COUNTIF(K98:$P98,K98)&gt;$R97,K97,$Q97),K97)</f>
        <v>0</v>
      </c>
      <c r="BS97" s="34">
        <f>IF($Q98=L98,IF(COUNTIF(L98:$P98,L98)&gt;$R97,L97,$Q97),L97)</f>
        <v>0</v>
      </c>
      <c r="BT97" s="34">
        <f>IF($Q98=M98,IF(COUNTIF(M98:$P98,M98)&gt;$R97,M97,$Q97),M97)</f>
        <v>0</v>
      </c>
      <c r="BU97" s="34">
        <f>IF($Q98=N98,IF(COUNTIF(N98:$P98,N98)&gt;$R97,N97,$Q97),N97)</f>
        <v>0</v>
      </c>
      <c r="BV97" s="34">
        <f>IF($Q98=O98,IF(COUNTIF(O98:$P98,O98)&gt;$R97,O97,$Q97),O97)</f>
        <v>0</v>
      </c>
      <c r="BW97" s="34">
        <f>IF($Q98=P98,IF(COUNTIF(P98:$P98,P98)&gt;$R97,P97,$Q97),P97)</f>
        <v>0</v>
      </c>
      <c r="BX97" t="str">
        <f>IF(BX96="",IF(G96="",IF(F96="",E96,F96),G96),"")</f>
        <v/>
      </c>
    </row>
    <row r="98" spans="1:76" ht="12.75" customHeight="1" x14ac:dyDescent="0.2">
      <c r="A98" s="349"/>
      <c r="B98" s="352"/>
      <c r="C98" s="346"/>
      <c r="D98" s="177" t="s">
        <v>44</v>
      </c>
      <c r="E98" s="252" t="str">
        <f>IF(E96&gt;0,1,"")</f>
        <v/>
      </c>
      <c r="F98" s="252" t="str">
        <f t="shared" ref="F98:P98" si="190">IF(F96&gt;0,1,"")</f>
        <v/>
      </c>
      <c r="G98" s="252" t="str">
        <f t="shared" si="190"/>
        <v/>
      </c>
      <c r="H98" s="252" t="str">
        <f t="shared" si="190"/>
        <v/>
      </c>
      <c r="I98" s="252" t="str">
        <f t="shared" si="190"/>
        <v/>
      </c>
      <c r="J98" s="252" t="str">
        <f t="shared" si="190"/>
        <v/>
      </c>
      <c r="K98" s="252" t="str">
        <f t="shared" si="190"/>
        <v/>
      </c>
      <c r="L98" s="252" t="str">
        <f t="shared" si="190"/>
        <v/>
      </c>
      <c r="M98" s="175" t="str">
        <f t="shared" si="190"/>
        <v/>
      </c>
      <c r="N98" s="175" t="str">
        <f t="shared" si="190"/>
        <v/>
      </c>
      <c r="O98" s="175" t="str">
        <f t="shared" si="190"/>
        <v/>
      </c>
      <c r="P98" s="175" t="str">
        <f t="shared" si="190"/>
        <v/>
      </c>
      <c r="Q98" s="184" t="str">
        <f t="shared" ref="Q98" si="191">IF(BK96="","",BK96)</f>
        <v/>
      </c>
      <c r="R98" s="38" t="str">
        <f>IF(BK96="","",BK96)</f>
        <v/>
      </c>
      <c r="S98" s="359"/>
      <c r="T98" s="193"/>
      <c r="U98" s="193"/>
      <c r="V98" s="193"/>
      <c r="AY98" t="str">
        <f>IF(E98="","",E98)</f>
        <v/>
      </c>
      <c r="AZ98" t="str">
        <f>IF(OR(E98=F98,COUNTIF($AY98:AY98,F98)&gt;0),"",F98)</f>
        <v/>
      </c>
      <c r="BA98" t="str">
        <f>IF(OR(F98=G98,COUNTIF($AY98:AZ98,G98)&gt;0),"",G98)</f>
        <v/>
      </c>
      <c r="BB98" t="str">
        <f>IF(OR(G98=H98,COUNTIF($AY98:BA98,H98)&gt;0),"",H98)</f>
        <v/>
      </c>
      <c r="BC98" t="str">
        <f>IF(OR(H98=I98,COUNTIF($AY98:BB98,I98)&gt;0),"",I98)</f>
        <v/>
      </c>
      <c r="BD98" t="str">
        <f>IF(OR(I98=J98,COUNTIF($AY98:BC98,J98)&gt;0),"",J98)</f>
        <v/>
      </c>
      <c r="BE98" t="str">
        <f>IF(OR(J98=K98,COUNTIF($AY98:BD98,K98)&gt;0),"",K98)</f>
        <v/>
      </c>
      <c r="BF98" t="str">
        <f>IF(OR(K98=L98,COUNTIF($AY98:BE98,L98)&gt;0),"",L98)</f>
        <v/>
      </c>
      <c r="BG98" t="str">
        <f>IF(OR(L98=M98,COUNTIF($AY98:BF98,M98)&gt;0),"",M98)</f>
        <v/>
      </c>
      <c r="BH98" t="str">
        <f>IF(OR(M98=N98,COUNTIF($AY98:BG98,N98)&gt;0),"",N98)</f>
        <v/>
      </c>
      <c r="BI98" t="str">
        <f>IF(OR(N98=O98,COUNTIF($AY98:BH98,O98)&gt;0),"",O98)</f>
        <v/>
      </c>
      <c r="BJ98" t="str">
        <f>IF(OR(O98=P98,COUNTIF($AY98:BI98,P98)&gt;0),"",P98)</f>
        <v/>
      </c>
      <c r="BK98" s="340"/>
      <c r="BL98" s="34" t="str">
        <f>IF($Q98=E98,IF(COUNTIF(E98:$P98,E98)&gt;$R97,E98,$Q98),E98)</f>
        <v/>
      </c>
      <c r="BM98" s="34" t="str">
        <f>IF($Q98=F98,IF(COUNTIF(F98:$P98,F98)&gt;$R97,F98,$Q98),F98)</f>
        <v/>
      </c>
      <c r="BN98" s="34" t="str">
        <f>IF($Q98=G98,IF(COUNTIF(G98:$P98,G98)&gt;$R97,G98,$Q98),G98)</f>
        <v/>
      </c>
      <c r="BO98" s="34" t="str">
        <f>IF($Q98=H98,IF(COUNTIF(H98:$P98,H98)&gt;$R97,H98,$Q98),H98)</f>
        <v/>
      </c>
      <c r="BP98" s="34" t="str">
        <f>IF($Q98=I98,IF(COUNTIF(I98:$P98,I98)&gt;$R97,I98,$Q98),I98)</f>
        <v/>
      </c>
      <c r="BQ98" s="34" t="str">
        <f>IF($Q98=J98,IF(COUNTIF(J98:$P98,J98)&gt;$R97,J98,$Q98),J98)</f>
        <v/>
      </c>
      <c r="BR98" s="34" t="str">
        <f>IF($Q98=K98,IF(COUNTIF(K98:$P98,K98)&gt;$R97,K98,$Q98),K98)</f>
        <v/>
      </c>
      <c r="BS98" s="34" t="str">
        <f>IF($Q98=L98,IF(COUNTIF(L98:$P98,L98)&gt;$R97,L98,$Q98),L98)</f>
        <v/>
      </c>
      <c r="BT98" s="34" t="str">
        <f>IF($Q98=M98,IF(COUNTIF(M98:$P98,M98)&gt;$R97,M98,$Q98),M98)</f>
        <v/>
      </c>
      <c r="BU98" s="34" t="str">
        <f>IF($Q98=N98,IF(COUNTIF(N98:$P98,N98)&gt;$R97,N98,$Q98),N98)</f>
        <v/>
      </c>
      <c r="BV98" s="34" t="str">
        <f>IF($Q98=O98,IF(COUNTIF(O98:$P98,O98)&gt;$R97,O98,$Q98),O98)</f>
        <v/>
      </c>
      <c r="BW98" s="34" t="str">
        <f>IF($Q98=P98,IF(COUNTIF(P98:$P98,P98)&gt;$R97,P98,$Q98),P98)</f>
        <v/>
      </c>
      <c r="BX98" t="str">
        <f>IF(BX96&gt;0,BX96,BX97)</f>
        <v/>
      </c>
    </row>
    <row r="99" spans="1:76" ht="12.75" customHeight="1" x14ac:dyDescent="0.2">
      <c r="A99" s="347">
        <v>33</v>
      </c>
      <c r="B99" s="350"/>
      <c r="C99" s="344"/>
      <c r="D99" s="176" t="s">
        <v>38</v>
      </c>
      <c r="E99" s="252"/>
      <c r="F99" s="252"/>
      <c r="G99" s="252"/>
      <c r="H99" s="252"/>
      <c r="I99" s="252"/>
      <c r="J99" s="252"/>
      <c r="K99" s="252"/>
      <c r="L99" s="252"/>
      <c r="M99" s="175"/>
      <c r="N99" s="175"/>
      <c r="O99" s="175"/>
      <c r="P99" s="175"/>
      <c r="Q99" s="183" t="str">
        <f t="shared" ref="Q99" si="192">IF(BK99="","",BX101)</f>
        <v/>
      </c>
      <c r="R99" s="172"/>
      <c r="S99" s="357" t="str">
        <f>IF((COUNTBLANK(E99:Q99)+COUNTBLANK(E100:Q100)+COUNTBLANK(E101:Q101))/3=COUNTBLANK(E99:Q99),"","Bitte alle drei Zeilen ausfüllen")</f>
        <v/>
      </c>
      <c r="T99" s="193"/>
      <c r="U99" s="193"/>
      <c r="V99" s="193"/>
      <c r="W99">
        <f t="shared" ref="W99:AH99" si="193">IF(E99=4.5,E100,0)</f>
        <v>0</v>
      </c>
      <c r="X99">
        <f t="shared" si="193"/>
        <v>0</v>
      </c>
      <c r="Y99">
        <f t="shared" si="193"/>
        <v>0</v>
      </c>
      <c r="Z99">
        <f t="shared" si="193"/>
        <v>0</v>
      </c>
      <c r="AA99">
        <f t="shared" si="193"/>
        <v>0</v>
      </c>
      <c r="AB99">
        <f t="shared" si="193"/>
        <v>0</v>
      </c>
      <c r="AC99">
        <f t="shared" si="193"/>
        <v>0</v>
      </c>
      <c r="AD99">
        <f t="shared" si="193"/>
        <v>0</v>
      </c>
      <c r="AE99">
        <f t="shared" si="193"/>
        <v>0</v>
      </c>
      <c r="AF99">
        <f t="shared" si="193"/>
        <v>0</v>
      </c>
      <c r="AG99">
        <f t="shared" si="193"/>
        <v>0</v>
      </c>
      <c r="AH99">
        <f t="shared" si="193"/>
        <v>0</v>
      </c>
      <c r="AJ99">
        <f t="shared" ref="AJ99:AU99" si="194">IF(E99=4.5,1,0)</f>
        <v>0</v>
      </c>
      <c r="AK99">
        <f t="shared" si="194"/>
        <v>0</v>
      </c>
      <c r="AL99">
        <f t="shared" si="194"/>
        <v>0</v>
      </c>
      <c r="AM99">
        <f t="shared" si="194"/>
        <v>0</v>
      </c>
      <c r="AN99">
        <f t="shared" si="194"/>
        <v>0</v>
      </c>
      <c r="AO99">
        <f t="shared" si="194"/>
        <v>0</v>
      </c>
      <c r="AP99">
        <f t="shared" si="194"/>
        <v>0</v>
      </c>
      <c r="AQ99">
        <f t="shared" si="194"/>
        <v>0</v>
      </c>
      <c r="AR99">
        <f t="shared" si="194"/>
        <v>0</v>
      </c>
      <c r="AS99">
        <f t="shared" si="194"/>
        <v>0</v>
      </c>
      <c r="AT99">
        <f t="shared" si="194"/>
        <v>0</v>
      </c>
      <c r="AU99">
        <f t="shared" si="194"/>
        <v>0</v>
      </c>
      <c r="BK99" s="340" t="str">
        <f>IF(ISNA(HLOOKUP(MAX($AY100:$BJ100),$AY100:$BJ101,2,FALSE)),"",IF(R100&gt;0,IF(COUNTIF($AY100:$BJ100,MAX($AY100:$BJ100))&gt;1,HLOOKUP(MAX($AY100:$BJ100),$AY100:$BJ101,2),HLOOKUP(MAX($AY100:$BJ100),$AY100:$BJ101,2,FALSE)),""))</f>
        <v/>
      </c>
      <c r="BL99" s="34">
        <f>IF(E101="",0,IF($Q101=E101,IF(COUNTIF(E101:$P101,E101)&gt;$R100,E99,$Q99),E99))</f>
        <v>0</v>
      </c>
      <c r="BM99" s="34">
        <f>IF(F101="",0,IF($Q101=F101,IF(COUNTIF(F101:$P101,F101)&gt;$R100,F99,$Q99),F99))</f>
        <v>0</v>
      </c>
      <c r="BN99" s="34">
        <f>IF(G101="",0,IF($Q101=G101,IF(COUNTIF(G101:$P101,G101)&gt;$R100,G99,$Q99),G99))</f>
        <v>0</v>
      </c>
      <c r="BO99" s="34">
        <f>IF(H101="",0,IF($Q101=H101,IF(COUNTIF(H101:$P101,H101)&gt;$R100,H99,$Q99),H99))</f>
        <v>0</v>
      </c>
      <c r="BP99" s="34">
        <f>IF(I101="",0,IF($Q101=I101,IF(COUNTIF(I101:$P101,I101)&gt;$R100,I99,$Q99),I99))</f>
        <v>0</v>
      </c>
      <c r="BQ99" s="34">
        <f>IF(J101="",0,IF($Q101=J101,IF(COUNTIF(J101:$P101,J101)&gt;$R100,J99,$Q99),J99))</f>
        <v>0</v>
      </c>
      <c r="BR99" s="34">
        <f>IF(K101="",0,IF($Q101=K101,IF(COUNTIF(K101:$P101,K101)&gt;$R100,K99,$Q99),K99))</f>
        <v>0</v>
      </c>
      <c r="BS99" s="34">
        <f>IF(L101="",0,IF($Q101=L101,IF(COUNTIF(L101:$P101,L101)&gt;$R100,L99,$Q99),L99))</f>
        <v>0</v>
      </c>
      <c r="BT99" s="34">
        <f>IF(M101="",0,IF($Q101=M101,IF(COUNTIF(M101:$P101,M101)&gt;$R100,M99,$Q99),M99))</f>
        <v>0</v>
      </c>
      <c r="BU99" s="34">
        <f>IF(N101="",0,IF($Q101=N101,IF(COUNTIF(N101:$P101,N101)&gt;$R100,N99,$Q99),N99))</f>
        <v>0</v>
      </c>
      <c r="BV99" s="34">
        <f>IF(O101="",0,IF($Q101=O101,IF(COUNTIF(O101:$P101,O101)&gt;$R100,O99,$Q99),O99))</f>
        <v>0</v>
      </c>
      <c r="BW99" s="34">
        <f>IF(P101="",0,IF($Q101=P101,IF(COUNTIF(P101:$P101,P101)&gt;$R100,P99,$Q99),P99))</f>
        <v>0</v>
      </c>
      <c r="BX99">
        <f>IF(P99="",IF(O99="",IF(N99="",IF(M99="",IF(L99="",IF(K99="",IF(J99="",IF(I99="",H99,I99),J99),K99),L99),M99),N99),O99),P99)</f>
        <v>0</v>
      </c>
    </row>
    <row r="100" spans="1:76" ht="12.75" customHeight="1" x14ac:dyDescent="0.2">
      <c r="A100" s="348"/>
      <c r="B100" s="351"/>
      <c r="C100" s="345"/>
      <c r="D100" s="176" t="s">
        <v>42</v>
      </c>
      <c r="E100" s="252"/>
      <c r="F100" s="252"/>
      <c r="G100" s="252"/>
      <c r="H100" s="252"/>
      <c r="I100" s="252"/>
      <c r="J100" s="252"/>
      <c r="K100" s="252"/>
      <c r="L100" s="252"/>
      <c r="M100" s="175"/>
      <c r="N100" s="175"/>
      <c r="O100" s="175"/>
      <c r="P100" s="175"/>
      <c r="Q100" s="183"/>
      <c r="R100" s="35">
        <f>IF(R99&lt;15,0,IF(R99&lt;30,1,IF(R99&lt;45,2,3)))</f>
        <v>0</v>
      </c>
      <c r="S100" s="358"/>
      <c r="T100" s="193"/>
      <c r="U100" s="193"/>
      <c r="V100" s="193"/>
      <c r="AY100" t="str">
        <f t="shared" ref="AY100:BJ100" si="195">IF(AY101="","",COUNTIF($E101:$P101,AY101))</f>
        <v/>
      </c>
      <c r="AZ100" t="str">
        <f t="shared" si="195"/>
        <v/>
      </c>
      <c r="BA100" t="str">
        <f t="shared" si="195"/>
        <v/>
      </c>
      <c r="BB100" t="str">
        <f t="shared" si="195"/>
        <v/>
      </c>
      <c r="BC100" t="str">
        <f t="shared" si="195"/>
        <v/>
      </c>
      <c r="BD100" t="str">
        <f t="shared" si="195"/>
        <v/>
      </c>
      <c r="BE100" t="str">
        <f t="shared" si="195"/>
        <v/>
      </c>
      <c r="BF100" t="str">
        <f t="shared" si="195"/>
        <v/>
      </c>
      <c r="BG100" t="str">
        <f t="shared" si="195"/>
        <v/>
      </c>
      <c r="BH100" t="str">
        <f t="shared" si="195"/>
        <v/>
      </c>
      <c r="BI100" t="str">
        <f t="shared" si="195"/>
        <v/>
      </c>
      <c r="BJ100" t="str">
        <f t="shared" si="195"/>
        <v/>
      </c>
      <c r="BK100" s="340"/>
      <c r="BL100" s="34">
        <f>IF($Q101=E101,IF(COUNTIF(E101:$P101,E101)&gt;$R100,E100,$Q100),E100)</f>
        <v>0</v>
      </c>
      <c r="BM100" s="34">
        <f>IF($Q101=F101,IF(COUNTIF(F101:$P101,F101)&gt;$R100,F100,$Q100),F100)</f>
        <v>0</v>
      </c>
      <c r="BN100" s="34">
        <f>IF($Q101=G101,IF(COUNTIF(G101:$P101,G101)&gt;$R100,G100,$Q100),G100)</f>
        <v>0</v>
      </c>
      <c r="BO100" s="34">
        <f>IF($Q101=H101,IF(COUNTIF(H101:$P101,H101)&gt;$R100,H100,$Q100),H100)</f>
        <v>0</v>
      </c>
      <c r="BP100" s="34">
        <f>IF($Q101=I101,IF(COUNTIF(I101:$P101,I101)&gt;$R100,I100,$Q100),I100)</f>
        <v>0</v>
      </c>
      <c r="BQ100" s="34">
        <f>IF($Q101=J101,IF(COUNTIF(J101:$P101,J101)&gt;$R100,J100,$Q100),J100)</f>
        <v>0</v>
      </c>
      <c r="BR100" s="34">
        <f>IF($Q101=K101,IF(COUNTIF(K101:$P101,K101)&gt;$R100,K100,$Q100),K100)</f>
        <v>0</v>
      </c>
      <c r="BS100" s="34">
        <f>IF($Q101=L101,IF(COUNTIF(L101:$P101,L101)&gt;$R100,L100,$Q100),L100)</f>
        <v>0</v>
      </c>
      <c r="BT100" s="34">
        <f>IF($Q101=M101,IF(COUNTIF(M101:$P101,M101)&gt;$R100,M100,$Q100),M100)</f>
        <v>0</v>
      </c>
      <c r="BU100" s="34">
        <f>IF($Q101=N101,IF(COUNTIF(N101:$P101,N101)&gt;$R100,N100,$Q100),N100)</f>
        <v>0</v>
      </c>
      <c r="BV100" s="34">
        <f>IF($Q101=O101,IF(COUNTIF(O101:$P101,O101)&gt;$R100,O100,$Q100),O100)</f>
        <v>0</v>
      </c>
      <c r="BW100" s="34">
        <f>IF($Q101=P101,IF(COUNTIF(P101:$P101,P101)&gt;$R100,P100,$Q100),P100)</f>
        <v>0</v>
      </c>
      <c r="BX100" t="str">
        <f>IF(BX99="",IF(G99="",IF(F99="",E99,F99),G99),"")</f>
        <v/>
      </c>
    </row>
    <row r="101" spans="1:76" ht="12.75" customHeight="1" x14ac:dyDescent="0.2">
      <c r="A101" s="349"/>
      <c r="B101" s="352"/>
      <c r="C101" s="346"/>
      <c r="D101" s="177" t="s">
        <v>44</v>
      </c>
      <c r="E101" s="252" t="str">
        <f>IF(E99&gt;0,1,"")</f>
        <v/>
      </c>
      <c r="F101" s="252" t="str">
        <f t="shared" ref="F101:P101" si="196">IF(F99&gt;0,1,"")</f>
        <v/>
      </c>
      <c r="G101" s="252" t="str">
        <f t="shared" si="196"/>
        <v/>
      </c>
      <c r="H101" s="252" t="str">
        <f t="shared" si="196"/>
        <v/>
      </c>
      <c r="I101" s="252" t="str">
        <f t="shared" si="196"/>
        <v/>
      </c>
      <c r="J101" s="252" t="str">
        <f t="shared" si="196"/>
        <v/>
      </c>
      <c r="K101" s="252" t="str">
        <f t="shared" si="196"/>
        <v/>
      </c>
      <c r="L101" s="252" t="str">
        <f t="shared" si="196"/>
        <v/>
      </c>
      <c r="M101" s="175" t="str">
        <f t="shared" si="196"/>
        <v/>
      </c>
      <c r="N101" s="175" t="str">
        <f t="shared" si="196"/>
        <v/>
      </c>
      <c r="O101" s="175" t="str">
        <f t="shared" si="196"/>
        <v/>
      </c>
      <c r="P101" s="175" t="str">
        <f t="shared" si="196"/>
        <v/>
      </c>
      <c r="Q101" s="184" t="str">
        <f t="shared" ref="Q101" si="197">IF(BK99="","",BK99)</f>
        <v/>
      </c>
      <c r="R101" s="38" t="str">
        <f>IF(BK99="","",BK99)</f>
        <v/>
      </c>
      <c r="S101" s="359"/>
      <c r="T101" s="193"/>
      <c r="U101" s="193"/>
      <c r="V101" s="193"/>
      <c r="AY101" t="str">
        <f>IF(E101="","",E101)</f>
        <v/>
      </c>
      <c r="AZ101" t="str">
        <f>IF(OR(E101=F101,COUNTIF($AY101:AY101,F101)&gt;0),"",F101)</f>
        <v/>
      </c>
      <c r="BA101" t="str">
        <f>IF(OR(F101=G101,COUNTIF($AY101:AZ101,G101)&gt;0),"",G101)</f>
        <v/>
      </c>
      <c r="BB101" t="str">
        <f>IF(OR(G101=H101,COUNTIF($AY101:BA101,H101)&gt;0),"",H101)</f>
        <v/>
      </c>
      <c r="BC101" t="str">
        <f>IF(OR(H101=I101,COUNTIF($AY101:BB101,I101)&gt;0),"",I101)</f>
        <v/>
      </c>
      <c r="BD101" t="str">
        <f>IF(OR(I101=J101,COUNTIF($AY101:BC101,J101)&gt;0),"",J101)</f>
        <v/>
      </c>
      <c r="BE101" t="str">
        <f>IF(OR(J101=K101,COUNTIF($AY101:BD101,K101)&gt;0),"",K101)</f>
        <v/>
      </c>
      <c r="BF101" t="str">
        <f>IF(OR(K101=L101,COUNTIF($AY101:BE101,L101)&gt;0),"",L101)</f>
        <v/>
      </c>
      <c r="BG101" t="str">
        <f>IF(OR(L101=M101,COUNTIF($AY101:BF101,M101)&gt;0),"",M101)</f>
        <v/>
      </c>
      <c r="BH101" t="str">
        <f>IF(OR(M101=N101,COUNTIF($AY101:BG101,N101)&gt;0),"",N101)</f>
        <v/>
      </c>
      <c r="BI101" t="str">
        <f>IF(OR(N101=O101,COUNTIF($AY101:BH101,O101)&gt;0),"",O101)</f>
        <v/>
      </c>
      <c r="BJ101" t="str">
        <f>IF(OR(O101=P101,COUNTIF($AY101:BI101,P101)&gt;0),"",P101)</f>
        <v/>
      </c>
      <c r="BK101" s="340"/>
      <c r="BL101" s="34" t="str">
        <f>IF($Q101=E101,IF(COUNTIF(E101:$P101,E101)&gt;$R100,E101,$Q101),E101)</f>
        <v/>
      </c>
      <c r="BM101" s="34" t="str">
        <f>IF($Q101=F101,IF(COUNTIF(F101:$P101,F101)&gt;$R100,F101,$Q101),F101)</f>
        <v/>
      </c>
      <c r="BN101" s="34" t="str">
        <f>IF($Q101=G101,IF(COUNTIF(G101:$P101,G101)&gt;$R100,G101,$Q101),G101)</f>
        <v/>
      </c>
      <c r="BO101" s="34" t="str">
        <f>IF($Q101=H101,IF(COUNTIF(H101:$P101,H101)&gt;$R100,H101,$Q101),H101)</f>
        <v/>
      </c>
      <c r="BP101" s="34" t="str">
        <f>IF($Q101=I101,IF(COUNTIF(I101:$P101,I101)&gt;$R100,I101,$Q101),I101)</f>
        <v/>
      </c>
      <c r="BQ101" s="34" t="str">
        <f>IF($Q101=J101,IF(COUNTIF(J101:$P101,J101)&gt;$R100,J101,$Q101),J101)</f>
        <v/>
      </c>
      <c r="BR101" s="34" t="str">
        <f>IF($Q101=K101,IF(COUNTIF(K101:$P101,K101)&gt;$R100,K101,$Q101),K101)</f>
        <v/>
      </c>
      <c r="BS101" s="34" t="str">
        <f>IF($Q101=L101,IF(COUNTIF(L101:$P101,L101)&gt;$R100,L101,$Q101),L101)</f>
        <v/>
      </c>
      <c r="BT101" s="34" t="str">
        <f>IF($Q101=M101,IF(COUNTIF(M101:$P101,M101)&gt;$R100,M101,$Q101),M101)</f>
        <v/>
      </c>
      <c r="BU101" s="34" t="str">
        <f>IF($Q101=N101,IF(COUNTIF(N101:$P101,N101)&gt;$R100,N101,$Q101),N101)</f>
        <v/>
      </c>
      <c r="BV101" s="34" t="str">
        <f>IF($Q101=O101,IF(COUNTIF(O101:$P101,O101)&gt;$R100,O101,$Q101),O101)</f>
        <v/>
      </c>
      <c r="BW101" s="34" t="str">
        <f>IF($Q101=P101,IF(COUNTIF(P101:$P101,P101)&gt;$R100,P101,$Q101),P101)</f>
        <v/>
      </c>
      <c r="BX101" t="str">
        <f>IF(BX99&gt;0,BX99,BX100)</f>
        <v/>
      </c>
    </row>
    <row r="102" spans="1:76" ht="12.75" customHeight="1" x14ac:dyDescent="0.2">
      <c r="A102" s="347">
        <v>34</v>
      </c>
      <c r="B102" s="350"/>
      <c r="C102" s="344"/>
      <c r="D102" s="176" t="s">
        <v>38</v>
      </c>
      <c r="E102" s="252"/>
      <c r="F102" s="252"/>
      <c r="G102" s="252"/>
      <c r="H102" s="252"/>
      <c r="I102" s="252"/>
      <c r="J102" s="252"/>
      <c r="K102" s="252"/>
      <c r="L102" s="252"/>
      <c r="M102" s="175"/>
      <c r="N102" s="175"/>
      <c r="O102" s="175"/>
      <c r="P102" s="175"/>
      <c r="Q102" s="183" t="str">
        <f t="shared" ref="Q102" si="198">IF(BK102="","",BX104)</f>
        <v/>
      </c>
      <c r="R102" s="172"/>
      <c r="S102" s="357" t="str">
        <f>IF((COUNTBLANK(E102:Q102)+COUNTBLANK(E103:Q103)+COUNTBLANK(E104:Q104))/3=COUNTBLANK(E102:Q102),"","Bitte alle drei Zeilen ausfüllen")</f>
        <v/>
      </c>
      <c r="T102" s="193"/>
      <c r="U102" s="193"/>
      <c r="V102" s="193"/>
      <c r="W102">
        <f t="shared" ref="W102:AH102" si="199">IF(E102=4.5,E103,0)</f>
        <v>0</v>
      </c>
      <c r="X102">
        <f t="shared" si="199"/>
        <v>0</v>
      </c>
      <c r="Y102">
        <f t="shared" si="199"/>
        <v>0</v>
      </c>
      <c r="Z102">
        <f t="shared" si="199"/>
        <v>0</v>
      </c>
      <c r="AA102">
        <f t="shared" si="199"/>
        <v>0</v>
      </c>
      <c r="AB102">
        <f t="shared" si="199"/>
        <v>0</v>
      </c>
      <c r="AC102">
        <f t="shared" si="199"/>
        <v>0</v>
      </c>
      <c r="AD102">
        <f t="shared" si="199"/>
        <v>0</v>
      </c>
      <c r="AE102">
        <f t="shared" si="199"/>
        <v>0</v>
      </c>
      <c r="AF102">
        <f t="shared" si="199"/>
        <v>0</v>
      </c>
      <c r="AG102">
        <f t="shared" si="199"/>
        <v>0</v>
      </c>
      <c r="AH102">
        <f t="shared" si="199"/>
        <v>0</v>
      </c>
      <c r="AJ102">
        <f t="shared" ref="AJ102:AU102" si="200">IF(E102=4.5,1,0)</f>
        <v>0</v>
      </c>
      <c r="AK102">
        <f t="shared" si="200"/>
        <v>0</v>
      </c>
      <c r="AL102">
        <f t="shared" si="200"/>
        <v>0</v>
      </c>
      <c r="AM102">
        <f t="shared" si="200"/>
        <v>0</v>
      </c>
      <c r="AN102">
        <f t="shared" si="200"/>
        <v>0</v>
      </c>
      <c r="AO102">
        <f t="shared" si="200"/>
        <v>0</v>
      </c>
      <c r="AP102">
        <f t="shared" si="200"/>
        <v>0</v>
      </c>
      <c r="AQ102">
        <f t="shared" si="200"/>
        <v>0</v>
      </c>
      <c r="AR102">
        <f t="shared" si="200"/>
        <v>0</v>
      </c>
      <c r="AS102">
        <f t="shared" si="200"/>
        <v>0</v>
      </c>
      <c r="AT102">
        <f t="shared" si="200"/>
        <v>0</v>
      </c>
      <c r="AU102">
        <f t="shared" si="200"/>
        <v>0</v>
      </c>
      <c r="BK102" s="340" t="str">
        <f>IF(ISNA(HLOOKUP(MAX($AY103:$BJ103),$AY103:$BJ104,2,FALSE)),"",IF(R103&gt;0,IF(COUNTIF($AY103:$BJ103,MAX($AY103:$BJ103))&gt;1,HLOOKUP(MAX($AY103:$BJ103),$AY103:$BJ104,2),HLOOKUP(MAX($AY103:$BJ103),$AY103:$BJ104,2,FALSE)),""))</f>
        <v/>
      </c>
      <c r="BL102" s="34">
        <f>IF(E104="",0,IF($Q104=E104,IF(COUNTIF(E104:$P104,E104)&gt;$R103,E102,$Q102),E102))</f>
        <v>0</v>
      </c>
      <c r="BM102" s="34">
        <f>IF(F104="",0,IF($Q104=F104,IF(COUNTIF(F104:$P104,F104)&gt;$R103,F102,$Q102),F102))</f>
        <v>0</v>
      </c>
      <c r="BN102" s="34">
        <f>IF(G104="",0,IF($Q104=G104,IF(COUNTIF(G104:$P104,G104)&gt;$R103,G102,$Q102),G102))</f>
        <v>0</v>
      </c>
      <c r="BO102" s="34">
        <f>IF(H104="",0,IF($Q104=H104,IF(COUNTIF(H104:$P104,H104)&gt;$R103,H102,$Q102),H102))</f>
        <v>0</v>
      </c>
      <c r="BP102" s="34">
        <f>IF(I104="",0,IF($Q104=I104,IF(COUNTIF(I104:$P104,I104)&gt;$R103,I102,$Q102),I102))</f>
        <v>0</v>
      </c>
      <c r="BQ102" s="34">
        <f>IF(J104="",0,IF($Q104=J104,IF(COUNTIF(J104:$P104,J104)&gt;$R103,J102,$Q102),J102))</f>
        <v>0</v>
      </c>
      <c r="BR102" s="34">
        <f>IF(K104="",0,IF($Q104=K104,IF(COUNTIF(K104:$P104,K104)&gt;$R103,K102,$Q102),K102))</f>
        <v>0</v>
      </c>
      <c r="BS102" s="34">
        <f>IF(L104="",0,IF($Q104=L104,IF(COUNTIF(L104:$P104,L104)&gt;$R103,L102,$Q102),L102))</f>
        <v>0</v>
      </c>
      <c r="BT102" s="34">
        <f>IF(M104="",0,IF($Q104=M104,IF(COUNTIF(M104:$P104,M104)&gt;$R103,M102,$Q102),M102))</f>
        <v>0</v>
      </c>
      <c r="BU102" s="34">
        <f>IF(N104="",0,IF($Q104=N104,IF(COUNTIF(N104:$P104,N104)&gt;$R103,N102,$Q102),N102))</f>
        <v>0</v>
      </c>
      <c r="BV102" s="34">
        <f>IF(O104="",0,IF($Q104=O104,IF(COUNTIF(O104:$P104,O104)&gt;$R103,O102,$Q102),O102))</f>
        <v>0</v>
      </c>
      <c r="BW102" s="34">
        <f>IF(P104="",0,IF($Q104=P104,IF(COUNTIF(P104:$P104,P104)&gt;$R103,P102,$Q102),P102))</f>
        <v>0</v>
      </c>
      <c r="BX102">
        <f>IF(P102="",IF(O102="",IF(N102="",IF(M102="",IF(L102="",IF(K102="",IF(J102="",IF(I102="",H102,I102),J102),K102),L102),M102),N102),O102),P102)</f>
        <v>0</v>
      </c>
    </row>
    <row r="103" spans="1:76" ht="12.75" customHeight="1" x14ac:dyDescent="0.2">
      <c r="A103" s="348"/>
      <c r="B103" s="351"/>
      <c r="C103" s="345"/>
      <c r="D103" s="176" t="s">
        <v>42</v>
      </c>
      <c r="E103" s="252"/>
      <c r="F103" s="252"/>
      <c r="G103" s="252"/>
      <c r="H103" s="252"/>
      <c r="I103" s="252"/>
      <c r="J103" s="252"/>
      <c r="K103" s="252"/>
      <c r="L103" s="252"/>
      <c r="M103" s="175"/>
      <c r="N103" s="175"/>
      <c r="O103" s="175"/>
      <c r="P103" s="175"/>
      <c r="Q103" s="183"/>
      <c r="R103" s="35">
        <f>IF(R102&lt;15,0,IF(R102&lt;30,1,IF(R102&lt;45,2,3)))</f>
        <v>0</v>
      </c>
      <c r="S103" s="358"/>
      <c r="T103" s="193"/>
      <c r="U103" s="193"/>
      <c r="V103" s="193"/>
      <c r="AY103" t="str">
        <f t="shared" ref="AY103:BJ103" si="201">IF(AY104="","",COUNTIF($E104:$P104,AY104))</f>
        <v/>
      </c>
      <c r="AZ103" t="str">
        <f t="shared" si="201"/>
        <v/>
      </c>
      <c r="BA103" t="str">
        <f t="shared" si="201"/>
        <v/>
      </c>
      <c r="BB103" t="str">
        <f t="shared" si="201"/>
        <v/>
      </c>
      <c r="BC103" t="str">
        <f t="shared" si="201"/>
        <v/>
      </c>
      <c r="BD103" t="str">
        <f t="shared" si="201"/>
        <v/>
      </c>
      <c r="BE103" t="str">
        <f t="shared" si="201"/>
        <v/>
      </c>
      <c r="BF103" t="str">
        <f t="shared" si="201"/>
        <v/>
      </c>
      <c r="BG103" t="str">
        <f t="shared" si="201"/>
        <v/>
      </c>
      <c r="BH103" t="str">
        <f t="shared" si="201"/>
        <v/>
      </c>
      <c r="BI103" t="str">
        <f t="shared" si="201"/>
        <v/>
      </c>
      <c r="BJ103" t="str">
        <f t="shared" si="201"/>
        <v/>
      </c>
      <c r="BK103" s="340"/>
      <c r="BL103" s="34">
        <f>IF($Q104=E104,IF(COUNTIF(E104:$P104,E104)&gt;$R103,E103,$Q103),E103)</f>
        <v>0</v>
      </c>
      <c r="BM103" s="34">
        <f>IF($Q104=F104,IF(COUNTIF(F104:$P104,F104)&gt;$R103,F103,$Q103),F103)</f>
        <v>0</v>
      </c>
      <c r="BN103" s="34">
        <f>IF($Q104=G104,IF(COUNTIF(G104:$P104,G104)&gt;$R103,G103,$Q103),G103)</f>
        <v>0</v>
      </c>
      <c r="BO103" s="34">
        <f>IF($Q104=H104,IF(COUNTIF(H104:$P104,H104)&gt;$R103,H103,$Q103),H103)</f>
        <v>0</v>
      </c>
      <c r="BP103" s="34">
        <f>IF($Q104=I104,IF(COUNTIF(I104:$P104,I104)&gt;$R103,I103,$Q103),I103)</f>
        <v>0</v>
      </c>
      <c r="BQ103" s="34">
        <f>IF($Q104=J104,IF(COUNTIF(J104:$P104,J104)&gt;$R103,J103,$Q103),J103)</f>
        <v>0</v>
      </c>
      <c r="BR103" s="34">
        <f>IF($Q104=K104,IF(COUNTIF(K104:$P104,K104)&gt;$R103,K103,$Q103),K103)</f>
        <v>0</v>
      </c>
      <c r="BS103" s="34">
        <f>IF($Q104=L104,IF(COUNTIF(L104:$P104,L104)&gt;$R103,L103,$Q103),L103)</f>
        <v>0</v>
      </c>
      <c r="BT103" s="34">
        <f>IF($Q104=M104,IF(COUNTIF(M104:$P104,M104)&gt;$R103,M103,$Q103),M103)</f>
        <v>0</v>
      </c>
      <c r="BU103" s="34">
        <f>IF($Q104=N104,IF(COUNTIF(N104:$P104,N104)&gt;$R103,N103,$Q103),N103)</f>
        <v>0</v>
      </c>
      <c r="BV103" s="34">
        <f>IF($Q104=O104,IF(COUNTIF(O104:$P104,O104)&gt;$R103,O103,$Q103),O103)</f>
        <v>0</v>
      </c>
      <c r="BW103" s="34">
        <f>IF($Q104=P104,IF(COUNTIF(P104:$P104,P104)&gt;$R103,P103,$Q103),P103)</f>
        <v>0</v>
      </c>
      <c r="BX103" t="str">
        <f>IF(BX102="",IF(G102="",IF(F102="",E102,F102),G102),"")</f>
        <v/>
      </c>
    </row>
    <row r="104" spans="1:76" ht="12.75" customHeight="1" x14ac:dyDescent="0.2">
      <c r="A104" s="349"/>
      <c r="B104" s="352"/>
      <c r="C104" s="346"/>
      <c r="D104" s="177" t="s">
        <v>44</v>
      </c>
      <c r="E104" s="252" t="str">
        <f>IF(E102&gt;0,1,"")</f>
        <v/>
      </c>
      <c r="F104" s="252" t="str">
        <f t="shared" ref="F104:P104" si="202">IF(F102&gt;0,1,"")</f>
        <v/>
      </c>
      <c r="G104" s="252" t="str">
        <f t="shared" si="202"/>
        <v/>
      </c>
      <c r="H104" s="252" t="str">
        <f t="shared" si="202"/>
        <v/>
      </c>
      <c r="I104" s="252" t="str">
        <f t="shared" si="202"/>
        <v/>
      </c>
      <c r="J104" s="252" t="str">
        <f t="shared" si="202"/>
        <v/>
      </c>
      <c r="K104" s="252" t="str">
        <f t="shared" si="202"/>
        <v/>
      </c>
      <c r="L104" s="252" t="str">
        <f t="shared" si="202"/>
        <v/>
      </c>
      <c r="M104" s="175" t="str">
        <f t="shared" si="202"/>
        <v/>
      </c>
      <c r="N104" s="175" t="str">
        <f t="shared" si="202"/>
        <v/>
      </c>
      <c r="O104" s="175" t="str">
        <f t="shared" si="202"/>
        <v/>
      </c>
      <c r="P104" s="175" t="str">
        <f t="shared" si="202"/>
        <v/>
      </c>
      <c r="Q104" s="184" t="str">
        <f t="shared" ref="Q104" si="203">IF(BK102="","",BK102)</f>
        <v/>
      </c>
      <c r="R104" s="38" t="str">
        <f>IF(BK102="","",BK102)</f>
        <v/>
      </c>
      <c r="S104" s="359"/>
      <c r="T104" s="193"/>
      <c r="U104" s="193"/>
      <c r="V104" s="193"/>
      <c r="AY104" t="str">
        <f>IF(E104="","",E104)</f>
        <v/>
      </c>
      <c r="AZ104" t="str">
        <f>IF(OR(E104=F104,COUNTIF($AY104:AY104,F104)&gt;0),"",F104)</f>
        <v/>
      </c>
      <c r="BA104" t="str">
        <f>IF(OR(F104=G104,COUNTIF($AY104:AZ104,G104)&gt;0),"",G104)</f>
        <v/>
      </c>
      <c r="BB104" t="str">
        <f>IF(OR(G104=H104,COUNTIF($AY104:BA104,H104)&gt;0),"",H104)</f>
        <v/>
      </c>
      <c r="BC104" t="str">
        <f>IF(OR(H104=I104,COUNTIF($AY104:BB104,I104)&gt;0),"",I104)</f>
        <v/>
      </c>
      <c r="BD104" t="str">
        <f>IF(OR(I104=J104,COUNTIF($AY104:BC104,J104)&gt;0),"",J104)</f>
        <v/>
      </c>
      <c r="BE104" t="str">
        <f>IF(OR(J104=K104,COUNTIF($AY104:BD104,K104)&gt;0),"",K104)</f>
        <v/>
      </c>
      <c r="BF104" t="str">
        <f>IF(OR(K104=L104,COUNTIF($AY104:BE104,L104)&gt;0),"",L104)</f>
        <v/>
      </c>
      <c r="BG104" t="str">
        <f>IF(OR(L104=M104,COUNTIF($AY104:BF104,M104)&gt;0),"",M104)</f>
        <v/>
      </c>
      <c r="BH104" t="str">
        <f>IF(OR(M104=N104,COUNTIF($AY104:BG104,N104)&gt;0),"",N104)</f>
        <v/>
      </c>
      <c r="BI104" t="str">
        <f>IF(OR(N104=O104,COUNTIF($AY104:BH104,O104)&gt;0),"",O104)</f>
        <v/>
      </c>
      <c r="BJ104" t="str">
        <f>IF(OR(O104=P104,COUNTIF($AY104:BI104,P104)&gt;0),"",P104)</f>
        <v/>
      </c>
      <c r="BK104" s="340"/>
      <c r="BL104" s="34" t="str">
        <f>IF($Q104=E104,IF(COUNTIF(E104:$P104,E104)&gt;$R103,E104,$Q104),E104)</f>
        <v/>
      </c>
      <c r="BM104" s="34" t="str">
        <f>IF($Q104=F104,IF(COUNTIF(F104:$P104,F104)&gt;$R103,F104,$Q104),F104)</f>
        <v/>
      </c>
      <c r="BN104" s="34" t="str">
        <f>IF($Q104=G104,IF(COUNTIF(G104:$P104,G104)&gt;$R103,G104,$Q104),G104)</f>
        <v/>
      </c>
      <c r="BO104" s="34" t="str">
        <f>IF($Q104=H104,IF(COUNTIF(H104:$P104,H104)&gt;$R103,H104,$Q104),H104)</f>
        <v/>
      </c>
      <c r="BP104" s="34" t="str">
        <f>IF($Q104=I104,IF(COUNTIF(I104:$P104,I104)&gt;$R103,I104,$Q104),I104)</f>
        <v/>
      </c>
      <c r="BQ104" s="34" t="str">
        <f>IF($Q104=J104,IF(COUNTIF(J104:$P104,J104)&gt;$R103,J104,$Q104),J104)</f>
        <v/>
      </c>
      <c r="BR104" s="34" t="str">
        <f>IF($Q104=K104,IF(COUNTIF(K104:$P104,K104)&gt;$R103,K104,$Q104),K104)</f>
        <v/>
      </c>
      <c r="BS104" s="34" t="str">
        <f>IF($Q104=L104,IF(COUNTIF(L104:$P104,L104)&gt;$R103,L104,$Q104),L104)</f>
        <v/>
      </c>
      <c r="BT104" s="34" t="str">
        <f>IF($Q104=M104,IF(COUNTIF(M104:$P104,M104)&gt;$R103,M104,$Q104),M104)</f>
        <v/>
      </c>
      <c r="BU104" s="34" t="str">
        <f>IF($Q104=N104,IF(COUNTIF(N104:$P104,N104)&gt;$R103,N104,$Q104),N104)</f>
        <v/>
      </c>
      <c r="BV104" s="34" t="str">
        <f>IF($Q104=O104,IF(COUNTIF(O104:$P104,O104)&gt;$R103,O104,$Q104),O104)</f>
        <v/>
      </c>
      <c r="BW104" s="34" t="str">
        <f>IF($Q104=P104,IF(COUNTIF(P104:$P104,P104)&gt;$R103,P104,$Q104),P104)</f>
        <v/>
      </c>
      <c r="BX104" t="str">
        <f>IF(BX102&gt;0,BX102,BX103)</f>
        <v/>
      </c>
    </row>
    <row r="105" spans="1:76" ht="12.75" customHeight="1" x14ac:dyDescent="0.2">
      <c r="A105" s="347">
        <v>35</v>
      </c>
      <c r="B105" s="350"/>
      <c r="C105" s="344"/>
      <c r="D105" s="176" t="s">
        <v>38</v>
      </c>
      <c r="E105" s="252"/>
      <c r="F105" s="252"/>
      <c r="G105" s="252"/>
      <c r="H105" s="252"/>
      <c r="I105" s="252"/>
      <c r="J105" s="252"/>
      <c r="K105" s="252"/>
      <c r="L105" s="252"/>
      <c r="M105" s="175"/>
      <c r="N105" s="175"/>
      <c r="O105" s="175"/>
      <c r="P105" s="175"/>
      <c r="Q105" s="183" t="str">
        <f t="shared" ref="Q105" si="204">IF(BK105="","",BX107)</f>
        <v/>
      </c>
      <c r="R105" s="172"/>
      <c r="S105" s="357" t="str">
        <f>IF((COUNTBLANK(E105:Q105)+COUNTBLANK(E106:Q106)+COUNTBLANK(E107:Q107))/3=COUNTBLANK(E105:Q105),"","Bitte alle drei Zeilen ausfüllen")</f>
        <v/>
      </c>
      <c r="T105" s="193"/>
      <c r="U105" s="193"/>
      <c r="V105" s="193"/>
      <c r="W105">
        <f t="shared" ref="W105:AH105" si="205">IF(E105=4.5,E106,0)</f>
        <v>0</v>
      </c>
      <c r="X105">
        <f t="shared" si="205"/>
        <v>0</v>
      </c>
      <c r="Y105">
        <f t="shared" si="205"/>
        <v>0</v>
      </c>
      <c r="Z105">
        <f t="shared" si="205"/>
        <v>0</v>
      </c>
      <c r="AA105">
        <f t="shared" si="205"/>
        <v>0</v>
      </c>
      <c r="AB105">
        <f t="shared" si="205"/>
        <v>0</v>
      </c>
      <c r="AC105">
        <f t="shared" si="205"/>
        <v>0</v>
      </c>
      <c r="AD105">
        <f t="shared" si="205"/>
        <v>0</v>
      </c>
      <c r="AE105">
        <f t="shared" si="205"/>
        <v>0</v>
      </c>
      <c r="AF105">
        <f t="shared" si="205"/>
        <v>0</v>
      </c>
      <c r="AG105">
        <f t="shared" si="205"/>
        <v>0</v>
      </c>
      <c r="AH105">
        <f t="shared" si="205"/>
        <v>0</v>
      </c>
      <c r="AJ105">
        <f t="shared" ref="AJ105:AU105" si="206">IF(E105=4.5,1,0)</f>
        <v>0</v>
      </c>
      <c r="AK105">
        <f t="shared" si="206"/>
        <v>0</v>
      </c>
      <c r="AL105">
        <f t="shared" si="206"/>
        <v>0</v>
      </c>
      <c r="AM105">
        <f t="shared" si="206"/>
        <v>0</v>
      </c>
      <c r="AN105">
        <f t="shared" si="206"/>
        <v>0</v>
      </c>
      <c r="AO105">
        <f t="shared" si="206"/>
        <v>0</v>
      </c>
      <c r="AP105">
        <f t="shared" si="206"/>
        <v>0</v>
      </c>
      <c r="AQ105">
        <f t="shared" si="206"/>
        <v>0</v>
      </c>
      <c r="AR105">
        <f t="shared" si="206"/>
        <v>0</v>
      </c>
      <c r="AS105">
        <f t="shared" si="206"/>
        <v>0</v>
      </c>
      <c r="AT105">
        <f t="shared" si="206"/>
        <v>0</v>
      </c>
      <c r="AU105">
        <f t="shared" si="206"/>
        <v>0</v>
      </c>
      <c r="BK105" s="340" t="str">
        <f>IF(ISNA(HLOOKUP(MAX($AY106:$BJ106),$AY106:$BJ107,2,FALSE)),"",IF(R106&gt;0,IF(COUNTIF($AY106:$BJ106,MAX($AY106:$BJ106))&gt;1,HLOOKUP(MAX($AY106:$BJ106),$AY106:$BJ107,2),HLOOKUP(MAX($AY106:$BJ106),$AY106:$BJ107,2,FALSE)),""))</f>
        <v/>
      </c>
      <c r="BL105" s="34">
        <f>IF(E107="",0,IF($Q107=E107,IF(COUNTIF(E107:$P107,E107)&gt;$R106,E105,$Q105),E105))</f>
        <v>0</v>
      </c>
      <c r="BM105" s="34">
        <f>IF(F107="",0,IF($Q107=F107,IF(COUNTIF(F107:$P107,F107)&gt;$R106,F105,$Q105),F105))</f>
        <v>0</v>
      </c>
      <c r="BN105" s="34">
        <f>IF(G107="",0,IF($Q107=G107,IF(COUNTIF(G107:$P107,G107)&gt;$R106,G105,$Q105),G105))</f>
        <v>0</v>
      </c>
      <c r="BO105" s="34">
        <f>IF(H107="",0,IF($Q107=H107,IF(COUNTIF(H107:$P107,H107)&gt;$R106,H105,$Q105),H105))</f>
        <v>0</v>
      </c>
      <c r="BP105" s="34">
        <f>IF(I107="",0,IF($Q107=I107,IF(COUNTIF(I107:$P107,I107)&gt;$R106,I105,$Q105),I105))</f>
        <v>0</v>
      </c>
      <c r="BQ105" s="34">
        <f>IF(J107="",0,IF($Q107=J107,IF(COUNTIF(J107:$P107,J107)&gt;$R106,J105,$Q105),J105))</f>
        <v>0</v>
      </c>
      <c r="BR105" s="34">
        <f>IF(K107="",0,IF($Q107=K107,IF(COUNTIF(K107:$P107,K107)&gt;$R106,K105,$Q105),K105))</f>
        <v>0</v>
      </c>
      <c r="BS105" s="34">
        <f>IF(L107="",0,IF($Q107=L107,IF(COUNTIF(L107:$P107,L107)&gt;$R106,L105,$Q105),L105))</f>
        <v>0</v>
      </c>
      <c r="BT105" s="34">
        <f>IF(M107="",0,IF($Q107=M107,IF(COUNTIF(M107:$P107,M107)&gt;$R106,M105,$Q105),M105))</f>
        <v>0</v>
      </c>
      <c r="BU105" s="34">
        <f>IF(N107="",0,IF($Q107=N107,IF(COUNTIF(N107:$P107,N107)&gt;$R106,N105,$Q105),N105))</f>
        <v>0</v>
      </c>
      <c r="BV105" s="34">
        <f>IF(O107="",0,IF($Q107=O107,IF(COUNTIF(O107:$P107,O107)&gt;$R106,O105,$Q105),O105))</f>
        <v>0</v>
      </c>
      <c r="BW105" s="34">
        <f>IF(P107="",0,IF($Q107=P107,IF(COUNTIF(P107:$P107,P107)&gt;$R106,P105,$Q105),P105))</f>
        <v>0</v>
      </c>
      <c r="BX105">
        <f>IF(P105="",IF(O105="",IF(N105="",IF(M105="",IF(L105="",IF(K105="",IF(J105="",IF(I105="",H105,I105),J105),K105),L105),M105),N105),O105),P105)</f>
        <v>0</v>
      </c>
    </row>
    <row r="106" spans="1:76" ht="12.75" customHeight="1" x14ac:dyDescent="0.2">
      <c r="A106" s="348"/>
      <c r="B106" s="351"/>
      <c r="C106" s="345"/>
      <c r="D106" s="176" t="s">
        <v>42</v>
      </c>
      <c r="E106" s="252"/>
      <c r="F106" s="252"/>
      <c r="G106" s="252"/>
      <c r="H106" s="252"/>
      <c r="I106" s="252"/>
      <c r="J106" s="252"/>
      <c r="K106" s="252"/>
      <c r="L106" s="252"/>
      <c r="M106" s="175"/>
      <c r="N106" s="175"/>
      <c r="O106" s="175"/>
      <c r="P106" s="175"/>
      <c r="Q106" s="183"/>
      <c r="R106" s="35">
        <f>IF(R105&lt;15,0,IF(R105&lt;30,1,IF(R105&lt;45,2,3)))</f>
        <v>0</v>
      </c>
      <c r="S106" s="358"/>
      <c r="T106" s="193"/>
      <c r="U106" s="193"/>
      <c r="V106" s="193"/>
      <c r="AY106" t="str">
        <f t="shared" ref="AY106:BJ106" si="207">IF(AY107="","",COUNTIF($E107:$P107,AY107))</f>
        <v/>
      </c>
      <c r="AZ106" t="str">
        <f t="shared" si="207"/>
        <v/>
      </c>
      <c r="BA106" t="str">
        <f t="shared" si="207"/>
        <v/>
      </c>
      <c r="BB106" t="str">
        <f t="shared" si="207"/>
        <v/>
      </c>
      <c r="BC106" t="str">
        <f t="shared" si="207"/>
        <v/>
      </c>
      <c r="BD106" t="str">
        <f t="shared" si="207"/>
        <v/>
      </c>
      <c r="BE106" t="str">
        <f t="shared" si="207"/>
        <v/>
      </c>
      <c r="BF106" t="str">
        <f t="shared" si="207"/>
        <v/>
      </c>
      <c r="BG106" t="str">
        <f t="shared" si="207"/>
        <v/>
      </c>
      <c r="BH106" t="str">
        <f t="shared" si="207"/>
        <v/>
      </c>
      <c r="BI106" t="str">
        <f t="shared" si="207"/>
        <v/>
      </c>
      <c r="BJ106" t="str">
        <f t="shared" si="207"/>
        <v/>
      </c>
      <c r="BK106" s="340"/>
      <c r="BL106" s="34">
        <f>IF($Q107=E107,IF(COUNTIF(E107:$P107,E107)&gt;$R106,E106,$Q106),E106)</f>
        <v>0</v>
      </c>
      <c r="BM106" s="34">
        <f>IF($Q107=F107,IF(COUNTIF(F107:$P107,F107)&gt;$R106,F106,$Q106),F106)</f>
        <v>0</v>
      </c>
      <c r="BN106" s="34">
        <f>IF($Q107=G107,IF(COUNTIF(G107:$P107,G107)&gt;$R106,G106,$Q106),G106)</f>
        <v>0</v>
      </c>
      <c r="BO106" s="34">
        <f>IF($Q107=H107,IF(COUNTIF(H107:$P107,H107)&gt;$R106,H106,$Q106),H106)</f>
        <v>0</v>
      </c>
      <c r="BP106" s="34">
        <f>IF($Q107=I107,IF(COUNTIF(I107:$P107,I107)&gt;$R106,I106,$Q106),I106)</f>
        <v>0</v>
      </c>
      <c r="BQ106" s="34">
        <f>IF($Q107=J107,IF(COUNTIF(J107:$P107,J107)&gt;$R106,J106,$Q106),J106)</f>
        <v>0</v>
      </c>
      <c r="BR106" s="34">
        <f>IF($Q107=K107,IF(COUNTIF(K107:$P107,K107)&gt;$R106,K106,$Q106),K106)</f>
        <v>0</v>
      </c>
      <c r="BS106" s="34">
        <f>IF($Q107=L107,IF(COUNTIF(L107:$P107,L107)&gt;$R106,L106,$Q106),L106)</f>
        <v>0</v>
      </c>
      <c r="BT106" s="34">
        <f>IF($Q107=M107,IF(COUNTIF(M107:$P107,M107)&gt;$R106,M106,$Q106),M106)</f>
        <v>0</v>
      </c>
      <c r="BU106" s="34">
        <f>IF($Q107=N107,IF(COUNTIF(N107:$P107,N107)&gt;$R106,N106,$Q106),N106)</f>
        <v>0</v>
      </c>
      <c r="BV106" s="34">
        <f>IF($Q107=O107,IF(COUNTIF(O107:$P107,O107)&gt;$R106,O106,$Q106),O106)</f>
        <v>0</v>
      </c>
      <c r="BW106" s="34">
        <f>IF($Q107=P107,IF(COUNTIF(P107:$P107,P107)&gt;$R106,P106,$Q106),P106)</f>
        <v>0</v>
      </c>
      <c r="BX106" t="str">
        <f>IF(BX105="",IF(G105="",IF(F105="",E105,F105),G105),"")</f>
        <v/>
      </c>
    </row>
    <row r="107" spans="1:76" ht="12.75" customHeight="1" x14ac:dyDescent="0.2">
      <c r="A107" s="349"/>
      <c r="B107" s="352"/>
      <c r="C107" s="346"/>
      <c r="D107" s="177" t="s">
        <v>44</v>
      </c>
      <c r="E107" s="252" t="str">
        <f>IF(E105&gt;0,1,"")</f>
        <v/>
      </c>
      <c r="F107" s="252" t="str">
        <f t="shared" ref="F107:P107" si="208">IF(F105&gt;0,1,"")</f>
        <v/>
      </c>
      <c r="G107" s="252" t="str">
        <f t="shared" si="208"/>
        <v/>
      </c>
      <c r="H107" s="252" t="str">
        <f t="shared" si="208"/>
        <v/>
      </c>
      <c r="I107" s="252" t="str">
        <f t="shared" si="208"/>
        <v/>
      </c>
      <c r="J107" s="252" t="str">
        <f t="shared" si="208"/>
        <v/>
      </c>
      <c r="K107" s="252" t="str">
        <f t="shared" si="208"/>
        <v/>
      </c>
      <c r="L107" s="252" t="str">
        <f t="shared" si="208"/>
        <v/>
      </c>
      <c r="M107" s="175" t="str">
        <f t="shared" si="208"/>
        <v/>
      </c>
      <c r="N107" s="175" t="str">
        <f t="shared" si="208"/>
        <v/>
      </c>
      <c r="O107" s="175" t="str">
        <f t="shared" si="208"/>
        <v/>
      </c>
      <c r="P107" s="175" t="str">
        <f t="shared" si="208"/>
        <v/>
      </c>
      <c r="Q107" s="184" t="str">
        <f t="shared" ref="Q107" si="209">IF(BK105="","",BK105)</f>
        <v/>
      </c>
      <c r="R107" s="38" t="str">
        <f>IF(BK105="","",BK105)</f>
        <v/>
      </c>
      <c r="S107" s="359"/>
      <c r="T107" s="193"/>
      <c r="U107" s="193"/>
      <c r="V107" s="193"/>
      <c r="AY107" t="str">
        <f>IF(E107="","",E107)</f>
        <v/>
      </c>
      <c r="AZ107" t="str">
        <f>IF(OR(E107=F107,COUNTIF($AY107:AY107,F107)&gt;0),"",F107)</f>
        <v/>
      </c>
      <c r="BA107" t="str">
        <f>IF(OR(F107=G107,COUNTIF($AY107:AZ107,G107)&gt;0),"",G107)</f>
        <v/>
      </c>
      <c r="BB107" t="str">
        <f>IF(OR(G107=H107,COUNTIF($AY107:BA107,H107)&gt;0),"",H107)</f>
        <v/>
      </c>
      <c r="BC107" t="str">
        <f>IF(OR(H107=I107,COUNTIF($AY107:BB107,I107)&gt;0),"",I107)</f>
        <v/>
      </c>
      <c r="BD107" t="str">
        <f>IF(OR(I107=J107,COUNTIF($AY107:BC107,J107)&gt;0),"",J107)</f>
        <v/>
      </c>
      <c r="BE107" t="str">
        <f>IF(OR(J107=K107,COUNTIF($AY107:BD107,K107)&gt;0),"",K107)</f>
        <v/>
      </c>
      <c r="BF107" t="str">
        <f>IF(OR(K107=L107,COUNTIF($AY107:BE107,L107)&gt;0),"",L107)</f>
        <v/>
      </c>
      <c r="BG107" t="str">
        <f>IF(OR(L107=M107,COUNTIF($AY107:BF107,M107)&gt;0),"",M107)</f>
        <v/>
      </c>
      <c r="BH107" t="str">
        <f>IF(OR(M107=N107,COUNTIF($AY107:BG107,N107)&gt;0),"",N107)</f>
        <v/>
      </c>
      <c r="BI107" t="str">
        <f>IF(OR(N107=O107,COUNTIF($AY107:BH107,O107)&gt;0),"",O107)</f>
        <v/>
      </c>
      <c r="BJ107" t="str">
        <f>IF(OR(O107=P107,COUNTIF($AY107:BI107,P107)&gt;0),"",P107)</f>
        <v/>
      </c>
      <c r="BK107" s="340"/>
      <c r="BL107" s="34" t="str">
        <f>IF($Q107=E107,IF(COUNTIF(E107:$P107,E107)&gt;$R106,E107,$Q107),E107)</f>
        <v/>
      </c>
      <c r="BM107" s="34" t="str">
        <f>IF($Q107=F107,IF(COUNTIF(F107:$P107,F107)&gt;$R106,F107,$Q107),F107)</f>
        <v/>
      </c>
      <c r="BN107" s="34" t="str">
        <f>IF($Q107=G107,IF(COUNTIF(G107:$P107,G107)&gt;$R106,G107,$Q107),G107)</f>
        <v/>
      </c>
      <c r="BO107" s="34" t="str">
        <f>IF($Q107=H107,IF(COUNTIF(H107:$P107,H107)&gt;$R106,H107,$Q107),H107)</f>
        <v/>
      </c>
      <c r="BP107" s="34" t="str">
        <f>IF($Q107=I107,IF(COUNTIF(I107:$P107,I107)&gt;$R106,I107,$Q107),I107)</f>
        <v/>
      </c>
      <c r="BQ107" s="34" t="str">
        <f>IF($Q107=J107,IF(COUNTIF(J107:$P107,J107)&gt;$R106,J107,$Q107),J107)</f>
        <v/>
      </c>
      <c r="BR107" s="34" t="str">
        <f>IF($Q107=K107,IF(COUNTIF(K107:$P107,K107)&gt;$R106,K107,$Q107),K107)</f>
        <v/>
      </c>
      <c r="BS107" s="34" t="str">
        <f>IF($Q107=L107,IF(COUNTIF(L107:$P107,L107)&gt;$R106,L107,$Q107),L107)</f>
        <v/>
      </c>
      <c r="BT107" s="34" t="str">
        <f>IF($Q107=M107,IF(COUNTIF(M107:$P107,M107)&gt;$R106,M107,$Q107),M107)</f>
        <v/>
      </c>
      <c r="BU107" s="34" t="str">
        <f>IF($Q107=N107,IF(COUNTIF(N107:$P107,N107)&gt;$R106,N107,$Q107),N107)</f>
        <v/>
      </c>
      <c r="BV107" s="34" t="str">
        <f>IF($Q107=O107,IF(COUNTIF(O107:$P107,O107)&gt;$R106,O107,$Q107),O107)</f>
        <v/>
      </c>
      <c r="BW107" s="34" t="str">
        <f>IF($Q107=P107,IF(COUNTIF(P107:$P107,P107)&gt;$R106,P107,$Q107),P107)</f>
        <v/>
      </c>
      <c r="BX107" t="str">
        <f>IF(BX105&gt;0,BX105,BX106)</f>
        <v/>
      </c>
    </row>
    <row r="108" spans="1:76" ht="12.75" customHeight="1" x14ac:dyDescent="0.2">
      <c r="A108" s="347">
        <v>36</v>
      </c>
      <c r="B108" s="350"/>
      <c r="C108" s="344"/>
      <c r="D108" s="176" t="s">
        <v>38</v>
      </c>
      <c r="E108" s="252"/>
      <c r="F108" s="252"/>
      <c r="G108" s="252"/>
      <c r="H108" s="252"/>
      <c r="I108" s="252"/>
      <c r="J108" s="252"/>
      <c r="K108" s="252"/>
      <c r="L108" s="252"/>
      <c r="M108" s="175"/>
      <c r="N108" s="175"/>
      <c r="O108" s="175"/>
      <c r="P108" s="175"/>
      <c r="Q108" s="183" t="str">
        <f t="shared" ref="Q108" si="210">IF(BK108="","",BX110)</f>
        <v/>
      </c>
      <c r="R108" s="172"/>
      <c r="S108" s="357" t="str">
        <f>IF((COUNTBLANK(E108:Q108)+COUNTBLANK(E109:Q109)+COUNTBLANK(E110:Q110))/3=COUNTBLANK(E108:Q108),"","Bitte alle drei Zeilen ausfüllen")</f>
        <v/>
      </c>
      <c r="T108" s="193"/>
      <c r="U108" s="193"/>
      <c r="V108" s="193"/>
      <c r="W108">
        <f t="shared" ref="W108:AH108" si="211">IF(E108=4.5,E109,0)</f>
        <v>0</v>
      </c>
      <c r="X108">
        <f t="shared" si="211"/>
        <v>0</v>
      </c>
      <c r="Y108">
        <f t="shared" si="211"/>
        <v>0</v>
      </c>
      <c r="Z108">
        <f t="shared" si="211"/>
        <v>0</v>
      </c>
      <c r="AA108">
        <f t="shared" si="211"/>
        <v>0</v>
      </c>
      <c r="AB108">
        <f t="shared" si="211"/>
        <v>0</v>
      </c>
      <c r="AC108">
        <f t="shared" si="211"/>
        <v>0</v>
      </c>
      <c r="AD108">
        <f t="shared" si="211"/>
        <v>0</v>
      </c>
      <c r="AE108">
        <f t="shared" si="211"/>
        <v>0</v>
      </c>
      <c r="AF108">
        <f t="shared" si="211"/>
        <v>0</v>
      </c>
      <c r="AG108">
        <f t="shared" si="211"/>
        <v>0</v>
      </c>
      <c r="AH108">
        <f t="shared" si="211"/>
        <v>0</v>
      </c>
      <c r="AJ108">
        <f t="shared" ref="AJ108:AU108" si="212">IF(E108=4.5,1,0)</f>
        <v>0</v>
      </c>
      <c r="AK108">
        <f t="shared" si="212"/>
        <v>0</v>
      </c>
      <c r="AL108">
        <f t="shared" si="212"/>
        <v>0</v>
      </c>
      <c r="AM108">
        <f t="shared" si="212"/>
        <v>0</v>
      </c>
      <c r="AN108">
        <f t="shared" si="212"/>
        <v>0</v>
      </c>
      <c r="AO108">
        <f t="shared" si="212"/>
        <v>0</v>
      </c>
      <c r="AP108">
        <f t="shared" si="212"/>
        <v>0</v>
      </c>
      <c r="AQ108">
        <f t="shared" si="212"/>
        <v>0</v>
      </c>
      <c r="AR108">
        <f t="shared" si="212"/>
        <v>0</v>
      </c>
      <c r="AS108">
        <f t="shared" si="212"/>
        <v>0</v>
      </c>
      <c r="AT108">
        <f t="shared" si="212"/>
        <v>0</v>
      </c>
      <c r="AU108">
        <f t="shared" si="212"/>
        <v>0</v>
      </c>
      <c r="BK108" s="340" t="str">
        <f>IF(ISNA(HLOOKUP(MAX($AY109:$BJ109),$AY109:$BJ110,2,FALSE)),"",IF(R109&gt;0,IF(COUNTIF($AY109:$BJ109,MAX($AY109:$BJ109))&gt;1,HLOOKUP(MAX($AY109:$BJ109),$AY109:$BJ110,2),HLOOKUP(MAX($AY109:$BJ109),$AY109:$BJ110,2,FALSE)),""))</f>
        <v/>
      </c>
      <c r="BL108" s="34">
        <f>IF(E110="",0,IF($Q110=E110,IF(COUNTIF(E110:$P110,E110)&gt;$R109,E108,$Q108),E108))</f>
        <v>0</v>
      </c>
      <c r="BM108" s="34">
        <f>IF(F110="",0,IF($Q110=F110,IF(COUNTIF(F110:$P110,F110)&gt;$R109,F108,$Q108),F108))</f>
        <v>0</v>
      </c>
      <c r="BN108" s="34">
        <f>IF(G110="",0,IF($Q110=G110,IF(COUNTIF(G110:$P110,G110)&gt;$R109,G108,$Q108),G108))</f>
        <v>0</v>
      </c>
      <c r="BO108" s="34">
        <f>IF(H110="",0,IF($Q110=H110,IF(COUNTIF(H110:$P110,H110)&gt;$R109,H108,$Q108),H108))</f>
        <v>0</v>
      </c>
      <c r="BP108" s="34">
        <f>IF(I110="",0,IF($Q110=I110,IF(COUNTIF(I110:$P110,I110)&gt;$R109,I108,$Q108),I108))</f>
        <v>0</v>
      </c>
      <c r="BQ108" s="34">
        <f>IF(J110="",0,IF($Q110=J110,IF(COUNTIF(J110:$P110,J110)&gt;$R109,J108,$Q108),J108))</f>
        <v>0</v>
      </c>
      <c r="BR108" s="34">
        <f>IF(K110="",0,IF($Q110=K110,IF(COUNTIF(K110:$P110,K110)&gt;$R109,K108,$Q108),K108))</f>
        <v>0</v>
      </c>
      <c r="BS108" s="34">
        <f>IF(L110="",0,IF($Q110=L110,IF(COUNTIF(L110:$P110,L110)&gt;$R109,L108,$Q108),L108))</f>
        <v>0</v>
      </c>
      <c r="BT108" s="34">
        <f>IF(M110="",0,IF($Q110=M110,IF(COUNTIF(M110:$P110,M110)&gt;$R109,M108,$Q108),M108))</f>
        <v>0</v>
      </c>
      <c r="BU108" s="34">
        <f>IF(N110="",0,IF($Q110=N110,IF(COUNTIF(N110:$P110,N110)&gt;$R109,N108,$Q108),N108))</f>
        <v>0</v>
      </c>
      <c r="BV108" s="34">
        <f>IF(O110="",0,IF($Q110=O110,IF(COUNTIF(O110:$P110,O110)&gt;$R109,O108,$Q108),O108))</f>
        <v>0</v>
      </c>
      <c r="BW108" s="34">
        <f>IF(P110="",0,IF($Q110=P110,IF(COUNTIF(P110:$P110,P110)&gt;$R109,P108,$Q108),P108))</f>
        <v>0</v>
      </c>
      <c r="BX108">
        <f>IF(P108="",IF(O108="",IF(N108="",IF(M108="",IF(L108="",IF(K108="",IF(J108="",IF(I108="",H108,I108),J108),K108),L108),M108),N108),O108),P108)</f>
        <v>0</v>
      </c>
    </row>
    <row r="109" spans="1:76" ht="12.75" customHeight="1" x14ac:dyDescent="0.2">
      <c r="A109" s="348"/>
      <c r="B109" s="351"/>
      <c r="C109" s="345"/>
      <c r="D109" s="176" t="s">
        <v>42</v>
      </c>
      <c r="E109" s="252"/>
      <c r="F109" s="252"/>
      <c r="G109" s="252"/>
      <c r="H109" s="252"/>
      <c r="I109" s="252"/>
      <c r="J109" s="252"/>
      <c r="K109" s="252"/>
      <c r="L109" s="252"/>
      <c r="M109" s="175"/>
      <c r="N109" s="175"/>
      <c r="O109" s="175"/>
      <c r="P109" s="175"/>
      <c r="Q109" s="183"/>
      <c r="R109" s="35">
        <f>IF(R108&lt;15,0,IF(R108&lt;30,1,IF(R108&lt;45,2,3)))</f>
        <v>0</v>
      </c>
      <c r="S109" s="358"/>
      <c r="T109" s="193"/>
      <c r="U109" s="193"/>
      <c r="V109" s="193"/>
      <c r="AY109" t="str">
        <f t="shared" ref="AY109:BJ109" si="213">IF(AY110="","",COUNTIF($E110:$P110,AY110))</f>
        <v/>
      </c>
      <c r="AZ109" t="str">
        <f t="shared" si="213"/>
        <v/>
      </c>
      <c r="BA109" t="str">
        <f t="shared" si="213"/>
        <v/>
      </c>
      <c r="BB109" t="str">
        <f t="shared" si="213"/>
        <v/>
      </c>
      <c r="BC109" t="str">
        <f t="shared" si="213"/>
        <v/>
      </c>
      <c r="BD109" t="str">
        <f t="shared" si="213"/>
        <v/>
      </c>
      <c r="BE109" t="str">
        <f t="shared" si="213"/>
        <v/>
      </c>
      <c r="BF109" t="str">
        <f t="shared" si="213"/>
        <v/>
      </c>
      <c r="BG109" t="str">
        <f t="shared" si="213"/>
        <v/>
      </c>
      <c r="BH109" t="str">
        <f t="shared" si="213"/>
        <v/>
      </c>
      <c r="BI109" t="str">
        <f t="shared" si="213"/>
        <v/>
      </c>
      <c r="BJ109" t="str">
        <f t="shared" si="213"/>
        <v/>
      </c>
      <c r="BK109" s="340"/>
      <c r="BL109" s="34">
        <f>IF($Q110=E110,IF(COUNTIF(E110:$P110,E110)&gt;$R109,E109,$Q109),E109)</f>
        <v>0</v>
      </c>
      <c r="BM109" s="34">
        <f>IF($Q110=F110,IF(COUNTIF(F110:$P110,F110)&gt;$R109,F109,$Q109),F109)</f>
        <v>0</v>
      </c>
      <c r="BN109" s="34">
        <f>IF($Q110=G110,IF(COUNTIF(G110:$P110,G110)&gt;$R109,G109,$Q109),G109)</f>
        <v>0</v>
      </c>
      <c r="BO109" s="34">
        <f>IF($Q110=H110,IF(COUNTIF(H110:$P110,H110)&gt;$R109,H109,$Q109),H109)</f>
        <v>0</v>
      </c>
      <c r="BP109" s="34">
        <f>IF($Q110=I110,IF(COUNTIF(I110:$P110,I110)&gt;$R109,I109,$Q109),I109)</f>
        <v>0</v>
      </c>
      <c r="BQ109" s="34">
        <f>IF($Q110=J110,IF(COUNTIF(J110:$P110,J110)&gt;$R109,J109,$Q109),J109)</f>
        <v>0</v>
      </c>
      <c r="BR109" s="34">
        <f>IF($Q110=K110,IF(COUNTIF(K110:$P110,K110)&gt;$R109,K109,$Q109),K109)</f>
        <v>0</v>
      </c>
      <c r="BS109" s="34">
        <f>IF($Q110=L110,IF(COUNTIF(L110:$P110,L110)&gt;$R109,L109,$Q109),L109)</f>
        <v>0</v>
      </c>
      <c r="BT109" s="34">
        <f>IF($Q110=M110,IF(COUNTIF(M110:$P110,M110)&gt;$R109,M109,$Q109),M109)</f>
        <v>0</v>
      </c>
      <c r="BU109" s="34">
        <f>IF($Q110=N110,IF(COUNTIF(N110:$P110,N110)&gt;$R109,N109,$Q109),N109)</f>
        <v>0</v>
      </c>
      <c r="BV109" s="34">
        <f>IF($Q110=O110,IF(COUNTIF(O110:$P110,O110)&gt;$R109,O109,$Q109),O109)</f>
        <v>0</v>
      </c>
      <c r="BW109" s="34">
        <f>IF($Q110=P110,IF(COUNTIF(P110:$P110,P110)&gt;$R109,P109,$Q109),P109)</f>
        <v>0</v>
      </c>
      <c r="BX109" t="str">
        <f>IF(BX108="",IF(G108="",IF(F108="",E108,F108),G108),"")</f>
        <v/>
      </c>
    </row>
    <row r="110" spans="1:76" ht="12.75" customHeight="1" x14ac:dyDescent="0.2">
      <c r="A110" s="349"/>
      <c r="B110" s="352"/>
      <c r="C110" s="346"/>
      <c r="D110" s="177" t="s">
        <v>44</v>
      </c>
      <c r="E110" s="252" t="str">
        <f>IF(E108&gt;0,1,"")</f>
        <v/>
      </c>
      <c r="F110" s="252" t="str">
        <f t="shared" ref="F110:P110" si="214">IF(F108&gt;0,1,"")</f>
        <v/>
      </c>
      <c r="G110" s="252" t="str">
        <f t="shared" si="214"/>
        <v/>
      </c>
      <c r="H110" s="252" t="str">
        <f t="shared" si="214"/>
        <v/>
      </c>
      <c r="I110" s="252" t="str">
        <f t="shared" si="214"/>
        <v/>
      </c>
      <c r="J110" s="252" t="str">
        <f t="shared" si="214"/>
        <v/>
      </c>
      <c r="K110" s="252" t="str">
        <f t="shared" si="214"/>
        <v/>
      </c>
      <c r="L110" s="252" t="str">
        <f t="shared" si="214"/>
        <v/>
      </c>
      <c r="M110" s="175" t="str">
        <f t="shared" si="214"/>
        <v/>
      </c>
      <c r="N110" s="175" t="str">
        <f t="shared" si="214"/>
        <v/>
      </c>
      <c r="O110" s="175" t="str">
        <f t="shared" si="214"/>
        <v/>
      </c>
      <c r="P110" s="175" t="str">
        <f t="shared" si="214"/>
        <v/>
      </c>
      <c r="Q110" s="184" t="str">
        <f t="shared" ref="Q110" si="215">IF(BK108="","",BK108)</f>
        <v/>
      </c>
      <c r="R110" s="38" t="str">
        <f>IF(BK108="","",BK108)</f>
        <v/>
      </c>
      <c r="S110" s="359"/>
      <c r="T110" s="193"/>
      <c r="U110" s="193"/>
      <c r="V110" s="193"/>
      <c r="AY110" t="str">
        <f>IF(E110="","",E110)</f>
        <v/>
      </c>
      <c r="AZ110" t="str">
        <f>IF(OR(E110=F110,COUNTIF($AY110:AY110,F110)&gt;0),"",F110)</f>
        <v/>
      </c>
      <c r="BA110" t="str">
        <f>IF(OR(F110=G110,COUNTIF($AY110:AZ110,G110)&gt;0),"",G110)</f>
        <v/>
      </c>
      <c r="BB110" t="str">
        <f>IF(OR(G110=H110,COUNTIF($AY110:BA110,H110)&gt;0),"",H110)</f>
        <v/>
      </c>
      <c r="BC110" t="str">
        <f>IF(OR(H110=I110,COUNTIF($AY110:BB110,I110)&gt;0),"",I110)</f>
        <v/>
      </c>
      <c r="BD110" t="str">
        <f>IF(OR(I110=J110,COUNTIF($AY110:BC110,J110)&gt;0),"",J110)</f>
        <v/>
      </c>
      <c r="BE110" t="str">
        <f>IF(OR(J110=K110,COUNTIF($AY110:BD110,K110)&gt;0),"",K110)</f>
        <v/>
      </c>
      <c r="BF110" t="str">
        <f>IF(OR(K110=L110,COUNTIF($AY110:BE110,L110)&gt;0),"",L110)</f>
        <v/>
      </c>
      <c r="BG110" t="str">
        <f>IF(OR(L110=M110,COUNTIF($AY110:BF110,M110)&gt;0),"",M110)</f>
        <v/>
      </c>
      <c r="BH110" t="str">
        <f>IF(OR(M110=N110,COUNTIF($AY110:BG110,N110)&gt;0),"",N110)</f>
        <v/>
      </c>
      <c r="BI110" t="str">
        <f>IF(OR(N110=O110,COUNTIF($AY110:BH110,O110)&gt;0),"",O110)</f>
        <v/>
      </c>
      <c r="BJ110" t="str">
        <f>IF(OR(O110=P110,COUNTIF($AY110:BI110,P110)&gt;0),"",P110)</f>
        <v/>
      </c>
      <c r="BK110" s="340"/>
      <c r="BL110" s="34" t="str">
        <f>IF($Q110=E110,IF(COUNTIF(E110:$P110,E110)&gt;$R109,E110,$Q110),E110)</f>
        <v/>
      </c>
      <c r="BM110" s="34" t="str">
        <f>IF($Q110=F110,IF(COUNTIF(F110:$P110,F110)&gt;$R109,F110,$Q110),F110)</f>
        <v/>
      </c>
      <c r="BN110" s="34" t="str">
        <f>IF($Q110=G110,IF(COUNTIF(G110:$P110,G110)&gt;$R109,G110,$Q110),G110)</f>
        <v/>
      </c>
      <c r="BO110" s="34" t="str">
        <f>IF($Q110=H110,IF(COUNTIF(H110:$P110,H110)&gt;$R109,H110,$Q110),H110)</f>
        <v/>
      </c>
      <c r="BP110" s="34" t="str">
        <f>IF($Q110=I110,IF(COUNTIF(I110:$P110,I110)&gt;$R109,I110,$Q110),I110)</f>
        <v/>
      </c>
      <c r="BQ110" s="34" t="str">
        <f>IF($Q110=J110,IF(COUNTIF(J110:$P110,J110)&gt;$R109,J110,$Q110),J110)</f>
        <v/>
      </c>
      <c r="BR110" s="34" t="str">
        <f>IF($Q110=K110,IF(COUNTIF(K110:$P110,K110)&gt;$R109,K110,$Q110),K110)</f>
        <v/>
      </c>
      <c r="BS110" s="34" t="str">
        <f>IF($Q110=L110,IF(COUNTIF(L110:$P110,L110)&gt;$R109,L110,$Q110),L110)</f>
        <v/>
      </c>
      <c r="BT110" s="34" t="str">
        <f>IF($Q110=M110,IF(COUNTIF(M110:$P110,M110)&gt;$R109,M110,$Q110),M110)</f>
        <v/>
      </c>
      <c r="BU110" s="34" t="str">
        <f>IF($Q110=N110,IF(COUNTIF(N110:$P110,N110)&gt;$R109,N110,$Q110),N110)</f>
        <v/>
      </c>
      <c r="BV110" s="34" t="str">
        <f>IF($Q110=O110,IF(COUNTIF(O110:$P110,O110)&gt;$R109,O110,$Q110),O110)</f>
        <v/>
      </c>
      <c r="BW110" s="34" t="str">
        <f>IF($Q110=P110,IF(COUNTIF(P110:$P110,P110)&gt;$R109,P110,$Q110),P110)</f>
        <v/>
      </c>
      <c r="BX110" t="str">
        <f>IF(BX108&gt;0,BX108,BX109)</f>
        <v/>
      </c>
    </row>
    <row r="111" spans="1:76" ht="12.75" customHeight="1" x14ac:dyDescent="0.2">
      <c r="A111" s="347">
        <v>37</v>
      </c>
      <c r="B111" s="350"/>
      <c r="C111" s="344"/>
      <c r="D111" s="176" t="s">
        <v>38</v>
      </c>
      <c r="E111" s="252"/>
      <c r="F111" s="252"/>
      <c r="G111" s="252"/>
      <c r="H111" s="252"/>
      <c r="I111" s="252"/>
      <c r="J111" s="252"/>
      <c r="K111" s="252"/>
      <c r="L111" s="252"/>
      <c r="M111" s="175"/>
      <c r="N111" s="175"/>
      <c r="O111" s="175"/>
      <c r="P111" s="175"/>
      <c r="Q111" s="183" t="str">
        <f t="shared" ref="Q111" si="216">IF(BK111="","",BX113)</f>
        <v/>
      </c>
      <c r="R111" s="172"/>
      <c r="S111" s="357" t="str">
        <f>IF((COUNTBLANK(E111:Q111)+COUNTBLANK(E112:Q112)+COUNTBLANK(E113:Q113))/3=COUNTBLANK(E111:Q111),"","Bitte alle drei Zeilen ausfüllen")</f>
        <v/>
      </c>
      <c r="T111" s="193"/>
      <c r="U111" s="193"/>
      <c r="V111" s="193"/>
      <c r="W111">
        <f t="shared" ref="W111:AH111" si="217">IF(E111=4.5,E112,0)</f>
        <v>0</v>
      </c>
      <c r="X111">
        <f t="shared" si="217"/>
        <v>0</v>
      </c>
      <c r="Y111">
        <f t="shared" si="217"/>
        <v>0</v>
      </c>
      <c r="Z111">
        <f t="shared" si="217"/>
        <v>0</v>
      </c>
      <c r="AA111">
        <f t="shared" si="217"/>
        <v>0</v>
      </c>
      <c r="AB111">
        <f t="shared" si="217"/>
        <v>0</v>
      </c>
      <c r="AC111">
        <f t="shared" si="217"/>
        <v>0</v>
      </c>
      <c r="AD111">
        <f t="shared" si="217"/>
        <v>0</v>
      </c>
      <c r="AE111">
        <f t="shared" si="217"/>
        <v>0</v>
      </c>
      <c r="AF111">
        <f t="shared" si="217"/>
        <v>0</v>
      </c>
      <c r="AG111">
        <f t="shared" si="217"/>
        <v>0</v>
      </c>
      <c r="AH111">
        <f t="shared" si="217"/>
        <v>0</v>
      </c>
      <c r="AJ111">
        <f t="shared" ref="AJ111:AU111" si="218">IF(E111=4.5,1,0)</f>
        <v>0</v>
      </c>
      <c r="AK111">
        <f t="shared" si="218"/>
        <v>0</v>
      </c>
      <c r="AL111">
        <f t="shared" si="218"/>
        <v>0</v>
      </c>
      <c r="AM111">
        <f t="shared" si="218"/>
        <v>0</v>
      </c>
      <c r="AN111">
        <f t="shared" si="218"/>
        <v>0</v>
      </c>
      <c r="AO111">
        <f t="shared" si="218"/>
        <v>0</v>
      </c>
      <c r="AP111">
        <f t="shared" si="218"/>
        <v>0</v>
      </c>
      <c r="AQ111">
        <f t="shared" si="218"/>
        <v>0</v>
      </c>
      <c r="AR111">
        <f t="shared" si="218"/>
        <v>0</v>
      </c>
      <c r="AS111">
        <f t="shared" si="218"/>
        <v>0</v>
      </c>
      <c r="AT111">
        <f t="shared" si="218"/>
        <v>0</v>
      </c>
      <c r="AU111">
        <f t="shared" si="218"/>
        <v>0</v>
      </c>
      <c r="BK111" s="340" t="str">
        <f>IF(ISNA(HLOOKUP(MAX($AY112:$BJ112),$AY112:$BJ113,2,FALSE)),"",IF(R112&gt;0,IF(COUNTIF($AY112:$BJ112,MAX($AY112:$BJ112))&gt;1,HLOOKUP(MAX($AY112:$BJ112),$AY112:$BJ113,2),HLOOKUP(MAX($AY112:$BJ112),$AY112:$BJ113,2,FALSE)),""))</f>
        <v/>
      </c>
      <c r="BL111" s="34">
        <f>IF(E113="",0,IF($Q113=E113,IF(COUNTIF(E113:$P113,E113)&gt;$R112,E111,$Q111),E111))</f>
        <v>0</v>
      </c>
      <c r="BM111" s="34">
        <f>IF(F113="",0,IF($Q113=F113,IF(COUNTIF(F113:$P113,F113)&gt;$R112,F111,$Q111),F111))</f>
        <v>0</v>
      </c>
      <c r="BN111" s="34">
        <f>IF(G113="",0,IF($Q113=G113,IF(COUNTIF(G113:$P113,G113)&gt;$R112,G111,$Q111),G111))</f>
        <v>0</v>
      </c>
      <c r="BO111" s="34">
        <f>IF(H113="",0,IF($Q113=H113,IF(COUNTIF(H113:$P113,H113)&gt;$R112,H111,$Q111),H111))</f>
        <v>0</v>
      </c>
      <c r="BP111" s="34">
        <f>IF(I113="",0,IF($Q113=I113,IF(COUNTIF(I113:$P113,I113)&gt;$R112,I111,$Q111),I111))</f>
        <v>0</v>
      </c>
      <c r="BQ111" s="34">
        <f>IF(J113="",0,IF($Q113=J113,IF(COUNTIF(J113:$P113,J113)&gt;$R112,J111,$Q111),J111))</f>
        <v>0</v>
      </c>
      <c r="BR111" s="34">
        <f>IF(K113="",0,IF($Q113=K113,IF(COUNTIF(K113:$P113,K113)&gt;$R112,K111,$Q111),K111))</f>
        <v>0</v>
      </c>
      <c r="BS111" s="34">
        <f>IF(L113="",0,IF($Q113=L113,IF(COUNTIF(L113:$P113,L113)&gt;$R112,L111,$Q111),L111))</f>
        <v>0</v>
      </c>
      <c r="BT111" s="34">
        <f>IF(M113="",0,IF($Q113=M113,IF(COUNTIF(M113:$P113,M113)&gt;$R112,M111,$Q111),M111))</f>
        <v>0</v>
      </c>
      <c r="BU111" s="34">
        <f>IF(N113="",0,IF($Q113=N113,IF(COUNTIF(N113:$P113,N113)&gt;$R112,N111,$Q111),N111))</f>
        <v>0</v>
      </c>
      <c r="BV111" s="34">
        <f>IF(O113="",0,IF($Q113=O113,IF(COUNTIF(O113:$P113,O113)&gt;$R112,O111,$Q111),O111))</f>
        <v>0</v>
      </c>
      <c r="BW111" s="34">
        <f>IF(P113="",0,IF($Q113=P113,IF(COUNTIF(P113:$P113,P113)&gt;$R112,P111,$Q111),P111))</f>
        <v>0</v>
      </c>
      <c r="BX111">
        <f>IF(P111="",IF(O111="",IF(N111="",IF(M111="",IF(L111="",IF(K111="",IF(J111="",IF(I111="",H111,I111),J111),K111),L111),M111),N111),O111),P111)</f>
        <v>0</v>
      </c>
    </row>
    <row r="112" spans="1:76" ht="12.75" customHeight="1" x14ac:dyDescent="0.2">
      <c r="A112" s="348"/>
      <c r="B112" s="351"/>
      <c r="C112" s="345"/>
      <c r="D112" s="176" t="s">
        <v>42</v>
      </c>
      <c r="E112" s="252"/>
      <c r="F112" s="252"/>
      <c r="G112" s="252"/>
      <c r="H112" s="252"/>
      <c r="I112" s="252"/>
      <c r="J112" s="252"/>
      <c r="K112" s="252"/>
      <c r="L112" s="252"/>
      <c r="M112" s="175"/>
      <c r="N112" s="175"/>
      <c r="O112" s="175"/>
      <c r="P112" s="175"/>
      <c r="Q112" s="183"/>
      <c r="R112" s="35">
        <f>IF(R111&lt;15,0,IF(R111&lt;30,1,IF(R111&lt;45,2,3)))</f>
        <v>0</v>
      </c>
      <c r="S112" s="358"/>
      <c r="T112" s="193"/>
      <c r="U112" s="193"/>
      <c r="V112" s="193"/>
      <c r="AY112" t="str">
        <f t="shared" ref="AY112:BJ112" si="219">IF(AY113="","",COUNTIF($E113:$P113,AY113))</f>
        <v/>
      </c>
      <c r="AZ112" t="str">
        <f t="shared" si="219"/>
        <v/>
      </c>
      <c r="BA112" t="str">
        <f t="shared" si="219"/>
        <v/>
      </c>
      <c r="BB112" t="str">
        <f t="shared" si="219"/>
        <v/>
      </c>
      <c r="BC112" t="str">
        <f t="shared" si="219"/>
        <v/>
      </c>
      <c r="BD112" t="str">
        <f t="shared" si="219"/>
        <v/>
      </c>
      <c r="BE112" t="str">
        <f t="shared" si="219"/>
        <v/>
      </c>
      <c r="BF112" t="str">
        <f t="shared" si="219"/>
        <v/>
      </c>
      <c r="BG112" t="str">
        <f t="shared" si="219"/>
        <v/>
      </c>
      <c r="BH112" t="str">
        <f t="shared" si="219"/>
        <v/>
      </c>
      <c r="BI112" t="str">
        <f t="shared" si="219"/>
        <v/>
      </c>
      <c r="BJ112" t="str">
        <f t="shared" si="219"/>
        <v/>
      </c>
      <c r="BK112" s="340"/>
      <c r="BL112" s="34">
        <f>IF($Q113=E113,IF(COUNTIF(E113:$P113,E113)&gt;$R112,E112,$Q112),E112)</f>
        <v>0</v>
      </c>
      <c r="BM112" s="34">
        <f>IF($Q113=F113,IF(COUNTIF(F113:$P113,F113)&gt;$R112,F112,$Q112),F112)</f>
        <v>0</v>
      </c>
      <c r="BN112" s="34">
        <f>IF($Q113=G113,IF(COUNTIF(G113:$P113,G113)&gt;$R112,G112,$Q112),G112)</f>
        <v>0</v>
      </c>
      <c r="BO112" s="34">
        <f>IF($Q113=H113,IF(COUNTIF(H113:$P113,H113)&gt;$R112,H112,$Q112),H112)</f>
        <v>0</v>
      </c>
      <c r="BP112" s="34">
        <f>IF($Q113=I113,IF(COUNTIF(I113:$P113,I113)&gt;$R112,I112,$Q112),I112)</f>
        <v>0</v>
      </c>
      <c r="BQ112" s="34">
        <f>IF($Q113=J113,IF(COUNTIF(J113:$P113,J113)&gt;$R112,J112,$Q112),J112)</f>
        <v>0</v>
      </c>
      <c r="BR112" s="34">
        <f>IF($Q113=K113,IF(COUNTIF(K113:$P113,K113)&gt;$R112,K112,$Q112),K112)</f>
        <v>0</v>
      </c>
      <c r="BS112" s="34">
        <f>IF($Q113=L113,IF(COUNTIF(L113:$P113,L113)&gt;$R112,L112,$Q112),L112)</f>
        <v>0</v>
      </c>
      <c r="BT112" s="34">
        <f>IF($Q113=M113,IF(COUNTIF(M113:$P113,M113)&gt;$R112,M112,$Q112),M112)</f>
        <v>0</v>
      </c>
      <c r="BU112" s="34">
        <f>IF($Q113=N113,IF(COUNTIF(N113:$P113,N113)&gt;$R112,N112,$Q112),N112)</f>
        <v>0</v>
      </c>
      <c r="BV112" s="34">
        <f>IF($Q113=O113,IF(COUNTIF(O113:$P113,O113)&gt;$R112,O112,$Q112),O112)</f>
        <v>0</v>
      </c>
      <c r="BW112" s="34">
        <f>IF($Q113=P113,IF(COUNTIF(P113:$P113,P113)&gt;$R112,P112,$Q112),P112)</f>
        <v>0</v>
      </c>
      <c r="BX112" t="str">
        <f>IF(BX111="",IF(G111="",IF(F111="",E111,F111),G111),"")</f>
        <v/>
      </c>
    </row>
    <row r="113" spans="1:76" ht="12.75" customHeight="1" x14ac:dyDescent="0.2">
      <c r="A113" s="349"/>
      <c r="B113" s="352"/>
      <c r="C113" s="346"/>
      <c r="D113" s="177" t="s">
        <v>44</v>
      </c>
      <c r="E113" s="252" t="str">
        <f>IF(E111&gt;0,1,"")</f>
        <v/>
      </c>
      <c r="F113" s="252" t="str">
        <f t="shared" ref="F113:P113" si="220">IF(F111&gt;0,1,"")</f>
        <v/>
      </c>
      <c r="G113" s="252" t="str">
        <f t="shared" si="220"/>
        <v/>
      </c>
      <c r="H113" s="252" t="str">
        <f t="shared" si="220"/>
        <v/>
      </c>
      <c r="I113" s="252" t="str">
        <f t="shared" si="220"/>
        <v/>
      </c>
      <c r="J113" s="252" t="str">
        <f t="shared" si="220"/>
        <v/>
      </c>
      <c r="K113" s="252" t="str">
        <f t="shared" si="220"/>
        <v/>
      </c>
      <c r="L113" s="252" t="str">
        <f t="shared" si="220"/>
        <v/>
      </c>
      <c r="M113" s="175" t="str">
        <f t="shared" si="220"/>
        <v/>
      </c>
      <c r="N113" s="175" t="str">
        <f t="shared" si="220"/>
        <v/>
      </c>
      <c r="O113" s="175" t="str">
        <f t="shared" si="220"/>
        <v/>
      </c>
      <c r="P113" s="175" t="str">
        <f t="shared" si="220"/>
        <v/>
      </c>
      <c r="Q113" s="184" t="str">
        <f t="shared" ref="Q113" si="221">IF(BK111="","",BK111)</f>
        <v/>
      </c>
      <c r="R113" s="38" t="str">
        <f>IF(BK111="","",BK111)</f>
        <v/>
      </c>
      <c r="S113" s="359"/>
      <c r="T113" s="193"/>
      <c r="U113" s="193"/>
      <c r="V113" s="193"/>
      <c r="AY113" t="str">
        <f>IF(E113="","",E113)</f>
        <v/>
      </c>
      <c r="AZ113" t="str">
        <f>IF(OR(E113=F113,COUNTIF($AY113:AY113,F113)&gt;0),"",F113)</f>
        <v/>
      </c>
      <c r="BA113" t="str">
        <f>IF(OR(F113=G113,COUNTIF($AY113:AZ113,G113)&gt;0),"",G113)</f>
        <v/>
      </c>
      <c r="BB113" t="str">
        <f>IF(OR(G113=H113,COUNTIF($AY113:BA113,H113)&gt;0),"",H113)</f>
        <v/>
      </c>
      <c r="BC113" t="str">
        <f>IF(OR(H113=I113,COUNTIF($AY113:BB113,I113)&gt;0),"",I113)</f>
        <v/>
      </c>
      <c r="BD113" t="str">
        <f>IF(OR(I113=J113,COUNTIF($AY113:BC113,J113)&gt;0),"",J113)</f>
        <v/>
      </c>
      <c r="BE113" t="str">
        <f>IF(OR(J113=K113,COUNTIF($AY113:BD113,K113)&gt;0),"",K113)</f>
        <v/>
      </c>
      <c r="BF113" t="str">
        <f>IF(OR(K113=L113,COUNTIF($AY113:BE113,L113)&gt;0),"",L113)</f>
        <v/>
      </c>
      <c r="BG113" t="str">
        <f>IF(OR(L113=M113,COUNTIF($AY113:BF113,M113)&gt;0),"",M113)</f>
        <v/>
      </c>
      <c r="BH113" t="str">
        <f>IF(OR(M113=N113,COUNTIF($AY113:BG113,N113)&gt;0),"",N113)</f>
        <v/>
      </c>
      <c r="BI113" t="str">
        <f>IF(OR(N113=O113,COUNTIF($AY113:BH113,O113)&gt;0),"",O113)</f>
        <v/>
      </c>
      <c r="BJ113" t="str">
        <f>IF(OR(O113=P113,COUNTIF($AY113:BI113,P113)&gt;0),"",P113)</f>
        <v/>
      </c>
      <c r="BK113" s="340"/>
      <c r="BL113" s="34" t="str">
        <f>IF($Q113=E113,IF(COUNTIF(E113:$P113,E113)&gt;$R112,E113,$Q113),E113)</f>
        <v/>
      </c>
      <c r="BM113" s="34" t="str">
        <f>IF($Q113=F113,IF(COUNTIF(F113:$P113,F113)&gt;$R112,F113,$Q113),F113)</f>
        <v/>
      </c>
      <c r="BN113" s="34" t="str">
        <f>IF($Q113=G113,IF(COUNTIF(G113:$P113,G113)&gt;$R112,G113,$Q113),G113)</f>
        <v/>
      </c>
      <c r="BO113" s="34" t="str">
        <f>IF($Q113=H113,IF(COUNTIF(H113:$P113,H113)&gt;$R112,H113,$Q113),H113)</f>
        <v/>
      </c>
      <c r="BP113" s="34" t="str">
        <f>IF($Q113=I113,IF(COUNTIF(I113:$P113,I113)&gt;$R112,I113,$Q113),I113)</f>
        <v/>
      </c>
      <c r="BQ113" s="34" t="str">
        <f>IF($Q113=J113,IF(COUNTIF(J113:$P113,J113)&gt;$R112,J113,$Q113),J113)</f>
        <v/>
      </c>
      <c r="BR113" s="34" t="str">
        <f>IF($Q113=K113,IF(COUNTIF(K113:$P113,K113)&gt;$R112,K113,$Q113),K113)</f>
        <v/>
      </c>
      <c r="BS113" s="34" t="str">
        <f>IF($Q113=L113,IF(COUNTIF(L113:$P113,L113)&gt;$R112,L113,$Q113),L113)</f>
        <v/>
      </c>
      <c r="BT113" s="34" t="str">
        <f>IF($Q113=M113,IF(COUNTIF(M113:$P113,M113)&gt;$R112,M113,$Q113),M113)</f>
        <v/>
      </c>
      <c r="BU113" s="34" t="str">
        <f>IF($Q113=N113,IF(COUNTIF(N113:$P113,N113)&gt;$R112,N113,$Q113),N113)</f>
        <v/>
      </c>
      <c r="BV113" s="34" t="str">
        <f>IF($Q113=O113,IF(COUNTIF(O113:$P113,O113)&gt;$R112,O113,$Q113),O113)</f>
        <v/>
      </c>
      <c r="BW113" s="34" t="str">
        <f>IF($Q113=P113,IF(COUNTIF(P113:$P113,P113)&gt;$R112,P113,$Q113),P113)</f>
        <v/>
      </c>
      <c r="BX113" t="str">
        <f>IF(BX111&gt;0,BX111,BX112)</f>
        <v/>
      </c>
    </row>
    <row r="114" spans="1:76" ht="12.75" customHeight="1" x14ac:dyDescent="0.2">
      <c r="A114" s="347">
        <v>38</v>
      </c>
      <c r="B114" s="350"/>
      <c r="C114" s="344"/>
      <c r="D114" s="176" t="s">
        <v>38</v>
      </c>
      <c r="E114" s="252"/>
      <c r="F114" s="252"/>
      <c r="G114" s="252"/>
      <c r="H114" s="252"/>
      <c r="I114" s="252"/>
      <c r="J114" s="252"/>
      <c r="K114" s="252"/>
      <c r="L114" s="252"/>
      <c r="M114" s="175"/>
      <c r="N114" s="175"/>
      <c r="O114" s="175"/>
      <c r="P114" s="175"/>
      <c r="Q114" s="183" t="str">
        <f t="shared" ref="Q114" si="222">IF(BK114="","",BX116)</f>
        <v/>
      </c>
      <c r="R114" s="172"/>
      <c r="S114" s="357" t="str">
        <f>IF((COUNTBLANK(E114:Q114)+COUNTBLANK(E115:Q115)+COUNTBLANK(E116:Q116))/3=COUNTBLANK(E114:Q114),"","Bitte alle drei Zeilen ausfüllen")</f>
        <v/>
      </c>
      <c r="T114" s="193"/>
      <c r="U114" s="193"/>
      <c r="V114" s="193"/>
      <c r="W114">
        <f t="shared" ref="W114:AH114" si="223">IF(E114=4.5,E115,0)</f>
        <v>0</v>
      </c>
      <c r="X114">
        <f t="shared" si="223"/>
        <v>0</v>
      </c>
      <c r="Y114">
        <f t="shared" si="223"/>
        <v>0</v>
      </c>
      <c r="Z114">
        <f t="shared" si="223"/>
        <v>0</v>
      </c>
      <c r="AA114">
        <f t="shared" si="223"/>
        <v>0</v>
      </c>
      <c r="AB114">
        <f t="shared" si="223"/>
        <v>0</v>
      </c>
      <c r="AC114">
        <f t="shared" si="223"/>
        <v>0</v>
      </c>
      <c r="AD114">
        <f t="shared" si="223"/>
        <v>0</v>
      </c>
      <c r="AE114">
        <f t="shared" si="223"/>
        <v>0</v>
      </c>
      <c r="AF114">
        <f t="shared" si="223"/>
        <v>0</v>
      </c>
      <c r="AG114">
        <f t="shared" si="223"/>
        <v>0</v>
      </c>
      <c r="AH114">
        <f t="shared" si="223"/>
        <v>0</v>
      </c>
      <c r="AJ114">
        <f t="shared" ref="AJ114:AU114" si="224">IF(E114=4.5,1,0)</f>
        <v>0</v>
      </c>
      <c r="AK114">
        <f t="shared" si="224"/>
        <v>0</v>
      </c>
      <c r="AL114">
        <f t="shared" si="224"/>
        <v>0</v>
      </c>
      <c r="AM114">
        <f t="shared" si="224"/>
        <v>0</v>
      </c>
      <c r="AN114">
        <f t="shared" si="224"/>
        <v>0</v>
      </c>
      <c r="AO114">
        <f t="shared" si="224"/>
        <v>0</v>
      </c>
      <c r="AP114">
        <f t="shared" si="224"/>
        <v>0</v>
      </c>
      <c r="AQ114">
        <f t="shared" si="224"/>
        <v>0</v>
      </c>
      <c r="AR114">
        <f t="shared" si="224"/>
        <v>0</v>
      </c>
      <c r="AS114">
        <f t="shared" si="224"/>
        <v>0</v>
      </c>
      <c r="AT114">
        <f t="shared" si="224"/>
        <v>0</v>
      </c>
      <c r="AU114">
        <f t="shared" si="224"/>
        <v>0</v>
      </c>
      <c r="BK114" s="340" t="str">
        <f>IF(ISNA(HLOOKUP(MAX($AY115:$BJ115),$AY115:$BJ116,2,FALSE)),"",IF(R115&gt;0,IF(COUNTIF($AY115:$BJ115,MAX($AY115:$BJ115))&gt;1,HLOOKUP(MAX($AY115:$BJ115),$AY115:$BJ116,2),HLOOKUP(MAX($AY115:$BJ115),$AY115:$BJ116,2,FALSE)),""))</f>
        <v/>
      </c>
      <c r="BL114" s="34">
        <f>IF(E116="",0,IF($Q116=E116,IF(COUNTIF(E116:$P116,E116)&gt;$R115,E114,$Q114),E114))</f>
        <v>0</v>
      </c>
      <c r="BM114" s="34">
        <f>IF(F116="",0,IF($Q116=F116,IF(COUNTIF(F116:$P116,F116)&gt;$R115,F114,$Q114),F114))</f>
        <v>0</v>
      </c>
      <c r="BN114" s="34">
        <f>IF(G116="",0,IF($Q116=G116,IF(COUNTIF(G116:$P116,G116)&gt;$R115,G114,$Q114),G114))</f>
        <v>0</v>
      </c>
      <c r="BO114" s="34">
        <f>IF(H116="",0,IF($Q116=H116,IF(COUNTIF(H116:$P116,H116)&gt;$R115,H114,$Q114),H114))</f>
        <v>0</v>
      </c>
      <c r="BP114" s="34">
        <f>IF(I116="",0,IF($Q116=I116,IF(COUNTIF(I116:$P116,I116)&gt;$R115,I114,$Q114),I114))</f>
        <v>0</v>
      </c>
      <c r="BQ114" s="34">
        <f>IF(J116="",0,IF($Q116=J116,IF(COUNTIF(J116:$P116,J116)&gt;$R115,J114,$Q114),J114))</f>
        <v>0</v>
      </c>
      <c r="BR114" s="34">
        <f>IF(K116="",0,IF($Q116=K116,IF(COUNTIF(K116:$P116,K116)&gt;$R115,K114,$Q114),K114))</f>
        <v>0</v>
      </c>
      <c r="BS114" s="34">
        <f>IF(L116="",0,IF($Q116=L116,IF(COUNTIF(L116:$P116,L116)&gt;$R115,L114,$Q114),L114))</f>
        <v>0</v>
      </c>
      <c r="BT114" s="34">
        <f>IF(M116="",0,IF($Q116=M116,IF(COUNTIF(M116:$P116,M116)&gt;$R115,M114,$Q114),M114))</f>
        <v>0</v>
      </c>
      <c r="BU114" s="34">
        <f>IF(N116="",0,IF($Q116=N116,IF(COUNTIF(N116:$P116,N116)&gt;$R115,N114,$Q114),N114))</f>
        <v>0</v>
      </c>
      <c r="BV114" s="34">
        <f>IF(O116="",0,IF($Q116=O116,IF(COUNTIF(O116:$P116,O116)&gt;$R115,O114,$Q114),O114))</f>
        <v>0</v>
      </c>
      <c r="BW114" s="34">
        <f>IF(P116="",0,IF($Q116=P116,IF(COUNTIF(P116:$P116,P116)&gt;$R115,P114,$Q114),P114))</f>
        <v>0</v>
      </c>
      <c r="BX114">
        <f>IF(P114="",IF(O114="",IF(N114="",IF(M114="",IF(L114="",IF(K114="",IF(J114="",IF(I114="",H114,I114),J114),K114),L114),M114),N114),O114),P114)</f>
        <v>0</v>
      </c>
    </row>
    <row r="115" spans="1:76" ht="12.75" customHeight="1" x14ac:dyDescent="0.2">
      <c r="A115" s="348"/>
      <c r="B115" s="351"/>
      <c r="C115" s="345"/>
      <c r="D115" s="176" t="s">
        <v>42</v>
      </c>
      <c r="E115" s="252"/>
      <c r="F115" s="252"/>
      <c r="G115" s="252"/>
      <c r="H115" s="252"/>
      <c r="I115" s="252"/>
      <c r="J115" s="252"/>
      <c r="K115" s="252"/>
      <c r="L115" s="252"/>
      <c r="M115" s="175"/>
      <c r="N115" s="175"/>
      <c r="O115" s="175"/>
      <c r="P115" s="175"/>
      <c r="Q115" s="183"/>
      <c r="R115" s="35">
        <f>IF(R114&lt;15,0,IF(R114&lt;30,1,IF(R114&lt;45,2,3)))</f>
        <v>0</v>
      </c>
      <c r="S115" s="358"/>
      <c r="T115" s="193"/>
      <c r="U115" s="193"/>
      <c r="V115" s="193"/>
      <c r="AY115" t="str">
        <f t="shared" ref="AY115:BJ115" si="225">IF(AY116="","",COUNTIF($E116:$P116,AY116))</f>
        <v/>
      </c>
      <c r="AZ115" t="str">
        <f t="shared" si="225"/>
        <v/>
      </c>
      <c r="BA115" t="str">
        <f t="shared" si="225"/>
        <v/>
      </c>
      <c r="BB115" t="str">
        <f t="shared" si="225"/>
        <v/>
      </c>
      <c r="BC115" t="str">
        <f t="shared" si="225"/>
        <v/>
      </c>
      <c r="BD115" t="str">
        <f t="shared" si="225"/>
        <v/>
      </c>
      <c r="BE115" t="str">
        <f t="shared" si="225"/>
        <v/>
      </c>
      <c r="BF115" t="str">
        <f t="shared" si="225"/>
        <v/>
      </c>
      <c r="BG115" t="str">
        <f t="shared" si="225"/>
        <v/>
      </c>
      <c r="BH115" t="str">
        <f t="shared" si="225"/>
        <v/>
      </c>
      <c r="BI115" t="str">
        <f t="shared" si="225"/>
        <v/>
      </c>
      <c r="BJ115" t="str">
        <f t="shared" si="225"/>
        <v/>
      </c>
      <c r="BK115" s="340"/>
      <c r="BL115" s="34">
        <f>IF($Q116=E116,IF(COUNTIF(E116:$P116,E116)&gt;$R115,E115,$Q115),E115)</f>
        <v>0</v>
      </c>
      <c r="BM115" s="34">
        <f>IF($Q116=F116,IF(COUNTIF(F116:$P116,F116)&gt;$R115,F115,$Q115),F115)</f>
        <v>0</v>
      </c>
      <c r="BN115" s="34">
        <f>IF($Q116=G116,IF(COUNTIF(G116:$P116,G116)&gt;$R115,G115,$Q115),G115)</f>
        <v>0</v>
      </c>
      <c r="BO115" s="34">
        <f>IF($Q116=H116,IF(COUNTIF(H116:$P116,H116)&gt;$R115,H115,$Q115),H115)</f>
        <v>0</v>
      </c>
      <c r="BP115" s="34">
        <f>IF($Q116=I116,IF(COUNTIF(I116:$P116,I116)&gt;$R115,I115,$Q115),I115)</f>
        <v>0</v>
      </c>
      <c r="BQ115" s="34">
        <f>IF($Q116=J116,IF(COUNTIF(J116:$P116,J116)&gt;$R115,J115,$Q115),J115)</f>
        <v>0</v>
      </c>
      <c r="BR115" s="34">
        <f>IF($Q116=K116,IF(COUNTIF(K116:$P116,K116)&gt;$R115,K115,$Q115),K115)</f>
        <v>0</v>
      </c>
      <c r="BS115" s="34">
        <f>IF($Q116=L116,IF(COUNTIF(L116:$P116,L116)&gt;$R115,L115,$Q115),L115)</f>
        <v>0</v>
      </c>
      <c r="BT115" s="34">
        <f>IF($Q116=M116,IF(COUNTIF(M116:$P116,M116)&gt;$R115,M115,$Q115),M115)</f>
        <v>0</v>
      </c>
      <c r="BU115" s="34">
        <f>IF($Q116=N116,IF(COUNTIF(N116:$P116,N116)&gt;$R115,N115,$Q115),N115)</f>
        <v>0</v>
      </c>
      <c r="BV115" s="34">
        <f>IF($Q116=O116,IF(COUNTIF(O116:$P116,O116)&gt;$R115,O115,$Q115),O115)</f>
        <v>0</v>
      </c>
      <c r="BW115" s="34">
        <f>IF($Q116=P116,IF(COUNTIF(P116:$P116,P116)&gt;$R115,P115,$Q115),P115)</f>
        <v>0</v>
      </c>
      <c r="BX115" t="str">
        <f>IF(BX114="",IF(G114="",IF(F114="",E114,F114),G114),"")</f>
        <v/>
      </c>
    </row>
    <row r="116" spans="1:76" ht="12.75" customHeight="1" x14ac:dyDescent="0.2">
      <c r="A116" s="349"/>
      <c r="B116" s="352"/>
      <c r="C116" s="346"/>
      <c r="D116" s="177" t="s">
        <v>44</v>
      </c>
      <c r="E116" s="252" t="str">
        <f>IF(E114&gt;0,1,"")</f>
        <v/>
      </c>
      <c r="F116" s="252" t="str">
        <f t="shared" ref="F116:P116" si="226">IF(F114&gt;0,1,"")</f>
        <v/>
      </c>
      <c r="G116" s="252" t="str">
        <f t="shared" si="226"/>
        <v/>
      </c>
      <c r="H116" s="252" t="str">
        <f t="shared" si="226"/>
        <v/>
      </c>
      <c r="I116" s="252" t="str">
        <f t="shared" si="226"/>
        <v/>
      </c>
      <c r="J116" s="252" t="str">
        <f t="shared" si="226"/>
        <v/>
      </c>
      <c r="K116" s="252" t="str">
        <f t="shared" si="226"/>
        <v/>
      </c>
      <c r="L116" s="252" t="str">
        <f t="shared" si="226"/>
        <v/>
      </c>
      <c r="M116" s="175" t="str">
        <f t="shared" si="226"/>
        <v/>
      </c>
      <c r="N116" s="175" t="str">
        <f t="shared" si="226"/>
        <v/>
      </c>
      <c r="O116" s="175" t="str">
        <f t="shared" si="226"/>
        <v/>
      </c>
      <c r="P116" s="175" t="str">
        <f t="shared" si="226"/>
        <v/>
      </c>
      <c r="Q116" s="184" t="str">
        <f t="shared" ref="Q116" si="227">IF(BK114="","",BK114)</f>
        <v/>
      </c>
      <c r="R116" s="38" t="str">
        <f>IF(BK114="","",BK114)</f>
        <v/>
      </c>
      <c r="S116" s="359"/>
      <c r="T116" s="193"/>
      <c r="U116" s="193"/>
      <c r="V116" s="193"/>
      <c r="AY116" t="str">
        <f>IF(E116="","",E116)</f>
        <v/>
      </c>
      <c r="AZ116" t="str">
        <f>IF(OR(E116=F116,COUNTIF($AY116:AY116,F116)&gt;0),"",F116)</f>
        <v/>
      </c>
      <c r="BA116" t="str">
        <f>IF(OR(F116=G116,COUNTIF($AY116:AZ116,G116)&gt;0),"",G116)</f>
        <v/>
      </c>
      <c r="BB116" t="str">
        <f>IF(OR(G116=H116,COUNTIF($AY116:BA116,H116)&gt;0),"",H116)</f>
        <v/>
      </c>
      <c r="BC116" t="str">
        <f>IF(OR(H116=I116,COUNTIF($AY116:BB116,I116)&gt;0),"",I116)</f>
        <v/>
      </c>
      <c r="BD116" t="str">
        <f>IF(OR(I116=J116,COUNTIF($AY116:BC116,J116)&gt;0),"",J116)</f>
        <v/>
      </c>
      <c r="BE116" t="str">
        <f>IF(OR(J116=K116,COUNTIF($AY116:BD116,K116)&gt;0),"",K116)</f>
        <v/>
      </c>
      <c r="BF116" t="str">
        <f>IF(OR(K116=L116,COUNTIF($AY116:BE116,L116)&gt;0),"",L116)</f>
        <v/>
      </c>
      <c r="BG116" t="str">
        <f>IF(OR(L116=M116,COUNTIF($AY116:BF116,M116)&gt;0),"",M116)</f>
        <v/>
      </c>
      <c r="BH116" t="str">
        <f>IF(OR(M116=N116,COUNTIF($AY116:BG116,N116)&gt;0),"",N116)</f>
        <v/>
      </c>
      <c r="BI116" t="str">
        <f>IF(OR(N116=O116,COUNTIF($AY116:BH116,O116)&gt;0),"",O116)</f>
        <v/>
      </c>
      <c r="BJ116" t="str">
        <f>IF(OR(O116=P116,COUNTIF($AY116:BI116,P116)&gt;0),"",P116)</f>
        <v/>
      </c>
      <c r="BK116" s="340"/>
      <c r="BL116" s="34" t="str">
        <f>IF($Q116=E116,IF(COUNTIF(E116:$P116,E116)&gt;$R115,E116,$Q116),E116)</f>
        <v/>
      </c>
      <c r="BM116" s="34" t="str">
        <f>IF($Q116=F116,IF(COUNTIF(F116:$P116,F116)&gt;$R115,F116,$Q116),F116)</f>
        <v/>
      </c>
      <c r="BN116" s="34" t="str">
        <f>IF($Q116=G116,IF(COUNTIF(G116:$P116,G116)&gt;$R115,G116,$Q116),G116)</f>
        <v/>
      </c>
      <c r="BO116" s="34" t="str">
        <f>IF($Q116=H116,IF(COUNTIF(H116:$P116,H116)&gt;$R115,H116,$Q116),H116)</f>
        <v/>
      </c>
      <c r="BP116" s="34" t="str">
        <f>IF($Q116=I116,IF(COUNTIF(I116:$P116,I116)&gt;$R115,I116,$Q116),I116)</f>
        <v/>
      </c>
      <c r="BQ116" s="34" t="str">
        <f>IF($Q116=J116,IF(COUNTIF(J116:$P116,J116)&gt;$R115,J116,$Q116),J116)</f>
        <v/>
      </c>
      <c r="BR116" s="34" t="str">
        <f>IF($Q116=K116,IF(COUNTIF(K116:$P116,K116)&gt;$R115,K116,$Q116),K116)</f>
        <v/>
      </c>
      <c r="BS116" s="34" t="str">
        <f>IF($Q116=L116,IF(COUNTIF(L116:$P116,L116)&gt;$R115,L116,$Q116),L116)</f>
        <v/>
      </c>
      <c r="BT116" s="34" t="str">
        <f>IF($Q116=M116,IF(COUNTIF(M116:$P116,M116)&gt;$R115,M116,$Q116),M116)</f>
        <v/>
      </c>
      <c r="BU116" s="34" t="str">
        <f>IF($Q116=N116,IF(COUNTIF(N116:$P116,N116)&gt;$R115,N116,$Q116),N116)</f>
        <v/>
      </c>
      <c r="BV116" s="34" t="str">
        <f>IF($Q116=O116,IF(COUNTIF(O116:$P116,O116)&gt;$R115,O116,$Q116),O116)</f>
        <v/>
      </c>
      <c r="BW116" s="34" t="str">
        <f>IF($Q116=P116,IF(COUNTIF(P116:$P116,P116)&gt;$R115,P116,$Q116),P116)</f>
        <v/>
      </c>
      <c r="BX116" t="str">
        <f>IF(BX114&gt;0,BX114,BX115)</f>
        <v/>
      </c>
    </row>
    <row r="117" spans="1:76" ht="12.75" customHeight="1" x14ac:dyDescent="0.2">
      <c r="A117" s="347">
        <v>39</v>
      </c>
      <c r="B117" s="350"/>
      <c r="C117" s="344"/>
      <c r="D117" s="176" t="s">
        <v>38</v>
      </c>
      <c r="E117" s="252"/>
      <c r="F117" s="252"/>
      <c r="G117" s="252"/>
      <c r="H117" s="252"/>
      <c r="I117" s="252"/>
      <c r="J117" s="252"/>
      <c r="K117" s="252"/>
      <c r="L117" s="252"/>
      <c r="M117" s="175"/>
      <c r="N117" s="175"/>
      <c r="O117" s="175"/>
      <c r="P117" s="175"/>
      <c r="Q117" s="183" t="str">
        <f t="shared" ref="Q117" si="228">IF(BK117="","",BX119)</f>
        <v/>
      </c>
      <c r="R117" s="172"/>
      <c r="S117" s="357" t="str">
        <f>IF((COUNTBLANK(E117:Q117)+COUNTBLANK(E118:Q118)+COUNTBLANK(E119:Q119))/3=COUNTBLANK(E117:Q117),"","Bitte alle drei Zeilen ausfüllen")</f>
        <v/>
      </c>
      <c r="T117" s="193"/>
      <c r="U117" s="193"/>
      <c r="V117" s="193"/>
      <c r="W117">
        <f t="shared" ref="W117:AH117" si="229">IF(E117=4.5,E118,0)</f>
        <v>0</v>
      </c>
      <c r="X117">
        <f t="shared" si="229"/>
        <v>0</v>
      </c>
      <c r="Y117">
        <f t="shared" si="229"/>
        <v>0</v>
      </c>
      <c r="Z117">
        <f t="shared" si="229"/>
        <v>0</v>
      </c>
      <c r="AA117">
        <f t="shared" si="229"/>
        <v>0</v>
      </c>
      <c r="AB117">
        <f t="shared" si="229"/>
        <v>0</v>
      </c>
      <c r="AC117">
        <f t="shared" si="229"/>
        <v>0</v>
      </c>
      <c r="AD117">
        <f t="shared" si="229"/>
        <v>0</v>
      </c>
      <c r="AE117">
        <f t="shared" si="229"/>
        <v>0</v>
      </c>
      <c r="AF117">
        <f t="shared" si="229"/>
        <v>0</v>
      </c>
      <c r="AG117">
        <f t="shared" si="229"/>
        <v>0</v>
      </c>
      <c r="AH117">
        <f t="shared" si="229"/>
        <v>0</v>
      </c>
      <c r="AJ117">
        <f t="shared" ref="AJ117:AU117" si="230">IF(E117=4.5,1,0)</f>
        <v>0</v>
      </c>
      <c r="AK117">
        <f t="shared" si="230"/>
        <v>0</v>
      </c>
      <c r="AL117">
        <f t="shared" si="230"/>
        <v>0</v>
      </c>
      <c r="AM117">
        <f t="shared" si="230"/>
        <v>0</v>
      </c>
      <c r="AN117">
        <f t="shared" si="230"/>
        <v>0</v>
      </c>
      <c r="AO117">
        <f t="shared" si="230"/>
        <v>0</v>
      </c>
      <c r="AP117">
        <f t="shared" si="230"/>
        <v>0</v>
      </c>
      <c r="AQ117">
        <f t="shared" si="230"/>
        <v>0</v>
      </c>
      <c r="AR117">
        <f t="shared" si="230"/>
        <v>0</v>
      </c>
      <c r="AS117">
        <f t="shared" si="230"/>
        <v>0</v>
      </c>
      <c r="AT117">
        <f t="shared" si="230"/>
        <v>0</v>
      </c>
      <c r="AU117">
        <f t="shared" si="230"/>
        <v>0</v>
      </c>
      <c r="BK117" s="340" t="str">
        <f>IF(ISNA(HLOOKUP(MAX($AY118:$BJ118),$AY118:$BJ119,2,FALSE)),"",IF(R118&gt;0,IF(COUNTIF($AY118:$BJ118,MAX($AY118:$BJ118))&gt;1,HLOOKUP(MAX($AY118:$BJ118),$AY118:$BJ119,2),HLOOKUP(MAX($AY118:$BJ118),$AY118:$BJ119,2,FALSE)),""))</f>
        <v/>
      </c>
      <c r="BL117" s="34">
        <f>IF(E119="",0,IF($Q119=E119,IF(COUNTIF(E119:$P119,E119)&gt;$R118,E117,$Q117),E117))</f>
        <v>0</v>
      </c>
      <c r="BM117" s="34">
        <f>IF(F119="",0,IF($Q119=F119,IF(COUNTIF(F119:$P119,F119)&gt;$R118,F117,$Q117),F117))</f>
        <v>0</v>
      </c>
      <c r="BN117" s="34">
        <f>IF(G119="",0,IF($Q119=G119,IF(COUNTIF(G119:$P119,G119)&gt;$R118,G117,$Q117),G117))</f>
        <v>0</v>
      </c>
      <c r="BO117" s="34">
        <f>IF(H119="",0,IF($Q119=H119,IF(COUNTIF(H119:$P119,H119)&gt;$R118,H117,$Q117),H117))</f>
        <v>0</v>
      </c>
      <c r="BP117" s="34">
        <f>IF(I119="",0,IF($Q119=I119,IF(COUNTIF(I119:$P119,I119)&gt;$R118,I117,$Q117),I117))</f>
        <v>0</v>
      </c>
      <c r="BQ117" s="34">
        <f>IF(J119="",0,IF($Q119=J119,IF(COUNTIF(J119:$P119,J119)&gt;$R118,J117,$Q117),J117))</f>
        <v>0</v>
      </c>
      <c r="BR117" s="34">
        <f>IF(K119="",0,IF($Q119=K119,IF(COUNTIF(K119:$P119,K119)&gt;$R118,K117,$Q117),K117))</f>
        <v>0</v>
      </c>
      <c r="BS117" s="34">
        <f>IF(L119="",0,IF($Q119=L119,IF(COUNTIF(L119:$P119,L119)&gt;$R118,L117,$Q117),L117))</f>
        <v>0</v>
      </c>
      <c r="BT117" s="34">
        <f>IF(M119="",0,IF($Q119=M119,IF(COUNTIF(M119:$P119,M119)&gt;$R118,M117,$Q117),M117))</f>
        <v>0</v>
      </c>
      <c r="BU117" s="34">
        <f>IF(N119="",0,IF($Q119=N119,IF(COUNTIF(N119:$P119,N119)&gt;$R118,N117,$Q117),N117))</f>
        <v>0</v>
      </c>
      <c r="BV117" s="34">
        <f>IF(O119="",0,IF($Q119=O119,IF(COUNTIF(O119:$P119,O119)&gt;$R118,O117,$Q117),O117))</f>
        <v>0</v>
      </c>
      <c r="BW117" s="34">
        <f>IF(P119="",0,IF($Q119=P119,IF(COUNTIF(P119:$P119,P119)&gt;$R118,P117,$Q117),P117))</f>
        <v>0</v>
      </c>
      <c r="BX117">
        <f>IF(P117="",IF(O117="",IF(N117="",IF(M117="",IF(L117="",IF(K117="",IF(J117="",IF(I117="",H117,I117),J117),K117),L117),M117),N117),O117),P117)</f>
        <v>0</v>
      </c>
    </row>
    <row r="118" spans="1:76" ht="12.75" customHeight="1" x14ac:dyDescent="0.2">
      <c r="A118" s="348"/>
      <c r="B118" s="351"/>
      <c r="C118" s="345"/>
      <c r="D118" s="176" t="s">
        <v>42</v>
      </c>
      <c r="E118" s="252"/>
      <c r="F118" s="252"/>
      <c r="G118" s="252"/>
      <c r="H118" s="252"/>
      <c r="I118" s="252"/>
      <c r="J118" s="252"/>
      <c r="K118" s="252"/>
      <c r="L118" s="252"/>
      <c r="M118" s="175"/>
      <c r="N118" s="175"/>
      <c r="O118" s="175"/>
      <c r="P118" s="175"/>
      <c r="Q118" s="183"/>
      <c r="R118" s="35">
        <f>IF(R117&lt;15,0,IF(R117&lt;30,1,IF(R117&lt;45,2,3)))</f>
        <v>0</v>
      </c>
      <c r="S118" s="358"/>
      <c r="T118" s="193"/>
      <c r="U118" s="193"/>
      <c r="V118" s="193"/>
      <c r="AY118" t="str">
        <f t="shared" ref="AY118:BJ118" si="231">IF(AY119="","",COUNTIF($E119:$P119,AY119))</f>
        <v/>
      </c>
      <c r="AZ118" t="str">
        <f t="shared" si="231"/>
        <v/>
      </c>
      <c r="BA118" t="str">
        <f t="shared" si="231"/>
        <v/>
      </c>
      <c r="BB118" t="str">
        <f t="shared" si="231"/>
        <v/>
      </c>
      <c r="BC118" t="str">
        <f t="shared" si="231"/>
        <v/>
      </c>
      <c r="BD118" t="str">
        <f t="shared" si="231"/>
        <v/>
      </c>
      <c r="BE118" t="str">
        <f t="shared" si="231"/>
        <v/>
      </c>
      <c r="BF118" t="str">
        <f t="shared" si="231"/>
        <v/>
      </c>
      <c r="BG118" t="str">
        <f t="shared" si="231"/>
        <v/>
      </c>
      <c r="BH118" t="str">
        <f t="shared" si="231"/>
        <v/>
      </c>
      <c r="BI118" t="str">
        <f t="shared" si="231"/>
        <v/>
      </c>
      <c r="BJ118" t="str">
        <f t="shared" si="231"/>
        <v/>
      </c>
      <c r="BK118" s="340"/>
      <c r="BL118" s="34">
        <f>IF($Q119=E119,IF(COUNTIF(E119:$P119,E119)&gt;$R118,E118,$Q118),E118)</f>
        <v>0</v>
      </c>
      <c r="BM118" s="34">
        <f>IF($Q119=F119,IF(COUNTIF(F119:$P119,F119)&gt;$R118,F118,$Q118),F118)</f>
        <v>0</v>
      </c>
      <c r="BN118" s="34">
        <f>IF($Q119=G119,IF(COUNTIF(G119:$P119,G119)&gt;$R118,G118,$Q118),G118)</f>
        <v>0</v>
      </c>
      <c r="BO118" s="34">
        <f>IF($Q119=H119,IF(COUNTIF(H119:$P119,H119)&gt;$R118,H118,$Q118),H118)</f>
        <v>0</v>
      </c>
      <c r="BP118" s="34">
        <f>IF($Q119=I119,IF(COUNTIF(I119:$P119,I119)&gt;$R118,I118,$Q118),I118)</f>
        <v>0</v>
      </c>
      <c r="BQ118" s="34">
        <f>IF($Q119=J119,IF(COUNTIF(J119:$P119,J119)&gt;$R118,J118,$Q118),J118)</f>
        <v>0</v>
      </c>
      <c r="BR118" s="34">
        <f>IF($Q119=K119,IF(COUNTIF(K119:$P119,K119)&gt;$R118,K118,$Q118),K118)</f>
        <v>0</v>
      </c>
      <c r="BS118" s="34">
        <f>IF($Q119=L119,IF(COUNTIF(L119:$P119,L119)&gt;$R118,L118,$Q118),L118)</f>
        <v>0</v>
      </c>
      <c r="BT118" s="34">
        <f>IF($Q119=M119,IF(COUNTIF(M119:$P119,M119)&gt;$R118,M118,$Q118),M118)</f>
        <v>0</v>
      </c>
      <c r="BU118" s="34">
        <f>IF($Q119=N119,IF(COUNTIF(N119:$P119,N119)&gt;$R118,N118,$Q118),N118)</f>
        <v>0</v>
      </c>
      <c r="BV118" s="34">
        <f>IF($Q119=O119,IF(COUNTIF(O119:$P119,O119)&gt;$R118,O118,$Q118),O118)</f>
        <v>0</v>
      </c>
      <c r="BW118" s="34">
        <f>IF($Q119=P119,IF(COUNTIF(P119:$P119,P119)&gt;$R118,P118,$Q118),P118)</f>
        <v>0</v>
      </c>
      <c r="BX118" t="str">
        <f>IF(BX117="",IF(G117="",IF(F117="",E117,F117),G117),"")</f>
        <v/>
      </c>
    </row>
    <row r="119" spans="1:76" ht="12.75" customHeight="1" x14ac:dyDescent="0.2">
      <c r="A119" s="349"/>
      <c r="B119" s="352"/>
      <c r="C119" s="346"/>
      <c r="D119" s="177" t="s">
        <v>44</v>
      </c>
      <c r="E119" s="252" t="str">
        <f>IF(E117&gt;0,1,"")</f>
        <v/>
      </c>
      <c r="F119" s="252" t="str">
        <f t="shared" ref="F119:P119" si="232">IF(F117&gt;0,1,"")</f>
        <v/>
      </c>
      <c r="G119" s="252" t="str">
        <f t="shared" si="232"/>
        <v/>
      </c>
      <c r="H119" s="252" t="str">
        <f t="shared" si="232"/>
        <v/>
      </c>
      <c r="I119" s="252" t="str">
        <f t="shared" si="232"/>
        <v/>
      </c>
      <c r="J119" s="252" t="str">
        <f t="shared" si="232"/>
        <v/>
      </c>
      <c r="K119" s="252" t="str">
        <f t="shared" si="232"/>
        <v/>
      </c>
      <c r="L119" s="252" t="str">
        <f t="shared" si="232"/>
        <v/>
      </c>
      <c r="M119" s="175" t="str">
        <f t="shared" si="232"/>
        <v/>
      </c>
      <c r="N119" s="175" t="str">
        <f t="shared" si="232"/>
        <v/>
      </c>
      <c r="O119" s="175" t="str">
        <f t="shared" si="232"/>
        <v/>
      </c>
      <c r="P119" s="175" t="str">
        <f t="shared" si="232"/>
        <v/>
      </c>
      <c r="Q119" s="184" t="str">
        <f t="shared" ref="Q119" si="233">IF(BK117="","",BK117)</f>
        <v/>
      </c>
      <c r="R119" s="38" t="str">
        <f>IF(BK117="","",BK117)</f>
        <v/>
      </c>
      <c r="S119" s="359"/>
      <c r="T119" s="193"/>
      <c r="U119" s="193"/>
      <c r="V119" s="193"/>
      <c r="AY119" t="str">
        <f>IF(E119="","",E119)</f>
        <v/>
      </c>
      <c r="AZ119" t="str">
        <f>IF(OR(E119=F119,COUNTIF($AY119:AY119,F119)&gt;0),"",F119)</f>
        <v/>
      </c>
      <c r="BA119" t="str">
        <f>IF(OR(F119=G119,COUNTIF($AY119:AZ119,G119)&gt;0),"",G119)</f>
        <v/>
      </c>
      <c r="BB119" t="str">
        <f>IF(OR(G119=H119,COUNTIF($AY119:BA119,H119)&gt;0),"",H119)</f>
        <v/>
      </c>
      <c r="BC119" t="str">
        <f>IF(OR(H119=I119,COUNTIF($AY119:BB119,I119)&gt;0),"",I119)</f>
        <v/>
      </c>
      <c r="BD119" t="str">
        <f>IF(OR(I119=J119,COUNTIF($AY119:BC119,J119)&gt;0),"",J119)</f>
        <v/>
      </c>
      <c r="BE119" t="str">
        <f>IF(OR(J119=K119,COUNTIF($AY119:BD119,K119)&gt;0),"",K119)</f>
        <v/>
      </c>
      <c r="BF119" t="str">
        <f>IF(OR(K119=L119,COUNTIF($AY119:BE119,L119)&gt;0),"",L119)</f>
        <v/>
      </c>
      <c r="BG119" t="str">
        <f>IF(OR(L119=M119,COUNTIF($AY119:BF119,M119)&gt;0),"",M119)</f>
        <v/>
      </c>
      <c r="BH119" t="str">
        <f>IF(OR(M119=N119,COUNTIF($AY119:BG119,N119)&gt;0),"",N119)</f>
        <v/>
      </c>
      <c r="BI119" t="str">
        <f>IF(OR(N119=O119,COUNTIF($AY119:BH119,O119)&gt;0),"",O119)</f>
        <v/>
      </c>
      <c r="BJ119" t="str">
        <f>IF(OR(O119=P119,COUNTIF($AY119:BI119,P119)&gt;0),"",P119)</f>
        <v/>
      </c>
      <c r="BK119" s="340"/>
      <c r="BL119" s="34" t="str">
        <f>IF($Q119=E119,IF(COUNTIF(E119:$P119,E119)&gt;$R118,E119,$Q119),E119)</f>
        <v/>
      </c>
      <c r="BM119" s="34" t="str">
        <f>IF($Q119=F119,IF(COUNTIF(F119:$P119,F119)&gt;$R118,F119,$Q119),F119)</f>
        <v/>
      </c>
      <c r="BN119" s="34" t="str">
        <f>IF($Q119=G119,IF(COUNTIF(G119:$P119,G119)&gt;$R118,G119,$Q119),G119)</f>
        <v/>
      </c>
      <c r="BO119" s="34" t="str">
        <f>IF($Q119=H119,IF(COUNTIF(H119:$P119,H119)&gt;$R118,H119,$Q119),H119)</f>
        <v/>
      </c>
      <c r="BP119" s="34" t="str">
        <f>IF($Q119=I119,IF(COUNTIF(I119:$P119,I119)&gt;$R118,I119,$Q119),I119)</f>
        <v/>
      </c>
      <c r="BQ119" s="34" t="str">
        <f>IF($Q119=J119,IF(COUNTIF(J119:$P119,J119)&gt;$R118,J119,$Q119),J119)</f>
        <v/>
      </c>
      <c r="BR119" s="34" t="str">
        <f>IF($Q119=K119,IF(COUNTIF(K119:$P119,K119)&gt;$R118,K119,$Q119),K119)</f>
        <v/>
      </c>
      <c r="BS119" s="34" t="str">
        <f>IF($Q119=L119,IF(COUNTIF(L119:$P119,L119)&gt;$R118,L119,$Q119),L119)</f>
        <v/>
      </c>
      <c r="BT119" s="34" t="str">
        <f>IF($Q119=M119,IF(COUNTIF(M119:$P119,M119)&gt;$R118,M119,$Q119),M119)</f>
        <v/>
      </c>
      <c r="BU119" s="34" t="str">
        <f>IF($Q119=N119,IF(COUNTIF(N119:$P119,N119)&gt;$R118,N119,$Q119),N119)</f>
        <v/>
      </c>
      <c r="BV119" s="34" t="str">
        <f>IF($Q119=O119,IF(COUNTIF(O119:$P119,O119)&gt;$R118,O119,$Q119),O119)</f>
        <v/>
      </c>
      <c r="BW119" s="34" t="str">
        <f>IF($Q119=P119,IF(COUNTIF(P119:$P119,P119)&gt;$R118,P119,$Q119),P119)</f>
        <v/>
      </c>
      <c r="BX119" t="str">
        <f>IF(BX117&gt;0,BX117,BX118)</f>
        <v/>
      </c>
    </row>
    <row r="120" spans="1:76" ht="12.75" customHeight="1" x14ac:dyDescent="0.2">
      <c r="A120" s="347">
        <v>40</v>
      </c>
      <c r="B120" s="350"/>
      <c r="C120" s="344"/>
      <c r="D120" s="176" t="s">
        <v>38</v>
      </c>
      <c r="E120" s="252"/>
      <c r="F120" s="252"/>
      <c r="G120" s="252"/>
      <c r="H120" s="252"/>
      <c r="I120" s="252"/>
      <c r="J120" s="252"/>
      <c r="K120" s="252"/>
      <c r="L120" s="252"/>
      <c r="M120" s="175"/>
      <c r="N120" s="175"/>
      <c r="O120" s="175"/>
      <c r="P120" s="175"/>
      <c r="Q120" s="183" t="str">
        <f t="shared" ref="Q120" si="234">IF(BK120="","",BX122)</f>
        <v/>
      </c>
      <c r="R120" s="172"/>
      <c r="S120" s="357" t="str">
        <f>IF((COUNTBLANK(E120:Q120)+COUNTBLANK(E121:Q121)+COUNTBLANK(E122:Q122))/3=COUNTBLANK(E120:Q120),"","Bitte alle drei Zeilen ausfüllen")</f>
        <v/>
      </c>
      <c r="T120" s="193"/>
      <c r="U120" s="193"/>
      <c r="V120" s="193"/>
      <c r="W120">
        <f t="shared" ref="W120:AH120" si="235">IF(E120=4.5,E121,0)</f>
        <v>0</v>
      </c>
      <c r="X120">
        <f t="shared" si="235"/>
        <v>0</v>
      </c>
      <c r="Y120">
        <f t="shared" si="235"/>
        <v>0</v>
      </c>
      <c r="Z120">
        <f t="shared" si="235"/>
        <v>0</v>
      </c>
      <c r="AA120">
        <f t="shared" si="235"/>
        <v>0</v>
      </c>
      <c r="AB120">
        <f t="shared" si="235"/>
        <v>0</v>
      </c>
      <c r="AC120">
        <f t="shared" si="235"/>
        <v>0</v>
      </c>
      <c r="AD120">
        <f t="shared" si="235"/>
        <v>0</v>
      </c>
      <c r="AE120">
        <f t="shared" si="235"/>
        <v>0</v>
      </c>
      <c r="AF120">
        <f t="shared" si="235"/>
        <v>0</v>
      </c>
      <c r="AG120">
        <f t="shared" si="235"/>
        <v>0</v>
      </c>
      <c r="AH120">
        <f t="shared" si="235"/>
        <v>0</v>
      </c>
      <c r="AJ120">
        <f t="shared" ref="AJ120:AU120" si="236">IF(E120=4.5,1,0)</f>
        <v>0</v>
      </c>
      <c r="AK120">
        <f t="shared" si="236"/>
        <v>0</v>
      </c>
      <c r="AL120">
        <f t="shared" si="236"/>
        <v>0</v>
      </c>
      <c r="AM120">
        <f t="shared" si="236"/>
        <v>0</v>
      </c>
      <c r="AN120">
        <f t="shared" si="236"/>
        <v>0</v>
      </c>
      <c r="AO120">
        <f t="shared" si="236"/>
        <v>0</v>
      </c>
      <c r="AP120">
        <f t="shared" si="236"/>
        <v>0</v>
      </c>
      <c r="AQ120">
        <f t="shared" si="236"/>
        <v>0</v>
      </c>
      <c r="AR120">
        <f t="shared" si="236"/>
        <v>0</v>
      </c>
      <c r="AS120">
        <f t="shared" si="236"/>
        <v>0</v>
      </c>
      <c r="AT120">
        <f t="shared" si="236"/>
        <v>0</v>
      </c>
      <c r="AU120">
        <f t="shared" si="236"/>
        <v>0</v>
      </c>
      <c r="BK120" s="340" t="str">
        <f>IF(ISNA(HLOOKUP(MAX($AY121:$BJ121),$AY121:$BJ122,2,FALSE)),"",IF(R121&gt;0,IF(COUNTIF($AY121:$BJ121,MAX($AY121:$BJ121))&gt;1,HLOOKUP(MAX($AY121:$BJ121),$AY121:$BJ122,2),HLOOKUP(MAX($AY121:$BJ121),$AY121:$BJ122,2,FALSE)),""))</f>
        <v/>
      </c>
      <c r="BL120" s="34">
        <f>IF(E122="",0,IF($Q122=E122,IF(COUNTIF(E122:$P122,E122)&gt;$R121,E120,$Q120),E120))</f>
        <v>0</v>
      </c>
      <c r="BM120" s="34">
        <f>IF(F122="",0,IF($Q122=F122,IF(COUNTIF(F122:$P122,F122)&gt;$R121,F120,$Q120),F120))</f>
        <v>0</v>
      </c>
      <c r="BN120" s="34">
        <f>IF(G122="",0,IF($Q122=G122,IF(COUNTIF(G122:$P122,G122)&gt;$R121,G120,$Q120),G120))</f>
        <v>0</v>
      </c>
      <c r="BO120" s="34">
        <f>IF(H122="",0,IF($Q122=H122,IF(COUNTIF(H122:$P122,H122)&gt;$R121,H120,$Q120),H120))</f>
        <v>0</v>
      </c>
      <c r="BP120" s="34">
        <f>IF(I122="",0,IF($Q122=I122,IF(COUNTIF(I122:$P122,I122)&gt;$R121,I120,$Q120),I120))</f>
        <v>0</v>
      </c>
      <c r="BQ120" s="34">
        <f>IF(J122="",0,IF($Q122=J122,IF(COUNTIF(J122:$P122,J122)&gt;$R121,J120,$Q120),J120))</f>
        <v>0</v>
      </c>
      <c r="BR120" s="34">
        <f>IF(K122="",0,IF($Q122=K122,IF(COUNTIF(K122:$P122,K122)&gt;$R121,K120,$Q120),K120))</f>
        <v>0</v>
      </c>
      <c r="BS120" s="34">
        <f>IF(L122="",0,IF($Q122=L122,IF(COUNTIF(L122:$P122,L122)&gt;$R121,L120,$Q120),L120))</f>
        <v>0</v>
      </c>
      <c r="BT120" s="34">
        <f>IF(M122="",0,IF($Q122=M122,IF(COUNTIF(M122:$P122,M122)&gt;$R121,M120,$Q120),M120))</f>
        <v>0</v>
      </c>
      <c r="BU120" s="34">
        <f>IF(N122="",0,IF($Q122=N122,IF(COUNTIF(N122:$P122,N122)&gt;$R121,N120,$Q120),N120))</f>
        <v>0</v>
      </c>
      <c r="BV120" s="34">
        <f>IF(O122="",0,IF($Q122=O122,IF(COUNTIF(O122:$P122,O122)&gt;$R121,O120,$Q120),O120))</f>
        <v>0</v>
      </c>
      <c r="BW120" s="34">
        <f>IF(P122="",0,IF($Q122=P122,IF(COUNTIF(P122:$P122,P122)&gt;$R121,P120,$Q120),P120))</f>
        <v>0</v>
      </c>
      <c r="BX120">
        <f>IF(P120="",IF(O120="",IF(N120="",IF(M120="",IF(L120="",IF(K120="",IF(J120="",IF(I120="",H120,I120),J120),K120),L120),M120),N120),O120),P120)</f>
        <v>0</v>
      </c>
    </row>
    <row r="121" spans="1:76" ht="12.75" customHeight="1" x14ac:dyDescent="0.2">
      <c r="A121" s="348"/>
      <c r="B121" s="351"/>
      <c r="C121" s="345"/>
      <c r="D121" s="176" t="s">
        <v>42</v>
      </c>
      <c r="E121" s="252"/>
      <c r="F121" s="252"/>
      <c r="G121" s="252"/>
      <c r="H121" s="252"/>
      <c r="I121" s="252"/>
      <c r="J121" s="252"/>
      <c r="K121" s="252"/>
      <c r="L121" s="252"/>
      <c r="M121" s="175"/>
      <c r="N121" s="175"/>
      <c r="O121" s="175"/>
      <c r="P121" s="175"/>
      <c r="Q121" s="183"/>
      <c r="R121" s="35">
        <f>IF(R120&lt;15,0,IF(R120&lt;30,1,IF(R120&lt;45,2,3)))</f>
        <v>0</v>
      </c>
      <c r="S121" s="358"/>
      <c r="T121" s="193"/>
      <c r="U121" s="193"/>
      <c r="V121" s="193"/>
      <c r="AY121" t="str">
        <f t="shared" ref="AY121:BJ121" si="237">IF(AY122="","",COUNTIF($E122:$P122,AY122))</f>
        <v/>
      </c>
      <c r="AZ121" t="str">
        <f t="shared" si="237"/>
        <v/>
      </c>
      <c r="BA121" t="str">
        <f t="shared" si="237"/>
        <v/>
      </c>
      <c r="BB121" t="str">
        <f t="shared" si="237"/>
        <v/>
      </c>
      <c r="BC121" t="str">
        <f t="shared" si="237"/>
        <v/>
      </c>
      <c r="BD121" t="str">
        <f t="shared" si="237"/>
        <v/>
      </c>
      <c r="BE121" t="str">
        <f t="shared" si="237"/>
        <v/>
      </c>
      <c r="BF121" t="str">
        <f t="shared" si="237"/>
        <v/>
      </c>
      <c r="BG121" t="str">
        <f t="shared" si="237"/>
        <v/>
      </c>
      <c r="BH121" t="str">
        <f t="shared" si="237"/>
        <v/>
      </c>
      <c r="BI121" t="str">
        <f t="shared" si="237"/>
        <v/>
      </c>
      <c r="BJ121" t="str">
        <f t="shared" si="237"/>
        <v/>
      </c>
      <c r="BK121" s="340"/>
      <c r="BL121" s="34">
        <f>IF($Q122=E122,IF(COUNTIF(E122:$P122,E122)&gt;$R121,E121,$Q121),E121)</f>
        <v>0</v>
      </c>
      <c r="BM121" s="34">
        <f>IF($Q122=F122,IF(COUNTIF(F122:$P122,F122)&gt;$R121,F121,$Q121),F121)</f>
        <v>0</v>
      </c>
      <c r="BN121" s="34">
        <f>IF($Q122=G122,IF(COUNTIF(G122:$P122,G122)&gt;$R121,G121,$Q121),G121)</f>
        <v>0</v>
      </c>
      <c r="BO121" s="34">
        <f>IF($Q122=H122,IF(COUNTIF(H122:$P122,H122)&gt;$R121,H121,$Q121),H121)</f>
        <v>0</v>
      </c>
      <c r="BP121" s="34">
        <f>IF($Q122=I122,IF(COUNTIF(I122:$P122,I122)&gt;$R121,I121,$Q121),I121)</f>
        <v>0</v>
      </c>
      <c r="BQ121" s="34">
        <f>IF($Q122=J122,IF(COUNTIF(J122:$P122,J122)&gt;$R121,J121,$Q121),J121)</f>
        <v>0</v>
      </c>
      <c r="BR121" s="34">
        <f>IF($Q122=K122,IF(COUNTIF(K122:$P122,K122)&gt;$R121,K121,$Q121),K121)</f>
        <v>0</v>
      </c>
      <c r="BS121" s="34">
        <f>IF($Q122=L122,IF(COUNTIF(L122:$P122,L122)&gt;$R121,L121,$Q121),L121)</f>
        <v>0</v>
      </c>
      <c r="BT121" s="34">
        <f>IF($Q122=M122,IF(COUNTIF(M122:$P122,M122)&gt;$R121,M121,$Q121),M121)</f>
        <v>0</v>
      </c>
      <c r="BU121" s="34">
        <f>IF($Q122=N122,IF(COUNTIF(N122:$P122,N122)&gt;$R121,N121,$Q121),N121)</f>
        <v>0</v>
      </c>
      <c r="BV121" s="34">
        <f>IF($Q122=O122,IF(COUNTIF(O122:$P122,O122)&gt;$R121,O121,$Q121),O121)</f>
        <v>0</v>
      </c>
      <c r="BW121" s="34">
        <f>IF($Q122=P122,IF(COUNTIF(P122:$P122,P122)&gt;$R121,P121,$Q121),P121)</f>
        <v>0</v>
      </c>
      <c r="BX121" t="str">
        <f>IF(BX120="",IF(G120="",IF(F120="",E120,F120),G120),"")</f>
        <v/>
      </c>
    </row>
    <row r="122" spans="1:76" ht="12.75" customHeight="1" x14ac:dyDescent="0.2">
      <c r="A122" s="349"/>
      <c r="B122" s="352"/>
      <c r="C122" s="346"/>
      <c r="D122" s="177" t="s">
        <v>44</v>
      </c>
      <c r="E122" s="252" t="str">
        <f>IF(E120&gt;0,1,"")</f>
        <v/>
      </c>
      <c r="F122" s="252" t="str">
        <f t="shared" ref="F122:P122" si="238">IF(F120&gt;0,1,"")</f>
        <v/>
      </c>
      <c r="G122" s="252" t="str">
        <f t="shared" si="238"/>
        <v/>
      </c>
      <c r="H122" s="252" t="str">
        <f t="shared" si="238"/>
        <v/>
      </c>
      <c r="I122" s="252" t="str">
        <f t="shared" si="238"/>
        <v/>
      </c>
      <c r="J122" s="252" t="str">
        <f t="shared" si="238"/>
        <v/>
      </c>
      <c r="K122" s="252" t="str">
        <f t="shared" si="238"/>
        <v/>
      </c>
      <c r="L122" s="252" t="str">
        <f t="shared" si="238"/>
        <v/>
      </c>
      <c r="M122" s="175" t="str">
        <f t="shared" si="238"/>
        <v/>
      </c>
      <c r="N122" s="175" t="str">
        <f t="shared" si="238"/>
        <v/>
      </c>
      <c r="O122" s="175" t="str">
        <f t="shared" si="238"/>
        <v/>
      </c>
      <c r="P122" s="175" t="str">
        <f t="shared" si="238"/>
        <v/>
      </c>
      <c r="Q122" s="184" t="str">
        <f t="shared" ref="Q122" si="239">IF(BK120="","",BK120)</f>
        <v/>
      </c>
      <c r="R122" s="38" t="str">
        <f>IF(BK120="","",BK120)</f>
        <v/>
      </c>
      <c r="S122" s="359"/>
      <c r="T122" s="193"/>
      <c r="U122" s="193"/>
      <c r="V122" s="193"/>
      <c r="AY122" t="str">
        <f>IF(E122="","",E122)</f>
        <v/>
      </c>
      <c r="AZ122" t="str">
        <f>IF(OR(E122=F122,COUNTIF($AY122:AY122,F122)&gt;0),"",F122)</f>
        <v/>
      </c>
      <c r="BA122" t="str">
        <f>IF(OR(F122=G122,COUNTIF($AY122:AZ122,G122)&gt;0),"",G122)</f>
        <v/>
      </c>
      <c r="BB122" t="str">
        <f>IF(OR(G122=H122,COUNTIF($AY122:BA122,H122)&gt;0),"",H122)</f>
        <v/>
      </c>
      <c r="BC122" t="str">
        <f>IF(OR(H122=I122,COUNTIF($AY122:BB122,I122)&gt;0),"",I122)</f>
        <v/>
      </c>
      <c r="BD122" t="str">
        <f>IF(OR(I122=J122,COUNTIF($AY122:BC122,J122)&gt;0),"",J122)</f>
        <v/>
      </c>
      <c r="BE122" t="str">
        <f>IF(OR(J122=K122,COUNTIF($AY122:BD122,K122)&gt;0),"",K122)</f>
        <v/>
      </c>
      <c r="BF122" t="str">
        <f>IF(OR(K122=L122,COUNTIF($AY122:BE122,L122)&gt;0),"",L122)</f>
        <v/>
      </c>
      <c r="BG122" t="str">
        <f>IF(OR(L122=M122,COUNTIF($AY122:BF122,M122)&gt;0),"",M122)</f>
        <v/>
      </c>
      <c r="BH122" t="str">
        <f>IF(OR(M122=N122,COUNTIF($AY122:BG122,N122)&gt;0),"",N122)</f>
        <v/>
      </c>
      <c r="BI122" t="str">
        <f>IF(OR(N122=O122,COUNTIF($AY122:BH122,O122)&gt;0),"",O122)</f>
        <v/>
      </c>
      <c r="BJ122" t="str">
        <f>IF(OR(O122=P122,COUNTIF($AY122:BI122,P122)&gt;0),"",P122)</f>
        <v/>
      </c>
      <c r="BK122" s="340"/>
      <c r="BL122" s="34" t="str">
        <f>IF($Q122=E122,IF(COUNTIF(E122:$P122,E122)&gt;$R121,E122,$Q122),E122)</f>
        <v/>
      </c>
      <c r="BM122" s="34" t="str">
        <f>IF($Q122=F122,IF(COUNTIF(F122:$P122,F122)&gt;$R121,F122,$Q122),F122)</f>
        <v/>
      </c>
      <c r="BN122" s="34" t="str">
        <f>IF($Q122=G122,IF(COUNTIF(G122:$P122,G122)&gt;$R121,G122,$Q122),G122)</f>
        <v/>
      </c>
      <c r="BO122" s="34" t="str">
        <f>IF($Q122=H122,IF(COUNTIF(H122:$P122,H122)&gt;$R121,H122,$Q122),H122)</f>
        <v/>
      </c>
      <c r="BP122" s="34" t="str">
        <f>IF($Q122=I122,IF(COUNTIF(I122:$P122,I122)&gt;$R121,I122,$Q122),I122)</f>
        <v/>
      </c>
      <c r="BQ122" s="34" t="str">
        <f>IF($Q122=J122,IF(COUNTIF(J122:$P122,J122)&gt;$R121,J122,$Q122),J122)</f>
        <v/>
      </c>
      <c r="BR122" s="34" t="str">
        <f>IF($Q122=K122,IF(COUNTIF(K122:$P122,K122)&gt;$R121,K122,$Q122),K122)</f>
        <v/>
      </c>
      <c r="BS122" s="34" t="str">
        <f>IF($Q122=L122,IF(COUNTIF(L122:$P122,L122)&gt;$R121,L122,$Q122),L122)</f>
        <v/>
      </c>
      <c r="BT122" s="34" t="str">
        <f>IF($Q122=M122,IF(COUNTIF(M122:$P122,M122)&gt;$R121,M122,$Q122),M122)</f>
        <v/>
      </c>
      <c r="BU122" s="34" t="str">
        <f>IF($Q122=N122,IF(COUNTIF(N122:$P122,N122)&gt;$R121,N122,$Q122),N122)</f>
        <v/>
      </c>
      <c r="BV122" s="34" t="str">
        <f>IF($Q122=O122,IF(COUNTIF(O122:$P122,O122)&gt;$R121,O122,$Q122),O122)</f>
        <v/>
      </c>
      <c r="BW122" s="34" t="str">
        <f>IF($Q122=P122,IF(COUNTIF(P122:$P122,P122)&gt;$R121,P122,$Q122),P122)</f>
        <v/>
      </c>
      <c r="BX122" t="str">
        <f>IF(BX120&gt;0,BX120,BX121)</f>
        <v/>
      </c>
    </row>
    <row r="123" spans="1:76" ht="12.75" customHeight="1" x14ac:dyDescent="0.2">
      <c r="A123" s="347">
        <v>41</v>
      </c>
      <c r="B123" s="350"/>
      <c r="C123" s="344"/>
      <c r="D123" s="176" t="s">
        <v>38</v>
      </c>
      <c r="E123" s="252"/>
      <c r="F123" s="252"/>
      <c r="G123" s="252"/>
      <c r="H123" s="252"/>
      <c r="I123" s="252"/>
      <c r="J123" s="252"/>
      <c r="K123" s="252"/>
      <c r="L123" s="252"/>
      <c r="M123" s="175"/>
      <c r="N123" s="175"/>
      <c r="O123" s="175"/>
      <c r="P123" s="175"/>
      <c r="Q123" s="183" t="str">
        <f t="shared" ref="Q123" si="240">IF(BK123="","",BX125)</f>
        <v/>
      </c>
      <c r="R123" s="172"/>
      <c r="S123" s="357" t="str">
        <f>IF((COUNTBLANK(E123:Q123)+COUNTBLANK(E124:Q124)+COUNTBLANK(E125:Q125))/3=COUNTBLANK(E123:Q123),"","Bitte alle drei Zeilen ausfüllen")</f>
        <v/>
      </c>
      <c r="T123" s="193"/>
      <c r="U123" s="193"/>
      <c r="V123" s="193"/>
      <c r="W123">
        <f t="shared" ref="W123:AH123" si="241">IF(E123=4.5,E124,0)</f>
        <v>0</v>
      </c>
      <c r="X123">
        <f t="shared" si="241"/>
        <v>0</v>
      </c>
      <c r="Y123">
        <f t="shared" si="241"/>
        <v>0</v>
      </c>
      <c r="Z123">
        <f t="shared" si="241"/>
        <v>0</v>
      </c>
      <c r="AA123">
        <f t="shared" si="241"/>
        <v>0</v>
      </c>
      <c r="AB123">
        <f t="shared" si="241"/>
        <v>0</v>
      </c>
      <c r="AC123">
        <f t="shared" si="241"/>
        <v>0</v>
      </c>
      <c r="AD123">
        <f t="shared" si="241"/>
        <v>0</v>
      </c>
      <c r="AE123">
        <f t="shared" si="241"/>
        <v>0</v>
      </c>
      <c r="AF123">
        <f t="shared" si="241"/>
        <v>0</v>
      </c>
      <c r="AG123">
        <f t="shared" si="241"/>
        <v>0</v>
      </c>
      <c r="AH123">
        <f t="shared" si="241"/>
        <v>0</v>
      </c>
      <c r="AJ123">
        <f t="shared" ref="AJ123:AU123" si="242">IF(E123=4.5,1,0)</f>
        <v>0</v>
      </c>
      <c r="AK123">
        <f t="shared" si="242"/>
        <v>0</v>
      </c>
      <c r="AL123">
        <f t="shared" si="242"/>
        <v>0</v>
      </c>
      <c r="AM123">
        <f t="shared" si="242"/>
        <v>0</v>
      </c>
      <c r="AN123">
        <f t="shared" si="242"/>
        <v>0</v>
      </c>
      <c r="AO123">
        <f t="shared" si="242"/>
        <v>0</v>
      </c>
      <c r="AP123">
        <f t="shared" si="242"/>
        <v>0</v>
      </c>
      <c r="AQ123">
        <f t="shared" si="242"/>
        <v>0</v>
      </c>
      <c r="AR123">
        <f t="shared" si="242"/>
        <v>0</v>
      </c>
      <c r="AS123">
        <f t="shared" si="242"/>
        <v>0</v>
      </c>
      <c r="AT123">
        <f t="shared" si="242"/>
        <v>0</v>
      </c>
      <c r="AU123">
        <f t="shared" si="242"/>
        <v>0</v>
      </c>
      <c r="BK123" s="340" t="str">
        <f>IF(ISNA(HLOOKUP(MAX($AY124:$BJ124),$AY124:$BJ125,2,FALSE)),"",IF(R124&gt;0,IF(COUNTIF($AY124:$BJ124,MAX($AY124:$BJ124))&gt;1,HLOOKUP(MAX($AY124:$BJ124),$AY124:$BJ125,2),HLOOKUP(MAX($AY124:$BJ124),$AY124:$BJ125,2,FALSE)),""))</f>
        <v/>
      </c>
      <c r="BL123" s="34">
        <f>IF(E125="",0,IF($Q125=E125,IF(COUNTIF(E125:$P125,E125)&gt;$R124,E123,$Q123),E123))</f>
        <v>0</v>
      </c>
      <c r="BM123" s="34">
        <f>IF(F125="",0,IF($Q125=F125,IF(COUNTIF(F125:$P125,F125)&gt;$R124,F123,$Q123),F123))</f>
        <v>0</v>
      </c>
      <c r="BN123" s="34">
        <f>IF(G125="",0,IF($Q125=G125,IF(COUNTIF(G125:$P125,G125)&gt;$R124,G123,$Q123),G123))</f>
        <v>0</v>
      </c>
      <c r="BO123" s="34">
        <f>IF(H125="",0,IF($Q125=H125,IF(COUNTIF(H125:$P125,H125)&gt;$R124,H123,$Q123),H123))</f>
        <v>0</v>
      </c>
      <c r="BP123" s="34">
        <f>IF(I125="",0,IF($Q125=I125,IF(COUNTIF(I125:$P125,I125)&gt;$R124,I123,$Q123),I123))</f>
        <v>0</v>
      </c>
      <c r="BQ123" s="34">
        <f>IF(J125="",0,IF($Q125=J125,IF(COUNTIF(J125:$P125,J125)&gt;$R124,J123,$Q123),J123))</f>
        <v>0</v>
      </c>
      <c r="BR123" s="34">
        <f>IF(K125="",0,IF($Q125=K125,IF(COUNTIF(K125:$P125,K125)&gt;$R124,K123,$Q123),K123))</f>
        <v>0</v>
      </c>
      <c r="BS123" s="34">
        <f>IF(L125="",0,IF($Q125=L125,IF(COUNTIF(L125:$P125,L125)&gt;$R124,L123,$Q123),L123))</f>
        <v>0</v>
      </c>
      <c r="BT123" s="34">
        <f>IF(M125="",0,IF($Q125=M125,IF(COUNTIF(M125:$P125,M125)&gt;$R124,M123,$Q123),M123))</f>
        <v>0</v>
      </c>
      <c r="BU123" s="34">
        <f>IF(N125="",0,IF($Q125=N125,IF(COUNTIF(N125:$P125,N125)&gt;$R124,N123,$Q123),N123))</f>
        <v>0</v>
      </c>
      <c r="BV123" s="34">
        <f>IF(O125="",0,IF($Q125=O125,IF(COUNTIF(O125:$P125,O125)&gt;$R124,O123,$Q123),O123))</f>
        <v>0</v>
      </c>
      <c r="BW123" s="34">
        <f>IF(P125="",0,IF($Q125=P125,IF(COUNTIF(P125:$P125,P125)&gt;$R124,P123,$Q123),P123))</f>
        <v>0</v>
      </c>
      <c r="BX123">
        <f>IF(P123="",IF(O123="",IF(N123="",IF(M123="",IF(L123="",IF(K123="",IF(J123="",IF(I123="",H123,I123),J123),K123),L123),M123),N123),O123),P123)</f>
        <v>0</v>
      </c>
    </row>
    <row r="124" spans="1:76" ht="12.75" customHeight="1" x14ac:dyDescent="0.2">
      <c r="A124" s="348"/>
      <c r="B124" s="351"/>
      <c r="C124" s="345"/>
      <c r="D124" s="176" t="s">
        <v>42</v>
      </c>
      <c r="E124" s="252"/>
      <c r="F124" s="252"/>
      <c r="G124" s="252"/>
      <c r="H124" s="252"/>
      <c r="I124" s="252"/>
      <c r="J124" s="252"/>
      <c r="K124" s="252"/>
      <c r="L124" s="252"/>
      <c r="M124" s="175"/>
      <c r="N124" s="175"/>
      <c r="O124" s="175"/>
      <c r="P124" s="175"/>
      <c r="Q124" s="183"/>
      <c r="R124" s="35">
        <f>IF(R123&lt;15,0,IF(R123&lt;30,1,IF(R123&lt;45,2,3)))</f>
        <v>0</v>
      </c>
      <c r="S124" s="358"/>
      <c r="T124" s="193"/>
      <c r="U124" s="193"/>
      <c r="V124" s="193"/>
      <c r="AY124" t="str">
        <f t="shared" ref="AY124:BJ124" si="243">IF(AY125="","",COUNTIF($E125:$P125,AY125))</f>
        <v/>
      </c>
      <c r="AZ124" t="str">
        <f t="shared" si="243"/>
        <v/>
      </c>
      <c r="BA124" t="str">
        <f t="shared" si="243"/>
        <v/>
      </c>
      <c r="BB124" t="str">
        <f t="shared" si="243"/>
        <v/>
      </c>
      <c r="BC124" t="str">
        <f t="shared" si="243"/>
        <v/>
      </c>
      <c r="BD124" t="str">
        <f t="shared" si="243"/>
        <v/>
      </c>
      <c r="BE124" t="str">
        <f t="shared" si="243"/>
        <v/>
      </c>
      <c r="BF124" t="str">
        <f t="shared" si="243"/>
        <v/>
      </c>
      <c r="BG124" t="str">
        <f t="shared" si="243"/>
        <v/>
      </c>
      <c r="BH124" t="str">
        <f t="shared" si="243"/>
        <v/>
      </c>
      <c r="BI124" t="str">
        <f t="shared" si="243"/>
        <v/>
      </c>
      <c r="BJ124" t="str">
        <f t="shared" si="243"/>
        <v/>
      </c>
      <c r="BK124" s="340"/>
      <c r="BL124" s="34">
        <f>IF($Q125=E125,IF(COUNTIF(E125:$P125,E125)&gt;$R124,E124,$Q124),E124)</f>
        <v>0</v>
      </c>
      <c r="BM124" s="34">
        <f>IF($Q125=F125,IF(COUNTIF(F125:$P125,F125)&gt;$R124,F124,$Q124),F124)</f>
        <v>0</v>
      </c>
      <c r="BN124" s="34">
        <f>IF($Q125=G125,IF(COUNTIF(G125:$P125,G125)&gt;$R124,G124,$Q124),G124)</f>
        <v>0</v>
      </c>
      <c r="BO124" s="34">
        <f>IF($Q125=H125,IF(COUNTIF(H125:$P125,H125)&gt;$R124,H124,$Q124),H124)</f>
        <v>0</v>
      </c>
      <c r="BP124" s="34">
        <f>IF($Q125=I125,IF(COUNTIF(I125:$P125,I125)&gt;$R124,I124,$Q124),I124)</f>
        <v>0</v>
      </c>
      <c r="BQ124" s="34">
        <f>IF($Q125=J125,IF(COUNTIF(J125:$P125,J125)&gt;$R124,J124,$Q124),J124)</f>
        <v>0</v>
      </c>
      <c r="BR124" s="34">
        <f>IF($Q125=K125,IF(COUNTIF(K125:$P125,K125)&gt;$R124,K124,$Q124),K124)</f>
        <v>0</v>
      </c>
      <c r="BS124" s="34">
        <f>IF($Q125=L125,IF(COUNTIF(L125:$P125,L125)&gt;$R124,L124,$Q124),L124)</f>
        <v>0</v>
      </c>
      <c r="BT124" s="34">
        <f>IF($Q125=M125,IF(COUNTIF(M125:$P125,M125)&gt;$R124,M124,$Q124),M124)</f>
        <v>0</v>
      </c>
      <c r="BU124" s="34">
        <f>IF($Q125=N125,IF(COUNTIF(N125:$P125,N125)&gt;$R124,N124,$Q124),N124)</f>
        <v>0</v>
      </c>
      <c r="BV124" s="34">
        <f>IF($Q125=O125,IF(COUNTIF(O125:$P125,O125)&gt;$R124,O124,$Q124),O124)</f>
        <v>0</v>
      </c>
      <c r="BW124" s="34">
        <f>IF($Q125=P125,IF(COUNTIF(P125:$P125,P125)&gt;$R124,P124,$Q124),P124)</f>
        <v>0</v>
      </c>
      <c r="BX124" t="str">
        <f>IF(BX123="",IF(G123="",IF(F123="",E123,F123),G123),"")</f>
        <v/>
      </c>
    </row>
    <row r="125" spans="1:76" ht="12.75" customHeight="1" x14ac:dyDescent="0.2">
      <c r="A125" s="349"/>
      <c r="B125" s="352"/>
      <c r="C125" s="346"/>
      <c r="D125" s="177" t="s">
        <v>44</v>
      </c>
      <c r="E125" s="252" t="str">
        <f>IF(E123&gt;0,1,"")</f>
        <v/>
      </c>
      <c r="F125" s="252" t="str">
        <f t="shared" ref="F125:P125" si="244">IF(F123&gt;0,1,"")</f>
        <v/>
      </c>
      <c r="G125" s="252" t="str">
        <f t="shared" si="244"/>
        <v/>
      </c>
      <c r="H125" s="252" t="str">
        <f t="shared" si="244"/>
        <v/>
      </c>
      <c r="I125" s="252" t="str">
        <f t="shared" si="244"/>
        <v/>
      </c>
      <c r="J125" s="252" t="str">
        <f t="shared" si="244"/>
        <v/>
      </c>
      <c r="K125" s="252" t="str">
        <f t="shared" si="244"/>
        <v/>
      </c>
      <c r="L125" s="252" t="str">
        <f t="shared" si="244"/>
        <v/>
      </c>
      <c r="M125" s="175" t="str">
        <f t="shared" si="244"/>
        <v/>
      </c>
      <c r="N125" s="175" t="str">
        <f t="shared" si="244"/>
        <v/>
      </c>
      <c r="O125" s="175" t="str">
        <f t="shared" si="244"/>
        <v/>
      </c>
      <c r="P125" s="175" t="str">
        <f t="shared" si="244"/>
        <v/>
      </c>
      <c r="Q125" s="184" t="str">
        <f t="shared" ref="Q125" si="245">IF(BK123="","",BK123)</f>
        <v/>
      </c>
      <c r="R125" s="38" t="str">
        <f>IF(BK123="","",BK123)</f>
        <v/>
      </c>
      <c r="S125" s="359"/>
      <c r="T125" s="193"/>
      <c r="U125" s="193"/>
      <c r="V125" s="193"/>
      <c r="AY125" t="str">
        <f>IF(E125="","",E125)</f>
        <v/>
      </c>
      <c r="AZ125" t="str">
        <f>IF(OR(E125=F125,COUNTIF($AY125:AY125,F125)&gt;0),"",F125)</f>
        <v/>
      </c>
      <c r="BA125" t="str">
        <f>IF(OR(F125=G125,COUNTIF($AY125:AZ125,G125)&gt;0),"",G125)</f>
        <v/>
      </c>
      <c r="BB125" t="str">
        <f>IF(OR(G125=H125,COUNTIF($AY125:BA125,H125)&gt;0),"",H125)</f>
        <v/>
      </c>
      <c r="BC125" t="str">
        <f>IF(OR(H125=I125,COUNTIF($AY125:BB125,I125)&gt;0),"",I125)</f>
        <v/>
      </c>
      <c r="BD125" t="str">
        <f>IF(OR(I125=J125,COUNTIF($AY125:BC125,J125)&gt;0),"",J125)</f>
        <v/>
      </c>
      <c r="BE125" t="str">
        <f>IF(OR(J125=K125,COUNTIF($AY125:BD125,K125)&gt;0),"",K125)</f>
        <v/>
      </c>
      <c r="BF125" t="str">
        <f>IF(OR(K125=L125,COUNTIF($AY125:BE125,L125)&gt;0),"",L125)</f>
        <v/>
      </c>
      <c r="BG125" t="str">
        <f>IF(OR(L125=M125,COUNTIF($AY125:BF125,M125)&gt;0),"",M125)</f>
        <v/>
      </c>
      <c r="BH125" t="str">
        <f>IF(OR(M125=N125,COUNTIF($AY125:BG125,N125)&gt;0),"",N125)</f>
        <v/>
      </c>
      <c r="BI125" t="str">
        <f>IF(OR(N125=O125,COUNTIF($AY125:BH125,O125)&gt;0),"",O125)</f>
        <v/>
      </c>
      <c r="BJ125" t="str">
        <f>IF(OR(O125=P125,COUNTIF($AY125:BI125,P125)&gt;0),"",P125)</f>
        <v/>
      </c>
      <c r="BK125" s="340"/>
      <c r="BL125" s="34" t="str">
        <f>IF($Q125=E125,IF(COUNTIF(E125:$P125,E125)&gt;$R124,E125,$Q125),E125)</f>
        <v/>
      </c>
      <c r="BM125" s="34" t="str">
        <f>IF($Q125=F125,IF(COUNTIF(F125:$P125,F125)&gt;$R124,F125,$Q125),F125)</f>
        <v/>
      </c>
      <c r="BN125" s="34" t="str">
        <f>IF($Q125=G125,IF(COUNTIF(G125:$P125,G125)&gt;$R124,G125,$Q125),G125)</f>
        <v/>
      </c>
      <c r="BO125" s="34" t="str">
        <f>IF($Q125=H125,IF(COUNTIF(H125:$P125,H125)&gt;$R124,H125,$Q125),H125)</f>
        <v/>
      </c>
      <c r="BP125" s="34" t="str">
        <f>IF($Q125=I125,IF(COUNTIF(I125:$P125,I125)&gt;$R124,I125,$Q125),I125)</f>
        <v/>
      </c>
      <c r="BQ125" s="34" t="str">
        <f>IF($Q125=J125,IF(COUNTIF(J125:$P125,J125)&gt;$R124,J125,$Q125),J125)</f>
        <v/>
      </c>
      <c r="BR125" s="34" t="str">
        <f>IF($Q125=K125,IF(COUNTIF(K125:$P125,K125)&gt;$R124,K125,$Q125),K125)</f>
        <v/>
      </c>
      <c r="BS125" s="34" t="str">
        <f>IF($Q125=L125,IF(COUNTIF(L125:$P125,L125)&gt;$R124,L125,$Q125),L125)</f>
        <v/>
      </c>
      <c r="BT125" s="34" t="str">
        <f>IF($Q125=M125,IF(COUNTIF(M125:$P125,M125)&gt;$R124,M125,$Q125),M125)</f>
        <v/>
      </c>
      <c r="BU125" s="34" t="str">
        <f>IF($Q125=N125,IF(COUNTIF(N125:$P125,N125)&gt;$R124,N125,$Q125),N125)</f>
        <v/>
      </c>
      <c r="BV125" s="34" t="str">
        <f>IF($Q125=O125,IF(COUNTIF(O125:$P125,O125)&gt;$R124,O125,$Q125),O125)</f>
        <v/>
      </c>
      <c r="BW125" s="34" t="str">
        <f>IF($Q125=P125,IF(COUNTIF(P125:$P125,P125)&gt;$R124,P125,$Q125),P125)</f>
        <v/>
      </c>
      <c r="BX125" t="str">
        <f>IF(BX123&gt;0,BX123,BX124)</f>
        <v/>
      </c>
    </row>
    <row r="126" spans="1:76" ht="12.75" customHeight="1" x14ac:dyDescent="0.2">
      <c r="A126" s="347">
        <v>42</v>
      </c>
      <c r="B126" s="350"/>
      <c r="C126" s="344"/>
      <c r="D126" s="176" t="s">
        <v>38</v>
      </c>
      <c r="E126" s="252"/>
      <c r="F126" s="252"/>
      <c r="G126" s="252"/>
      <c r="H126" s="252"/>
      <c r="I126" s="252"/>
      <c r="J126" s="252"/>
      <c r="K126" s="252"/>
      <c r="L126" s="252"/>
      <c r="M126" s="175"/>
      <c r="N126" s="175"/>
      <c r="O126" s="175"/>
      <c r="P126" s="175"/>
      <c r="Q126" s="183" t="str">
        <f t="shared" ref="Q126" si="246">IF(BK126="","",BX128)</f>
        <v/>
      </c>
      <c r="R126" s="172"/>
      <c r="S126" s="357" t="str">
        <f>IF((COUNTBLANK(E126:Q126)+COUNTBLANK(E127:Q127)+COUNTBLANK(E128:Q128))/3=COUNTBLANK(E126:Q126),"","Bitte alle drei Zeilen ausfüllen")</f>
        <v/>
      </c>
      <c r="T126" s="193"/>
      <c r="U126" s="193"/>
      <c r="V126" s="193"/>
      <c r="W126">
        <f t="shared" ref="W126:AH126" si="247">IF(E126=4.5,E127,0)</f>
        <v>0</v>
      </c>
      <c r="X126">
        <f t="shared" si="247"/>
        <v>0</v>
      </c>
      <c r="Y126">
        <f t="shared" si="247"/>
        <v>0</v>
      </c>
      <c r="Z126">
        <f t="shared" si="247"/>
        <v>0</v>
      </c>
      <c r="AA126">
        <f t="shared" si="247"/>
        <v>0</v>
      </c>
      <c r="AB126">
        <f t="shared" si="247"/>
        <v>0</v>
      </c>
      <c r="AC126">
        <f t="shared" si="247"/>
        <v>0</v>
      </c>
      <c r="AD126">
        <f t="shared" si="247"/>
        <v>0</v>
      </c>
      <c r="AE126">
        <f t="shared" si="247"/>
        <v>0</v>
      </c>
      <c r="AF126">
        <f t="shared" si="247"/>
        <v>0</v>
      </c>
      <c r="AG126">
        <f t="shared" si="247"/>
        <v>0</v>
      </c>
      <c r="AH126">
        <f t="shared" si="247"/>
        <v>0</v>
      </c>
      <c r="AJ126">
        <f t="shared" ref="AJ126:AU126" si="248">IF(E126=4.5,1,0)</f>
        <v>0</v>
      </c>
      <c r="AK126">
        <f t="shared" si="248"/>
        <v>0</v>
      </c>
      <c r="AL126">
        <f t="shared" si="248"/>
        <v>0</v>
      </c>
      <c r="AM126">
        <f t="shared" si="248"/>
        <v>0</v>
      </c>
      <c r="AN126">
        <f t="shared" si="248"/>
        <v>0</v>
      </c>
      <c r="AO126">
        <f t="shared" si="248"/>
        <v>0</v>
      </c>
      <c r="AP126">
        <f t="shared" si="248"/>
        <v>0</v>
      </c>
      <c r="AQ126">
        <f t="shared" si="248"/>
        <v>0</v>
      </c>
      <c r="AR126">
        <f t="shared" si="248"/>
        <v>0</v>
      </c>
      <c r="AS126">
        <f t="shared" si="248"/>
        <v>0</v>
      </c>
      <c r="AT126">
        <f t="shared" si="248"/>
        <v>0</v>
      </c>
      <c r="AU126">
        <f t="shared" si="248"/>
        <v>0</v>
      </c>
      <c r="BK126" s="340" t="str">
        <f>IF(ISNA(HLOOKUP(MAX($AY127:$BJ127),$AY127:$BJ128,2,FALSE)),"",IF(R127&gt;0,IF(COUNTIF($AY127:$BJ127,MAX($AY127:$BJ127))&gt;1,HLOOKUP(MAX($AY127:$BJ127),$AY127:$BJ128,2),HLOOKUP(MAX($AY127:$BJ127),$AY127:$BJ128,2,FALSE)),""))</f>
        <v/>
      </c>
      <c r="BL126" s="34">
        <f>IF(E128="",0,IF($Q128=E128,IF(COUNTIF(E128:$P128,E128)&gt;$R127,E126,$Q126),E126))</f>
        <v>0</v>
      </c>
      <c r="BM126" s="34">
        <f>IF(F128="",0,IF($Q128=F128,IF(COUNTIF(F128:$P128,F128)&gt;$R127,F126,$Q126),F126))</f>
        <v>0</v>
      </c>
      <c r="BN126" s="34">
        <f>IF(G128="",0,IF($Q128=G128,IF(COUNTIF(G128:$P128,G128)&gt;$R127,G126,$Q126),G126))</f>
        <v>0</v>
      </c>
      <c r="BO126" s="34">
        <f>IF(H128="",0,IF($Q128=H128,IF(COUNTIF(H128:$P128,H128)&gt;$R127,H126,$Q126),H126))</f>
        <v>0</v>
      </c>
      <c r="BP126" s="34">
        <f>IF(I128="",0,IF($Q128=I128,IF(COUNTIF(I128:$P128,I128)&gt;$R127,I126,$Q126),I126))</f>
        <v>0</v>
      </c>
      <c r="BQ126" s="34">
        <f>IF(J128="",0,IF($Q128=J128,IF(COUNTIF(J128:$P128,J128)&gt;$R127,J126,$Q126),J126))</f>
        <v>0</v>
      </c>
      <c r="BR126" s="34">
        <f>IF(K128="",0,IF($Q128=K128,IF(COUNTIF(K128:$P128,K128)&gt;$R127,K126,$Q126),K126))</f>
        <v>0</v>
      </c>
      <c r="BS126" s="34">
        <f>IF(L128="",0,IF($Q128=L128,IF(COUNTIF(L128:$P128,L128)&gt;$R127,L126,$Q126),L126))</f>
        <v>0</v>
      </c>
      <c r="BT126" s="34">
        <f>IF(M128="",0,IF($Q128=M128,IF(COUNTIF(M128:$P128,M128)&gt;$R127,M126,$Q126),M126))</f>
        <v>0</v>
      </c>
      <c r="BU126" s="34">
        <f>IF(N128="",0,IF($Q128=N128,IF(COUNTIF(N128:$P128,N128)&gt;$R127,N126,$Q126),N126))</f>
        <v>0</v>
      </c>
      <c r="BV126" s="34">
        <f>IF(O128="",0,IF($Q128=O128,IF(COUNTIF(O128:$P128,O128)&gt;$R127,O126,$Q126),O126))</f>
        <v>0</v>
      </c>
      <c r="BW126" s="34">
        <f>IF(P128="",0,IF($Q128=P128,IF(COUNTIF(P128:$P128,P128)&gt;$R127,P126,$Q126),P126))</f>
        <v>0</v>
      </c>
      <c r="BX126">
        <f>IF(P126="",IF(O126="",IF(N126="",IF(M126="",IF(L126="",IF(K126="",IF(J126="",IF(I126="",H126,I126),J126),K126),L126),M126),N126),O126),P126)</f>
        <v>0</v>
      </c>
    </row>
    <row r="127" spans="1:76" ht="12.75" customHeight="1" x14ac:dyDescent="0.2">
      <c r="A127" s="348"/>
      <c r="B127" s="351"/>
      <c r="C127" s="345"/>
      <c r="D127" s="176" t="s">
        <v>42</v>
      </c>
      <c r="E127" s="252"/>
      <c r="F127" s="252"/>
      <c r="G127" s="252"/>
      <c r="H127" s="252"/>
      <c r="I127" s="252"/>
      <c r="J127" s="252"/>
      <c r="K127" s="252"/>
      <c r="L127" s="252"/>
      <c r="M127" s="175"/>
      <c r="N127" s="175"/>
      <c r="O127" s="175"/>
      <c r="P127" s="175"/>
      <c r="Q127" s="183"/>
      <c r="R127" s="35">
        <f>IF(R126&lt;15,0,IF(R126&lt;30,1,IF(R126&lt;45,2,3)))</f>
        <v>0</v>
      </c>
      <c r="S127" s="358"/>
      <c r="T127" s="193"/>
      <c r="U127" s="193"/>
      <c r="V127" s="193"/>
      <c r="AY127" t="str">
        <f t="shared" ref="AY127:BJ127" si="249">IF(AY128="","",COUNTIF($E128:$P128,AY128))</f>
        <v/>
      </c>
      <c r="AZ127" t="str">
        <f t="shared" si="249"/>
        <v/>
      </c>
      <c r="BA127" t="str">
        <f t="shared" si="249"/>
        <v/>
      </c>
      <c r="BB127" t="str">
        <f t="shared" si="249"/>
        <v/>
      </c>
      <c r="BC127" t="str">
        <f t="shared" si="249"/>
        <v/>
      </c>
      <c r="BD127" t="str">
        <f t="shared" si="249"/>
        <v/>
      </c>
      <c r="BE127" t="str">
        <f t="shared" si="249"/>
        <v/>
      </c>
      <c r="BF127" t="str">
        <f t="shared" si="249"/>
        <v/>
      </c>
      <c r="BG127" t="str">
        <f t="shared" si="249"/>
        <v/>
      </c>
      <c r="BH127" t="str">
        <f t="shared" si="249"/>
        <v/>
      </c>
      <c r="BI127" t="str">
        <f t="shared" si="249"/>
        <v/>
      </c>
      <c r="BJ127" t="str">
        <f t="shared" si="249"/>
        <v/>
      </c>
      <c r="BK127" s="340"/>
      <c r="BL127" s="34">
        <f>IF($Q128=E128,IF(COUNTIF(E128:$P128,E128)&gt;$R127,E127,$Q127),E127)</f>
        <v>0</v>
      </c>
      <c r="BM127" s="34">
        <f>IF($Q128=F128,IF(COUNTIF(F128:$P128,F128)&gt;$R127,F127,$Q127),F127)</f>
        <v>0</v>
      </c>
      <c r="BN127" s="34">
        <f>IF($Q128=G128,IF(COUNTIF(G128:$P128,G128)&gt;$R127,G127,$Q127),G127)</f>
        <v>0</v>
      </c>
      <c r="BO127" s="34">
        <f>IF($Q128=H128,IF(COUNTIF(H128:$P128,H128)&gt;$R127,H127,$Q127),H127)</f>
        <v>0</v>
      </c>
      <c r="BP127" s="34">
        <f>IF($Q128=I128,IF(COUNTIF(I128:$P128,I128)&gt;$R127,I127,$Q127),I127)</f>
        <v>0</v>
      </c>
      <c r="BQ127" s="34">
        <f>IF($Q128=J128,IF(COUNTIF(J128:$P128,J128)&gt;$R127,J127,$Q127),J127)</f>
        <v>0</v>
      </c>
      <c r="BR127" s="34">
        <f>IF($Q128=K128,IF(COUNTIF(K128:$P128,K128)&gt;$R127,K127,$Q127),K127)</f>
        <v>0</v>
      </c>
      <c r="BS127" s="34">
        <f>IF($Q128=L128,IF(COUNTIF(L128:$P128,L128)&gt;$R127,L127,$Q127),L127)</f>
        <v>0</v>
      </c>
      <c r="BT127" s="34">
        <f>IF($Q128=M128,IF(COUNTIF(M128:$P128,M128)&gt;$R127,M127,$Q127),M127)</f>
        <v>0</v>
      </c>
      <c r="BU127" s="34">
        <f>IF($Q128=N128,IF(COUNTIF(N128:$P128,N128)&gt;$R127,N127,$Q127),N127)</f>
        <v>0</v>
      </c>
      <c r="BV127" s="34">
        <f>IF($Q128=O128,IF(COUNTIF(O128:$P128,O128)&gt;$R127,O127,$Q127),O127)</f>
        <v>0</v>
      </c>
      <c r="BW127" s="34">
        <f>IF($Q128=P128,IF(COUNTIF(P128:$P128,P128)&gt;$R127,P127,$Q127),P127)</f>
        <v>0</v>
      </c>
      <c r="BX127" t="str">
        <f>IF(BX126="",IF(G126="",IF(F126="",E126,F126),G126),"")</f>
        <v/>
      </c>
    </row>
    <row r="128" spans="1:76" ht="12.75" customHeight="1" x14ac:dyDescent="0.2">
      <c r="A128" s="349"/>
      <c r="B128" s="352"/>
      <c r="C128" s="346"/>
      <c r="D128" s="177" t="s">
        <v>44</v>
      </c>
      <c r="E128" s="252" t="str">
        <f>IF(E126&gt;0,1,"")</f>
        <v/>
      </c>
      <c r="F128" s="252" t="str">
        <f t="shared" ref="F128:P128" si="250">IF(F126&gt;0,1,"")</f>
        <v/>
      </c>
      <c r="G128" s="252" t="str">
        <f t="shared" si="250"/>
        <v/>
      </c>
      <c r="H128" s="252" t="str">
        <f t="shared" si="250"/>
        <v/>
      </c>
      <c r="I128" s="252" t="str">
        <f t="shared" si="250"/>
        <v/>
      </c>
      <c r="J128" s="252" t="str">
        <f t="shared" si="250"/>
        <v/>
      </c>
      <c r="K128" s="252" t="str">
        <f t="shared" si="250"/>
        <v/>
      </c>
      <c r="L128" s="252" t="str">
        <f t="shared" si="250"/>
        <v/>
      </c>
      <c r="M128" s="175" t="str">
        <f t="shared" si="250"/>
        <v/>
      </c>
      <c r="N128" s="175" t="str">
        <f t="shared" si="250"/>
        <v/>
      </c>
      <c r="O128" s="175" t="str">
        <f t="shared" si="250"/>
        <v/>
      </c>
      <c r="P128" s="175" t="str">
        <f t="shared" si="250"/>
        <v/>
      </c>
      <c r="Q128" s="184" t="str">
        <f t="shared" ref="Q128" si="251">IF(BK126="","",BK126)</f>
        <v/>
      </c>
      <c r="R128" s="38" t="str">
        <f>IF(BK126="","",BK126)</f>
        <v/>
      </c>
      <c r="S128" s="359"/>
      <c r="T128" s="193"/>
      <c r="U128" s="193"/>
      <c r="V128" s="193"/>
      <c r="AY128" t="str">
        <f>IF(E128="","",E128)</f>
        <v/>
      </c>
      <c r="AZ128" t="str">
        <f>IF(OR(E128=F128,COUNTIF($AY128:AY128,F128)&gt;0),"",F128)</f>
        <v/>
      </c>
      <c r="BA128" t="str">
        <f>IF(OR(F128=G128,COUNTIF($AY128:AZ128,G128)&gt;0),"",G128)</f>
        <v/>
      </c>
      <c r="BB128" t="str">
        <f>IF(OR(G128=H128,COUNTIF($AY128:BA128,H128)&gt;0),"",H128)</f>
        <v/>
      </c>
      <c r="BC128" t="str">
        <f>IF(OR(H128=I128,COUNTIF($AY128:BB128,I128)&gt;0),"",I128)</f>
        <v/>
      </c>
      <c r="BD128" t="str">
        <f>IF(OR(I128=J128,COUNTIF($AY128:BC128,J128)&gt;0),"",J128)</f>
        <v/>
      </c>
      <c r="BE128" t="str">
        <f>IF(OR(J128=K128,COUNTIF($AY128:BD128,K128)&gt;0),"",K128)</f>
        <v/>
      </c>
      <c r="BF128" t="str">
        <f>IF(OR(K128=L128,COUNTIF($AY128:BE128,L128)&gt;0),"",L128)</f>
        <v/>
      </c>
      <c r="BG128" t="str">
        <f>IF(OR(L128=M128,COUNTIF($AY128:BF128,M128)&gt;0),"",M128)</f>
        <v/>
      </c>
      <c r="BH128" t="str">
        <f>IF(OR(M128=N128,COUNTIF($AY128:BG128,N128)&gt;0),"",N128)</f>
        <v/>
      </c>
      <c r="BI128" t="str">
        <f>IF(OR(N128=O128,COUNTIF($AY128:BH128,O128)&gt;0),"",O128)</f>
        <v/>
      </c>
      <c r="BJ128" t="str">
        <f>IF(OR(O128=P128,COUNTIF($AY128:BI128,P128)&gt;0),"",P128)</f>
        <v/>
      </c>
      <c r="BK128" s="340"/>
      <c r="BL128" s="34" t="str">
        <f>IF($Q128=E128,IF(COUNTIF(E128:$P128,E128)&gt;$R127,E128,$Q128),E128)</f>
        <v/>
      </c>
      <c r="BM128" s="34" t="str">
        <f>IF($Q128=F128,IF(COUNTIF(F128:$P128,F128)&gt;$R127,F128,$Q128),F128)</f>
        <v/>
      </c>
      <c r="BN128" s="34" t="str">
        <f>IF($Q128=G128,IF(COUNTIF(G128:$P128,G128)&gt;$R127,G128,$Q128),G128)</f>
        <v/>
      </c>
      <c r="BO128" s="34" t="str">
        <f>IF($Q128=H128,IF(COUNTIF(H128:$P128,H128)&gt;$R127,H128,$Q128),H128)</f>
        <v/>
      </c>
      <c r="BP128" s="34" t="str">
        <f>IF($Q128=I128,IF(COUNTIF(I128:$P128,I128)&gt;$R127,I128,$Q128),I128)</f>
        <v/>
      </c>
      <c r="BQ128" s="34" t="str">
        <f>IF($Q128=J128,IF(COUNTIF(J128:$P128,J128)&gt;$R127,J128,$Q128),J128)</f>
        <v/>
      </c>
      <c r="BR128" s="34" t="str">
        <f>IF($Q128=K128,IF(COUNTIF(K128:$P128,K128)&gt;$R127,K128,$Q128),K128)</f>
        <v/>
      </c>
      <c r="BS128" s="34" t="str">
        <f>IF($Q128=L128,IF(COUNTIF(L128:$P128,L128)&gt;$R127,L128,$Q128),L128)</f>
        <v/>
      </c>
      <c r="BT128" s="34" t="str">
        <f>IF($Q128=M128,IF(COUNTIF(M128:$P128,M128)&gt;$R127,M128,$Q128),M128)</f>
        <v/>
      </c>
      <c r="BU128" s="34" t="str">
        <f>IF($Q128=N128,IF(COUNTIF(N128:$P128,N128)&gt;$R127,N128,$Q128),N128)</f>
        <v/>
      </c>
      <c r="BV128" s="34" t="str">
        <f>IF($Q128=O128,IF(COUNTIF(O128:$P128,O128)&gt;$R127,O128,$Q128),O128)</f>
        <v/>
      </c>
      <c r="BW128" s="34" t="str">
        <f>IF($Q128=P128,IF(COUNTIF(P128:$P128,P128)&gt;$R127,P128,$Q128),P128)</f>
        <v/>
      </c>
      <c r="BX128" t="str">
        <f>IF(BX126&gt;0,BX126,BX127)</f>
        <v/>
      </c>
    </row>
    <row r="129" spans="1:76" ht="12.75" customHeight="1" x14ac:dyDescent="0.2">
      <c r="A129" s="347">
        <v>43</v>
      </c>
      <c r="B129" s="350"/>
      <c r="C129" s="344"/>
      <c r="D129" s="176" t="s">
        <v>38</v>
      </c>
      <c r="E129" s="252"/>
      <c r="F129" s="252"/>
      <c r="G129" s="252"/>
      <c r="H129" s="252"/>
      <c r="I129" s="252"/>
      <c r="J129" s="252"/>
      <c r="K129" s="252"/>
      <c r="L129" s="252"/>
      <c r="M129" s="175"/>
      <c r="N129" s="175"/>
      <c r="O129" s="175"/>
      <c r="P129" s="175"/>
      <c r="Q129" s="183" t="str">
        <f t="shared" ref="Q129" si="252">IF(BK129="","",BX131)</f>
        <v/>
      </c>
      <c r="R129" s="172"/>
      <c r="S129" s="357" t="str">
        <f>IF((COUNTBLANK(E129:Q129)+COUNTBLANK(E130:Q130)+COUNTBLANK(E131:Q131))/3=COUNTBLANK(E129:Q129),"","Bitte alle drei Zeilen ausfüllen")</f>
        <v/>
      </c>
      <c r="T129" s="193"/>
      <c r="U129" s="193"/>
      <c r="V129" s="193"/>
      <c r="W129">
        <f t="shared" ref="W129:AH129" si="253">IF(E129=4.5,E130,0)</f>
        <v>0</v>
      </c>
      <c r="X129">
        <f t="shared" si="253"/>
        <v>0</v>
      </c>
      <c r="Y129">
        <f t="shared" si="253"/>
        <v>0</v>
      </c>
      <c r="Z129">
        <f t="shared" si="253"/>
        <v>0</v>
      </c>
      <c r="AA129">
        <f t="shared" si="253"/>
        <v>0</v>
      </c>
      <c r="AB129">
        <f t="shared" si="253"/>
        <v>0</v>
      </c>
      <c r="AC129">
        <f t="shared" si="253"/>
        <v>0</v>
      </c>
      <c r="AD129">
        <f t="shared" si="253"/>
        <v>0</v>
      </c>
      <c r="AE129">
        <f t="shared" si="253"/>
        <v>0</v>
      </c>
      <c r="AF129">
        <f t="shared" si="253"/>
        <v>0</v>
      </c>
      <c r="AG129">
        <f t="shared" si="253"/>
        <v>0</v>
      </c>
      <c r="AH129">
        <f t="shared" si="253"/>
        <v>0</v>
      </c>
      <c r="AJ129">
        <f t="shared" ref="AJ129:AU129" si="254">IF(E129=4.5,1,0)</f>
        <v>0</v>
      </c>
      <c r="AK129">
        <f t="shared" si="254"/>
        <v>0</v>
      </c>
      <c r="AL129">
        <f t="shared" si="254"/>
        <v>0</v>
      </c>
      <c r="AM129">
        <f t="shared" si="254"/>
        <v>0</v>
      </c>
      <c r="AN129">
        <f t="shared" si="254"/>
        <v>0</v>
      </c>
      <c r="AO129">
        <f t="shared" si="254"/>
        <v>0</v>
      </c>
      <c r="AP129">
        <f t="shared" si="254"/>
        <v>0</v>
      </c>
      <c r="AQ129">
        <f t="shared" si="254"/>
        <v>0</v>
      </c>
      <c r="AR129">
        <f t="shared" si="254"/>
        <v>0</v>
      </c>
      <c r="AS129">
        <f t="shared" si="254"/>
        <v>0</v>
      </c>
      <c r="AT129">
        <f t="shared" si="254"/>
        <v>0</v>
      </c>
      <c r="AU129">
        <f t="shared" si="254"/>
        <v>0</v>
      </c>
      <c r="BK129" s="340" t="str">
        <f>IF(ISNA(HLOOKUP(MAX($AY130:$BJ130),$AY130:$BJ131,2,FALSE)),"",IF(R130&gt;0,IF(COUNTIF($AY130:$BJ130,MAX($AY130:$BJ130))&gt;1,HLOOKUP(MAX($AY130:$BJ130),$AY130:$BJ131,2),HLOOKUP(MAX($AY130:$BJ130),$AY130:$BJ131,2,FALSE)),""))</f>
        <v/>
      </c>
      <c r="BL129" s="34">
        <f>IF(E131="",0,IF($Q131=E131,IF(COUNTIF(E131:$P131,E131)&gt;$R130,E129,$Q129),E129))</f>
        <v>0</v>
      </c>
      <c r="BM129" s="34">
        <f>IF(F131="",0,IF($Q131=F131,IF(COUNTIF(F131:$P131,F131)&gt;$R130,F129,$Q129),F129))</f>
        <v>0</v>
      </c>
      <c r="BN129" s="34">
        <f>IF(G131="",0,IF($Q131=G131,IF(COUNTIF(G131:$P131,G131)&gt;$R130,G129,$Q129),G129))</f>
        <v>0</v>
      </c>
      <c r="BO129" s="34">
        <f>IF(H131="",0,IF($Q131=H131,IF(COUNTIF(H131:$P131,H131)&gt;$R130,H129,$Q129),H129))</f>
        <v>0</v>
      </c>
      <c r="BP129" s="34">
        <f>IF(I131="",0,IF($Q131=I131,IF(COUNTIF(I131:$P131,I131)&gt;$R130,I129,$Q129),I129))</f>
        <v>0</v>
      </c>
      <c r="BQ129" s="34">
        <f>IF(J131="",0,IF($Q131=J131,IF(COUNTIF(J131:$P131,J131)&gt;$R130,J129,$Q129),J129))</f>
        <v>0</v>
      </c>
      <c r="BR129" s="34">
        <f>IF(K131="",0,IF($Q131=K131,IF(COUNTIF(K131:$P131,K131)&gt;$R130,K129,$Q129),K129))</f>
        <v>0</v>
      </c>
      <c r="BS129" s="34">
        <f>IF(L131="",0,IF($Q131=L131,IF(COUNTIF(L131:$P131,L131)&gt;$R130,L129,$Q129),L129))</f>
        <v>0</v>
      </c>
      <c r="BT129" s="34">
        <f>IF(M131="",0,IF($Q131=M131,IF(COUNTIF(M131:$P131,M131)&gt;$R130,M129,$Q129),M129))</f>
        <v>0</v>
      </c>
      <c r="BU129" s="34">
        <f>IF(N131="",0,IF($Q131=N131,IF(COUNTIF(N131:$P131,N131)&gt;$R130,N129,$Q129),N129))</f>
        <v>0</v>
      </c>
      <c r="BV129" s="34">
        <f>IF(O131="",0,IF($Q131=O131,IF(COUNTIF(O131:$P131,O131)&gt;$R130,O129,$Q129),O129))</f>
        <v>0</v>
      </c>
      <c r="BW129" s="34">
        <f>IF(P131="",0,IF($Q131=P131,IF(COUNTIF(P131:$P131,P131)&gt;$R130,P129,$Q129),P129))</f>
        <v>0</v>
      </c>
      <c r="BX129">
        <f>IF(P129="",IF(O129="",IF(N129="",IF(M129="",IF(L129="",IF(K129="",IF(J129="",IF(I129="",H129,I129),J129),K129),L129),M129),N129),O129),P129)</f>
        <v>0</v>
      </c>
    </row>
    <row r="130" spans="1:76" ht="12.75" customHeight="1" x14ac:dyDescent="0.2">
      <c r="A130" s="348"/>
      <c r="B130" s="351"/>
      <c r="C130" s="345"/>
      <c r="D130" s="176" t="s">
        <v>42</v>
      </c>
      <c r="E130" s="252"/>
      <c r="F130" s="252"/>
      <c r="G130" s="252"/>
      <c r="H130" s="252"/>
      <c r="I130" s="252"/>
      <c r="J130" s="252"/>
      <c r="K130" s="252"/>
      <c r="L130" s="252"/>
      <c r="M130" s="175"/>
      <c r="N130" s="175"/>
      <c r="O130" s="175"/>
      <c r="P130" s="175"/>
      <c r="Q130" s="183"/>
      <c r="R130" s="35">
        <f>IF(R129&lt;15,0,IF(R129&lt;30,1,IF(R129&lt;45,2,3)))</f>
        <v>0</v>
      </c>
      <c r="S130" s="358"/>
      <c r="T130" s="193"/>
      <c r="U130" s="193"/>
      <c r="V130" s="193"/>
      <c r="AY130" t="str">
        <f t="shared" ref="AY130:BJ130" si="255">IF(AY131="","",COUNTIF($E131:$P131,AY131))</f>
        <v/>
      </c>
      <c r="AZ130" t="str">
        <f t="shared" si="255"/>
        <v/>
      </c>
      <c r="BA130" t="str">
        <f t="shared" si="255"/>
        <v/>
      </c>
      <c r="BB130" t="str">
        <f t="shared" si="255"/>
        <v/>
      </c>
      <c r="BC130" t="str">
        <f t="shared" si="255"/>
        <v/>
      </c>
      <c r="BD130" t="str">
        <f t="shared" si="255"/>
        <v/>
      </c>
      <c r="BE130" t="str">
        <f t="shared" si="255"/>
        <v/>
      </c>
      <c r="BF130" t="str">
        <f t="shared" si="255"/>
        <v/>
      </c>
      <c r="BG130" t="str">
        <f t="shared" si="255"/>
        <v/>
      </c>
      <c r="BH130" t="str">
        <f t="shared" si="255"/>
        <v/>
      </c>
      <c r="BI130" t="str">
        <f t="shared" si="255"/>
        <v/>
      </c>
      <c r="BJ130" t="str">
        <f t="shared" si="255"/>
        <v/>
      </c>
      <c r="BK130" s="340"/>
      <c r="BL130" s="34">
        <f>IF($Q131=E131,IF(COUNTIF(E131:$P131,E131)&gt;$R130,E130,$Q130),E130)</f>
        <v>0</v>
      </c>
      <c r="BM130" s="34">
        <f>IF($Q131=F131,IF(COUNTIF(F131:$P131,F131)&gt;$R130,F130,$Q130),F130)</f>
        <v>0</v>
      </c>
      <c r="BN130" s="34">
        <f>IF($Q131=G131,IF(COUNTIF(G131:$P131,G131)&gt;$R130,G130,$Q130),G130)</f>
        <v>0</v>
      </c>
      <c r="BO130" s="34">
        <f>IF($Q131=H131,IF(COUNTIF(H131:$P131,H131)&gt;$R130,H130,$Q130),H130)</f>
        <v>0</v>
      </c>
      <c r="BP130" s="34">
        <f>IF($Q131=I131,IF(COUNTIF(I131:$P131,I131)&gt;$R130,I130,$Q130),I130)</f>
        <v>0</v>
      </c>
      <c r="BQ130" s="34">
        <f>IF($Q131=J131,IF(COUNTIF(J131:$P131,J131)&gt;$R130,J130,$Q130),J130)</f>
        <v>0</v>
      </c>
      <c r="BR130" s="34">
        <f>IF($Q131=K131,IF(COUNTIF(K131:$P131,K131)&gt;$R130,K130,$Q130),K130)</f>
        <v>0</v>
      </c>
      <c r="BS130" s="34">
        <f>IF($Q131=L131,IF(COUNTIF(L131:$P131,L131)&gt;$R130,L130,$Q130),L130)</f>
        <v>0</v>
      </c>
      <c r="BT130" s="34">
        <f>IF($Q131=M131,IF(COUNTIF(M131:$P131,M131)&gt;$R130,M130,$Q130),M130)</f>
        <v>0</v>
      </c>
      <c r="BU130" s="34">
        <f>IF($Q131=N131,IF(COUNTIF(N131:$P131,N131)&gt;$R130,N130,$Q130),N130)</f>
        <v>0</v>
      </c>
      <c r="BV130" s="34">
        <f>IF($Q131=O131,IF(COUNTIF(O131:$P131,O131)&gt;$R130,O130,$Q130),O130)</f>
        <v>0</v>
      </c>
      <c r="BW130" s="34">
        <f>IF($Q131=P131,IF(COUNTIF(P131:$P131,P131)&gt;$R130,P130,$Q130),P130)</f>
        <v>0</v>
      </c>
      <c r="BX130" t="str">
        <f>IF(BX129="",IF(G129="",IF(F129="",E129,F129),G129),"")</f>
        <v/>
      </c>
    </row>
    <row r="131" spans="1:76" ht="12.75" customHeight="1" x14ac:dyDescent="0.2">
      <c r="A131" s="349"/>
      <c r="B131" s="352"/>
      <c r="C131" s="346"/>
      <c r="D131" s="177" t="s">
        <v>44</v>
      </c>
      <c r="E131" s="252" t="str">
        <f>IF(E129&gt;0,1,"")</f>
        <v/>
      </c>
      <c r="F131" s="252" t="str">
        <f t="shared" ref="F131:P131" si="256">IF(F129&gt;0,1,"")</f>
        <v/>
      </c>
      <c r="G131" s="252" t="str">
        <f t="shared" si="256"/>
        <v/>
      </c>
      <c r="H131" s="252" t="str">
        <f t="shared" si="256"/>
        <v/>
      </c>
      <c r="I131" s="252" t="str">
        <f t="shared" si="256"/>
        <v/>
      </c>
      <c r="J131" s="252" t="str">
        <f t="shared" si="256"/>
        <v/>
      </c>
      <c r="K131" s="252" t="str">
        <f t="shared" si="256"/>
        <v/>
      </c>
      <c r="L131" s="252" t="str">
        <f t="shared" si="256"/>
        <v/>
      </c>
      <c r="M131" s="175" t="str">
        <f t="shared" si="256"/>
        <v/>
      </c>
      <c r="N131" s="175" t="str">
        <f t="shared" si="256"/>
        <v/>
      </c>
      <c r="O131" s="175" t="str">
        <f t="shared" si="256"/>
        <v/>
      </c>
      <c r="P131" s="175" t="str">
        <f t="shared" si="256"/>
        <v/>
      </c>
      <c r="Q131" s="184" t="str">
        <f t="shared" ref="Q131" si="257">IF(BK129="","",BK129)</f>
        <v/>
      </c>
      <c r="R131" s="38" t="str">
        <f>IF(BK129="","",BK129)</f>
        <v/>
      </c>
      <c r="S131" s="359"/>
      <c r="T131" s="193"/>
      <c r="U131" s="193"/>
      <c r="V131" s="193"/>
      <c r="AY131" t="str">
        <f>IF(E131="","",E131)</f>
        <v/>
      </c>
      <c r="AZ131" t="str">
        <f>IF(OR(E131=F131,COUNTIF($AY131:AY131,F131)&gt;0),"",F131)</f>
        <v/>
      </c>
      <c r="BA131" t="str">
        <f>IF(OR(F131=G131,COUNTIF($AY131:AZ131,G131)&gt;0),"",G131)</f>
        <v/>
      </c>
      <c r="BB131" t="str">
        <f>IF(OR(G131=H131,COUNTIF($AY131:BA131,H131)&gt;0),"",H131)</f>
        <v/>
      </c>
      <c r="BC131" t="str">
        <f>IF(OR(H131=I131,COUNTIF($AY131:BB131,I131)&gt;0),"",I131)</f>
        <v/>
      </c>
      <c r="BD131" t="str">
        <f>IF(OR(I131=J131,COUNTIF($AY131:BC131,J131)&gt;0),"",J131)</f>
        <v/>
      </c>
      <c r="BE131" t="str">
        <f>IF(OR(J131=K131,COUNTIF($AY131:BD131,K131)&gt;0),"",K131)</f>
        <v/>
      </c>
      <c r="BF131" t="str">
        <f>IF(OR(K131=L131,COUNTIF($AY131:BE131,L131)&gt;0),"",L131)</f>
        <v/>
      </c>
      <c r="BG131" t="str">
        <f>IF(OR(L131=M131,COUNTIF($AY131:BF131,M131)&gt;0),"",M131)</f>
        <v/>
      </c>
      <c r="BH131" t="str">
        <f>IF(OR(M131=N131,COUNTIF($AY131:BG131,N131)&gt;0),"",N131)</f>
        <v/>
      </c>
      <c r="BI131" t="str">
        <f>IF(OR(N131=O131,COUNTIF($AY131:BH131,O131)&gt;0),"",O131)</f>
        <v/>
      </c>
      <c r="BJ131" t="str">
        <f>IF(OR(O131=P131,COUNTIF($AY131:BI131,P131)&gt;0),"",P131)</f>
        <v/>
      </c>
      <c r="BK131" s="340"/>
      <c r="BL131" s="34" t="str">
        <f>IF($Q131=E131,IF(COUNTIF(E131:$P131,E131)&gt;$R130,E131,$Q131),E131)</f>
        <v/>
      </c>
      <c r="BM131" s="34" t="str">
        <f>IF($Q131=F131,IF(COUNTIF(F131:$P131,F131)&gt;$R130,F131,$Q131),F131)</f>
        <v/>
      </c>
      <c r="BN131" s="34" t="str">
        <f>IF($Q131=G131,IF(COUNTIF(G131:$P131,G131)&gt;$R130,G131,$Q131),G131)</f>
        <v/>
      </c>
      <c r="BO131" s="34" t="str">
        <f>IF($Q131=H131,IF(COUNTIF(H131:$P131,H131)&gt;$R130,H131,$Q131),H131)</f>
        <v/>
      </c>
      <c r="BP131" s="34" t="str">
        <f>IF($Q131=I131,IF(COUNTIF(I131:$P131,I131)&gt;$R130,I131,$Q131),I131)</f>
        <v/>
      </c>
      <c r="BQ131" s="34" t="str">
        <f>IF($Q131=J131,IF(COUNTIF(J131:$P131,J131)&gt;$R130,J131,$Q131),J131)</f>
        <v/>
      </c>
      <c r="BR131" s="34" t="str">
        <f>IF($Q131=K131,IF(COUNTIF(K131:$P131,K131)&gt;$R130,K131,$Q131),K131)</f>
        <v/>
      </c>
      <c r="BS131" s="34" t="str">
        <f>IF($Q131=L131,IF(COUNTIF(L131:$P131,L131)&gt;$R130,L131,$Q131),L131)</f>
        <v/>
      </c>
      <c r="BT131" s="34" t="str">
        <f>IF($Q131=M131,IF(COUNTIF(M131:$P131,M131)&gt;$R130,M131,$Q131),M131)</f>
        <v/>
      </c>
      <c r="BU131" s="34" t="str">
        <f>IF($Q131=N131,IF(COUNTIF(N131:$P131,N131)&gt;$R130,N131,$Q131),N131)</f>
        <v/>
      </c>
      <c r="BV131" s="34" t="str">
        <f>IF($Q131=O131,IF(COUNTIF(O131:$P131,O131)&gt;$R130,O131,$Q131),O131)</f>
        <v/>
      </c>
      <c r="BW131" s="34" t="str">
        <f>IF($Q131=P131,IF(COUNTIF(P131:$P131,P131)&gt;$R130,P131,$Q131),P131)</f>
        <v/>
      </c>
      <c r="BX131" t="str">
        <f>IF(BX129&gt;0,BX129,BX130)</f>
        <v/>
      </c>
    </row>
    <row r="132" spans="1:76" ht="12.75" customHeight="1" x14ac:dyDescent="0.2">
      <c r="A132" s="347">
        <v>44</v>
      </c>
      <c r="B132" s="350"/>
      <c r="C132" s="344"/>
      <c r="D132" s="176" t="s">
        <v>38</v>
      </c>
      <c r="E132" s="252"/>
      <c r="F132" s="252"/>
      <c r="G132" s="252"/>
      <c r="H132" s="252"/>
      <c r="I132" s="252"/>
      <c r="J132" s="252"/>
      <c r="K132" s="252"/>
      <c r="L132" s="252"/>
      <c r="M132" s="175"/>
      <c r="N132" s="175"/>
      <c r="O132" s="175"/>
      <c r="P132" s="175"/>
      <c r="Q132" s="183" t="str">
        <f t="shared" ref="Q132" si="258">IF(BK132="","",BX134)</f>
        <v/>
      </c>
      <c r="R132" s="172"/>
      <c r="S132" s="357" t="str">
        <f>IF((COUNTBLANK(E132:Q132)+COUNTBLANK(E133:Q133)+COUNTBLANK(E134:Q134))/3=COUNTBLANK(E132:Q132),"","Bitte alle drei Zeilen ausfüllen")</f>
        <v/>
      </c>
      <c r="T132" s="193"/>
      <c r="U132" s="193"/>
      <c r="V132" s="193"/>
      <c r="W132">
        <f t="shared" ref="W132:AH132" si="259">IF(E132=4.5,E133,0)</f>
        <v>0</v>
      </c>
      <c r="X132">
        <f t="shared" si="259"/>
        <v>0</v>
      </c>
      <c r="Y132">
        <f t="shared" si="259"/>
        <v>0</v>
      </c>
      <c r="Z132">
        <f t="shared" si="259"/>
        <v>0</v>
      </c>
      <c r="AA132">
        <f t="shared" si="259"/>
        <v>0</v>
      </c>
      <c r="AB132">
        <f t="shared" si="259"/>
        <v>0</v>
      </c>
      <c r="AC132">
        <f t="shared" si="259"/>
        <v>0</v>
      </c>
      <c r="AD132">
        <f t="shared" si="259"/>
        <v>0</v>
      </c>
      <c r="AE132">
        <f t="shared" si="259"/>
        <v>0</v>
      </c>
      <c r="AF132">
        <f t="shared" si="259"/>
        <v>0</v>
      </c>
      <c r="AG132">
        <f t="shared" si="259"/>
        <v>0</v>
      </c>
      <c r="AH132">
        <f t="shared" si="259"/>
        <v>0</v>
      </c>
      <c r="AJ132">
        <f t="shared" ref="AJ132:AU132" si="260">IF(E132=4.5,1,0)</f>
        <v>0</v>
      </c>
      <c r="AK132">
        <f t="shared" si="260"/>
        <v>0</v>
      </c>
      <c r="AL132">
        <f t="shared" si="260"/>
        <v>0</v>
      </c>
      <c r="AM132">
        <f t="shared" si="260"/>
        <v>0</v>
      </c>
      <c r="AN132">
        <f t="shared" si="260"/>
        <v>0</v>
      </c>
      <c r="AO132">
        <f t="shared" si="260"/>
        <v>0</v>
      </c>
      <c r="AP132">
        <f t="shared" si="260"/>
        <v>0</v>
      </c>
      <c r="AQ132">
        <f t="shared" si="260"/>
        <v>0</v>
      </c>
      <c r="AR132">
        <f t="shared" si="260"/>
        <v>0</v>
      </c>
      <c r="AS132">
        <f t="shared" si="260"/>
        <v>0</v>
      </c>
      <c r="AT132">
        <f t="shared" si="260"/>
        <v>0</v>
      </c>
      <c r="AU132">
        <f t="shared" si="260"/>
        <v>0</v>
      </c>
      <c r="BK132" s="340" t="str">
        <f>IF(ISNA(HLOOKUP(MAX($AY133:$BJ133),$AY133:$BJ134,2,FALSE)),"",IF(R133&gt;0,IF(COUNTIF($AY133:$BJ133,MAX($AY133:$BJ133))&gt;1,HLOOKUP(MAX($AY133:$BJ133),$AY133:$BJ134,2),HLOOKUP(MAX($AY133:$BJ133),$AY133:$BJ134,2,FALSE)),""))</f>
        <v/>
      </c>
      <c r="BL132" s="34">
        <f>IF(E134="",0,IF($Q134=E134,IF(COUNTIF(E134:$P134,E134)&gt;$R133,E132,$Q132),E132))</f>
        <v>0</v>
      </c>
      <c r="BM132" s="34">
        <f>IF(F134="",0,IF($Q134=F134,IF(COUNTIF(F134:$P134,F134)&gt;$R133,F132,$Q132),F132))</f>
        <v>0</v>
      </c>
      <c r="BN132" s="34">
        <f>IF(G134="",0,IF($Q134=G134,IF(COUNTIF(G134:$P134,G134)&gt;$R133,G132,$Q132),G132))</f>
        <v>0</v>
      </c>
      <c r="BO132" s="34">
        <f>IF(H134="",0,IF($Q134=H134,IF(COUNTIF(H134:$P134,H134)&gt;$R133,H132,$Q132),H132))</f>
        <v>0</v>
      </c>
      <c r="BP132" s="34">
        <f>IF(I134="",0,IF($Q134=I134,IF(COUNTIF(I134:$P134,I134)&gt;$R133,I132,$Q132),I132))</f>
        <v>0</v>
      </c>
      <c r="BQ132" s="34">
        <f>IF(J134="",0,IF($Q134=J134,IF(COUNTIF(J134:$P134,J134)&gt;$R133,J132,$Q132),J132))</f>
        <v>0</v>
      </c>
      <c r="BR132" s="34">
        <f>IF(K134="",0,IF($Q134=K134,IF(COUNTIF(K134:$P134,K134)&gt;$R133,K132,$Q132),K132))</f>
        <v>0</v>
      </c>
      <c r="BS132" s="34">
        <f>IF(L134="",0,IF($Q134=L134,IF(COUNTIF(L134:$P134,L134)&gt;$R133,L132,$Q132),L132))</f>
        <v>0</v>
      </c>
      <c r="BT132" s="34">
        <f>IF(M134="",0,IF($Q134=M134,IF(COUNTIF(M134:$P134,M134)&gt;$R133,M132,$Q132),M132))</f>
        <v>0</v>
      </c>
      <c r="BU132" s="34">
        <f>IF(N134="",0,IF($Q134=N134,IF(COUNTIF(N134:$P134,N134)&gt;$R133,N132,$Q132),N132))</f>
        <v>0</v>
      </c>
      <c r="BV132" s="34">
        <f>IF(O134="",0,IF($Q134=O134,IF(COUNTIF(O134:$P134,O134)&gt;$R133,O132,$Q132),O132))</f>
        <v>0</v>
      </c>
      <c r="BW132" s="34">
        <f>IF(P134="",0,IF($Q134=P134,IF(COUNTIF(P134:$P134,P134)&gt;$R133,P132,$Q132),P132))</f>
        <v>0</v>
      </c>
      <c r="BX132">
        <f>IF(P132="",IF(O132="",IF(N132="",IF(M132="",IF(L132="",IF(K132="",IF(J132="",IF(I132="",H132,I132),J132),K132),L132),M132),N132),O132),P132)</f>
        <v>0</v>
      </c>
    </row>
    <row r="133" spans="1:76" ht="12.75" customHeight="1" x14ac:dyDescent="0.2">
      <c r="A133" s="348"/>
      <c r="B133" s="351"/>
      <c r="C133" s="345"/>
      <c r="D133" s="176" t="s">
        <v>42</v>
      </c>
      <c r="E133" s="252"/>
      <c r="F133" s="252"/>
      <c r="G133" s="252"/>
      <c r="H133" s="252"/>
      <c r="I133" s="252"/>
      <c r="J133" s="252"/>
      <c r="K133" s="252"/>
      <c r="L133" s="252"/>
      <c r="M133" s="175"/>
      <c r="N133" s="175"/>
      <c r="O133" s="175"/>
      <c r="P133" s="175"/>
      <c r="Q133" s="183"/>
      <c r="R133" s="35">
        <f>IF(R132&lt;15,0,IF(R132&lt;30,1,IF(R132&lt;45,2,3)))</f>
        <v>0</v>
      </c>
      <c r="S133" s="358"/>
      <c r="T133" s="193"/>
      <c r="U133" s="193"/>
      <c r="V133" s="193"/>
      <c r="AY133" t="str">
        <f t="shared" ref="AY133:BJ133" si="261">IF(AY134="","",COUNTIF($E134:$P134,AY134))</f>
        <v/>
      </c>
      <c r="AZ133" t="str">
        <f t="shared" si="261"/>
        <v/>
      </c>
      <c r="BA133" t="str">
        <f t="shared" si="261"/>
        <v/>
      </c>
      <c r="BB133" t="str">
        <f t="shared" si="261"/>
        <v/>
      </c>
      <c r="BC133" t="str">
        <f t="shared" si="261"/>
        <v/>
      </c>
      <c r="BD133" t="str">
        <f t="shared" si="261"/>
        <v/>
      </c>
      <c r="BE133" t="str">
        <f t="shared" si="261"/>
        <v/>
      </c>
      <c r="BF133" t="str">
        <f t="shared" si="261"/>
        <v/>
      </c>
      <c r="BG133" t="str">
        <f t="shared" si="261"/>
        <v/>
      </c>
      <c r="BH133" t="str">
        <f t="shared" si="261"/>
        <v/>
      </c>
      <c r="BI133" t="str">
        <f t="shared" si="261"/>
        <v/>
      </c>
      <c r="BJ133" t="str">
        <f t="shared" si="261"/>
        <v/>
      </c>
      <c r="BK133" s="340"/>
      <c r="BL133" s="34">
        <f>IF($Q134=E134,IF(COUNTIF(E134:$P134,E134)&gt;$R133,E133,$Q133),E133)</f>
        <v>0</v>
      </c>
      <c r="BM133" s="34">
        <f>IF($Q134=F134,IF(COUNTIF(F134:$P134,F134)&gt;$R133,F133,$Q133),F133)</f>
        <v>0</v>
      </c>
      <c r="BN133" s="34">
        <f>IF($Q134=G134,IF(COUNTIF(G134:$P134,G134)&gt;$R133,G133,$Q133),G133)</f>
        <v>0</v>
      </c>
      <c r="BO133" s="34">
        <f>IF($Q134=H134,IF(COUNTIF(H134:$P134,H134)&gt;$R133,H133,$Q133),H133)</f>
        <v>0</v>
      </c>
      <c r="BP133" s="34">
        <f>IF($Q134=I134,IF(COUNTIF(I134:$P134,I134)&gt;$R133,I133,$Q133),I133)</f>
        <v>0</v>
      </c>
      <c r="BQ133" s="34">
        <f>IF($Q134=J134,IF(COUNTIF(J134:$P134,J134)&gt;$R133,J133,$Q133),J133)</f>
        <v>0</v>
      </c>
      <c r="BR133" s="34">
        <f>IF($Q134=K134,IF(COUNTIF(K134:$P134,K134)&gt;$R133,K133,$Q133),K133)</f>
        <v>0</v>
      </c>
      <c r="BS133" s="34">
        <f>IF($Q134=L134,IF(COUNTIF(L134:$P134,L134)&gt;$R133,L133,$Q133),L133)</f>
        <v>0</v>
      </c>
      <c r="BT133" s="34">
        <f>IF($Q134=M134,IF(COUNTIF(M134:$P134,M134)&gt;$R133,M133,$Q133),M133)</f>
        <v>0</v>
      </c>
      <c r="BU133" s="34">
        <f>IF($Q134=N134,IF(COUNTIF(N134:$P134,N134)&gt;$R133,N133,$Q133),N133)</f>
        <v>0</v>
      </c>
      <c r="BV133" s="34">
        <f>IF($Q134=O134,IF(COUNTIF(O134:$P134,O134)&gt;$R133,O133,$Q133),O133)</f>
        <v>0</v>
      </c>
      <c r="BW133" s="34">
        <f>IF($Q134=P134,IF(COUNTIF(P134:$P134,P134)&gt;$R133,P133,$Q133),P133)</f>
        <v>0</v>
      </c>
      <c r="BX133" t="str">
        <f>IF(BX132="",IF(G132="",IF(F132="",E132,F132),G132),"")</f>
        <v/>
      </c>
    </row>
    <row r="134" spans="1:76" ht="12.75" customHeight="1" x14ac:dyDescent="0.2">
      <c r="A134" s="349"/>
      <c r="B134" s="352"/>
      <c r="C134" s="346"/>
      <c r="D134" s="177" t="s">
        <v>44</v>
      </c>
      <c r="E134" s="252" t="str">
        <f>IF(E132&gt;0,1,"")</f>
        <v/>
      </c>
      <c r="F134" s="252" t="str">
        <f t="shared" ref="F134:P134" si="262">IF(F132&gt;0,1,"")</f>
        <v/>
      </c>
      <c r="G134" s="252" t="str">
        <f t="shared" si="262"/>
        <v/>
      </c>
      <c r="H134" s="252" t="str">
        <f t="shared" si="262"/>
        <v/>
      </c>
      <c r="I134" s="252" t="str">
        <f t="shared" si="262"/>
        <v/>
      </c>
      <c r="J134" s="252" t="str">
        <f t="shared" si="262"/>
        <v/>
      </c>
      <c r="K134" s="252" t="str">
        <f t="shared" si="262"/>
        <v/>
      </c>
      <c r="L134" s="252" t="str">
        <f t="shared" si="262"/>
        <v/>
      </c>
      <c r="M134" s="175" t="str">
        <f t="shared" si="262"/>
        <v/>
      </c>
      <c r="N134" s="175" t="str">
        <f t="shared" si="262"/>
        <v/>
      </c>
      <c r="O134" s="175" t="str">
        <f t="shared" si="262"/>
        <v/>
      </c>
      <c r="P134" s="175" t="str">
        <f t="shared" si="262"/>
        <v/>
      </c>
      <c r="Q134" s="184" t="str">
        <f t="shared" ref="Q134" si="263">IF(BK132="","",BK132)</f>
        <v/>
      </c>
      <c r="R134" s="38" t="str">
        <f>IF(BK132="","",BK132)</f>
        <v/>
      </c>
      <c r="S134" s="359"/>
      <c r="T134" s="193"/>
      <c r="U134" s="193"/>
      <c r="V134" s="193"/>
      <c r="AY134" t="str">
        <f>IF(E134="","",E134)</f>
        <v/>
      </c>
      <c r="AZ134" t="str">
        <f>IF(OR(E134=F134,COUNTIF($AY134:AY134,F134)&gt;0),"",F134)</f>
        <v/>
      </c>
      <c r="BA134" t="str">
        <f>IF(OR(F134=G134,COUNTIF($AY134:AZ134,G134)&gt;0),"",G134)</f>
        <v/>
      </c>
      <c r="BB134" t="str">
        <f>IF(OR(G134=H134,COUNTIF($AY134:BA134,H134)&gt;0),"",H134)</f>
        <v/>
      </c>
      <c r="BC134" t="str">
        <f>IF(OR(H134=I134,COUNTIF($AY134:BB134,I134)&gt;0),"",I134)</f>
        <v/>
      </c>
      <c r="BD134" t="str">
        <f>IF(OR(I134=J134,COUNTIF($AY134:BC134,J134)&gt;0),"",J134)</f>
        <v/>
      </c>
      <c r="BE134" t="str">
        <f>IF(OR(J134=K134,COUNTIF($AY134:BD134,K134)&gt;0),"",K134)</f>
        <v/>
      </c>
      <c r="BF134" t="str">
        <f>IF(OR(K134=L134,COUNTIF($AY134:BE134,L134)&gt;0),"",L134)</f>
        <v/>
      </c>
      <c r="BG134" t="str">
        <f>IF(OR(L134=M134,COUNTIF($AY134:BF134,M134)&gt;0),"",M134)</f>
        <v/>
      </c>
      <c r="BH134" t="str">
        <f>IF(OR(M134=N134,COUNTIF($AY134:BG134,N134)&gt;0),"",N134)</f>
        <v/>
      </c>
      <c r="BI134" t="str">
        <f>IF(OR(N134=O134,COUNTIF($AY134:BH134,O134)&gt;0),"",O134)</f>
        <v/>
      </c>
      <c r="BJ134" t="str">
        <f>IF(OR(O134=P134,COUNTIF($AY134:BI134,P134)&gt;0),"",P134)</f>
        <v/>
      </c>
      <c r="BK134" s="340"/>
      <c r="BL134" s="34" t="str">
        <f>IF($Q134=E134,IF(COUNTIF(E134:$P134,E134)&gt;$R133,E134,$Q134),E134)</f>
        <v/>
      </c>
      <c r="BM134" s="34" t="str">
        <f>IF($Q134=F134,IF(COUNTIF(F134:$P134,F134)&gt;$R133,F134,$Q134),F134)</f>
        <v/>
      </c>
      <c r="BN134" s="34" t="str">
        <f>IF($Q134=G134,IF(COUNTIF(G134:$P134,G134)&gt;$R133,G134,$Q134),G134)</f>
        <v/>
      </c>
      <c r="BO134" s="34" t="str">
        <f>IF($Q134=H134,IF(COUNTIF(H134:$P134,H134)&gt;$R133,H134,$Q134),H134)</f>
        <v/>
      </c>
      <c r="BP134" s="34" t="str">
        <f>IF($Q134=I134,IF(COUNTIF(I134:$P134,I134)&gt;$R133,I134,$Q134),I134)</f>
        <v/>
      </c>
      <c r="BQ134" s="34" t="str">
        <f>IF($Q134=J134,IF(COUNTIF(J134:$P134,J134)&gt;$R133,J134,$Q134),J134)</f>
        <v/>
      </c>
      <c r="BR134" s="34" t="str">
        <f>IF($Q134=K134,IF(COUNTIF(K134:$P134,K134)&gt;$R133,K134,$Q134),K134)</f>
        <v/>
      </c>
      <c r="BS134" s="34" t="str">
        <f>IF($Q134=L134,IF(COUNTIF(L134:$P134,L134)&gt;$R133,L134,$Q134),L134)</f>
        <v/>
      </c>
      <c r="BT134" s="34" t="str">
        <f>IF($Q134=M134,IF(COUNTIF(M134:$P134,M134)&gt;$R133,M134,$Q134),M134)</f>
        <v/>
      </c>
      <c r="BU134" s="34" t="str">
        <f>IF($Q134=N134,IF(COUNTIF(N134:$P134,N134)&gt;$R133,N134,$Q134),N134)</f>
        <v/>
      </c>
      <c r="BV134" s="34" t="str">
        <f>IF($Q134=O134,IF(COUNTIF(O134:$P134,O134)&gt;$R133,O134,$Q134),O134)</f>
        <v/>
      </c>
      <c r="BW134" s="34" t="str">
        <f>IF($Q134=P134,IF(COUNTIF(P134:$P134,P134)&gt;$R133,P134,$Q134),P134)</f>
        <v/>
      </c>
      <c r="BX134" t="str">
        <f>IF(BX132&gt;0,BX132,BX133)</f>
        <v/>
      </c>
    </row>
    <row r="135" spans="1:76" ht="12.75" customHeight="1" x14ac:dyDescent="0.2">
      <c r="A135" s="347">
        <v>45</v>
      </c>
      <c r="B135" s="350"/>
      <c r="C135" s="344"/>
      <c r="D135" s="176" t="s">
        <v>38</v>
      </c>
      <c r="E135" s="252"/>
      <c r="F135" s="252"/>
      <c r="G135" s="252"/>
      <c r="H135" s="252"/>
      <c r="I135" s="252"/>
      <c r="J135" s="252"/>
      <c r="K135" s="252"/>
      <c r="L135" s="252"/>
      <c r="M135" s="175"/>
      <c r="N135" s="175"/>
      <c r="O135" s="175"/>
      <c r="P135" s="175"/>
      <c r="Q135" s="183" t="str">
        <f t="shared" ref="Q135" si="264">IF(BK135="","",BX137)</f>
        <v/>
      </c>
      <c r="R135" s="172"/>
      <c r="S135" s="357" t="str">
        <f>IF((COUNTBLANK(E135:Q135)+COUNTBLANK(E136:Q136)+COUNTBLANK(E137:Q137))/3=COUNTBLANK(E135:Q135),"","Bitte alle drei Zeilen ausfüllen")</f>
        <v/>
      </c>
      <c r="T135" s="193"/>
      <c r="U135" s="193"/>
      <c r="V135" s="193"/>
      <c r="W135">
        <f t="shared" ref="W135:AH135" si="265">IF(E135=4.5,E136,0)</f>
        <v>0</v>
      </c>
      <c r="X135">
        <f t="shared" si="265"/>
        <v>0</v>
      </c>
      <c r="Y135">
        <f t="shared" si="265"/>
        <v>0</v>
      </c>
      <c r="Z135">
        <f t="shared" si="265"/>
        <v>0</v>
      </c>
      <c r="AA135">
        <f t="shared" si="265"/>
        <v>0</v>
      </c>
      <c r="AB135">
        <f t="shared" si="265"/>
        <v>0</v>
      </c>
      <c r="AC135">
        <f t="shared" si="265"/>
        <v>0</v>
      </c>
      <c r="AD135">
        <f t="shared" si="265"/>
        <v>0</v>
      </c>
      <c r="AE135">
        <f t="shared" si="265"/>
        <v>0</v>
      </c>
      <c r="AF135">
        <f t="shared" si="265"/>
        <v>0</v>
      </c>
      <c r="AG135">
        <f t="shared" si="265"/>
        <v>0</v>
      </c>
      <c r="AH135">
        <f t="shared" si="265"/>
        <v>0</v>
      </c>
      <c r="AJ135">
        <f t="shared" ref="AJ135:AU135" si="266">IF(E135=4.5,1,0)</f>
        <v>0</v>
      </c>
      <c r="AK135">
        <f t="shared" si="266"/>
        <v>0</v>
      </c>
      <c r="AL135">
        <f t="shared" si="266"/>
        <v>0</v>
      </c>
      <c r="AM135">
        <f t="shared" si="266"/>
        <v>0</v>
      </c>
      <c r="AN135">
        <f t="shared" si="266"/>
        <v>0</v>
      </c>
      <c r="AO135">
        <f t="shared" si="266"/>
        <v>0</v>
      </c>
      <c r="AP135">
        <f t="shared" si="266"/>
        <v>0</v>
      </c>
      <c r="AQ135">
        <f t="shared" si="266"/>
        <v>0</v>
      </c>
      <c r="AR135">
        <f t="shared" si="266"/>
        <v>0</v>
      </c>
      <c r="AS135">
        <f t="shared" si="266"/>
        <v>0</v>
      </c>
      <c r="AT135">
        <f t="shared" si="266"/>
        <v>0</v>
      </c>
      <c r="AU135">
        <f t="shared" si="266"/>
        <v>0</v>
      </c>
      <c r="BK135" s="340" t="str">
        <f>IF(ISNA(HLOOKUP(MAX($AY136:$BJ136),$AY136:$BJ137,2,FALSE)),"",IF(R136&gt;0,IF(COUNTIF($AY136:$BJ136,MAX($AY136:$BJ136))&gt;1,HLOOKUP(MAX($AY136:$BJ136),$AY136:$BJ137,2),HLOOKUP(MAX($AY136:$BJ136),$AY136:$BJ137,2,FALSE)),""))</f>
        <v/>
      </c>
      <c r="BL135" s="34">
        <f>IF(E137="",0,IF($Q137=E137,IF(COUNTIF(E137:$P137,E137)&gt;$R136,E135,$Q135),E135))</f>
        <v>0</v>
      </c>
      <c r="BM135" s="34">
        <f>IF(F137="",0,IF($Q137=F137,IF(COUNTIF(F137:$P137,F137)&gt;$R136,F135,$Q135),F135))</f>
        <v>0</v>
      </c>
      <c r="BN135" s="34">
        <f>IF(G137="",0,IF($Q137=G137,IF(COUNTIF(G137:$P137,G137)&gt;$R136,G135,$Q135),G135))</f>
        <v>0</v>
      </c>
      <c r="BO135" s="34">
        <f>IF(H137="",0,IF($Q137=H137,IF(COUNTIF(H137:$P137,H137)&gt;$R136,H135,$Q135),H135))</f>
        <v>0</v>
      </c>
      <c r="BP135" s="34">
        <f>IF(I137="",0,IF($Q137=I137,IF(COUNTIF(I137:$P137,I137)&gt;$R136,I135,$Q135),I135))</f>
        <v>0</v>
      </c>
      <c r="BQ135" s="34">
        <f>IF(J137="",0,IF($Q137=J137,IF(COUNTIF(J137:$P137,J137)&gt;$R136,J135,$Q135),J135))</f>
        <v>0</v>
      </c>
      <c r="BR135" s="34">
        <f>IF(K137="",0,IF($Q137=K137,IF(COUNTIF(K137:$P137,K137)&gt;$R136,K135,$Q135),K135))</f>
        <v>0</v>
      </c>
      <c r="BS135" s="34">
        <f>IF(L137="",0,IF($Q137=L137,IF(COUNTIF(L137:$P137,L137)&gt;$R136,L135,$Q135),L135))</f>
        <v>0</v>
      </c>
      <c r="BT135" s="34">
        <f>IF(M137="",0,IF($Q137=M137,IF(COUNTIF(M137:$P137,M137)&gt;$R136,M135,$Q135),M135))</f>
        <v>0</v>
      </c>
      <c r="BU135" s="34">
        <f>IF(N137="",0,IF($Q137=N137,IF(COUNTIF(N137:$P137,N137)&gt;$R136,N135,$Q135),N135))</f>
        <v>0</v>
      </c>
      <c r="BV135" s="34">
        <f>IF(O137="",0,IF($Q137=O137,IF(COUNTIF(O137:$P137,O137)&gt;$R136,O135,$Q135),O135))</f>
        <v>0</v>
      </c>
      <c r="BW135" s="34">
        <f>IF(P137="",0,IF($Q137=P137,IF(COUNTIF(P137:$P137,P137)&gt;$R136,P135,$Q135),P135))</f>
        <v>0</v>
      </c>
      <c r="BX135">
        <f>IF(P135="",IF(O135="",IF(N135="",IF(M135="",IF(L135="",IF(K135="",IF(J135="",IF(I135="",H135,I135),J135),K135),L135),M135),N135),O135),P135)</f>
        <v>0</v>
      </c>
    </row>
    <row r="136" spans="1:76" ht="12.75" customHeight="1" x14ac:dyDescent="0.2">
      <c r="A136" s="348"/>
      <c r="B136" s="351"/>
      <c r="C136" s="345"/>
      <c r="D136" s="176" t="s">
        <v>42</v>
      </c>
      <c r="E136" s="252"/>
      <c r="F136" s="252"/>
      <c r="G136" s="252"/>
      <c r="H136" s="252"/>
      <c r="I136" s="252"/>
      <c r="J136" s="252"/>
      <c r="K136" s="252"/>
      <c r="L136" s="252"/>
      <c r="M136" s="175"/>
      <c r="N136" s="175"/>
      <c r="O136" s="175"/>
      <c r="P136" s="175"/>
      <c r="Q136" s="183"/>
      <c r="R136" s="35">
        <f>IF(R135&lt;15,0,IF(R135&lt;30,1,IF(R135&lt;45,2,3)))</f>
        <v>0</v>
      </c>
      <c r="S136" s="358"/>
      <c r="T136" s="193"/>
      <c r="U136" s="193"/>
      <c r="V136" s="193"/>
      <c r="AY136" t="str">
        <f t="shared" ref="AY136:BJ136" si="267">IF(AY137="","",COUNTIF($E137:$P137,AY137))</f>
        <v/>
      </c>
      <c r="AZ136" t="str">
        <f t="shared" si="267"/>
        <v/>
      </c>
      <c r="BA136" t="str">
        <f t="shared" si="267"/>
        <v/>
      </c>
      <c r="BB136" t="str">
        <f t="shared" si="267"/>
        <v/>
      </c>
      <c r="BC136" t="str">
        <f t="shared" si="267"/>
        <v/>
      </c>
      <c r="BD136" t="str">
        <f t="shared" si="267"/>
        <v/>
      </c>
      <c r="BE136" t="str">
        <f t="shared" si="267"/>
        <v/>
      </c>
      <c r="BF136" t="str">
        <f t="shared" si="267"/>
        <v/>
      </c>
      <c r="BG136" t="str">
        <f t="shared" si="267"/>
        <v/>
      </c>
      <c r="BH136" t="str">
        <f t="shared" si="267"/>
        <v/>
      </c>
      <c r="BI136" t="str">
        <f t="shared" si="267"/>
        <v/>
      </c>
      <c r="BJ136" t="str">
        <f t="shared" si="267"/>
        <v/>
      </c>
      <c r="BK136" s="340"/>
      <c r="BL136" s="34">
        <f>IF($Q137=E137,IF(COUNTIF(E137:$P137,E137)&gt;$R136,E136,$Q136),E136)</f>
        <v>0</v>
      </c>
      <c r="BM136" s="34">
        <f>IF($Q137=F137,IF(COUNTIF(F137:$P137,F137)&gt;$R136,F136,$Q136),F136)</f>
        <v>0</v>
      </c>
      <c r="BN136" s="34">
        <f>IF($Q137=G137,IF(COUNTIF(G137:$P137,G137)&gt;$R136,G136,$Q136),G136)</f>
        <v>0</v>
      </c>
      <c r="BO136" s="34">
        <f>IF($Q137=H137,IF(COUNTIF(H137:$P137,H137)&gt;$R136,H136,$Q136),H136)</f>
        <v>0</v>
      </c>
      <c r="BP136" s="34">
        <f>IF($Q137=I137,IF(COUNTIF(I137:$P137,I137)&gt;$R136,I136,$Q136),I136)</f>
        <v>0</v>
      </c>
      <c r="BQ136" s="34">
        <f>IF($Q137=J137,IF(COUNTIF(J137:$P137,J137)&gt;$R136,J136,$Q136),J136)</f>
        <v>0</v>
      </c>
      <c r="BR136" s="34">
        <f>IF($Q137=K137,IF(COUNTIF(K137:$P137,K137)&gt;$R136,K136,$Q136),K136)</f>
        <v>0</v>
      </c>
      <c r="BS136" s="34">
        <f>IF($Q137=L137,IF(COUNTIF(L137:$P137,L137)&gt;$R136,L136,$Q136),L136)</f>
        <v>0</v>
      </c>
      <c r="BT136" s="34">
        <f>IF($Q137=M137,IF(COUNTIF(M137:$P137,M137)&gt;$R136,M136,$Q136),M136)</f>
        <v>0</v>
      </c>
      <c r="BU136" s="34">
        <f>IF($Q137=N137,IF(COUNTIF(N137:$P137,N137)&gt;$R136,N136,$Q136),N136)</f>
        <v>0</v>
      </c>
      <c r="BV136" s="34">
        <f>IF($Q137=O137,IF(COUNTIF(O137:$P137,O137)&gt;$R136,O136,$Q136),O136)</f>
        <v>0</v>
      </c>
      <c r="BW136" s="34">
        <f>IF($Q137=P137,IF(COUNTIF(P137:$P137,P137)&gt;$R136,P136,$Q136),P136)</f>
        <v>0</v>
      </c>
      <c r="BX136" t="str">
        <f>IF(BX135="",IF(G135="",IF(F135="",E135,F135),G135),"")</f>
        <v/>
      </c>
    </row>
    <row r="137" spans="1:76" ht="12.75" customHeight="1" x14ac:dyDescent="0.2">
      <c r="A137" s="349"/>
      <c r="B137" s="352"/>
      <c r="C137" s="346"/>
      <c r="D137" s="177" t="s">
        <v>44</v>
      </c>
      <c r="E137" s="252" t="str">
        <f>IF(E135&gt;0,1,"")</f>
        <v/>
      </c>
      <c r="F137" s="252" t="str">
        <f t="shared" ref="F137:P137" si="268">IF(F135&gt;0,1,"")</f>
        <v/>
      </c>
      <c r="G137" s="252" t="str">
        <f t="shared" si="268"/>
        <v/>
      </c>
      <c r="H137" s="252" t="str">
        <f t="shared" si="268"/>
        <v/>
      </c>
      <c r="I137" s="252" t="str">
        <f t="shared" si="268"/>
        <v/>
      </c>
      <c r="J137" s="252" t="str">
        <f t="shared" si="268"/>
        <v/>
      </c>
      <c r="K137" s="252" t="str">
        <f t="shared" si="268"/>
        <v/>
      </c>
      <c r="L137" s="252" t="str">
        <f t="shared" si="268"/>
        <v/>
      </c>
      <c r="M137" s="175" t="str">
        <f t="shared" si="268"/>
        <v/>
      </c>
      <c r="N137" s="175" t="str">
        <f t="shared" si="268"/>
        <v/>
      </c>
      <c r="O137" s="175" t="str">
        <f t="shared" si="268"/>
        <v/>
      </c>
      <c r="P137" s="175" t="str">
        <f t="shared" si="268"/>
        <v/>
      </c>
      <c r="Q137" s="184" t="str">
        <f t="shared" ref="Q137" si="269">IF(BK135="","",BK135)</f>
        <v/>
      </c>
      <c r="R137" s="38" t="str">
        <f>IF(BK135="","",BK135)</f>
        <v/>
      </c>
      <c r="S137" s="359"/>
      <c r="T137" s="193"/>
      <c r="U137" s="193"/>
      <c r="V137" s="193"/>
      <c r="AY137" t="str">
        <f>IF(E137="","",E137)</f>
        <v/>
      </c>
      <c r="AZ137" t="str">
        <f>IF(OR(E137=F137,COUNTIF($AY137:AY137,F137)&gt;0),"",F137)</f>
        <v/>
      </c>
      <c r="BA137" t="str">
        <f>IF(OR(F137=G137,COUNTIF($AY137:AZ137,G137)&gt;0),"",G137)</f>
        <v/>
      </c>
      <c r="BB137" t="str">
        <f>IF(OR(G137=H137,COUNTIF($AY137:BA137,H137)&gt;0),"",H137)</f>
        <v/>
      </c>
      <c r="BC137" t="str">
        <f>IF(OR(H137=I137,COUNTIF($AY137:BB137,I137)&gt;0),"",I137)</f>
        <v/>
      </c>
      <c r="BD137" t="str">
        <f>IF(OR(I137=J137,COUNTIF($AY137:BC137,J137)&gt;0),"",J137)</f>
        <v/>
      </c>
      <c r="BE137" t="str">
        <f>IF(OR(J137=K137,COUNTIF($AY137:BD137,K137)&gt;0),"",K137)</f>
        <v/>
      </c>
      <c r="BF137" t="str">
        <f>IF(OR(K137=L137,COUNTIF($AY137:BE137,L137)&gt;0),"",L137)</f>
        <v/>
      </c>
      <c r="BG137" t="str">
        <f>IF(OR(L137=M137,COUNTIF($AY137:BF137,M137)&gt;0),"",M137)</f>
        <v/>
      </c>
      <c r="BH137" t="str">
        <f>IF(OR(M137=N137,COUNTIF($AY137:BG137,N137)&gt;0),"",N137)</f>
        <v/>
      </c>
      <c r="BI137" t="str">
        <f>IF(OR(N137=O137,COUNTIF($AY137:BH137,O137)&gt;0),"",O137)</f>
        <v/>
      </c>
      <c r="BJ137" t="str">
        <f>IF(OR(O137=P137,COUNTIF($AY137:BI137,P137)&gt;0),"",P137)</f>
        <v/>
      </c>
      <c r="BK137" s="340"/>
      <c r="BL137" s="34" t="str">
        <f>IF($Q137=E137,IF(COUNTIF(E137:$P137,E137)&gt;$R136,E137,$Q137),E137)</f>
        <v/>
      </c>
      <c r="BM137" s="34" t="str">
        <f>IF($Q137=F137,IF(COUNTIF(F137:$P137,F137)&gt;$R136,F137,$Q137),F137)</f>
        <v/>
      </c>
      <c r="BN137" s="34" t="str">
        <f>IF($Q137=G137,IF(COUNTIF(G137:$P137,G137)&gt;$R136,G137,$Q137),G137)</f>
        <v/>
      </c>
      <c r="BO137" s="34" t="str">
        <f>IF($Q137=H137,IF(COUNTIF(H137:$P137,H137)&gt;$R136,H137,$Q137),H137)</f>
        <v/>
      </c>
      <c r="BP137" s="34" t="str">
        <f>IF($Q137=I137,IF(COUNTIF(I137:$P137,I137)&gt;$R136,I137,$Q137),I137)</f>
        <v/>
      </c>
      <c r="BQ137" s="34" t="str">
        <f>IF($Q137=J137,IF(COUNTIF(J137:$P137,J137)&gt;$R136,J137,$Q137),J137)</f>
        <v/>
      </c>
      <c r="BR137" s="34" t="str">
        <f>IF($Q137=K137,IF(COUNTIF(K137:$P137,K137)&gt;$R136,K137,$Q137),K137)</f>
        <v/>
      </c>
      <c r="BS137" s="34" t="str">
        <f>IF($Q137=L137,IF(COUNTIF(L137:$P137,L137)&gt;$R136,L137,$Q137),L137)</f>
        <v/>
      </c>
      <c r="BT137" s="34" t="str">
        <f>IF($Q137=M137,IF(COUNTIF(M137:$P137,M137)&gt;$R136,M137,$Q137),M137)</f>
        <v/>
      </c>
      <c r="BU137" s="34" t="str">
        <f>IF($Q137=N137,IF(COUNTIF(N137:$P137,N137)&gt;$R136,N137,$Q137),N137)</f>
        <v/>
      </c>
      <c r="BV137" s="34" t="str">
        <f>IF($Q137=O137,IF(COUNTIF(O137:$P137,O137)&gt;$R136,O137,$Q137),O137)</f>
        <v/>
      </c>
      <c r="BW137" s="34" t="str">
        <f>IF($Q137=P137,IF(COUNTIF(P137:$P137,P137)&gt;$R136,P137,$Q137),P137)</f>
        <v/>
      </c>
      <c r="BX137" t="str">
        <f>IF(BX135&gt;0,BX135,BX136)</f>
        <v/>
      </c>
    </row>
    <row r="138" spans="1:76" ht="12.75" customHeight="1" x14ac:dyDescent="0.2">
      <c r="A138" s="347">
        <v>46</v>
      </c>
      <c r="B138" s="350"/>
      <c r="C138" s="344"/>
      <c r="D138" s="176" t="s">
        <v>38</v>
      </c>
      <c r="E138" s="252"/>
      <c r="F138" s="252"/>
      <c r="G138" s="252"/>
      <c r="H138" s="252"/>
      <c r="I138" s="252"/>
      <c r="J138" s="252"/>
      <c r="K138" s="252"/>
      <c r="L138" s="252"/>
      <c r="M138" s="175"/>
      <c r="N138" s="175"/>
      <c r="O138" s="175"/>
      <c r="P138" s="175"/>
      <c r="Q138" s="183" t="str">
        <f t="shared" ref="Q138" si="270">IF(BK138="","",BX140)</f>
        <v/>
      </c>
      <c r="R138" s="172"/>
      <c r="S138" s="357" t="str">
        <f>IF((COUNTBLANK(E138:Q138)+COUNTBLANK(E139:Q139)+COUNTBLANK(E140:Q140))/3=COUNTBLANK(E138:Q138),"","Bitte alle drei Zeilen ausfüllen")</f>
        <v/>
      </c>
      <c r="T138" s="193"/>
      <c r="U138" s="193"/>
      <c r="V138" s="193"/>
      <c r="W138">
        <f t="shared" ref="W138:AH138" si="271">IF(E138=4.5,E139,0)</f>
        <v>0</v>
      </c>
      <c r="X138">
        <f t="shared" si="271"/>
        <v>0</v>
      </c>
      <c r="Y138">
        <f t="shared" si="271"/>
        <v>0</v>
      </c>
      <c r="Z138">
        <f t="shared" si="271"/>
        <v>0</v>
      </c>
      <c r="AA138">
        <f t="shared" si="271"/>
        <v>0</v>
      </c>
      <c r="AB138">
        <f t="shared" si="271"/>
        <v>0</v>
      </c>
      <c r="AC138">
        <f t="shared" si="271"/>
        <v>0</v>
      </c>
      <c r="AD138">
        <f t="shared" si="271"/>
        <v>0</v>
      </c>
      <c r="AE138">
        <f t="shared" si="271"/>
        <v>0</v>
      </c>
      <c r="AF138">
        <f t="shared" si="271"/>
        <v>0</v>
      </c>
      <c r="AG138">
        <f t="shared" si="271"/>
        <v>0</v>
      </c>
      <c r="AH138">
        <f t="shared" si="271"/>
        <v>0</v>
      </c>
      <c r="AJ138">
        <f t="shared" ref="AJ138:AU138" si="272">IF(E138=4.5,1,0)</f>
        <v>0</v>
      </c>
      <c r="AK138">
        <f t="shared" si="272"/>
        <v>0</v>
      </c>
      <c r="AL138">
        <f t="shared" si="272"/>
        <v>0</v>
      </c>
      <c r="AM138">
        <f t="shared" si="272"/>
        <v>0</v>
      </c>
      <c r="AN138">
        <f t="shared" si="272"/>
        <v>0</v>
      </c>
      <c r="AO138">
        <f t="shared" si="272"/>
        <v>0</v>
      </c>
      <c r="AP138">
        <f t="shared" si="272"/>
        <v>0</v>
      </c>
      <c r="AQ138">
        <f t="shared" si="272"/>
        <v>0</v>
      </c>
      <c r="AR138">
        <f t="shared" si="272"/>
        <v>0</v>
      </c>
      <c r="AS138">
        <f t="shared" si="272"/>
        <v>0</v>
      </c>
      <c r="AT138">
        <f t="shared" si="272"/>
        <v>0</v>
      </c>
      <c r="AU138">
        <f t="shared" si="272"/>
        <v>0</v>
      </c>
      <c r="BK138" s="340" t="str">
        <f>IF(ISNA(HLOOKUP(MAX($AY139:$BJ139),$AY139:$BJ140,2,FALSE)),"",IF(R139&gt;0,IF(COUNTIF($AY139:$BJ139,MAX($AY139:$BJ139))&gt;1,HLOOKUP(MAX($AY139:$BJ139),$AY139:$BJ140,2),HLOOKUP(MAX($AY139:$BJ139),$AY139:$BJ140,2,FALSE)),""))</f>
        <v/>
      </c>
      <c r="BL138" s="34">
        <f>IF(E140="",0,IF($Q140=E140,IF(COUNTIF(E140:$P140,E140)&gt;$R139,E138,$Q138),E138))</f>
        <v>0</v>
      </c>
      <c r="BM138" s="34">
        <f>IF(F140="",0,IF($Q140=F140,IF(COUNTIF(F140:$P140,F140)&gt;$R139,F138,$Q138),F138))</f>
        <v>0</v>
      </c>
      <c r="BN138" s="34">
        <f>IF(G140="",0,IF($Q140=G140,IF(COUNTIF(G140:$P140,G140)&gt;$R139,G138,$Q138),G138))</f>
        <v>0</v>
      </c>
      <c r="BO138" s="34">
        <f>IF(H140="",0,IF($Q140=H140,IF(COUNTIF(H140:$P140,H140)&gt;$R139,H138,$Q138),H138))</f>
        <v>0</v>
      </c>
      <c r="BP138" s="34">
        <f>IF(I140="",0,IF($Q140=I140,IF(COUNTIF(I140:$P140,I140)&gt;$R139,I138,$Q138),I138))</f>
        <v>0</v>
      </c>
      <c r="BQ138" s="34">
        <f>IF(J140="",0,IF($Q140=J140,IF(COUNTIF(J140:$P140,J140)&gt;$R139,J138,$Q138),J138))</f>
        <v>0</v>
      </c>
      <c r="BR138" s="34">
        <f>IF(K140="",0,IF($Q140=K140,IF(COUNTIF(K140:$P140,K140)&gt;$R139,K138,$Q138),K138))</f>
        <v>0</v>
      </c>
      <c r="BS138" s="34">
        <f>IF(L140="",0,IF($Q140=L140,IF(COUNTIF(L140:$P140,L140)&gt;$R139,L138,$Q138),L138))</f>
        <v>0</v>
      </c>
      <c r="BT138" s="34">
        <f>IF(M140="",0,IF($Q140=M140,IF(COUNTIF(M140:$P140,M140)&gt;$R139,M138,$Q138),M138))</f>
        <v>0</v>
      </c>
      <c r="BU138" s="34">
        <f>IF(N140="",0,IF($Q140=N140,IF(COUNTIF(N140:$P140,N140)&gt;$R139,N138,$Q138),N138))</f>
        <v>0</v>
      </c>
      <c r="BV138" s="34">
        <f>IF(O140="",0,IF($Q140=O140,IF(COUNTIF(O140:$P140,O140)&gt;$R139,O138,$Q138),O138))</f>
        <v>0</v>
      </c>
      <c r="BW138" s="34">
        <f>IF(P140="",0,IF($Q140=P140,IF(COUNTIF(P140:$P140,P140)&gt;$R139,P138,$Q138),P138))</f>
        <v>0</v>
      </c>
      <c r="BX138">
        <f>IF(P138="",IF(O138="",IF(N138="",IF(M138="",IF(L138="",IF(K138="",IF(J138="",IF(I138="",H138,I138),J138),K138),L138),M138),N138),O138),P138)</f>
        <v>0</v>
      </c>
    </row>
    <row r="139" spans="1:76" ht="12.75" customHeight="1" x14ac:dyDescent="0.2">
      <c r="A139" s="348"/>
      <c r="B139" s="351"/>
      <c r="C139" s="345"/>
      <c r="D139" s="176" t="s">
        <v>42</v>
      </c>
      <c r="E139" s="252"/>
      <c r="F139" s="252"/>
      <c r="G139" s="252"/>
      <c r="H139" s="252"/>
      <c r="I139" s="252"/>
      <c r="J139" s="252"/>
      <c r="K139" s="252"/>
      <c r="L139" s="252"/>
      <c r="M139" s="175"/>
      <c r="N139" s="175"/>
      <c r="O139" s="175"/>
      <c r="P139" s="175"/>
      <c r="Q139" s="183"/>
      <c r="R139" s="35">
        <f>IF(R138&lt;15,0,IF(R138&lt;30,1,IF(R138&lt;45,2,3)))</f>
        <v>0</v>
      </c>
      <c r="S139" s="358"/>
      <c r="T139" s="193"/>
      <c r="U139" s="193"/>
      <c r="V139" s="193"/>
      <c r="AY139" t="str">
        <f t="shared" ref="AY139:BJ139" si="273">IF(AY140="","",COUNTIF($E140:$P140,AY140))</f>
        <v/>
      </c>
      <c r="AZ139" t="str">
        <f t="shared" si="273"/>
        <v/>
      </c>
      <c r="BA139" t="str">
        <f t="shared" si="273"/>
        <v/>
      </c>
      <c r="BB139" t="str">
        <f t="shared" si="273"/>
        <v/>
      </c>
      <c r="BC139" t="str">
        <f t="shared" si="273"/>
        <v/>
      </c>
      <c r="BD139" t="str">
        <f t="shared" si="273"/>
        <v/>
      </c>
      <c r="BE139" t="str">
        <f t="shared" si="273"/>
        <v/>
      </c>
      <c r="BF139" t="str">
        <f t="shared" si="273"/>
        <v/>
      </c>
      <c r="BG139" t="str">
        <f t="shared" si="273"/>
        <v/>
      </c>
      <c r="BH139" t="str">
        <f t="shared" si="273"/>
        <v/>
      </c>
      <c r="BI139" t="str">
        <f t="shared" si="273"/>
        <v/>
      </c>
      <c r="BJ139" t="str">
        <f t="shared" si="273"/>
        <v/>
      </c>
      <c r="BK139" s="340"/>
      <c r="BL139" s="34">
        <f>IF($Q140=E140,IF(COUNTIF(E140:$P140,E140)&gt;$R139,E139,$Q139),E139)</f>
        <v>0</v>
      </c>
      <c r="BM139" s="34">
        <f>IF($Q140=F140,IF(COUNTIF(F140:$P140,F140)&gt;$R139,F139,$Q139),F139)</f>
        <v>0</v>
      </c>
      <c r="BN139" s="34">
        <f>IF($Q140=G140,IF(COUNTIF(G140:$P140,G140)&gt;$R139,G139,$Q139),G139)</f>
        <v>0</v>
      </c>
      <c r="BO139" s="34">
        <f>IF($Q140=H140,IF(COUNTIF(H140:$P140,H140)&gt;$R139,H139,$Q139),H139)</f>
        <v>0</v>
      </c>
      <c r="BP139" s="34">
        <f>IF($Q140=I140,IF(COUNTIF(I140:$P140,I140)&gt;$R139,I139,$Q139),I139)</f>
        <v>0</v>
      </c>
      <c r="BQ139" s="34">
        <f>IF($Q140=J140,IF(COUNTIF(J140:$P140,J140)&gt;$R139,J139,$Q139),J139)</f>
        <v>0</v>
      </c>
      <c r="BR139" s="34">
        <f>IF($Q140=K140,IF(COUNTIF(K140:$P140,K140)&gt;$R139,K139,$Q139),K139)</f>
        <v>0</v>
      </c>
      <c r="BS139" s="34">
        <f>IF($Q140=L140,IF(COUNTIF(L140:$P140,L140)&gt;$R139,L139,$Q139),L139)</f>
        <v>0</v>
      </c>
      <c r="BT139" s="34">
        <f>IF($Q140=M140,IF(COUNTIF(M140:$P140,M140)&gt;$R139,M139,$Q139),M139)</f>
        <v>0</v>
      </c>
      <c r="BU139" s="34">
        <f>IF($Q140=N140,IF(COUNTIF(N140:$P140,N140)&gt;$R139,N139,$Q139),N139)</f>
        <v>0</v>
      </c>
      <c r="BV139" s="34">
        <f>IF($Q140=O140,IF(COUNTIF(O140:$P140,O140)&gt;$R139,O139,$Q139),O139)</f>
        <v>0</v>
      </c>
      <c r="BW139" s="34">
        <f>IF($Q140=P140,IF(COUNTIF(P140:$P140,P140)&gt;$R139,P139,$Q139),P139)</f>
        <v>0</v>
      </c>
      <c r="BX139" t="str">
        <f>IF(BX138="",IF(G138="",IF(F138="",E138,F138),G138),"")</f>
        <v/>
      </c>
    </row>
    <row r="140" spans="1:76" ht="12.75" customHeight="1" x14ac:dyDescent="0.2">
      <c r="A140" s="349"/>
      <c r="B140" s="352"/>
      <c r="C140" s="346"/>
      <c r="D140" s="177" t="s">
        <v>44</v>
      </c>
      <c r="E140" s="252" t="str">
        <f>IF(E138&gt;0,1,"")</f>
        <v/>
      </c>
      <c r="F140" s="252" t="str">
        <f t="shared" ref="F140:P140" si="274">IF(F138&gt;0,1,"")</f>
        <v/>
      </c>
      <c r="G140" s="252" t="str">
        <f t="shared" si="274"/>
        <v/>
      </c>
      <c r="H140" s="252" t="str">
        <f t="shared" si="274"/>
        <v/>
      </c>
      <c r="I140" s="252" t="str">
        <f t="shared" si="274"/>
        <v/>
      </c>
      <c r="J140" s="252" t="str">
        <f t="shared" si="274"/>
        <v/>
      </c>
      <c r="K140" s="252" t="str">
        <f t="shared" si="274"/>
        <v/>
      </c>
      <c r="L140" s="252" t="str">
        <f t="shared" si="274"/>
        <v/>
      </c>
      <c r="M140" s="175" t="str">
        <f t="shared" si="274"/>
        <v/>
      </c>
      <c r="N140" s="175" t="str">
        <f t="shared" si="274"/>
        <v/>
      </c>
      <c r="O140" s="175" t="str">
        <f t="shared" si="274"/>
        <v/>
      </c>
      <c r="P140" s="175" t="str">
        <f t="shared" si="274"/>
        <v/>
      </c>
      <c r="Q140" s="184" t="str">
        <f t="shared" ref="Q140" si="275">IF(BK138="","",BK138)</f>
        <v/>
      </c>
      <c r="R140" s="38" t="str">
        <f>IF(BK138="","",BK138)</f>
        <v/>
      </c>
      <c r="S140" s="359"/>
      <c r="T140" s="193"/>
      <c r="U140" s="193"/>
      <c r="V140" s="193"/>
      <c r="AY140" t="str">
        <f>IF(E140="","",E140)</f>
        <v/>
      </c>
      <c r="AZ140" t="str">
        <f>IF(OR(E140=F140,COUNTIF($AY140:AY140,F140)&gt;0),"",F140)</f>
        <v/>
      </c>
      <c r="BA140" t="str">
        <f>IF(OR(F140=G140,COUNTIF($AY140:AZ140,G140)&gt;0),"",G140)</f>
        <v/>
      </c>
      <c r="BB140" t="str">
        <f>IF(OR(G140=H140,COUNTIF($AY140:BA140,H140)&gt;0),"",H140)</f>
        <v/>
      </c>
      <c r="BC140" t="str">
        <f>IF(OR(H140=I140,COUNTIF($AY140:BB140,I140)&gt;0),"",I140)</f>
        <v/>
      </c>
      <c r="BD140" t="str">
        <f>IF(OR(I140=J140,COUNTIF($AY140:BC140,J140)&gt;0),"",J140)</f>
        <v/>
      </c>
      <c r="BE140" t="str">
        <f>IF(OR(J140=K140,COUNTIF($AY140:BD140,K140)&gt;0),"",K140)</f>
        <v/>
      </c>
      <c r="BF140" t="str">
        <f>IF(OR(K140=L140,COUNTIF($AY140:BE140,L140)&gt;0),"",L140)</f>
        <v/>
      </c>
      <c r="BG140" t="str">
        <f>IF(OR(L140=M140,COUNTIF($AY140:BF140,M140)&gt;0),"",M140)</f>
        <v/>
      </c>
      <c r="BH140" t="str">
        <f>IF(OR(M140=N140,COUNTIF($AY140:BG140,N140)&gt;0),"",N140)</f>
        <v/>
      </c>
      <c r="BI140" t="str">
        <f>IF(OR(N140=O140,COUNTIF($AY140:BH140,O140)&gt;0),"",O140)</f>
        <v/>
      </c>
      <c r="BJ140" t="str">
        <f>IF(OR(O140=P140,COUNTIF($AY140:BI140,P140)&gt;0),"",P140)</f>
        <v/>
      </c>
      <c r="BK140" s="340"/>
      <c r="BL140" s="34" t="str">
        <f>IF($Q140=E140,IF(COUNTIF(E140:$P140,E140)&gt;$R139,E140,$Q140),E140)</f>
        <v/>
      </c>
      <c r="BM140" s="34" t="str">
        <f>IF($Q140=F140,IF(COUNTIF(F140:$P140,F140)&gt;$R139,F140,$Q140),F140)</f>
        <v/>
      </c>
      <c r="BN140" s="34" t="str">
        <f>IF($Q140=G140,IF(COUNTIF(G140:$P140,G140)&gt;$R139,G140,$Q140),G140)</f>
        <v/>
      </c>
      <c r="BO140" s="34" t="str">
        <f>IF($Q140=H140,IF(COUNTIF(H140:$P140,H140)&gt;$R139,H140,$Q140),H140)</f>
        <v/>
      </c>
      <c r="BP140" s="34" t="str">
        <f>IF($Q140=I140,IF(COUNTIF(I140:$P140,I140)&gt;$R139,I140,$Q140),I140)</f>
        <v/>
      </c>
      <c r="BQ140" s="34" t="str">
        <f>IF($Q140=J140,IF(COUNTIF(J140:$P140,J140)&gt;$R139,J140,$Q140),J140)</f>
        <v/>
      </c>
      <c r="BR140" s="34" t="str">
        <f>IF($Q140=K140,IF(COUNTIF(K140:$P140,K140)&gt;$R139,K140,$Q140),K140)</f>
        <v/>
      </c>
      <c r="BS140" s="34" t="str">
        <f>IF($Q140=L140,IF(COUNTIF(L140:$P140,L140)&gt;$R139,L140,$Q140),L140)</f>
        <v/>
      </c>
      <c r="BT140" s="34" t="str">
        <f>IF($Q140=M140,IF(COUNTIF(M140:$P140,M140)&gt;$R139,M140,$Q140),M140)</f>
        <v/>
      </c>
      <c r="BU140" s="34" t="str">
        <f>IF($Q140=N140,IF(COUNTIF(N140:$P140,N140)&gt;$R139,N140,$Q140),N140)</f>
        <v/>
      </c>
      <c r="BV140" s="34" t="str">
        <f>IF($Q140=O140,IF(COUNTIF(O140:$P140,O140)&gt;$R139,O140,$Q140),O140)</f>
        <v/>
      </c>
      <c r="BW140" s="34" t="str">
        <f>IF($Q140=P140,IF(COUNTIF(P140:$P140,P140)&gt;$R139,P140,$Q140),P140)</f>
        <v/>
      </c>
      <c r="BX140" t="str">
        <f>IF(BX138&gt;0,BX138,BX139)</f>
        <v/>
      </c>
    </row>
    <row r="141" spans="1:76" ht="12.75" customHeight="1" x14ac:dyDescent="0.2">
      <c r="A141" s="347">
        <v>47</v>
      </c>
      <c r="B141" s="350"/>
      <c r="C141" s="344"/>
      <c r="D141" s="176" t="s">
        <v>38</v>
      </c>
      <c r="E141" s="252"/>
      <c r="F141" s="252"/>
      <c r="G141" s="252"/>
      <c r="H141" s="252"/>
      <c r="I141" s="252"/>
      <c r="J141" s="252"/>
      <c r="K141" s="252"/>
      <c r="L141" s="252"/>
      <c r="M141" s="175"/>
      <c r="N141" s="175"/>
      <c r="O141" s="175"/>
      <c r="P141" s="175"/>
      <c r="Q141" s="183" t="str">
        <f t="shared" ref="Q141" si="276">IF(BK141="","",BX143)</f>
        <v/>
      </c>
      <c r="R141" s="172"/>
      <c r="S141" s="357" t="str">
        <f>IF((COUNTBLANK(E141:Q141)+COUNTBLANK(E142:Q142)+COUNTBLANK(E143:Q143))/3=COUNTBLANK(E141:Q141),"","Bitte alle drei Zeilen ausfüllen")</f>
        <v/>
      </c>
      <c r="T141" s="193"/>
      <c r="U141" s="193"/>
      <c r="V141" s="193"/>
      <c r="W141">
        <f t="shared" ref="W141:AH141" si="277">IF(E141=4.5,E142,0)</f>
        <v>0</v>
      </c>
      <c r="X141">
        <f t="shared" si="277"/>
        <v>0</v>
      </c>
      <c r="Y141">
        <f t="shared" si="277"/>
        <v>0</v>
      </c>
      <c r="Z141">
        <f t="shared" si="277"/>
        <v>0</v>
      </c>
      <c r="AA141">
        <f t="shared" si="277"/>
        <v>0</v>
      </c>
      <c r="AB141">
        <f t="shared" si="277"/>
        <v>0</v>
      </c>
      <c r="AC141">
        <f t="shared" si="277"/>
        <v>0</v>
      </c>
      <c r="AD141">
        <f t="shared" si="277"/>
        <v>0</v>
      </c>
      <c r="AE141">
        <f t="shared" si="277"/>
        <v>0</v>
      </c>
      <c r="AF141">
        <f t="shared" si="277"/>
        <v>0</v>
      </c>
      <c r="AG141">
        <f t="shared" si="277"/>
        <v>0</v>
      </c>
      <c r="AH141">
        <f t="shared" si="277"/>
        <v>0</v>
      </c>
      <c r="AJ141">
        <f t="shared" ref="AJ141:AU141" si="278">IF(E141=4.5,1,0)</f>
        <v>0</v>
      </c>
      <c r="AK141">
        <f t="shared" si="278"/>
        <v>0</v>
      </c>
      <c r="AL141">
        <f t="shared" si="278"/>
        <v>0</v>
      </c>
      <c r="AM141">
        <f t="shared" si="278"/>
        <v>0</v>
      </c>
      <c r="AN141">
        <f t="shared" si="278"/>
        <v>0</v>
      </c>
      <c r="AO141">
        <f t="shared" si="278"/>
        <v>0</v>
      </c>
      <c r="AP141">
        <f t="shared" si="278"/>
        <v>0</v>
      </c>
      <c r="AQ141">
        <f t="shared" si="278"/>
        <v>0</v>
      </c>
      <c r="AR141">
        <f t="shared" si="278"/>
        <v>0</v>
      </c>
      <c r="AS141">
        <f t="shared" si="278"/>
        <v>0</v>
      </c>
      <c r="AT141">
        <f t="shared" si="278"/>
        <v>0</v>
      </c>
      <c r="AU141">
        <f t="shared" si="278"/>
        <v>0</v>
      </c>
      <c r="BK141" s="340" t="str">
        <f>IF(ISNA(HLOOKUP(MAX($AY142:$BJ142),$AY142:$BJ143,2,FALSE)),"",IF(R142&gt;0,IF(COUNTIF($AY142:$BJ142,MAX($AY142:$BJ142))&gt;1,HLOOKUP(MAX($AY142:$BJ142),$AY142:$BJ143,2),HLOOKUP(MAX($AY142:$BJ142),$AY142:$BJ143,2,FALSE)),""))</f>
        <v/>
      </c>
      <c r="BL141" s="34">
        <f>IF(E143="",0,IF($Q143=E143,IF(COUNTIF(E143:$P143,E143)&gt;$R142,E141,$Q141),E141))</f>
        <v>0</v>
      </c>
      <c r="BM141" s="34">
        <f>IF(F143="",0,IF($Q143=F143,IF(COUNTIF(F143:$P143,F143)&gt;$R142,F141,$Q141),F141))</f>
        <v>0</v>
      </c>
      <c r="BN141" s="34">
        <f>IF(G143="",0,IF($Q143=G143,IF(COUNTIF(G143:$P143,G143)&gt;$R142,G141,$Q141),G141))</f>
        <v>0</v>
      </c>
      <c r="BO141" s="34">
        <f>IF(H143="",0,IF($Q143=H143,IF(COUNTIF(H143:$P143,H143)&gt;$R142,H141,$Q141),H141))</f>
        <v>0</v>
      </c>
      <c r="BP141" s="34">
        <f>IF(I143="",0,IF($Q143=I143,IF(COUNTIF(I143:$P143,I143)&gt;$R142,I141,$Q141),I141))</f>
        <v>0</v>
      </c>
      <c r="BQ141" s="34">
        <f>IF(J143="",0,IF($Q143=J143,IF(COUNTIF(J143:$P143,J143)&gt;$R142,J141,$Q141),J141))</f>
        <v>0</v>
      </c>
      <c r="BR141" s="34">
        <f>IF(K143="",0,IF($Q143=K143,IF(COUNTIF(K143:$P143,K143)&gt;$R142,K141,$Q141),K141))</f>
        <v>0</v>
      </c>
      <c r="BS141" s="34">
        <f>IF(L143="",0,IF($Q143=L143,IF(COUNTIF(L143:$P143,L143)&gt;$R142,L141,$Q141),L141))</f>
        <v>0</v>
      </c>
      <c r="BT141" s="34">
        <f>IF(M143="",0,IF($Q143=M143,IF(COUNTIF(M143:$P143,M143)&gt;$R142,M141,$Q141),M141))</f>
        <v>0</v>
      </c>
      <c r="BU141" s="34">
        <f>IF(N143="",0,IF($Q143=N143,IF(COUNTIF(N143:$P143,N143)&gt;$R142,N141,$Q141),N141))</f>
        <v>0</v>
      </c>
      <c r="BV141" s="34">
        <f>IF(O143="",0,IF($Q143=O143,IF(COUNTIF(O143:$P143,O143)&gt;$R142,O141,$Q141),O141))</f>
        <v>0</v>
      </c>
      <c r="BW141" s="34">
        <f>IF(P143="",0,IF($Q143=P143,IF(COUNTIF(P143:$P143,P143)&gt;$R142,P141,$Q141),P141))</f>
        <v>0</v>
      </c>
      <c r="BX141">
        <f>IF(P141="",IF(O141="",IF(N141="",IF(M141="",IF(L141="",IF(K141="",IF(J141="",IF(I141="",H141,I141),J141),K141),L141),M141),N141),O141),P141)</f>
        <v>0</v>
      </c>
    </row>
    <row r="142" spans="1:76" ht="12.75" customHeight="1" x14ac:dyDescent="0.2">
      <c r="A142" s="348"/>
      <c r="B142" s="351"/>
      <c r="C142" s="345"/>
      <c r="D142" s="176" t="s">
        <v>42</v>
      </c>
      <c r="E142" s="252"/>
      <c r="F142" s="252"/>
      <c r="G142" s="252"/>
      <c r="H142" s="252"/>
      <c r="I142" s="252"/>
      <c r="J142" s="252"/>
      <c r="K142" s="252"/>
      <c r="L142" s="252"/>
      <c r="M142" s="175"/>
      <c r="N142" s="175"/>
      <c r="O142" s="175"/>
      <c r="P142" s="175"/>
      <c r="Q142" s="183"/>
      <c r="R142" s="35">
        <f>IF(R141&lt;15,0,IF(R141&lt;30,1,IF(R141&lt;45,2,3)))</f>
        <v>0</v>
      </c>
      <c r="S142" s="358"/>
      <c r="V142" s="193"/>
      <c r="AY142" t="str">
        <f t="shared" ref="AY142:BJ142" si="279">IF(AY143="","",COUNTIF($E143:$P143,AY143))</f>
        <v/>
      </c>
      <c r="AZ142" t="str">
        <f t="shared" si="279"/>
        <v/>
      </c>
      <c r="BA142" t="str">
        <f t="shared" si="279"/>
        <v/>
      </c>
      <c r="BB142" t="str">
        <f t="shared" si="279"/>
        <v/>
      </c>
      <c r="BC142" t="str">
        <f t="shared" si="279"/>
        <v/>
      </c>
      <c r="BD142" t="str">
        <f t="shared" si="279"/>
        <v/>
      </c>
      <c r="BE142" t="str">
        <f t="shared" si="279"/>
        <v/>
      </c>
      <c r="BF142" t="str">
        <f t="shared" si="279"/>
        <v/>
      </c>
      <c r="BG142" t="str">
        <f t="shared" si="279"/>
        <v/>
      </c>
      <c r="BH142" t="str">
        <f t="shared" si="279"/>
        <v/>
      </c>
      <c r="BI142" t="str">
        <f t="shared" si="279"/>
        <v/>
      </c>
      <c r="BJ142" t="str">
        <f t="shared" si="279"/>
        <v/>
      </c>
      <c r="BK142" s="340"/>
      <c r="BL142" s="34">
        <f>IF($Q143=E143,IF(COUNTIF(E143:$P143,E143)&gt;$R142,E142,$Q142),E142)</f>
        <v>0</v>
      </c>
      <c r="BM142" s="34">
        <f>IF($Q143=F143,IF(COUNTIF(F143:$P143,F143)&gt;$R142,F142,$Q142),F142)</f>
        <v>0</v>
      </c>
      <c r="BN142" s="34">
        <f>IF($Q143=G143,IF(COUNTIF(G143:$P143,G143)&gt;$R142,G142,$Q142),G142)</f>
        <v>0</v>
      </c>
      <c r="BO142" s="34">
        <f>IF($Q143=H143,IF(COUNTIF(H143:$P143,H143)&gt;$R142,H142,$Q142),H142)</f>
        <v>0</v>
      </c>
      <c r="BP142" s="34">
        <f>IF($Q143=I143,IF(COUNTIF(I143:$P143,I143)&gt;$R142,I142,$Q142),I142)</f>
        <v>0</v>
      </c>
      <c r="BQ142" s="34">
        <f>IF($Q143=J143,IF(COUNTIF(J143:$P143,J143)&gt;$R142,J142,$Q142),J142)</f>
        <v>0</v>
      </c>
      <c r="BR142" s="34">
        <f>IF($Q143=K143,IF(COUNTIF(K143:$P143,K143)&gt;$R142,K142,$Q142),K142)</f>
        <v>0</v>
      </c>
      <c r="BS142" s="34">
        <f>IF($Q143=L143,IF(COUNTIF(L143:$P143,L143)&gt;$R142,L142,$Q142),L142)</f>
        <v>0</v>
      </c>
      <c r="BT142" s="34">
        <f>IF($Q143=M143,IF(COUNTIF(M143:$P143,M143)&gt;$R142,M142,$Q142),M142)</f>
        <v>0</v>
      </c>
      <c r="BU142" s="34">
        <f>IF($Q143=N143,IF(COUNTIF(N143:$P143,N143)&gt;$R142,N142,$Q142),N142)</f>
        <v>0</v>
      </c>
      <c r="BV142" s="34">
        <f>IF($Q143=O143,IF(COUNTIF(O143:$P143,O143)&gt;$R142,O142,$Q142),O142)</f>
        <v>0</v>
      </c>
      <c r="BW142" s="34">
        <f>IF($Q143=P143,IF(COUNTIF(P143:$P143,P143)&gt;$R142,P142,$Q142),P142)</f>
        <v>0</v>
      </c>
      <c r="BX142" t="str">
        <f>IF(BX141="",IF(G141="",IF(F141="",E141,F141),G141),"")</f>
        <v/>
      </c>
    </row>
    <row r="143" spans="1:76" ht="12.75" customHeight="1" x14ac:dyDescent="0.2">
      <c r="A143" s="349"/>
      <c r="B143" s="352"/>
      <c r="C143" s="346"/>
      <c r="D143" s="177" t="s">
        <v>44</v>
      </c>
      <c r="E143" s="252" t="str">
        <f>IF(E141&gt;0,1,"")</f>
        <v/>
      </c>
      <c r="F143" s="252" t="str">
        <f t="shared" ref="F143:P143" si="280">IF(F141&gt;0,1,"")</f>
        <v/>
      </c>
      <c r="G143" s="252" t="str">
        <f t="shared" si="280"/>
        <v/>
      </c>
      <c r="H143" s="252" t="str">
        <f t="shared" si="280"/>
        <v/>
      </c>
      <c r="I143" s="252" t="str">
        <f t="shared" si="280"/>
        <v/>
      </c>
      <c r="J143" s="252" t="str">
        <f t="shared" si="280"/>
        <v/>
      </c>
      <c r="K143" s="252" t="str">
        <f t="shared" si="280"/>
        <v/>
      </c>
      <c r="L143" s="252" t="str">
        <f t="shared" si="280"/>
        <v/>
      </c>
      <c r="M143" s="175" t="str">
        <f t="shared" si="280"/>
        <v/>
      </c>
      <c r="N143" s="175" t="str">
        <f t="shared" si="280"/>
        <v/>
      </c>
      <c r="O143" s="175" t="str">
        <f t="shared" si="280"/>
        <v/>
      </c>
      <c r="P143" s="175" t="str">
        <f t="shared" si="280"/>
        <v/>
      </c>
      <c r="Q143" s="184" t="str">
        <f t="shared" ref="Q143" si="281">IF(BK141="","",BK141)</f>
        <v/>
      </c>
      <c r="R143" s="38" t="str">
        <f>IF(BK141="","",BK141)</f>
        <v/>
      </c>
      <c r="S143" s="359"/>
      <c r="V143" s="193"/>
      <c r="AY143" t="str">
        <f>IF(E143="","",E143)</f>
        <v/>
      </c>
      <c r="AZ143" t="str">
        <f>IF(OR(E143=F143,COUNTIF($AY143:AY143,F143)&gt;0),"",F143)</f>
        <v/>
      </c>
      <c r="BA143" t="str">
        <f>IF(OR(F143=G143,COUNTIF($AY143:AZ143,G143)&gt;0),"",G143)</f>
        <v/>
      </c>
      <c r="BB143" t="str">
        <f>IF(OR(G143=H143,COUNTIF($AY143:BA143,H143)&gt;0),"",H143)</f>
        <v/>
      </c>
      <c r="BC143" t="str">
        <f>IF(OR(H143=I143,COUNTIF($AY143:BB143,I143)&gt;0),"",I143)</f>
        <v/>
      </c>
      <c r="BD143" t="str">
        <f>IF(OR(I143=J143,COUNTIF($AY143:BC143,J143)&gt;0),"",J143)</f>
        <v/>
      </c>
      <c r="BE143" t="str">
        <f>IF(OR(J143=K143,COUNTIF($AY143:BD143,K143)&gt;0),"",K143)</f>
        <v/>
      </c>
      <c r="BF143" t="str">
        <f>IF(OR(K143=L143,COUNTIF($AY143:BE143,L143)&gt;0),"",L143)</f>
        <v/>
      </c>
      <c r="BG143" t="str">
        <f>IF(OR(L143=M143,COUNTIF($AY143:BF143,M143)&gt;0),"",M143)</f>
        <v/>
      </c>
      <c r="BH143" t="str">
        <f>IF(OR(M143=N143,COUNTIF($AY143:BG143,N143)&gt;0),"",N143)</f>
        <v/>
      </c>
      <c r="BI143" t="str">
        <f>IF(OR(N143=O143,COUNTIF($AY143:BH143,O143)&gt;0),"",O143)</f>
        <v/>
      </c>
      <c r="BJ143" t="str">
        <f>IF(OR(O143=P143,COUNTIF($AY143:BI143,P143)&gt;0),"",P143)</f>
        <v/>
      </c>
      <c r="BK143" s="340"/>
      <c r="BL143" s="34" t="str">
        <f>IF($Q143=E143,IF(COUNTIF(E143:$P143,E143)&gt;$R142,E143,$Q143),E143)</f>
        <v/>
      </c>
      <c r="BM143" s="34" t="str">
        <f>IF($Q143=F143,IF(COUNTIF(F143:$P143,F143)&gt;$R142,F143,$Q143),F143)</f>
        <v/>
      </c>
      <c r="BN143" s="34" t="str">
        <f>IF($Q143=G143,IF(COUNTIF(G143:$P143,G143)&gt;$R142,G143,$Q143),G143)</f>
        <v/>
      </c>
      <c r="BO143" s="34" t="str">
        <f>IF($Q143=H143,IF(COUNTIF(H143:$P143,H143)&gt;$R142,H143,$Q143),H143)</f>
        <v/>
      </c>
      <c r="BP143" s="34" t="str">
        <f>IF($Q143=I143,IF(COUNTIF(I143:$P143,I143)&gt;$R142,I143,$Q143),I143)</f>
        <v/>
      </c>
      <c r="BQ143" s="34" t="str">
        <f>IF($Q143=J143,IF(COUNTIF(J143:$P143,J143)&gt;$R142,J143,$Q143),J143)</f>
        <v/>
      </c>
      <c r="BR143" s="34" t="str">
        <f>IF($Q143=K143,IF(COUNTIF(K143:$P143,K143)&gt;$R142,K143,$Q143),K143)</f>
        <v/>
      </c>
      <c r="BS143" s="34" t="str">
        <f>IF($Q143=L143,IF(COUNTIF(L143:$P143,L143)&gt;$R142,L143,$Q143),L143)</f>
        <v/>
      </c>
      <c r="BT143" s="34" t="str">
        <f>IF($Q143=M143,IF(COUNTIF(M143:$P143,M143)&gt;$R142,M143,$Q143),M143)</f>
        <v/>
      </c>
      <c r="BU143" s="34" t="str">
        <f>IF($Q143=N143,IF(COUNTIF(N143:$P143,N143)&gt;$R142,N143,$Q143),N143)</f>
        <v/>
      </c>
      <c r="BV143" s="34" t="str">
        <f>IF($Q143=O143,IF(COUNTIF(O143:$P143,O143)&gt;$R142,O143,$Q143),O143)</f>
        <v/>
      </c>
      <c r="BW143" s="34" t="str">
        <f>IF($Q143=P143,IF(COUNTIF(P143:$P143,P143)&gt;$R142,P143,$Q143),P143)</f>
        <v/>
      </c>
      <c r="BX143" t="str">
        <f>IF(BX141&gt;0,BX141,BX142)</f>
        <v/>
      </c>
    </row>
    <row r="144" spans="1:76" ht="12.75" customHeight="1" x14ac:dyDescent="0.2">
      <c r="A144" s="347">
        <v>48</v>
      </c>
      <c r="B144" s="350"/>
      <c r="C144" s="344"/>
      <c r="D144" s="176" t="s">
        <v>38</v>
      </c>
      <c r="E144" s="252"/>
      <c r="F144" s="252"/>
      <c r="G144" s="252"/>
      <c r="H144" s="252"/>
      <c r="I144" s="252"/>
      <c r="J144" s="252"/>
      <c r="K144" s="252"/>
      <c r="L144" s="252"/>
      <c r="M144" s="175"/>
      <c r="N144" s="175"/>
      <c r="O144" s="175"/>
      <c r="P144" s="175"/>
      <c r="Q144" s="183" t="str">
        <f t="shared" ref="Q144" si="282">IF(BK144="","",BX146)</f>
        <v/>
      </c>
      <c r="R144" s="172"/>
      <c r="S144" s="341" t="str">
        <f>IF((COUNTBLANK(E144:Q144)+COUNTBLANK(E145:Q145)+COUNTBLANK(E146:Q146))/3=COUNTBLANK(E144:Q144),"","Bitte alle drei Zeilen ausfüllen")</f>
        <v/>
      </c>
      <c r="W144">
        <f t="shared" ref="W144:AH144" si="283">IF(E144=4.5,E145,0)</f>
        <v>0</v>
      </c>
      <c r="X144">
        <f t="shared" si="283"/>
        <v>0</v>
      </c>
      <c r="Y144">
        <f t="shared" si="283"/>
        <v>0</v>
      </c>
      <c r="Z144">
        <f t="shared" si="283"/>
        <v>0</v>
      </c>
      <c r="AA144">
        <f t="shared" si="283"/>
        <v>0</v>
      </c>
      <c r="AB144">
        <f t="shared" si="283"/>
        <v>0</v>
      </c>
      <c r="AC144">
        <f t="shared" si="283"/>
        <v>0</v>
      </c>
      <c r="AD144">
        <f t="shared" si="283"/>
        <v>0</v>
      </c>
      <c r="AE144">
        <f t="shared" si="283"/>
        <v>0</v>
      </c>
      <c r="AF144">
        <f t="shared" si="283"/>
        <v>0</v>
      </c>
      <c r="AG144">
        <f t="shared" si="283"/>
        <v>0</v>
      </c>
      <c r="AH144">
        <f t="shared" si="283"/>
        <v>0</v>
      </c>
      <c r="AJ144">
        <f t="shared" ref="AJ144:AU144" si="284">IF(E144=4.5,1,0)</f>
        <v>0</v>
      </c>
      <c r="AK144">
        <f t="shared" si="284"/>
        <v>0</v>
      </c>
      <c r="AL144">
        <f t="shared" si="284"/>
        <v>0</v>
      </c>
      <c r="AM144">
        <f t="shared" si="284"/>
        <v>0</v>
      </c>
      <c r="AN144">
        <f t="shared" si="284"/>
        <v>0</v>
      </c>
      <c r="AO144">
        <f t="shared" si="284"/>
        <v>0</v>
      </c>
      <c r="AP144">
        <f t="shared" si="284"/>
        <v>0</v>
      </c>
      <c r="AQ144">
        <f t="shared" si="284"/>
        <v>0</v>
      </c>
      <c r="AR144">
        <f t="shared" si="284"/>
        <v>0</v>
      </c>
      <c r="AS144">
        <f t="shared" si="284"/>
        <v>0</v>
      </c>
      <c r="AT144">
        <f t="shared" si="284"/>
        <v>0</v>
      </c>
      <c r="AU144">
        <f t="shared" si="284"/>
        <v>0</v>
      </c>
      <c r="BK144" s="340" t="str">
        <f>IF(ISNA(HLOOKUP(MAX($AY145:$BJ145),$AY145:$BJ146,2,FALSE)),"",IF(R145&gt;0,IF(COUNTIF($AY145:$BJ145,MAX($AY145:$BJ145))&gt;1,HLOOKUP(MAX($AY145:$BJ145),$AY145:$BJ146,2),HLOOKUP(MAX($AY145:$BJ145),$AY145:$BJ146,2,FALSE)),""))</f>
        <v/>
      </c>
      <c r="BL144" s="34">
        <f>IF(E146="",0,IF($Q146=E146,IF(COUNTIF(E146:$P146,E146)&gt;$R145,E144,$Q144),E144))</f>
        <v>0</v>
      </c>
      <c r="BM144" s="34">
        <f>IF(F146="",0,IF($Q146=F146,IF(COUNTIF(F146:$P146,F146)&gt;$R145,F144,$Q144),F144))</f>
        <v>0</v>
      </c>
      <c r="BN144" s="34">
        <f>IF(G146="",0,IF($Q146=G146,IF(COUNTIF(G146:$P146,G146)&gt;$R145,G144,$Q144),G144))</f>
        <v>0</v>
      </c>
      <c r="BO144" s="34">
        <f>IF(H146="",0,IF($Q146=H146,IF(COUNTIF(H146:$P146,H146)&gt;$R145,H144,$Q144),H144))</f>
        <v>0</v>
      </c>
      <c r="BP144" s="34">
        <f>IF(I146="",0,IF($Q146=I146,IF(COUNTIF(I146:$P146,I146)&gt;$R145,I144,$Q144),I144))</f>
        <v>0</v>
      </c>
      <c r="BQ144" s="34">
        <f>IF(J146="",0,IF($Q146=J146,IF(COUNTIF(J146:$P146,J146)&gt;$R145,J144,$Q144),J144))</f>
        <v>0</v>
      </c>
      <c r="BR144" s="34">
        <f>IF(K146="",0,IF($Q146=K146,IF(COUNTIF(K146:$P146,K146)&gt;$R145,K144,$Q144),K144))</f>
        <v>0</v>
      </c>
      <c r="BS144" s="34">
        <f>IF(L146="",0,IF($Q146=L146,IF(COUNTIF(L146:$P146,L146)&gt;$R145,L144,$Q144),L144))</f>
        <v>0</v>
      </c>
      <c r="BT144" s="34">
        <f>IF(M146="",0,IF($Q146=M146,IF(COUNTIF(M146:$P146,M146)&gt;$R145,M144,$Q144),M144))</f>
        <v>0</v>
      </c>
      <c r="BU144" s="34">
        <f>IF(N146="",0,IF($Q146=N146,IF(COUNTIF(N146:$P146,N146)&gt;$R145,N144,$Q144),N144))</f>
        <v>0</v>
      </c>
      <c r="BV144" s="34">
        <f>IF(O146="",0,IF($Q146=O146,IF(COUNTIF(O146:$P146,O146)&gt;$R145,O144,$Q144),O144))</f>
        <v>0</v>
      </c>
      <c r="BW144" s="34">
        <f>IF(P146="",0,IF($Q146=P146,IF(COUNTIF(P146:$P146,P146)&gt;$R145,P144,$Q144),P144))</f>
        <v>0</v>
      </c>
      <c r="BX144">
        <f>IF(P144="",IF(O144="",IF(N144="",IF(M144="",IF(L144="",IF(K144="",IF(J144="",IF(I144="",H144,I144),J144),K144),L144),M144),N144),O144),P144)</f>
        <v>0</v>
      </c>
    </row>
    <row r="145" spans="1:76" ht="12.75" customHeight="1" x14ac:dyDescent="0.2">
      <c r="A145" s="348"/>
      <c r="B145" s="351"/>
      <c r="C145" s="345"/>
      <c r="D145" s="176" t="s">
        <v>42</v>
      </c>
      <c r="E145" s="252"/>
      <c r="F145" s="252"/>
      <c r="G145" s="252"/>
      <c r="H145" s="252"/>
      <c r="I145" s="252"/>
      <c r="J145" s="252"/>
      <c r="K145" s="252"/>
      <c r="L145" s="252"/>
      <c r="M145" s="175"/>
      <c r="N145" s="175"/>
      <c r="O145" s="175"/>
      <c r="P145" s="175"/>
      <c r="Q145" s="183"/>
      <c r="R145" s="35">
        <f>IF(R144&lt;15,0,IF(R144&lt;30,1,IF(R144&lt;45,2,3)))</f>
        <v>0</v>
      </c>
      <c r="S145" s="342"/>
      <c r="AY145" t="str">
        <f t="shared" ref="AY145:BJ145" si="285">IF(AY146="","",COUNTIF($E146:$P146,AY146))</f>
        <v/>
      </c>
      <c r="AZ145" t="str">
        <f t="shared" si="285"/>
        <v/>
      </c>
      <c r="BA145" t="str">
        <f t="shared" si="285"/>
        <v/>
      </c>
      <c r="BB145" t="str">
        <f t="shared" si="285"/>
        <v/>
      </c>
      <c r="BC145" t="str">
        <f t="shared" si="285"/>
        <v/>
      </c>
      <c r="BD145" t="str">
        <f t="shared" si="285"/>
        <v/>
      </c>
      <c r="BE145" t="str">
        <f t="shared" si="285"/>
        <v/>
      </c>
      <c r="BF145" t="str">
        <f t="shared" si="285"/>
        <v/>
      </c>
      <c r="BG145" t="str">
        <f t="shared" si="285"/>
        <v/>
      </c>
      <c r="BH145" t="str">
        <f t="shared" si="285"/>
        <v/>
      </c>
      <c r="BI145" t="str">
        <f t="shared" si="285"/>
        <v/>
      </c>
      <c r="BJ145" t="str">
        <f t="shared" si="285"/>
        <v/>
      </c>
      <c r="BK145" s="340"/>
      <c r="BL145" s="34">
        <f>IF($Q146=E146,IF(COUNTIF(E146:$P146,E146)&gt;$R145,E145,$Q145),E145)</f>
        <v>0</v>
      </c>
      <c r="BM145" s="34">
        <f>IF($Q146=F146,IF(COUNTIF(F146:$P146,F146)&gt;$R145,F145,$Q145),F145)</f>
        <v>0</v>
      </c>
      <c r="BN145" s="34">
        <f>IF($Q146=G146,IF(COUNTIF(G146:$P146,G146)&gt;$R145,G145,$Q145),G145)</f>
        <v>0</v>
      </c>
      <c r="BO145" s="34">
        <f>IF($Q146=H146,IF(COUNTIF(H146:$P146,H146)&gt;$R145,H145,$Q145),H145)</f>
        <v>0</v>
      </c>
      <c r="BP145" s="34">
        <f>IF($Q146=I146,IF(COUNTIF(I146:$P146,I146)&gt;$R145,I145,$Q145),I145)</f>
        <v>0</v>
      </c>
      <c r="BQ145" s="34">
        <f>IF($Q146=J146,IF(COUNTIF(J146:$P146,J146)&gt;$R145,J145,$Q145),J145)</f>
        <v>0</v>
      </c>
      <c r="BR145" s="34">
        <f>IF($Q146=K146,IF(COUNTIF(K146:$P146,K146)&gt;$R145,K145,$Q145),K145)</f>
        <v>0</v>
      </c>
      <c r="BS145" s="34">
        <f>IF($Q146=L146,IF(COUNTIF(L146:$P146,L146)&gt;$R145,L145,$Q145),L145)</f>
        <v>0</v>
      </c>
      <c r="BT145" s="34">
        <f>IF($Q146=M146,IF(COUNTIF(M146:$P146,M146)&gt;$R145,M145,$Q145),M145)</f>
        <v>0</v>
      </c>
      <c r="BU145" s="34">
        <f>IF($Q146=N146,IF(COUNTIF(N146:$P146,N146)&gt;$R145,N145,$Q145),N145)</f>
        <v>0</v>
      </c>
      <c r="BV145" s="34">
        <f>IF($Q146=O146,IF(COUNTIF(O146:$P146,O146)&gt;$R145,O145,$Q145),O145)</f>
        <v>0</v>
      </c>
      <c r="BW145" s="34">
        <f>IF($Q146=P146,IF(COUNTIF(P146:$P146,P146)&gt;$R145,P145,$Q145),P145)</f>
        <v>0</v>
      </c>
      <c r="BX145" t="str">
        <f>IF(BX144="",IF(G144="",IF(F144="",E144,F144),G144),"")</f>
        <v/>
      </c>
    </row>
    <row r="146" spans="1:76" ht="12.75" customHeight="1" x14ac:dyDescent="0.2">
      <c r="A146" s="349"/>
      <c r="B146" s="352"/>
      <c r="C146" s="346"/>
      <c r="D146" s="177" t="s">
        <v>44</v>
      </c>
      <c r="E146" s="252" t="str">
        <f>IF(E144&gt;0,1,"")</f>
        <v/>
      </c>
      <c r="F146" s="252" t="str">
        <f t="shared" ref="F146:P146" si="286">IF(F144&gt;0,1,"")</f>
        <v/>
      </c>
      <c r="G146" s="252" t="str">
        <f t="shared" si="286"/>
        <v/>
      </c>
      <c r="H146" s="252" t="str">
        <f t="shared" si="286"/>
        <v/>
      </c>
      <c r="I146" s="252" t="str">
        <f t="shared" si="286"/>
        <v/>
      </c>
      <c r="J146" s="252" t="str">
        <f t="shared" si="286"/>
        <v/>
      </c>
      <c r="K146" s="252" t="str">
        <f t="shared" si="286"/>
        <v/>
      </c>
      <c r="L146" s="252" t="str">
        <f t="shared" si="286"/>
        <v/>
      </c>
      <c r="M146" s="175" t="str">
        <f t="shared" si="286"/>
        <v/>
      </c>
      <c r="N146" s="175" t="str">
        <f t="shared" si="286"/>
        <v/>
      </c>
      <c r="O146" s="175" t="str">
        <f t="shared" si="286"/>
        <v/>
      </c>
      <c r="P146" s="175" t="str">
        <f t="shared" si="286"/>
        <v/>
      </c>
      <c r="Q146" s="184" t="str">
        <f t="shared" ref="Q146" si="287">IF(BK144="","",BK144)</f>
        <v/>
      </c>
      <c r="R146" s="38" t="str">
        <f>IF(BK144="","",BK144)</f>
        <v/>
      </c>
      <c r="S146" s="343"/>
      <c r="AY146" t="str">
        <f>IF(E146="","",E146)</f>
        <v/>
      </c>
      <c r="AZ146" t="str">
        <f>IF(OR(E146=F146,COUNTIF($AY146:AY146,F146)&gt;0),"",F146)</f>
        <v/>
      </c>
      <c r="BA146" t="str">
        <f>IF(OR(F146=G146,COUNTIF($AY146:AZ146,G146)&gt;0),"",G146)</f>
        <v/>
      </c>
      <c r="BB146" t="str">
        <f>IF(OR(G146=H146,COUNTIF($AY146:BA146,H146)&gt;0),"",H146)</f>
        <v/>
      </c>
      <c r="BC146" t="str">
        <f>IF(OR(H146=I146,COUNTIF($AY146:BB146,I146)&gt;0),"",I146)</f>
        <v/>
      </c>
      <c r="BD146" t="str">
        <f>IF(OR(I146=J146,COUNTIF($AY146:BC146,J146)&gt;0),"",J146)</f>
        <v/>
      </c>
      <c r="BE146" t="str">
        <f>IF(OR(J146=K146,COUNTIF($AY146:BD146,K146)&gt;0),"",K146)</f>
        <v/>
      </c>
      <c r="BF146" t="str">
        <f>IF(OR(K146=L146,COUNTIF($AY146:BE146,L146)&gt;0),"",L146)</f>
        <v/>
      </c>
      <c r="BG146" t="str">
        <f>IF(OR(L146=M146,COUNTIF($AY146:BF146,M146)&gt;0),"",M146)</f>
        <v/>
      </c>
      <c r="BH146" t="str">
        <f>IF(OR(M146=N146,COUNTIF($AY146:BG146,N146)&gt;0),"",N146)</f>
        <v/>
      </c>
      <c r="BI146" t="str">
        <f>IF(OR(N146=O146,COUNTIF($AY146:BH146,O146)&gt;0),"",O146)</f>
        <v/>
      </c>
      <c r="BJ146" t="str">
        <f>IF(OR(O146=P146,COUNTIF($AY146:BI146,P146)&gt;0),"",P146)</f>
        <v/>
      </c>
      <c r="BK146" s="340"/>
      <c r="BL146" s="34" t="str">
        <f>IF($Q146=E146,IF(COUNTIF(E146:$P146,E146)&gt;$R145,E146,$Q146),E146)</f>
        <v/>
      </c>
      <c r="BM146" s="34" t="str">
        <f>IF($Q146=F146,IF(COUNTIF(F146:$P146,F146)&gt;$R145,F146,$Q146),F146)</f>
        <v/>
      </c>
      <c r="BN146" s="34" t="str">
        <f>IF($Q146=G146,IF(COUNTIF(G146:$P146,G146)&gt;$R145,G146,$Q146),G146)</f>
        <v/>
      </c>
      <c r="BO146" s="34" t="str">
        <f>IF($Q146=H146,IF(COUNTIF(H146:$P146,H146)&gt;$R145,H146,$Q146),H146)</f>
        <v/>
      </c>
      <c r="BP146" s="34" t="str">
        <f>IF($Q146=I146,IF(COUNTIF(I146:$P146,I146)&gt;$R145,I146,$Q146),I146)</f>
        <v/>
      </c>
      <c r="BQ146" s="34" t="str">
        <f>IF($Q146=J146,IF(COUNTIF(J146:$P146,J146)&gt;$R145,J146,$Q146),J146)</f>
        <v/>
      </c>
      <c r="BR146" s="34" t="str">
        <f>IF($Q146=K146,IF(COUNTIF(K146:$P146,K146)&gt;$R145,K146,$Q146),K146)</f>
        <v/>
      </c>
      <c r="BS146" s="34" t="str">
        <f>IF($Q146=L146,IF(COUNTIF(L146:$P146,L146)&gt;$R145,L146,$Q146),L146)</f>
        <v/>
      </c>
      <c r="BT146" s="34" t="str">
        <f>IF($Q146=M146,IF(COUNTIF(M146:$P146,M146)&gt;$R145,M146,$Q146),M146)</f>
        <v/>
      </c>
      <c r="BU146" s="34" t="str">
        <f>IF($Q146=N146,IF(COUNTIF(N146:$P146,N146)&gt;$R145,N146,$Q146),N146)</f>
        <v/>
      </c>
      <c r="BV146" s="34" t="str">
        <f>IF($Q146=O146,IF(COUNTIF(O146:$P146,O146)&gt;$R145,O146,$Q146),O146)</f>
        <v/>
      </c>
      <c r="BW146" s="34" t="str">
        <f>IF($Q146=P146,IF(COUNTIF(P146:$P146,P146)&gt;$R145,P146,$Q146),P146)</f>
        <v/>
      </c>
      <c r="BX146" t="str">
        <f>IF(BX144&gt;0,BX144,BX145)</f>
        <v/>
      </c>
    </row>
    <row r="147" spans="1:76" ht="12.75" customHeight="1" x14ac:dyDescent="0.2">
      <c r="A147" s="347">
        <v>49</v>
      </c>
      <c r="B147" s="350"/>
      <c r="C147" s="344"/>
      <c r="D147" s="176" t="s">
        <v>38</v>
      </c>
      <c r="E147" s="252"/>
      <c r="F147" s="252"/>
      <c r="G147" s="252"/>
      <c r="H147" s="252"/>
      <c r="I147" s="252"/>
      <c r="J147" s="252"/>
      <c r="K147" s="252"/>
      <c r="L147" s="252"/>
      <c r="M147" s="175"/>
      <c r="N147" s="175"/>
      <c r="O147" s="175"/>
      <c r="P147" s="175"/>
      <c r="Q147" s="183" t="str">
        <f t="shared" ref="Q147" si="288">IF(BK147="","",BX149)</f>
        <v/>
      </c>
      <c r="R147" s="172"/>
      <c r="S147" s="341" t="str">
        <f>IF((COUNTBLANK(E147:Q147)+COUNTBLANK(E148:Q148)+COUNTBLANK(E149:Q149))/3=COUNTBLANK(E147:Q147),"","Bitte alle drei Zeilen ausfüllen")</f>
        <v/>
      </c>
      <c r="W147">
        <f t="shared" ref="W147:AH147" si="289">IF(E147=4.5,E148,0)</f>
        <v>0</v>
      </c>
      <c r="X147">
        <f t="shared" si="289"/>
        <v>0</v>
      </c>
      <c r="Y147">
        <f t="shared" si="289"/>
        <v>0</v>
      </c>
      <c r="Z147">
        <f t="shared" si="289"/>
        <v>0</v>
      </c>
      <c r="AA147">
        <f t="shared" si="289"/>
        <v>0</v>
      </c>
      <c r="AB147">
        <f t="shared" si="289"/>
        <v>0</v>
      </c>
      <c r="AC147">
        <f t="shared" si="289"/>
        <v>0</v>
      </c>
      <c r="AD147">
        <f t="shared" si="289"/>
        <v>0</v>
      </c>
      <c r="AE147">
        <f t="shared" si="289"/>
        <v>0</v>
      </c>
      <c r="AF147">
        <f t="shared" si="289"/>
        <v>0</v>
      </c>
      <c r="AG147">
        <f t="shared" si="289"/>
        <v>0</v>
      </c>
      <c r="AH147">
        <f t="shared" si="289"/>
        <v>0</v>
      </c>
      <c r="AJ147">
        <f t="shared" ref="AJ147:AU147" si="290">IF(E147=4.5,1,0)</f>
        <v>0</v>
      </c>
      <c r="AK147">
        <f t="shared" si="290"/>
        <v>0</v>
      </c>
      <c r="AL147">
        <f t="shared" si="290"/>
        <v>0</v>
      </c>
      <c r="AM147">
        <f t="shared" si="290"/>
        <v>0</v>
      </c>
      <c r="AN147">
        <f t="shared" si="290"/>
        <v>0</v>
      </c>
      <c r="AO147">
        <f t="shared" si="290"/>
        <v>0</v>
      </c>
      <c r="AP147">
        <f t="shared" si="290"/>
        <v>0</v>
      </c>
      <c r="AQ147">
        <f t="shared" si="290"/>
        <v>0</v>
      </c>
      <c r="AR147">
        <f t="shared" si="290"/>
        <v>0</v>
      </c>
      <c r="AS147">
        <f t="shared" si="290"/>
        <v>0</v>
      </c>
      <c r="AT147">
        <f t="shared" si="290"/>
        <v>0</v>
      </c>
      <c r="AU147">
        <f t="shared" si="290"/>
        <v>0</v>
      </c>
      <c r="BK147" s="340" t="str">
        <f>IF(ISNA(HLOOKUP(MAX($AY148:$BJ148),$AY148:$BJ149,2,FALSE)),"",IF(R148&gt;0,IF(COUNTIF($AY148:$BJ148,MAX($AY148:$BJ148))&gt;1,HLOOKUP(MAX($AY148:$BJ148),$AY148:$BJ149,2),HLOOKUP(MAX($AY148:$BJ148),$AY148:$BJ149,2,FALSE)),""))</f>
        <v/>
      </c>
      <c r="BL147" s="34">
        <f>IF(E149="",0,IF($Q149=E149,IF(COUNTIF(E149:$P149,E149)&gt;$R148,E147,$Q147),E147))</f>
        <v>0</v>
      </c>
      <c r="BM147" s="34">
        <f>IF(F149="",0,IF($Q149=F149,IF(COUNTIF(F149:$P149,F149)&gt;$R148,F147,$Q147),F147))</f>
        <v>0</v>
      </c>
      <c r="BN147" s="34">
        <f>IF(G149="",0,IF($Q149=G149,IF(COUNTIF(G149:$P149,G149)&gt;$R148,G147,$Q147),G147))</f>
        <v>0</v>
      </c>
      <c r="BO147" s="34">
        <f>IF(H149="",0,IF($Q149=H149,IF(COUNTIF(H149:$P149,H149)&gt;$R148,H147,$Q147),H147))</f>
        <v>0</v>
      </c>
      <c r="BP147" s="34">
        <f>IF(I149="",0,IF($Q149=I149,IF(COUNTIF(I149:$P149,I149)&gt;$R148,I147,$Q147),I147))</f>
        <v>0</v>
      </c>
      <c r="BQ147" s="34">
        <f>IF(J149="",0,IF($Q149=J149,IF(COUNTIF(J149:$P149,J149)&gt;$R148,J147,$Q147),J147))</f>
        <v>0</v>
      </c>
      <c r="BR147" s="34">
        <f>IF(K149="",0,IF($Q149=K149,IF(COUNTIF(K149:$P149,K149)&gt;$R148,K147,$Q147),K147))</f>
        <v>0</v>
      </c>
      <c r="BS147" s="34">
        <f>IF(L149="",0,IF($Q149=L149,IF(COUNTIF(L149:$P149,L149)&gt;$R148,L147,$Q147),L147))</f>
        <v>0</v>
      </c>
      <c r="BT147" s="34">
        <f>IF(M149="",0,IF($Q149=M149,IF(COUNTIF(M149:$P149,M149)&gt;$R148,M147,$Q147),M147))</f>
        <v>0</v>
      </c>
      <c r="BU147" s="34">
        <f>IF(N149="",0,IF($Q149=N149,IF(COUNTIF(N149:$P149,N149)&gt;$R148,N147,$Q147),N147))</f>
        <v>0</v>
      </c>
      <c r="BV147" s="34">
        <f>IF(O149="",0,IF($Q149=O149,IF(COUNTIF(O149:$P149,O149)&gt;$R148,O147,$Q147),O147))</f>
        <v>0</v>
      </c>
      <c r="BW147" s="34">
        <f>IF(P149="",0,IF($Q149=P149,IF(COUNTIF(P149:$P149,P149)&gt;$R148,P147,$Q147),P147))</f>
        <v>0</v>
      </c>
      <c r="BX147">
        <f>IF(P147="",IF(O147="",IF(N147="",IF(M147="",IF(L147="",IF(K147="",IF(J147="",IF(I147="",H147,I147),J147),K147),L147),M147),N147),O147),P147)</f>
        <v>0</v>
      </c>
    </row>
    <row r="148" spans="1:76" ht="12.75" customHeight="1" x14ac:dyDescent="0.2">
      <c r="A148" s="348"/>
      <c r="B148" s="351"/>
      <c r="C148" s="345"/>
      <c r="D148" s="176" t="s">
        <v>42</v>
      </c>
      <c r="E148" s="252"/>
      <c r="F148" s="252"/>
      <c r="G148" s="252"/>
      <c r="H148" s="252"/>
      <c r="I148" s="252"/>
      <c r="J148" s="252"/>
      <c r="K148" s="252"/>
      <c r="L148" s="252"/>
      <c r="M148" s="175"/>
      <c r="N148" s="175"/>
      <c r="O148" s="175"/>
      <c r="P148" s="175"/>
      <c r="Q148" s="183"/>
      <c r="R148" s="35">
        <f>IF(R147&lt;15,0,IF(R147&lt;30,1,IF(R147&lt;45,2,3)))</f>
        <v>0</v>
      </c>
      <c r="S148" s="342"/>
      <c r="AY148" t="str">
        <f t="shared" ref="AY148:BJ148" si="291">IF(AY149="","",COUNTIF($E149:$P149,AY149))</f>
        <v/>
      </c>
      <c r="AZ148" t="str">
        <f t="shared" si="291"/>
        <v/>
      </c>
      <c r="BA148" t="str">
        <f t="shared" si="291"/>
        <v/>
      </c>
      <c r="BB148" t="str">
        <f t="shared" si="291"/>
        <v/>
      </c>
      <c r="BC148" t="str">
        <f t="shared" si="291"/>
        <v/>
      </c>
      <c r="BD148" t="str">
        <f t="shared" si="291"/>
        <v/>
      </c>
      <c r="BE148" t="str">
        <f t="shared" si="291"/>
        <v/>
      </c>
      <c r="BF148" t="str">
        <f t="shared" si="291"/>
        <v/>
      </c>
      <c r="BG148" t="str">
        <f t="shared" si="291"/>
        <v/>
      </c>
      <c r="BH148" t="str">
        <f t="shared" si="291"/>
        <v/>
      </c>
      <c r="BI148" t="str">
        <f t="shared" si="291"/>
        <v/>
      </c>
      <c r="BJ148" t="str">
        <f t="shared" si="291"/>
        <v/>
      </c>
      <c r="BK148" s="340"/>
      <c r="BL148" s="34">
        <f>IF($Q149=E149,IF(COUNTIF(E149:$P149,E149)&gt;$R148,E148,$Q148),E148)</f>
        <v>0</v>
      </c>
      <c r="BM148" s="34">
        <f>IF($Q149=F149,IF(COUNTIF(F149:$P149,F149)&gt;$R148,F148,$Q148),F148)</f>
        <v>0</v>
      </c>
      <c r="BN148" s="34">
        <f>IF($Q149=G149,IF(COUNTIF(G149:$P149,G149)&gt;$R148,G148,$Q148),G148)</f>
        <v>0</v>
      </c>
      <c r="BO148" s="34">
        <f>IF($Q149=H149,IF(COUNTIF(H149:$P149,H149)&gt;$R148,H148,$Q148),H148)</f>
        <v>0</v>
      </c>
      <c r="BP148" s="34">
        <f>IF($Q149=I149,IF(COUNTIF(I149:$P149,I149)&gt;$R148,I148,$Q148),I148)</f>
        <v>0</v>
      </c>
      <c r="BQ148" s="34">
        <f>IF($Q149=J149,IF(COUNTIF(J149:$P149,J149)&gt;$R148,J148,$Q148),J148)</f>
        <v>0</v>
      </c>
      <c r="BR148" s="34">
        <f>IF($Q149=K149,IF(COUNTIF(K149:$P149,K149)&gt;$R148,K148,$Q148),K148)</f>
        <v>0</v>
      </c>
      <c r="BS148" s="34">
        <f>IF($Q149=L149,IF(COUNTIF(L149:$P149,L149)&gt;$R148,L148,$Q148),L148)</f>
        <v>0</v>
      </c>
      <c r="BT148" s="34">
        <f>IF($Q149=M149,IF(COUNTIF(M149:$P149,M149)&gt;$R148,M148,$Q148),M148)</f>
        <v>0</v>
      </c>
      <c r="BU148" s="34">
        <f>IF($Q149=N149,IF(COUNTIF(N149:$P149,N149)&gt;$R148,N148,$Q148),N148)</f>
        <v>0</v>
      </c>
      <c r="BV148" s="34">
        <f>IF($Q149=O149,IF(COUNTIF(O149:$P149,O149)&gt;$R148,O148,$Q148),O148)</f>
        <v>0</v>
      </c>
      <c r="BW148" s="34">
        <f>IF($Q149=P149,IF(COUNTIF(P149:$P149,P149)&gt;$R148,P148,$Q148),P148)</f>
        <v>0</v>
      </c>
      <c r="BX148" t="str">
        <f>IF(BX147="",IF(G147="",IF(F147="",E147,F147),G147),"")</f>
        <v/>
      </c>
    </row>
    <row r="149" spans="1:76" ht="12.75" customHeight="1" x14ac:dyDescent="0.2">
      <c r="A149" s="349"/>
      <c r="B149" s="352"/>
      <c r="C149" s="346"/>
      <c r="D149" s="177" t="s">
        <v>44</v>
      </c>
      <c r="E149" s="252" t="str">
        <f>IF(E147&gt;0,1,"")</f>
        <v/>
      </c>
      <c r="F149" s="252" t="str">
        <f t="shared" ref="F149:P149" si="292">IF(F147&gt;0,1,"")</f>
        <v/>
      </c>
      <c r="G149" s="252" t="str">
        <f t="shared" si="292"/>
        <v/>
      </c>
      <c r="H149" s="252" t="str">
        <f t="shared" si="292"/>
        <v/>
      </c>
      <c r="I149" s="252" t="str">
        <f t="shared" si="292"/>
        <v/>
      </c>
      <c r="J149" s="252" t="str">
        <f t="shared" si="292"/>
        <v/>
      </c>
      <c r="K149" s="252" t="str">
        <f t="shared" si="292"/>
        <v/>
      </c>
      <c r="L149" s="252" t="str">
        <f t="shared" si="292"/>
        <v/>
      </c>
      <c r="M149" s="175" t="str">
        <f t="shared" si="292"/>
        <v/>
      </c>
      <c r="N149" s="175" t="str">
        <f t="shared" si="292"/>
        <v/>
      </c>
      <c r="O149" s="175" t="str">
        <f t="shared" si="292"/>
        <v/>
      </c>
      <c r="P149" s="175" t="str">
        <f t="shared" si="292"/>
        <v/>
      </c>
      <c r="Q149" s="184" t="str">
        <f t="shared" ref="Q149" si="293">IF(BK147="","",BK147)</f>
        <v/>
      </c>
      <c r="R149" s="38" t="str">
        <f>IF(BK147="","",BK147)</f>
        <v/>
      </c>
      <c r="S149" s="343"/>
      <c r="AY149" t="str">
        <f>IF(E149="","",E149)</f>
        <v/>
      </c>
      <c r="AZ149" t="str">
        <f>IF(OR(E149=F149,COUNTIF($AY149:AY149,F149)&gt;0),"",F149)</f>
        <v/>
      </c>
      <c r="BA149" t="str">
        <f>IF(OR(F149=G149,COUNTIF($AY149:AZ149,G149)&gt;0),"",G149)</f>
        <v/>
      </c>
      <c r="BB149" t="str">
        <f>IF(OR(G149=H149,COUNTIF($AY149:BA149,H149)&gt;0),"",H149)</f>
        <v/>
      </c>
      <c r="BC149" t="str">
        <f>IF(OR(H149=I149,COUNTIF($AY149:BB149,I149)&gt;0),"",I149)</f>
        <v/>
      </c>
      <c r="BD149" t="str">
        <f>IF(OR(I149=J149,COUNTIF($AY149:BC149,J149)&gt;0),"",J149)</f>
        <v/>
      </c>
      <c r="BE149" t="str">
        <f>IF(OR(J149=K149,COUNTIF($AY149:BD149,K149)&gt;0),"",K149)</f>
        <v/>
      </c>
      <c r="BF149" t="str">
        <f>IF(OR(K149=L149,COUNTIF($AY149:BE149,L149)&gt;0),"",L149)</f>
        <v/>
      </c>
      <c r="BG149" t="str">
        <f>IF(OR(L149=M149,COUNTIF($AY149:BF149,M149)&gt;0),"",M149)</f>
        <v/>
      </c>
      <c r="BH149" t="str">
        <f>IF(OR(M149=N149,COUNTIF($AY149:BG149,N149)&gt;0),"",N149)</f>
        <v/>
      </c>
      <c r="BI149" t="str">
        <f>IF(OR(N149=O149,COUNTIF($AY149:BH149,O149)&gt;0),"",O149)</f>
        <v/>
      </c>
      <c r="BJ149" t="str">
        <f>IF(OR(O149=P149,COUNTIF($AY149:BI149,P149)&gt;0),"",P149)</f>
        <v/>
      </c>
      <c r="BK149" s="340"/>
      <c r="BL149" s="34" t="str">
        <f>IF($Q149=E149,IF(COUNTIF(E149:$P149,E149)&gt;$R148,E149,$Q149),E149)</f>
        <v/>
      </c>
      <c r="BM149" s="34" t="str">
        <f>IF($Q149=F149,IF(COUNTIF(F149:$P149,F149)&gt;$R148,F149,$Q149),F149)</f>
        <v/>
      </c>
      <c r="BN149" s="34" t="str">
        <f>IF($Q149=G149,IF(COUNTIF(G149:$P149,G149)&gt;$R148,G149,$Q149),G149)</f>
        <v/>
      </c>
      <c r="BO149" s="34" t="str">
        <f>IF($Q149=H149,IF(COUNTIF(H149:$P149,H149)&gt;$R148,H149,$Q149),H149)</f>
        <v/>
      </c>
      <c r="BP149" s="34" t="str">
        <f>IF($Q149=I149,IF(COUNTIF(I149:$P149,I149)&gt;$R148,I149,$Q149),I149)</f>
        <v/>
      </c>
      <c r="BQ149" s="34" t="str">
        <f>IF($Q149=J149,IF(COUNTIF(J149:$P149,J149)&gt;$R148,J149,$Q149),J149)</f>
        <v/>
      </c>
      <c r="BR149" s="34" t="str">
        <f>IF($Q149=K149,IF(COUNTIF(K149:$P149,K149)&gt;$R148,K149,$Q149),K149)</f>
        <v/>
      </c>
      <c r="BS149" s="34" t="str">
        <f>IF($Q149=L149,IF(COUNTIF(L149:$P149,L149)&gt;$R148,L149,$Q149),L149)</f>
        <v/>
      </c>
      <c r="BT149" s="34" t="str">
        <f>IF($Q149=M149,IF(COUNTIF(M149:$P149,M149)&gt;$R148,M149,$Q149),M149)</f>
        <v/>
      </c>
      <c r="BU149" s="34" t="str">
        <f>IF($Q149=N149,IF(COUNTIF(N149:$P149,N149)&gt;$R148,N149,$Q149),N149)</f>
        <v/>
      </c>
      <c r="BV149" s="34" t="str">
        <f>IF($Q149=O149,IF(COUNTIF(O149:$P149,O149)&gt;$R148,O149,$Q149),O149)</f>
        <v/>
      </c>
      <c r="BW149" s="34" t="str">
        <f>IF($Q149=P149,IF(COUNTIF(P149:$P149,P149)&gt;$R148,P149,$Q149),P149)</f>
        <v/>
      </c>
      <c r="BX149" t="str">
        <f>IF(BX147&gt;0,BX147,BX148)</f>
        <v/>
      </c>
    </row>
    <row r="150" spans="1:76" ht="12.75" customHeight="1" x14ac:dyDescent="0.2">
      <c r="A150" s="347">
        <v>50</v>
      </c>
      <c r="B150" s="350"/>
      <c r="C150" s="344"/>
      <c r="D150" s="176" t="s">
        <v>38</v>
      </c>
      <c r="E150" s="252"/>
      <c r="F150" s="252"/>
      <c r="G150" s="252"/>
      <c r="H150" s="252"/>
      <c r="I150" s="252"/>
      <c r="J150" s="252"/>
      <c r="K150" s="252"/>
      <c r="L150" s="252"/>
      <c r="M150" s="175"/>
      <c r="N150" s="175"/>
      <c r="O150" s="175"/>
      <c r="P150" s="175"/>
      <c r="Q150" s="183" t="str">
        <f t="shared" ref="Q150" si="294">IF(BK150="","",BX152)</f>
        <v/>
      </c>
      <c r="R150" s="172"/>
      <c r="S150" s="341" t="str">
        <f>IF((COUNTBLANK(E150:Q150)+COUNTBLANK(E151:Q151)+COUNTBLANK(E152:Q152))/3=COUNTBLANK(E150:Q150),"","Bitte alle drei Zeilen ausfüllen")</f>
        <v/>
      </c>
      <c r="W150">
        <f t="shared" ref="W150:AH150" si="295">IF(E150=4.5,E151,0)</f>
        <v>0</v>
      </c>
      <c r="X150">
        <f t="shared" si="295"/>
        <v>0</v>
      </c>
      <c r="Y150">
        <f t="shared" si="295"/>
        <v>0</v>
      </c>
      <c r="Z150">
        <f t="shared" si="295"/>
        <v>0</v>
      </c>
      <c r="AA150">
        <f t="shared" si="295"/>
        <v>0</v>
      </c>
      <c r="AB150">
        <f t="shared" si="295"/>
        <v>0</v>
      </c>
      <c r="AC150">
        <f t="shared" si="295"/>
        <v>0</v>
      </c>
      <c r="AD150">
        <f t="shared" si="295"/>
        <v>0</v>
      </c>
      <c r="AE150">
        <f t="shared" si="295"/>
        <v>0</v>
      </c>
      <c r="AF150">
        <f t="shared" si="295"/>
        <v>0</v>
      </c>
      <c r="AG150">
        <f t="shared" si="295"/>
        <v>0</v>
      </c>
      <c r="AH150">
        <f t="shared" si="295"/>
        <v>0</v>
      </c>
      <c r="AJ150">
        <f t="shared" ref="AJ150:AU150" si="296">IF(E150=4.5,1,0)</f>
        <v>0</v>
      </c>
      <c r="AK150">
        <f t="shared" si="296"/>
        <v>0</v>
      </c>
      <c r="AL150">
        <f t="shared" si="296"/>
        <v>0</v>
      </c>
      <c r="AM150">
        <f t="shared" si="296"/>
        <v>0</v>
      </c>
      <c r="AN150">
        <f t="shared" si="296"/>
        <v>0</v>
      </c>
      <c r="AO150">
        <f t="shared" si="296"/>
        <v>0</v>
      </c>
      <c r="AP150">
        <f t="shared" si="296"/>
        <v>0</v>
      </c>
      <c r="AQ150">
        <f t="shared" si="296"/>
        <v>0</v>
      </c>
      <c r="AR150">
        <f t="shared" si="296"/>
        <v>0</v>
      </c>
      <c r="AS150">
        <f t="shared" si="296"/>
        <v>0</v>
      </c>
      <c r="AT150">
        <f t="shared" si="296"/>
        <v>0</v>
      </c>
      <c r="AU150">
        <f t="shared" si="296"/>
        <v>0</v>
      </c>
      <c r="BK150" s="340" t="str">
        <f>IF(ISNA(HLOOKUP(MAX($AY151:$BJ151),$AY151:$BJ152,2,FALSE)),"",IF(R151&gt;0,IF(COUNTIF($AY151:$BJ151,MAX($AY151:$BJ151))&gt;1,HLOOKUP(MAX($AY151:$BJ151),$AY151:$BJ152,2),HLOOKUP(MAX($AY151:$BJ151),$AY151:$BJ152,2,FALSE)),""))</f>
        <v/>
      </c>
      <c r="BL150" s="34">
        <f>IF(E152="",0,IF($Q152=E152,IF(COUNTIF(E152:$P152,E152)&gt;$R151,E150,$Q150),E150))</f>
        <v>0</v>
      </c>
      <c r="BM150" s="34">
        <f>IF(F152="",0,IF($Q152=F152,IF(COUNTIF(F152:$P152,F152)&gt;$R151,F150,$Q150),F150))</f>
        <v>0</v>
      </c>
      <c r="BN150" s="34">
        <f>IF(G152="",0,IF($Q152=G152,IF(COUNTIF(G152:$P152,G152)&gt;$R151,G150,$Q150),G150))</f>
        <v>0</v>
      </c>
      <c r="BO150" s="34">
        <f>IF(H152="",0,IF($Q152=H152,IF(COUNTIF(H152:$P152,H152)&gt;$R151,H150,$Q150),H150))</f>
        <v>0</v>
      </c>
      <c r="BP150" s="34">
        <f>IF(I152="",0,IF($Q152=I152,IF(COUNTIF(I152:$P152,I152)&gt;$R151,I150,$Q150),I150))</f>
        <v>0</v>
      </c>
      <c r="BQ150" s="34">
        <f>IF(J152="",0,IF($Q152=J152,IF(COUNTIF(J152:$P152,J152)&gt;$R151,J150,$Q150),J150))</f>
        <v>0</v>
      </c>
      <c r="BR150" s="34">
        <f>IF(K152="",0,IF($Q152=K152,IF(COUNTIF(K152:$P152,K152)&gt;$R151,K150,$Q150),K150))</f>
        <v>0</v>
      </c>
      <c r="BS150" s="34">
        <f>IF(L152="",0,IF($Q152=L152,IF(COUNTIF(L152:$P152,L152)&gt;$R151,L150,$Q150),L150))</f>
        <v>0</v>
      </c>
      <c r="BT150" s="34">
        <f>IF(M152="",0,IF($Q152=M152,IF(COUNTIF(M152:$P152,M152)&gt;$R151,M150,$Q150),M150))</f>
        <v>0</v>
      </c>
      <c r="BU150" s="34">
        <f>IF(N152="",0,IF($Q152=N152,IF(COUNTIF(N152:$P152,N152)&gt;$R151,N150,$Q150),N150))</f>
        <v>0</v>
      </c>
      <c r="BV150" s="34">
        <f>IF(O152="",0,IF($Q152=O152,IF(COUNTIF(O152:$P152,O152)&gt;$R151,O150,$Q150),O150))</f>
        <v>0</v>
      </c>
      <c r="BW150" s="34">
        <f>IF(P152="",0,IF($Q152=P152,IF(COUNTIF(P152:$P152,P152)&gt;$R151,P150,$Q150),P150))</f>
        <v>0</v>
      </c>
      <c r="BX150">
        <f>IF(P150="",IF(O150="",IF(N150="",IF(M150="",IF(L150="",IF(K150="",IF(J150="",IF(I150="",H150,I150),J150),K150),L150),M150),N150),O150),P150)</f>
        <v>0</v>
      </c>
    </row>
    <row r="151" spans="1:76" ht="12.75" customHeight="1" x14ac:dyDescent="0.2">
      <c r="A151" s="348"/>
      <c r="B151" s="351"/>
      <c r="C151" s="345"/>
      <c r="D151" s="176" t="s">
        <v>42</v>
      </c>
      <c r="E151" s="252"/>
      <c r="F151" s="252"/>
      <c r="G151" s="252"/>
      <c r="H151" s="252"/>
      <c r="I151" s="252"/>
      <c r="J151" s="252"/>
      <c r="K151" s="252"/>
      <c r="L151" s="252"/>
      <c r="M151" s="175"/>
      <c r="N151" s="175"/>
      <c r="O151" s="175"/>
      <c r="P151" s="175"/>
      <c r="Q151" s="183"/>
      <c r="R151" s="35">
        <f>IF(R150&lt;15,0,IF(R150&lt;30,1,IF(R150&lt;45,2,3)))</f>
        <v>0</v>
      </c>
      <c r="S151" s="342"/>
      <c r="AY151" t="str">
        <f t="shared" ref="AY151:BJ151" si="297">IF(AY152="","",COUNTIF($E152:$P152,AY152))</f>
        <v/>
      </c>
      <c r="AZ151" t="str">
        <f t="shared" si="297"/>
        <v/>
      </c>
      <c r="BA151" t="str">
        <f t="shared" si="297"/>
        <v/>
      </c>
      <c r="BB151" t="str">
        <f t="shared" si="297"/>
        <v/>
      </c>
      <c r="BC151" t="str">
        <f t="shared" si="297"/>
        <v/>
      </c>
      <c r="BD151" t="str">
        <f t="shared" si="297"/>
        <v/>
      </c>
      <c r="BE151" t="str">
        <f t="shared" si="297"/>
        <v/>
      </c>
      <c r="BF151" t="str">
        <f t="shared" si="297"/>
        <v/>
      </c>
      <c r="BG151" t="str">
        <f t="shared" si="297"/>
        <v/>
      </c>
      <c r="BH151" t="str">
        <f t="shared" si="297"/>
        <v/>
      </c>
      <c r="BI151" t="str">
        <f t="shared" si="297"/>
        <v/>
      </c>
      <c r="BJ151" t="str">
        <f t="shared" si="297"/>
        <v/>
      </c>
      <c r="BK151" s="340"/>
      <c r="BL151" s="34">
        <f>IF($Q152=E152,IF(COUNTIF(E152:$P152,E152)&gt;$R151,E151,$Q151),E151)</f>
        <v>0</v>
      </c>
      <c r="BM151" s="34">
        <f>IF($Q152=F152,IF(COUNTIF(F152:$P152,F152)&gt;$R151,F151,$Q151),F151)</f>
        <v>0</v>
      </c>
      <c r="BN151" s="34">
        <f>IF($Q152=G152,IF(COUNTIF(G152:$P152,G152)&gt;$R151,G151,$Q151),G151)</f>
        <v>0</v>
      </c>
      <c r="BO151" s="34">
        <f>IF($Q152=H152,IF(COUNTIF(H152:$P152,H152)&gt;$R151,H151,$Q151),H151)</f>
        <v>0</v>
      </c>
      <c r="BP151" s="34">
        <f>IF($Q152=I152,IF(COUNTIF(I152:$P152,I152)&gt;$R151,I151,$Q151),I151)</f>
        <v>0</v>
      </c>
      <c r="BQ151" s="34">
        <f>IF($Q152=J152,IF(COUNTIF(J152:$P152,J152)&gt;$R151,J151,$Q151),J151)</f>
        <v>0</v>
      </c>
      <c r="BR151" s="34">
        <f>IF($Q152=K152,IF(COUNTIF(K152:$P152,K152)&gt;$R151,K151,$Q151),K151)</f>
        <v>0</v>
      </c>
      <c r="BS151" s="34">
        <f>IF($Q152=L152,IF(COUNTIF(L152:$P152,L152)&gt;$R151,L151,$Q151),L151)</f>
        <v>0</v>
      </c>
      <c r="BT151" s="34">
        <f>IF($Q152=M152,IF(COUNTIF(M152:$P152,M152)&gt;$R151,M151,$Q151),M151)</f>
        <v>0</v>
      </c>
      <c r="BU151" s="34">
        <f>IF($Q152=N152,IF(COUNTIF(N152:$P152,N152)&gt;$R151,N151,$Q151),N151)</f>
        <v>0</v>
      </c>
      <c r="BV151" s="34">
        <f>IF($Q152=O152,IF(COUNTIF(O152:$P152,O152)&gt;$R151,O151,$Q151),O151)</f>
        <v>0</v>
      </c>
      <c r="BW151" s="34">
        <f>IF($Q152=P152,IF(COUNTIF(P152:$P152,P152)&gt;$R151,P151,$Q151),P151)</f>
        <v>0</v>
      </c>
      <c r="BX151" t="str">
        <f>IF(BX150="",IF(G150="",IF(F150="",E150,F150),G150),"")</f>
        <v/>
      </c>
    </row>
    <row r="152" spans="1:76" ht="12.75" customHeight="1" x14ac:dyDescent="0.2">
      <c r="A152" s="349"/>
      <c r="B152" s="352"/>
      <c r="C152" s="346"/>
      <c r="D152" s="177" t="s">
        <v>44</v>
      </c>
      <c r="E152" s="252" t="str">
        <f>IF(E150&gt;0,1,"")</f>
        <v/>
      </c>
      <c r="F152" s="252" t="str">
        <f t="shared" ref="F152:P152" si="298">IF(F150&gt;0,1,"")</f>
        <v/>
      </c>
      <c r="G152" s="252" t="str">
        <f t="shared" si="298"/>
        <v/>
      </c>
      <c r="H152" s="252" t="str">
        <f t="shared" si="298"/>
        <v/>
      </c>
      <c r="I152" s="252" t="str">
        <f t="shared" si="298"/>
        <v/>
      </c>
      <c r="J152" s="252" t="str">
        <f t="shared" si="298"/>
        <v/>
      </c>
      <c r="K152" s="252" t="str">
        <f t="shared" si="298"/>
        <v/>
      </c>
      <c r="L152" s="252" t="str">
        <f t="shared" si="298"/>
        <v/>
      </c>
      <c r="M152" s="175" t="str">
        <f t="shared" si="298"/>
        <v/>
      </c>
      <c r="N152" s="175" t="str">
        <f t="shared" si="298"/>
        <v/>
      </c>
      <c r="O152" s="175" t="str">
        <f t="shared" si="298"/>
        <v/>
      </c>
      <c r="P152" s="175" t="str">
        <f t="shared" si="298"/>
        <v/>
      </c>
      <c r="Q152" s="184" t="str">
        <f t="shared" ref="Q152" si="299">IF(BK150="","",BK150)</f>
        <v/>
      </c>
      <c r="R152" s="38" t="str">
        <f>IF(BK150="","",BK150)</f>
        <v/>
      </c>
      <c r="S152" s="343"/>
      <c r="AY152" t="str">
        <f>IF(E152="","",E152)</f>
        <v/>
      </c>
      <c r="AZ152" t="str">
        <f>IF(OR(E152=F152,COUNTIF($AY152:AY152,F152)&gt;0),"",F152)</f>
        <v/>
      </c>
      <c r="BA152" t="str">
        <f>IF(OR(F152=G152,COUNTIF($AY152:AZ152,G152)&gt;0),"",G152)</f>
        <v/>
      </c>
      <c r="BB152" t="str">
        <f>IF(OR(G152=H152,COUNTIF($AY152:BA152,H152)&gt;0),"",H152)</f>
        <v/>
      </c>
      <c r="BC152" t="str">
        <f>IF(OR(H152=I152,COUNTIF($AY152:BB152,I152)&gt;0),"",I152)</f>
        <v/>
      </c>
      <c r="BD152" t="str">
        <f>IF(OR(I152=J152,COUNTIF($AY152:BC152,J152)&gt;0),"",J152)</f>
        <v/>
      </c>
      <c r="BE152" t="str">
        <f>IF(OR(J152=K152,COUNTIF($AY152:BD152,K152)&gt;0),"",K152)</f>
        <v/>
      </c>
      <c r="BF152" t="str">
        <f>IF(OR(K152=L152,COUNTIF($AY152:BE152,L152)&gt;0),"",L152)</f>
        <v/>
      </c>
      <c r="BG152" t="str">
        <f>IF(OR(L152=M152,COUNTIF($AY152:BF152,M152)&gt;0),"",M152)</f>
        <v/>
      </c>
      <c r="BH152" t="str">
        <f>IF(OR(M152=N152,COUNTIF($AY152:BG152,N152)&gt;0),"",N152)</f>
        <v/>
      </c>
      <c r="BI152" t="str">
        <f>IF(OR(N152=O152,COUNTIF($AY152:BH152,O152)&gt;0),"",O152)</f>
        <v/>
      </c>
      <c r="BJ152" t="str">
        <f>IF(OR(O152=P152,COUNTIF($AY152:BI152,P152)&gt;0),"",P152)</f>
        <v/>
      </c>
      <c r="BK152" s="340"/>
      <c r="BL152" s="34" t="str">
        <f>IF($Q152=E152,IF(COUNTIF(E152:$P152,E152)&gt;$R151,E152,$Q152),E152)</f>
        <v/>
      </c>
      <c r="BM152" s="34" t="str">
        <f>IF($Q152=F152,IF(COUNTIF(F152:$P152,F152)&gt;$R151,F152,$Q152),F152)</f>
        <v/>
      </c>
      <c r="BN152" s="34" t="str">
        <f>IF($Q152=G152,IF(COUNTIF(G152:$P152,G152)&gt;$R151,G152,$Q152),G152)</f>
        <v/>
      </c>
      <c r="BO152" s="34" t="str">
        <f>IF($Q152=H152,IF(COUNTIF(H152:$P152,H152)&gt;$R151,H152,$Q152),H152)</f>
        <v/>
      </c>
      <c r="BP152" s="34" t="str">
        <f>IF($Q152=I152,IF(COUNTIF(I152:$P152,I152)&gt;$R151,I152,$Q152),I152)</f>
        <v/>
      </c>
      <c r="BQ152" s="34" t="str">
        <f>IF($Q152=J152,IF(COUNTIF(J152:$P152,J152)&gt;$R151,J152,$Q152),J152)</f>
        <v/>
      </c>
      <c r="BR152" s="34" t="str">
        <f>IF($Q152=K152,IF(COUNTIF(K152:$P152,K152)&gt;$R151,K152,$Q152),K152)</f>
        <v/>
      </c>
      <c r="BS152" s="34" t="str">
        <f>IF($Q152=L152,IF(COUNTIF(L152:$P152,L152)&gt;$R151,L152,$Q152),L152)</f>
        <v/>
      </c>
      <c r="BT152" s="34" t="str">
        <f>IF($Q152=M152,IF(COUNTIF(M152:$P152,M152)&gt;$R151,M152,$Q152),M152)</f>
        <v/>
      </c>
      <c r="BU152" s="34" t="str">
        <f>IF($Q152=N152,IF(COUNTIF(N152:$P152,N152)&gt;$R151,N152,$Q152),N152)</f>
        <v/>
      </c>
      <c r="BV152" s="34" t="str">
        <f>IF($Q152=O152,IF(COUNTIF(O152:$P152,O152)&gt;$R151,O152,$Q152),O152)</f>
        <v/>
      </c>
      <c r="BW152" s="34" t="str">
        <f>IF($Q152=P152,IF(COUNTIF(P152:$P152,P152)&gt;$R151,P152,$Q152),P152)</f>
        <v/>
      </c>
      <c r="BX152" t="str">
        <f>IF(BX150&gt;0,BX150,BX151)</f>
        <v/>
      </c>
    </row>
    <row r="153" spans="1:76" ht="12.75" customHeight="1" x14ac:dyDescent="0.2">
      <c r="A153" s="347">
        <v>51</v>
      </c>
      <c r="B153" s="350"/>
      <c r="C153" s="344"/>
      <c r="D153" s="176" t="s">
        <v>38</v>
      </c>
      <c r="E153" s="252"/>
      <c r="F153" s="252"/>
      <c r="G153" s="252"/>
      <c r="H153" s="252"/>
      <c r="I153" s="252"/>
      <c r="J153" s="252"/>
      <c r="K153" s="252"/>
      <c r="L153" s="252"/>
      <c r="M153" s="175"/>
      <c r="N153" s="175"/>
      <c r="O153" s="175"/>
      <c r="P153" s="175"/>
      <c r="Q153" s="183" t="str">
        <f t="shared" ref="Q153" si="300">IF(BK153="","",BX155)</f>
        <v/>
      </c>
      <c r="R153" s="172"/>
      <c r="S153" s="341" t="str">
        <f>IF((COUNTBLANK(E153:Q153)+COUNTBLANK(E154:Q154)+COUNTBLANK(E155:Q155))/3=COUNTBLANK(E153:Q153),"","Bitte alle drei Zeilen ausfüllen")</f>
        <v/>
      </c>
      <c r="W153">
        <f t="shared" ref="W153:AH153" si="301">IF(E153=4.5,E154,0)</f>
        <v>0</v>
      </c>
      <c r="X153">
        <f t="shared" si="301"/>
        <v>0</v>
      </c>
      <c r="Y153">
        <f t="shared" si="301"/>
        <v>0</v>
      </c>
      <c r="Z153">
        <f t="shared" si="301"/>
        <v>0</v>
      </c>
      <c r="AA153">
        <f t="shared" si="301"/>
        <v>0</v>
      </c>
      <c r="AB153">
        <f t="shared" si="301"/>
        <v>0</v>
      </c>
      <c r="AC153">
        <f t="shared" si="301"/>
        <v>0</v>
      </c>
      <c r="AD153">
        <f t="shared" si="301"/>
        <v>0</v>
      </c>
      <c r="AE153">
        <f t="shared" si="301"/>
        <v>0</v>
      </c>
      <c r="AF153">
        <f t="shared" si="301"/>
        <v>0</v>
      </c>
      <c r="AG153">
        <f t="shared" si="301"/>
        <v>0</v>
      </c>
      <c r="AH153">
        <f t="shared" si="301"/>
        <v>0</v>
      </c>
      <c r="AJ153">
        <f t="shared" ref="AJ153:AU153" si="302">IF(E153=4.5,1,0)</f>
        <v>0</v>
      </c>
      <c r="AK153">
        <f t="shared" si="302"/>
        <v>0</v>
      </c>
      <c r="AL153">
        <f t="shared" si="302"/>
        <v>0</v>
      </c>
      <c r="AM153">
        <f t="shared" si="302"/>
        <v>0</v>
      </c>
      <c r="AN153">
        <f t="shared" si="302"/>
        <v>0</v>
      </c>
      <c r="AO153">
        <f t="shared" si="302"/>
        <v>0</v>
      </c>
      <c r="AP153">
        <f t="shared" si="302"/>
        <v>0</v>
      </c>
      <c r="AQ153">
        <f t="shared" si="302"/>
        <v>0</v>
      </c>
      <c r="AR153">
        <f t="shared" si="302"/>
        <v>0</v>
      </c>
      <c r="AS153">
        <f t="shared" si="302"/>
        <v>0</v>
      </c>
      <c r="AT153">
        <f t="shared" si="302"/>
        <v>0</v>
      </c>
      <c r="AU153">
        <f t="shared" si="302"/>
        <v>0</v>
      </c>
      <c r="BK153" s="340" t="str">
        <f>IF(ISNA(HLOOKUP(MAX($AY154:$BJ154),$AY154:$BJ155,2,FALSE)),"",IF(R154&gt;0,IF(COUNTIF($AY154:$BJ154,MAX($AY154:$BJ154))&gt;1,HLOOKUP(MAX($AY154:$BJ154),$AY154:$BJ155,2),HLOOKUP(MAX($AY154:$BJ154),$AY154:$BJ155,2,FALSE)),""))</f>
        <v/>
      </c>
      <c r="BL153" s="34">
        <f>IF(E155="",0,IF($Q155=E155,IF(COUNTIF(E155:$P155,E155)&gt;$R154,E153,$Q153),E153))</f>
        <v>0</v>
      </c>
      <c r="BM153" s="34">
        <f>IF(F155="",0,IF($Q155=F155,IF(COUNTIF(F155:$P155,F155)&gt;$R154,F153,$Q153),F153))</f>
        <v>0</v>
      </c>
      <c r="BN153" s="34">
        <f>IF(G155="",0,IF($Q155=G155,IF(COUNTIF(G155:$P155,G155)&gt;$R154,G153,$Q153),G153))</f>
        <v>0</v>
      </c>
      <c r="BO153" s="34">
        <f>IF(H155="",0,IF($Q155=H155,IF(COUNTIF(H155:$P155,H155)&gt;$R154,H153,$Q153),H153))</f>
        <v>0</v>
      </c>
      <c r="BP153" s="34">
        <f>IF(I155="",0,IF($Q155=I155,IF(COUNTIF(I155:$P155,I155)&gt;$R154,I153,$Q153),I153))</f>
        <v>0</v>
      </c>
      <c r="BQ153" s="34">
        <f>IF(J155="",0,IF($Q155=J155,IF(COUNTIF(J155:$P155,J155)&gt;$R154,J153,$Q153),J153))</f>
        <v>0</v>
      </c>
      <c r="BR153" s="34">
        <f>IF(K155="",0,IF($Q155=K155,IF(COUNTIF(K155:$P155,K155)&gt;$R154,K153,$Q153),K153))</f>
        <v>0</v>
      </c>
      <c r="BS153" s="34">
        <f>IF(L155="",0,IF($Q155=L155,IF(COUNTIF(L155:$P155,L155)&gt;$R154,L153,$Q153),L153))</f>
        <v>0</v>
      </c>
      <c r="BT153" s="34">
        <f>IF(M155="",0,IF($Q155=M155,IF(COUNTIF(M155:$P155,M155)&gt;$R154,M153,$Q153),M153))</f>
        <v>0</v>
      </c>
      <c r="BU153" s="34">
        <f>IF(N155="",0,IF($Q155=N155,IF(COUNTIF(N155:$P155,N155)&gt;$R154,N153,$Q153),N153))</f>
        <v>0</v>
      </c>
      <c r="BV153" s="34">
        <f>IF(O155="",0,IF($Q155=O155,IF(COUNTIF(O155:$P155,O155)&gt;$R154,O153,$Q153),O153))</f>
        <v>0</v>
      </c>
      <c r="BW153" s="34">
        <f>IF(P155="",0,IF($Q155=P155,IF(COUNTIF(P155:$P155,P155)&gt;$R154,P153,$Q153),P153))</f>
        <v>0</v>
      </c>
      <c r="BX153">
        <f>IF(P153="",IF(O153="",IF(N153="",IF(M153="",IF(L153="",IF(K153="",IF(J153="",IF(I153="",H153,I153),J153),K153),L153),M153),N153),O153),P153)</f>
        <v>0</v>
      </c>
    </row>
    <row r="154" spans="1:76" ht="12.75" customHeight="1" x14ac:dyDescent="0.2">
      <c r="A154" s="348"/>
      <c r="B154" s="351"/>
      <c r="C154" s="345"/>
      <c r="D154" s="176" t="s">
        <v>42</v>
      </c>
      <c r="E154" s="252"/>
      <c r="F154" s="252"/>
      <c r="G154" s="252"/>
      <c r="H154" s="252"/>
      <c r="I154" s="252"/>
      <c r="J154" s="252"/>
      <c r="K154" s="252"/>
      <c r="L154" s="252"/>
      <c r="M154" s="175"/>
      <c r="N154" s="175"/>
      <c r="O154" s="175"/>
      <c r="P154" s="175"/>
      <c r="Q154" s="183"/>
      <c r="R154" s="35">
        <f>IF(R153&lt;15,0,IF(R153&lt;30,1,IF(R153&lt;45,2,3)))</f>
        <v>0</v>
      </c>
      <c r="S154" s="342"/>
      <c r="AY154" t="str">
        <f t="shared" ref="AY154:BJ154" si="303">IF(AY155="","",COUNTIF($E155:$P155,AY155))</f>
        <v/>
      </c>
      <c r="AZ154" t="str">
        <f t="shared" si="303"/>
        <v/>
      </c>
      <c r="BA154" t="str">
        <f t="shared" si="303"/>
        <v/>
      </c>
      <c r="BB154" t="str">
        <f t="shared" si="303"/>
        <v/>
      </c>
      <c r="BC154" t="str">
        <f t="shared" si="303"/>
        <v/>
      </c>
      <c r="BD154" t="str">
        <f t="shared" si="303"/>
        <v/>
      </c>
      <c r="BE154" t="str">
        <f t="shared" si="303"/>
        <v/>
      </c>
      <c r="BF154" t="str">
        <f t="shared" si="303"/>
        <v/>
      </c>
      <c r="BG154" t="str">
        <f t="shared" si="303"/>
        <v/>
      </c>
      <c r="BH154" t="str">
        <f t="shared" si="303"/>
        <v/>
      </c>
      <c r="BI154" t="str">
        <f t="shared" si="303"/>
        <v/>
      </c>
      <c r="BJ154" t="str">
        <f t="shared" si="303"/>
        <v/>
      </c>
      <c r="BK154" s="340"/>
      <c r="BL154" s="34">
        <f>IF($Q155=E155,IF(COUNTIF(E155:$P155,E155)&gt;$R154,E154,$Q154),E154)</f>
        <v>0</v>
      </c>
      <c r="BM154" s="34">
        <f>IF($Q155=F155,IF(COUNTIF(F155:$P155,F155)&gt;$R154,F154,$Q154),F154)</f>
        <v>0</v>
      </c>
      <c r="BN154" s="34">
        <f>IF($Q155=G155,IF(COUNTIF(G155:$P155,G155)&gt;$R154,G154,$Q154),G154)</f>
        <v>0</v>
      </c>
      <c r="BO154" s="34">
        <f>IF($Q155=H155,IF(COUNTIF(H155:$P155,H155)&gt;$R154,H154,$Q154),H154)</f>
        <v>0</v>
      </c>
      <c r="BP154" s="34">
        <f>IF($Q155=I155,IF(COUNTIF(I155:$P155,I155)&gt;$R154,I154,$Q154),I154)</f>
        <v>0</v>
      </c>
      <c r="BQ154" s="34">
        <f>IF($Q155=J155,IF(COUNTIF(J155:$P155,J155)&gt;$R154,J154,$Q154),J154)</f>
        <v>0</v>
      </c>
      <c r="BR154" s="34">
        <f>IF($Q155=K155,IF(COUNTIF(K155:$P155,K155)&gt;$R154,K154,$Q154),K154)</f>
        <v>0</v>
      </c>
      <c r="BS154" s="34">
        <f>IF($Q155=L155,IF(COUNTIF(L155:$P155,L155)&gt;$R154,L154,$Q154),L154)</f>
        <v>0</v>
      </c>
      <c r="BT154" s="34">
        <f>IF($Q155=M155,IF(COUNTIF(M155:$P155,M155)&gt;$R154,M154,$Q154),M154)</f>
        <v>0</v>
      </c>
      <c r="BU154" s="34">
        <f>IF($Q155=N155,IF(COUNTIF(N155:$P155,N155)&gt;$R154,N154,$Q154),N154)</f>
        <v>0</v>
      </c>
      <c r="BV154" s="34">
        <f>IF($Q155=O155,IF(COUNTIF(O155:$P155,O155)&gt;$R154,O154,$Q154),O154)</f>
        <v>0</v>
      </c>
      <c r="BW154" s="34">
        <f>IF($Q155=P155,IF(COUNTIF(P155:$P155,P155)&gt;$R154,P154,$Q154),P154)</f>
        <v>0</v>
      </c>
      <c r="BX154" t="str">
        <f>IF(BX153="",IF(G153="",IF(F153="",E153,F153),G153),"")</f>
        <v/>
      </c>
    </row>
    <row r="155" spans="1:76" ht="12.75" customHeight="1" x14ac:dyDescent="0.2">
      <c r="A155" s="349"/>
      <c r="B155" s="352"/>
      <c r="C155" s="346"/>
      <c r="D155" s="177" t="s">
        <v>44</v>
      </c>
      <c r="E155" s="252" t="str">
        <f>IF(E153&gt;0,1,"")</f>
        <v/>
      </c>
      <c r="F155" s="252" t="str">
        <f t="shared" ref="F155:P155" si="304">IF(F153&gt;0,1,"")</f>
        <v/>
      </c>
      <c r="G155" s="252" t="str">
        <f t="shared" si="304"/>
        <v/>
      </c>
      <c r="H155" s="252" t="str">
        <f t="shared" si="304"/>
        <v/>
      </c>
      <c r="I155" s="252" t="str">
        <f t="shared" si="304"/>
        <v/>
      </c>
      <c r="J155" s="252" t="str">
        <f t="shared" si="304"/>
        <v/>
      </c>
      <c r="K155" s="252" t="str">
        <f t="shared" si="304"/>
        <v/>
      </c>
      <c r="L155" s="252" t="str">
        <f t="shared" si="304"/>
        <v/>
      </c>
      <c r="M155" s="175" t="str">
        <f t="shared" si="304"/>
        <v/>
      </c>
      <c r="N155" s="175" t="str">
        <f t="shared" si="304"/>
        <v/>
      </c>
      <c r="O155" s="175" t="str">
        <f t="shared" si="304"/>
        <v/>
      </c>
      <c r="P155" s="175" t="str">
        <f t="shared" si="304"/>
        <v/>
      </c>
      <c r="Q155" s="184" t="str">
        <f t="shared" ref="Q155" si="305">IF(BK153="","",BK153)</f>
        <v/>
      </c>
      <c r="R155" s="38" t="str">
        <f>IF(BK153="","",BK153)</f>
        <v/>
      </c>
      <c r="S155" s="343"/>
      <c r="AY155" t="str">
        <f>IF(E155="","",E155)</f>
        <v/>
      </c>
      <c r="AZ155" t="str">
        <f>IF(OR(E155=F155,COUNTIF($AY155:AY155,F155)&gt;0),"",F155)</f>
        <v/>
      </c>
      <c r="BA155" t="str">
        <f>IF(OR(F155=G155,COUNTIF($AY155:AZ155,G155)&gt;0),"",G155)</f>
        <v/>
      </c>
      <c r="BB155" t="str">
        <f>IF(OR(G155=H155,COUNTIF($AY155:BA155,H155)&gt;0),"",H155)</f>
        <v/>
      </c>
      <c r="BC155" t="str">
        <f>IF(OR(H155=I155,COUNTIF($AY155:BB155,I155)&gt;0),"",I155)</f>
        <v/>
      </c>
      <c r="BD155" t="str">
        <f>IF(OR(I155=J155,COUNTIF($AY155:BC155,J155)&gt;0),"",J155)</f>
        <v/>
      </c>
      <c r="BE155" t="str">
        <f>IF(OR(J155=K155,COUNTIF($AY155:BD155,K155)&gt;0),"",K155)</f>
        <v/>
      </c>
      <c r="BF155" t="str">
        <f>IF(OR(K155=L155,COUNTIF($AY155:BE155,L155)&gt;0),"",L155)</f>
        <v/>
      </c>
      <c r="BG155" t="str">
        <f>IF(OR(L155=M155,COUNTIF($AY155:BF155,M155)&gt;0),"",M155)</f>
        <v/>
      </c>
      <c r="BH155" t="str">
        <f>IF(OR(M155=N155,COUNTIF($AY155:BG155,N155)&gt;0),"",N155)</f>
        <v/>
      </c>
      <c r="BI155" t="str">
        <f>IF(OR(N155=O155,COUNTIF($AY155:BH155,O155)&gt;0),"",O155)</f>
        <v/>
      </c>
      <c r="BJ155" t="str">
        <f>IF(OR(O155=P155,COUNTIF($AY155:BI155,P155)&gt;0),"",P155)</f>
        <v/>
      </c>
      <c r="BK155" s="340"/>
      <c r="BL155" s="34" t="str">
        <f>IF($Q155=E155,IF(COUNTIF(E155:$P155,E155)&gt;$R154,E155,$Q155),E155)</f>
        <v/>
      </c>
      <c r="BM155" s="34" t="str">
        <f>IF($Q155=F155,IF(COUNTIF(F155:$P155,F155)&gt;$R154,F155,$Q155),F155)</f>
        <v/>
      </c>
      <c r="BN155" s="34" t="str">
        <f>IF($Q155=G155,IF(COUNTIF(G155:$P155,G155)&gt;$R154,G155,$Q155),G155)</f>
        <v/>
      </c>
      <c r="BO155" s="34" t="str">
        <f>IF($Q155=H155,IF(COUNTIF(H155:$P155,H155)&gt;$R154,H155,$Q155),H155)</f>
        <v/>
      </c>
      <c r="BP155" s="34" t="str">
        <f>IF($Q155=I155,IF(COUNTIF(I155:$P155,I155)&gt;$R154,I155,$Q155),I155)</f>
        <v/>
      </c>
      <c r="BQ155" s="34" t="str">
        <f>IF($Q155=J155,IF(COUNTIF(J155:$P155,J155)&gt;$R154,J155,$Q155),J155)</f>
        <v/>
      </c>
      <c r="BR155" s="34" t="str">
        <f>IF($Q155=K155,IF(COUNTIF(K155:$P155,K155)&gt;$R154,K155,$Q155),K155)</f>
        <v/>
      </c>
      <c r="BS155" s="34" t="str">
        <f>IF($Q155=L155,IF(COUNTIF(L155:$P155,L155)&gt;$R154,L155,$Q155),L155)</f>
        <v/>
      </c>
      <c r="BT155" s="34" t="str">
        <f>IF($Q155=M155,IF(COUNTIF(M155:$P155,M155)&gt;$R154,M155,$Q155),M155)</f>
        <v/>
      </c>
      <c r="BU155" s="34" t="str">
        <f>IF($Q155=N155,IF(COUNTIF(N155:$P155,N155)&gt;$R154,N155,$Q155),N155)</f>
        <v/>
      </c>
      <c r="BV155" s="34" t="str">
        <f>IF($Q155=O155,IF(COUNTIF(O155:$P155,O155)&gt;$R154,O155,$Q155),O155)</f>
        <v/>
      </c>
      <c r="BW155" s="34" t="str">
        <f>IF($Q155=P155,IF(COUNTIF(P155:$P155,P155)&gt;$R154,P155,$Q155),P155)</f>
        <v/>
      </c>
      <c r="BX155" t="str">
        <f>IF(BX153&gt;0,BX153,BX154)</f>
        <v/>
      </c>
    </row>
    <row r="156" spans="1:76" ht="12.75" customHeight="1" x14ac:dyDescent="0.2">
      <c r="A156" s="347">
        <v>52</v>
      </c>
      <c r="B156" s="350"/>
      <c r="C156" s="344"/>
      <c r="D156" s="176" t="s">
        <v>38</v>
      </c>
      <c r="E156" s="252"/>
      <c r="F156" s="252"/>
      <c r="G156" s="252"/>
      <c r="H156" s="252"/>
      <c r="I156" s="252"/>
      <c r="J156" s="252"/>
      <c r="K156" s="252"/>
      <c r="L156" s="252"/>
      <c r="M156" s="175"/>
      <c r="N156" s="175"/>
      <c r="O156" s="175"/>
      <c r="P156" s="175"/>
      <c r="Q156" s="183" t="str">
        <f t="shared" ref="Q156" si="306">IF(BK156="","",BX158)</f>
        <v/>
      </c>
      <c r="R156" s="172"/>
      <c r="S156" s="341" t="str">
        <f>IF((COUNTBLANK(E156:Q156)+COUNTBLANK(E157:Q157)+COUNTBLANK(E158:Q158))/3=COUNTBLANK(E156:Q156),"","Bitte alle drei Zeilen ausfüllen")</f>
        <v/>
      </c>
      <c r="W156">
        <f t="shared" ref="W156:AH156" si="307">IF(E156=4.5,E157,0)</f>
        <v>0</v>
      </c>
      <c r="X156">
        <f t="shared" si="307"/>
        <v>0</v>
      </c>
      <c r="Y156">
        <f t="shared" si="307"/>
        <v>0</v>
      </c>
      <c r="Z156">
        <f t="shared" si="307"/>
        <v>0</v>
      </c>
      <c r="AA156">
        <f t="shared" si="307"/>
        <v>0</v>
      </c>
      <c r="AB156">
        <f t="shared" si="307"/>
        <v>0</v>
      </c>
      <c r="AC156">
        <f t="shared" si="307"/>
        <v>0</v>
      </c>
      <c r="AD156">
        <f t="shared" si="307"/>
        <v>0</v>
      </c>
      <c r="AE156">
        <f t="shared" si="307"/>
        <v>0</v>
      </c>
      <c r="AF156">
        <f t="shared" si="307"/>
        <v>0</v>
      </c>
      <c r="AG156">
        <f t="shared" si="307"/>
        <v>0</v>
      </c>
      <c r="AH156">
        <f t="shared" si="307"/>
        <v>0</v>
      </c>
      <c r="AJ156">
        <f t="shared" ref="AJ156:AU156" si="308">IF(E156=4.5,1,0)</f>
        <v>0</v>
      </c>
      <c r="AK156">
        <f t="shared" si="308"/>
        <v>0</v>
      </c>
      <c r="AL156">
        <f t="shared" si="308"/>
        <v>0</v>
      </c>
      <c r="AM156">
        <f t="shared" si="308"/>
        <v>0</v>
      </c>
      <c r="AN156">
        <f t="shared" si="308"/>
        <v>0</v>
      </c>
      <c r="AO156">
        <f t="shared" si="308"/>
        <v>0</v>
      </c>
      <c r="AP156">
        <f t="shared" si="308"/>
        <v>0</v>
      </c>
      <c r="AQ156">
        <f t="shared" si="308"/>
        <v>0</v>
      </c>
      <c r="AR156">
        <f t="shared" si="308"/>
        <v>0</v>
      </c>
      <c r="AS156">
        <f t="shared" si="308"/>
        <v>0</v>
      </c>
      <c r="AT156">
        <f t="shared" si="308"/>
        <v>0</v>
      </c>
      <c r="AU156">
        <f t="shared" si="308"/>
        <v>0</v>
      </c>
      <c r="BK156" s="340" t="str">
        <f>IF(ISNA(HLOOKUP(MAX($AY157:$BJ157),$AY157:$BJ158,2,FALSE)),"",IF(R157&gt;0,IF(COUNTIF($AY157:$BJ157,MAX($AY157:$BJ157))&gt;1,HLOOKUP(MAX($AY157:$BJ157),$AY157:$BJ158,2),HLOOKUP(MAX($AY157:$BJ157),$AY157:$BJ158,2,FALSE)),""))</f>
        <v/>
      </c>
      <c r="BL156" s="34">
        <f>IF(E158="",0,IF($Q158=E158,IF(COUNTIF(E158:$P158,E158)&gt;$R157,E156,$Q156),E156))</f>
        <v>0</v>
      </c>
      <c r="BM156" s="34">
        <f>IF(F158="",0,IF($Q158=F158,IF(COUNTIF(F158:$P158,F158)&gt;$R157,F156,$Q156),F156))</f>
        <v>0</v>
      </c>
      <c r="BN156" s="34">
        <f>IF(G158="",0,IF($Q158=G158,IF(COUNTIF(G158:$P158,G158)&gt;$R157,G156,$Q156),G156))</f>
        <v>0</v>
      </c>
      <c r="BO156" s="34">
        <f>IF(H158="",0,IF($Q158=H158,IF(COUNTIF(H158:$P158,H158)&gt;$R157,H156,$Q156),H156))</f>
        <v>0</v>
      </c>
      <c r="BP156" s="34">
        <f>IF(I158="",0,IF($Q158=I158,IF(COUNTIF(I158:$P158,I158)&gt;$R157,I156,$Q156),I156))</f>
        <v>0</v>
      </c>
      <c r="BQ156" s="34">
        <f>IF(J158="",0,IF($Q158=J158,IF(COUNTIF(J158:$P158,J158)&gt;$R157,J156,$Q156),J156))</f>
        <v>0</v>
      </c>
      <c r="BR156" s="34">
        <f>IF(K158="",0,IF($Q158=K158,IF(COUNTIF(K158:$P158,K158)&gt;$R157,K156,$Q156),K156))</f>
        <v>0</v>
      </c>
      <c r="BS156" s="34">
        <f>IF(L158="",0,IF($Q158=L158,IF(COUNTIF(L158:$P158,L158)&gt;$R157,L156,$Q156),L156))</f>
        <v>0</v>
      </c>
      <c r="BT156" s="34">
        <f>IF(M158="",0,IF($Q158=M158,IF(COUNTIF(M158:$P158,M158)&gt;$R157,M156,$Q156),M156))</f>
        <v>0</v>
      </c>
      <c r="BU156" s="34">
        <f>IF(N158="",0,IF($Q158=N158,IF(COUNTIF(N158:$P158,N158)&gt;$R157,N156,$Q156),N156))</f>
        <v>0</v>
      </c>
      <c r="BV156" s="34">
        <f>IF(O158="",0,IF($Q158=O158,IF(COUNTIF(O158:$P158,O158)&gt;$R157,O156,$Q156),O156))</f>
        <v>0</v>
      </c>
      <c r="BW156" s="34">
        <f>IF(P158="",0,IF($Q158=P158,IF(COUNTIF(P158:$P158,P158)&gt;$R157,P156,$Q156),P156))</f>
        <v>0</v>
      </c>
      <c r="BX156">
        <f>IF(P156="",IF(O156="",IF(N156="",IF(M156="",IF(L156="",IF(K156="",IF(J156="",IF(I156="",H156,I156),J156),K156),L156),M156),N156),O156),P156)</f>
        <v>0</v>
      </c>
    </row>
    <row r="157" spans="1:76" ht="12.75" customHeight="1" x14ac:dyDescent="0.2">
      <c r="A157" s="348"/>
      <c r="B157" s="351"/>
      <c r="C157" s="345"/>
      <c r="D157" s="176" t="s">
        <v>42</v>
      </c>
      <c r="E157" s="252"/>
      <c r="F157" s="252"/>
      <c r="G157" s="252"/>
      <c r="H157" s="252"/>
      <c r="I157" s="252"/>
      <c r="J157" s="252"/>
      <c r="K157" s="252"/>
      <c r="L157" s="252"/>
      <c r="M157" s="175"/>
      <c r="N157" s="175"/>
      <c r="O157" s="175"/>
      <c r="P157" s="175"/>
      <c r="Q157" s="183"/>
      <c r="R157" s="35">
        <f>IF(R156&lt;15,0,IF(R156&lt;30,1,IF(R156&lt;45,2,3)))</f>
        <v>0</v>
      </c>
      <c r="S157" s="342"/>
      <c r="AY157" t="str">
        <f t="shared" ref="AY157:BJ157" si="309">IF(AY158="","",COUNTIF($E158:$P158,AY158))</f>
        <v/>
      </c>
      <c r="AZ157" t="str">
        <f t="shared" si="309"/>
        <v/>
      </c>
      <c r="BA157" t="str">
        <f t="shared" si="309"/>
        <v/>
      </c>
      <c r="BB157" t="str">
        <f t="shared" si="309"/>
        <v/>
      </c>
      <c r="BC157" t="str">
        <f t="shared" si="309"/>
        <v/>
      </c>
      <c r="BD157" t="str">
        <f t="shared" si="309"/>
        <v/>
      </c>
      <c r="BE157" t="str">
        <f t="shared" si="309"/>
        <v/>
      </c>
      <c r="BF157" t="str">
        <f t="shared" si="309"/>
        <v/>
      </c>
      <c r="BG157" t="str">
        <f t="shared" si="309"/>
        <v/>
      </c>
      <c r="BH157" t="str">
        <f t="shared" si="309"/>
        <v/>
      </c>
      <c r="BI157" t="str">
        <f t="shared" si="309"/>
        <v/>
      </c>
      <c r="BJ157" t="str">
        <f t="shared" si="309"/>
        <v/>
      </c>
      <c r="BK157" s="340"/>
      <c r="BL157" s="34">
        <f>IF($Q158=E158,IF(COUNTIF(E158:$P158,E158)&gt;$R157,E157,$Q157),E157)</f>
        <v>0</v>
      </c>
      <c r="BM157" s="34">
        <f>IF($Q158=F158,IF(COUNTIF(F158:$P158,F158)&gt;$R157,F157,$Q157),F157)</f>
        <v>0</v>
      </c>
      <c r="BN157" s="34">
        <f>IF($Q158=G158,IF(COUNTIF(G158:$P158,G158)&gt;$R157,G157,$Q157),G157)</f>
        <v>0</v>
      </c>
      <c r="BO157" s="34">
        <f>IF($Q158=H158,IF(COUNTIF(H158:$P158,H158)&gt;$R157,H157,$Q157),H157)</f>
        <v>0</v>
      </c>
      <c r="BP157" s="34">
        <f>IF($Q158=I158,IF(COUNTIF(I158:$P158,I158)&gt;$R157,I157,$Q157),I157)</f>
        <v>0</v>
      </c>
      <c r="BQ157" s="34">
        <f>IF($Q158=J158,IF(COUNTIF(J158:$P158,J158)&gt;$R157,J157,$Q157),J157)</f>
        <v>0</v>
      </c>
      <c r="BR157" s="34">
        <f>IF($Q158=K158,IF(COUNTIF(K158:$P158,K158)&gt;$R157,K157,$Q157),K157)</f>
        <v>0</v>
      </c>
      <c r="BS157" s="34">
        <f>IF($Q158=L158,IF(COUNTIF(L158:$P158,L158)&gt;$R157,L157,$Q157),L157)</f>
        <v>0</v>
      </c>
      <c r="BT157" s="34">
        <f>IF($Q158=M158,IF(COUNTIF(M158:$P158,M158)&gt;$R157,M157,$Q157),M157)</f>
        <v>0</v>
      </c>
      <c r="BU157" s="34">
        <f>IF($Q158=N158,IF(COUNTIF(N158:$P158,N158)&gt;$R157,N157,$Q157),N157)</f>
        <v>0</v>
      </c>
      <c r="BV157" s="34">
        <f>IF($Q158=O158,IF(COUNTIF(O158:$P158,O158)&gt;$R157,O157,$Q157),O157)</f>
        <v>0</v>
      </c>
      <c r="BW157" s="34">
        <f>IF($Q158=P158,IF(COUNTIF(P158:$P158,P158)&gt;$R157,P157,$Q157),P157)</f>
        <v>0</v>
      </c>
      <c r="BX157" t="str">
        <f>IF(BX156="",IF(G156="",IF(F156="",E156,F156),G156),"")</f>
        <v/>
      </c>
    </row>
    <row r="158" spans="1:76" ht="12.75" customHeight="1" x14ac:dyDescent="0.2">
      <c r="A158" s="349"/>
      <c r="B158" s="352"/>
      <c r="C158" s="346"/>
      <c r="D158" s="177" t="s">
        <v>44</v>
      </c>
      <c r="E158" s="252" t="str">
        <f>IF(E156&gt;0,1,"")</f>
        <v/>
      </c>
      <c r="F158" s="252" t="str">
        <f t="shared" ref="F158:P158" si="310">IF(F156&gt;0,1,"")</f>
        <v/>
      </c>
      <c r="G158" s="252" t="str">
        <f t="shared" si="310"/>
        <v/>
      </c>
      <c r="H158" s="252" t="str">
        <f t="shared" si="310"/>
        <v/>
      </c>
      <c r="I158" s="252" t="str">
        <f t="shared" si="310"/>
        <v/>
      </c>
      <c r="J158" s="252" t="str">
        <f t="shared" si="310"/>
        <v/>
      </c>
      <c r="K158" s="252" t="str">
        <f t="shared" si="310"/>
        <v/>
      </c>
      <c r="L158" s="252" t="str">
        <f t="shared" si="310"/>
        <v/>
      </c>
      <c r="M158" s="175" t="str">
        <f t="shared" si="310"/>
        <v/>
      </c>
      <c r="N158" s="175" t="str">
        <f t="shared" si="310"/>
        <v/>
      </c>
      <c r="O158" s="175" t="str">
        <f t="shared" si="310"/>
        <v/>
      </c>
      <c r="P158" s="175" t="str">
        <f t="shared" si="310"/>
        <v/>
      </c>
      <c r="Q158" s="184" t="str">
        <f t="shared" ref="Q158" si="311">IF(BK156="","",BK156)</f>
        <v/>
      </c>
      <c r="R158" s="38" t="str">
        <f>IF(BK156="","",BK156)</f>
        <v/>
      </c>
      <c r="S158" s="343"/>
      <c r="AY158" t="str">
        <f>IF(E158="","",E158)</f>
        <v/>
      </c>
      <c r="AZ158" t="str">
        <f>IF(OR(E158=F158,COUNTIF($AY158:AY158,F158)&gt;0),"",F158)</f>
        <v/>
      </c>
      <c r="BA158" t="str">
        <f>IF(OR(F158=G158,COUNTIF($AY158:AZ158,G158)&gt;0),"",G158)</f>
        <v/>
      </c>
      <c r="BB158" t="str">
        <f>IF(OR(G158=H158,COUNTIF($AY158:BA158,H158)&gt;0),"",H158)</f>
        <v/>
      </c>
      <c r="BC158" t="str">
        <f>IF(OR(H158=I158,COUNTIF($AY158:BB158,I158)&gt;0),"",I158)</f>
        <v/>
      </c>
      <c r="BD158" t="str">
        <f>IF(OR(I158=J158,COUNTIF($AY158:BC158,J158)&gt;0),"",J158)</f>
        <v/>
      </c>
      <c r="BE158" t="str">
        <f>IF(OR(J158=K158,COUNTIF($AY158:BD158,K158)&gt;0),"",K158)</f>
        <v/>
      </c>
      <c r="BF158" t="str">
        <f>IF(OR(K158=L158,COUNTIF($AY158:BE158,L158)&gt;0),"",L158)</f>
        <v/>
      </c>
      <c r="BG158" t="str">
        <f>IF(OR(L158=M158,COUNTIF($AY158:BF158,M158)&gt;0),"",M158)</f>
        <v/>
      </c>
      <c r="BH158" t="str">
        <f>IF(OR(M158=N158,COUNTIF($AY158:BG158,N158)&gt;0),"",N158)</f>
        <v/>
      </c>
      <c r="BI158" t="str">
        <f>IF(OR(N158=O158,COUNTIF($AY158:BH158,O158)&gt;0),"",O158)</f>
        <v/>
      </c>
      <c r="BJ158" t="str">
        <f>IF(OR(O158=P158,COUNTIF($AY158:BI158,P158)&gt;0),"",P158)</f>
        <v/>
      </c>
      <c r="BK158" s="340"/>
      <c r="BL158" s="34" t="str">
        <f>IF($Q158=E158,IF(COUNTIF(E158:$P158,E158)&gt;$R157,E158,$Q158),E158)</f>
        <v/>
      </c>
      <c r="BM158" s="34" t="str">
        <f>IF($Q158=F158,IF(COUNTIF(F158:$P158,F158)&gt;$R157,F158,$Q158),F158)</f>
        <v/>
      </c>
      <c r="BN158" s="34" t="str">
        <f>IF($Q158=G158,IF(COUNTIF(G158:$P158,G158)&gt;$R157,G158,$Q158),G158)</f>
        <v/>
      </c>
      <c r="BO158" s="34" t="str">
        <f>IF($Q158=H158,IF(COUNTIF(H158:$P158,H158)&gt;$R157,H158,$Q158),H158)</f>
        <v/>
      </c>
      <c r="BP158" s="34" t="str">
        <f>IF($Q158=I158,IF(COUNTIF(I158:$P158,I158)&gt;$R157,I158,$Q158),I158)</f>
        <v/>
      </c>
      <c r="BQ158" s="34" t="str">
        <f>IF($Q158=J158,IF(COUNTIF(J158:$P158,J158)&gt;$R157,J158,$Q158),J158)</f>
        <v/>
      </c>
      <c r="BR158" s="34" t="str">
        <f>IF($Q158=K158,IF(COUNTIF(K158:$P158,K158)&gt;$R157,K158,$Q158),K158)</f>
        <v/>
      </c>
      <c r="BS158" s="34" t="str">
        <f>IF($Q158=L158,IF(COUNTIF(L158:$P158,L158)&gt;$R157,L158,$Q158),L158)</f>
        <v/>
      </c>
      <c r="BT158" s="34" t="str">
        <f>IF($Q158=M158,IF(COUNTIF(M158:$P158,M158)&gt;$R157,M158,$Q158),M158)</f>
        <v/>
      </c>
      <c r="BU158" s="34" t="str">
        <f>IF($Q158=N158,IF(COUNTIF(N158:$P158,N158)&gt;$R157,N158,$Q158),N158)</f>
        <v/>
      </c>
      <c r="BV158" s="34" t="str">
        <f>IF($Q158=O158,IF(COUNTIF(O158:$P158,O158)&gt;$R157,O158,$Q158),O158)</f>
        <v/>
      </c>
      <c r="BW158" s="34" t="str">
        <f>IF($Q158=P158,IF(COUNTIF(P158:$P158,P158)&gt;$R157,P158,$Q158),P158)</f>
        <v/>
      </c>
      <c r="BX158" t="str">
        <f>IF(BX156&gt;0,BX156,BX157)</f>
        <v/>
      </c>
    </row>
    <row r="159" spans="1:76" ht="12.75" customHeight="1" x14ac:dyDescent="0.2">
      <c r="A159" s="347">
        <v>53</v>
      </c>
      <c r="B159" s="350"/>
      <c r="C159" s="344"/>
      <c r="D159" s="176" t="s">
        <v>38</v>
      </c>
      <c r="E159" s="252"/>
      <c r="F159" s="252"/>
      <c r="G159" s="252"/>
      <c r="H159" s="252"/>
      <c r="I159" s="252"/>
      <c r="J159" s="252"/>
      <c r="K159" s="252"/>
      <c r="L159" s="252"/>
      <c r="M159" s="175"/>
      <c r="N159" s="175"/>
      <c r="O159" s="175"/>
      <c r="P159" s="175"/>
      <c r="Q159" s="183" t="str">
        <f t="shared" ref="Q159" si="312">IF(BK159="","",BX161)</f>
        <v/>
      </c>
      <c r="R159" s="172"/>
      <c r="S159" s="341" t="str">
        <f>IF((COUNTBLANK(E159:Q159)+COUNTBLANK(E160:Q160)+COUNTBLANK(E161:Q161))/3=COUNTBLANK(E159:Q159),"","Bitte alle drei Zeilen ausfüllen")</f>
        <v/>
      </c>
      <c r="W159">
        <f t="shared" ref="W159:AH159" si="313">IF(E159=4.5,E160,0)</f>
        <v>0</v>
      </c>
      <c r="X159">
        <f t="shared" si="313"/>
        <v>0</v>
      </c>
      <c r="Y159">
        <f t="shared" si="313"/>
        <v>0</v>
      </c>
      <c r="Z159">
        <f t="shared" si="313"/>
        <v>0</v>
      </c>
      <c r="AA159">
        <f t="shared" si="313"/>
        <v>0</v>
      </c>
      <c r="AB159">
        <f t="shared" si="313"/>
        <v>0</v>
      </c>
      <c r="AC159">
        <f t="shared" si="313"/>
        <v>0</v>
      </c>
      <c r="AD159">
        <f t="shared" si="313"/>
        <v>0</v>
      </c>
      <c r="AE159">
        <f t="shared" si="313"/>
        <v>0</v>
      </c>
      <c r="AF159">
        <f t="shared" si="313"/>
        <v>0</v>
      </c>
      <c r="AG159">
        <f t="shared" si="313"/>
        <v>0</v>
      </c>
      <c r="AH159">
        <f t="shared" si="313"/>
        <v>0</v>
      </c>
      <c r="AJ159">
        <f t="shared" ref="AJ159:AU159" si="314">IF(E159=4.5,1,0)</f>
        <v>0</v>
      </c>
      <c r="AK159">
        <f t="shared" si="314"/>
        <v>0</v>
      </c>
      <c r="AL159">
        <f t="shared" si="314"/>
        <v>0</v>
      </c>
      <c r="AM159">
        <f t="shared" si="314"/>
        <v>0</v>
      </c>
      <c r="AN159">
        <f t="shared" si="314"/>
        <v>0</v>
      </c>
      <c r="AO159">
        <f t="shared" si="314"/>
        <v>0</v>
      </c>
      <c r="AP159">
        <f t="shared" si="314"/>
        <v>0</v>
      </c>
      <c r="AQ159">
        <f t="shared" si="314"/>
        <v>0</v>
      </c>
      <c r="AR159">
        <f t="shared" si="314"/>
        <v>0</v>
      </c>
      <c r="AS159">
        <f t="shared" si="314"/>
        <v>0</v>
      </c>
      <c r="AT159">
        <f t="shared" si="314"/>
        <v>0</v>
      </c>
      <c r="AU159">
        <f t="shared" si="314"/>
        <v>0</v>
      </c>
      <c r="BK159" s="340" t="str">
        <f>IF(ISNA(HLOOKUP(MAX($AY160:$BJ160),$AY160:$BJ161,2,FALSE)),"",IF(R160&gt;0,IF(COUNTIF($AY160:$BJ160,MAX($AY160:$BJ160))&gt;1,HLOOKUP(MAX($AY160:$BJ160),$AY160:$BJ161,2),HLOOKUP(MAX($AY160:$BJ160),$AY160:$BJ161,2,FALSE)),""))</f>
        <v/>
      </c>
      <c r="BL159" s="34">
        <f>IF(E161="",0,IF($Q161=E161,IF(COUNTIF(E161:$P161,E161)&gt;$R160,E159,$Q159),E159))</f>
        <v>0</v>
      </c>
      <c r="BM159" s="34">
        <f>IF(F161="",0,IF($Q161=F161,IF(COUNTIF(F161:$P161,F161)&gt;$R160,F159,$Q159),F159))</f>
        <v>0</v>
      </c>
      <c r="BN159" s="34">
        <f>IF(G161="",0,IF($Q161=G161,IF(COUNTIF(G161:$P161,G161)&gt;$R160,G159,$Q159),G159))</f>
        <v>0</v>
      </c>
      <c r="BO159" s="34">
        <f>IF(H161="",0,IF($Q161=H161,IF(COUNTIF(H161:$P161,H161)&gt;$R160,H159,$Q159),H159))</f>
        <v>0</v>
      </c>
      <c r="BP159" s="34">
        <f>IF(I161="",0,IF($Q161=I161,IF(COUNTIF(I161:$P161,I161)&gt;$R160,I159,$Q159),I159))</f>
        <v>0</v>
      </c>
      <c r="BQ159" s="34">
        <f>IF(J161="",0,IF($Q161=J161,IF(COUNTIF(J161:$P161,J161)&gt;$R160,J159,$Q159),J159))</f>
        <v>0</v>
      </c>
      <c r="BR159" s="34">
        <f>IF(K161="",0,IF($Q161=K161,IF(COUNTIF(K161:$P161,K161)&gt;$R160,K159,$Q159),K159))</f>
        <v>0</v>
      </c>
      <c r="BS159" s="34">
        <f>IF(L161="",0,IF($Q161=L161,IF(COUNTIF(L161:$P161,L161)&gt;$R160,L159,$Q159),L159))</f>
        <v>0</v>
      </c>
      <c r="BT159" s="34">
        <f>IF(M161="",0,IF($Q161=M161,IF(COUNTIF(M161:$P161,M161)&gt;$R160,M159,$Q159),M159))</f>
        <v>0</v>
      </c>
      <c r="BU159" s="34">
        <f>IF(N161="",0,IF($Q161=N161,IF(COUNTIF(N161:$P161,N161)&gt;$R160,N159,$Q159),N159))</f>
        <v>0</v>
      </c>
      <c r="BV159" s="34">
        <f>IF(O161="",0,IF($Q161=O161,IF(COUNTIF(O161:$P161,O161)&gt;$R160,O159,$Q159),O159))</f>
        <v>0</v>
      </c>
      <c r="BW159" s="34">
        <f>IF(P161="",0,IF($Q161=P161,IF(COUNTIF(P161:$P161,P161)&gt;$R160,P159,$Q159),P159))</f>
        <v>0</v>
      </c>
      <c r="BX159">
        <f>IF(P159="",IF(O159="",IF(N159="",IF(M159="",IF(L159="",IF(K159="",IF(J159="",IF(I159="",H159,I159),J159),K159),L159),M159),N159),O159),P159)</f>
        <v>0</v>
      </c>
    </row>
    <row r="160" spans="1:76" ht="12.75" customHeight="1" x14ac:dyDescent="0.2">
      <c r="A160" s="348"/>
      <c r="B160" s="351"/>
      <c r="C160" s="345"/>
      <c r="D160" s="176" t="s">
        <v>42</v>
      </c>
      <c r="E160" s="252"/>
      <c r="F160" s="252"/>
      <c r="G160" s="252"/>
      <c r="H160" s="252"/>
      <c r="I160" s="252"/>
      <c r="J160" s="252"/>
      <c r="K160" s="252"/>
      <c r="L160" s="252"/>
      <c r="M160" s="175"/>
      <c r="N160" s="175"/>
      <c r="O160" s="175"/>
      <c r="P160" s="175"/>
      <c r="Q160" s="183"/>
      <c r="R160" s="35">
        <f>IF(R159&lt;15,0,IF(R159&lt;30,1,IF(R159&lt;45,2,3)))</f>
        <v>0</v>
      </c>
      <c r="S160" s="342"/>
      <c r="AY160" t="str">
        <f t="shared" ref="AY160:BJ160" si="315">IF(AY161="","",COUNTIF($E161:$P161,AY161))</f>
        <v/>
      </c>
      <c r="AZ160" t="str">
        <f t="shared" si="315"/>
        <v/>
      </c>
      <c r="BA160" t="str">
        <f t="shared" si="315"/>
        <v/>
      </c>
      <c r="BB160" t="str">
        <f t="shared" si="315"/>
        <v/>
      </c>
      <c r="BC160" t="str">
        <f t="shared" si="315"/>
        <v/>
      </c>
      <c r="BD160" t="str">
        <f t="shared" si="315"/>
        <v/>
      </c>
      <c r="BE160" t="str">
        <f t="shared" si="315"/>
        <v/>
      </c>
      <c r="BF160" t="str">
        <f t="shared" si="315"/>
        <v/>
      </c>
      <c r="BG160" t="str">
        <f t="shared" si="315"/>
        <v/>
      </c>
      <c r="BH160" t="str">
        <f t="shared" si="315"/>
        <v/>
      </c>
      <c r="BI160" t="str">
        <f t="shared" si="315"/>
        <v/>
      </c>
      <c r="BJ160" t="str">
        <f t="shared" si="315"/>
        <v/>
      </c>
      <c r="BK160" s="340"/>
      <c r="BL160" s="34">
        <f>IF($Q161=E161,IF(COUNTIF(E161:$P161,E161)&gt;$R160,E160,$Q160),E160)</f>
        <v>0</v>
      </c>
      <c r="BM160" s="34">
        <f>IF($Q161=F161,IF(COUNTIF(F161:$P161,F161)&gt;$R160,F160,$Q160),F160)</f>
        <v>0</v>
      </c>
      <c r="BN160" s="34">
        <f>IF($Q161=G161,IF(COUNTIF(G161:$P161,G161)&gt;$R160,G160,$Q160),G160)</f>
        <v>0</v>
      </c>
      <c r="BO160" s="34">
        <f>IF($Q161=H161,IF(COUNTIF(H161:$P161,H161)&gt;$R160,H160,$Q160),H160)</f>
        <v>0</v>
      </c>
      <c r="BP160" s="34">
        <f>IF($Q161=I161,IF(COUNTIF(I161:$P161,I161)&gt;$R160,I160,$Q160),I160)</f>
        <v>0</v>
      </c>
      <c r="BQ160" s="34">
        <f>IF($Q161=J161,IF(COUNTIF(J161:$P161,J161)&gt;$R160,J160,$Q160),J160)</f>
        <v>0</v>
      </c>
      <c r="BR160" s="34">
        <f>IF($Q161=K161,IF(COUNTIF(K161:$P161,K161)&gt;$R160,K160,$Q160),K160)</f>
        <v>0</v>
      </c>
      <c r="BS160" s="34">
        <f>IF($Q161=L161,IF(COUNTIF(L161:$P161,L161)&gt;$R160,L160,$Q160),L160)</f>
        <v>0</v>
      </c>
      <c r="BT160" s="34">
        <f>IF($Q161=M161,IF(COUNTIF(M161:$P161,M161)&gt;$R160,M160,$Q160),M160)</f>
        <v>0</v>
      </c>
      <c r="BU160" s="34">
        <f>IF($Q161=N161,IF(COUNTIF(N161:$P161,N161)&gt;$R160,N160,$Q160),N160)</f>
        <v>0</v>
      </c>
      <c r="BV160" s="34">
        <f>IF($Q161=O161,IF(COUNTIF(O161:$P161,O161)&gt;$R160,O160,$Q160),O160)</f>
        <v>0</v>
      </c>
      <c r="BW160" s="34">
        <f>IF($Q161=P161,IF(COUNTIF(P161:$P161,P161)&gt;$R160,P160,$Q160),P160)</f>
        <v>0</v>
      </c>
      <c r="BX160" t="str">
        <f>IF(BX159="",IF(G159="",IF(F159="",E159,F159),G159),"")</f>
        <v/>
      </c>
    </row>
    <row r="161" spans="1:76" ht="12.75" customHeight="1" x14ac:dyDescent="0.2">
      <c r="A161" s="349"/>
      <c r="B161" s="352"/>
      <c r="C161" s="346"/>
      <c r="D161" s="177" t="s">
        <v>44</v>
      </c>
      <c r="E161" s="252" t="str">
        <f>IF(E159&gt;0,1,"")</f>
        <v/>
      </c>
      <c r="F161" s="252" t="str">
        <f t="shared" ref="F161:P161" si="316">IF(F159&gt;0,1,"")</f>
        <v/>
      </c>
      <c r="G161" s="252" t="str">
        <f t="shared" si="316"/>
        <v/>
      </c>
      <c r="H161" s="252" t="str">
        <f t="shared" si="316"/>
        <v/>
      </c>
      <c r="I161" s="252" t="str">
        <f t="shared" si="316"/>
        <v/>
      </c>
      <c r="J161" s="252" t="str">
        <f t="shared" si="316"/>
        <v/>
      </c>
      <c r="K161" s="252" t="str">
        <f t="shared" si="316"/>
        <v/>
      </c>
      <c r="L161" s="252" t="str">
        <f t="shared" si="316"/>
        <v/>
      </c>
      <c r="M161" s="175" t="str">
        <f t="shared" si="316"/>
        <v/>
      </c>
      <c r="N161" s="175" t="str">
        <f t="shared" si="316"/>
        <v/>
      </c>
      <c r="O161" s="175" t="str">
        <f t="shared" si="316"/>
        <v/>
      </c>
      <c r="P161" s="175" t="str">
        <f t="shared" si="316"/>
        <v/>
      </c>
      <c r="Q161" s="184" t="str">
        <f t="shared" ref="Q161" si="317">IF(BK159="","",BK159)</f>
        <v/>
      </c>
      <c r="R161" s="38" t="str">
        <f>IF(BK159="","",BK159)</f>
        <v/>
      </c>
      <c r="S161" s="343"/>
      <c r="AY161" t="str">
        <f>IF(E161="","",E161)</f>
        <v/>
      </c>
      <c r="AZ161" t="str">
        <f>IF(OR(E161=F161,COUNTIF($AY161:AY161,F161)&gt;0),"",F161)</f>
        <v/>
      </c>
      <c r="BA161" t="str">
        <f>IF(OR(F161=G161,COUNTIF($AY161:AZ161,G161)&gt;0),"",G161)</f>
        <v/>
      </c>
      <c r="BB161" t="str">
        <f>IF(OR(G161=H161,COUNTIF($AY161:BA161,H161)&gt;0),"",H161)</f>
        <v/>
      </c>
      <c r="BC161" t="str">
        <f>IF(OR(H161=I161,COUNTIF($AY161:BB161,I161)&gt;0),"",I161)</f>
        <v/>
      </c>
      <c r="BD161" t="str">
        <f>IF(OR(I161=J161,COUNTIF($AY161:BC161,J161)&gt;0),"",J161)</f>
        <v/>
      </c>
      <c r="BE161" t="str">
        <f>IF(OR(J161=K161,COUNTIF($AY161:BD161,K161)&gt;0),"",K161)</f>
        <v/>
      </c>
      <c r="BF161" t="str">
        <f>IF(OR(K161=L161,COUNTIF($AY161:BE161,L161)&gt;0),"",L161)</f>
        <v/>
      </c>
      <c r="BG161" t="str">
        <f>IF(OR(L161=M161,COUNTIF($AY161:BF161,M161)&gt;0),"",M161)</f>
        <v/>
      </c>
      <c r="BH161" t="str">
        <f>IF(OR(M161=N161,COUNTIF($AY161:BG161,N161)&gt;0),"",N161)</f>
        <v/>
      </c>
      <c r="BI161" t="str">
        <f>IF(OR(N161=O161,COUNTIF($AY161:BH161,O161)&gt;0),"",O161)</f>
        <v/>
      </c>
      <c r="BJ161" t="str">
        <f>IF(OR(O161=P161,COUNTIF($AY161:BI161,P161)&gt;0),"",P161)</f>
        <v/>
      </c>
      <c r="BK161" s="340"/>
      <c r="BL161" s="34" t="str">
        <f>IF($Q161=E161,IF(COUNTIF(E161:$P161,E161)&gt;$R160,E161,$Q161),E161)</f>
        <v/>
      </c>
      <c r="BM161" s="34" t="str">
        <f>IF($Q161=F161,IF(COUNTIF(F161:$P161,F161)&gt;$R160,F161,$Q161),F161)</f>
        <v/>
      </c>
      <c r="BN161" s="34" t="str">
        <f>IF($Q161=G161,IF(COUNTIF(G161:$P161,G161)&gt;$R160,G161,$Q161),G161)</f>
        <v/>
      </c>
      <c r="BO161" s="34" t="str">
        <f>IF($Q161=H161,IF(COUNTIF(H161:$P161,H161)&gt;$R160,H161,$Q161),H161)</f>
        <v/>
      </c>
      <c r="BP161" s="34" t="str">
        <f>IF($Q161=I161,IF(COUNTIF(I161:$P161,I161)&gt;$R160,I161,$Q161),I161)</f>
        <v/>
      </c>
      <c r="BQ161" s="34" t="str">
        <f>IF($Q161=J161,IF(COUNTIF(J161:$P161,J161)&gt;$R160,J161,$Q161),J161)</f>
        <v/>
      </c>
      <c r="BR161" s="34" t="str">
        <f>IF($Q161=K161,IF(COUNTIF(K161:$P161,K161)&gt;$R160,K161,$Q161),K161)</f>
        <v/>
      </c>
      <c r="BS161" s="34" t="str">
        <f>IF($Q161=L161,IF(COUNTIF(L161:$P161,L161)&gt;$R160,L161,$Q161),L161)</f>
        <v/>
      </c>
      <c r="BT161" s="34" t="str">
        <f>IF($Q161=M161,IF(COUNTIF(M161:$P161,M161)&gt;$R160,M161,$Q161),M161)</f>
        <v/>
      </c>
      <c r="BU161" s="34" t="str">
        <f>IF($Q161=N161,IF(COUNTIF(N161:$P161,N161)&gt;$R160,N161,$Q161),N161)</f>
        <v/>
      </c>
      <c r="BV161" s="34" t="str">
        <f>IF($Q161=O161,IF(COUNTIF(O161:$P161,O161)&gt;$R160,O161,$Q161),O161)</f>
        <v/>
      </c>
      <c r="BW161" s="34" t="str">
        <f>IF($Q161=P161,IF(COUNTIF(P161:$P161,P161)&gt;$R160,P161,$Q161),P161)</f>
        <v/>
      </c>
      <c r="BX161" t="str">
        <f>IF(BX159&gt;0,BX159,BX160)</f>
        <v/>
      </c>
    </row>
    <row r="162" spans="1:76" ht="12.75" customHeight="1" x14ac:dyDescent="0.2">
      <c r="A162" s="347">
        <v>54</v>
      </c>
      <c r="B162" s="350"/>
      <c r="C162" s="344"/>
      <c r="D162" s="176" t="s">
        <v>38</v>
      </c>
      <c r="E162" s="252"/>
      <c r="F162" s="252"/>
      <c r="G162" s="252"/>
      <c r="H162" s="252"/>
      <c r="I162" s="252"/>
      <c r="J162" s="252"/>
      <c r="K162" s="252"/>
      <c r="L162" s="252"/>
      <c r="M162" s="175"/>
      <c r="N162" s="175"/>
      <c r="O162" s="175"/>
      <c r="P162" s="175"/>
      <c r="Q162" s="183" t="str">
        <f t="shared" ref="Q162" si="318">IF(BK162="","",BX164)</f>
        <v/>
      </c>
      <c r="R162" s="172"/>
      <c r="S162" s="341" t="str">
        <f>IF((COUNTBLANK(E162:Q162)+COUNTBLANK(E163:Q163)+COUNTBLANK(E164:Q164))/3=COUNTBLANK(E162:Q162),"","Bitte alle drei Zeilen ausfüllen")</f>
        <v/>
      </c>
      <c r="W162">
        <f t="shared" ref="W162:AH162" si="319">IF(E162=4.5,E163,0)</f>
        <v>0</v>
      </c>
      <c r="X162">
        <f t="shared" si="319"/>
        <v>0</v>
      </c>
      <c r="Y162">
        <f t="shared" si="319"/>
        <v>0</v>
      </c>
      <c r="Z162">
        <f t="shared" si="319"/>
        <v>0</v>
      </c>
      <c r="AA162">
        <f t="shared" si="319"/>
        <v>0</v>
      </c>
      <c r="AB162">
        <f t="shared" si="319"/>
        <v>0</v>
      </c>
      <c r="AC162">
        <f t="shared" si="319"/>
        <v>0</v>
      </c>
      <c r="AD162">
        <f t="shared" si="319"/>
        <v>0</v>
      </c>
      <c r="AE162">
        <f t="shared" si="319"/>
        <v>0</v>
      </c>
      <c r="AF162">
        <f t="shared" si="319"/>
        <v>0</v>
      </c>
      <c r="AG162">
        <f t="shared" si="319"/>
        <v>0</v>
      </c>
      <c r="AH162">
        <f t="shared" si="319"/>
        <v>0</v>
      </c>
      <c r="AJ162">
        <f t="shared" ref="AJ162:AU162" si="320">IF(E162=4.5,1,0)</f>
        <v>0</v>
      </c>
      <c r="AK162">
        <f t="shared" si="320"/>
        <v>0</v>
      </c>
      <c r="AL162">
        <f t="shared" si="320"/>
        <v>0</v>
      </c>
      <c r="AM162">
        <f t="shared" si="320"/>
        <v>0</v>
      </c>
      <c r="AN162">
        <f t="shared" si="320"/>
        <v>0</v>
      </c>
      <c r="AO162">
        <f t="shared" si="320"/>
        <v>0</v>
      </c>
      <c r="AP162">
        <f t="shared" si="320"/>
        <v>0</v>
      </c>
      <c r="AQ162">
        <f t="shared" si="320"/>
        <v>0</v>
      </c>
      <c r="AR162">
        <f t="shared" si="320"/>
        <v>0</v>
      </c>
      <c r="AS162">
        <f t="shared" si="320"/>
        <v>0</v>
      </c>
      <c r="AT162">
        <f t="shared" si="320"/>
        <v>0</v>
      </c>
      <c r="AU162">
        <f t="shared" si="320"/>
        <v>0</v>
      </c>
      <c r="BK162" s="340" t="str">
        <f>IF(ISNA(HLOOKUP(MAX($AY163:$BJ163),$AY163:$BJ164,2,FALSE)),"",IF(R163&gt;0,IF(COUNTIF($AY163:$BJ163,MAX($AY163:$BJ163))&gt;1,HLOOKUP(MAX($AY163:$BJ163),$AY163:$BJ164,2),HLOOKUP(MAX($AY163:$BJ163),$AY163:$BJ164,2,FALSE)),""))</f>
        <v/>
      </c>
      <c r="BL162" s="34">
        <f>IF(E164="",0,IF($Q164=E164,IF(COUNTIF(E164:$P164,E164)&gt;$R163,E162,$Q162),E162))</f>
        <v>0</v>
      </c>
      <c r="BM162" s="34">
        <f>IF(F164="",0,IF($Q164=F164,IF(COUNTIF(F164:$P164,F164)&gt;$R163,F162,$Q162),F162))</f>
        <v>0</v>
      </c>
      <c r="BN162" s="34">
        <f>IF(G164="",0,IF($Q164=G164,IF(COUNTIF(G164:$P164,G164)&gt;$R163,G162,$Q162),G162))</f>
        <v>0</v>
      </c>
      <c r="BO162" s="34">
        <f>IF(H164="",0,IF($Q164=H164,IF(COUNTIF(H164:$P164,H164)&gt;$R163,H162,$Q162),H162))</f>
        <v>0</v>
      </c>
      <c r="BP162" s="34">
        <f>IF(I164="",0,IF($Q164=I164,IF(COUNTIF(I164:$P164,I164)&gt;$R163,I162,$Q162),I162))</f>
        <v>0</v>
      </c>
      <c r="BQ162" s="34">
        <f>IF(J164="",0,IF($Q164=J164,IF(COUNTIF(J164:$P164,J164)&gt;$R163,J162,$Q162),J162))</f>
        <v>0</v>
      </c>
      <c r="BR162" s="34">
        <f>IF(K164="",0,IF($Q164=K164,IF(COUNTIF(K164:$P164,K164)&gt;$R163,K162,$Q162),K162))</f>
        <v>0</v>
      </c>
      <c r="BS162" s="34">
        <f>IF(L164="",0,IF($Q164=L164,IF(COUNTIF(L164:$P164,L164)&gt;$R163,L162,$Q162),L162))</f>
        <v>0</v>
      </c>
      <c r="BT162" s="34">
        <f>IF(M164="",0,IF($Q164=M164,IF(COUNTIF(M164:$P164,M164)&gt;$R163,M162,$Q162),M162))</f>
        <v>0</v>
      </c>
      <c r="BU162" s="34">
        <f>IF(N164="",0,IF($Q164=N164,IF(COUNTIF(N164:$P164,N164)&gt;$R163,N162,$Q162),N162))</f>
        <v>0</v>
      </c>
      <c r="BV162" s="34">
        <f>IF(O164="",0,IF($Q164=O164,IF(COUNTIF(O164:$P164,O164)&gt;$R163,O162,$Q162),O162))</f>
        <v>0</v>
      </c>
      <c r="BW162" s="34">
        <f>IF(P164="",0,IF($Q164=P164,IF(COUNTIF(P164:$P164,P164)&gt;$R163,P162,$Q162),P162))</f>
        <v>0</v>
      </c>
      <c r="BX162">
        <f>IF(P162="",IF(O162="",IF(N162="",IF(M162="",IF(L162="",IF(K162="",IF(J162="",IF(I162="",H162,I162),J162),K162),L162),M162),N162),O162),P162)</f>
        <v>0</v>
      </c>
    </row>
    <row r="163" spans="1:76" ht="12.75" customHeight="1" x14ac:dyDescent="0.2">
      <c r="A163" s="348"/>
      <c r="B163" s="351"/>
      <c r="C163" s="345"/>
      <c r="D163" s="176" t="s">
        <v>42</v>
      </c>
      <c r="E163" s="252"/>
      <c r="F163" s="252"/>
      <c r="G163" s="252"/>
      <c r="H163" s="252"/>
      <c r="I163" s="252"/>
      <c r="J163" s="252"/>
      <c r="K163" s="252"/>
      <c r="L163" s="252"/>
      <c r="M163" s="175"/>
      <c r="N163" s="175"/>
      <c r="O163" s="175"/>
      <c r="P163" s="175"/>
      <c r="Q163" s="183"/>
      <c r="R163" s="35">
        <f>IF(R162&lt;15,0,IF(R162&lt;30,1,IF(R162&lt;45,2,3)))</f>
        <v>0</v>
      </c>
      <c r="S163" s="342"/>
      <c r="AY163" t="str">
        <f t="shared" ref="AY163:BJ163" si="321">IF(AY164="","",COUNTIF($E164:$P164,AY164))</f>
        <v/>
      </c>
      <c r="AZ163" t="str">
        <f t="shared" si="321"/>
        <v/>
      </c>
      <c r="BA163" t="str">
        <f t="shared" si="321"/>
        <v/>
      </c>
      <c r="BB163" t="str">
        <f t="shared" si="321"/>
        <v/>
      </c>
      <c r="BC163" t="str">
        <f t="shared" si="321"/>
        <v/>
      </c>
      <c r="BD163" t="str">
        <f t="shared" si="321"/>
        <v/>
      </c>
      <c r="BE163" t="str">
        <f t="shared" si="321"/>
        <v/>
      </c>
      <c r="BF163" t="str">
        <f t="shared" si="321"/>
        <v/>
      </c>
      <c r="BG163" t="str">
        <f t="shared" si="321"/>
        <v/>
      </c>
      <c r="BH163" t="str">
        <f t="shared" si="321"/>
        <v/>
      </c>
      <c r="BI163" t="str">
        <f t="shared" si="321"/>
        <v/>
      </c>
      <c r="BJ163" t="str">
        <f t="shared" si="321"/>
        <v/>
      </c>
      <c r="BK163" s="340"/>
      <c r="BL163" s="34">
        <f>IF($Q164=E164,IF(COUNTIF(E164:$P164,E164)&gt;$R163,E163,$Q163),E163)</f>
        <v>0</v>
      </c>
      <c r="BM163" s="34">
        <f>IF($Q164=F164,IF(COUNTIF(F164:$P164,F164)&gt;$R163,F163,$Q163),F163)</f>
        <v>0</v>
      </c>
      <c r="BN163" s="34">
        <f>IF($Q164=G164,IF(COUNTIF(G164:$P164,G164)&gt;$R163,G163,$Q163),G163)</f>
        <v>0</v>
      </c>
      <c r="BO163" s="34">
        <f>IF($Q164=H164,IF(COUNTIF(H164:$P164,H164)&gt;$R163,H163,$Q163),H163)</f>
        <v>0</v>
      </c>
      <c r="BP163" s="34">
        <f>IF($Q164=I164,IF(COUNTIF(I164:$P164,I164)&gt;$R163,I163,$Q163),I163)</f>
        <v>0</v>
      </c>
      <c r="BQ163" s="34">
        <f>IF($Q164=J164,IF(COUNTIF(J164:$P164,J164)&gt;$R163,J163,$Q163),J163)</f>
        <v>0</v>
      </c>
      <c r="BR163" s="34">
        <f>IF($Q164=K164,IF(COUNTIF(K164:$P164,K164)&gt;$R163,K163,$Q163),K163)</f>
        <v>0</v>
      </c>
      <c r="BS163" s="34">
        <f>IF($Q164=L164,IF(COUNTIF(L164:$P164,L164)&gt;$R163,L163,$Q163),L163)</f>
        <v>0</v>
      </c>
      <c r="BT163" s="34">
        <f>IF($Q164=M164,IF(COUNTIF(M164:$P164,M164)&gt;$R163,M163,$Q163),M163)</f>
        <v>0</v>
      </c>
      <c r="BU163" s="34">
        <f>IF($Q164=N164,IF(COUNTIF(N164:$P164,N164)&gt;$R163,N163,$Q163),N163)</f>
        <v>0</v>
      </c>
      <c r="BV163" s="34">
        <f>IF($Q164=O164,IF(COUNTIF(O164:$P164,O164)&gt;$R163,O163,$Q163),O163)</f>
        <v>0</v>
      </c>
      <c r="BW163" s="34">
        <f>IF($Q164=P164,IF(COUNTIF(P164:$P164,P164)&gt;$R163,P163,$Q163),P163)</f>
        <v>0</v>
      </c>
      <c r="BX163" t="str">
        <f>IF(BX162="",IF(G162="",IF(F162="",E162,F162),G162),"")</f>
        <v/>
      </c>
    </row>
    <row r="164" spans="1:76" ht="12.75" customHeight="1" x14ac:dyDescent="0.2">
      <c r="A164" s="349"/>
      <c r="B164" s="352"/>
      <c r="C164" s="346"/>
      <c r="D164" s="177" t="s">
        <v>44</v>
      </c>
      <c r="E164" s="252" t="str">
        <f>IF(E162&gt;0,1,"")</f>
        <v/>
      </c>
      <c r="F164" s="252" t="str">
        <f t="shared" ref="F164:P164" si="322">IF(F162&gt;0,1,"")</f>
        <v/>
      </c>
      <c r="G164" s="252" t="str">
        <f t="shared" si="322"/>
        <v/>
      </c>
      <c r="H164" s="252" t="str">
        <f t="shared" si="322"/>
        <v/>
      </c>
      <c r="I164" s="252" t="str">
        <f t="shared" si="322"/>
        <v/>
      </c>
      <c r="J164" s="252" t="str">
        <f t="shared" si="322"/>
        <v/>
      </c>
      <c r="K164" s="252" t="str">
        <f t="shared" si="322"/>
        <v/>
      </c>
      <c r="L164" s="252" t="str">
        <f t="shared" si="322"/>
        <v/>
      </c>
      <c r="M164" s="175" t="str">
        <f t="shared" si="322"/>
        <v/>
      </c>
      <c r="N164" s="175" t="str">
        <f t="shared" si="322"/>
        <v/>
      </c>
      <c r="O164" s="175" t="str">
        <f t="shared" si="322"/>
        <v/>
      </c>
      <c r="P164" s="175" t="str">
        <f t="shared" si="322"/>
        <v/>
      </c>
      <c r="Q164" s="184" t="str">
        <f t="shared" ref="Q164" si="323">IF(BK162="","",BK162)</f>
        <v/>
      </c>
      <c r="R164" s="38" t="str">
        <f>IF(BK162="","",BK162)</f>
        <v/>
      </c>
      <c r="S164" s="343"/>
      <c r="AY164" t="str">
        <f>IF(E164="","",E164)</f>
        <v/>
      </c>
      <c r="AZ164" t="str">
        <f>IF(OR(E164=F164,COUNTIF($AY164:AY164,F164)&gt;0),"",F164)</f>
        <v/>
      </c>
      <c r="BA164" t="str">
        <f>IF(OR(F164=G164,COUNTIF($AY164:AZ164,G164)&gt;0),"",G164)</f>
        <v/>
      </c>
      <c r="BB164" t="str">
        <f>IF(OR(G164=H164,COUNTIF($AY164:BA164,H164)&gt;0),"",H164)</f>
        <v/>
      </c>
      <c r="BC164" t="str">
        <f>IF(OR(H164=I164,COUNTIF($AY164:BB164,I164)&gt;0),"",I164)</f>
        <v/>
      </c>
      <c r="BD164" t="str">
        <f>IF(OR(I164=J164,COUNTIF($AY164:BC164,J164)&gt;0),"",J164)</f>
        <v/>
      </c>
      <c r="BE164" t="str">
        <f>IF(OR(J164=K164,COUNTIF($AY164:BD164,K164)&gt;0),"",K164)</f>
        <v/>
      </c>
      <c r="BF164" t="str">
        <f>IF(OR(K164=L164,COUNTIF($AY164:BE164,L164)&gt;0),"",L164)</f>
        <v/>
      </c>
      <c r="BG164" t="str">
        <f>IF(OR(L164=M164,COUNTIF($AY164:BF164,M164)&gt;0),"",M164)</f>
        <v/>
      </c>
      <c r="BH164" t="str">
        <f>IF(OR(M164=N164,COUNTIF($AY164:BG164,N164)&gt;0),"",N164)</f>
        <v/>
      </c>
      <c r="BI164" t="str">
        <f>IF(OR(N164=O164,COUNTIF($AY164:BH164,O164)&gt;0),"",O164)</f>
        <v/>
      </c>
      <c r="BJ164" t="str">
        <f>IF(OR(O164=P164,COUNTIF($AY164:BI164,P164)&gt;0),"",P164)</f>
        <v/>
      </c>
      <c r="BK164" s="340"/>
      <c r="BL164" s="34" t="str">
        <f>IF($Q164=E164,IF(COUNTIF(E164:$P164,E164)&gt;$R163,E164,$Q164),E164)</f>
        <v/>
      </c>
      <c r="BM164" s="34" t="str">
        <f>IF($Q164=F164,IF(COUNTIF(F164:$P164,F164)&gt;$R163,F164,$Q164),F164)</f>
        <v/>
      </c>
      <c r="BN164" s="34" t="str">
        <f>IF($Q164=G164,IF(COUNTIF(G164:$P164,G164)&gt;$R163,G164,$Q164),G164)</f>
        <v/>
      </c>
      <c r="BO164" s="34" t="str">
        <f>IF($Q164=H164,IF(COUNTIF(H164:$P164,H164)&gt;$R163,H164,$Q164),H164)</f>
        <v/>
      </c>
      <c r="BP164" s="34" t="str">
        <f>IF($Q164=I164,IF(COUNTIF(I164:$P164,I164)&gt;$R163,I164,$Q164),I164)</f>
        <v/>
      </c>
      <c r="BQ164" s="34" t="str">
        <f>IF($Q164=J164,IF(COUNTIF(J164:$P164,J164)&gt;$R163,J164,$Q164),J164)</f>
        <v/>
      </c>
      <c r="BR164" s="34" t="str">
        <f>IF($Q164=K164,IF(COUNTIF(K164:$P164,K164)&gt;$R163,K164,$Q164),K164)</f>
        <v/>
      </c>
      <c r="BS164" s="34" t="str">
        <f>IF($Q164=L164,IF(COUNTIF(L164:$P164,L164)&gt;$R163,L164,$Q164),L164)</f>
        <v/>
      </c>
      <c r="BT164" s="34" t="str">
        <f>IF($Q164=M164,IF(COUNTIF(M164:$P164,M164)&gt;$R163,M164,$Q164),M164)</f>
        <v/>
      </c>
      <c r="BU164" s="34" t="str">
        <f>IF($Q164=N164,IF(COUNTIF(N164:$P164,N164)&gt;$R163,N164,$Q164),N164)</f>
        <v/>
      </c>
      <c r="BV164" s="34" t="str">
        <f>IF($Q164=O164,IF(COUNTIF(O164:$P164,O164)&gt;$R163,O164,$Q164),O164)</f>
        <v/>
      </c>
      <c r="BW164" s="34" t="str">
        <f>IF($Q164=P164,IF(COUNTIF(P164:$P164,P164)&gt;$R163,P164,$Q164),P164)</f>
        <v/>
      </c>
      <c r="BX164" t="str">
        <f>IF(BX162&gt;0,BX162,BX163)</f>
        <v/>
      </c>
    </row>
    <row r="165" spans="1:76" ht="12.75" customHeight="1" x14ac:dyDescent="0.2">
      <c r="A165" s="347">
        <v>55</v>
      </c>
      <c r="B165" s="350"/>
      <c r="C165" s="344"/>
      <c r="D165" s="176" t="s">
        <v>38</v>
      </c>
      <c r="E165" s="252"/>
      <c r="F165" s="252"/>
      <c r="G165" s="252"/>
      <c r="H165" s="252"/>
      <c r="I165" s="252"/>
      <c r="J165" s="252"/>
      <c r="K165" s="252"/>
      <c r="L165" s="252"/>
      <c r="M165" s="175"/>
      <c r="N165" s="175"/>
      <c r="O165" s="175"/>
      <c r="P165" s="175"/>
      <c r="Q165" s="183" t="str">
        <f t="shared" ref="Q165" si="324">IF(BK165="","",BX167)</f>
        <v/>
      </c>
      <c r="R165" s="172"/>
      <c r="S165" s="341" t="str">
        <f>IF((COUNTBLANK(E165:Q165)+COUNTBLANK(E166:Q166)+COUNTBLANK(E167:Q167))/3=COUNTBLANK(E165:Q165),"","Bitte alle drei Zeilen ausfüllen")</f>
        <v/>
      </c>
      <c r="W165">
        <f t="shared" ref="W165:AH165" si="325">IF(E165=4.5,E166,0)</f>
        <v>0</v>
      </c>
      <c r="X165">
        <f t="shared" si="325"/>
        <v>0</v>
      </c>
      <c r="Y165">
        <f t="shared" si="325"/>
        <v>0</v>
      </c>
      <c r="Z165">
        <f t="shared" si="325"/>
        <v>0</v>
      </c>
      <c r="AA165">
        <f t="shared" si="325"/>
        <v>0</v>
      </c>
      <c r="AB165">
        <f t="shared" si="325"/>
        <v>0</v>
      </c>
      <c r="AC165">
        <f t="shared" si="325"/>
        <v>0</v>
      </c>
      <c r="AD165">
        <f t="shared" si="325"/>
        <v>0</v>
      </c>
      <c r="AE165">
        <f t="shared" si="325"/>
        <v>0</v>
      </c>
      <c r="AF165">
        <f t="shared" si="325"/>
        <v>0</v>
      </c>
      <c r="AG165">
        <f t="shared" si="325"/>
        <v>0</v>
      </c>
      <c r="AH165">
        <f t="shared" si="325"/>
        <v>0</v>
      </c>
      <c r="AJ165">
        <f t="shared" ref="AJ165:AU165" si="326">IF(E165=4.5,1,0)</f>
        <v>0</v>
      </c>
      <c r="AK165">
        <f t="shared" si="326"/>
        <v>0</v>
      </c>
      <c r="AL165">
        <f t="shared" si="326"/>
        <v>0</v>
      </c>
      <c r="AM165">
        <f t="shared" si="326"/>
        <v>0</v>
      </c>
      <c r="AN165">
        <f t="shared" si="326"/>
        <v>0</v>
      </c>
      <c r="AO165">
        <f t="shared" si="326"/>
        <v>0</v>
      </c>
      <c r="AP165">
        <f t="shared" si="326"/>
        <v>0</v>
      </c>
      <c r="AQ165">
        <f t="shared" si="326"/>
        <v>0</v>
      </c>
      <c r="AR165">
        <f t="shared" si="326"/>
        <v>0</v>
      </c>
      <c r="AS165">
        <f t="shared" si="326"/>
        <v>0</v>
      </c>
      <c r="AT165">
        <f t="shared" si="326"/>
        <v>0</v>
      </c>
      <c r="AU165">
        <f t="shared" si="326"/>
        <v>0</v>
      </c>
      <c r="BK165" s="340" t="str">
        <f>IF(ISNA(HLOOKUP(MAX($AY166:$BJ166),$AY166:$BJ167,2,FALSE)),"",IF(R166&gt;0,IF(COUNTIF($AY166:$BJ166,MAX($AY166:$BJ166))&gt;1,HLOOKUP(MAX($AY166:$BJ166),$AY166:$BJ167,2),HLOOKUP(MAX($AY166:$BJ166),$AY166:$BJ167,2,FALSE)),""))</f>
        <v/>
      </c>
      <c r="BL165" s="34">
        <f>IF(E167="",0,IF($Q167=E167,IF(COUNTIF(E167:$P167,E167)&gt;$R166,E165,$Q165),E165))</f>
        <v>0</v>
      </c>
      <c r="BM165" s="34">
        <f>IF(F167="",0,IF($Q167=F167,IF(COUNTIF(F167:$P167,F167)&gt;$R166,F165,$Q165),F165))</f>
        <v>0</v>
      </c>
      <c r="BN165" s="34">
        <f>IF(G167="",0,IF($Q167=G167,IF(COUNTIF(G167:$P167,G167)&gt;$R166,G165,$Q165),G165))</f>
        <v>0</v>
      </c>
      <c r="BO165" s="34">
        <f>IF(H167="",0,IF($Q167=H167,IF(COUNTIF(H167:$P167,H167)&gt;$R166,H165,$Q165),H165))</f>
        <v>0</v>
      </c>
      <c r="BP165" s="34">
        <f>IF(I167="",0,IF($Q167=I167,IF(COUNTIF(I167:$P167,I167)&gt;$R166,I165,$Q165),I165))</f>
        <v>0</v>
      </c>
      <c r="BQ165" s="34">
        <f>IF(J167="",0,IF($Q167=J167,IF(COUNTIF(J167:$P167,J167)&gt;$R166,J165,$Q165),J165))</f>
        <v>0</v>
      </c>
      <c r="BR165" s="34">
        <f>IF(K167="",0,IF($Q167=K167,IF(COUNTIF(K167:$P167,K167)&gt;$R166,K165,$Q165),K165))</f>
        <v>0</v>
      </c>
      <c r="BS165" s="34">
        <f>IF(L167="",0,IF($Q167=L167,IF(COUNTIF(L167:$P167,L167)&gt;$R166,L165,$Q165),L165))</f>
        <v>0</v>
      </c>
      <c r="BT165" s="34">
        <f>IF(M167="",0,IF($Q167=M167,IF(COUNTIF(M167:$P167,M167)&gt;$R166,M165,$Q165),M165))</f>
        <v>0</v>
      </c>
      <c r="BU165" s="34">
        <f>IF(N167="",0,IF($Q167=N167,IF(COUNTIF(N167:$P167,N167)&gt;$R166,N165,$Q165),N165))</f>
        <v>0</v>
      </c>
      <c r="BV165" s="34">
        <f>IF(O167="",0,IF($Q167=O167,IF(COUNTIF(O167:$P167,O167)&gt;$R166,O165,$Q165),O165))</f>
        <v>0</v>
      </c>
      <c r="BW165" s="34">
        <f>IF(P167="",0,IF($Q167=P167,IF(COUNTIF(P167:$P167,P167)&gt;$R166,P165,$Q165),P165))</f>
        <v>0</v>
      </c>
      <c r="BX165">
        <f>IF(P165="",IF(O165="",IF(N165="",IF(M165="",IF(L165="",IF(K165="",IF(J165="",IF(I165="",H165,I165),J165),K165),L165),M165),N165),O165),P165)</f>
        <v>0</v>
      </c>
    </row>
    <row r="166" spans="1:76" ht="12.75" customHeight="1" x14ac:dyDescent="0.2">
      <c r="A166" s="348"/>
      <c r="B166" s="351"/>
      <c r="C166" s="345"/>
      <c r="D166" s="176" t="s">
        <v>42</v>
      </c>
      <c r="E166" s="252"/>
      <c r="F166" s="252"/>
      <c r="G166" s="252"/>
      <c r="H166" s="252"/>
      <c r="I166" s="252"/>
      <c r="J166" s="252"/>
      <c r="K166" s="252"/>
      <c r="L166" s="252"/>
      <c r="M166" s="175"/>
      <c r="N166" s="175"/>
      <c r="O166" s="175"/>
      <c r="P166" s="175"/>
      <c r="Q166" s="183"/>
      <c r="R166" s="35">
        <f>IF(R165&lt;15,0,IF(R165&lt;30,1,IF(R165&lt;45,2,3)))</f>
        <v>0</v>
      </c>
      <c r="S166" s="342"/>
      <c r="AY166" t="str">
        <f t="shared" ref="AY166:BJ166" si="327">IF(AY167="","",COUNTIF($E167:$P167,AY167))</f>
        <v/>
      </c>
      <c r="AZ166" t="str">
        <f t="shared" si="327"/>
        <v/>
      </c>
      <c r="BA166" t="str">
        <f t="shared" si="327"/>
        <v/>
      </c>
      <c r="BB166" t="str">
        <f t="shared" si="327"/>
        <v/>
      </c>
      <c r="BC166" t="str">
        <f t="shared" si="327"/>
        <v/>
      </c>
      <c r="BD166" t="str">
        <f t="shared" si="327"/>
        <v/>
      </c>
      <c r="BE166" t="str">
        <f t="shared" si="327"/>
        <v/>
      </c>
      <c r="BF166" t="str">
        <f t="shared" si="327"/>
        <v/>
      </c>
      <c r="BG166" t="str">
        <f t="shared" si="327"/>
        <v/>
      </c>
      <c r="BH166" t="str">
        <f t="shared" si="327"/>
        <v/>
      </c>
      <c r="BI166" t="str">
        <f t="shared" si="327"/>
        <v/>
      </c>
      <c r="BJ166" t="str">
        <f t="shared" si="327"/>
        <v/>
      </c>
      <c r="BK166" s="340"/>
      <c r="BL166" s="34">
        <f>IF($Q167=E167,IF(COUNTIF(E167:$P167,E167)&gt;$R166,E166,$Q166),E166)</f>
        <v>0</v>
      </c>
      <c r="BM166" s="34">
        <f>IF($Q167=F167,IF(COUNTIF(F167:$P167,F167)&gt;$R166,F166,$Q166),F166)</f>
        <v>0</v>
      </c>
      <c r="BN166" s="34">
        <f>IF($Q167=G167,IF(COUNTIF(G167:$P167,G167)&gt;$R166,G166,$Q166),G166)</f>
        <v>0</v>
      </c>
      <c r="BO166" s="34">
        <f>IF($Q167=H167,IF(COUNTIF(H167:$P167,H167)&gt;$R166,H166,$Q166),H166)</f>
        <v>0</v>
      </c>
      <c r="BP166" s="34">
        <f>IF($Q167=I167,IF(COUNTIF(I167:$P167,I167)&gt;$R166,I166,$Q166),I166)</f>
        <v>0</v>
      </c>
      <c r="BQ166" s="34">
        <f>IF($Q167=J167,IF(COUNTIF(J167:$P167,J167)&gt;$R166,J166,$Q166),J166)</f>
        <v>0</v>
      </c>
      <c r="BR166" s="34">
        <f>IF($Q167=K167,IF(COUNTIF(K167:$P167,K167)&gt;$R166,K166,$Q166),K166)</f>
        <v>0</v>
      </c>
      <c r="BS166" s="34">
        <f>IF($Q167=L167,IF(COUNTIF(L167:$P167,L167)&gt;$R166,L166,$Q166),L166)</f>
        <v>0</v>
      </c>
      <c r="BT166" s="34">
        <f>IF($Q167=M167,IF(COUNTIF(M167:$P167,M167)&gt;$R166,M166,$Q166),M166)</f>
        <v>0</v>
      </c>
      <c r="BU166" s="34">
        <f>IF($Q167=N167,IF(COUNTIF(N167:$P167,N167)&gt;$R166,N166,$Q166),N166)</f>
        <v>0</v>
      </c>
      <c r="BV166" s="34">
        <f>IF($Q167=O167,IF(COUNTIF(O167:$P167,O167)&gt;$R166,O166,$Q166),O166)</f>
        <v>0</v>
      </c>
      <c r="BW166" s="34">
        <f>IF($Q167=P167,IF(COUNTIF(P167:$P167,P167)&gt;$R166,P166,$Q166),P166)</f>
        <v>0</v>
      </c>
      <c r="BX166" t="str">
        <f>IF(BX165="",IF(G165="",IF(F165="",E165,F165),G165),"")</f>
        <v/>
      </c>
    </row>
    <row r="167" spans="1:76" ht="12.75" customHeight="1" x14ac:dyDescent="0.2">
      <c r="A167" s="349"/>
      <c r="B167" s="352"/>
      <c r="C167" s="346"/>
      <c r="D167" s="177" t="s">
        <v>44</v>
      </c>
      <c r="E167" s="252" t="str">
        <f>IF(E165&gt;0,1,"")</f>
        <v/>
      </c>
      <c r="F167" s="252" t="str">
        <f t="shared" ref="F167:P167" si="328">IF(F165&gt;0,1,"")</f>
        <v/>
      </c>
      <c r="G167" s="252" t="str">
        <f t="shared" si="328"/>
        <v/>
      </c>
      <c r="H167" s="252" t="str">
        <f t="shared" si="328"/>
        <v/>
      </c>
      <c r="I167" s="252" t="str">
        <f t="shared" si="328"/>
        <v/>
      </c>
      <c r="J167" s="252" t="str">
        <f t="shared" si="328"/>
        <v/>
      </c>
      <c r="K167" s="252" t="str">
        <f t="shared" si="328"/>
        <v/>
      </c>
      <c r="L167" s="252" t="str">
        <f t="shared" si="328"/>
        <v/>
      </c>
      <c r="M167" s="175" t="str">
        <f t="shared" si="328"/>
        <v/>
      </c>
      <c r="N167" s="175" t="str">
        <f t="shared" si="328"/>
        <v/>
      </c>
      <c r="O167" s="175" t="str">
        <f t="shared" si="328"/>
        <v/>
      </c>
      <c r="P167" s="175" t="str">
        <f t="shared" si="328"/>
        <v/>
      </c>
      <c r="Q167" s="184" t="str">
        <f t="shared" ref="Q167" si="329">IF(BK165="","",BK165)</f>
        <v/>
      </c>
      <c r="R167" s="38" t="str">
        <f>IF(BK165="","",BK165)</f>
        <v/>
      </c>
      <c r="S167" s="343"/>
      <c r="AY167" t="str">
        <f>IF(E167="","",E167)</f>
        <v/>
      </c>
      <c r="AZ167" t="str">
        <f>IF(OR(E167=F167,COUNTIF($AY167:AY167,F167)&gt;0),"",F167)</f>
        <v/>
      </c>
      <c r="BA167" t="str">
        <f>IF(OR(F167=G167,COUNTIF($AY167:AZ167,G167)&gt;0),"",G167)</f>
        <v/>
      </c>
      <c r="BB167" t="str">
        <f>IF(OR(G167=H167,COUNTIF($AY167:BA167,H167)&gt;0),"",H167)</f>
        <v/>
      </c>
      <c r="BC167" t="str">
        <f>IF(OR(H167=I167,COUNTIF($AY167:BB167,I167)&gt;0),"",I167)</f>
        <v/>
      </c>
      <c r="BD167" t="str">
        <f>IF(OR(I167=J167,COUNTIF($AY167:BC167,J167)&gt;0),"",J167)</f>
        <v/>
      </c>
      <c r="BE167" t="str">
        <f>IF(OR(J167=K167,COUNTIF($AY167:BD167,K167)&gt;0),"",K167)</f>
        <v/>
      </c>
      <c r="BF167" t="str">
        <f>IF(OR(K167=L167,COUNTIF($AY167:BE167,L167)&gt;0),"",L167)</f>
        <v/>
      </c>
      <c r="BG167" t="str">
        <f>IF(OR(L167=M167,COUNTIF($AY167:BF167,M167)&gt;0),"",M167)</f>
        <v/>
      </c>
      <c r="BH167" t="str">
        <f>IF(OR(M167=N167,COUNTIF($AY167:BG167,N167)&gt;0),"",N167)</f>
        <v/>
      </c>
      <c r="BI167" t="str">
        <f>IF(OR(N167=O167,COUNTIF($AY167:BH167,O167)&gt;0),"",O167)</f>
        <v/>
      </c>
      <c r="BJ167" t="str">
        <f>IF(OR(O167=P167,COUNTIF($AY167:BI167,P167)&gt;0),"",P167)</f>
        <v/>
      </c>
      <c r="BK167" s="340"/>
      <c r="BL167" s="34" t="str">
        <f>IF($Q167=E167,IF(COUNTIF(E167:$P167,E167)&gt;$R166,E167,$Q167),E167)</f>
        <v/>
      </c>
      <c r="BM167" s="34" t="str">
        <f>IF($Q167=F167,IF(COUNTIF(F167:$P167,F167)&gt;$R166,F167,$Q167),F167)</f>
        <v/>
      </c>
      <c r="BN167" s="34" t="str">
        <f>IF($Q167=G167,IF(COUNTIF(G167:$P167,G167)&gt;$R166,G167,$Q167),G167)</f>
        <v/>
      </c>
      <c r="BO167" s="34" t="str">
        <f>IF($Q167=H167,IF(COUNTIF(H167:$P167,H167)&gt;$R166,H167,$Q167),H167)</f>
        <v/>
      </c>
      <c r="BP167" s="34" t="str">
        <f>IF($Q167=I167,IF(COUNTIF(I167:$P167,I167)&gt;$R166,I167,$Q167),I167)</f>
        <v/>
      </c>
      <c r="BQ167" s="34" t="str">
        <f>IF($Q167=J167,IF(COUNTIF(J167:$P167,J167)&gt;$R166,J167,$Q167),J167)</f>
        <v/>
      </c>
      <c r="BR167" s="34" t="str">
        <f>IF($Q167=K167,IF(COUNTIF(K167:$P167,K167)&gt;$R166,K167,$Q167),K167)</f>
        <v/>
      </c>
      <c r="BS167" s="34" t="str">
        <f>IF($Q167=L167,IF(COUNTIF(L167:$P167,L167)&gt;$R166,L167,$Q167),L167)</f>
        <v/>
      </c>
      <c r="BT167" s="34" t="str">
        <f>IF($Q167=M167,IF(COUNTIF(M167:$P167,M167)&gt;$R166,M167,$Q167),M167)</f>
        <v/>
      </c>
      <c r="BU167" s="34" t="str">
        <f>IF($Q167=N167,IF(COUNTIF(N167:$P167,N167)&gt;$R166,N167,$Q167),N167)</f>
        <v/>
      </c>
      <c r="BV167" s="34" t="str">
        <f>IF($Q167=O167,IF(COUNTIF(O167:$P167,O167)&gt;$R166,O167,$Q167),O167)</f>
        <v/>
      </c>
      <c r="BW167" s="34" t="str">
        <f>IF($Q167=P167,IF(COUNTIF(P167:$P167,P167)&gt;$R166,P167,$Q167),P167)</f>
        <v/>
      </c>
      <c r="BX167" t="str">
        <f>IF(BX165&gt;0,BX165,BX166)</f>
        <v/>
      </c>
    </row>
    <row r="168" spans="1:76" ht="12.75" customHeight="1" x14ac:dyDescent="0.2">
      <c r="A168" s="347">
        <v>56</v>
      </c>
      <c r="B168" s="350"/>
      <c r="C168" s="344"/>
      <c r="D168" s="176" t="s">
        <v>38</v>
      </c>
      <c r="E168" s="252"/>
      <c r="F168" s="252"/>
      <c r="G168" s="252"/>
      <c r="H168" s="252"/>
      <c r="I168" s="252"/>
      <c r="J168" s="252"/>
      <c r="K168" s="252"/>
      <c r="L168" s="252"/>
      <c r="M168" s="175"/>
      <c r="N168" s="175"/>
      <c r="O168" s="175"/>
      <c r="P168" s="175"/>
      <c r="Q168" s="183" t="str">
        <f t="shared" ref="Q168" si="330">IF(BK168="","",BX170)</f>
        <v/>
      </c>
      <c r="R168" s="172"/>
      <c r="S168" s="341" t="str">
        <f>IF((COUNTBLANK(E168:Q168)+COUNTBLANK(E169:Q169)+COUNTBLANK(E170:Q170))/3=COUNTBLANK(E168:Q168),"","Bitte alle drei Zeilen ausfüllen")</f>
        <v/>
      </c>
      <c r="W168">
        <f t="shared" ref="W168:AH168" si="331">IF(E168=4.5,E169,0)</f>
        <v>0</v>
      </c>
      <c r="X168">
        <f t="shared" si="331"/>
        <v>0</v>
      </c>
      <c r="Y168">
        <f t="shared" si="331"/>
        <v>0</v>
      </c>
      <c r="Z168">
        <f t="shared" si="331"/>
        <v>0</v>
      </c>
      <c r="AA168">
        <f t="shared" si="331"/>
        <v>0</v>
      </c>
      <c r="AB168">
        <f t="shared" si="331"/>
        <v>0</v>
      </c>
      <c r="AC168">
        <f t="shared" si="331"/>
        <v>0</v>
      </c>
      <c r="AD168">
        <f t="shared" si="331"/>
        <v>0</v>
      </c>
      <c r="AE168">
        <f t="shared" si="331"/>
        <v>0</v>
      </c>
      <c r="AF168">
        <f t="shared" si="331"/>
        <v>0</v>
      </c>
      <c r="AG168">
        <f t="shared" si="331"/>
        <v>0</v>
      </c>
      <c r="AH168">
        <f t="shared" si="331"/>
        <v>0</v>
      </c>
      <c r="AJ168">
        <f t="shared" ref="AJ168:AU168" si="332">IF(E168=4.5,1,0)</f>
        <v>0</v>
      </c>
      <c r="AK168">
        <f t="shared" si="332"/>
        <v>0</v>
      </c>
      <c r="AL168">
        <f t="shared" si="332"/>
        <v>0</v>
      </c>
      <c r="AM168">
        <f t="shared" si="332"/>
        <v>0</v>
      </c>
      <c r="AN168">
        <f t="shared" si="332"/>
        <v>0</v>
      </c>
      <c r="AO168">
        <f t="shared" si="332"/>
        <v>0</v>
      </c>
      <c r="AP168">
        <f t="shared" si="332"/>
        <v>0</v>
      </c>
      <c r="AQ168">
        <f t="shared" si="332"/>
        <v>0</v>
      </c>
      <c r="AR168">
        <f t="shared" si="332"/>
        <v>0</v>
      </c>
      <c r="AS168">
        <f t="shared" si="332"/>
        <v>0</v>
      </c>
      <c r="AT168">
        <f t="shared" si="332"/>
        <v>0</v>
      </c>
      <c r="AU168">
        <f t="shared" si="332"/>
        <v>0</v>
      </c>
      <c r="BK168" s="340" t="str">
        <f>IF(ISNA(HLOOKUP(MAX($AY169:$BJ169),$AY169:$BJ170,2,FALSE)),"",IF(R169&gt;0,IF(COUNTIF($AY169:$BJ169,MAX($AY169:$BJ169))&gt;1,HLOOKUP(MAX($AY169:$BJ169),$AY169:$BJ170,2),HLOOKUP(MAX($AY169:$BJ169),$AY169:$BJ170,2,FALSE)),""))</f>
        <v/>
      </c>
      <c r="BL168" s="34">
        <f>IF(E170="",0,IF($Q170=E170,IF(COUNTIF(E170:$P170,E170)&gt;$R169,E168,$Q168),E168))</f>
        <v>0</v>
      </c>
      <c r="BM168" s="34">
        <f>IF(F170="",0,IF($Q170=F170,IF(COUNTIF(F170:$P170,F170)&gt;$R169,F168,$Q168),F168))</f>
        <v>0</v>
      </c>
      <c r="BN168" s="34">
        <f>IF(G170="",0,IF($Q170=G170,IF(COUNTIF(G170:$P170,G170)&gt;$R169,G168,$Q168),G168))</f>
        <v>0</v>
      </c>
      <c r="BO168" s="34">
        <f>IF(H170="",0,IF($Q170=H170,IF(COUNTIF(H170:$P170,H170)&gt;$R169,H168,$Q168),H168))</f>
        <v>0</v>
      </c>
      <c r="BP168" s="34">
        <f>IF(I170="",0,IF($Q170=I170,IF(COUNTIF(I170:$P170,I170)&gt;$R169,I168,$Q168),I168))</f>
        <v>0</v>
      </c>
      <c r="BQ168" s="34">
        <f>IF(J170="",0,IF($Q170=J170,IF(COUNTIF(J170:$P170,J170)&gt;$R169,J168,$Q168),J168))</f>
        <v>0</v>
      </c>
      <c r="BR168" s="34">
        <f>IF(K170="",0,IF($Q170=K170,IF(COUNTIF(K170:$P170,K170)&gt;$R169,K168,$Q168),K168))</f>
        <v>0</v>
      </c>
      <c r="BS168" s="34">
        <f>IF(L170="",0,IF($Q170=L170,IF(COUNTIF(L170:$P170,L170)&gt;$R169,L168,$Q168),L168))</f>
        <v>0</v>
      </c>
      <c r="BT168" s="34">
        <f>IF(M170="",0,IF($Q170=M170,IF(COUNTIF(M170:$P170,M170)&gt;$R169,M168,$Q168),M168))</f>
        <v>0</v>
      </c>
      <c r="BU168" s="34">
        <f>IF(N170="",0,IF($Q170=N170,IF(COUNTIF(N170:$P170,N170)&gt;$R169,N168,$Q168),N168))</f>
        <v>0</v>
      </c>
      <c r="BV168" s="34">
        <f>IF(O170="",0,IF($Q170=O170,IF(COUNTIF(O170:$P170,O170)&gt;$R169,O168,$Q168),O168))</f>
        <v>0</v>
      </c>
      <c r="BW168" s="34">
        <f>IF(P170="",0,IF($Q170=P170,IF(COUNTIF(P170:$P170,P170)&gt;$R169,P168,$Q168),P168))</f>
        <v>0</v>
      </c>
      <c r="BX168">
        <f>IF(P168="",IF(O168="",IF(N168="",IF(M168="",IF(L168="",IF(K168="",IF(J168="",IF(I168="",H168,I168),J168),K168),L168),M168),N168),O168),P168)</f>
        <v>0</v>
      </c>
    </row>
    <row r="169" spans="1:76" ht="12.75" customHeight="1" x14ac:dyDescent="0.2">
      <c r="A169" s="348"/>
      <c r="B169" s="351"/>
      <c r="C169" s="345"/>
      <c r="D169" s="176" t="s">
        <v>42</v>
      </c>
      <c r="E169" s="252"/>
      <c r="F169" s="252"/>
      <c r="G169" s="252"/>
      <c r="H169" s="252"/>
      <c r="I169" s="252"/>
      <c r="J169" s="252"/>
      <c r="K169" s="252"/>
      <c r="L169" s="252"/>
      <c r="M169" s="175"/>
      <c r="N169" s="175"/>
      <c r="O169" s="175"/>
      <c r="P169" s="175"/>
      <c r="Q169" s="183"/>
      <c r="R169" s="35">
        <f>IF(R168&lt;15,0,IF(R168&lt;30,1,IF(R168&lt;45,2,3)))</f>
        <v>0</v>
      </c>
      <c r="S169" s="342"/>
      <c r="AY169" t="str">
        <f t="shared" ref="AY169:BJ169" si="333">IF(AY170="","",COUNTIF($E170:$P170,AY170))</f>
        <v/>
      </c>
      <c r="AZ169" t="str">
        <f t="shared" si="333"/>
        <v/>
      </c>
      <c r="BA169" t="str">
        <f t="shared" si="333"/>
        <v/>
      </c>
      <c r="BB169" t="str">
        <f t="shared" si="333"/>
        <v/>
      </c>
      <c r="BC169" t="str">
        <f t="shared" si="333"/>
        <v/>
      </c>
      <c r="BD169" t="str">
        <f t="shared" si="333"/>
        <v/>
      </c>
      <c r="BE169" t="str">
        <f t="shared" si="333"/>
        <v/>
      </c>
      <c r="BF169" t="str">
        <f t="shared" si="333"/>
        <v/>
      </c>
      <c r="BG169" t="str">
        <f t="shared" si="333"/>
        <v/>
      </c>
      <c r="BH169" t="str">
        <f t="shared" si="333"/>
        <v/>
      </c>
      <c r="BI169" t="str">
        <f t="shared" si="333"/>
        <v/>
      </c>
      <c r="BJ169" t="str">
        <f t="shared" si="333"/>
        <v/>
      </c>
      <c r="BK169" s="340"/>
      <c r="BL169" s="34">
        <f>IF($Q170=E170,IF(COUNTIF(E170:$P170,E170)&gt;$R169,E169,$Q169),E169)</f>
        <v>0</v>
      </c>
      <c r="BM169" s="34">
        <f>IF($Q170=F170,IF(COUNTIF(F170:$P170,F170)&gt;$R169,F169,$Q169),F169)</f>
        <v>0</v>
      </c>
      <c r="BN169" s="34">
        <f>IF($Q170=G170,IF(COUNTIF(G170:$P170,G170)&gt;$R169,G169,$Q169),G169)</f>
        <v>0</v>
      </c>
      <c r="BO169" s="34">
        <f>IF($Q170=H170,IF(COUNTIF(H170:$P170,H170)&gt;$R169,H169,$Q169),H169)</f>
        <v>0</v>
      </c>
      <c r="BP169" s="34">
        <f>IF($Q170=I170,IF(COUNTIF(I170:$P170,I170)&gt;$R169,I169,$Q169),I169)</f>
        <v>0</v>
      </c>
      <c r="BQ169" s="34">
        <f>IF($Q170=J170,IF(COUNTIF(J170:$P170,J170)&gt;$R169,J169,$Q169),J169)</f>
        <v>0</v>
      </c>
      <c r="BR169" s="34">
        <f>IF($Q170=K170,IF(COUNTIF(K170:$P170,K170)&gt;$R169,K169,$Q169),K169)</f>
        <v>0</v>
      </c>
      <c r="BS169" s="34">
        <f>IF($Q170=L170,IF(COUNTIF(L170:$P170,L170)&gt;$R169,L169,$Q169),L169)</f>
        <v>0</v>
      </c>
      <c r="BT169" s="34">
        <f>IF($Q170=M170,IF(COUNTIF(M170:$P170,M170)&gt;$R169,M169,$Q169),M169)</f>
        <v>0</v>
      </c>
      <c r="BU169" s="34">
        <f>IF($Q170=N170,IF(COUNTIF(N170:$P170,N170)&gt;$R169,N169,$Q169),N169)</f>
        <v>0</v>
      </c>
      <c r="BV169" s="34">
        <f>IF($Q170=O170,IF(COUNTIF(O170:$P170,O170)&gt;$R169,O169,$Q169),O169)</f>
        <v>0</v>
      </c>
      <c r="BW169" s="34">
        <f>IF($Q170=P170,IF(COUNTIF(P170:$P170,P170)&gt;$R169,P169,$Q169),P169)</f>
        <v>0</v>
      </c>
      <c r="BX169" t="str">
        <f>IF(BX168="",IF(G168="",IF(F168="",E168,F168),G168),"")</f>
        <v/>
      </c>
    </row>
    <row r="170" spans="1:76" ht="12.75" customHeight="1" x14ac:dyDescent="0.2">
      <c r="A170" s="349"/>
      <c r="B170" s="352"/>
      <c r="C170" s="346"/>
      <c r="D170" s="177" t="s">
        <v>44</v>
      </c>
      <c r="E170" s="252" t="str">
        <f>IF(E168&gt;0,1,"")</f>
        <v/>
      </c>
      <c r="F170" s="252" t="str">
        <f t="shared" ref="F170:P170" si="334">IF(F168&gt;0,1,"")</f>
        <v/>
      </c>
      <c r="G170" s="252" t="str">
        <f t="shared" si="334"/>
        <v/>
      </c>
      <c r="H170" s="252" t="str">
        <f t="shared" si="334"/>
        <v/>
      </c>
      <c r="I170" s="252" t="str">
        <f t="shared" si="334"/>
        <v/>
      </c>
      <c r="J170" s="252" t="str">
        <f t="shared" si="334"/>
        <v/>
      </c>
      <c r="K170" s="252" t="str">
        <f t="shared" si="334"/>
        <v/>
      </c>
      <c r="L170" s="252" t="str">
        <f t="shared" si="334"/>
        <v/>
      </c>
      <c r="M170" s="175" t="str">
        <f t="shared" si="334"/>
        <v/>
      </c>
      <c r="N170" s="175" t="str">
        <f t="shared" si="334"/>
        <v/>
      </c>
      <c r="O170" s="175" t="str">
        <f t="shared" si="334"/>
        <v/>
      </c>
      <c r="P170" s="175" t="str">
        <f t="shared" si="334"/>
        <v/>
      </c>
      <c r="Q170" s="184" t="str">
        <f t="shared" ref="Q170" si="335">IF(BK168="","",BK168)</f>
        <v/>
      </c>
      <c r="R170" s="38" t="str">
        <f>IF(BK168="","",BK168)</f>
        <v/>
      </c>
      <c r="S170" s="343"/>
      <c r="AY170" t="str">
        <f>IF(E170="","",E170)</f>
        <v/>
      </c>
      <c r="AZ170" t="str">
        <f>IF(OR(E170=F170,COUNTIF($AY170:AY170,F170)&gt;0),"",F170)</f>
        <v/>
      </c>
      <c r="BA170" t="str">
        <f>IF(OR(F170=G170,COUNTIF($AY170:AZ170,G170)&gt;0),"",G170)</f>
        <v/>
      </c>
      <c r="BB170" t="str">
        <f>IF(OR(G170=H170,COUNTIF($AY170:BA170,H170)&gt;0),"",H170)</f>
        <v/>
      </c>
      <c r="BC170" t="str">
        <f>IF(OR(H170=I170,COUNTIF($AY170:BB170,I170)&gt;0),"",I170)</f>
        <v/>
      </c>
      <c r="BD170" t="str">
        <f>IF(OR(I170=J170,COUNTIF($AY170:BC170,J170)&gt;0),"",J170)</f>
        <v/>
      </c>
      <c r="BE170" t="str">
        <f>IF(OR(J170=K170,COUNTIF($AY170:BD170,K170)&gt;0),"",K170)</f>
        <v/>
      </c>
      <c r="BF170" t="str">
        <f>IF(OR(K170=L170,COUNTIF($AY170:BE170,L170)&gt;0),"",L170)</f>
        <v/>
      </c>
      <c r="BG170" t="str">
        <f>IF(OR(L170=M170,COUNTIF($AY170:BF170,M170)&gt;0),"",M170)</f>
        <v/>
      </c>
      <c r="BH170" t="str">
        <f>IF(OR(M170=N170,COUNTIF($AY170:BG170,N170)&gt;0),"",N170)</f>
        <v/>
      </c>
      <c r="BI170" t="str">
        <f>IF(OR(N170=O170,COUNTIF($AY170:BH170,O170)&gt;0),"",O170)</f>
        <v/>
      </c>
      <c r="BJ170" t="str">
        <f>IF(OR(O170=P170,COUNTIF($AY170:BI170,P170)&gt;0),"",P170)</f>
        <v/>
      </c>
      <c r="BK170" s="340"/>
      <c r="BL170" s="34" t="str">
        <f>IF($Q170=E170,IF(COUNTIF(E170:$P170,E170)&gt;$R169,E170,$Q170),E170)</f>
        <v/>
      </c>
      <c r="BM170" s="34" t="str">
        <f>IF($Q170=F170,IF(COUNTIF(F170:$P170,F170)&gt;$R169,F170,$Q170),F170)</f>
        <v/>
      </c>
      <c r="BN170" s="34" t="str">
        <f>IF($Q170=G170,IF(COUNTIF(G170:$P170,G170)&gt;$R169,G170,$Q170),G170)</f>
        <v/>
      </c>
      <c r="BO170" s="34" t="str">
        <f>IF($Q170=H170,IF(COUNTIF(H170:$P170,H170)&gt;$R169,H170,$Q170),H170)</f>
        <v/>
      </c>
      <c r="BP170" s="34" t="str">
        <f>IF($Q170=I170,IF(COUNTIF(I170:$P170,I170)&gt;$R169,I170,$Q170),I170)</f>
        <v/>
      </c>
      <c r="BQ170" s="34" t="str">
        <f>IF($Q170=J170,IF(COUNTIF(J170:$P170,J170)&gt;$R169,J170,$Q170),J170)</f>
        <v/>
      </c>
      <c r="BR170" s="34" t="str">
        <f>IF($Q170=K170,IF(COUNTIF(K170:$P170,K170)&gt;$R169,K170,$Q170),K170)</f>
        <v/>
      </c>
      <c r="BS170" s="34" t="str">
        <f>IF($Q170=L170,IF(COUNTIF(L170:$P170,L170)&gt;$R169,L170,$Q170),L170)</f>
        <v/>
      </c>
      <c r="BT170" s="34" t="str">
        <f>IF($Q170=M170,IF(COUNTIF(M170:$P170,M170)&gt;$R169,M170,$Q170),M170)</f>
        <v/>
      </c>
      <c r="BU170" s="34" t="str">
        <f>IF($Q170=N170,IF(COUNTIF(N170:$P170,N170)&gt;$R169,N170,$Q170),N170)</f>
        <v/>
      </c>
      <c r="BV170" s="34" t="str">
        <f>IF($Q170=O170,IF(COUNTIF(O170:$P170,O170)&gt;$R169,O170,$Q170),O170)</f>
        <v/>
      </c>
      <c r="BW170" s="34" t="str">
        <f>IF($Q170=P170,IF(COUNTIF(P170:$P170,P170)&gt;$R169,P170,$Q170),P170)</f>
        <v/>
      </c>
      <c r="BX170" t="str">
        <f>IF(BX168&gt;0,BX168,BX169)</f>
        <v/>
      </c>
    </row>
    <row r="171" spans="1:76" ht="12.75" customHeight="1" x14ac:dyDescent="0.2">
      <c r="A171" s="347">
        <v>57</v>
      </c>
      <c r="B171" s="350"/>
      <c r="C171" s="344"/>
      <c r="D171" s="176" t="s">
        <v>38</v>
      </c>
      <c r="E171" s="252"/>
      <c r="F171" s="252"/>
      <c r="G171" s="252"/>
      <c r="H171" s="252"/>
      <c r="I171" s="252"/>
      <c r="J171" s="252"/>
      <c r="K171" s="252"/>
      <c r="L171" s="252"/>
      <c r="M171" s="175"/>
      <c r="N171" s="175"/>
      <c r="O171" s="175"/>
      <c r="P171" s="175"/>
      <c r="Q171" s="183" t="str">
        <f t="shared" ref="Q171" si="336">IF(BK171="","",BX173)</f>
        <v/>
      </c>
      <c r="R171" s="172"/>
      <c r="S171" s="341" t="str">
        <f>IF((COUNTBLANK(E171:Q171)+COUNTBLANK(E172:Q172)+COUNTBLANK(E173:Q173))/3=COUNTBLANK(E171:Q171),"","Bitte alle drei Zeilen ausfüllen")</f>
        <v/>
      </c>
      <c r="W171">
        <f t="shared" ref="W171:AH171" si="337">IF(E171=4.5,E172,0)</f>
        <v>0</v>
      </c>
      <c r="X171">
        <f t="shared" si="337"/>
        <v>0</v>
      </c>
      <c r="Y171">
        <f t="shared" si="337"/>
        <v>0</v>
      </c>
      <c r="Z171">
        <f t="shared" si="337"/>
        <v>0</v>
      </c>
      <c r="AA171">
        <f t="shared" si="337"/>
        <v>0</v>
      </c>
      <c r="AB171">
        <f t="shared" si="337"/>
        <v>0</v>
      </c>
      <c r="AC171">
        <f t="shared" si="337"/>
        <v>0</v>
      </c>
      <c r="AD171">
        <f t="shared" si="337"/>
        <v>0</v>
      </c>
      <c r="AE171">
        <f t="shared" si="337"/>
        <v>0</v>
      </c>
      <c r="AF171">
        <f t="shared" si="337"/>
        <v>0</v>
      </c>
      <c r="AG171">
        <f t="shared" si="337"/>
        <v>0</v>
      </c>
      <c r="AH171">
        <f t="shared" si="337"/>
        <v>0</v>
      </c>
      <c r="AJ171">
        <f t="shared" ref="AJ171:AU171" si="338">IF(E171=4.5,1,0)</f>
        <v>0</v>
      </c>
      <c r="AK171">
        <f t="shared" si="338"/>
        <v>0</v>
      </c>
      <c r="AL171">
        <f t="shared" si="338"/>
        <v>0</v>
      </c>
      <c r="AM171">
        <f t="shared" si="338"/>
        <v>0</v>
      </c>
      <c r="AN171">
        <f t="shared" si="338"/>
        <v>0</v>
      </c>
      <c r="AO171">
        <f t="shared" si="338"/>
        <v>0</v>
      </c>
      <c r="AP171">
        <f t="shared" si="338"/>
        <v>0</v>
      </c>
      <c r="AQ171">
        <f t="shared" si="338"/>
        <v>0</v>
      </c>
      <c r="AR171">
        <f t="shared" si="338"/>
        <v>0</v>
      </c>
      <c r="AS171">
        <f t="shared" si="338"/>
        <v>0</v>
      </c>
      <c r="AT171">
        <f t="shared" si="338"/>
        <v>0</v>
      </c>
      <c r="AU171">
        <f t="shared" si="338"/>
        <v>0</v>
      </c>
      <c r="BK171" s="340" t="str">
        <f>IF(ISNA(HLOOKUP(MAX($AY172:$BJ172),$AY172:$BJ173,2,FALSE)),"",IF(R172&gt;0,IF(COUNTIF($AY172:$BJ172,MAX($AY172:$BJ172))&gt;1,HLOOKUP(MAX($AY172:$BJ172),$AY172:$BJ173,2),HLOOKUP(MAX($AY172:$BJ172),$AY172:$BJ173,2,FALSE)),""))</f>
        <v/>
      </c>
      <c r="BL171" s="34">
        <f>IF(E173="",0,IF($Q173=E173,IF(COUNTIF(E173:$P173,E173)&gt;$R172,E171,$Q171),E171))</f>
        <v>0</v>
      </c>
      <c r="BM171" s="34">
        <f>IF(F173="",0,IF($Q173=F173,IF(COUNTIF(F173:$P173,F173)&gt;$R172,F171,$Q171),F171))</f>
        <v>0</v>
      </c>
      <c r="BN171" s="34">
        <f>IF(G173="",0,IF($Q173=G173,IF(COUNTIF(G173:$P173,G173)&gt;$R172,G171,$Q171),G171))</f>
        <v>0</v>
      </c>
      <c r="BO171" s="34">
        <f>IF(H173="",0,IF($Q173=H173,IF(COUNTIF(H173:$P173,H173)&gt;$R172,H171,$Q171),H171))</f>
        <v>0</v>
      </c>
      <c r="BP171" s="34">
        <f>IF(I173="",0,IF($Q173=I173,IF(COUNTIF(I173:$P173,I173)&gt;$R172,I171,$Q171),I171))</f>
        <v>0</v>
      </c>
      <c r="BQ171" s="34">
        <f>IF(J173="",0,IF($Q173=J173,IF(COUNTIF(J173:$P173,J173)&gt;$R172,J171,$Q171),J171))</f>
        <v>0</v>
      </c>
      <c r="BR171" s="34">
        <f>IF(K173="",0,IF($Q173=K173,IF(COUNTIF(K173:$P173,K173)&gt;$R172,K171,$Q171),K171))</f>
        <v>0</v>
      </c>
      <c r="BS171" s="34">
        <f>IF(L173="",0,IF($Q173=L173,IF(COUNTIF(L173:$P173,L173)&gt;$R172,L171,$Q171),L171))</f>
        <v>0</v>
      </c>
      <c r="BT171" s="34">
        <f>IF(M173="",0,IF($Q173=M173,IF(COUNTIF(M173:$P173,M173)&gt;$R172,M171,$Q171),M171))</f>
        <v>0</v>
      </c>
      <c r="BU171" s="34">
        <f>IF(N173="",0,IF($Q173=N173,IF(COUNTIF(N173:$P173,N173)&gt;$R172,N171,$Q171),N171))</f>
        <v>0</v>
      </c>
      <c r="BV171" s="34">
        <f>IF(O173="",0,IF($Q173=O173,IF(COUNTIF(O173:$P173,O173)&gt;$R172,O171,$Q171),O171))</f>
        <v>0</v>
      </c>
      <c r="BW171" s="34">
        <f>IF(P173="",0,IF($Q173=P173,IF(COUNTIF(P173:$P173,P173)&gt;$R172,P171,$Q171),P171))</f>
        <v>0</v>
      </c>
      <c r="BX171">
        <f>IF(P171="",IF(O171="",IF(N171="",IF(M171="",IF(L171="",IF(K171="",IF(J171="",IF(I171="",H171,I171),J171),K171),L171),M171),N171),O171),P171)</f>
        <v>0</v>
      </c>
    </row>
    <row r="172" spans="1:76" ht="12.75" customHeight="1" x14ac:dyDescent="0.2">
      <c r="A172" s="348"/>
      <c r="B172" s="351"/>
      <c r="C172" s="345"/>
      <c r="D172" s="176" t="s">
        <v>42</v>
      </c>
      <c r="E172" s="252"/>
      <c r="F172" s="252"/>
      <c r="G172" s="252"/>
      <c r="H172" s="252"/>
      <c r="I172" s="252"/>
      <c r="J172" s="252"/>
      <c r="K172" s="252"/>
      <c r="L172" s="252"/>
      <c r="M172" s="175"/>
      <c r="N172" s="175"/>
      <c r="O172" s="175"/>
      <c r="P172" s="175"/>
      <c r="Q172" s="183"/>
      <c r="R172" s="35">
        <f>IF(R171&lt;15,0,IF(R171&lt;30,1,IF(R171&lt;45,2,3)))</f>
        <v>0</v>
      </c>
      <c r="S172" s="342"/>
      <c r="AY172" t="str">
        <f t="shared" ref="AY172:BJ172" si="339">IF(AY173="","",COUNTIF($E173:$P173,AY173))</f>
        <v/>
      </c>
      <c r="AZ172" t="str">
        <f t="shared" si="339"/>
        <v/>
      </c>
      <c r="BA172" t="str">
        <f t="shared" si="339"/>
        <v/>
      </c>
      <c r="BB172" t="str">
        <f t="shared" si="339"/>
        <v/>
      </c>
      <c r="BC172" t="str">
        <f t="shared" si="339"/>
        <v/>
      </c>
      <c r="BD172" t="str">
        <f t="shared" si="339"/>
        <v/>
      </c>
      <c r="BE172" t="str">
        <f t="shared" si="339"/>
        <v/>
      </c>
      <c r="BF172" t="str">
        <f t="shared" si="339"/>
        <v/>
      </c>
      <c r="BG172" t="str">
        <f t="shared" si="339"/>
        <v/>
      </c>
      <c r="BH172" t="str">
        <f t="shared" si="339"/>
        <v/>
      </c>
      <c r="BI172" t="str">
        <f t="shared" si="339"/>
        <v/>
      </c>
      <c r="BJ172" t="str">
        <f t="shared" si="339"/>
        <v/>
      </c>
      <c r="BK172" s="340"/>
      <c r="BL172" s="34">
        <f>IF($Q173=E173,IF(COUNTIF(E173:$P173,E173)&gt;$R172,E172,$Q172),E172)</f>
        <v>0</v>
      </c>
      <c r="BM172" s="34">
        <f>IF($Q173=F173,IF(COUNTIF(F173:$P173,F173)&gt;$R172,F172,$Q172),F172)</f>
        <v>0</v>
      </c>
      <c r="BN172" s="34">
        <f>IF($Q173=G173,IF(COUNTIF(G173:$P173,G173)&gt;$R172,G172,$Q172),G172)</f>
        <v>0</v>
      </c>
      <c r="BO172" s="34">
        <f>IF($Q173=H173,IF(COUNTIF(H173:$P173,H173)&gt;$R172,H172,$Q172),H172)</f>
        <v>0</v>
      </c>
      <c r="BP172" s="34">
        <f>IF($Q173=I173,IF(COUNTIF(I173:$P173,I173)&gt;$R172,I172,$Q172),I172)</f>
        <v>0</v>
      </c>
      <c r="BQ172" s="34">
        <f>IF($Q173=J173,IF(COUNTIF(J173:$P173,J173)&gt;$R172,J172,$Q172),J172)</f>
        <v>0</v>
      </c>
      <c r="BR172" s="34">
        <f>IF($Q173=K173,IF(COUNTIF(K173:$P173,K173)&gt;$R172,K172,$Q172),K172)</f>
        <v>0</v>
      </c>
      <c r="BS172" s="34">
        <f>IF($Q173=L173,IF(COUNTIF(L173:$P173,L173)&gt;$R172,L172,$Q172),L172)</f>
        <v>0</v>
      </c>
      <c r="BT172" s="34">
        <f>IF($Q173=M173,IF(COUNTIF(M173:$P173,M173)&gt;$R172,M172,$Q172),M172)</f>
        <v>0</v>
      </c>
      <c r="BU172" s="34">
        <f>IF($Q173=N173,IF(COUNTIF(N173:$P173,N173)&gt;$R172,N172,$Q172),N172)</f>
        <v>0</v>
      </c>
      <c r="BV172" s="34">
        <f>IF($Q173=O173,IF(COUNTIF(O173:$P173,O173)&gt;$R172,O172,$Q172),O172)</f>
        <v>0</v>
      </c>
      <c r="BW172" s="34">
        <f>IF($Q173=P173,IF(COUNTIF(P173:$P173,P173)&gt;$R172,P172,$Q172),P172)</f>
        <v>0</v>
      </c>
      <c r="BX172" t="str">
        <f>IF(BX171="",IF(G171="",IF(F171="",E171,F171),G171),"")</f>
        <v/>
      </c>
    </row>
    <row r="173" spans="1:76" ht="12.75" customHeight="1" x14ac:dyDescent="0.2">
      <c r="A173" s="349"/>
      <c r="B173" s="352"/>
      <c r="C173" s="346"/>
      <c r="D173" s="177" t="s">
        <v>44</v>
      </c>
      <c r="E173" s="252" t="str">
        <f>IF(E171&gt;0,1,"")</f>
        <v/>
      </c>
      <c r="F173" s="252" t="str">
        <f t="shared" ref="F173:P173" si="340">IF(F171&gt;0,1,"")</f>
        <v/>
      </c>
      <c r="G173" s="252" t="str">
        <f t="shared" si="340"/>
        <v/>
      </c>
      <c r="H173" s="252" t="str">
        <f t="shared" si="340"/>
        <v/>
      </c>
      <c r="I173" s="252" t="str">
        <f t="shared" si="340"/>
        <v/>
      </c>
      <c r="J173" s="252" t="str">
        <f t="shared" si="340"/>
        <v/>
      </c>
      <c r="K173" s="252" t="str">
        <f t="shared" si="340"/>
        <v/>
      </c>
      <c r="L173" s="252" t="str">
        <f t="shared" si="340"/>
        <v/>
      </c>
      <c r="M173" s="175" t="str">
        <f t="shared" si="340"/>
        <v/>
      </c>
      <c r="N173" s="175" t="str">
        <f t="shared" si="340"/>
        <v/>
      </c>
      <c r="O173" s="175" t="str">
        <f t="shared" si="340"/>
        <v/>
      </c>
      <c r="P173" s="175" t="str">
        <f t="shared" si="340"/>
        <v/>
      </c>
      <c r="Q173" s="184" t="str">
        <f t="shared" ref="Q173" si="341">IF(BK171="","",BK171)</f>
        <v/>
      </c>
      <c r="R173" s="38" t="str">
        <f>IF(BK171="","",BK171)</f>
        <v/>
      </c>
      <c r="S173" s="343"/>
      <c r="AY173" t="str">
        <f>IF(E173="","",E173)</f>
        <v/>
      </c>
      <c r="AZ173" t="str">
        <f>IF(OR(E173=F173,COUNTIF($AY173:AY173,F173)&gt;0),"",F173)</f>
        <v/>
      </c>
      <c r="BA173" t="str">
        <f>IF(OR(F173=G173,COUNTIF($AY173:AZ173,G173)&gt;0),"",G173)</f>
        <v/>
      </c>
      <c r="BB173" t="str">
        <f>IF(OR(G173=H173,COUNTIF($AY173:BA173,H173)&gt;0),"",H173)</f>
        <v/>
      </c>
      <c r="BC173" t="str">
        <f>IF(OR(H173=I173,COUNTIF($AY173:BB173,I173)&gt;0),"",I173)</f>
        <v/>
      </c>
      <c r="BD173" t="str">
        <f>IF(OR(I173=J173,COUNTIF($AY173:BC173,J173)&gt;0),"",J173)</f>
        <v/>
      </c>
      <c r="BE173" t="str">
        <f>IF(OR(J173=K173,COUNTIF($AY173:BD173,K173)&gt;0),"",K173)</f>
        <v/>
      </c>
      <c r="BF173" t="str">
        <f>IF(OR(K173=L173,COUNTIF($AY173:BE173,L173)&gt;0),"",L173)</f>
        <v/>
      </c>
      <c r="BG173" t="str">
        <f>IF(OR(L173=M173,COUNTIF($AY173:BF173,M173)&gt;0),"",M173)</f>
        <v/>
      </c>
      <c r="BH173" t="str">
        <f>IF(OR(M173=N173,COUNTIF($AY173:BG173,N173)&gt;0),"",N173)</f>
        <v/>
      </c>
      <c r="BI173" t="str">
        <f>IF(OR(N173=O173,COUNTIF($AY173:BH173,O173)&gt;0),"",O173)</f>
        <v/>
      </c>
      <c r="BJ173" t="str">
        <f>IF(OR(O173=P173,COUNTIF($AY173:BI173,P173)&gt;0),"",P173)</f>
        <v/>
      </c>
      <c r="BK173" s="340"/>
      <c r="BL173" s="34" t="str">
        <f>IF($Q173=E173,IF(COUNTIF(E173:$P173,E173)&gt;$R172,E173,$Q173),E173)</f>
        <v/>
      </c>
      <c r="BM173" s="34" t="str">
        <f>IF($Q173=F173,IF(COUNTIF(F173:$P173,F173)&gt;$R172,F173,$Q173),F173)</f>
        <v/>
      </c>
      <c r="BN173" s="34" t="str">
        <f>IF($Q173=G173,IF(COUNTIF(G173:$P173,G173)&gt;$R172,G173,$Q173),G173)</f>
        <v/>
      </c>
      <c r="BO173" s="34" t="str">
        <f>IF($Q173=H173,IF(COUNTIF(H173:$P173,H173)&gt;$R172,H173,$Q173),H173)</f>
        <v/>
      </c>
      <c r="BP173" s="34" t="str">
        <f>IF($Q173=I173,IF(COUNTIF(I173:$P173,I173)&gt;$R172,I173,$Q173),I173)</f>
        <v/>
      </c>
      <c r="BQ173" s="34" t="str">
        <f>IF($Q173=J173,IF(COUNTIF(J173:$P173,J173)&gt;$R172,J173,$Q173),J173)</f>
        <v/>
      </c>
      <c r="BR173" s="34" t="str">
        <f>IF($Q173=K173,IF(COUNTIF(K173:$P173,K173)&gt;$R172,K173,$Q173),K173)</f>
        <v/>
      </c>
      <c r="BS173" s="34" t="str">
        <f>IF($Q173=L173,IF(COUNTIF(L173:$P173,L173)&gt;$R172,L173,$Q173),L173)</f>
        <v/>
      </c>
      <c r="BT173" s="34" t="str">
        <f>IF($Q173=M173,IF(COUNTIF(M173:$P173,M173)&gt;$R172,M173,$Q173),M173)</f>
        <v/>
      </c>
      <c r="BU173" s="34" t="str">
        <f>IF($Q173=N173,IF(COUNTIF(N173:$P173,N173)&gt;$R172,N173,$Q173),N173)</f>
        <v/>
      </c>
      <c r="BV173" s="34" t="str">
        <f>IF($Q173=O173,IF(COUNTIF(O173:$P173,O173)&gt;$R172,O173,$Q173),O173)</f>
        <v/>
      </c>
      <c r="BW173" s="34" t="str">
        <f>IF($Q173=P173,IF(COUNTIF(P173:$P173,P173)&gt;$R172,P173,$Q173),P173)</f>
        <v/>
      </c>
      <c r="BX173" t="str">
        <f>IF(BX171&gt;0,BX171,BX172)</f>
        <v/>
      </c>
    </row>
    <row r="174" spans="1:76" ht="12.75" customHeight="1" x14ac:dyDescent="0.2">
      <c r="A174" s="347">
        <v>58</v>
      </c>
      <c r="B174" s="350"/>
      <c r="C174" s="344"/>
      <c r="D174" s="176" t="s">
        <v>38</v>
      </c>
      <c r="E174" s="252"/>
      <c r="F174" s="252"/>
      <c r="G174" s="252"/>
      <c r="H174" s="252"/>
      <c r="I174" s="252"/>
      <c r="J174" s="252"/>
      <c r="K174" s="252"/>
      <c r="L174" s="252"/>
      <c r="M174" s="175"/>
      <c r="N174" s="175"/>
      <c r="O174" s="175"/>
      <c r="P174" s="175"/>
      <c r="Q174" s="183" t="str">
        <f t="shared" ref="Q174" si="342">IF(BK174="","",BX176)</f>
        <v/>
      </c>
      <c r="R174" s="172"/>
      <c r="S174" s="341" t="str">
        <f>IF((COUNTBLANK(E174:Q174)+COUNTBLANK(E175:Q175)+COUNTBLANK(E176:Q176))/3=COUNTBLANK(E174:Q174),"","Bitte alle drei Zeilen ausfüllen")</f>
        <v/>
      </c>
      <c r="W174">
        <f t="shared" ref="W174:AH174" si="343">IF(E174=4.5,E175,0)</f>
        <v>0</v>
      </c>
      <c r="X174">
        <f t="shared" si="343"/>
        <v>0</v>
      </c>
      <c r="Y174">
        <f t="shared" si="343"/>
        <v>0</v>
      </c>
      <c r="Z174">
        <f t="shared" si="343"/>
        <v>0</v>
      </c>
      <c r="AA174">
        <f t="shared" si="343"/>
        <v>0</v>
      </c>
      <c r="AB174">
        <f t="shared" si="343"/>
        <v>0</v>
      </c>
      <c r="AC174">
        <f t="shared" si="343"/>
        <v>0</v>
      </c>
      <c r="AD174">
        <f t="shared" si="343"/>
        <v>0</v>
      </c>
      <c r="AE174">
        <f t="shared" si="343"/>
        <v>0</v>
      </c>
      <c r="AF174">
        <f t="shared" si="343"/>
        <v>0</v>
      </c>
      <c r="AG174">
        <f t="shared" si="343"/>
        <v>0</v>
      </c>
      <c r="AH174">
        <f t="shared" si="343"/>
        <v>0</v>
      </c>
      <c r="AJ174">
        <f t="shared" ref="AJ174:AU174" si="344">IF(E174=4.5,1,0)</f>
        <v>0</v>
      </c>
      <c r="AK174">
        <f t="shared" si="344"/>
        <v>0</v>
      </c>
      <c r="AL174">
        <f t="shared" si="344"/>
        <v>0</v>
      </c>
      <c r="AM174">
        <f t="shared" si="344"/>
        <v>0</v>
      </c>
      <c r="AN174">
        <f t="shared" si="344"/>
        <v>0</v>
      </c>
      <c r="AO174">
        <f t="shared" si="344"/>
        <v>0</v>
      </c>
      <c r="AP174">
        <f t="shared" si="344"/>
        <v>0</v>
      </c>
      <c r="AQ174">
        <f t="shared" si="344"/>
        <v>0</v>
      </c>
      <c r="AR174">
        <f t="shared" si="344"/>
        <v>0</v>
      </c>
      <c r="AS174">
        <f t="shared" si="344"/>
        <v>0</v>
      </c>
      <c r="AT174">
        <f t="shared" si="344"/>
        <v>0</v>
      </c>
      <c r="AU174">
        <f t="shared" si="344"/>
        <v>0</v>
      </c>
      <c r="BK174" s="340" t="str">
        <f>IF(ISNA(HLOOKUP(MAX($AY175:$BJ175),$AY175:$BJ176,2,FALSE)),"",IF(R175&gt;0,IF(COUNTIF($AY175:$BJ175,MAX($AY175:$BJ175))&gt;1,HLOOKUP(MAX($AY175:$BJ175),$AY175:$BJ176,2),HLOOKUP(MAX($AY175:$BJ175),$AY175:$BJ176,2,FALSE)),""))</f>
        <v/>
      </c>
      <c r="BL174" s="34">
        <f>IF(E176="",0,IF($Q176=E176,IF(COUNTIF(E176:$P176,E176)&gt;$R175,E174,$Q174),E174))</f>
        <v>0</v>
      </c>
      <c r="BM174" s="34">
        <f>IF(F176="",0,IF($Q176=F176,IF(COUNTIF(F176:$P176,F176)&gt;$R175,F174,$Q174),F174))</f>
        <v>0</v>
      </c>
      <c r="BN174" s="34">
        <f>IF(G176="",0,IF($Q176=G176,IF(COUNTIF(G176:$P176,G176)&gt;$R175,G174,$Q174),G174))</f>
        <v>0</v>
      </c>
      <c r="BO174" s="34">
        <f>IF(H176="",0,IF($Q176=H176,IF(COUNTIF(H176:$P176,H176)&gt;$R175,H174,$Q174),H174))</f>
        <v>0</v>
      </c>
      <c r="BP174" s="34">
        <f>IF(I176="",0,IF($Q176=I176,IF(COUNTIF(I176:$P176,I176)&gt;$R175,I174,$Q174),I174))</f>
        <v>0</v>
      </c>
      <c r="BQ174" s="34">
        <f>IF(J176="",0,IF($Q176=J176,IF(COUNTIF(J176:$P176,J176)&gt;$R175,J174,$Q174),J174))</f>
        <v>0</v>
      </c>
      <c r="BR174" s="34">
        <f>IF(K176="",0,IF($Q176=K176,IF(COUNTIF(K176:$P176,K176)&gt;$R175,K174,$Q174),K174))</f>
        <v>0</v>
      </c>
      <c r="BS174" s="34">
        <f>IF(L176="",0,IF($Q176=L176,IF(COUNTIF(L176:$P176,L176)&gt;$R175,L174,$Q174),L174))</f>
        <v>0</v>
      </c>
      <c r="BT174" s="34">
        <f>IF(M176="",0,IF($Q176=M176,IF(COUNTIF(M176:$P176,M176)&gt;$R175,M174,$Q174),M174))</f>
        <v>0</v>
      </c>
      <c r="BU174" s="34">
        <f>IF(N176="",0,IF($Q176=N176,IF(COUNTIF(N176:$P176,N176)&gt;$R175,N174,$Q174),N174))</f>
        <v>0</v>
      </c>
      <c r="BV174" s="34">
        <f>IF(O176="",0,IF($Q176=O176,IF(COUNTIF(O176:$P176,O176)&gt;$R175,O174,$Q174),O174))</f>
        <v>0</v>
      </c>
      <c r="BW174" s="34">
        <f>IF(P176="",0,IF($Q176=P176,IF(COUNTIF(P176:$P176,P176)&gt;$R175,P174,$Q174),P174))</f>
        <v>0</v>
      </c>
      <c r="BX174">
        <f>IF(P174="",IF(O174="",IF(N174="",IF(M174="",IF(L174="",IF(K174="",IF(J174="",IF(I174="",H174,I174),J174),K174),L174),M174),N174),O174),P174)</f>
        <v>0</v>
      </c>
    </row>
    <row r="175" spans="1:76" ht="12.75" customHeight="1" x14ac:dyDescent="0.2">
      <c r="A175" s="348"/>
      <c r="B175" s="351"/>
      <c r="C175" s="345"/>
      <c r="D175" s="176" t="s">
        <v>42</v>
      </c>
      <c r="E175" s="252"/>
      <c r="F175" s="252"/>
      <c r="G175" s="252"/>
      <c r="H175" s="252"/>
      <c r="I175" s="252"/>
      <c r="J175" s="252"/>
      <c r="K175" s="252"/>
      <c r="L175" s="252"/>
      <c r="M175" s="175"/>
      <c r="N175" s="175"/>
      <c r="O175" s="175"/>
      <c r="P175" s="175"/>
      <c r="Q175" s="183"/>
      <c r="R175" s="35">
        <f>IF(R174&lt;15,0,IF(R174&lt;30,1,IF(R174&lt;45,2,3)))</f>
        <v>0</v>
      </c>
      <c r="S175" s="342"/>
      <c r="AY175" t="str">
        <f t="shared" ref="AY175:BJ175" si="345">IF(AY176="","",COUNTIF($E176:$P176,AY176))</f>
        <v/>
      </c>
      <c r="AZ175" t="str">
        <f t="shared" si="345"/>
        <v/>
      </c>
      <c r="BA175" t="str">
        <f t="shared" si="345"/>
        <v/>
      </c>
      <c r="BB175" t="str">
        <f t="shared" si="345"/>
        <v/>
      </c>
      <c r="BC175" t="str">
        <f t="shared" si="345"/>
        <v/>
      </c>
      <c r="BD175" t="str">
        <f t="shared" si="345"/>
        <v/>
      </c>
      <c r="BE175" t="str">
        <f t="shared" si="345"/>
        <v/>
      </c>
      <c r="BF175" t="str">
        <f t="shared" si="345"/>
        <v/>
      </c>
      <c r="BG175" t="str">
        <f t="shared" si="345"/>
        <v/>
      </c>
      <c r="BH175" t="str">
        <f t="shared" si="345"/>
        <v/>
      </c>
      <c r="BI175" t="str">
        <f t="shared" si="345"/>
        <v/>
      </c>
      <c r="BJ175" t="str">
        <f t="shared" si="345"/>
        <v/>
      </c>
      <c r="BK175" s="340"/>
      <c r="BL175" s="34">
        <f>IF($Q176=E176,IF(COUNTIF(E176:$P176,E176)&gt;$R175,E175,$Q175),E175)</f>
        <v>0</v>
      </c>
      <c r="BM175" s="34">
        <f>IF($Q176=F176,IF(COUNTIF(F176:$P176,F176)&gt;$R175,F175,$Q175),F175)</f>
        <v>0</v>
      </c>
      <c r="BN175" s="34">
        <f>IF($Q176=G176,IF(COUNTIF(G176:$P176,G176)&gt;$R175,G175,$Q175),G175)</f>
        <v>0</v>
      </c>
      <c r="BO175" s="34">
        <f>IF($Q176=H176,IF(COUNTIF(H176:$P176,H176)&gt;$R175,H175,$Q175),H175)</f>
        <v>0</v>
      </c>
      <c r="BP175" s="34">
        <f>IF($Q176=I176,IF(COUNTIF(I176:$P176,I176)&gt;$R175,I175,$Q175),I175)</f>
        <v>0</v>
      </c>
      <c r="BQ175" s="34">
        <f>IF($Q176=J176,IF(COUNTIF(J176:$P176,J176)&gt;$R175,J175,$Q175),J175)</f>
        <v>0</v>
      </c>
      <c r="BR175" s="34">
        <f>IF($Q176=K176,IF(COUNTIF(K176:$P176,K176)&gt;$R175,K175,$Q175),K175)</f>
        <v>0</v>
      </c>
      <c r="BS175" s="34">
        <f>IF($Q176=L176,IF(COUNTIF(L176:$P176,L176)&gt;$R175,L175,$Q175),L175)</f>
        <v>0</v>
      </c>
      <c r="BT175" s="34">
        <f>IF($Q176=M176,IF(COUNTIF(M176:$P176,M176)&gt;$R175,M175,$Q175),M175)</f>
        <v>0</v>
      </c>
      <c r="BU175" s="34">
        <f>IF($Q176=N176,IF(COUNTIF(N176:$P176,N176)&gt;$R175,N175,$Q175),N175)</f>
        <v>0</v>
      </c>
      <c r="BV175" s="34">
        <f>IF($Q176=O176,IF(COUNTIF(O176:$P176,O176)&gt;$R175,O175,$Q175),O175)</f>
        <v>0</v>
      </c>
      <c r="BW175" s="34">
        <f>IF($Q176=P176,IF(COUNTIF(P176:$P176,P176)&gt;$R175,P175,$Q175),P175)</f>
        <v>0</v>
      </c>
      <c r="BX175" t="str">
        <f>IF(BX174="",IF(G174="",IF(F174="",E174,F174),G174),"")</f>
        <v/>
      </c>
    </row>
    <row r="176" spans="1:76" ht="12.75" customHeight="1" x14ac:dyDescent="0.2">
      <c r="A176" s="349"/>
      <c r="B176" s="352"/>
      <c r="C176" s="346"/>
      <c r="D176" s="177" t="s">
        <v>44</v>
      </c>
      <c r="E176" s="252" t="str">
        <f>IF(E174&gt;0,1,"")</f>
        <v/>
      </c>
      <c r="F176" s="252" t="str">
        <f t="shared" ref="F176:P176" si="346">IF(F174&gt;0,1,"")</f>
        <v/>
      </c>
      <c r="G176" s="252" t="str">
        <f t="shared" si="346"/>
        <v/>
      </c>
      <c r="H176" s="252" t="str">
        <f t="shared" si="346"/>
        <v/>
      </c>
      <c r="I176" s="252" t="str">
        <f t="shared" si="346"/>
        <v/>
      </c>
      <c r="J176" s="252" t="str">
        <f t="shared" si="346"/>
        <v/>
      </c>
      <c r="K176" s="252" t="str">
        <f t="shared" si="346"/>
        <v/>
      </c>
      <c r="L176" s="252" t="str">
        <f t="shared" si="346"/>
        <v/>
      </c>
      <c r="M176" s="175" t="str">
        <f t="shared" si="346"/>
        <v/>
      </c>
      <c r="N176" s="175" t="str">
        <f t="shared" si="346"/>
        <v/>
      </c>
      <c r="O176" s="175" t="str">
        <f t="shared" si="346"/>
        <v/>
      </c>
      <c r="P176" s="175" t="str">
        <f t="shared" si="346"/>
        <v/>
      </c>
      <c r="Q176" s="184" t="str">
        <f t="shared" ref="Q176" si="347">IF(BK174="","",BK174)</f>
        <v/>
      </c>
      <c r="R176" s="38" t="str">
        <f>IF(BK174="","",BK174)</f>
        <v/>
      </c>
      <c r="S176" s="343"/>
      <c r="AY176" t="str">
        <f>IF(E176="","",E176)</f>
        <v/>
      </c>
      <c r="AZ176" t="str">
        <f>IF(OR(E176=F176,COUNTIF($AY176:AY176,F176)&gt;0),"",F176)</f>
        <v/>
      </c>
      <c r="BA176" t="str">
        <f>IF(OR(F176=G176,COUNTIF($AY176:AZ176,G176)&gt;0),"",G176)</f>
        <v/>
      </c>
      <c r="BB176" t="str">
        <f>IF(OR(G176=H176,COUNTIF($AY176:BA176,H176)&gt;0),"",H176)</f>
        <v/>
      </c>
      <c r="BC176" t="str">
        <f>IF(OR(H176=I176,COUNTIF($AY176:BB176,I176)&gt;0),"",I176)</f>
        <v/>
      </c>
      <c r="BD176" t="str">
        <f>IF(OR(I176=J176,COUNTIF($AY176:BC176,J176)&gt;0),"",J176)</f>
        <v/>
      </c>
      <c r="BE176" t="str">
        <f>IF(OR(J176=K176,COUNTIF($AY176:BD176,K176)&gt;0),"",K176)</f>
        <v/>
      </c>
      <c r="BF176" t="str">
        <f>IF(OR(K176=L176,COUNTIF($AY176:BE176,L176)&gt;0),"",L176)</f>
        <v/>
      </c>
      <c r="BG176" t="str">
        <f>IF(OR(L176=M176,COUNTIF($AY176:BF176,M176)&gt;0),"",M176)</f>
        <v/>
      </c>
      <c r="BH176" t="str">
        <f>IF(OR(M176=N176,COUNTIF($AY176:BG176,N176)&gt;0),"",N176)</f>
        <v/>
      </c>
      <c r="BI176" t="str">
        <f>IF(OR(N176=O176,COUNTIF($AY176:BH176,O176)&gt;0),"",O176)</f>
        <v/>
      </c>
      <c r="BJ176" t="str">
        <f>IF(OR(O176=P176,COUNTIF($AY176:BI176,P176)&gt;0),"",P176)</f>
        <v/>
      </c>
      <c r="BK176" s="340"/>
      <c r="BL176" s="34" t="str">
        <f>IF($Q176=E176,IF(COUNTIF(E176:$P176,E176)&gt;$R175,E176,$Q176),E176)</f>
        <v/>
      </c>
      <c r="BM176" s="34" t="str">
        <f>IF($Q176=F176,IF(COUNTIF(F176:$P176,F176)&gt;$R175,F176,$Q176),F176)</f>
        <v/>
      </c>
      <c r="BN176" s="34" t="str">
        <f>IF($Q176=G176,IF(COUNTIF(G176:$P176,G176)&gt;$R175,G176,$Q176),G176)</f>
        <v/>
      </c>
      <c r="BO176" s="34" t="str">
        <f>IF($Q176=H176,IF(COUNTIF(H176:$P176,H176)&gt;$R175,H176,$Q176),H176)</f>
        <v/>
      </c>
      <c r="BP176" s="34" t="str">
        <f>IF($Q176=I176,IF(COUNTIF(I176:$P176,I176)&gt;$R175,I176,$Q176),I176)</f>
        <v/>
      </c>
      <c r="BQ176" s="34" t="str">
        <f>IF($Q176=J176,IF(COUNTIF(J176:$P176,J176)&gt;$R175,J176,$Q176),J176)</f>
        <v/>
      </c>
      <c r="BR176" s="34" t="str">
        <f>IF($Q176=K176,IF(COUNTIF(K176:$P176,K176)&gt;$R175,K176,$Q176),K176)</f>
        <v/>
      </c>
      <c r="BS176" s="34" t="str">
        <f>IF($Q176=L176,IF(COUNTIF(L176:$P176,L176)&gt;$R175,L176,$Q176),L176)</f>
        <v/>
      </c>
      <c r="BT176" s="34" t="str">
        <f>IF($Q176=M176,IF(COUNTIF(M176:$P176,M176)&gt;$R175,M176,$Q176),M176)</f>
        <v/>
      </c>
      <c r="BU176" s="34" t="str">
        <f>IF($Q176=N176,IF(COUNTIF(N176:$P176,N176)&gt;$R175,N176,$Q176),N176)</f>
        <v/>
      </c>
      <c r="BV176" s="34" t="str">
        <f>IF($Q176=O176,IF(COUNTIF(O176:$P176,O176)&gt;$R175,O176,$Q176),O176)</f>
        <v/>
      </c>
      <c r="BW176" s="34" t="str">
        <f>IF($Q176=P176,IF(COUNTIF(P176:$P176,P176)&gt;$R175,P176,$Q176),P176)</f>
        <v/>
      </c>
      <c r="BX176" t="str">
        <f>IF(BX174&gt;0,BX174,BX175)</f>
        <v/>
      </c>
    </row>
    <row r="177" spans="1:76" ht="12.75" customHeight="1" x14ac:dyDescent="0.2">
      <c r="A177" s="347">
        <v>59</v>
      </c>
      <c r="B177" s="350"/>
      <c r="C177" s="344"/>
      <c r="D177" s="176" t="s">
        <v>38</v>
      </c>
      <c r="E177" s="252"/>
      <c r="F177" s="252"/>
      <c r="G177" s="252"/>
      <c r="H177" s="252"/>
      <c r="I177" s="252"/>
      <c r="J177" s="252"/>
      <c r="K177" s="252"/>
      <c r="L177" s="252"/>
      <c r="M177" s="175"/>
      <c r="N177" s="175"/>
      <c r="O177" s="175"/>
      <c r="P177" s="175"/>
      <c r="Q177" s="183" t="str">
        <f t="shared" ref="Q177" si="348">IF(BK177="","",BX179)</f>
        <v/>
      </c>
      <c r="R177" s="172"/>
      <c r="S177" s="341" t="str">
        <f>IF((COUNTBLANK(E177:Q177)+COUNTBLANK(E178:Q178)+COUNTBLANK(E179:Q179))/3=COUNTBLANK(E177:Q177),"","Bitte alle drei Zeilen ausfüllen")</f>
        <v/>
      </c>
      <c r="W177">
        <f t="shared" ref="W177:AH177" si="349">IF(E177=4.5,E178,0)</f>
        <v>0</v>
      </c>
      <c r="X177">
        <f t="shared" si="349"/>
        <v>0</v>
      </c>
      <c r="Y177">
        <f t="shared" si="349"/>
        <v>0</v>
      </c>
      <c r="Z177">
        <f t="shared" si="349"/>
        <v>0</v>
      </c>
      <c r="AA177">
        <f t="shared" si="349"/>
        <v>0</v>
      </c>
      <c r="AB177">
        <f t="shared" si="349"/>
        <v>0</v>
      </c>
      <c r="AC177">
        <f t="shared" si="349"/>
        <v>0</v>
      </c>
      <c r="AD177">
        <f t="shared" si="349"/>
        <v>0</v>
      </c>
      <c r="AE177">
        <f t="shared" si="349"/>
        <v>0</v>
      </c>
      <c r="AF177">
        <f t="shared" si="349"/>
        <v>0</v>
      </c>
      <c r="AG177">
        <f t="shared" si="349"/>
        <v>0</v>
      </c>
      <c r="AH177">
        <f t="shared" si="349"/>
        <v>0</v>
      </c>
      <c r="AJ177">
        <f t="shared" ref="AJ177:AU177" si="350">IF(E177=4.5,1,0)</f>
        <v>0</v>
      </c>
      <c r="AK177">
        <f t="shared" si="350"/>
        <v>0</v>
      </c>
      <c r="AL177">
        <f t="shared" si="350"/>
        <v>0</v>
      </c>
      <c r="AM177">
        <f t="shared" si="350"/>
        <v>0</v>
      </c>
      <c r="AN177">
        <f t="shared" si="350"/>
        <v>0</v>
      </c>
      <c r="AO177">
        <f t="shared" si="350"/>
        <v>0</v>
      </c>
      <c r="AP177">
        <f t="shared" si="350"/>
        <v>0</v>
      </c>
      <c r="AQ177">
        <f t="shared" si="350"/>
        <v>0</v>
      </c>
      <c r="AR177">
        <f t="shared" si="350"/>
        <v>0</v>
      </c>
      <c r="AS177">
        <f t="shared" si="350"/>
        <v>0</v>
      </c>
      <c r="AT177">
        <f t="shared" si="350"/>
        <v>0</v>
      </c>
      <c r="AU177">
        <f t="shared" si="350"/>
        <v>0</v>
      </c>
      <c r="BK177" s="340" t="str">
        <f>IF(ISNA(HLOOKUP(MAX($AY178:$BJ178),$AY178:$BJ179,2,FALSE)),"",IF(R178&gt;0,IF(COUNTIF($AY178:$BJ178,MAX($AY178:$BJ178))&gt;1,HLOOKUP(MAX($AY178:$BJ178),$AY178:$BJ179,2),HLOOKUP(MAX($AY178:$BJ178),$AY178:$BJ179,2,FALSE)),""))</f>
        <v/>
      </c>
      <c r="BL177" s="34">
        <f>IF(E179="",0,IF($Q179=E179,IF(COUNTIF(E179:$P179,E179)&gt;$R178,E177,$Q177),E177))</f>
        <v>0</v>
      </c>
      <c r="BM177" s="34">
        <f>IF(F179="",0,IF($Q179=F179,IF(COUNTIF(F179:$P179,F179)&gt;$R178,F177,$Q177),F177))</f>
        <v>0</v>
      </c>
      <c r="BN177" s="34">
        <f>IF(G179="",0,IF($Q179=G179,IF(COUNTIF(G179:$P179,G179)&gt;$R178,G177,$Q177),G177))</f>
        <v>0</v>
      </c>
      <c r="BO177" s="34">
        <f>IF(H179="",0,IF($Q179=H179,IF(COUNTIF(H179:$P179,H179)&gt;$R178,H177,$Q177),H177))</f>
        <v>0</v>
      </c>
      <c r="BP177" s="34">
        <f>IF(I179="",0,IF($Q179=I179,IF(COUNTIF(I179:$P179,I179)&gt;$R178,I177,$Q177),I177))</f>
        <v>0</v>
      </c>
      <c r="BQ177" s="34">
        <f>IF(J179="",0,IF($Q179=J179,IF(COUNTIF(J179:$P179,J179)&gt;$R178,J177,$Q177),J177))</f>
        <v>0</v>
      </c>
      <c r="BR177" s="34">
        <f>IF(K179="",0,IF($Q179=K179,IF(COUNTIF(K179:$P179,K179)&gt;$R178,K177,$Q177),K177))</f>
        <v>0</v>
      </c>
      <c r="BS177" s="34">
        <f>IF(L179="",0,IF($Q179=L179,IF(COUNTIF(L179:$P179,L179)&gt;$R178,L177,$Q177),L177))</f>
        <v>0</v>
      </c>
      <c r="BT177" s="34">
        <f>IF(M179="",0,IF($Q179=M179,IF(COUNTIF(M179:$P179,M179)&gt;$R178,M177,$Q177),M177))</f>
        <v>0</v>
      </c>
      <c r="BU177" s="34">
        <f>IF(N179="",0,IF($Q179=N179,IF(COUNTIF(N179:$P179,N179)&gt;$R178,N177,$Q177),N177))</f>
        <v>0</v>
      </c>
      <c r="BV177" s="34">
        <f>IF(O179="",0,IF($Q179=O179,IF(COUNTIF(O179:$P179,O179)&gt;$R178,O177,$Q177),O177))</f>
        <v>0</v>
      </c>
      <c r="BW177" s="34">
        <f>IF(P179="",0,IF($Q179=P179,IF(COUNTIF(P179:$P179,P179)&gt;$R178,P177,$Q177),P177))</f>
        <v>0</v>
      </c>
      <c r="BX177">
        <f>IF(P177="",IF(O177="",IF(N177="",IF(M177="",IF(L177="",IF(K177="",IF(J177="",IF(I177="",H177,I177),J177),K177),L177),M177),N177),O177),P177)</f>
        <v>0</v>
      </c>
    </row>
    <row r="178" spans="1:76" ht="12.75" customHeight="1" x14ac:dyDescent="0.2">
      <c r="A178" s="348"/>
      <c r="B178" s="351"/>
      <c r="C178" s="345"/>
      <c r="D178" s="176" t="s">
        <v>42</v>
      </c>
      <c r="E178" s="252"/>
      <c r="F178" s="252"/>
      <c r="G178" s="252"/>
      <c r="H178" s="252"/>
      <c r="I178" s="252"/>
      <c r="J178" s="252"/>
      <c r="K178" s="252"/>
      <c r="L178" s="252"/>
      <c r="M178" s="175"/>
      <c r="N178" s="175"/>
      <c r="O178" s="175"/>
      <c r="P178" s="175"/>
      <c r="Q178" s="183"/>
      <c r="R178" s="35">
        <f>IF(R177&lt;15,0,IF(R177&lt;30,1,IF(R177&lt;45,2,3)))</f>
        <v>0</v>
      </c>
      <c r="S178" s="342"/>
      <c r="AY178" t="str">
        <f t="shared" ref="AY178:BJ178" si="351">IF(AY179="","",COUNTIF($E179:$P179,AY179))</f>
        <v/>
      </c>
      <c r="AZ178" t="str">
        <f t="shared" si="351"/>
        <v/>
      </c>
      <c r="BA178" t="str">
        <f t="shared" si="351"/>
        <v/>
      </c>
      <c r="BB178" t="str">
        <f t="shared" si="351"/>
        <v/>
      </c>
      <c r="BC178" t="str">
        <f t="shared" si="351"/>
        <v/>
      </c>
      <c r="BD178" t="str">
        <f t="shared" si="351"/>
        <v/>
      </c>
      <c r="BE178" t="str">
        <f t="shared" si="351"/>
        <v/>
      </c>
      <c r="BF178" t="str">
        <f t="shared" si="351"/>
        <v/>
      </c>
      <c r="BG178" t="str">
        <f t="shared" si="351"/>
        <v/>
      </c>
      <c r="BH178" t="str">
        <f t="shared" si="351"/>
        <v/>
      </c>
      <c r="BI178" t="str">
        <f t="shared" si="351"/>
        <v/>
      </c>
      <c r="BJ178" t="str">
        <f t="shared" si="351"/>
        <v/>
      </c>
      <c r="BK178" s="340"/>
      <c r="BL178" s="34">
        <f>IF($Q179=E179,IF(COUNTIF(E179:$P179,E179)&gt;$R178,E178,$Q178),E178)</f>
        <v>0</v>
      </c>
      <c r="BM178" s="34">
        <f>IF($Q179=F179,IF(COUNTIF(F179:$P179,F179)&gt;$R178,F178,$Q178),F178)</f>
        <v>0</v>
      </c>
      <c r="BN178" s="34">
        <f>IF($Q179=G179,IF(COUNTIF(G179:$P179,G179)&gt;$R178,G178,$Q178),G178)</f>
        <v>0</v>
      </c>
      <c r="BO178" s="34">
        <f>IF($Q179=H179,IF(COUNTIF(H179:$P179,H179)&gt;$R178,H178,$Q178),H178)</f>
        <v>0</v>
      </c>
      <c r="BP178" s="34">
        <f>IF($Q179=I179,IF(COUNTIF(I179:$P179,I179)&gt;$R178,I178,$Q178),I178)</f>
        <v>0</v>
      </c>
      <c r="BQ178" s="34">
        <f>IF($Q179=J179,IF(COUNTIF(J179:$P179,J179)&gt;$R178,J178,$Q178),J178)</f>
        <v>0</v>
      </c>
      <c r="BR178" s="34">
        <f>IF($Q179=K179,IF(COUNTIF(K179:$P179,K179)&gt;$R178,K178,$Q178),K178)</f>
        <v>0</v>
      </c>
      <c r="BS178" s="34">
        <f>IF($Q179=L179,IF(COUNTIF(L179:$P179,L179)&gt;$R178,L178,$Q178),L178)</f>
        <v>0</v>
      </c>
      <c r="BT178" s="34">
        <f>IF($Q179=M179,IF(COUNTIF(M179:$P179,M179)&gt;$R178,M178,$Q178),M178)</f>
        <v>0</v>
      </c>
      <c r="BU178" s="34">
        <f>IF($Q179=N179,IF(COUNTIF(N179:$P179,N179)&gt;$R178,N178,$Q178),N178)</f>
        <v>0</v>
      </c>
      <c r="BV178" s="34">
        <f>IF($Q179=O179,IF(COUNTIF(O179:$P179,O179)&gt;$R178,O178,$Q178),O178)</f>
        <v>0</v>
      </c>
      <c r="BW178" s="34">
        <f>IF($Q179=P179,IF(COUNTIF(P179:$P179,P179)&gt;$R178,P178,$Q178),P178)</f>
        <v>0</v>
      </c>
      <c r="BX178" t="str">
        <f>IF(BX177="",IF(G177="",IF(F177="",E177,F177),G177),"")</f>
        <v/>
      </c>
    </row>
    <row r="179" spans="1:76" ht="12.75" customHeight="1" x14ac:dyDescent="0.2">
      <c r="A179" s="349"/>
      <c r="B179" s="352"/>
      <c r="C179" s="346"/>
      <c r="D179" s="177" t="s">
        <v>44</v>
      </c>
      <c r="E179" s="252" t="str">
        <f>IF(E177&gt;0,1,"")</f>
        <v/>
      </c>
      <c r="F179" s="252" t="str">
        <f t="shared" ref="F179:P179" si="352">IF(F177&gt;0,1,"")</f>
        <v/>
      </c>
      <c r="G179" s="252" t="str">
        <f t="shared" si="352"/>
        <v/>
      </c>
      <c r="H179" s="252" t="str">
        <f t="shared" si="352"/>
        <v/>
      </c>
      <c r="I179" s="252" t="str">
        <f t="shared" si="352"/>
        <v/>
      </c>
      <c r="J179" s="252" t="str">
        <f t="shared" si="352"/>
        <v/>
      </c>
      <c r="K179" s="252" t="str">
        <f t="shared" si="352"/>
        <v/>
      </c>
      <c r="L179" s="252" t="str">
        <f t="shared" si="352"/>
        <v/>
      </c>
      <c r="M179" s="175" t="str">
        <f t="shared" si="352"/>
        <v/>
      </c>
      <c r="N179" s="175" t="str">
        <f t="shared" si="352"/>
        <v/>
      </c>
      <c r="O179" s="175" t="str">
        <f t="shared" si="352"/>
        <v/>
      </c>
      <c r="P179" s="175" t="str">
        <f t="shared" si="352"/>
        <v/>
      </c>
      <c r="Q179" s="184" t="str">
        <f t="shared" ref="Q179" si="353">IF(BK177="","",BK177)</f>
        <v/>
      </c>
      <c r="R179" s="38" t="str">
        <f>IF(BK177="","",BK177)</f>
        <v/>
      </c>
      <c r="S179" s="343"/>
      <c r="AY179" t="str">
        <f>IF(E179="","",E179)</f>
        <v/>
      </c>
      <c r="AZ179" t="str">
        <f>IF(OR(E179=F179,COUNTIF($AY179:AY179,F179)&gt;0),"",F179)</f>
        <v/>
      </c>
      <c r="BA179" t="str">
        <f>IF(OR(F179=G179,COUNTIF($AY179:AZ179,G179)&gt;0),"",G179)</f>
        <v/>
      </c>
      <c r="BB179" t="str">
        <f>IF(OR(G179=H179,COUNTIF($AY179:BA179,H179)&gt;0),"",H179)</f>
        <v/>
      </c>
      <c r="BC179" t="str">
        <f>IF(OR(H179=I179,COUNTIF($AY179:BB179,I179)&gt;0),"",I179)</f>
        <v/>
      </c>
      <c r="BD179" t="str">
        <f>IF(OR(I179=J179,COUNTIF($AY179:BC179,J179)&gt;0),"",J179)</f>
        <v/>
      </c>
      <c r="BE179" t="str">
        <f>IF(OR(J179=K179,COUNTIF($AY179:BD179,K179)&gt;0),"",K179)</f>
        <v/>
      </c>
      <c r="BF179" t="str">
        <f>IF(OR(K179=L179,COUNTIF($AY179:BE179,L179)&gt;0),"",L179)</f>
        <v/>
      </c>
      <c r="BG179" t="str">
        <f>IF(OR(L179=M179,COUNTIF($AY179:BF179,M179)&gt;0),"",M179)</f>
        <v/>
      </c>
      <c r="BH179" t="str">
        <f>IF(OR(M179=N179,COUNTIF($AY179:BG179,N179)&gt;0),"",N179)</f>
        <v/>
      </c>
      <c r="BI179" t="str">
        <f>IF(OR(N179=O179,COUNTIF($AY179:BH179,O179)&gt;0),"",O179)</f>
        <v/>
      </c>
      <c r="BJ179" t="str">
        <f>IF(OR(O179=P179,COUNTIF($AY179:BI179,P179)&gt;0),"",P179)</f>
        <v/>
      </c>
      <c r="BK179" s="340"/>
      <c r="BL179" s="34" t="str">
        <f>IF($Q179=E179,IF(COUNTIF(E179:$P179,E179)&gt;$R178,E179,$Q179),E179)</f>
        <v/>
      </c>
      <c r="BM179" s="34" t="str">
        <f>IF($Q179=F179,IF(COUNTIF(F179:$P179,F179)&gt;$R178,F179,$Q179),F179)</f>
        <v/>
      </c>
      <c r="BN179" s="34" t="str">
        <f>IF($Q179=G179,IF(COUNTIF(G179:$P179,G179)&gt;$R178,G179,$Q179),G179)</f>
        <v/>
      </c>
      <c r="BO179" s="34" t="str">
        <f>IF($Q179=H179,IF(COUNTIF(H179:$P179,H179)&gt;$R178,H179,$Q179),H179)</f>
        <v/>
      </c>
      <c r="BP179" s="34" t="str">
        <f>IF($Q179=I179,IF(COUNTIF(I179:$P179,I179)&gt;$R178,I179,$Q179),I179)</f>
        <v/>
      </c>
      <c r="BQ179" s="34" t="str">
        <f>IF($Q179=J179,IF(COUNTIF(J179:$P179,J179)&gt;$R178,J179,$Q179),J179)</f>
        <v/>
      </c>
      <c r="BR179" s="34" t="str">
        <f>IF($Q179=K179,IF(COUNTIF(K179:$P179,K179)&gt;$R178,K179,$Q179),K179)</f>
        <v/>
      </c>
      <c r="BS179" s="34" t="str">
        <f>IF($Q179=L179,IF(COUNTIF(L179:$P179,L179)&gt;$R178,L179,$Q179),L179)</f>
        <v/>
      </c>
      <c r="BT179" s="34" t="str">
        <f>IF($Q179=M179,IF(COUNTIF(M179:$P179,M179)&gt;$R178,M179,$Q179),M179)</f>
        <v/>
      </c>
      <c r="BU179" s="34" t="str">
        <f>IF($Q179=N179,IF(COUNTIF(N179:$P179,N179)&gt;$R178,N179,$Q179),N179)</f>
        <v/>
      </c>
      <c r="BV179" s="34" t="str">
        <f>IF($Q179=O179,IF(COUNTIF(O179:$P179,O179)&gt;$R178,O179,$Q179),O179)</f>
        <v/>
      </c>
      <c r="BW179" s="34" t="str">
        <f>IF($Q179=P179,IF(COUNTIF(P179:$P179,P179)&gt;$R178,P179,$Q179),P179)</f>
        <v/>
      </c>
      <c r="BX179" t="str">
        <f>IF(BX177&gt;0,BX177,BX178)</f>
        <v/>
      </c>
    </row>
    <row r="180" spans="1:76" ht="12.75" customHeight="1" x14ac:dyDescent="0.2">
      <c r="A180" s="347">
        <v>60</v>
      </c>
      <c r="B180" s="350"/>
      <c r="C180" s="344"/>
      <c r="D180" s="176" t="s">
        <v>38</v>
      </c>
      <c r="E180" s="252"/>
      <c r="F180" s="252"/>
      <c r="G180" s="252"/>
      <c r="H180" s="252"/>
      <c r="I180" s="252"/>
      <c r="J180" s="252"/>
      <c r="K180" s="252"/>
      <c r="L180" s="252"/>
      <c r="M180" s="175"/>
      <c r="N180" s="175"/>
      <c r="O180" s="175"/>
      <c r="P180" s="175"/>
      <c r="Q180" s="183" t="str">
        <f t="shared" ref="Q180" si="354">IF(BK180="","",BX182)</f>
        <v/>
      </c>
      <c r="R180" s="172"/>
      <c r="S180" s="341" t="str">
        <f>IF((COUNTBLANK(E180:Q180)+COUNTBLANK(E181:Q181)+COUNTBLANK(E182:Q182))/3=COUNTBLANK(E180:Q180),"","Bitte alle drei Zeilen ausfüllen")</f>
        <v/>
      </c>
      <c r="W180">
        <f t="shared" ref="W180:AH180" si="355">IF(E180=4.5,E181,0)</f>
        <v>0</v>
      </c>
      <c r="X180">
        <f t="shared" si="355"/>
        <v>0</v>
      </c>
      <c r="Y180">
        <f t="shared" si="355"/>
        <v>0</v>
      </c>
      <c r="Z180">
        <f t="shared" si="355"/>
        <v>0</v>
      </c>
      <c r="AA180">
        <f t="shared" si="355"/>
        <v>0</v>
      </c>
      <c r="AB180">
        <f t="shared" si="355"/>
        <v>0</v>
      </c>
      <c r="AC180">
        <f t="shared" si="355"/>
        <v>0</v>
      </c>
      <c r="AD180">
        <f t="shared" si="355"/>
        <v>0</v>
      </c>
      <c r="AE180">
        <f t="shared" si="355"/>
        <v>0</v>
      </c>
      <c r="AF180">
        <f t="shared" si="355"/>
        <v>0</v>
      </c>
      <c r="AG180">
        <f t="shared" si="355"/>
        <v>0</v>
      </c>
      <c r="AH180">
        <f t="shared" si="355"/>
        <v>0</v>
      </c>
      <c r="AJ180">
        <f t="shared" ref="AJ180:AU180" si="356">IF(E180=4.5,1,0)</f>
        <v>0</v>
      </c>
      <c r="AK180">
        <f t="shared" si="356"/>
        <v>0</v>
      </c>
      <c r="AL180">
        <f t="shared" si="356"/>
        <v>0</v>
      </c>
      <c r="AM180">
        <f t="shared" si="356"/>
        <v>0</v>
      </c>
      <c r="AN180">
        <f t="shared" si="356"/>
        <v>0</v>
      </c>
      <c r="AO180">
        <f t="shared" si="356"/>
        <v>0</v>
      </c>
      <c r="AP180">
        <f t="shared" si="356"/>
        <v>0</v>
      </c>
      <c r="AQ180">
        <f t="shared" si="356"/>
        <v>0</v>
      </c>
      <c r="AR180">
        <f t="shared" si="356"/>
        <v>0</v>
      </c>
      <c r="AS180">
        <f t="shared" si="356"/>
        <v>0</v>
      </c>
      <c r="AT180">
        <f t="shared" si="356"/>
        <v>0</v>
      </c>
      <c r="AU180">
        <f t="shared" si="356"/>
        <v>0</v>
      </c>
      <c r="BK180" s="340" t="str">
        <f>IF(ISNA(HLOOKUP(MAX($AY181:$BJ181),$AY181:$BJ182,2,FALSE)),"",IF(R181&gt;0,IF(COUNTIF($AY181:$BJ181,MAX($AY181:$BJ181))&gt;1,HLOOKUP(MAX($AY181:$BJ181),$AY181:$BJ182,2),HLOOKUP(MAX($AY181:$BJ181),$AY181:$BJ182,2,FALSE)),""))</f>
        <v/>
      </c>
      <c r="BL180" s="34">
        <f>IF(E182="",0,IF($Q182=E182,IF(COUNTIF(E182:$P182,E182)&gt;$R181,E180,$Q180),E180))</f>
        <v>0</v>
      </c>
      <c r="BM180" s="34">
        <f>IF(F182="",0,IF($Q182=F182,IF(COUNTIF(F182:$P182,F182)&gt;$R181,F180,$Q180),F180))</f>
        <v>0</v>
      </c>
      <c r="BN180" s="34">
        <f>IF(G182="",0,IF($Q182=G182,IF(COUNTIF(G182:$P182,G182)&gt;$R181,G180,$Q180),G180))</f>
        <v>0</v>
      </c>
      <c r="BO180" s="34">
        <f>IF(H182="",0,IF($Q182=H182,IF(COUNTIF(H182:$P182,H182)&gt;$R181,H180,$Q180),H180))</f>
        <v>0</v>
      </c>
      <c r="BP180" s="34">
        <f>IF(I182="",0,IF($Q182=I182,IF(COUNTIF(I182:$P182,I182)&gt;$R181,I180,$Q180),I180))</f>
        <v>0</v>
      </c>
      <c r="BQ180" s="34">
        <f>IF(J182="",0,IF($Q182=J182,IF(COUNTIF(J182:$P182,J182)&gt;$R181,J180,$Q180),J180))</f>
        <v>0</v>
      </c>
      <c r="BR180" s="34">
        <f>IF(K182="",0,IF($Q182=K182,IF(COUNTIF(K182:$P182,K182)&gt;$R181,K180,$Q180),K180))</f>
        <v>0</v>
      </c>
      <c r="BS180" s="34">
        <f>IF(L182="",0,IF($Q182=L182,IF(COUNTIF(L182:$P182,L182)&gt;$R181,L180,$Q180),L180))</f>
        <v>0</v>
      </c>
      <c r="BT180" s="34">
        <f>IF(M182="",0,IF($Q182=M182,IF(COUNTIF(M182:$P182,M182)&gt;$R181,M180,$Q180),M180))</f>
        <v>0</v>
      </c>
      <c r="BU180" s="34">
        <f>IF(N182="",0,IF($Q182=N182,IF(COUNTIF(N182:$P182,N182)&gt;$R181,N180,$Q180),N180))</f>
        <v>0</v>
      </c>
      <c r="BV180" s="34">
        <f>IF(O182="",0,IF($Q182=O182,IF(COUNTIF(O182:$P182,O182)&gt;$R181,O180,$Q180),O180))</f>
        <v>0</v>
      </c>
      <c r="BW180" s="34">
        <f>IF(P182="",0,IF($Q182=P182,IF(COUNTIF(P182:$P182,P182)&gt;$R181,P180,$Q180),P180))</f>
        <v>0</v>
      </c>
      <c r="BX180">
        <f>IF(P180="",IF(O180="",IF(N180="",IF(M180="",IF(L180="",IF(K180="",IF(J180="",IF(I180="",H180,I180),J180),K180),L180),M180),N180),O180),P180)</f>
        <v>0</v>
      </c>
    </row>
    <row r="181" spans="1:76" ht="12.75" customHeight="1" x14ac:dyDescent="0.2">
      <c r="A181" s="348"/>
      <c r="B181" s="351"/>
      <c r="C181" s="345"/>
      <c r="D181" s="176" t="s">
        <v>42</v>
      </c>
      <c r="E181" s="252"/>
      <c r="F181" s="252"/>
      <c r="G181" s="252"/>
      <c r="H181" s="252"/>
      <c r="I181" s="252"/>
      <c r="J181" s="252"/>
      <c r="K181" s="252"/>
      <c r="L181" s="252"/>
      <c r="M181" s="175"/>
      <c r="N181" s="175"/>
      <c r="O181" s="175"/>
      <c r="P181" s="175"/>
      <c r="Q181" s="183"/>
      <c r="R181" s="35">
        <f>IF(R180&lt;15,0,IF(R180&lt;30,1,IF(R180&lt;45,2,3)))</f>
        <v>0</v>
      </c>
      <c r="S181" s="342"/>
      <c r="AY181" t="str">
        <f t="shared" ref="AY181:BJ181" si="357">IF(AY182="","",COUNTIF($E182:$P182,AY182))</f>
        <v/>
      </c>
      <c r="AZ181" t="str">
        <f t="shared" si="357"/>
        <v/>
      </c>
      <c r="BA181" t="str">
        <f t="shared" si="357"/>
        <v/>
      </c>
      <c r="BB181" t="str">
        <f t="shared" si="357"/>
        <v/>
      </c>
      <c r="BC181" t="str">
        <f t="shared" si="357"/>
        <v/>
      </c>
      <c r="BD181" t="str">
        <f t="shared" si="357"/>
        <v/>
      </c>
      <c r="BE181" t="str">
        <f t="shared" si="357"/>
        <v/>
      </c>
      <c r="BF181" t="str">
        <f t="shared" si="357"/>
        <v/>
      </c>
      <c r="BG181" t="str">
        <f t="shared" si="357"/>
        <v/>
      </c>
      <c r="BH181" t="str">
        <f t="shared" si="357"/>
        <v/>
      </c>
      <c r="BI181" t="str">
        <f t="shared" si="357"/>
        <v/>
      </c>
      <c r="BJ181" t="str">
        <f t="shared" si="357"/>
        <v/>
      </c>
      <c r="BK181" s="340"/>
      <c r="BL181" s="34">
        <f>IF($Q182=E182,IF(COUNTIF(E182:$P182,E182)&gt;$R181,E181,$Q181),E181)</f>
        <v>0</v>
      </c>
      <c r="BM181" s="34">
        <f>IF($Q182=F182,IF(COUNTIF(F182:$P182,F182)&gt;$R181,F181,$Q181),F181)</f>
        <v>0</v>
      </c>
      <c r="BN181" s="34">
        <f>IF($Q182=G182,IF(COUNTIF(G182:$P182,G182)&gt;$R181,G181,$Q181),G181)</f>
        <v>0</v>
      </c>
      <c r="BO181" s="34">
        <f>IF($Q182=H182,IF(COUNTIF(H182:$P182,H182)&gt;$R181,H181,$Q181),H181)</f>
        <v>0</v>
      </c>
      <c r="BP181" s="34">
        <f>IF($Q182=I182,IF(COUNTIF(I182:$P182,I182)&gt;$R181,I181,$Q181),I181)</f>
        <v>0</v>
      </c>
      <c r="BQ181" s="34">
        <f>IF($Q182=J182,IF(COUNTIF(J182:$P182,J182)&gt;$R181,J181,$Q181),J181)</f>
        <v>0</v>
      </c>
      <c r="BR181" s="34">
        <f>IF($Q182=K182,IF(COUNTIF(K182:$P182,K182)&gt;$R181,K181,$Q181),K181)</f>
        <v>0</v>
      </c>
      <c r="BS181" s="34">
        <f>IF($Q182=L182,IF(COUNTIF(L182:$P182,L182)&gt;$R181,L181,$Q181),L181)</f>
        <v>0</v>
      </c>
      <c r="BT181" s="34">
        <f>IF($Q182=M182,IF(COUNTIF(M182:$P182,M182)&gt;$R181,M181,$Q181),M181)</f>
        <v>0</v>
      </c>
      <c r="BU181" s="34">
        <f>IF($Q182=N182,IF(COUNTIF(N182:$P182,N182)&gt;$R181,N181,$Q181),N181)</f>
        <v>0</v>
      </c>
      <c r="BV181" s="34">
        <f>IF($Q182=O182,IF(COUNTIF(O182:$P182,O182)&gt;$R181,O181,$Q181),O181)</f>
        <v>0</v>
      </c>
      <c r="BW181" s="34">
        <f>IF($Q182=P182,IF(COUNTIF(P182:$P182,P182)&gt;$R181,P181,$Q181),P181)</f>
        <v>0</v>
      </c>
      <c r="BX181" t="str">
        <f>IF(BX180="",IF(G180="",IF(F180="",E180,F180),G180),"")</f>
        <v/>
      </c>
    </row>
    <row r="182" spans="1:76" ht="12.75" customHeight="1" x14ac:dyDescent="0.2">
      <c r="A182" s="349"/>
      <c r="B182" s="352"/>
      <c r="C182" s="346"/>
      <c r="D182" s="177" t="s">
        <v>44</v>
      </c>
      <c r="E182" s="252" t="str">
        <f>IF(E180&gt;0,1,"")</f>
        <v/>
      </c>
      <c r="F182" s="252" t="str">
        <f t="shared" ref="F182:P182" si="358">IF(F180&gt;0,1,"")</f>
        <v/>
      </c>
      <c r="G182" s="252" t="str">
        <f t="shared" si="358"/>
        <v/>
      </c>
      <c r="H182" s="252" t="str">
        <f t="shared" si="358"/>
        <v/>
      </c>
      <c r="I182" s="252" t="str">
        <f t="shared" si="358"/>
        <v/>
      </c>
      <c r="J182" s="252" t="str">
        <f t="shared" si="358"/>
        <v/>
      </c>
      <c r="K182" s="252" t="str">
        <f t="shared" si="358"/>
        <v/>
      </c>
      <c r="L182" s="252" t="str">
        <f t="shared" si="358"/>
        <v/>
      </c>
      <c r="M182" s="175" t="str">
        <f t="shared" si="358"/>
        <v/>
      </c>
      <c r="N182" s="175" t="str">
        <f t="shared" si="358"/>
        <v/>
      </c>
      <c r="O182" s="175" t="str">
        <f t="shared" si="358"/>
        <v/>
      </c>
      <c r="P182" s="175" t="str">
        <f t="shared" si="358"/>
        <v/>
      </c>
      <c r="Q182" s="184" t="str">
        <f t="shared" ref="Q182" si="359">IF(BK180="","",BK180)</f>
        <v/>
      </c>
      <c r="R182" s="38" t="str">
        <f>IF(BK180="","",BK180)</f>
        <v/>
      </c>
      <c r="S182" s="343"/>
      <c r="AY182" t="str">
        <f>IF(E182="","",E182)</f>
        <v/>
      </c>
      <c r="AZ182" t="str">
        <f>IF(OR(E182=F182,COUNTIF($AY182:AY182,F182)&gt;0),"",F182)</f>
        <v/>
      </c>
      <c r="BA182" t="str">
        <f>IF(OR(F182=G182,COUNTIF($AY182:AZ182,G182)&gt;0),"",G182)</f>
        <v/>
      </c>
      <c r="BB182" t="str">
        <f>IF(OR(G182=H182,COUNTIF($AY182:BA182,H182)&gt;0),"",H182)</f>
        <v/>
      </c>
      <c r="BC182" t="str">
        <f>IF(OR(H182=I182,COUNTIF($AY182:BB182,I182)&gt;0),"",I182)</f>
        <v/>
      </c>
      <c r="BD182" t="str">
        <f>IF(OR(I182=J182,COUNTIF($AY182:BC182,J182)&gt;0),"",J182)</f>
        <v/>
      </c>
      <c r="BE182" t="str">
        <f>IF(OR(J182=K182,COUNTIF($AY182:BD182,K182)&gt;0),"",K182)</f>
        <v/>
      </c>
      <c r="BF182" t="str">
        <f>IF(OR(K182=L182,COUNTIF($AY182:BE182,L182)&gt;0),"",L182)</f>
        <v/>
      </c>
      <c r="BG182" t="str">
        <f>IF(OR(L182=M182,COUNTIF($AY182:BF182,M182)&gt;0),"",M182)</f>
        <v/>
      </c>
      <c r="BH182" t="str">
        <f>IF(OR(M182=N182,COUNTIF($AY182:BG182,N182)&gt;0),"",N182)</f>
        <v/>
      </c>
      <c r="BI182" t="str">
        <f>IF(OR(N182=O182,COUNTIF($AY182:BH182,O182)&gt;0),"",O182)</f>
        <v/>
      </c>
      <c r="BJ182" t="str">
        <f>IF(OR(O182=P182,COUNTIF($AY182:BI182,P182)&gt;0),"",P182)</f>
        <v/>
      </c>
      <c r="BK182" s="340"/>
      <c r="BL182" s="34" t="str">
        <f>IF($Q182=E182,IF(COUNTIF(E182:$P182,E182)&gt;$R181,E182,$Q182),E182)</f>
        <v/>
      </c>
      <c r="BM182" s="34" t="str">
        <f>IF($Q182=F182,IF(COUNTIF(F182:$P182,F182)&gt;$R181,F182,$Q182),F182)</f>
        <v/>
      </c>
      <c r="BN182" s="34" t="str">
        <f>IF($Q182=G182,IF(COUNTIF(G182:$P182,G182)&gt;$R181,G182,$Q182),G182)</f>
        <v/>
      </c>
      <c r="BO182" s="34" t="str">
        <f>IF($Q182=H182,IF(COUNTIF(H182:$P182,H182)&gt;$R181,H182,$Q182),H182)</f>
        <v/>
      </c>
      <c r="BP182" s="34" t="str">
        <f>IF($Q182=I182,IF(COUNTIF(I182:$P182,I182)&gt;$R181,I182,$Q182),I182)</f>
        <v/>
      </c>
      <c r="BQ182" s="34" t="str">
        <f>IF($Q182=J182,IF(COUNTIF(J182:$P182,J182)&gt;$R181,J182,$Q182),J182)</f>
        <v/>
      </c>
      <c r="BR182" s="34" t="str">
        <f>IF($Q182=K182,IF(COUNTIF(K182:$P182,K182)&gt;$R181,K182,$Q182),K182)</f>
        <v/>
      </c>
      <c r="BS182" s="34" t="str">
        <f>IF($Q182=L182,IF(COUNTIF(L182:$P182,L182)&gt;$R181,L182,$Q182),L182)</f>
        <v/>
      </c>
      <c r="BT182" s="34" t="str">
        <f>IF($Q182=M182,IF(COUNTIF(M182:$P182,M182)&gt;$R181,M182,$Q182),M182)</f>
        <v/>
      </c>
      <c r="BU182" s="34" t="str">
        <f>IF($Q182=N182,IF(COUNTIF(N182:$P182,N182)&gt;$R181,N182,$Q182),N182)</f>
        <v/>
      </c>
      <c r="BV182" s="34" t="str">
        <f>IF($Q182=O182,IF(COUNTIF(O182:$P182,O182)&gt;$R181,O182,$Q182),O182)</f>
        <v/>
      </c>
      <c r="BW182" s="34" t="str">
        <f>IF($Q182=P182,IF(COUNTIF(P182:$P182,P182)&gt;$R181,P182,$Q182),P182)</f>
        <v/>
      </c>
      <c r="BX182" t="str">
        <f>IF(BX180&gt;0,BX180,BX181)</f>
        <v/>
      </c>
    </row>
    <row r="183" spans="1:76" ht="12.75" customHeight="1" x14ac:dyDescent="0.2">
      <c r="A183" s="347">
        <v>61</v>
      </c>
      <c r="B183" s="350"/>
      <c r="C183" s="344"/>
      <c r="D183" s="176" t="s">
        <v>38</v>
      </c>
      <c r="E183" s="252"/>
      <c r="F183" s="252"/>
      <c r="G183" s="252"/>
      <c r="H183" s="252"/>
      <c r="I183" s="252"/>
      <c r="J183" s="252"/>
      <c r="K183" s="252"/>
      <c r="L183" s="252"/>
      <c r="M183" s="175"/>
      <c r="N183" s="175"/>
      <c r="O183" s="175"/>
      <c r="P183" s="175"/>
      <c r="Q183" s="183" t="str">
        <f t="shared" ref="Q183" si="360">IF(BK183="","",BX185)</f>
        <v/>
      </c>
      <c r="R183" s="172"/>
      <c r="S183" s="341" t="str">
        <f>IF((COUNTBLANK(E183:Q183)+COUNTBLANK(E184:Q184)+COUNTBLANK(E185:Q185))/3=COUNTBLANK(E183:Q183),"","Bitte alle drei Zeilen ausfüllen")</f>
        <v/>
      </c>
      <c r="W183">
        <f t="shared" ref="W183:AH183" si="361">IF(E183=4.5,E184,0)</f>
        <v>0</v>
      </c>
      <c r="X183">
        <f t="shared" si="361"/>
        <v>0</v>
      </c>
      <c r="Y183">
        <f t="shared" si="361"/>
        <v>0</v>
      </c>
      <c r="Z183">
        <f t="shared" si="361"/>
        <v>0</v>
      </c>
      <c r="AA183">
        <f t="shared" si="361"/>
        <v>0</v>
      </c>
      <c r="AB183">
        <f t="shared" si="361"/>
        <v>0</v>
      </c>
      <c r="AC183">
        <f t="shared" si="361"/>
        <v>0</v>
      </c>
      <c r="AD183">
        <f t="shared" si="361"/>
        <v>0</v>
      </c>
      <c r="AE183">
        <f t="shared" si="361"/>
        <v>0</v>
      </c>
      <c r="AF183">
        <f t="shared" si="361"/>
        <v>0</v>
      </c>
      <c r="AG183">
        <f t="shared" si="361"/>
        <v>0</v>
      </c>
      <c r="AH183">
        <f t="shared" si="361"/>
        <v>0</v>
      </c>
      <c r="AJ183">
        <f t="shared" ref="AJ183:AU183" si="362">IF(E183=4.5,1,0)</f>
        <v>0</v>
      </c>
      <c r="AK183">
        <f t="shared" si="362"/>
        <v>0</v>
      </c>
      <c r="AL183">
        <f t="shared" si="362"/>
        <v>0</v>
      </c>
      <c r="AM183">
        <f t="shared" si="362"/>
        <v>0</v>
      </c>
      <c r="AN183">
        <f t="shared" si="362"/>
        <v>0</v>
      </c>
      <c r="AO183">
        <f t="shared" si="362"/>
        <v>0</v>
      </c>
      <c r="AP183">
        <f t="shared" si="362"/>
        <v>0</v>
      </c>
      <c r="AQ183">
        <f t="shared" si="362"/>
        <v>0</v>
      </c>
      <c r="AR183">
        <f t="shared" si="362"/>
        <v>0</v>
      </c>
      <c r="AS183">
        <f t="shared" si="362"/>
        <v>0</v>
      </c>
      <c r="AT183">
        <f t="shared" si="362"/>
        <v>0</v>
      </c>
      <c r="AU183">
        <f t="shared" si="362"/>
        <v>0</v>
      </c>
      <c r="BK183" s="340" t="str">
        <f>IF(ISNA(HLOOKUP(MAX($AY184:$BJ184),$AY184:$BJ185,2,FALSE)),"",IF(R184&gt;0,IF(COUNTIF($AY184:$BJ184,MAX($AY184:$BJ184))&gt;1,HLOOKUP(MAX($AY184:$BJ184),$AY184:$BJ185,2),HLOOKUP(MAX($AY184:$BJ184),$AY184:$BJ185,2,FALSE)),""))</f>
        <v/>
      </c>
      <c r="BL183" s="34">
        <f>IF(E185="",0,IF($Q185=E185,IF(COUNTIF(E185:$P185,E185)&gt;$R184,E183,$Q183),E183))</f>
        <v>0</v>
      </c>
      <c r="BM183" s="34">
        <f>IF(F185="",0,IF($Q185=F185,IF(COUNTIF(F185:$P185,F185)&gt;$R184,F183,$Q183),F183))</f>
        <v>0</v>
      </c>
      <c r="BN183" s="34">
        <f>IF(G185="",0,IF($Q185=G185,IF(COUNTIF(G185:$P185,G185)&gt;$R184,G183,$Q183),G183))</f>
        <v>0</v>
      </c>
      <c r="BO183" s="34">
        <f>IF(H185="",0,IF($Q185=H185,IF(COUNTIF(H185:$P185,H185)&gt;$R184,H183,$Q183),H183))</f>
        <v>0</v>
      </c>
      <c r="BP183" s="34">
        <f>IF(I185="",0,IF($Q185=I185,IF(COUNTIF(I185:$P185,I185)&gt;$R184,I183,$Q183),I183))</f>
        <v>0</v>
      </c>
      <c r="BQ183" s="34">
        <f>IF(J185="",0,IF($Q185=J185,IF(COUNTIF(J185:$P185,J185)&gt;$R184,J183,$Q183),J183))</f>
        <v>0</v>
      </c>
      <c r="BR183" s="34">
        <f>IF(K185="",0,IF($Q185=K185,IF(COUNTIF(K185:$P185,K185)&gt;$R184,K183,$Q183),K183))</f>
        <v>0</v>
      </c>
      <c r="BS183" s="34">
        <f>IF(L185="",0,IF($Q185=L185,IF(COUNTIF(L185:$P185,L185)&gt;$R184,L183,$Q183),L183))</f>
        <v>0</v>
      </c>
      <c r="BT183" s="34">
        <f>IF(M185="",0,IF($Q185=M185,IF(COUNTIF(M185:$P185,M185)&gt;$R184,M183,$Q183),M183))</f>
        <v>0</v>
      </c>
      <c r="BU183" s="34">
        <f>IF(N185="",0,IF($Q185=N185,IF(COUNTIF(N185:$P185,N185)&gt;$R184,N183,$Q183),N183))</f>
        <v>0</v>
      </c>
      <c r="BV183" s="34">
        <f>IF(O185="",0,IF($Q185=O185,IF(COUNTIF(O185:$P185,O185)&gt;$R184,O183,$Q183),O183))</f>
        <v>0</v>
      </c>
      <c r="BW183" s="34">
        <f>IF(P185="",0,IF($Q185=P185,IF(COUNTIF(P185:$P185,P185)&gt;$R184,P183,$Q183),P183))</f>
        <v>0</v>
      </c>
      <c r="BX183">
        <f>IF(P183="",IF(O183="",IF(N183="",IF(M183="",IF(L183="",IF(K183="",IF(J183="",IF(I183="",H183,I183),J183),K183),L183),M183),N183),O183),P183)</f>
        <v>0</v>
      </c>
    </row>
    <row r="184" spans="1:76" ht="12.75" customHeight="1" x14ac:dyDescent="0.2">
      <c r="A184" s="348"/>
      <c r="B184" s="351"/>
      <c r="C184" s="345"/>
      <c r="D184" s="176" t="s">
        <v>42</v>
      </c>
      <c r="E184" s="252"/>
      <c r="F184" s="252"/>
      <c r="G184" s="252"/>
      <c r="H184" s="252"/>
      <c r="I184" s="252"/>
      <c r="J184" s="252"/>
      <c r="K184" s="252"/>
      <c r="L184" s="252"/>
      <c r="M184" s="175"/>
      <c r="N184" s="175"/>
      <c r="O184" s="175"/>
      <c r="P184" s="175"/>
      <c r="Q184" s="183"/>
      <c r="R184" s="35">
        <f>IF(R183&lt;15,0,IF(R183&lt;30,1,IF(R183&lt;45,2,3)))</f>
        <v>0</v>
      </c>
      <c r="S184" s="342"/>
      <c r="AY184" t="str">
        <f t="shared" ref="AY184:BJ184" si="363">IF(AY185="","",COUNTIF($E185:$P185,AY185))</f>
        <v/>
      </c>
      <c r="AZ184" t="str">
        <f t="shared" si="363"/>
        <v/>
      </c>
      <c r="BA184" t="str">
        <f t="shared" si="363"/>
        <v/>
      </c>
      <c r="BB184" t="str">
        <f t="shared" si="363"/>
        <v/>
      </c>
      <c r="BC184" t="str">
        <f t="shared" si="363"/>
        <v/>
      </c>
      <c r="BD184" t="str">
        <f t="shared" si="363"/>
        <v/>
      </c>
      <c r="BE184" t="str">
        <f t="shared" si="363"/>
        <v/>
      </c>
      <c r="BF184" t="str">
        <f t="shared" si="363"/>
        <v/>
      </c>
      <c r="BG184" t="str">
        <f t="shared" si="363"/>
        <v/>
      </c>
      <c r="BH184" t="str">
        <f t="shared" si="363"/>
        <v/>
      </c>
      <c r="BI184" t="str">
        <f t="shared" si="363"/>
        <v/>
      </c>
      <c r="BJ184" t="str">
        <f t="shared" si="363"/>
        <v/>
      </c>
      <c r="BK184" s="340"/>
      <c r="BL184" s="34">
        <f>IF($Q185=E185,IF(COUNTIF(E185:$P185,E185)&gt;$R184,E184,$Q184),E184)</f>
        <v>0</v>
      </c>
      <c r="BM184" s="34">
        <f>IF($Q185=F185,IF(COUNTIF(F185:$P185,F185)&gt;$R184,F184,$Q184),F184)</f>
        <v>0</v>
      </c>
      <c r="BN184" s="34">
        <f>IF($Q185=G185,IF(COUNTIF(G185:$P185,G185)&gt;$R184,G184,$Q184),G184)</f>
        <v>0</v>
      </c>
      <c r="BO184" s="34">
        <f>IF($Q185=H185,IF(COUNTIF(H185:$P185,H185)&gt;$R184,H184,$Q184),H184)</f>
        <v>0</v>
      </c>
      <c r="BP184" s="34">
        <f>IF($Q185=I185,IF(COUNTIF(I185:$P185,I185)&gt;$R184,I184,$Q184),I184)</f>
        <v>0</v>
      </c>
      <c r="BQ184" s="34">
        <f>IF($Q185=J185,IF(COUNTIF(J185:$P185,J185)&gt;$R184,J184,$Q184),J184)</f>
        <v>0</v>
      </c>
      <c r="BR184" s="34">
        <f>IF($Q185=K185,IF(COUNTIF(K185:$P185,K185)&gt;$R184,K184,$Q184),K184)</f>
        <v>0</v>
      </c>
      <c r="BS184" s="34">
        <f>IF($Q185=L185,IF(COUNTIF(L185:$P185,L185)&gt;$R184,L184,$Q184),L184)</f>
        <v>0</v>
      </c>
      <c r="BT184" s="34">
        <f>IF($Q185=M185,IF(COUNTIF(M185:$P185,M185)&gt;$R184,M184,$Q184),M184)</f>
        <v>0</v>
      </c>
      <c r="BU184" s="34">
        <f>IF($Q185=N185,IF(COUNTIF(N185:$P185,N185)&gt;$R184,N184,$Q184),N184)</f>
        <v>0</v>
      </c>
      <c r="BV184" s="34">
        <f>IF($Q185=O185,IF(COUNTIF(O185:$P185,O185)&gt;$R184,O184,$Q184),O184)</f>
        <v>0</v>
      </c>
      <c r="BW184" s="34">
        <f>IF($Q185=P185,IF(COUNTIF(P185:$P185,P185)&gt;$R184,P184,$Q184),P184)</f>
        <v>0</v>
      </c>
      <c r="BX184" t="str">
        <f>IF(BX183="",IF(G183="",IF(F183="",E183,F183),G183),"")</f>
        <v/>
      </c>
    </row>
    <row r="185" spans="1:76" ht="12.75" customHeight="1" x14ac:dyDescent="0.2">
      <c r="A185" s="349"/>
      <c r="B185" s="352"/>
      <c r="C185" s="346"/>
      <c r="D185" s="177" t="s">
        <v>44</v>
      </c>
      <c r="E185" s="252" t="str">
        <f>IF(E183&gt;0,1,"")</f>
        <v/>
      </c>
      <c r="F185" s="252" t="str">
        <f t="shared" ref="F185:P185" si="364">IF(F183&gt;0,1,"")</f>
        <v/>
      </c>
      <c r="G185" s="252" t="str">
        <f t="shared" si="364"/>
        <v/>
      </c>
      <c r="H185" s="252" t="str">
        <f t="shared" si="364"/>
        <v/>
      </c>
      <c r="I185" s="252" t="str">
        <f t="shared" si="364"/>
        <v/>
      </c>
      <c r="J185" s="252" t="str">
        <f t="shared" si="364"/>
        <v/>
      </c>
      <c r="K185" s="252" t="str">
        <f t="shared" si="364"/>
        <v/>
      </c>
      <c r="L185" s="252" t="str">
        <f t="shared" si="364"/>
        <v/>
      </c>
      <c r="M185" s="175" t="str">
        <f t="shared" si="364"/>
        <v/>
      </c>
      <c r="N185" s="175" t="str">
        <f t="shared" si="364"/>
        <v/>
      </c>
      <c r="O185" s="175" t="str">
        <f t="shared" si="364"/>
        <v/>
      </c>
      <c r="P185" s="175" t="str">
        <f t="shared" si="364"/>
        <v/>
      </c>
      <c r="Q185" s="184" t="str">
        <f t="shared" ref="Q185" si="365">IF(BK183="","",BK183)</f>
        <v/>
      </c>
      <c r="R185" s="38" t="str">
        <f>IF(BK183="","",BK183)</f>
        <v/>
      </c>
      <c r="S185" s="343"/>
      <c r="AY185" t="str">
        <f>IF(E185="","",E185)</f>
        <v/>
      </c>
      <c r="AZ185" t="str">
        <f>IF(OR(E185=F185,COUNTIF($AY185:AY185,F185)&gt;0),"",F185)</f>
        <v/>
      </c>
      <c r="BA185" t="str">
        <f>IF(OR(F185=G185,COUNTIF($AY185:AZ185,G185)&gt;0),"",G185)</f>
        <v/>
      </c>
      <c r="BB185" t="str">
        <f>IF(OR(G185=H185,COUNTIF($AY185:BA185,H185)&gt;0),"",H185)</f>
        <v/>
      </c>
      <c r="BC185" t="str">
        <f>IF(OR(H185=I185,COUNTIF($AY185:BB185,I185)&gt;0),"",I185)</f>
        <v/>
      </c>
      <c r="BD185" t="str">
        <f>IF(OR(I185=J185,COUNTIF($AY185:BC185,J185)&gt;0),"",J185)</f>
        <v/>
      </c>
      <c r="BE185" t="str">
        <f>IF(OR(J185=K185,COUNTIF($AY185:BD185,K185)&gt;0),"",K185)</f>
        <v/>
      </c>
      <c r="BF185" t="str">
        <f>IF(OR(K185=L185,COUNTIF($AY185:BE185,L185)&gt;0),"",L185)</f>
        <v/>
      </c>
      <c r="BG185" t="str">
        <f>IF(OR(L185=M185,COUNTIF($AY185:BF185,M185)&gt;0),"",M185)</f>
        <v/>
      </c>
      <c r="BH185" t="str">
        <f>IF(OR(M185=N185,COUNTIF($AY185:BG185,N185)&gt;0),"",N185)</f>
        <v/>
      </c>
      <c r="BI185" t="str">
        <f>IF(OR(N185=O185,COUNTIF($AY185:BH185,O185)&gt;0),"",O185)</f>
        <v/>
      </c>
      <c r="BJ185" t="str">
        <f>IF(OR(O185=P185,COUNTIF($AY185:BI185,P185)&gt;0),"",P185)</f>
        <v/>
      </c>
      <c r="BK185" s="340"/>
      <c r="BL185" s="34" t="str">
        <f>IF($Q185=E185,IF(COUNTIF(E185:$P185,E185)&gt;$R184,E185,$Q185),E185)</f>
        <v/>
      </c>
      <c r="BM185" s="34" t="str">
        <f>IF($Q185=F185,IF(COUNTIF(F185:$P185,F185)&gt;$R184,F185,$Q185),F185)</f>
        <v/>
      </c>
      <c r="BN185" s="34" t="str">
        <f>IF($Q185=G185,IF(COUNTIF(G185:$P185,G185)&gt;$R184,G185,$Q185),G185)</f>
        <v/>
      </c>
      <c r="BO185" s="34" t="str">
        <f>IF($Q185=H185,IF(COUNTIF(H185:$P185,H185)&gt;$R184,H185,$Q185),H185)</f>
        <v/>
      </c>
      <c r="BP185" s="34" t="str">
        <f>IF($Q185=I185,IF(COUNTIF(I185:$P185,I185)&gt;$R184,I185,$Q185),I185)</f>
        <v/>
      </c>
      <c r="BQ185" s="34" t="str">
        <f>IF($Q185=J185,IF(COUNTIF(J185:$P185,J185)&gt;$R184,J185,$Q185),J185)</f>
        <v/>
      </c>
      <c r="BR185" s="34" t="str">
        <f>IF($Q185=K185,IF(COUNTIF(K185:$P185,K185)&gt;$R184,K185,$Q185),K185)</f>
        <v/>
      </c>
      <c r="BS185" s="34" t="str">
        <f>IF($Q185=L185,IF(COUNTIF(L185:$P185,L185)&gt;$R184,L185,$Q185),L185)</f>
        <v/>
      </c>
      <c r="BT185" s="34" t="str">
        <f>IF($Q185=M185,IF(COUNTIF(M185:$P185,M185)&gt;$R184,M185,$Q185),M185)</f>
        <v/>
      </c>
      <c r="BU185" s="34" t="str">
        <f>IF($Q185=N185,IF(COUNTIF(N185:$P185,N185)&gt;$R184,N185,$Q185),N185)</f>
        <v/>
      </c>
      <c r="BV185" s="34" t="str">
        <f>IF($Q185=O185,IF(COUNTIF(O185:$P185,O185)&gt;$R184,O185,$Q185),O185)</f>
        <v/>
      </c>
      <c r="BW185" s="34" t="str">
        <f>IF($Q185=P185,IF(COUNTIF(P185:$P185,P185)&gt;$R184,P185,$Q185),P185)</f>
        <v/>
      </c>
      <c r="BX185" t="str">
        <f>IF(BX183&gt;0,BX183,BX184)</f>
        <v/>
      </c>
    </row>
    <row r="186" spans="1:76" ht="12.75" customHeight="1" x14ac:dyDescent="0.2">
      <c r="A186" s="347">
        <v>62</v>
      </c>
      <c r="B186" s="350"/>
      <c r="C186" s="344"/>
      <c r="D186" s="176" t="s">
        <v>38</v>
      </c>
      <c r="E186" s="252"/>
      <c r="F186" s="252"/>
      <c r="G186" s="252"/>
      <c r="H186" s="252"/>
      <c r="I186" s="252"/>
      <c r="J186" s="252"/>
      <c r="K186" s="252"/>
      <c r="L186" s="252"/>
      <c r="M186" s="175"/>
      <c r="N186" s="175"/>
      <c r="O186" s="175"/>
      <c r="P186" s="175"/>
      <c r="Q186" s="183" t="str">
        <f t="shared" ref="Q186" si="366">IF(BK186="","",BX188)</f>
        <v/>
      </c>
      <c r="R186" s="172"/>
      <c r="S186" s="341" t="str">
        <f>IF((COUNTBLANK(E186:Q186)+COUNTBLANK(E187:Q187)+COUNTBLANK(E188:Q188))/3=COUNTBLANK(E186:Q186),"","Bitte alle drei Zeilen ausfüllen")</f>
        <v/>
      </c>
      <c r="W186">
        <f t="shared" ref="W186:AH186" si="367">IF(E186=4.5,E187,0)</f>
        <v>0</v>
      </c>
      <c r="X186">
        <f t="shared" si="367"/>
        <v>0</v>
      </c>
      <c r="Y186">
        <f t="shared" si="367"/>
        <v>0</v>
      </c>
      <c r="Z186">
        <f t="shared" si="367"/>
        <v>0</v>
      </c>
      <c r="AA186">
        <f t="shared" si="367"/>
        <v>0</v>
      </c>
      <c r="AB186">
        <f t="shared" si="367"/>
        <v>0</v>
      </c>
      <c r="AC186">
        <f t="shared" si="367"/>
        <v>0</v>
      </c>
      <c r="AD186">
        <f t="shared" si="367"/>
        <v>0</v>
      </c>
      <c r="AE186">
        <f t="shared" si="367"/>
        <v>0</v>
      </c>
      <c r="AF186">
        <f t="shared" si="367"/>
        <v>0</v>
      </c>
      <c r="AG186">
        <f t="shared" si="367"/>
        <v>0</v>
      </c>
      <c r="AH186">
        <f t="shared" si="367"/>
        <v>0</v>
      </c>
      <c r="AJ186">
        <f t="shared" ref="AJ186:AU186" si="368">IF(E186=4.5,1,0)</f>
        <v>0</v>
      </c>
      <c r="AK186">
        <f t="shared" si="368"/>
        <v>0</v>
      </c>
      <c r="AL186">
        <f t="shared" si="368"/>
        <v>0</v>
      </c>
      <c r="AM186">
        <f t="shared" si="368"/>
        <v>0</v>
      </c>
      <c r="AN186">
        <f t="shared" si="368"/>
        <v>0</v>
      </c>
      <c r="AO186">
        <f t="shared" si="368"/>
        <v>0</v>
      </c>
      <c r="AP186">
        <f t="shared" si="368"/>
        <v>0</v>
      </c>
      <c r="AQ186">
        <f t="shared" si="368"/>
        <v>0</v>
      </c>
      <c r="AR186">
        <f t="shared" si="368"/>
        <v>0</v>
      </c>
      <c r="AS186">
        <f t="shared" si="368"/>
        <v>0</v>
      </c>
      <c r="AT186">
        <f t="shared" si="368"/>
        <v>0</v>
      </c>
      <c r="AU186">
        <f t="shared" si="368"/>
        <v>0</v>
      </c>
      <c r="BK186" s="340" t="str">
        <f>IF(ISNA(HLOOKUP(MAX($AY187:$BJ187),$AY187:$BJ188,2,FALSE)),"",IF(R187&gt;0,IF(COUNTIF($AY187:$BJ187,MAX($AY187:$BJ187))&gt;1,HLOOKUP(MAX($AY187:$BJ187),$AY187:$BJ188,2),HLOOKUP(MAX($AY187:$BJ187),$AY187:$BJ188,2,FALSE)),""))</f>
        <v/>
      </c>
      <c r="BL186" s="34">
        <f>IF(E188="",0,IF($Q188=E188,IF(COUNTIF(E188:$P188,E188)&gt;$R187,E186,$Q186),E186))</f>
        <v>0</v>
      </c>
      <c r="BM186" s="34">
        <f>IF(F188="",0,IF($Q188=F188,IF(COUNTIF(F188:$P188,F188)&gt;$R187,F186,$Q186),F186))</f>
        <v>0</v>
      </c>
      <c r="BN186" s="34">
        <f>IF(G188="",0,IF($Q188=G188,IF(COUNTIF(G188:$P188,G188)&gt;$R187,G186,$Q186),G186))</f>
        <v>0</v>
      </c>
      <c r="BO186" s="34">
        <f>IF(H188="",0,IF($Q188=H188,IF(COUNTIF(H188:$P188,H188)&gt;$R187,H186,$Q186),H186))</f>
        <v>0</v>
      </c>
      <c r="BP186" s="34">
        <f>IF(I188="",0,IF($Q188=I188,IF(COUNTIF(I188:$P188,I188)&gt;$R187,I186,$Q186),I186))</f>
        <v>0</v>
      </c>
      <c r="BQ186" s="34">
        <f>IF(J188="",0,IF($Q188=J188,IF(COUNTIF(J188:$P188,J188)&gt;$R187,J186,$Q186),J186))</f>
        <v>0</v>
      </c>
      <c r="BR186" s="34">
        <f>IF(K188="",0,IF($Q188=K188,IF(COUNTIF(K188:$P188,K188)&gt;$R187,K186,$Q186),K186))</f>
        <v>0</v>
      </c>
      <c r="BS186" s="34">
        <f>IF(L188="",0,IF($Q188=L188,IF(COUNTIF(L188:$P188,L188)&gt;$R187,L186,$Q186),L186))</f>
        <v>0</v>
      </c>
      <c r="BT186" s="34">
        <f>IF(M188="",0,IF($Q188=M188,IF(COUNTIF(M188:$P188,M188)&gt;$R187,M186,$Q186),M186))</f>
        <v>0</v>
      </c>
      <c r="BU186" s="34">
        <f>IF(N188="",0,IF($Q188=N188,IF(COUNTIF(N188:$P188,N188)&gt;$R187,N186,$Q186),N186))</f>
        <v>0</v>
      </c>
      <c r="BV186" s="34">
        <f>IF(O188="",0,IF($Q188=O188,IF(COUNTIF(O188:$P188,O188)&gt;$R187,O186,$Q186),O186))</f>
        <v>0</v>
      </c>
      <c r="BW186" s="34">
        <f>IF(P188="",0,IF($Q188=P188,IF(COUNTIF(P188:$P188,P188)&gt;$R187,P186,$Q186),P186))</f>
        <v>0</v>
      </c>
      <c r="BX186">
        <f>IF(P186="",IF(O186="",IF(N186="",IF(M186="",IF(L186="",IF(K186="",IF(J186="",IF(I186="",H186,I186),J186),K186),L186),M186),N186),O186),P186)</f>
        <v>0</v>
      </c>
    </row>
    <row r="187" spans="1:76" ht="12.75" customHeight="1" x14ac:dyDescent="0.2">
      <c r="A187" s="348"/>
      <c r="B187" s="351"/>
      <c r="C187" s="345"/>
      <c r="D187" s="176" t="s">
        <v>42</v>
      </c>
      <c r="E187" s="252"/>
      <c r="F187" s="252"/>
      <c r="G187" s="252"/>
      <c r="H187" s="252"/>
      <c r="I187" s="252"/>
      <c r="J187" s="252"/>
      <c r="K187" s="252"/>
      <c r="L187" s="252"/>
      <c r="M187" s="175"/>
      <c r="N187" s="175"/>
      <c r="O187" s="175"/>
      <c r="P187" s="175"/>
      <c r="Q187" s="183"/>
      <c r="R187" s="35">
        <f>IF(R186&lt;15,0,IF(R186&lt;30,1,IF(R186&lt;45,2,3)))</f>
        <v>0</v>
      </c>
      <c r="S187" s="342"/>
      <c r="AY187" t="str">
        <f t="shared" ref="AY187:BJ187" si="369">IF(AY188="","",COUNTIF($E188:$P188,AY188))</f>
        <v/>
      </c>
      <c r="AZ187" t="str">
        <f t="shared" si="369"/>
        <v/>
      </c>
      <c r="BA187" t="str">
        <f t="shared" si="369"/>
        <v/>
      </c>
      <c r="BB187" t="str">
        <f t="shared" si="369"/>
        <v/>
      </c>
      <c r="BC187" t="str">
        <f t="shared" si="369"/>
        <v/>
      </c>
      <c r="BD187" t="str">
        <f t="shared" si="369"/>
        <v/>
      </c>
      <c r="BE187" t="str">
        <f t="shared" si="369"/>
        <v/>
      </c>
      <c r="BF187" t="str">
        <f t="shared" si="369"/>
        <v/>
      </c>
      <c r="BG187" t="str">
        <f t="shared" si="369"/>
        <v/>
      </c>
      <c r="BH187" t="str">
        <f t="shared" si="369"/>
        <v/>
      </c>
      <c r="BI187" t="str">
        <f t="shared" si="369"/>
        <v/>
      </c>
      <c r="BJ187" t="str">
        <f t="shared" si="369"/>
        <v/>
      </c>
      <c r="BK187" s="340"/>
      <c r="BL187" s="34">
        <f>IF($Q188=E188,IF(COUNTIF(E188:$P188,E188)&gt;$R187,E187,$Q187),E187)</f>
        <v>0</v>
      </c>
      <c r="BM187" s="34">
        <f>IF($Q188=F188,IF(COUNTIF(F188:$P188,F188)&gt;$R187,F187,$Q187),F187)</f>
        <v>0</v>
      </c>
      <c r="BN187" s="34">
        <f>IF($Q188=G188,IF(COUNTIF(G188:$P188,G188)&gt;$R187,G187,$Q187),G187)</f>
        <v>0</v>
      </c>
      <c r="BO187" s="34">
        <f>IF($Q188=H188,IF(COUNTIF(H188:$P188,H188)&gt;$R187,H187,$Q187),H187)</f>
        <v>0</v>
      </c>
      <c r="BP187" s="34">
        <f>IF($Q188=I188,IF(COUNTIF(I188:$P188,I188)&gt;$R187,I187,$Q187),I187)</f>
        <v>0</v>
      </c>
      <c r="BQ187" s="34">
        <f>IF($Q188=J188,IF(COUNTIF(J188:$P188,J188)&gt;$R187,J187,$Q187),J187)</f>
        <v>0</v>
      </c>
      <c r="BR187" s="34">
        <f>IF($Q188=K188,IF(COUNTIF(K188:$P188,K188)&gt;$R187,K187,$Q187),K187)</f>
        <v>0</v>
      </c>
      <c r="BS187" s="34">
        <f>IF($Q188=L188,IF(COUNTIF(L188:$P188,L188)&gt;$R187,L187,$Q187),L187)</f>
        <v>0</v>
      </c>
      <c r="BT187" s="34">
        <f>IF($Q188=M188,IF(COUNTIF(M188:$P188,M188)&gt;$R187,M187,$Q187),M187)</f>
        <v>0</v>
      </c>
      <c r="BU187" s="34">
        <f>IF($Q188=N188,IF(COUNTIF(N188:$P188,N188)&gt;$R187,N187,$Q187),N187)</f>
        <v>0</v>
      </c>
      <c r="BV187" s="34">
        <f>IF($Q188=O188,IF(COUNTIF(O188:$P188,O188)&gt;$R187,O187,$Q187),O187)</f>
        <v>0</v>
      </c>
      <c r="BW187" s="34">
        <f>IF($Q188=P188,IF(COUNTIF(P188:$P188,P188)&gt;$R187,P187,$Q187),P187)</f>
        <v>0</v>
      </c>
      <c r="BX187" t="str">
        <f>IF(BX186="",IF(G186="",IF(F186="",E186,F186),G186),"")</f>
        <v/>
      </c>
    </row>
    <row r="188" spans="1:76" ht="12.75" customHeight="1" x14ac:dyDescent="0.2">
      <c r="A188" s="349"/>
      <c r="B188" s="352"/>
      <c r="C188" s="346"/>
      <c r="D188" s="177" t="s">
        <v>44</v>
      </c>
      <c r="E188" s="252" t="str">
        <f>IF(E186&gt;0,1,"")</f>
        <v/>
      </c>
      <c r="F188" s="252" t="str">
        <f t="shared" ref="F188:P188" si="370">IF(F186&gt;0,1,"")</f>
        <v/>
      </c>
      <c r="G188" s="252" t="str">
        <f t="shared" si="370"/>
        <v/>
      </c>
      <c r="H188" s="252" t="str">
        <f t="shared" si="370"/>
        <v/>
      </c>
      <c r="I188" s="252" t="str">
        <f t="shared" si="370"/>
        <v/>
      </c>
      <c r="J188" s="252" t="str">
        <f t="shared" si="370"/>
        <v/>
      </c>
      <c r="K188" s="252" t="str">
        <f t="shared" si="370"/>
        <v/>
      </c>
      <c r="L188" s="252" t="str">
        <f t="shared" si="370"/>
        <v/>
      </c>
      <c r="M188" s="175" t="str">
        <f t="shared" si="370"/>
        <v/>
      </c>
      <c r="N188" s="175" t="str">
        <f t="shared" si="370"/>
        <v/>
      </c>
      <c r="O188" s="175" t="str">
        <f t="shared" si="370"/>
        <v/>
      </c>
      <c r="P188" s="175" t="str">
        <f t="shared" si="370"/>
        <v/>
      </c>
      <c r="Q188" s="184" t="str">
        <f t="shared" ref="Q188" si="371">IF(BK186="","",BK186)</f>
        <v/>
      </c>
      <c r="R188" s="38" t="str">
        <f>IF(BK186="","",BK186)</f>
        <v/>
      </c>
      <c r="S188" s="343"/>
      <c r="AY188" t="str">
        <f>IF(E188="","",E188)</f>
        <v/>
      </c>
      <c r="AZ188" t="str">
        <f>IF(OR(E188=F188,COUNTIF($AY188:AY188,F188)&gt;0),"",F188)</f>
        <v/>
      </c>
      <c r="BA188" t="str">
        <f>IF(OR(F188=G188,COUNTIF($AY188:AZ188,G188)&gt;0),"",G188)</f>
        <v/>
      </c>
      <c r="BB188" t="str">
        <f>IF(OR(G188=H188,COUNTIF($AY188:BA188,H188)&gt;0),"",H188)</f>
        <v/>
      </c>
      <c r="BC188" t="str">
        <f>IF(OR(H188=I188,COUNTIF($AY188:BB188,I188)&gt;0),"",I188)</f>
        <v/>
      </c>
      <c r="BD188" t="str">
        <f>IF(OR(I188=J188,COUNTIF($AY188:BC188,J188)&gt;0),"",J188)</f>
        <v/>
      </c>
      <c r="BE188" t="str">
        <f>IF(OR(J188=K188,COUNTIF($AY188:BD188,K188)&gt;0),"",K188)</f>
        <v/>
      </c>
      <c r="BF188" t="str">
        <f>IF(OR(K188=L188,COUNTIF($AY188:BE188,L188)&gt;0),"",L188)</f>
        <v/>
      </c>
      <c r="BG188" t="str">
        <f>IF(OR(L188=M188,COUNTIF($AY188:BF188,M188)&gt;0),"",M188)</f>
        <v/>
      </c>
      <c r="BH188" t="str">
        <f>IF(OR(M188=N188,COUNTIF($AY188:BG188,N188)&gt;0),"",N188)</f>
        <v/>
      </c>
      <c r="BI188" t="str">
        <f>IF(OR(N188=O188,COUNTIF($AY188:BH188,O188)&gt;0),"",O188)</f>
        <v/>
      </c>
      <c r="BJ188" t="str">
        <f>IF(OR(O188=P188,COUNTIF($AY188:BI188,P188)&gt;0),"",P188)</f>
        <v/>
      </c>
      <c r="BK188" s="340"/>
      <c r="BL188" s="34" t="str">
        <f>IF($Q188=E188,IF(COUNTIF(E188:$P188,E188)&gt;$R187,E188,$Q188),E188)</f>
        <v/>
      </c>
      <c r="BM188" s="34" t="str">
        <f>IF($Q188=F188,IF(COUNTIF(F188:$P188,F188)&gt;$R187,F188,$Q188),F188)</f>
        <v/>
      </c>
      <c r="BN188" s="34" t="str">
        <f>IF($Q188=G188,IF(COUNTIF(G188:$P188,G188)&gt;$R187,G188,$Q188),G188)</f>
        <v/>
      </c>
      <c r="BO188" s="34" t="str">
        <f>IF($Q188=H188,IF(COUNTIF(H188:$P188,H188)&gt;$R187,H188,$Q188),H188)</f>
        <v/>
      </c>
      <c r="BP188" s="34" t="str">
        <f>IF($Q188=I188,IF(COUNTIF(I188:$P188,I188)&gt;$R187,I188,$Q188),I188)</f>
        <v/>
      </c>
      <c r="BQ188" s="34" t="str">
        <f>IF($Q188=J188,IF(COUNTIF(J188:$P188,J188)&gt;$R187,J188,$Q188),J188)</f>
        <v/>
      </c>
      <c r="BR188" s="34" t="str">
        <f>IF($Q188=K188,IF(COUNTIF(K188:$P188,K188)&gt;$R187,K188,$Q188),K188)</f>
        <v/>
      </c>
      <c r="BS188" s="34" t="str">
        <f>IF($Q188=L188,IF(COUNTIF(L188:$P188,L188)&gt;$R187,L188,$Q188),L188)</f>
        <v/>
      </c>
      <c r="BT188" s="34" t="str">
        <f>IF($Q188=M188,IF(COUNTIF(M188:$P188,M188)&gt;$R187,M188,$Q188),M188)</f>
        <v/>
      </c>
      <c r="BU188" s="34" t="str">
        <f>IF($Q188=N188,IF(COUNTIF(N188:$P188,N188)&gt;$R187,N188,$Q188),N188)</f>
        <v/>
      </c>
      <c r="BV188" s="34" t="str">
        <f>IF($Q188=O188,IF(COUNTIF(O188:$P188,O188)&gt;$R187,O188,$Q188),O188)</f>
        <v/>
      </c>
      <c r="BW188" s="34" t="str">
        <f>IF($Q188=P188,IF(COUNTIF(P188:$P188,P188)&gt;$R187,P188,$Q188),P188)</f>
        <v/>
      </c>
      <c r="BX188" t="str">
        <f>IF(BX186&gt;0,BX186,BX187)</f>
        <v/>
      </c>
    </row>
    <row r="189" spans="1:76" ht="12.75" customHeight="1" x14ac:dyDescent="0.2">
      <c r="A189" s="347">
        <v>63</v>
      </c>
      <c r="B189" s="350"/>
      <c r="C189" s="344"/>
      <c r="D189" s="176" t="s">
        <v>38</v>
      </c>
      <c r="E189" s="252"/>
      <c r="F189" s="252"/>
      <c r="G189" s="252"/>
      <c r="H189" s="252"/>
      <c r="I189" s="252"/>
      <c r="J189" s="252"/>
      <c r="K189" s="252"/>
      <c r="L189" s="252"/>
      <c r="M189" s="175"/>
      <c r="N189" s="175"/>
      <c r="O189" s="175"/>
      <c r="P189" s="175"/>
      <c r="Q189" s="183" t="str">
        <f t="shared" ref="Q189" si="372">IF(BK189="","",BX191)</f>
        <v/>
      </c>
      <c r="R189" s="172"/>
      <c r="S189" s="341" t="str">
        <f>IF((COUNTBLANK(E189:Q189)+COUNTBLANK(E190:Q190)+COUNTBLANK(E191:Q191))/3=COUNTBLANK(E189:Q189),"","Bitte alle drei Zeilen ausfüllen")</f>
        <v/>
      </c>
      <c r="W189">
        <f t="shared" ref="W189:AH189" si="373">IF(E189=4.5,E190,0)</f>
        <v>0</v>
      </c>
      <c r="X189">
        <f t="shared" si="373"/>
        <v>0</v>
      </c>
      <c r="Y189">
        <f t="shared" si="373"/>
        <v>0</v>
      </c>
      <c r="Z189">
        <f t="shared" si="373"/>
        <v>0</v>
      </c>
      <c r="AA189">
        <f t="shared" si="373"/>
        <v>0</v>
      </c>
      <c r="AB189">
        <f t="shared" si="373"/>
        <v>0</v>
      </c>
      <c r="AC189">
        <f t="shared" si="373"/>
        <v>0</v>
      </c>
      <c r="AD189">
        <f t="shared" si="373"/>
        <v>0</v>
      </c>
      <c r="AE189">
        <f t="shared" si="373"/>
        <v>0</v>
      </c>
      <c r="AF189">
        <f t="shared" si="373"/>
        <v>0</v>
      </c>
      <c r="AG189">
        <f t="shared" si="373"/>
        <v>0</v>
      </c>
      <c r="AH189">
        <f t="shared" si="373"/>
        <v>0</v>
      </c>
      <c r="AJ189">
        <f t="shared" ref="AJ189:AU189" si="374">IF(E189=4.5,1,0)</f>
        <v>0</v>
      </c>
      <c r="AK189">
        <f t="shared" si="374"/>
        <v>0</v>
      </c>
      <c r="AL189">
        <f t="shared" si="374"/>
        <v>0</v>
      </c>
      <c r="AM189">
        <f t="shared" si="374"/>
        <v>0</v>
      </c>
      <c r="AN189">
        <f t="shared" si="374"/>
        <v>0</v>
      </c>
      <c r="AO189">
        <f t="shared" si="374"/>
        <v>0</v>
      </c>
      <c r="AP189">
        <f t="shared" si="374"/>
        <v>0</v>
      </c>
      <c r="AQ189">
        <f t="shared" si="374"/>
        <v>0</v>
      </c>
      <c r="AR189">
        <f t="shared" si="374"/>
        <v>0</v>
      </c>
      <c r="AS189">
        <f t="shared" si="374"/>
        <v>0</v>
      </c>
      <c r="AT189">
        <f t="shared" si="374"/>
        <v>0</v>
      </c>
      <c r="AU189">
        <f t="shared" si="374"/>
        <v>0</v>
      </c>
      <c r="BK189" s="340" t="str">
        <f>IF(ISNA(HLOOKUP(MAX($AY190:$BJ190),$AY190:$BJ191,2,FALSE)),"",IF(R190&gt;0,IF(COUNTIF($AY190:$BJ190,MAX($AY190:$BJ190))&gt;1,HLOOKUP(MAX($AY190:$BJ190),$AY190:$BJ191,2),HLOOKUP(MAX($AY190:$BJ190),$AY190:$BJ191,2,FALSE)),""))</f>
        <v/>
      </c>
      <c r="BL189" s="34">
        <f>IF(E191="",0,IF($Q191=E191,IF(COUNTIF(E191:$P191,E191)&gt;$R190,E189,$Q189),E189))</f>
        <v>0</v>
      </c>
      <c r="BM189" s="34">
        <f>IF(F191="",0,IF($Q191=F191,IF(COUNTIF(F191:$P191,F191)&gt;$R190,F189,$Q189),F189))</f>
        <v>0</v>
      </c>
      <c r="BN189" s="34">
        <f>IF(G191="",0,IF($Q191=G191,IF(COUNTIF(G191:$P191,G191)&gt;$R190,G189,$Q189),G189))</f>
        <v>0</v>
      </c>
      <c r="BO189" s="34">
        <f>IF(H191="",0,IF($Q191=H191,IF(COUNTIF(H191:$P191,H191)&gt;$R190,H189,$Q189),H189))</f>
        <v>0</v>
      </c>
      <c r="BP189" s="34">
        <f>IF(I191="",0,IF($Q191=I191,IF(COUNTIF(I191:$P191,I191)&gt;$R190,I189,$Q189),I189))</f>
        <v>0</v>
      </c>
      <c r="BQ189" s="34">
        <f>IF(J191="",0,IF($Q191=J191,IF(COUNTIF(J191:$P191,J191)&gt;$R190,J189,$Q189),J189))</f>
        <v>0</v>
      </c>
      <c r="BR189" s="34">
        <f>IF(K191="",0,IF($Q191=K191,IF(COUNTIF(K191:$P191,K191)&gt;$R190,K189,$Q189),K189))</f>
        <v>0</v>
      </c>
      <c r="BS189" s="34">
        <f>IF(L191="",0,IF($Q191=L191,IF(COUNTIF(L191:$P191,L191)&gt;$R190,L189,$Q189),L189))</f>
        <v>0</v>
      </c>
      <c r="BT189" s="34">
        <f>IF(M191="",0,IF($Q191=M191,IF(COUNTIF(M191:$P191,M191)&gt;$R190,M189,$Q189),M189))</f>
        <v>0</v>
      </c>
      <c r="BU189" s="34">
        <f>IF(N191="",0,IF($Q191=N191,IF(COUNTIF(N191:$P191,N191)&gt;$R190,N189,$Q189),N189))</f>
        <v>0</v>
      </c>
      <c r="BV189" s="34">
        <f>IF(O191="",0,IF($Q191=O191,IF(COUNTIF(O191:$P191,O191)&gt;$R190,O189,$Q189),O189))</f>
        <v>0</v>
      </c>
      <c r="BW189" s="34">
        <f>IF(P191="",0,IF($Q191=P191,IF(COUNTIF(P191:$P191,P191)&gt;$R190,P189,$Q189),P189))</f>
        <v>0</v>
      </c>
      <c r="BX189">
        <f>IF(P189="",IF(O189="",IF(N189="",IF(M189="",IF(L189="",IF(K189="",IF(J189="",IF(I189="",H189,I189),J189),K189),L189),M189),N189),O189),P189)</f>
        <v>0</v>
      </c>
    </row>
    <row r="190" spans="1:76" ht="12.75" customHeight="1" x14ac:dyDescent="0.2">
      <c r="A190" s="348"/>
      <c r="B190" s="351"/>
      <c r="C190" s="345"/>
      <c r="D190" s="176" t="s">
        <v>42</v>
      </c>
      <c r="E190" s="252"/>
      <c r="F190" s="252"/>
      <c r="G190" s="252"/>
      <c r="H190" s="252"/>
      <c r="I190" s="252"/>
      <c r="J190" s="252"/>
      <c r="K190" s="252"/>
      <c r="L190" s="252"/>
      <c r="M190" s="175"/>
      <c r="N190" s="175"/>
      <c r="O190" s="175"/>
      <c r="P190" s="175"/>
      <c r="Q190" s="183"/>
      <c r="R190" s="35">
        <f>IF(R189&lt;15,0,IF(R189&lt;30,1,IF(R189&lt;45,2,3)))</f>
        <v>0</v>
      </c>
      <c r="S190" s="342"/>
      <c r="AY190" t="str">
        <f t="shared" ref="AY190:BJ190" si="375">IF(AY191="","",COUNTIF($E191:$P191,AY191))</f>
        <v/>
      </c>
      <c r="AZ190" t="str">
        <f t="shared" si="375"/>
        <v/>
      </c>
      <c r="BA190" t="str">
        <f t="shared" si="375"/>
        <v/>
      </c>
      <c r="BB190" t="str">
        <f t="shared" si="375"/>
        <v/>
      </c>
      <c r="BC190" t="str">
        <f t="shared" si="375"/>
        <v/>
      </c>
      <c r="BD190" t="str">
        <f t="shared" si="375"/>
        <v/>
      </c>
      <c r="BE190" t="str">
        <f t="shared" si="375"/>
        <v/>
      </c>
      <c r="BF190" t="str">
        <f t="shared" si="375"/>
        <v/>
      </c>
      <c r="BG190" t="str">
        <f t="shared" si="375"/>
        <v/>
      </c>
      <c r="BH190" t="str">
        <f t="shared" si="375"/>
        <v/>
      </c>
      <c r="BI190" t="str">
        <f t="shared" si="375"/>
        <v/>
      </c>
      <c r="BJ190" t="str">
        <f t="shared" si="375"/>
        <v/>
      </c>
      <c r="BK190" s="340"/>
      <c r="BL190" s="34">
        <f>IF($Q191=E191,IF(COUNTIF(E191:$P191,E191)&gt;$R190,E190,$Q190),E190)</f>
        <v>0</v>
      </c>
      <c r="BM190" s="34">
        <f>IF($Q191=F191,IF(COUNTIF(F191:$P191,F191)&gt;$R190,F190,$Q190),F190)</f>
        <v>0</v>
      </c>
      <c r="BN190" s="34">
        <f>IF($Q191=G191,IF(COUNTIF(G191:$P191,G191)&gt;$R190,G190,$Q190),G190)</f>
        <v>0</v>
      </c>
      <c r="BO190" s="34">
        <f>IF($Q191=H191,IF(COUNTIF(H191:$P191,H191)&gt;$R190,H190,$Q190),H190)</f>
        <v>0</v>
      </c>
      <c r="BP190" s="34">
        <f>IF($Q191=I191,IF(COUNTIF(I191:$P191,I191)&gt;$R190,I190,$Q190),I190)</f>
        <v>0</v>
      </c>
      <c r="BQ190" s="34">
        <f>IF($Q191=J191,IF(COUNTIF(J191:$P191,J191)&gt;$R190,J190,$Q190),J190)</f>
        <v>0</v>
      </c>
      <c r="BR190" s="34">
        <f>IF($Q191=K191,IF(COUNTIF(K191:$P191,K191)&gt;$R190,K190,$Q190),K190)</f>
        <v>0</v>
      </c>
      <c r="BS190" s="34">
        <f>IF($Q191=L191,IF(COUNTIF(L191:$P191,L191)&gt;$R190,L190,$Q190),L190)</f>
        <v>0</v>
      </c>
      <c r="BT190" s="34">
        <f>IF($Q191=M191,IF(COUNTIF(M191:$P191,M191)&gt;$R190,M190,$Q190),M190)</f>
        <v>0</v>
      </c>
      <c r="BU190" s="34">
        <f>IF($Q191=N191,IF(COUNTIF(N191:$P191,N191)&gt;$R190,N190,$Q190),N190)</f>
        <v>0</v>
      </c>
      <c r="BV190" s="34">
        <f>IF($Q191=O191,IF(COUNTIF(O191:$P191,O191)&gt;$R190,O190,$Q190),O190)</f>
        <v>0</v>
      </c>
      <c r="BW190" s="34">
        <f>IF($Q191=P191,IF(COUNTIF(P191:$P191,P191)&gt;$R190,P190,$Q190),P190)</f>
        <v>0</v>
      </c>
      <c r="BX190" t="str">
        <f>IF(BX189="",IF(G189="",IF(F189="",E189,F189),G189),"")</f>
        <v/>
      </c>
    </row>
    <row r="191" spans="1:76" ht="12.75" customHeight="1" x14ac:dyDescent="0.2">
      <c r="A191" s="349"/>
      <c r="B191" s="352"/>
      <c r="C191" s="346"/>
      <c r="D191" s="177" t="s">
        <v>44</v>
      </c>
      <c r="E191" s="252" t="str">
        <f>IF(E189&gt;0,1,"")</f>
        <v/>
      </c>
      <c r="F191" s="252" t="str">
        <f t="shared" ref="F191:P191" si="376">IF(F189&gt;0,1,"")</f>
        <v/>
      </c>
      <c r="G191" s="252" t="str">
        <f t="shared" si="376"/>
        <v/>
      </c>
      <c r="H191" s="252" t="str">
        <f t="shared" si="376"/>
        <v/>
      </c>
      <c r="I191" s="252" t="str">
        <f t="shared" si="376"/>
        <v/>
      </c>
      <c r="J191" s="252" t="str">
        <f t="shared" si="376"/>
        <v/>
      </c>
      <c r="K191" s="252" t="str">
        <f t="shared" si="376"/>
        <v/>
      </c>
      <c r="L191" s="252" t="str">
        <f t="shared" si="376"/>
        <v/>
      </c>
      <c r="M191" s="175" t="str">
        <f t="shared" si="376"/>
        <v/>
      </c>
      <c r="N191" s="175" t="str">
        <f t="shared" si="376"/>
        <v/>
      </c>
      <c r="O191" s="175" t="str">
        <f t="shared" si="376"/>
        <v/>
      </c>
      <c r="P191" s="175" t="str">
        <f t="shared" si="376"/>
        <v/>
      </c>
      <c r="Q191" s="184" t="str">
        <f t="shared" ref="Q191" si="377">IF(BK189="","",BK189)</f>
        <v/>
      </c>
      <c r="R191" s="38" t="str">
        <f>IF(BK189="","",BK189)</f>
        <v/>
      </c>
      <c r="S191" s="343"/>
      <c r="AY191" t="str">
        <f>IF(E191="","",E191)</f>
        <v/>
      </c>
      <c r="AZ191" t="str">
        <f>IF(OR(E191=F191,COUNTIF($AY191:AY191,F191)&gt;0),"",F191)</f>
        <v/>
      </c>
      <c r="BA191" t="str">
        <f>IF(OR(F191=G191,COUNTIF($AY191:AZ191,G191)&gt;0),"",G191)</f>
        <v/>
      </c>
      <c r="BB191" t="str">
        <f>IF(OR(G191=H191,COUNTIF($AY191:BA191,H191)&gt;0),"",H191)</f>
        <v/>
      </c>
      <c r="BC191" t="str">
        <f>IF(OR(H191=I191,COUNTIF($AY191:BB191,I191)&gt;0),"",I191)</f>
        <v/>
      </c>
      <c r="BD191" t="str">
        <f>IF(OR(I191=J191,COUNTIF($AY191:BC191,J191)&gt;0),"",J191)</f>
        <v/>
      </c>
      <c r="BE191" t="str">
        <f>IF(OR(J191=K191,COUNTIF($AY191:BD191,K191)&gt;0),"",K191)</f>
        <v/>
      </c>
      <c r="BF191" t="str">
        <f>IF(OR(K191=L191,COUNTIF($AY191:BE191,L191)&gt;0),"",L191)</f>
        <v/>
      </c>
      <c r="BG191" t="str">
        <f>IF(OR(L191=M191,COUNTIF($AY191:BF191,M191)&gt;0),"",M191)</f>
        <v/>
      </c>
      <c r="BH191" t="str">
        <f>IF(OR(M191=N191,COUNTIF($AY191:BG191,N191)&gt;0),"",N191)</f>
        <v/>
      </c>
      <c r="BI191" t="str">
        <f>IF(OR(N191=O191,COUNTIF($AY191:BH191,O191)&gt;0),"",O191)</f>
        <v/>
      </c>
      <c r="BJ191" t="str">
        <f>IF(OR(O191=P191,COUNTIF($AY191:BI191,P191)&gt;0),"",P191)</f>
        <v/>
      </c>
      <c r="BK191" s="340"/>
      <c r="BL191" s="34" t="str">
        <f>IF($Q191=E191,IF(COUNTIF(E191:$P191,E191)&gt;$R190,E191,$Q191),E191)</f>
        <v/>
      </c>
      <c r="BM191" s="34" t="str">
        <f>IF($Q191=F191,IF(COUNTIF(F191:$P191,F191)&gt;$R190,F191,$Q191),F191)</f>
        <v/>
      </c>
      <c r="BN191" s="34" t="str">
        <f>IF($Q191=G191,IF(COUNTIF(G191:$P191,G191)&gt;$R190,G191,$Q191),G191)</f>
        <v/>
      </c>
      <c r="BO191" s="34" t="str">
        <f>IF($Q191=H191,IF(COUNTIF(H191:$P191,H191)&gt;$R190,H191,$Q191),H191)</f>
        <v/>
      </c>
      <c r="BP191" s="34" t="str">
        <f>IF($Q191=I191,IF(COUNTIF(I191:$P191,I191)&gt;$R190,I191,$Q191),I191)</f>
        <v/>
      </c>
      <c r="BQ191" s="34" t="str">
        <f>IF($Q191=J191,IF(COUNTIF(J191:$P191,J191)&gt;$R190,J191,$Q191),J191)</f>
        <v/>
      </c>
      <c r="BR191" s="34" t="str">
        <f>IF($Q191=K191,IF(COUNTIF(K191:$P191,K191)&gt;$R190,K191,$Q191),K191)</f>
        <v/>
      </c>
      <c r="BS191" s="34" t="str">
        <f>IF($Q191=L191,IF(COUNTIF(L191:$P191,L191)&gt;$R190,L191,$Q191),L191)</f>
        <v/>
      </c>
      <c r="BT191" s="34" t="str">
        <f>IF($Q191=M191,IF(COUNTIF(M191:$P191,M191)&gt;$R190,M191,$Q191),M191)</f>
        <v/>
      </c>
      <c r="BU191" s="34" t="str">
        <f>IF($Q191=N191,IF(COUNTIF(N191:$P191,N191)&gt;$R190,N191,$Q191),N191)</f>
        <v/>
      </c>
      <c r="BV191" s="34" t="str">
        <f>IF($Q191=O191,IF(COUNTIF(O191:$P191,O191)&gt;$R190,O191,$Q191),O191)</f>
        <v/>
      </c>
      <c r="BW191" s="34" t="str">
        <f>IF($Q191=P191,IF(COUNTIF(P191:$P191,P191)&gt;$R190,P191,$Q191),P191)</f>
        <v/>
      </c>
      <c r="BX191" t="str">
        <f>IF(BX189&gt;0,BX189,BX190)</f>
        <v/>
      </c>
    </row>
    <row r="192" spans="1:76" ht="12.75" customHeight="1" x14ac:dyDescent="0.2">
      <c r="A192" s="347">
        <v>64</v>
      </c>
      <c r="B192" s="350"/>
      <c r="C192" s="344"/>
      <c r="D192" s="176" t="s">
        <v>38</v>
      </c>
      <c r="E192" s="252"/>
      <c r="F192" s="252"/>
      <c r="G192" s="252"/>
      <c r="H192" s="252"/>
      <c r="I192" s="252"/>
      <c r="J192" s="252"/>
      <c r="K192" s="252"/>
      <c r="L192" s="252"/>
      <c r="M192" s="175"/>
      <c r="N192" s="175"/>
      <c r="O192" s="175"/>
      <c r="P192" s="175"/>
      <c r="Q192" s="183" t="str">
        <f t="shared" ref="Q192" si="378">IF(BK192="","",BX194)</f>
        <v/>
      </c>
      <c r="R192" s="172"/>
      <c r="S192" s="341" t="str">
        <f>IF((COUNTBLANK(E192:Q192)+COUNTBLANK(E193:Q193)+COUNTBLANK(E194:Q194))/3=COUNTBLANK(E192:Q192),"","Bitte alle drei Zeilen ausfüllen")</f>
        <v/>
      </c>
      <c r="W192">
        <f t="shared" ref="W192:AH192" si="379">IF(E192=4.5,E193,0)</f>
        <v>0</v>
      </c>
      <c r="X192">
        <f t="shared" si="379"/>
        <v>0</v>
      </c>
      <c r="Y192">
        <f t="shared" si="379"/>
        <v>0</v>
      </c>
      <c r="Z192">
        <f t="shared" si="379"/>
        <v>0</v>
      </c>
      <c r="AA192">
        <f t="shared" si="379"/>
        <v>0</v>
      </c>
      <c r="AB192">
        <f t="shared" si="379"/>
        <v>0</v>
      </c>
      <c r="AC192">
        <f t="shared" si="379"/>
        <v>0</v>
      </c>
      <c r="AD192">
        <f t="shared" si="379"/>
        <v>0</v>
      </c>
      <c r="AE192">
        <f t="shared" si="379"/>
        <v>0</v>
      </c>
      <c r="AF192">
        <f t="shared" si="379"/>
        <v>0</v>
      </c>
      <c r="AG192">
        <f t="shared" si="379"/>
        <v>0</v>
      </c>
      <c r="AH192">
        <f t="shared" si="379"/>
        <v>0</v>
      </c>
      <c r="AJ192">
        <f t="shared" ref="AJ192:AU192" si="380">IF(E192=4.5,1,0)</f>
        <v>0</v>
      </c>
      <c r="AK192">
        <f t="shared" si="380"/>
        <v>0</v>
      </c>
      <c r="AL192">
        <f t="shared" si="380"/>
        <v>0</v>
      </c>
      <c r="AM192">
        <f t="shared" si="380"/>
        <v>0</v>
      </c>
      <c r="AN192">
        <f t="shared" si="380"/>
        <v>0</v>
      </c>
      <c r="AO192">
        <f t="shared" si="380"/>
        <v>0</v>
      </c>
      <c r="AP192">
        <f t="shared" si="380"/>
        <v>0</v>
      </c>
      <c r="AQ192">
        <f t="shared" si="380"/>
        <v>0</v>
      </c>
      <c r="AR192">
        <f t="shared" si="380"/>
        <v>0</v>
      </c>
      <c r="AS192">
        <f t="shared" si="380"/>
        <v>0</v>
      </c>
      <c r="AT192">
        <f t="shared" si="380"/>
        <v>0</v>
      </c>
      <c r="AU192">
        <f t="shared" si="380"/>
        <v>0</v>
      </c>
      <c r="BK192" s="340" t="str">
        <f>IF(ISNA(HLOOKUP(MAX($AY193:$BJ193),$AY193:$BJ194,2,FALSE)),"",IF(R193&gt;0,IF(COUNTIF($AY193:$BJ193,MAX($AY193:$BJ193))&gt;1,HLOOKUP(MAX($AY193:$BJ193),$AY193:$BJ194,2),HLOOKUP(MAX($AY193:$BJ193),$AY193:$BJ194,2,FALSE)),""))</f>
        <v/>
      </c>
      <c r="BL192" s="34">
        <f>IF(E194="",0,IF($Q194=E194,IF(COUNTIF(E194:$P194,E194)&gt;$R193,E192,$Q192),E192))</f>
        <v>0</v>
      </c>
      <c r="BM192" s="34">
        <f>IF(F194="",0,IF($Q194=F194,IF(COUNTIF(F194:$P194,F194)&gt;$R193,F192,$Q192),F192))</f>
        <v>0</v>
      </c>
      <c r="BN192" s="34">
        <f>IF(G194="",0,IF($Q194=G194,IF(COUNTIF(G194:$P194,G194)&gt;$R193,G192,$Q192),G192))</f>
        <v>0</v>
      </c>
      <c r="BO192" s="34">
        <f>IF(H194="",0,IF($Q194=H194,IF(COUNTIF(H194:$P194,H194)&gt;$R193,H192,$Q192),H192))</f>
        <v>0</v>
      </c>
      <c r="BP192" s="34">
        <f>IF(I194="",0,IF($Q194=I194,IF(COUNTIF(I194:$P194,I194)&gt;$R193,I192,$Q192),I192))</f>
        <v>0</v>
      </c>
      <c r="BQ192" s="34">
        <f>IF(J194="",0,IF($Q194=J194,IF(COUNTIF(J194:$P194,J194)&gt;$R193,J192,$Q192),J192))</f>
        <v>0</v>
      </c>
      <c r="BR192" s="34">
        <f>IF(K194="",0,IF($Q194=K194,IF(COUNTIF(K194:$P194,K194)&gt;$R193,K192,$Q192),K192))</f>
        <v>0</v>
      </c>
      <c r="BS192" s="34">
        <f>IF(L194="",0,IF($Q194=L194,IF(COUNTIF(L194:$P194,L194)&gt;$R193,L192,$Q192),L192))</f>
        <v>0</v>
      </c>
      <c r="BT192" s="34">
        <f>IF(M194="",0,IF($Q194=M194,IF(COUNTIF(M194:$P194,M194)&gt;$R193,M192,$Q192),M192))</f>
        <v>0</v>
      </c>
      <c r="BU192" s="34">
        <f>IF(N194="",0,IF($Q194=N194,IF(COUNTIF(N194:$P194,N194)&gt;$R193,N192,$Q192),N192))</f>
        <v>0</v>
      </c>
      <c r="BV192" s="34">
        <f>IF(O194="",0,IF($Q194=O194,IF(COUNTIF(O194:$P194,O194)&gt;$R193,O192,$Q192),O192))</f>
        <v>0</v>
      </c>
      <c r="BW192" s="34">
        <f>IF(P194="",0,IF($Q194=P194,IF(COUNTIF(P194:$P194,P194)&gt;$R193,P192,$Q192),P192))</f>
        <v>0</v>
      </c>
      <c r="BX192">
        <f>IF(P192="",IF(O192="",IF(N192="",IF(M192="",IF(L192="",IF(K192="",IF(J192="",IF(I192="",H192,I192),J192),K192),L192),M192),N192),O192),P192)</f>
        <v>0</v>
      </c>
    </row>
    <row r="193" spans="1:76" ht="12.75" customHeight="1" x14ac:dyDescent="0.2">
      <c r="A193" s="348"/>
      <c r="B193" s="351"/>
      <c r="C193" s="345"/>
      <c r="D193" s="176" t="s">
        <v>42</v>
      </c>
      <c r="E193" s="252"/>
      <c r="F193" s="252"/>
      <c r="G193" s="252"/>
      <c r="H193" s="252"/>
      <c r="I193" s="252"/>
      <c r="J193" s="252"/>
      <c r="K193" s="252"/>
      <c r="L193" s="252"/>
      <c r="M193" s="175"/>
      <c r="N193" s="175"/>
      <c r="O193" s="175"/>
      <c r="P193" s="175"/>
      <c r="Q193" s="183"/>
      <c r="R193" s="35">
        <f>IF(R192&lt;15,0,IF(R192&lt;30,1,IF(R192&lt;45,2,3)))</f>
        <v>0</v>
      </c>
      <c r="S193" s="342"/>
      <c r="AY193" t="str">
        <f t="shared" ref="AY193:BJ193" si="381">IF(AY194="","",COUNTIF($E194:$P194,AY194))</f>
        <v/>
      </c>
      <c r="AZ193" t="str">
        <f t="shared" si="381"/>
        <v/>
      </c>
      <c r="BA193" t="str">
        <f t="shared" si="381"/>
        <v/>
      </c>
      <c r="BB193" t="str">
        <f t="shared" si="381"/>
        <v/>
      </c>
      <c r="BC193" t="str">
        <f t="shared" si="381"/>
        <v/>
      </c>
      <c r="BD193" t="str">
        <f t="shared" si="381"/>
        <v/>
      </c>
      <c r="BE193" t="str">
        <f t="shared" si="381"/>
        <v/>
      </c>
      <c r="BF193" t="str">
        <f t="shared" si="381"/>
        <v/>
      </c>
      <c r="BG193" t="str">
        <f t="shared" si="381"/>
        <v/>
      </c>
      <c r="BH193" t="str">
        <f t="shared" si="381"/>
        <v/>
      </c>
      <c r="BI193" t="str">
        <f t="shared" si="381"/>
        <v/>
      </c>
      <c r="BJ193" t="str">
        <f t="shared" si="381"/>
        <v/>
      </c>
      <c r="BK193" s="340"/>
      <c r="BL193" s="34">
        <f>IF($Q194=E194,IF(COUNTIF(E194:$P194,E194)&gt;$R193,E193,$Q193),E193)</f>
        <v>0</v>
      </c>
      <c r="BM193" s="34">
        <f>IF($Q194=F194,IF(COUNTIF(F194:$P194,F194)&gt;$R193,F193,$Q193),F193)</f>
        <v>0</v>
      </c>
      <c r="BN193" s="34">
        <f>IF($Q194=G194,IF(COUNTIF(G194:$P194,G194)&gt;$R193,G193,$Q193),G193)</f>
        <v>0</v>
      </c>
      <c r="BO193" s="34">
        <f>IF($Q194=H194,IF(COUNTIF(H194:$P194,H194)&gt;$R193,H193,$Q193),H193)</f>
        <v>0</v>
      </c>
      <c r="BP193" s="34">
        <f>IF($Q194=I194,IF(COUNTIF(I194:$P194,I194)&gt;$R193,I193,$Q193),I193)</f>
        <v>0</v>
      </c>
      <c r="BQ193" s="34">
        <f>IF($Q194=J194,IF(COUNTIF(J194:$P194,J194)&gt;$R193,J193,$Q193),J193)</f>
        <v>0</v>
      </c>
      <c r="BR193" s="34">
        <f>IF($Q194=K194,IF(COUNTIF(K194:$P194,K194)&gt;$R193,K193,$Q193),K193)</f>
        <v>0</v>
      </c>
      <c r="BS193" s="34">
        <f>IF($Q194=L194,IF(COUNTIF(L194:$P194,L194)&gt;$R193,L193,$Q193),L193)</f>
        <v>0</v>
      </c>
      <c r="BT193" s="34">
        <f>IF($Q194=M194,IF(COUNTIF(M194:$P194,M194)&gt;$R193,M193,$Q193),M193)</f>
        <v>0</v>
      </c>
      <c r="BU193" s="34">
        <f>IF($Q194=N194,IF(COUNTIF(N194:$P194,N194)&gt;$R193,N193,$Q193),N193)</f>
        <v>0</v>
      </c>
      <c r="BV193" s="34">
        <f>IF($Q194=O194,IF(COUNTIF(O194:$P194,O194)&gt;$R193,O193,$Q193),O193)</f>
        <v>0</v>
      </c>
      <c r="BW193" s="34">
        <f>IF($Q194=P194,IF(COUNTIF(P194:$P194,P194)&gt;$R193,P193,$Q193),P193)</f>
        <v>0</v>
      </c>
      <c r="BX193" t="str">
        <f>IF(BX192="",IF(G192="",IF(F192="",E192,F192),G192),"")</f>
        <v/>
      </c>
    </row>
    <row r="194" spans="1:76" ht="12.75" customHeight="1" x14ac:dyDescent="0.2">
      <c r="A194" s="349"/>
      <c r="B194" s="352"/>
      <c r="C194" s="346"/>
      <c r="D194" s="177" t="s">
        <v>44</v>
      </c>
      <c r="E194" s="252" t="str">
        <f>IF(E192&gt;0,1,"")</f>
        <v/>
      </c>
      <c r="F194" s="252" t="str">
        <f t="shared" ref="F194:P194" si="382">IF(F192&gt;0,1,"")</f>
        <v/>
      </c>
      <c r="G194" s="252" t="str">
        <f t="shared" si="382"/>
        <v/>
      </c>
      <c r="H194" s="252" t="str">
        <f t="shared" si="382"/>
        <v/>
      </c>
      <c r="I194" s="252" t="str">
        <f t="shared" si="382"/>
        <v/>
      </c>
      <c r="J194" s="252" t="str">
        <f t="shared" si="382"/>
        <v/>
      </c>
      <c r="K194" s="252" t="str">
        <f t="shared" si="382"/>
        <v/>
      </c>
      <c r="L194" s="252" t="str">
        <f t="shared" si="382"/>
        <v/>
      </c>
      <c r="M194" s="175" t="str">
        <f t="shared" si="382"/>
        <v/>
      </c>
      <c r="N194" s="175" t="str">
        <f t="shared" si="382"/>
        <v/>
      </c>
      <c r="O194" s="175" t="str">
        <f t="shared" si="382"/>
        <v/>
      </c>
      <c r="P194" s="175" t="str">
        <f t="shared" si="382"/>
        <v/>
      </c>
      <c r="Q194" s="184" t="str">
        <f t="shared" ref="Q194" si="383">IF(BK192="","",BK192)</f>
        <v/>
      </c>
      <c r="R194" s="38" t="str">
        <f>IF(BK192="","",BK192)</f>
        <v/>
      </c>
      <c r="S194" s="343"/>
      <c r="AY194" t="str">
        <f>IF(E194="","",E194)</f>
        <v/>
      </c>
      <c r="AZ194" t="str">
        <f>IF(OR(E194=F194,COUNTIF($AY194:AY194,F194)&gt;0),"",F194)</f>
        <v/>
      </c>
      <c r="BA194" t="str">
        <f>IF(OR(F194=G194,COUNTIF($AY194:AZ194,G194)&gt;0),"",G194)</f>
        <v/>
      </c>
      <c r="BB194" t="str">
        <f>IF(OR(G194=H194,COUNTIF($AY194:BA194,H194)&gt;0),"",H194)</f>
        <v/>
      </c>
      <c r="BC194" t="str">
        <f>IF(OR(H194=I194,COUNTIF($AY194:BB194,I194)&gt;0),"",I194)</f>
        <v/>
      </c>
      <c r="BD194" t="str">
        <f>IF(OR(I194=J194,COUNTIF($AY194:BC194,J194)&gt;0),"",J194)</f>
        <v/>
      </c>
      <c r="BE194" t="str">
        <f>IF(OR(J194=K194,COUNTIF($AY194:BD194,K194)&gt;0),"",K194)</f>
        <v/>
      </c>
      <c r="BF194" t="str">
        <f>IF(OR(K194=L194,COUNTIF($AY194:BE194,L194)&gt;0),"",L194)</f>
        <v/>
      </c>
      <c r="BG194" t="str">
        <f>IF(OR(L194=M194,COUNTIF($AY194:BF194,M194)&gt;0),"",M194)</f>
        <v/>
      </c>
      <c r="BH194" t="str">
        <f>IF(OR(M194=N194,COUNTIF($AY194:BG194,N194)&gt;0),"",N194)</f>
        <v/>
      </c>
      <c r="BI194" t="str">
        <f>IF(OR(N194=O194,COUNTIF($AY194:BH194,O194)&gt;0),"",O194)</f>
        <v/>
      </c>
      <c r="BJ194" t="str">
        <f>IF(OR(O194=P194,COUNTIF($AY194:BI194,P194)&gt;0),"",P194)</f>
        <v/>
      </c>
      <c r="BK194" s="340"/>
      <c r="BL194" s="34" t="str">
        <f>IF($Q194=E194,IF(COUNTIF(E194:$P194,E194)&gt;$R193,E194,$Q194),E194)</f>
        <v/>
      </c>
      <c r="BM194" s="34" t="str">
        <f>IF($Q194=F194,IF(COUNTIF(F194:$P194,F194)&gt;$R193,F194,$Q194),F194)</f>
        <v/>
      </c>
      <c r="BN194" s="34" t="str">
        <f>IF($Q194=G194,IF(COUNTIF(G194:$P194,G194)&gt;$R193,G194,$Q194),G194)</f>
        <v/>
      </c>
      <c r="BO194" s="34" t="str">
        <f>IF($Q194=H194,IF(COUNTIF(H194:$P194,H194)&gt;$R193,H194,$Q194),H194)</f>
        <v/>
      </c>
      <c r="BP194" s="34" t="str">
        <f>IF($Q194=I194,IF(COUNTIF(I194:$P194,I194)&gt;$R193,I194,$Q194),I194)</f>
        <v/>
      </c>
      <c r="BQ194" s="34" t="str">
        <f>IF($Q194=J194,IF(COUNTIF(J194:$P194,J194)&gt;$R193,J194,$Q194),J194)</f>
        <v/>
      </c>
      <c r="BR194" s="34" t="str">
        <f>IF($Q194=K194,IF(COUNTIF(K194:$P194,K194)&gt;$R193,K194,$Q194),K194)</f>
        <v/>
      </c>
      <c r="BS194" s="34" t="str">
        <f>IF($Q194=L194,IF(COUNTIF(L194:$P194,L194)&gt;$R193,L194,$Q194),L194)</f>
        <v/>
      </c>
      <c r="BT194" s="34" t="str">
        <f>IF($Q194=M194,IF(COUNTIF(M194:$P194,M194)&gt;$R193,M194,$Q194),M194)</f>
        <v/>
      </c>
      <c r="BU194" s="34" t="str">
        <f>IF($Q194=N194,IF(COUNTIF(N194:$P194,N194)&gt;$R193,N194,$Q194),N194)</f>
        <v/>
      </c>
      <c r="BV194" s="34" t="str">
        <f>IF($Q194=O194,IF(COUNTIF(O194:$P194,O194)&gt;$R193,O194,$Q194),O194)</f>
        <v/>
      </c>
      <c r="BW194" s="34" t="str">
        <f>IF($Q194=P194,IF(COUNTIF(P194:$P194,P194)&gt;$R193,P194,$Q194),P194)</f>
        <v/>
      </c>
      <c r="BX194" t="str">
        <f>IF(BX192&gt;0,BX192,BX193)</f>
        <v/>
      </c>
    </row>
    <row r="195" spans="1:76" ht="12.75" customHeight="1" x14ac:dyDescent="0.2">
      <c r="A195" s="347">
        <v>65</v>
      </c>
      <c r="B195" s="350"/>
      <c r="C195" s="344"/>
      <c r="D195" s="176" t="s">
        <v>38</v>
      </c>
      <c r="E195" s="252"/>
      <c r="F195" s="252"/>
      <c r="G195" s="252"/>
      <c r="H195" s="252"/>
      <c r="I195" s="252"/>
      <c r="J195" s="252"/>
      <c r="K195" s="252"/>
      <c r="L195" s="252"/>
      <c r="M195" s="175"/>
      <c r="N195" s="175"/>
      <c r="O195" s="175"/>
      <c r="P195" s="175"/>
      <c r="Q195" s="183" t="str">
        <f t="shared" ref="Q195" si="384">IF(BK195="","",BX197)</f>
        <v/>
      </c>
      <c r="R195" s="172"/>
      <c r="S195" s="341" t="str">
        <f>IF((COUNTBLANK(E195:Q195)+COUNTBLANK(E196:Q196)+COUNTBLANK(E197:Q197))/3=COUNTBLANK(E195:Q195),"","Bitte alle drei Zeilen ausfüllen")</f>
        <v/>
      </c>
      <c r="W195">
        <f t="shared" ref="W195:AH195" si="385">IF(E195=4.5,E196,0)</f>
        <v>0</v>
      </c>
      <c r="X195">
        <f t="shared" si="385"/>
        <v>0</v>
      </c>
      <c r="Y195">
        <f t="shared" si="385"/>
        <v>0</v>
      </c>
      <c r="Z195">
        <f t="shared" si="385"/>
        <v>0</v>
      </c>
      <c r="AA195">
        <f t="shared" si="385"/>
        <v>0</v>
      </c>
      <c r="AB195">
        <f t="shared" si="385"/>
        <v>0</v>
      </c>
      <c r="AC195">
        <f t="shared" si="385"/>
        <v>0</v>
      </c>
      <c r="AD195">
        <f t="shared" si="385"/>
        <v>0</v>
      </c>
      <c r="AE195">
        <f t="shared" si="385"/>
        <v>0</v>
      </c>
      <c r="AF195">
        <f t="shared" si="385"/>
        <v>0</v>
      </c>
      <c r="AG195">
        <f t="shared" si="385"/>
        <v>0</v>
      </c>
      <c r="AH195">
        <f t="shared" si="385"/>
        <v>0</v>
      </c>
      <c r="AJ195">
        <f t="shared" ref="AJ195:AU195" si="386">IF(E195=4.5,1,0)</f>
        <v>0</v>
      </c>
      <c r="AK195">
        <f t="shared" si="386"/>
        <v>0</v>
      </c>
      <c r="AL195">
        <f t="shared" si="386"/>
        <v>0</v>
      </c>
      <c r="AM195">
        <f t="shared" si="386"/>
        <v>0</v>
      </c>
      <c r="AN195">
        <f t="shared" si="386"/>
        <v>0</v>
      </c>
      <c r="AO195">
        <f t="shared" si="386"/>
        <v>0</v>
      </c>
      <c r="AP195">
        <f t="shared" si="386"/>
        <v>0</v>
      </c>
      <c r="AQ195">
        <f t="shared" si="386"/>
        <v>0</v>
      </c>
      <c r="AR195">
        <f t="shared" si="386"/>
        <v>0</v>
      </c>
      <c r="AS195">
        <f t="shared" si="386"/>
        <v>0</v>
      </c>
      <c r="AT195">
        <f t="shared" si="386"/>
        <v>0</v>
      </c>
      <c r="AU195">
        <f t="shared" si="386"/>
        <v>0</v>
      </c>
      <c r="BK195" s="340" t="str">
        <f>IF(ISNA(HLOOKUP(MAX($AY196:$BJ196),$AY196:$BJ197,2,FALSE)),"",IF(R196&gt;0,IF(COUNTIF($AY196:$BJ196,MAX($AY196:$BJ196))&gt;1,HLOOKUP(MAX($AY196:$BJ196),$AY196:$BJ197,2),HLOOKUP(MAX($AY196:$BJ196),$AY196:$BJ197,2,FALSE)),""))</f>
        <v/>
      </c>
      <c r="BL195" s="34">
        <f>IF(E197="",0,IF($Q197=E197,IF(COUNTIF(E197:$P197,E197)&gt;$R196,E195,$Q195),E195))</f>
        <v>0</v>
      </c>
      <c r="BM195" s="34">
        <f>IF(F197="",0,IF($Q197=F197,IF(COUNTIF(F197:$P197,F197)&gt;$R196,F195,$Q195),F195))</f>
        <v>0</v>
      </c>
      <c r="BN195" s="34">
        <f>IF(G197="",0,IF($Q197=G197,IF(COUNTIF(G197:$P197,G197)&gt;$R196,G195,$Q195),G195))</f>
        <v>0</v>
      </c>
      <c r="BO195" s="34">
        <f>IF(H197="",0,IF($Q197=H197,IF(COUNTIF(H197:$P197,H197)&gt;$R196,H195,$Q195),H195))</f>
        <v>0</v>
      </c>
      <c r="BP195" s="34">
        <f>IF(I197="",0,IF($Q197=I197,IF(COUNTIF(I197:$P197,I197)&gt;$R196,I195,$Q195),I195))</f>
        <v>0</v>
      </c>
      <c r="BQ195" s="34">
        <f>IF(J197="",0,IF($Q197=J197,IF(COUNTIF(J197:$P197,J197)&gt;$R196,J195,$Q195),J195))</f>
        <v>0</v>
      </c>
      <c r="BR195" s="34">
        <f>IF(K197="",0,IF($Q197=K197,IF(COUNTIF(K197:$P197,K197)&gt;$R196,K195,$Q195),K195))</f>
        <v>0</v>
      </c>
      <c r="BS195" s="34">
        <f>IF(L197="",0,IF($Q197=L197,IF(COUNTIF(L197:$P197,L197)&gt;$R196,L195,$Q195),L195))</f>
        <v>0</v>
      </c>
      <c r="BT195" s="34">
        <f>IF(M197="",0,IF($Q197=M197,IF(COUNTIF(M197:$P197,M197)&gt;$R196,M195,$Q195),M195))</f>
        <v>0</v>
      </c>
      <c r="BU195" s="34">
        <f>IF(N197="",0,IF($Q197=N197,IF(COUNTIF(N197:$P197,N197)&gt;$R196,N195,$Q195),N195))</f>
        <v>0</v>
      </c>
      <c r="BV195" s="34">
        <f>IF(O197="",0,IF($Q197=O197,IF(COUNTIF(O197:$P197,O197)&gt;$R196,O195,$Q195),O195))</f>
        <v>0</v>
      </c>
      <c r="BW195" s="34">
        <f>IF(P197="",0,IF($Q197=P197,IF(COUNTIF(P197:$P197,P197)&gt;$R196,P195,$Q195),P195))</f>
        <v>0</v>
      </c>
      <c r="BX195">
        <f>IF(P195="",IF(O195="",IF(N195="",IF(M195="",IF(L195="",IF(K195="",IF(J195="",IF(I195="",H195,I195),J195),K195),L195),M195),N195),O195),P195)</f>
        <v>0</v>
      </c>
    </row>
    <row r="196" spans="1:76" ht="12.75" customHeight="1" x14ac:dyDescent="0.2">
      <c r="A196" s="348"/>
      <c r="B196" s="351"/>
      <c r="C196" s="345"/>
      <c r="D196" s="176" t="s">
        <v>42</v>
      </c>
      <c r="E196" s="252"/>
      <c r="F196" s="252"/>
      <c r="G196" s="252"/>
      <c r="H196" s="252"/>
      <c r="I196" s="252"/>
      <c r="J196" s="252"/>
      <c r="K196" s="252"/>
      <c r="L196" s="252"/>
      <c r="M196" s="175"/>
      <c r="N196" s="175"/>
      <c r="O196" s="175"/>
      <c r="P196" s="175"/>
      <c r="Q196" s="183"/>
      <c r="R196" s="35">
        <f>IF(R195&lt;15,0,IF(R195&lt;30,1,IF(R195&lt;45,2,3)))</f>
        <v>0</v>
      </c>
      <c r="S196" s="342"/>
      <c r="AY196" t="str">
        <f t="shared" ref="AY196:BJ196" si="387">IF(AY197="","",COUNTIF($E197:$P197,AY197))</f>
        <v/>
      </c>
      <c r="AZ196" t="str">
        <f t="shared" si="387"/>
        <v/>
      </c>
      <c r="BA196" t="str">
        <f t="shared" si="387"/>
        <v/>
      </c>
      <c r="BB196" t="str">
        <f t="shared" si="387"/>
        <v/>
      </c>
      <c r="BC196" t="str">
        <f t="shared" si="387"/>
        <v/>
      </c>
      <c r="BD196" t="str">
        <f t="shared" si="387"/>
        <v/>
      </c>
      <c r="BE196" t="str">
        <f t="shared" si="387"/>
        <v/>
      </c>
      <c r="BF196" t="str">
        <f t="shared" si="387"/>
        <v/>
      </c>
      <c r="BG196" t="str">
        <f t="shared" si="387"/>
        <v/>
      </c>
      <c r="BH196" t="str">
        <f t="shared" si="387"/>
        <v/>
      </c>
      <c r="BI196" t="str">
        <f t="shared" si="387"/>
        <v/>
      </c>
      <c r="BJ196" t="str">
        <f t="shared" si="387"/>
        <v/>
      </c>
      <c r="BK196" s="340"/>
      <c r="BL196" s="34">
        <f>IF($Q197=E197,IF(COUNTIF(E197:$P197,E197)&gt;$R196,E196,$Q196),E196)</f>
        <v>0</v>
      </c>
      <c r="BM196" s="34">
        <f>IF($Q197=F197,IF(COUNTIF(F197:$P197,F197)&gt;$R196,F196,$Q196),F196)</f>
        <v>0</v>
      </c>
      <c r="BN196" s="34">
        <f>IF($Q197=G197,IF(COUNTIF(G197:$P197,G197)&gt;$R196,G196,$Q196),G196)</f>
        <v>0</v>
      </c>
      <c r="BO196" s="34">
        <f>IF($Q197=H197,IF(COUNTIF(H197:$P197,H197)&gt;$R196,H196,$Q196),H196)</f>
        <v>0</v>
      </c>
      <c r="BP196" s="34">
        <f>IF($Q197=I197,IF(COUNTIF(I197:$P197,I197)&gt;$R196,I196,$Q196),I196)</f>
        <v>0</v>
      </c>
      <c r="BQ196" s="34">
        <f>IF($Q197=J197,IF(COUNTIF(J197:$P197,J197)&gt;$R196,J196,$Q196),J196)</f>
        <v>0</v>
      </c>
      <c r="BR196" s="34">
        <f>IF($Q197=K197,IF(COUNTIF(K197:$P197,K197)&gt;$R196,K196,$Q196),K196)</f>
        <v>0</v>
      </c>
      <c r="BS196" s="34">
        <f>IF($Q197=L197,IF(COUNTIF(L197:$P197,L197)&gt;$R196,L196,$Q196),L196)</f>
        <v>0</v>
      </c>
      <c r="BT196" s="34">
        <f>IF($Q197=M197,IF(COUNTIF(M197:$P197,M197)&gt;$R196,M196,$Q196),M196)</f>
        <v>0</v>
      </c>
      <c r="BU196" s="34">
        <f>IF($Q197=N197,IF(COUNTIF(N197:$P197,N197)&gt;$R196,N196,$Q196),N196)</f>
        <v>0</v>
      </c>
      <c r="BV196" s="34">
        <f>IF($Q197=O197,IF(COUNTIF(O197:$P197,O197)&gt;$R196,O196,$Q196),O196)</f>
        <v>0</v>
      </c>
      <c r="BW196" s="34">
        <f>IF($Q197=P197,IF(COUNTIF(P197:$P197,P197)&gt;$R196,P196,$Q196),P196)</f>
        <v>0</v>
      </c>
      <c r="BX196" t="str">
        <f>IF(BX195="",IF(G195="",IF(F195="",E195,F195),G195),"")</f>
        <v/>
      </c>
    </row>
    <row r="197" spans="1:76" ht="12.75" customHeight="1" x14ac:dyDescent="0.2">
      <c r="A197" s="349"/>
      <c r="B197" s="352"/>
      <c r="C197" s="346"/>
      <c r="D197" s="177" t="s">
        <v>44</v>
      </c>
      <c r="E197" s="252" t="str">
        <f>IF(E195&gt;0,1,"")</f>
        <v/>
      </c>
      <c r="F197" s="252" t="str">
        <f t="shared" ref="F197:P197" si="388">IF(F195&gt;0,1,"")</f>
        <v/>
      </c>
      <c r="G197" s="252" t="str">
        <f t="shared" si="388"/>
        <v/>
      </c>
      <c r="H197" s="252" t="str">
        <f t="shared" si="388"/>
        <v/>
      </c>
      <c r="I197" s="252" t="str">
        <f t="shared" si="388"/>
        <v/>
      </c>
      <c r="J197" s="252" t="str">
        <f t="shared" si="388"/>
        <v/>
      </c>
      <c r="K197" s="252" t="str">
        <f t="shared" si="388"/>
        <v/>
      </c>
      <c r="L197" s="252" t="str">
        <f t="shared" si="388"/>
        <v/>
      </c>
      <c r="M197" s="175" t="str">
        <f t="shared" si="388"/>
        <v/>
      </c>
      <c r="N197" s="175" t="str">
        <f t="shared" si="388"/>
        <v/>
      </c>
      <c r="O197" s="175" t="str">
        <f t="shared" si="388"/>
        <v/>
      </c>
      <c r="P197" s="175" t="str">
        <f t="shared" si="388"/>
        <v/>
      </c>
      <c r="Q197" s="184" t="str">
        <f t="shared" ref="Q197" si="389">IF(BK195="","",BK195)</f>
        <v/>
      </c>
      <c r="R197" s="38" t="str">
        <f>IF(BK195="","",BK195)</f>
        <v/>
      </c>
      <c r="S197" s="343"/>
      <c r="AY197" t="str">
        <f>IF(E197="","",E197)</f>
        <v/>
      </c>
      <c r="AZ197" t="str">
        <f>IF(OR(E197=F197,COUNTIF($AY197:AY197,F197)&gt;0),"",F197)</f>
        <v/>
      </c>
      <c r="BA197" t="str">
        <f>IF(OR(F197=G197,COUNTIF($AY197:AZ197,G197)&gt;0),"",G197)</f>
        <v/>
      </c>
      <c r="BB197" t="str">
        <f>IF(OR(G197=H197,COUNTIF($AY197:BA197,H197)&gt;0),"",H197)</f>
        <v/>
      </c>
      <c r="BC197" t="str">
        <f>IF(OR(H197=I197,COUNTIF($AY197:BB197,I197)&gt;0),"",I197)</f>
        <v/>
      </c>
      <c r="BD197" t="str">
        <f>IF(OR(I197=J197,COUNTIF($AY197:BC197,J197)&gt;0),"",J197)</f>
        <v/>
      </c>
      <c r="BE197" t="str">
        <f>IF(OR(J197=K197,COUNTIF($AY197:BD197,K197)&gt;0),"",K197)</f>
        <v/>
      </c>
      <c r="BF197" t="str">
        <f>IF(OR(K197=L197,COUNTIF($AY197:BE197,L197)&gt;0),"",L197)</f>
        <v/>
      </c>
      <c r="BG197" t="str">
        <f>IF(OR(L197=M197,COUNTIF($AY197:BF197,M197)&gt;0),"",M197)</f>
        <v/>
      </c>
      <c r="BH197" t="str">
        <f>IF(OR(M197=N197,COUNTIF($AY197:BG197,N197)&gt;0),"",N197)</f>
        <v/>
      </c>
      <c r="BI197" t="str">
        <f>IF(OR(N197=O197,COUNTIF($AY197:BH197,O197)&gt;0),"",O197)</f>
        <v/>
      </c>
      <c r="BJ197" t="str">
        <f>IF(OR(O197=P197,COUNTIF($AY197:BI197,P197)&gt;0),"",P197)</f>
        <v/>
      </c>
      <c r="BK197" s="340"/>
      <c r="BL197" s="34" t="str">
        <f>IF($Q197=E197,IF(COUNTIF(E197:$P197,E197)&gt;$R196,E197,$Q197),E197)</f>
        <v/>
      </c>
      <c r="BM197" s="34" t="str">
        <f>IF($Q197=F197,IF(COUNTIF(F197:$P197,F197)&gt;$R196,F197,$Q197),F197)</f>
        <v/>
      </c>
      <c r="BN197" s="34" t="str">
        <f>IF($Q197=G197,IF(COUNTIF(G197:$P197,G197)&gt;$R196,G197,$Q197),G197)</f>
        <v/>
      </c>
      <c r="BO197" s="34" t="str">
        <f>IF($Q197=H197,IF(COUNTIF(H197:$P197,H197)&gt;$R196,H197,$Q197),H197)</f>
        <v/>
      </c>
      <c r="BP197" s="34" t="str">
        <f>IF($Q197=I197,IF(COUNTIF(I197:$P197,I197)&gt;$R196,I197,$Q197),I197)</f>
        <v/>
      </c>
      <c r="BQ197" s="34" t="str">
        <f>IF($Q197=J197,IF(COUNTIF(J197:$P197,J197)&gt;$R196,J197,$Q197),J197)</f>
        <v/>
      </c>
      <c r="BR197" s="34" t="str">
        <f>IF($Q197=K197,IF(COUNTIF(K197:$P197,K197)&gt;$R196,K197,$Q197),K197)</f>
        <v/>
      </c>
      <c r="BS197" s="34" t="str">
        <f>IF($Q197=L197,IF(COUNTIF(L197:$P197,L197)&gt;$R196,L197,$Q197),L197)</f>
        <v/>
      </c>
      <c r="BT197" s="34" t="str">
        <f>IF($Q197=M197,IF(COUNTIF(M197:$P197,M197)&gt;$R196,M197,$Q197),M197)</f>
        <v/>
      </c>
      <c r="BU197" s="34" t="str">
        <f>IF($Q197=N197,IF(COUNTIF(N197:$P197,N197)&gt;$R196,N197,$Q197),N197)</f>
        <v/>
      </c>
      <c r="BV197" s="34" t="str">
        <f>IF($Q197=O197,IF(COUNTIF(O197:$P197,O197)&gt;$R196,O197,$Q197),O197)</f>
        <v/>
      </c>
      <c r="BW197" s="34" t="str">
        <f>IF($Q197=P197,IF(COUNTIF(P197:$P197,P197)&gt;$R196,P197,$Q197),P197)</f>
        <v/>
      </c>
      <c r="BX197" t="str">
        <f>IF(BX195&gt;0,BX195,BX196)</f>
        <v/>
      </c>
    </row>
    <row r="198" spans="1:76" ht="12.75" customHeight="1" x14ac:dyDescent="0.2">
      <c r="A198" s="347">
        <v>66</v>
      </c>
      <c r="B198" s="350"/>
      <c r="C198" s="344"/>
      <c r="D198" s="176" t="s">
        <v>38</v>
      </c>
      <c r="E198" s="252"/>
      <c r="F198" s="252"/>
      <c r="G198" s="252"/>
      <c r="H198" s="252"/>
      <c r="I198" s="252"/>
      <c r="J198" s="252"/>
      <c r="K198" s="252"/>
      <c r="L198" s="252"/>
      <c r="M198" s="175"/>
      <c r="N198" s="175"/>
      <c r="O198" s="175"/>
      <c r="P198" s="175"/>
      <c r="Q198" s="183" t="str">
        <f t="shared" ref="Q198" si="390">IF(BK198="","",BX200)</f>
        <v/>
      </c>
      <c r="R198" s="172"/>
      <c r="S198" s="341" t="str">
        <f>IF((COUNTBLANK(E198:Q198)+COUNTBLANK(E199:Q199)+COUNTBLANK(E200:Q200))/3=COUNTBLANK(E198:Q198),"","Bitte alle drei Zeilen ausfüllen")</f>
        <v/>
      </c>
      <c r="W198">
        <f t="shared" ref="W198:AH198" si="391">IF(E198=4.5,E199,0)</f>
        <v>0</v>
      </c>
      <c r="X198">
        <f t="shared" si="391"/>
        <v>0</v>
      </c>
      <c r="Y198">
        <f t="shared" si="391"/>
        <v>0</v>
      </c>
      <c r="Z198">
        <f t="shared" si="391"/>
        <v>0</v>
      </c>
      <c r="AA198">
        <f t="shared" si="391"/>
        <v>0</v>
      </c>
      <c r="AB198">
        <f t="shared" si="391"/>
        <v>0</v>
      </c>
      <c r="AC198">
        <f t="shared" si="391"/>
        <v>0</v>
      </c>
      <c r="AD198">
        <f t="shared" si="391"/>
        <v>0</v>
      </c>
      <c r="AE198">
        <f t="shared" si="391"/>
        <v>0</v>
      </c>
      <c r="AF198">
        <f t="shared" si="391"/>
        <v>0</v>
      </c>
      <c r="AG198">
        <f t="shared" si="391"/>
        <v>0</v>
      </c>
      <c r="AH198">
        <f t="shared" si="391"/>
        <v>0</v>
      </c>
      <c r="AJ198">
        <f t="shared" ref="AJ198:AU198" si="392">IF(E198=4.5,1,0)</f>
        <v>0</v>
      </c>
      <c r="AK198">
        <f t="shared" si="392"/>
        <v>0</v>
      </c>
      <c r="AL198">
        <f t="shared" si="392"/>
        <v>0</v>
      </c>
      <c r="AM198">
        <f t="shared" si="392"/>
        <v>0</v>
      </c>
      <c r="AN198">
        <f t="shared" si="392"/>
        <v>0</v>
      </c>
      <c r="AO198">
        <f t="shared" si="392"/>
        <v>0</v>
      </c>
      <c r="AP198">
        <f t="shared" si="392"/>
        <v>0</v>
      </c>
      <c r="AQ198">
        <f t="shared" si="392"/>
        <v>0</v>
      </c>
      <c r="AR198">
        <f t="shared" si="392"/>
        <v>0</v>
      </c>
      <c r="AS198">
        <f t="shared" si="392"/>
        <v>0</v>
      </c>
      <c r="AT198">
        <f t="shared" si="392"/>
        <v>0</v>
      </c>
      <c r="AU198">
        <f t="shared" si="392"/>
        <v>0</v>
      </c>
      <c r="BK198" s="340" t="str">
        <f>IF(ISNA(HLOOKUP(MAX($AY199:$BJ199),$AY199:$BJ200,2,FALSE)),"",IF(R199&gt;0,IF(COUNTIF($AY199:$BJ199,MAX($AY199:$BJ199))&gt;1,HLOOKUP(MAX($AY199:$BJ199),$AY199:$BJ200,2),HLOOKUP(MAX($AY199:$BJ199),$AY199:$BJ200,2,FALSE)),""))</f>
        <v/>
      </c>
      <c r="BL198" s="34">
        <f>IF(E200="",0,IF($Q200=E200,IF(COUNTIF(E200:$P200,E200)&gt;$R199,E198,$Q198),E198))</f>
        <v>0</v>
      </c>
      <c r="BM198" s="34">
        <f>IF(F200="",0,IF($Q200=F200,IF(COUNTIF(F200:$P200,F200)&gt;$R199,F198,$Q198),F198))</f>
        <v>0</v>
      </c>
      <c r="BN198" s="34">
        <f>IF(G200="",0,IF($Q200=G200,IF(COUNTIF(G200:$P200,G200)&gt;$R199,G198,$Q198),G198))</f>
        <v>0</v>
      </c>
      <c r="BO198" s="34">
        <f>IF(H200="",0,IF($Q200=H200,IF(COUNTIF(H200:$P200,H200)&gt;$R199,H198,$Q198),H198))</f>
        <v>0</v>
      </c>
      <c r="BP198" s="34">
        <f>IF(I200="",0,IF($Q200=I200,IF(COUNTIF(I200:$P200,I200)&gt;$R199,I198,$Q198),I198))</f>
        <v>0</v>
      </c>
      <c r="BQ198" s="34">
        <f>IF(J200="",0,IF($Q200=J200,IF(COUNTIF(J200:$P200,J200)&gt;$R199,J198,$Q198),J198))</f>
        <v>0</v>
      </c>
      <c r="BR198" s="34">
        <f>IF(K200="",0,IF($Q200=K200,IF(COUNTIF(K200:$P200,K200)&gt;$R199,K198,$Q198),K198))</f>
        <v>0</v>
      </c>
      <c r="BS198" s="34">
        <f>IF(L200="",0,IF($Q200=L200,IF(COUNTIF(L200:$P200,L200)&gt;$R199,L198,$Q198),L198))</f>
        <v>0</v>
      </c>
      <c r="BT198" s="34">
        <f>IF(M200="",0,IF($Q200=M200,IF(COUNTIF(M200:$P200,M200)&gt;$R199,M198,$Q198),M198))</f>
        <v>0</v>
      </c>
      <c r="BU198" s="34">
        <f>IF(N200="",0,IF($Q200=N200,IF(COUNTIF(N200:$P200,N200)&gt;$R199,N198,$Q198),N198))</f>
        <v>0</v>
      </c>
      <c r="BV198" s="34">
        <f>IF(O200="",0,IF($Q200=O200,IF(COUNTIF(O200:$P200,O200)&gt;$R199,O198,$Q198),O198))</f>
        <v>0</v>
      </c>
      <c r="BW198" s="34">
        <f>IF(P200="",0,IF($Q200=P200,IF(COUNTIF(P200:$P200,P200)&gt;$R199,P198,$Q198),P198))</f>
        <v>0</v>
      </c>
      <c r="BX198">
        <f>IF(P198="",IF(O198="",IF(N198="",IF(M198="",IF(L198="",IF(K198="",IF(J198="",IF(I198="",H198,I198),J198),K198),L198),M198),N198),O198),P198)</f>
        <v>0</v>
      </c>
    </row>
    <row r="199" spans="1:76" ht="12.75" customHeight="1" x14ac:dyDescent="0.2">
      <c r="A199" s="348"/>
      <c r="B199" s="351"/>
      <c r="C199" s="345"/>
      <c r="D199" s="176" t="s">
        <v>42</v>
      </c>
      <c r="E199" s="252"/>
      <c r="F199" s="252"/>
      <c r="G199" s="252"/>
      <c r="H199" s="252"/>
      <c r="I199" s="252"/>
      <c r="J199" s="252"/>
      <c r="K199" s="252"/>
      <c r="L199" s="252"/>
      <c r="M199" s="175"/>
      <c r="N199" s="175"/>
      <c r="O199" s="175"/>
      <c r="P199" s="175"/>
      <c r="Q199" s="183"/>
      <c r="R199" s="35">
        <f>IF(R198&lt;15,0,IF(R198&lt;30,1,IF(R198&lt;45,2,3)))</f>
        <v>0</v>
      </c>
      <c r="S199" s="342"/>
      <c r="AY199" t="str">
        <f t="shared" ref="AY199:BJ199" si="393">IF(AY200="","",COUNTIF($E200:$P200,AY200))</f>
        <v/>
      </c>
      <c r="AZ199" t="str">
        <f t="shared" si="393"/>
        <v/>
      </c>
      <c r="BA199" t="str">
        <f t="shared" si="393"/>
        <v/>
      </c>
      <c r="BB199" t="str">
        <f t="shared" si="393"/>
        <v/>
      </c>
      <c r="BC199" t="str">
        <f t="shared" si="393"/>
        <v/>
      </c>
      <c r="BD199" t="str">
        <f t="shared" si="393"/>
        <v/>
      </c>
      <c r="BE199" t="str">
        <f t="shared" si="393"/>
        <v/>
      </c>
      <c r="BF199" t="str">
        <f t="shared" si="393"/>
        <v/>
      </c>
      <c r="BG199" t="str">
        <f t="shared" si="393"/>
        <v/>
      </c>
      <c r="BH199" t="str">
        <f t="shared" si="393"/>
        <v/>
      </c>
      <c r="BI199" t="str">
        <f t="shared" si="393"/>
        <v/>
      </c>
      <c r="BJ199" t="str">
        <f t="shared" si="393"/>
        <v/>
      </c>
      <c r="BK199" s="340"/>
      <c r="BL199" s="34">
        <f>IF($Q200=E200,IF(COUNTIF(E200:$P200,E200)&gt;$R199,E199,$Q199),E199)</f>
        <v>0</v>
      </c>
      <c r="BM199" s="34">
        <f>IF($Q200=F200,IF(COUNTIF(F200:$P200,F200)&gt;$R199,F199,$Q199),F199)</f>
        <v>0</v>
      </c>
      <c r="BN199" s="34">
        <f>IF($Q200=G200,IF(COUNTIF(G200:$P200,G200)&gt;$R199,G199,$Q199),G199)</f>
        <v>0</v>
      </c>
      <c r="BO199" s="34">
        <f>IF($Q200=H200,IF(COUNTIF(H200:$P200,H200)&gt;$R199,H199,$Q199),H199)</f>
        <v>0</v>
      </c>
      <c r="BP199" s="34">
        <f>IF($Q200=I200,IF(COUNTIF(I200:$P200,I200)&gt;$R199,I199,$Q199),I199)</f>
        <v>0</v>
      </c>
      <c r="BQ199" s="34">
        <f>IF($Q200=J200,IF(COUNTIF(J200:$P200,J200)&gt;$R199,J199,$Q199),J199)</f>
        <v>0</v>
      </c>
      <c r="BR199" s="34">
        <f>IF($Q200=K200,IF(COUNTIF(K200:$P200,K200)&gt;$R199,K199,$Q199),K199)</f>
        <v>0</v>
      </c>
      <c r="BS199" s="34">
        <f>IF($Q200=L200,IF(COUNTIF(L200:$P200,L200)&gt;$R199,L199,$Q199),L199)</f>
        <v>0</v>
      </c>
      <c r="BT199" s="34">
        <f>IF($Q200=M200,IF(COUNTIF(M200:$P200,M200)&gt;$R199,M199,$Q199),M199)</f>
        <v>0</v>
      </c>
      <c r="BU199" s="34">
        <f>IF($Q200=N200,IF(COUNTIF(N200:$P200,N200)&gt;$R199,N199,$Q199),N199)</f>
        <v>0</v>
      </c>
      <c r="BV199" s="34">
        <f>IF($Q200=O200,IF(COUNTIF(O200:$P200,O200)&gt;$R199,O199,$Q199),O199)</f>
        <v>0</v>
      </c>
      <c r="BW199" s="34">
        <f>IF($Q200=P200,IF(COUNTIF(P200:$P200,P200)&gt;$R199,P199,$Q199),P199)</f>
        <v>0</v>
      </c>
      <c r="BX199" t="str">
        <f>IF(BX198="",IF(G198="",IF(F198="",E198,F198),G198),"")</f>
        <v/>
      </c>
    </row>
    <row r="200" spans="1:76" ht="12.75" customHeight="1" x14ac:dyDescent="0.2">
      <c r="A200" s="349"/>
      <c r="B200" s="352"/>
      <c r="C200" s="346"/>
      <c r="D200" s="177" t="s">
        <v>44</v>
      </c>
      <c r="E200" s="252" t="str">
        <f>IF(E198&gt;0,1,"")</f>
        <v/>
      </c>
      <c r="F200" s="252" t="str">
        <f t="shared" ref="F200:P200" si="394">IF(F198&gt;0,1,"")</f>
        <v/>
      </c>
      <c r="G200" s="252" t="str">
        <f t="shared" si="394"/>
        <v/>
      </c>
      <c r="H200" s="252" t="str">
        <f t="shared" si="394"/>
        <v/>
      </c>
      <c r="I200" s="252" t="str">
        <f t="shared" si="394"/>
        <v/>
      </c>
      <c r="J200" s="252" t="str">
        <f t="shared" si="394"/>
        <v/>
      </c>
      <c r="K200" s="252" t="str">
        <f t="shared" si="394"/>
        <v/>
      </c>
      <c r="L200" s="252" t="str">
        <f t="shared" si="394"/>
        <v/>
      </c>
      <c r="M200" s="175" t="str">
        <f t="shared" si="394"/>
        <v/>
      </c>
      <c r="N200" s="175" t="str">
        <f t="shared" si="394"/>
        <v/>
      </c>
      <c r="O200" s="175" t="str">
        <f t="shared" si="394"/>
        <v/>
      </c>
      <c r="P200" s="175" t="str">
        <f t="shared" si="394"/>
        <v/>
      </c>
      <c r="Q200" s="184" t="str">
        <f t="shared" ref="Q200" si="395">IF(BK198="","",BK198)</f>
        <v/>
      </c>
      <c r="R200" s="38" t="str">
        <f>IF(BK198="","",BK198)</f>
        <v/>
      </c>
      <c r="S200" s="343"/>
      <c r="AY200" t="str">
        <f>IF(E200="","",E200)</f>
        <v/>
      </c>
      <c r="AZ200" t="str">
        <f>IF(OR(E200=F200,COUNTIF($AY200:AY200,F200)&gt;0),"",F200)</f>
        <v/>
      </c>
      <c r="BA200" t="str">
        <f>IF(OR(F200=G200,COUNTIF($AY200:AZ200,G200)&gt;0),"",G200)</f>
        <v/>
      </c>
      <c r="BB200" t="str">
        <f>IF(OR(G200=H200,COUNTIF($AY200:BA200,H200)&gt;0),"",H200)</f>
        <v/>
      </c>
      <c r="BC200" t="str">
        <f>IF(OR(H200=I200,COUNTIF($AY200:BB200,I200)&gt;0),"",I200)</f>
        <v/>
      </c>
      <c r="BD200" t="str">
        <f>IF(OR(I200=J200,COUNTIF($AY200:BC200,J200)&gt;0),"",J200)</f>
        <v/>
      </c>
      <c r="BE200" t="str">
        <f>IF(OR(J200=K200,COUNTIF($AY200:BD200,K200)&gt;0),"",K200)</f>
        <v/>
      </c>
      <c r="BF200" t="str">
        <f>IF(OR(K200=L200,COUNTIF($AY200:BE200,L200)&gt;0),"",L200)</f>
        <v/>
      </c>
      <c r="BG200" t="str">
        <f>IF(OR(L200=M200,COUNTIF($AY200:BF200,M200)&gt;0),"",M200)</f>
        <v/>
      </c>
      <c r="BH200" t="str">
        <f>IF(OR(M200=N200,COUNTIF($AY200:BG200,N200)&gt;0),"",N200)</f>
        <v/>
      </c>
      <c r="BI200" t="str">
        <f>IF(OR(N200=O200,COUNTIF($AY200:BH200,O200)&gt;0),"",O200)</f>
        <v/>
      </c>
      <c r="BJ200" t="str">
        <f>IF(OR(O200=P200,COUNTIF($AY200:BI200,P200)&gt;0),"",P200)</f>
        <v/>
      </c>
      <c r="BK200" s="340"/>
      <c r="BL200" s="34" t="str">
        <f>IF($Q200=E200,IF(COUNTIF(E200:$P200,E200)&gt;$R199,E200,$Q200),E200)</f>
        <v/>
      </c>
      <c r="BM200" s="34" t="str">
        <f>IF($Q200=F200,IF(COUNTIF(F200:$P200,F200)&gt;$R199,F200,$Q200),F200)</f>
        <v/>
      </c>
      <c r="BN200" s="34" t="str">
        <f>IF($Q200=G200,IF(COUNTIF(G200:$P200,G200)&gt;$R199,G200,$Q200),G200)</f>
        <v/>
      </c>
      <c r="BO200" s="34" t="str">
        <f>IF($Q200=H200,IF(COUNTIF(H200:$P200,H200)&gt;$R199,H200,$Q200),H200)</f>
        <v/>
      </c>
      <c r="BP200" s="34" t="str">
        <f>IF($Q200=I200,IF(COUNTIF(I200:$P200,I200)&gt;$R199,I200,$Q200),I200)</f>
        <v/>
      </c>
      <c r="BQ200" s="34" t="str">
        <f>IF($Q200=J200,IF(COUNTIF(J200:$P200,J200)&gt;$R199,J200,$Q200),J200)</f>
        <v/>
      </c>
      <c r="BR200" s="34" t="str">
        <f>IF($Q200=K200,IF(COUNTIF(K200:$P200,K200)&gt;$R199,K200,$Q200),K200)</f>
        <v/>
      </c>
      <c r="BS200" s="34" t="str">
        <f>IF($Q200=L200,IF(COUNTIF(L200:$P200,L200)&gt;$R199,L200,$Q200),L200)</f>
        <v/>
      </c>
      <c r="BT200" s="34" t="str">
        <f>IF($Q200=M200,IF(COUNTIF(M200:$P200,M200)&gt;$R199,M200,$Q200),M200)</f>
        <v/>
      </c>
      <c r="BU200" s="34" t="str">
        <f>IF($Q200=N200,IF(COUNTIF(N200:$P200,N200)&gt;$R199,N200,$Q200),N200)</f>
        <v/>
      </c>
      <c r="BV200" s="34" t="str">
        <f>IF($Q200=O200,IF(COUNTIF(O200:$P200,O200)&gt;$R199,O200,$Q200),O200)</f>
        <v/>
      </c>
      <c r="BW200" s="34" t="str">
        <f>IF($Q200=P200,IF(COUNTIF(P200:$P200,P200)&gt;$R199,P200,$Q200),P200)</f>
        <v/>
      </c>
      <c r="BX200" t="str">
        <f>IF(BX198&gt;0,BX198,BX199)</f>
        <v/>
      </c>
    </row>
    <row r="201" spans="1:76" ht="12.75" customHeight="1" x14ac:dyDescent="0.2">
      <c r="A201" s="347">
        <v>67</v>
      </c>
      <c r="B201" s="350"/>
      <c r="C201" s="344"/>
      <c r="D201" s="176" t="s">
        <v>38</v>
      </c>
      <c r="E201" s="252"/>
      <c r="F201" s="252"/>
      <c r="G201" s="252"/>
      <c r="H201" s="252"/>
      <c r="I201" s="252"/>
      <c r="J201" s="252"/>
      <c r="K201" s="252"/>
      <c r="L201" s="252"/>
      <c r="M201" s="175"/>
      <c r="N201" s="175"/>
      <c r="O201" s="175"/>
      <c r="P201" s="175"/>
      <c r="Q201" s="183" t="str">
        <f t="shared" ref="Q201" si="396">IF(BK201="","",BX203)</f>
        <v/>
      </c>
      <c r="R201" s="172"/>
      <c r="S201" s="341" t="str">
        <f>IF((COUNTBLANK(E201:Q201)+COUNTBLANK(E202:Q202)+COUNTBLANK(E203:Q203))/3=COUNTBLANK(E201:Q201),"","Bitte alle drei Zeilen ausfüllen")</f>
        <v/>
      </c>
      <c r="W201">
        <f t="shared" ref="W201:AH201" si="397">IF(E201=4.5,E202,0)</f>
        <v>0</v>
      </c>
      <c r="X201">
        <f t="shared" si="397"/>
        <v>0</v>
      </c>
      <c r="Y201">
        <f t="shared" si="397"/>
        <v>0</v>
      </c>
      <c r="Z201">
        <f t="shared" si="397"/>
        <v>0</v>
      </c>
      <c r="AA201">
        <f t="shared" si="397"/>
        <v>0</v>
      </c>
      <c r="AB201">
        <f t="shared" si="397"/>
        <v>0</v>
      </c>
      <c r="AC201">
        <f t="shared" si="397"/>
        <v>0</v>
      </c>
      <c r="AD201">
        <f t="shared" si="397"/>
        <v>0</v>
      </c>
      <c r="AE201">
        <f t="shared" si="397"/>
        <v>0</v>
      </c>
      <c r="AF201">
        <f t="shared" si="397"/>
        <v>0</v>
      </c>
      <c r="AG201">
        <f t="shared" si="397"/>
        <v>0</v>
      </c>
      <c r="AH201">
        <f t="shared" si="397"/>
        <v>0</v>
      </c>
      <c r="AJ201">
        <f t="shared" ref="AJ201:AU201" si="398">IF(E201=4.5,1,0)</f>
        <v>0</v>
      </c>
      <c r="AK201">
        <f t="shared" si="398"/>
        <v>0</v>
      </c>
      <c r="AL201">
        <f t="shared" si="398"/>
        <v>0</v>
      </c>
      <c r="AM201">
        <f t="shared" si="398"/>
        <v>0</v>
      </c>
      <c r="AN201">
        <f t="shared" si="398"/>
        <v>0</v>
      </c>
      <c r="AO201">
        <f t="shared" si="398"/>
        <v>0</v>
      </c>
      <c r="AP201">
        <f t="shared" si="398"/>
        <v>0</v>
      </c>
      <c r="AQ201">
        <f t="shared" si="398"/>
        <v>0</v>
      </c>
      <c r="AR201">
        <f t="shared" si="398"/>
        <v>0</v>
      </c>
      <c r="AS201">
        <f t="shared" si="398"/>
        <v>0</v>
      </c>
      <c r="AT201">
        <f t="shared" si="398"/>
        <v>0</v>
      </c>
      <c r="AU201">
        <f t="shared" si="398"/>
        <v>0</v>
      </c>
      <c r="BK201" s="340" t="str">
        <f>IF(ISNA(HLOOKUP(MAX($AY202:$BJ202),$AY202:$BJ203,2,FALSE)),"",IF(R202&gt;0,IF(COUNTIF($AY202:$BJ202,MAX($AY202:$BJ202))&gt;1,HLOOKUP(MAX($AY202:$BJ202),$AY202:$BJ203,2),HLOOKUP(MAX($AY202:$BJ202),$AY202:$BJ203,2,FALSE)),""))</f>
        <v/>
      </c>
      <c r="BL201" s="34">
        <f>IF(E203="",0,IF($Q203=E203,IF(COUNTIF(E203:$P203,E203)&gt;$R202,E201,$Q201),E201))</f>
        <v>0</v>
      </c>
      <c r="BM201" s="34">
        <f>IF(F203="",0,IF($Q203=F203,IF(COUNTIF(F203:$P203,F203)&gt;$R202,F201,$Q201),F201))</f>
        <v>0</v>
      </c>
      <c r="BN201" s="34">
        <f>IF(G203="",0,IF($Q203=G203,IF(COUNTIF(G203:$P203,G203)&gt;$R202,G201,$Q201),G201))</f>
        <v>0</v>
      </c>
      <c r="BO201" s="34">
        <f>IF(H203="",0,IF($Q203=H203,IF(COUNTIF(H203:$P203,H203)&gt;$R202,H201,$Q201),H201))</f>
        <v>0</v>
      </c>
      <c r="BP201" s="34">
        <f>IF(I203="",0,IF($Q203=I203,IF(COUNTIF(I203:$P203,I203)&gt;$R202,I201,$Q201),I201))</f>
        <v>0</v>
      </c>
      <c r="BQ201" s="34">
        <f>IF(J203="",0,IF($Q203=J203,IF(COUNTIF(J203:$P203,J203)&gt;$R202,J201,$Q201),J201))</f>
        <v>0</v>
      </c>
      <c r="BR201" s="34">
        <f>IF(K203="",0,IF($Q203=K203,IF(COUNTIF(K203:$P203,K203)&gt;$R202,K201,$Q201),K201))</f>
        <v>0</v>
      </c>
      <c r="BS201" s="34">
        <f>IF(L203="",0,IF($Q203=L203,IF(COUNTIF(L203:$P203,L203)&gt;$R202,L201,$Q201),L201))</f>
        <v>0</v>
      </c>
      <c r="BT201" s="34">
        <f>IF(M203="",0,IF($Q203=M203,IF(COUNTIF(M203:$P203,M203)&gt;$R202,M201,$Q201),M201))</f>
        <v>0</v>
      </c>
      <c r="BU201" s="34">
        <f>IF(N203="",0,IF($Q203=N203,IF(COUNTIF(N203:$P203,N203)&gt;$R202,N201,$Q201),N201))</f>
        <v>0</v>
      </c>
      <c r="BV201" s="34">
        <f>IF(O203="",0,IF($Q203=O203,IF(COUNTIF(O203:$P203,O203)&gt;$R202,O201,$Q201),O201))</f>
        <v>0</v>
      </c>
      <c r="BW201" s="34">
        <f>IF(P203="",0,IF($Q203=P203,IF(COUNTIF(P203:$P203,P203)&gt;$R202,P201,$Q201),P201))</f>
        <v>0</v>
      </c>
      <c r="BX201">
        <f>IF(P201="",IF(O201="",IF(N201="",IF(M201="",IF(L201="",IF(K201="",IF(J201="",IF(I201="",H201,I201),J201),K201),L201),M201),N201),O201),P201)</f>
        <v>0</v>
      </c>
    </row>
    <row r="202" spans="1:76" ht="12.75" customHeight="1" x14ac:dyDescent="0.2">
      <c r="A202" s="348"/>
      <c r="B202" s="351"/>
      <c r="C202" s="345"/>
      <c r="D202" s="176" t="s">
        <v>42</v>
      </c>
      <c r="E202" s="252"/>
      <c r="F202" s="252"/>
      <c r="G202" s="252"/>
      <c r="H202" s="252"/>
      <c r="I202" s="252"/>
      <c r="J202" s="252"/>
      <c r="K202" s="252"/>
      <c r="L202" s="252"/>
      <c r="M202" s="175"/>
      <c r="N202" s="175"/>
      <c r="O202" s="175"/>
      <c r="P202" s="175"/>
      <c r="Q202" s="183"/>
      <c r="R202" s="35">
        <f>IF(R201&lt;15,0,IF(R201&lt;30,1,IF(R201&lt;45,2,3)))</f>
        <v>0</v>
      </c>
      <c r="S202" s="342"/>
      <c r="AY202" t="str">
        <f t="shared" ref="AY202:BJ202" si="399">IF(AY203="","",COUNTIF($E203:$P203,AY203))</f>
        <v/>
      </c>
      <c r="AZ202" t="str">
        <f t="shared" si="399"/>
        <v/>
      </c>
      <c r="BA202" t="str">
        <f t="shared" si="399"/>
        <v/>
      </c>
      <c r="BB202" t="str">
        <f t="shared" si="399"/>
        <v/>
      </c>
      <c r="BC202" t="str">
        <f t="shared" si="399"/>
        <v/>
      </c>
      <c r="BD202" t="str">
        <f t="shared" si="399"/>
        <v/>
      </c>
      <c r="BE202" t="str">
        <f t="shared" si="399"/>
        <v/>
      </c>
      <c r="BF202" t="str">
        <f t="shared" si="399"/>
        <v/>
      </c>
      <c r="BG202" t="str">
        <f t="shared" si="399"/>
        <v/>
      </c>
      <c r="BH202" t="str">
        <f t="shared" si="399"/>
        <v/>
      </c>
      <c r="BI202" t="str">
        <f t="shared" si="399"/>
        <v/>
      </c>
      <c r="BJ202" t="str">
        <f t="shared" si="399"/>
        <v/>
      </c>
      <c r="BK202" s="340"/>
      <c r="BL202" s="34">
        <f>IF($Q203=E203,IF(COUNTIF(E203:$P203,E203)&gt;$R202,E202,$Q202),E202)</f>
        <v>0</v>
      </c>
      <c r="BM202" s="34">
        <f>IF($Q203=F203,IF(COUNTIF(F203:$P203,F203)&gt;$R202,F202,$Q202),F202)</f>
        <v>0</v>
      </c>
      <c r="BN202" s="34">
        <f>IF($Q203=G203,IF(COUNTIF(G203:$P203,G203)&gt;$R202,G202,$Q202),G202)</f>
        <v>0</v>
      </c>
      <c r="BO202" s="34">
        <f>IF($Q203=H203,IF(COUNTIF(H203:$P203,H203)&gt;$R202,H202,$Q202),H202)</f>
        <v>0</v>
      </c>
      <c r="BP202" s="34">
        <f>IF($Q203=I203,IF(COUNTIF(I203:$P203,I203)&gt;$R202,I202,$Q202),I202)</f>
        <v>0</v>
      </c>
      <c r="BQ202" s="34">
        <f>IF($Q203=J203,IF(COUNTIF(J203:$P203,J203)&gt;$R202,J202,$Q202),J202)</f>
        <v>0</v>
      </c>
      <c r="BR202" s="34">
        <f>IF($Q203=K203,IF(COUNTIF(K203:$P203,K203)&gt;$R202,K202,$Q202),K202)</f>
        <v>0</v>
      </c>
      <c r="BS202" s="34">
        <f>IF($Q203=L203,IF(COUNTIF(L203:$P203,L203)&gt;$R202,L202,$Q202),L202)</f>
        <v>0</v>
      </c>
      <c r="BT202" s="34">
        <f>IF($Q203=M203,IF(COUNTIF(M203:$P203,M203)&gt;$R202,M202,$Q202),M202)</f>
        <v>0</v>
      </c>
      <c r="BU202" s="34">
        <f>IF($Q203=N203,IF(COUNTIF(N203:$P203,N203)&gt;$R202,N202,$Q202),N202)</f>
        <v>0</v>
      </c>
      <c r="BV202" s="34">
        <f>IF($Q203=O203,IF(COUNTIF(O203:$P203,O203)&gt;$R202,O202,$Q202),O202)</f>
        <v>0</v>
      </c>
      <c r="BW202" s="34">
        <f>IF($Q203=P203,IF(COUNTIF(P203:$P203,P203)&gt;$R202,P202,$Q202),P202)</f>
        <v>0</v>
      </c>
      <c r="BX202" t="str">
        <f>IF(BX201="",IF(G201="",IF(F201="",E201,F201),G201),"")</f>
        <v/>
      </c>
    </row>
    <row r="203" spans="1:76" ht="12.75" customHeight="1" x14ac:dyDescent="0.2">
      <c r="A203" s="349"/>
      <c r="B203" s="352"/>
      <c r="C203" s="346"/>
      <c r="D203" s="177" t="s">
        <v>44</v>
      </c>
      <c r="E203" s="252" t="str">
        <f>IF(E201&gt;0,1,"")</f>
        <v/>
      </c>
      <c r="F203" s="252" t="str">
        <f t="shared" ref="F203:P203" si="400">IF(F201&gt;0,1,"")</f>
        <v/>
      </c>
      <c r="G203" s="252" t="str">
        <f t="shared" si="400"/>
        <v/>
      </c>
      <c r="H203" s="252" t="str">
        <f t="shared" si="400"/>
        <v/>
      </c>
      <c r="I203" s="252" t="str">
        <f t="shared" si="400"/>
        <v/>
      </c>
      <c r="J203" s="252" t="str">
        <f t="shared" si="400"/>
        <v/>
      </c>
      <c r="K203" s="252" t="str">
        <f t="shared" si="400"/>
        <v/>
      </c>
      <c r="L203" s="252" t="str">
        <f t="shared" si="400"/>
        <v/>
      </c>
      <c r="M203" s="175" t="str">
        <f t="shared" si="400"/>
        <v/>
      </c>
      <c r="N203" s="175" t="str">
        <f t="shared" si="400"/>
        <v/>
      </c>
      <c r="O203" s="175" t="str">
        <f t="shared" si="400"/>
        <v/>
      </c>
      <c r="P203" s="175" t="str">
        <f t="shared" si="400"/>
        <v/>
      </c>
      <c r="Q203" s="184" t="str">
        <f t="shared" ref="Q203" si="401">IF(BK201="","",BK201)</f>
        <v/>
      </c>
      <c r="R203" s="38" t="str">
        <f>IF(BK201="","",BK201)</f>
        <v/>
      </c>
      <c r="S203" s="343"/>
      <c r="AY203" t="str">
        <f>IF(E203="","",E203)</f>
        <v/>
      </c>
      <c r="AZ203" t="str">
        <f>IF(OR(E203=F203,COUNTIF($AY203:AY203,F203)&gt;0),"",F203)</f>
        <v/>
      </c>
      <c r="BA203" t="str">
        <f>IF(OR(F203=G203,COUNTIF($AY203:AZ203,G203)&gt;0),"",G203)</f>
        <v/>
      </c>
      <c r="BB203" t="str">
        <f>IF(OR(G203=H203,COUNTIF($AY203:BA203,H203)&gt;0),"",H203)</f>
        <v/>
      </c>
      <c r="BC203" t="str">
        <f>IF(OR(H203=I203,COUNTIF($AY203:BB203,I203)&gt;0),"",I203)</f>
        <v/>
      </c>
      <c r="BD203" t="str">
        <f>IF(OR(I203=J203,COUNTIF($AY203:BC203,J203)&gt;0),"",J203)</f>
        <v/>
      </c>
      <c r="BE203" t="str">
        <f>IF(OR(J203=K203,COUNTIF($AY203:BD203,K203)&gt;0),"",K203)</f>
        <v/>
      </c>
      <c r="BF203" t="str">
        <f>IF(OR(K203=L203,COUNTIF($AY203:BE203,L203)&gt;0),"",L203)</f>
        <v/>
      </c>
      <c r="BG203" t="str">
        <f>IF(OR(L203=M203,COUNTIF($AY203:BF203,M203)&gt;0),"",M203)</f>
        <v/>
      </c>
      <c r="BH203" t="str">
        <f>IF(OR(M203=N203,COUNTIF($AY203:BG203,N203)&gt;0),"",N203)</f>
        <v/>
      </c>
      <c r="BI203" t="str">
        <f>IF(OR(N203=O203,COUNTIF($AY203:BH203,O203)&gt;0),"",O203)</f>
        <v/>
      </c>
      <c r="BJ203" t="str">
        <f>IF(OR(O203=P203,COUNTIF($AY203:BI203,P203)&gt;0),"",P203)</f>
        <v/>
      </c>
      <c r="BK203" s="340"/>
      <c r="BL203" s="34" t="str">
        <f>IF($Q203=E203,IF(COUNTIF(E203:$P203,E203)&gt;$R202,E203,$Q203),E203)</f>
        <v/>
      </c>
      <c r="BM203" s="34" t="str">
        <f>IF($Q203=F203,IF(COUNTIF(F203:$P203,F203)&gt;$R202,F203,$Q203),F203)</f>
        <v/>
      </c>
      <c r="BN203" s="34" t="str">
        <f>IF($Q203=G203,IF(COUNTIF(G203:$P203,G203)&gt;$R202,G203,$Q203),G203)</f>
        <v/>
      </c>
      <c r="BO203" s="34" t="str">
        <f>IF($Q203=H203,IF(COUNTIF(H203:$P203,H203)&gt;$R202,H203,$Q203),H203)</f>
        <v/>
      </c>
      <c r="BP203" s="34" t="str">
        <f>IF($Q203=I203,IF(COUNTIF(I203:$P203,I203)&gt;$R202,I203,$Q203),I203)</f>
        <v/>
      </c>
      <c r="BQ203" s="34" t="str">
        <f>IF($Q203=J203,IF(COUNTIF(J203:$P203,J203)&gt;$R202,J203,$Q203),J203)</f>
        <v/>
      </c>
      <c r="BR203" s="34" t="str">
        <f>IF($Q203=K203,IF(COUNTIF(K203:$P203,K203)&gt;$R202,K203,$Q203),K203)</f>
        <v/>
      </c>
      <c r="BS203" s="34" t="str">
        <f>IF($Q203=L203,IF(COUNTIF(L203:$P203,L203)&gt;$R202,L203,$Q203),L203)</f>
        <v/>
      </c>
      <c r="BT203" s="34" t="str">
        <f>IF($Q203=M203,IF(COUNTIF(M203:$P203,M203)&gt;$R202,M203,$Q203),M203)</f>
        <v/>
      </c>
      <c r="BU203" s="34" t="str">
        <f>IF($Q203=N203,IF(COUNTIF(N203:$P203,N203)&gt;$R202,N203,$Q203),N203)</f>
        <v/>
      </c>
      <c r="BV203" s="34" t="str">
        <f>IF($Q203=O203,IF(COUNTIF(O203:$P203,O203)&gt;$R202,O203,$Q203),O203)</f>
        <v/>
      </c>
      <c r="BW203" s="34" t="str">
        <f>IF($Q203=P203,IF(COUNTIF(P203:$P203,P203)&gt;$R202,P203,$Q203),P203)</f>
        <v/>
      </c>
      <c r="BX203" t="str">
        <f>IF(BX201&gt;0,BX201,BX202)</f>
        <v/>
      </c>
    </row>
    <row r="204" spans="1:76" ht="12.75" customHeight="1" x14ac:dyDescent="0.2">
      <c r="A204" s="347">
        <v>68</v>
      </c>
      <c r="B204" s="350"/>
      <c r="C204" s="344"/>
      <c r="D204" s="176" t="s">
        <v>38</v>
      </c>
      <c r="E204" s="252"/>
      <c r="F204" s="252"/>
      <c r="G204" s="252"/>
      <c r="H204" s="252"/>
      <c r="I204" s="252"/>
      <c r="J204" s="252"/>
      <c r="K204" s="252"/>
      <c r="L204" s="252"/>
      <c r="M204" s="175"/>
      <c r="N204" s="175"/>
      <c r="O204" s="175"/>
      <c r="P204" s="175"/>
      <c r="Q204" s="183" t="str">
        <f t="shared" ref="Q204" si="402">IF(BK204="","",BX206)</f>
        <v/>
      </c>
      <c r="R204" s="172"/>
      <c r="S204" s="341" t="str">
        <f>IF((COUNTBLANK(E204:Q204)+COUNTBLANK(E205:Q205)+COUNTBLANK(E206:Q206))/3=COUNTBLANK(E204:Q204),"","Bitte alle drei Zeilen ausfüllen")</f>
        <v/>
      </c>
      <c r="W204">
        <f t="shared" ref="W204:AH204" si="403">IF(E204=4.5,E205,0)</f>
        <v>0</v>
      </c>
      <c r="X204">
        <f t="shared" si="403"/>
        <v>0</v>
      </c>
      <c r="Y204">
        <f t="shared" si="403"/>
        <v>0</v>
      </c>
      <c r="Z204">
        <f t="shared" si="403"/>
        <v>0</v>
      </c>
      <c r="AA204">
        <f t="shared" si="403"/>
        <v>0</v>
      </c>
      <c r="AB204">
        <f t="shared" si="403"/>
        <v>0</v>
      </c>
      <c r="AC204">
        <f t="shared" si="403"/>
        <v>0</v>
      </c>
      <c r="AD204">
        <f t="shared" si="403"/>
        <v>0</v>
      </c>
      <c r="AE204">
        <f t="shared" si="403"/>
        <v>0</v>
      </c>
      <c r="AF204">
        <f t="shared" si="403"/>
        <v>0</v>
      </c>
      <c r="AG204">
        <f t="shared" si="403"/>
        <v>0</v>
      </c>
      <c r="AH204">
        <f t="shared" si="403"/>
        <v>0</v>
      </c>
      <c r="AJ204">
        <f t="shared" ref="AJ204:AU204" si="404">IF(E204=4.5,1,0)</f>
        <v>0</v>
      </c>
      <c r="AK204">
        <f t="shared" si="404"/>
        <v>0</v>
      </c>
      <c r="AL204">
        <f t="shared" si="404"/>
        <v>0</v>
      </c>
      <c r="AM204">
        <f t="shared" si="404"/>
        <v>0</v>
      </c>
      <c r="AN204">
        <f t="shared" si="404"/>
        <v>0</v>
      </c>
      <c r="AO204">
        <f t="shared" si="404"/>
        <v>0</v>
      </c>
      <c r="AP204">
        <f t="shared" si="404"/>
        <v>0</v>
      </c>
      <c r="AQ204">
        <f t="shared" si="404"/>
        <v>0</v>
      </c>
      <c r="AR204">
        <f t="shared" si="404"/>
        <v>0</v>
      </c>
      <c r="AS204">
        <f t="shared" si="404"/>
        <v>0</v>
      </c>
      <c r="AT204">
        <f t="shared" si="404"/>
        <v>0</v>
      </c>
      <c r="AU204">
        <f t="shared" si="404"/>
        <v>0</v>
      </c>
      <c r="BK204" s="340" t="str">
        <f>IF(ISNA(HLOOKUP(MAX($AY205:$BJ205),$AY205:$BJ206,2,FALSE)),"",IF(R205&gt;0,IF(COUNTIF($AY205:$BJ205,MAX($AY205:$BJ205))&gt;1,HLOOKUP(MAX($AY205:$BJ205),$AY205:$BJ206,2),HLOOKUP(MAX($AY205:$BJ205),$AY205:$BJ206,2,FALSE)),""))</f>
        <v/>
      </c>
      <c r="BL204" s="34">
        <f>IF(E206="",0,IF($Q206=E206,IF(COUNTIF(E206:$P206,E206)&gt;$R205,E204,$Q204),E204))</f>
        <v>0</v>
      </c>
      <c r="BM204" s="34">
        <f>IF(F206="",0,IF($Q206=F206,IF(COUNTIF(F206:$P206,F206)&gt;$R205,F204,$Q204),F204))</f>
        <v>0</v>
      </c>
      <c r="BN204" s="34">
        <f>IF(G206="",0,IF($Q206=G206,IF(COUNTIF(G206:$P206,G206)&gt;$R205,G204,$Q204),G204))</f>
        <v>0</v>
      </c>
      <c r="BO204" s="34">
        <f>IF(H206="",0,IF($Q206=H206,IF(COUNTIF(H206:$P206,H206)&gt;$R205,H204,$Q204),H204))</f>
        <v>0</v>
      </c>
      <c r="BP204" s="34">
        <f>IF(I206="",0,IF($Q206=I206,IF(COUNTIF(I206:$P206,I206)&gt;$R205,I204,$Q204),I204))</f>
        <v>0</v>
      </c>
      <c r="BQ204" s="34">
        <f>IF(J206="",0,IF($Q206=J206,IF(COUNTIF(J206:$P206,J206)&gt;$R205,J204,$Q204),J204))</f>
        <v>0</v>
      </c>
      <c r="BR204" s="34">
        <f>IF(K206="",0,IF($Q206=K206,IF(COUNTIF(K206:$P206,K206)&gt;$R205,K204,$Q204),K204))</f>
        <v>0</v>
      </c>
      <c r="BS204" s="34">
        <f>IF(L206="",0,IF($Q206=L206,IF(COUNTIF(L206:$P206,L206)&gt;$R205,L204,$Q204),L204))</f>
        <v>0</v>
      </c>
      <c r="BT204" s="34">
        <f>IF(M206="",0,IF($Q206=M206,IF(COUNTIF(M206:$P206,M206)&gt;$R205,M204,$Q204),M204))</f>
        <v>0</v>
      </c>
      <c r="BU204" s="34">
        <f>IF(N206="",0,IF($Q206=N206,IF(COUNTIF(N206:$P206,N206)&gt;$R205,N204,$Q204),N204))</f>
        <v>0</v>
      </c>
      <c r="BV204" s="34">
        <f>IF(O206="",0,IF($Q206=O206,IF(COUNTIF(O206:$P206,O206)&gt;$R205,O204,$Q204),O204))</f>
        <v>0</v>
      </c>
      <c r="BW204" s="34">
        <f>IF(P206="",0,IF($Q206=P206,IF(COUNTIF(P206:$P206,P206)&gt;$R205,P204,$Q204),P204))</f>
        <v>0</v>
      </c>
      <c r="BX204">
        <f>IF(P204="",IF(O204="",IF(N204="",IF(M204="",IF(L204="",IF(K204="",IF(J204="",IF(I204="",H204,I204),J204),K204),L204),M204),N204),O204),P204)</f>
        <v>0</v>
      </c>
    </row>
    <row r="205" spans="1:76" ht="12.75" customHeight="1" x14ac:dyDescent="0.2">
      <c r="A205" s="348"/>
      <c r="B205" s="351"/>
      <c r="C205" s="345"/>
      <c r="D205" s="176" t="s">
        <v>42</v>
      </c>
      <c r="E205" s="252"/>
      <c r="F205" s="252"/>
      <c r="G205" s="252"/>
      <c r="H205" s="252"/>
      <c r="I205" s="252"/>
      <c r="J205" s="252"/>
      <c r="K205" s="252"/>
      <c r="L205" s="252"/>
      <c r="M205" s="175"/>
      <c r="N205" s="175"/>
      <c r="O205" s="175"/>
      <c r="P205" s="175"/>
      <c r="Q205" s="183"/>
      <c r="R205" s="35">
        <f>IF(R204&lt;15,0,IF(R204&lt;30,1,IF(R204&lt;45,2,3)))</f>
        <v>0</v>
      </c>
      <c r="S205" s="342"/>
      <c r="AY205" t="str">
        <f t="shared" ref="AY205:BJ205" si="405">IF(AY206="","",COUNTIF($E206:$P206,AY206))</f>
        <v/>
      </c>
      <c r="AZ205" t="str">
        <f t="shared" si="405"/>
        <v/>
      </c>
      <c r="BA205" t="str">
        <f t="shared" si="405"/>
        <v/>
      </c>
      <c r="BB205" t="str">
        <f t="shared" si="405"/>
        <v/>
      </c>
      <c r="BC205" t="str">
        <f t="shared" si="405"/>
        <v/>
      </c>
      <c r="BD205" t="str">
        <f t="shared" si="405"/>
        <v/>
      </c>
      <c r="BE205" t="str">
        <f t="shared" si="405"/>
        <v/>
      </c>
      <c r="BF205" t="str">
        <f t="shared" si="405"/>
        <v/>
      </c>
      <c r="BG205" t="str">
        <f t="shared" si="405"/>
        <v/>
      </c>
      <c r="BH205" t="str">
        <f t="shared" si="405"/>
        <v/>
      </c>
      <c r="BI205" t="str">
        <f t="shared" si="405"/>
        <v/>
      </c>
      <c r="BJ205" t="str">
        <f t="shared" si="405"/>
        <v/>
      </c>
      <c r="BK205" s="340"/>
      <c r="BL205" s="34">
        <f>IF($Q206=E206,IF(COUNTIF(E206:$P206,E206)&gt;$R205,E205,$Q205),E205)</f>
        <v>0</v>
      </c>
      <c r="BM205" s="34">
        <f>IF($Q206=F206,IF(COUNTIF(F206:$P206,F206)&gt;$R205,F205,$Q205),F205)</f>
        <v>0</v>
      </c>
      <c r="BN205" s="34">
        <f>IF($Q206=G206,IF(COUNTIF(G206:$P206,G206)&gt;$R205,G205,$Q205),G205)</f>
        <v>0</v>
      </c>
      <c r="BO205" s="34">
        <f>IF($Q206=H206,IF(COUNTIF(H206:$P206,H206)&gt;$R205,H205,$Q205),H205)</f>
        <v>0</v>
      </c>
      <c r="BP205" s="34">
        <f>IF($Q206=I206,IF(COUNTIF(I206:$P206,I206)&gt;$R205,I205,$Q205),I205)</f>
        <v>0</v>
      </c>
      <c r="BQ205" s="34">
        <f>IF($Q206=J206,IF(COUNTIF(J206:$P206,J206)&gt;$R205,J205,$Q205),J205)</f>
        <v>0</v>
      </c>
      <c r="BR205" s="34">
        <f>IF($Q206=K206,IF(COUNTIF(K206:$P206,K206)&gt;$R205,K205,$Q205),K205)</f>
        <v>0</v>
      </c>
      <c r="BS205" s="34">
        <f>IF($Q206=L206,IF(COUNTIF(L206:$P206,L206)&gt;$R205,L205,$Q205),L205)</f>
        <v>0</v>
      </c>
      <c r="BT205" s="34">
        <f>IF($Q206=M206,IF(COUNTIF(M206:$P206,M206)&gt;$R205,M205,$Q205),M205)</f>
        <v>0</v>
      </c>
      <c r="BU205" s="34">
        <f>IF($Q206=N206,IF(COUNTIF(N206:$P206,N206)&gt;$R205,N205,$Q205),N205)</f>
        <v>0</v>
      </c>
      <c r="BV205" s="34">
        <f>IF($Q206=O206,IF(COUNTIF(O206:$P206,O206)&gt;$R205,O205,$Q205),O205)</f>
        <v>0</v>
      </c>
      <c r="BW205" s="34">
        <f>IF($Q206=P206,IF(COUNTIF(P206:$P206,P206)&gt;$R205,P205,$Q205),P205)</f>
        <v>0</v>
      </c>
      <c r="BX205" t="str">
        <f>IF(BX204="",IF(G204="",IF(F204="",E204,F204),G204),"")</f>
        <v/>
      </c>
    </row>
    <row r="206" spans="1:76" ht="12.75" customHeight="1" x14ac:dyDescent="0.2">
      <c r="A206" s="349"/>
      <c r="B206" s="352"/>
      <c r="C206" s="346"/>
      <c r="D206" s="177" t="s">
        <v>44</v>
      </c>
      <c r="E206" s="252" t="str">
        <f>IF(E204&gt;0,1,"")</f>
        <v/>
      </c>
      <c r="F206" s="252" t="str">
        <f t="shared" ref="F206:P206" si="406">IF(F204&gt;0,1,"")</f>
        <v/>
      </c>
      <c r="G206" s="252" t="str">
        <f t="shared" si="406"/>
        <v/>
      </c>
      <c r="H206" s="252" t="str">
        <f t="shared" si="406"/>
        <v/>
      </c>
      <c r="I206" s="252" t="str">
        <f t="shared" si="406"/>
        <v/>
      </c>
      <c r="J206" s="252" t="str">
        <f t="shared" si="406"/>
        <v/>
      </c>
      <c r="K206" s="252" t="str">
        <f t="shared" si="406"/>
        <v/>
      </c>
      <c r="L206" s="252" t="str">
        <f t="shared" si="406"/>
        <v/>
      </c>
      <c r="M206" s="175" t="str">
        <f t="shared" si="406"/>
        <v/>
      </c>
      <c r="N206" s="175" t="str">
        <f t="shared" si="406"/>
        <v/>
      </c>
      <c r="O206" s="175" t="str">
        <f t="shared" si="406"/>
        <v/>
      </c>
      <c r="P206" s="175" t="str">
        <f t="shared" si="406"/>
        <v/>
      </c>
      <c r="Q206" s="184" t="str">
        <f t="shared" ref="Q206" si="407">IF(BK204="","",BK204)</f>
        <v/>
      </c>
      <c r="R206" s="38" t="str">
        <f>IF(BK204="","",BK204)</f>
        <v/>
      </c>
      <c r="S206" s="343"/>
      <c r="AY206" t="str">
        <f>IF(E206="","",E206)</f>
        <v/>
      </c>
      <c r="AZ206" t="str">
        <f>IF(OR(E206=F206,COUNTIF($AY206:AY206,F206)&gt;0),"",F206)</f>
        <v/>
      </c>
      <c r="BA206" t="str">
        <f>IF(OR(F206=G206,COUNTIF($AY206:AZ206,G206)&gt;0),"",G206)</f>
        <v/>
      </c>
      <c r="BB206" t="str">
        <f>IF(OR(G206=H206,COUNTIF($AY206:BA206,H206)&gt;0),"",H206)</f>
        <v/>
      </c>
      <c r="BC206" t="str">
        <f>IF(OR(H206=I206,COUNTIF($AY206:BB206,I206)&gt;0),"",I206)</f>
        <v/>
      </c>
      <c r="BD206" t="str">
        <f>IF(OR(I206=J206,COUNTIF($AY206:BC206,J206)&gt;0),"",J206)</f>
        <v/>
      </c>
      <c r="BE206" t="str">
        <f>IF(OR(J206=K206,COUNTIF($AY206:BD206,K206)&gt;0),"",K206)</f>
        <v/>
      </c>
      <c r="BF206" t="str">
        <f>IF(OR(K206=L206,COUNTIF($AY206:BE206,L206)&gt;0),"",L206)</f>
        <v/>
      </c>
      <c r="BG206" t="str">
        <f>IF(OR(L206=M206,COUNTIF($AY206:BF206,M206)&gt;0),"",M206)</f>
        <v/>
      </c>
      <c r="BH206" t="str">
        <f>IF(OR(M206=N206,COUNTIF($AY206:BG206,N206)&gt;0),"",N206)</f>
        <v/>
      </c>
      <c r="BI206" t="str">
        <f>IF(OR(N206=O206,COUNTIF($AY206:BH206,O206)&gt;0),"",O206)</f>
        <v/>
      </c>
      <c r="BJ206" t="str">
        <f>IF(OR(O206=P206,COUNTIF($AY206:BI206,P206)&gt;0),"",P206)</f>
        <v/>
      </c>
      <c r="BK206" s="340"/>
      <c r="BL206" s="34" t="str">
        <f>IF($Q206=E206,IF(COUNTIF(E206:$P206,E206)&gt;$R205,E206,$Q206),E206)</f>
        <v/>
      </c>
      <c r="BM206" s="34" t="str">
        <f>IF($Q206=F206,IF(COUNTIF(F206:$P206,F206)&gt;$R205,F206,$Q206),F206)</f>
        <v/>
      </c>
      <c r="BN206" s="34" t="str">
        <f>IF($Q206=G206,IF(COUNTIF(G206:$P206,G206)&gt;$R205,G206,$Q206),G206)</f>
        <v/>
      </c>
      <c r="BO206" s="34" t="str">
        <f>IF($Q206=H206,IF(COUNTIF(H206:$P206,H206)&gt;$R205,H206,$Q206),H206)</f>
        <v/>
      </c>
      <c r="BP206" s="34" t="str">
        <f>IF($Q206=I206,IF(COUNTIF(I206:$P206,I206)&gt;$R205,I206,$Q206),I206)</f>
        <v/>
      </c>
      <c r="BQ206" s="34" t="str">
        <f>IF($Q206=J206,IF(COUNTIF(J206:$P206,J206)&gt;$R205,J206,$Q206),J206)</f>
        <v/>
      </c>
      <c r="BR206" s="34" t="str">
        <f>IF($Q206=K206,IF(COUNTIF(K206:$P206,K206)&gt;$R205,K206,$Q206),K206)</f>
        <v/>
      </c>
      <c r="BS206" s="34" t="str">
        <f>IF($Q206=L206,IF(COUNTIF(L206:$P206,L206)&gt;$R205,L206,$Q206),L206)</f>
        <v/>
      </c>
      <c r="BT206" s="34" t="str">
        <f>IF($Q206=M206,IF(COUNTIF(M206:$P206,M206)&gt;$R205,M206,$Q206),M206)</f>
        <v/>
      </c>
      <c r="BU206" s="34" t="str">
        <f>IF($Q206=N206,IF(COUNTIF(N206:$P206,N206)&gt;$R205,N206,$Q206),N206)</f>
        <v/>
      </c>
      <c r="BV206" s="34" t="str">
        <f>IF($Q206=O206,IF(COUNTIF(O206:$P206,O206)&gt;$R205,O206,$Q206),O206)</f>
        <v/>
      </c>
      <c r="BW206" s="34" t="str">
        <f>IF($Q206=P206,IF(COUNTIF(P206:$P206,P206)&gt;$R205,P206,$Q206),P206)</f>
        <v/>
      </c>
      <c r="BX206" t="str">
        <f>IF(BX204&gt;0,BX204,BX205)</f>
        <v/>
      </c>
    </row>
    <row r="207" spans="1:76" ht="12.75" customHeight="1" x14ac:dyDescent="0.2">
      <c r="A207" s="347">
        <v>69</v>
      </c>
      <c r="B207" s="350"/>
      <c r="C207" s="344"/>
      <c r="D207" s="176" t="s">
        <v>38</v>
      </c>
      <c r="E207" s="252"/>
      <c r="F207" s="252"/>
      <c r="G207" s="252"/>
      <c r="H207" s="252"/>
      <c r="I207" s="252"/>
      <c r="J207" s="252"/>
      <c r="K207" s="252"/>
      <c r="L207" s="252"/>
      <c r="M207" s="175"/>
      <c r="N207" s="175"/>
      <c r="O207" s="175"/>
      <c r="P207" s="175"/>
      <c r="Q207" s="183" t="str">
        <f t="shared" ref="Q207" si="408">IF(BK207="","",BX209)</f>
        <v/>
      </c>
      <c r="R207" s="172"/>
      <c r="S207" s="341" t="str">
        <f>IF((COUNTBLANK(E207:Q207)+COUNTBLANK(E208:Q208)+COUNTBLANK(E209:Q209))/3=COUNTBLANK(E207:Q207),"","Bitte alle drei Zeilen ausfüllen")</f>
        <v/>
      </c>
      <c r="W207">
        <f t="shared" ref="W207:AH207" si="409">IF(E207=4.5,E208,0)</f>
        <v>0</v>
      </c>
      <c r="X207">
        <f t="shared" si="409"/>
        <v>0</v>
      </c>
      <c r="Y207">
        <f t="shared" si="409"/>
        <v>0</v>
      </c>
      <c r="Z207">
        <f t="shared" si="409"/>
        <v>0</v>
      </c>
      <c r="AA207">
        <f t="shared" si="409"/>
        <v>0</v>
      </c>
      <c r="AB207">
        <f t="shared" si="409"/>
        <v>0</v>
      </c>
      <c r="AC207">
        <f t="shared" si="409"/>
        <v>0</v>
      </c>
      <c r="AD207">
        <f t="shared" si="409"/>
        <v>0</v>
      </c>
      <c r="AE207">
        <f t="shared" si="409"/>
        <v>0</v>
      </c>
      <c r="AF207">
        <f t="shared" si="409"/>
        <v>0</v>
      </c>
      <c r="AG207">
        <f t="shared" si="409"/>
        <v>0</v>
      </c>
      <c r="AH207">
        <f t="shared" si="409"/>
        <v>0</v>
      </c>
      <c r="AJ207">
        <f t="shared" ref="AJ207:AU207" si="410">IF(E207=4.5,1,0)</f>
        <v>0</v>
      </c>
      <c r="AK207">
        <f t="shared" si="410"/>
        <v>0</v>
      </c>
      <c r="AL207">
        <f t="shared" si="410"/>
        <v>0</v>
      </c>
      <c r="AM207">
        <f t="shared" si="410"/>
        <v>0</v>
      </c>
      <c r="AN207">
        <f t="shared" si="410"/>
        <v>0</v>
      </c>
      <c r="AO207">
        <f t="shared" si="410"/>
        <v>0</v>
      </c>
      <c r="AP207">
        <f t="shared" si="410"/>
        <v>0</v>
      </c>
      <c r="AQ207">
        <f t="shared" si="410"/>
        <v>0</v>
      </c>
      <c r="AR207">
        <f t="shared" si="410"/>
        <v>0</v>
      </c>
      <c r="AS207">
        <f t="shared" si="410"/>
        <v>0</v>
      </c>
      <c r="AT207">
        <f t="shared" si="410"/>
        <v>0</v>
      </c>
      <c r="AU207">
        <f t="shared" si="410"/>
        <v>0</v>
      </c>
      <c r="BK207" s="340" t="str">
        <f>IF(ISNA(HLOOKUP(MAX($AY208:$BJ208),$AY208:$BJ209,2,FALSE)),"",IF(R208&gt;0,IF(COUNTIF($AY208:$BJ208,MAX($AY208:$BJ208))&gt;1,HLOOKUP(MAX($AY208:$BJ208),$AY208:$BJ209,2),HLOOKUP(MAX($AY208:$BJ208),$AY208:$BJ209,2,FALSE)),""))</f>
        <v/>
      </c>
      <c r="BL207" s="34">
        <f>IF(E209="",0,IF($Q209=E209,IF(COUNTIF(E209:$P209,E209)&gt;$R208,E207,$Q207),E207))</f>
        <v>0</v>
      </c>
      <c r="BM207" s="34">
        <f>IF(F209="",0,IF($Q209=F209,IF(COUNTIF(F209:$P209,F209)&gt;$R208,F207,$Q207),F207))</f>
        <v>0</v>
      </c>
      <c r="BN207" s="34">
        <f>IF(G209="",0,IF($Q209=G209,IF(COUNTIF(G209:$P209,G209)&gt;$R208,G207,$Q207),G207))</f>
        <v>0</v>
      </c>
      <c r="BO207" s="34">
        <f>IF(H209="",0,IF($Q209=H209,IF(COUNTIF(H209:$P209,H209)&gt;$R208,H207,$Q207),H207))</f>
        <v>0</v>
      </c>
      <c r="BP207" s="34">
        <f>IF(I209="",0,IF($Q209=I209,IF(COUNTIF(I209:$P209,I209)&gt;$R208,I207,$Q207),I207))</f>
        <v>0</v>
      </c>
      <c r="BQ207" s="34">
        <f>IF(J209="",0,IF($Q209=J209,IF(COUNTIF(J209:$P209,J209)&gt;$R208,J207,$Q207),J207))</f>
        <v>0</v>
      </c>
      <c r="BR207" s="34">
        <f>IF(K209="",0,IF($Q209=K209,IF(COUNTIF(K209:$P209,K209)&gt;$R208,K207,$Q207),K207))</f>
        <v>0</v>
      </c>
      <c r="BS207" s="34">
        <f>IF(L209="",0,IF($Q209=L209,IF(COUNTIF(L209:$P209,L209)&gt;$R208,L207,$Q207),L207))</f>
        <v>0</v>
      </c>
      <c r="BT207" s="34">
        <f>IF(M209="",0,IF($Q209=M209,IF(COUNTIF(M209:$P209,M209)&gt;$R208,M207,$Q207),M207))</f>
        <v>0</v>
      </c>
      <c r="BU207" s="34">
        <f>IF(N209="",0,IF($Q209=N209,IF(COUNTIF(N209:$P209,N209)&gt;$R208,N207,$Q207),N207))</f>
        <v>0</v>
      </c>
      <c r="BV207" s="34">
        <f>IF(O209="",0,IF($Q209=O209,IF(COUNTIF(O209:$P209,O209)&gt;$R208,O207,$Q207),O207))</f>
        <v>0</v>
      </c>
      <c r="BW207" s="34">
        <f>IF(P209="",0,IF($Q209=P209,IF(COUNTIF(P209:$P209,P209)&gt;$R208,P207,$Q207),P207))</f>
        <v>0</v>
      </c>
      <c r="BX207">
        <f>IF(P207="",IF(O207="",IF(N207="",IF(M207="",IF(L207="",IF(K207="",IF(J207="",IF(I207="",H207,I207),J207),K207),L207),M207),N207),O207),P207)</f>
        <v>0</v>
      </c>
    </row>
    <row r="208" spans="1:76" ht="12.75" customHeight="1" x14ac:dyDescent="0.2">
      <c r="A208" s="348"/>
      <c r="B208" s="351"/>
      <c r="C208" s="345"/>
      <c r="D208" s="176" t="s">
        <v>42</v>
      </c>
      <c r="E208" s="252"/>
      <c r="F208" s="252"/>
      <c r="G208" s="252"/>
      <c r="H208" s="252"/>
      <c r="I208" s="252"/>
      <c r="J208" s="252"/>
      <c r="K208" s="252"/>
      <c r="L208" s="252"/>
      <c r="M208" s="175"/>
      <c r="N208" s="175"/>
      <c r="O208" s="175"/>
      <c r="P208" s="175"/>
      <c r="Q208" s="183"/>
      <c r="R208" s="35">
        <f>IF(R207&lt;15,0,IF(R207&lt;30,1,IF(R207&lt;45,2,3)))</f>
        <v>0</v>
      </c>
      <c r="S208" s="342"/>
      <c r="AY208" t="str">
        <f t="shared" ref="AY208:BJ208" si="411">IF(AY209="","",COUNTIF($E209:$P209,AY209))</f>
        <v/>
      </c>
      <c r="AZ208" t="str">
        <f t="shared" si="411"/>
        <v/>
      </c>
      <c r="BA208" t="str">
        <f t="shared" si="411"/>
        <v/>
      </c>
      <c r="BB208" t="str">
        <f t="shared" si="411"/>
        <v/>
      </c>
      <c r="BC208" t="str">
        <f t="shared" si="411"/>
        <v/>
      </c>
      <c r="BD208" t="str">
        <f t="shared" si="411"/>
        <v/>
      </c>
      <c r="BE208" t="str">
        <f t="shared" si="411"/>
        <v/>
      </c>
      <c r="BF208" t="str">
        <f t="shared" si="411"/>
        <v/>
      </c>
      <c r="BG208" t="str">
        <f t="shared" si="411"/>
        <v/>
      </c>
      <c r="BH208" t="str">
        <f t="shared" si="411"/>
        <v/>
      </c>
      <c r="BI208" t="str">
        <f t="shared" si="411"/>
        <v/>
      </c>
      <c r="BJ208" t="str">
        <f t="shared" si="411"/>
        <v/>
      </c>
      <c r="BK208" s="340"/>
      <c r="BL208" s="34">
        <f>IF($Q209=E209,IF(COUNTIF(E209:$P209,E209)&gt;$R208,E208,$Q208),E208)</f>
        <v>0</v>
      </c>
      <c r="BM208" s="34">
        <f>IF($Q209=F209,IF(COUNTIF(F209:$P209,F209)&gt;$R208,F208,$Q208),F208)</f>
        <v>0</v>
      </c>
      <c r="BN208" s="34">
        <f>IF($Q209=G209,IF(COUNTIF(G209:$P209,G209)&gt;$R208,G208,$Q208),G208)</f>
        <v>0</v>
      </c>
      <c r="BO208" s="34">
        <f>IF($Q209=H209,IF(COUNTIF(H209:$P209,H209)&gt;$R208,H208,$Q208),H208)</f>
        <v>0</v>
      </c>
      <c r="BP208" s="34">
        <f>IF($Q209=I209,IF(COUNTIF(I209:$P209,I209)&gt;$R208,I208,$Q208),I208)</f>
        <v>0</v>
      </c>
      <c r="BQ208" s="34">
        <f>IF($Q209=J209,IF(COUNTIF(J209:$P209,J209)&gt;$R208,J208,$Q208),J208)</f>
        <v>0</v>
      </c>
      <c r="BR208" s="34">
        <f>IF($Q209=K209,IF(COUNTIF(K209:$P209,K209)&gt;$R208,K208,$Q208),K208)</f>
        <v>0</v>
      </c>
      <c r="BS208" s="34">
        <f>IF($Q209=L209,IF(COUNTIF(L209:$P209,L209)&gt;$R208,L208,$Q208),L208)</f>
        <v>0</v>
      </c>
      <c r="BT208" s="34">
        <f>IF($Q209=M209,IF(COUNTIF(M209:$P209,M209)&gt;$R208,M208,$Q208),M208)</f>
        <v>0</v>
      </c>
      <c r="BU208" s="34">
        <f>IF($Q209=N209,IF(COUNTIF(N209:$P209,N209)&gt;$R208,N208,$Q208),N208)</f>
        <v>0</v>
      </c>
      <c r="BV208" s="34">
        <f>IF($Q209=O209,IF(COUNTIF(O209:$P209,O209)&gt;$R208,O208,$Q208),O208)</f>
        <v>0</v>
      </c>
      <c r="BW208" s="34">
        <f>IF($Q209=P209,IF(COUNTIF(P209:$P209,P209)&gt;$R208,P208,$Q208),P208)</f>
        <v>0</v>
      </c>
      <c r="BX208" t="str">
        <f>IF(BX207="",IF(G207="",IF(F207="",E207,F207),G207),"")</f>
        <v/>
      </c>
    </row>
    <row r="209" spans="1:76" ht="12.75" customHeight="1" x14ac:dyDescent="0.2">
      <c r="A209" s="349"/>
      <c r="B209" s="352"/>
      <c r="C209" s="346"/>
      <c r="D209" s="177" t="s">
        <v>44</v>
      </c>
      <c r="E209" s="252" t="str">
        <f>IF(E207&gt;0,1,"")</f>
        <v/>
      </c>
      <c r="F209" s="252" t="str">
        <f t="shared" ref="F209:P209" si="412">IF(F207&gt;0,1,"")</f>
        <v/>
      </c>
      <c r="G209" s="252" t="str">
        <f t="shared" si="412"/>
        <v/>
      </c>
      <c r="H209" s="252" t="str">
        <f t="shared" si="412"/>
        <v/>
      </c>
      <c r="I209" s="252" t="str">
        <f t="shared" si="412"/>
        <v/>
      </c>
      <c r="J209" s="252" t="str">
        <f t="shared" si="412"/>
        <v/>
      </c>
      <c r="K209" s="252" t="str">
        <f t="shared" si="412"/>
        <v/>
      </c>
      <c r="L209" s="252" t="str">
        <f t="shared" si="412"/>
        <v/>
      </c>
      <c r="M209" s="175" t="str">
        <f t="shared" si="412"/>
        <v/>
      </c>
      <c r="N209" s="175" t="str">
        <f t="shared" si="412"/>
        <v/>
      </c>
      <c r="O209" s="175" t="str">
        <f t="shared" si="412"/>
        <v/>
      </c>
      <c r="P209" s="175" t="str">
        <f t="shared" si="412"/>
        <v/>
      </c>
      <c r="Q209" s="184" t="str">
        <f t="shared" ref="Q209" si="413">IF(BK207="","",BK207)</f>
        <v/>
      </c>
      <c r="R209" s="38" t="str">
        <f>IF(BK207="","",BK207)</f>
        <v/>
      </c>
      <c r="S209" s="343"/>
      <c r="AY209" t="str">
        <f>IF(E209="","",E209)</f>
        <v/>
      </c>
      <c r="AZ209" t="str">
        <f>IF(OR(E209=F209,COUNTIF($AY209:AY209,F209)&gt;0),"",F209)</f>
        <v/>
      </c>
      <c r="BA209" t="str">
        <f>IF(OR(F209=G209,COUNTIF($AY209:AZ209,G209)&gt;0),"",G209)</f>
        <v/>
      </c>
      <c r="BB209" t="str">
        <f>IF(OR(G209=H209,COUNTIF($AY209:BA209,H209)&gt;0),"",H209)</f>
        <v/>
      </c>
      <c r="BC209" t="str">
        <f>IF(OR(H209=I209,COUNTIF($AY209:BB209,I209)&gt;0),"",I209)</f>
        <v/>
      </c>
      <c r="BD209" t="str">
        <f>IF(OR(I209=J209,COUNTIF($AY209:BC209,J209)&gt;0),"",J209)</f>
        <v/>
      </c>
      <c r="BE209" t="str">
        <f>IF(OR(J209=K209,COUNTIF($AY209:BD209,K209)&gt;0),"",K209)</f>
        <v/>
      </c>
      <c r="BF209" t="str">
        <f>IF(OR(K209=L209,COUNTIF($AY209:BE209,L209)&gt;0),"",L209)</f>
        <v/>
      </c>
      <c r="BG209" t="str">
        <f>IF(OR(L209=M209,COUNTIF($AY209:BF209,M209)&gt;0),"",M209)</f>
        <v/>
      </c>
      <c r="BH209" t="str">
        <f>IF(OR(M209=N209,COUNTIF($AY209:BG209,N209)&gt;0),"",N209)</f>
        <v/>
      </c>
      <c r="BI209" t="str">
        <f>IF(OR(N209=O209,COUNTIF($AY209:BH209,O209)&gt;0),"",O209)</f>
        <v/>
      </c>
      <c r="BJ209" t="str">
        <f>IF(OR(O209=P209,COUNTIF($AY209:BI209,P209)&gt;0),"",P209)</f>
        <v/>
      </c>
      <c r="BK209" s="340"/>
      <c r="BL209" s="34" t="str">
        <f>IF($Q209=E209,IF(COUNTIF(E209:$P209,E209)&gt;$R208,E209,$Q209),E209)</f>
        <v/>
      </c>
      <c r="BM209" s="34" t="str">
        <f>IF($Q209=F209,IF(COUNTIF(F209:$P209,F209)&gt;$R208,F209,$Q209),F209)</f>
        <v/>
      </c>
      <c r="BN209" s="34" t="str">
        <f>IF($Q209=G209,IF(COUNTIF(G209:$P209,G209)&gt;$R208,G209,$Q209),G209)</f>
        <v/>
      </c>
      <c r="BO209" s="34" t="str">
        <f>IF($Q209=H209,IF(COUNTIF(H209:$P209,H209)&gt;$R208,H209,$Q209),H209)</f>
        <v/>
      </c>
      <c r="BP209" s="34" t="str">
        <f>IF($Q209=I209,IF(COUNTIF(I209:$P209,I209)&gt;$R208,I209,$Q209),I209)</f>
        <v/>
      </c>
      <c r="BQ209" s="34" t="str">
        <f>IF($Q209=J209,IF(COUNTIF(J209:$P209,J209)&gt;$R208,J209,$Q209),J209)</f>
        <v/>
      </c>
      <c r="BR209" s="34" t="str">
        <f>IF($Q209=K209,IF(COUNTIF(K209:$P209,K209)&gt;$R208,K209,$Q209),K209)</f>
        <v/>
      </c>
      <c r="BS209" s="34" t="str">
        <f>IF($Q209=L209,IF(COUNTIF(L209:$P209,L209)&gt;$R208,L209,$Q209),L209)</f>
        <v/>
      </c>
      <c r="BT209" s="34" t="str">
        <f>IF($Q209=M209,IF(COUNTIF(M209:$P209,M209)&gt;$R208,M209,$Q209),M209)</f>
        <v/>
      </c>
      <c r="BU209" s="34" t="str">
        <f>IF($Q209=N209,IF(COUNTIF(N209:$P209,N209)&gt;$R208,N209,$Q209),N209)</f>
        <v/>
      </c>
      <c r="BV209" s="34" t="str">
        <f>IF($Q209=O209,IF(COUNTIF(O209:$P209,O209)&gt;$R208,O209,$Q209),O209)</f>
        <v/>
      </c>
      <c r="BW209" s="34" t="str">
        <f>IF($Q209=P209,IF(COUNTIF(P209:$P209,P209)&gt;$R208,P209,$Q209),P209)</f>
        <v/>
      </c>
      <c r="BX209" t="str">
        <f>IF(BX207&gt;0,BX207,BX208)</f>
        <v/>
      </c>
    </row>
    <row r="210" spans="1:76" ht="12.75" customHeight="1" x14ac:dyDescent="0.2">
      <c r="A210" s="347">
        <v>70</v>
      </c>
      <c r="B210" s="350"/>
      <c r="C210" s="344"/>
      <c r="D210" s="176" t="s">
        <v>38</v>
      </c>
      <c r="E210" s="252"/>
      <c r="F210" s="252"/>
      <c r="G210" s="252"/>
      <c r="H210" s="252"/>
      <c r="I210" s="252"/>
      <c r="J210" s="252"/>
      <c r="K210" s="252"/>
      <c r="L210" s="252"/>
      <c r="M210" s="175"/>
      <c r="N210" s="175"/>
      <c r="O210" s="175"/>
      <c r="P210" s="175"/>
      <c r="Q210" s="183" t="str">
        <f t="shared" ref="Q210" si="414">IF(BK210="","",BX212)</f>
        <v/>
      </c>
      <c r="R210" s="172"/>
      <c r="S210" s="341" t="str">
        <f>IF((COUNTBLANK(E210:Q210)+COUNTBLANK(E211:Q211)+COUNTBLANK(E212:Q212))/3=COUNTBLANK(E210:Q210),"","Bitte alle drei Zeilen ausfüllen")</f>
        <v/>
      </c>
      <c r="W210">
        <f t="shared" ref="W210:AH210" si="415">IF(E210=4.5,E211,0)</f>
        <v>0</v>
      </c>
      <c r="X210">
        <f t="shared" si="415"/>
        <v>0</v>
      </c>
      <c r="Y210">
        <f t="shared" si="415"/>
        <v>0</v>
      </c>
      <c r="Z210">
        <f t="shared" si="415"/>
        <v>0</v>
      </c>
      <c r="AA210">
        <f t="shared" si="415"/>
        <v>0</v>
      </c>
      <c r="AB210">
        <f t="shared" si="415"/>
        <v>0</v>
      </c>
      <c r="AC210">
        <f t="shared" si="415"/>
        <v>0</v>
      </c>
      <c r="AD210">
        <f t="shared" si="415"/>
        <v>0</v>
      </c>
      <c r="AE210">
        <f t="shared" si="415"/>
        <v>0</v>
      </c>
      <c r="AF210">
        <f t="shared" si="415"/>
        <v>0</v>
      </c>
      <c r="AG210">
        <f t="shared" si="415"/>
        <v>0</v>
      </c>
      <c r="AH210">
        <f t="shared" si="415"/>
        <v>0</v>
      </c>
      <c r="AJ210">
        <f t="shared" ref="AJ210:AU210" si="416">IF(E210=4.5,1,0)</f>
        <v>0</v>
      </c>
      <c r="AK210">
        <f t="shared" si="416"/>
        <v>0</v>
      </c>
      <c r="AL210">
        <f t="shared" si="416"/>
        <v>0</v>
      </c>
      <c r="AM210">
        <f t="shared" si="416"/>
        <v>0</v>
      </c>
      <c r="AN210">
        <f t="shared" si="416"/>
        <v>0</v>
      </c>
      <c r="AO210">
        <f t="shared" si="416"/>
        <v>0</v>
      </c>
      <c r="AP210">
        <f t="shared" si="416"/>
        <v>0</v>
      </c>
      <c r="AQ210">
        <f t="shared" si="416"/>
        <v>0</v>
      </c>
      <c r="AR210">
        <f t="shared" si="416"/>
        <v>0</v>
      </c>
      <c r="AS210">
        <f t="shared" si="416"/>
        <v>0</v>
      </c>
      <c r="AT210">
        <f t="shared" si="416"/>
        <v>0</v>
      </c>
      <c r="AU210">
        <f t="shared" si="416"/>
        <v>0</v>
      </c>
      <c r="BK210" s="340" t="str">
        <f>IF(ISNA(HLOOKUP(MAX($AY211:$BJ211),$AY211:$BJ212,2,FALSE)),"",IF(R211&gt;0,IF(COUNTIF($AY211:$BJ211,MAX($AY211:$BJ211))&gt;1,HLOOKUP(MAX($AY211:$BJ211),$AY211:$BJ212,2),HLOOKUP(MAX($AY211:$BJ211),$AY211:$BJ212,2,FALSE)),""))</f>
        <v/>
      </c>
      <c r="BL210" s="34">
        <f>IF(E212="",0,IF($Q212=E212,IF(COUNTIF(E212:$P212,E212)&gt;$R211,E210,$Q210),E210))</f>
        <v>0</v>
      </c>
      <c r="BM210" s="34">
        <f>IF(F212="",0,IF($Q212=F212,IF(COUNTIF(F212:$P212,F212)&gt;$R211,F210,$Q210),F210))</f>
        <v>0</v>
      </c>
      <c r="BN210" s="34">
        <f>IF(G212="",0,IF($Q212=G212,IF(COUNTIF(G212:$P212,G212)&gt;$R211,G210,$Q210),G210))</f>
        <v>0</v>
      </c>
      <c r="BO210" s="34">
        <f>IF(H212="",0,IF($Q212=H212,IF(COUNTIF(H212:$P212,H212)&gt;$R211,H210,$Q210),H210))</f>
        <v>0</v>
      </c>
      <c r="BP210" s="34">
        <f>IF(I212="",0,IF($Q212=I212,IF(COUNTIF(I212:$P212,I212)&gt;$R211,I210,$Q210),I210))</f>
        <v>0</v>
      </c>
      <c r="BQ210" s="34">
        <f>IF(J212="",0,IF($Q212=J212,IF(COUNTIF(J212:$P212,J212)&gt;$R211,J210,$Q210),J210))</f>
        <v>0</v>
      </c>
      <c r="BR210" s="34">
        <f>IF(K212="",0,IF($Q212=K212,IF(COUNTIF(K212:$P212,K212)&gt;$R211,K210,$Q210),K210))</f>
        <v>0</v>
      </c>
      <c r="BS210" s="34">
        <f>IF(L212="",0,IF($Q212=L212,IF(COUNTIF(L212:$P212,L212)&gt;$R211,L210,$Q210),L210))</f>
        <v>0</v>
      </c>
      <c r="BT210" s="34">
        <f>IF(M212="",0,IF($Q212=M212,IF(COUNTIF(M212:$P212,M212)&gt;$R211,M210,$Q210),M210))</f>
        <v>0</v>
      </c>
      <c r="BU210" s="34">
        <f>IF(N212="",0,IF($Q212=N212,IF(COUNTIF(N212:$P212,N212)&gt;$R211,N210,$Q210),N210))</f>
        <v>0</v>
      </c>
      <c r="BV210" s="34">
        <f>IF(O212="",0,IF($Q212=O212,IF(COUNTIF(O212:$P212,O212)&gt;$R211,O210,$Q210),O210))</f>
        <v>0</v>
      </c>
      <c r="BW210" s="34">
        <f>IF(P212="",0,IF($Q212=P212,IF(COUNTIF(P212:$P212,P212)&gt;$R211,P210,$Q210),P210))</f>
        <v>0</v>
      </c>
      <c r="BX210">
        <f>IF(P210="",IF(O210="",IF(N210="",IF(M210="",IF(L210="",IF(K210="",IF(J210="",IF(I210="",H210,I210),J210),K210),L210),M210),N210),O210),P210)</f>
        <v>0</v>
      </c>
    </row>
    <row r="211" spans="1:76" ht="12.75" customHeight="1" x14ac:dyDescent="0.2">
      <c r="A211" s="348"/>
      <c r="B211" s="351"/>
      <c r="C211" s="345"/>
      <c r="D211" s="176" t="s">
        <v>42</v>
      </c>
      <c r="E211" s="252"/>
      <c r="F211" s="252"/>
      <c r="G211" s="252"/>
      <c r="H211" s="252"/>
      <c r="I211" s="252"/>
      <c r="J211" s="252"/>
      <c r="K211" s="252"/>
      <c r="L211" s="252"/>
      <c r="M211" s="175"/>
      <c r="N211" s="175"/>
      <c r="O211" s="175"/>
      <c r="P211" s="175"/>
      <c r="Q211" s="183"/>
      <c r="R211" s="35">
        <f>IF(R210&lt;15,0,IF(R210&lt;30,1,IF(R210&lt;45,2,3)))</f>
        <v>0</v>
      </c>
      <c r="S211" s="342"/>
      <c r="AY211" t="str">
        <f t="shared" ref="AY211:BJ211" si="417">IF(AY212="","",COUNTIF($E212:$P212,AY212))</f>
        <v/>
      </c>
      <c r="AZ211" t="str">
        <f t="shared" si="417"/>
        <v/>
      </c>
      <c r="BA211" t="str">
        <f t="shared" si="417"/>
        <v/>
      </c>
      <c r="BB211" t="str">
        <f t="shared" si="417"/>
        <v/>
      </c>
      <c r="BC211" t="str">
        <f t="shared" si="417"/>
        <v/>
      </c>
      <c r="BD211" t="str">
        <f t="shared" si="417"/>
        <v/>
      </c>
      <c r="BE211" t="str">
        <f t="shared" si="417"/>
        <v/>
      </c>
      <c r="BF211" t="str">
        <f t="shared" si="417"/>
        <v/>
      </c>
      <c r="BG211" t="str">
        <f t="shared" si="417"/>
        <v/>
      </c>
      <c r="BH211" t="str">
        <f t="shared" si="417"/>
        <v/>
      </c>
      <c r="BI211" t="str">
        <f t="shared" si="417"/>
        <v/>
      </c>
      <c r="BJ211" t="str">
        <f t="shared" si="417"/>
        <v/>
      </c>
      <c r="BK211" s="340"/>
      <c r="BL211" s="34">
        <f>IF($Q212=E212,IF(COUNTIF(E212:$P212,E212)&gt;$R211,E211,$Q211),E211)</f>
        <v>0</v>
      </c>
      <c r="BM211" s="34">
        <f>IF($Q212=F212,IF(COUNTIF(F212:$P212,F212)&gt;$R211,F211,$Q211),F211)</f>
        <v>0</v>
      </c>
      <c r="BN211" s="34">
        <f>IF($Q212=G212,IF(COUNTIF(G212:$P212,G212)&gt;$R211,G211,$Q211),G211)</f>
        <v>0</v>
      </c>
      <c r="BO211" s="34">
        <f>IF($Q212=H212,IF(COUNTIF(H212:$P212,H212)&gt;$R211,H211,$Q211),H211)</f>
        <v>0</v>
      </c>
      <c r="BP211" s="34">
        <f>IF($Q212=I212,IF(COUNTIF(I212:$P212,I212)&gt;$R211,I211,$Q211),I211)</f>
        <v>0</v>
      </c>
      <c r="BQ211" s="34">
        <f>IF($Q212=J212,IF(COUNTIF(J212:$P212,J212)&gt;$R211,J211,$Q211),J211)</f>
        <v>0</v>
      </c>
      <c r="BR211" s="34">
        <f>IF($Q212=K212,IF(COUNTIF(K212:$P212,K212)&gt;$R211,K211,$Q211),K211)</f>
        <v>0</v>
      </c>
      <c r="BS211" s="34">
        <f>IF($Q212=L212,IF(COUNTIF(L212:$P212,L212)&gt;$R211,L211,$Q211),L211)</f>
        <v>0</v>
      </c>
      <c r="BT211" s="34">
        <f>IF($Q212=M212,IF(COUNTIF(M212:$P212,M212)&gt;$R211,M211,$Q211),M211)</f>
        <v>0</v>
      </c>
      <c r="BU211" s="34">
        <f>IF($Q212=N212,IF(COUNTIF(N212:$P212,N212)&gt;$R211,N211,$Q211),N211)</f>
        <v>0</v>
      </c>
      <c r="BV211" s="34">
        <f>IF($Q212=O212,IF(COUNTIF(O212:$P212,O212)&gt;$R211,O211,$Q211),O211)</f>
        <v>0</v>
      </c>
      <c r="BW211" s="34">
        <f>IF($Q212=P212,IF(COUNTIF(P212:$P212,P212)&gt;$R211,P211,$Q211),P211)</f>
        <v>0</v>
      </c>
      <c r="BX211" t="str">
        <f>IF(BX210="",IF(G210="",IF(F210="",E210,F210),G210),"")</f>
        <v/>
      </c>
    </row>
    <row r="212" spans="1:76" ht="12.75" customHeight="1" x14ac:dyDescent="0.2">
      <c r="A212" s="349"/>
      <c r="B212" s="352"/>
      <c r="C212" s="346"/>
      <c r="D212" s="177" t="s">
        <v>44</v>
      </c>
      <c r="E212" s="252" t="str">
        <f>IF(E210&gt;0,1,"")</f>
        <v/>
      </c>
      <c r="F212" s="252" t="str">
        <f t="shared" ref="F212:P212" si="418">IF(F210&gt;0,1,"")</f>
        <v/>
      </c>
      <c r="G212" s="252" t="str">
        <f t="shared" si="418"/>
        <v/>
      </c>
      <c r="H212" s="252" t="str">
        <f t="shared" si="418"/>
        <v/>
      </c>
      <c r="I212" s="252" t="str">
        <f t="shared" si="418"/>
        <v/>
      </c>
      <c r="J212" s="252" t="str">
        <f t="shared" si="418"/>
        <v/>
      </c>
      <c r="K212" s="252" t="str">
        <f t="shared" si="418"/>
        <v/>
      </c>
      <c r="L212" s="252" t="str">
        <f t="shared" si="418"/>
        <v/>
      </c>
      <c r="M212" s="175" t="str">
        <f t="shared" si="418"/>
        <v/>
      </c>
      <c r="N212" s="175" t="str">
        <f t="shared" si="418"/>
        <v/>
      </c>
      <c r="O212" s="175" t="str">
        <f t="shared" si="418"/>
        <v/>
      </c>
      <c r="P212" s="175" t="str">
        <f t="shared" si="418"/>
        <v/>
      </c>
      <c r="Q212" s="184" t="str">
        <f t="shared" ref="Q212" si="419">IF(BK210="","",BK210)</f>
        <v/>
      </c>
      <c r="R212" s="38" t="str">
        <f>IF(BK210="","",BK210)</f>
        <v/>
      </c>
      <c r="S212" s="343"/>
      <c r="AY212" t="str">
        <f>IF(E212="","",E212)</f>
        <v/>
      </c>
      <c r="AZ212" t="str">
        <f>IF(OR(E212=F212,COUNTIF($AY212:AY212,F212)&gt;0),"",F212)</f>
        <v/>
      </c>
      <c r="BA212" t="str">
        <f>IF(OR(F212=G212,COUNTIF($AY212:AZ212,G212)&gt;0),"",G212)</f>
        <v/>
      </c>
      <c r="BB212" t="str">
        <f>IF(OR(G212=H212,COUNTIF($AY212:BA212,H212)&gt;0),"",H212)</f>
        <v/>
      </c>
      <c r="BC212" t="str">
        <f>IF(OR(H212=I212,COUNTIF($AY212:BB212,I212)&gt;0),"",I212)</f>
        <v/>
      </c>
      <c r="BD212" t="str">
        <f>IF(OR(I212=J212,COUNTIF($AY212:BC212,J212)&gt;0),"",J212)</f>
        <v/>
      </c>
      <c r="BE212" t="str">
        <f>IF(OR(J212=K212,COUNTIF($AY212:BD212,K212)&gt;0),"",K212)</f>
        <v/>
      </c>
      <c r="BF212" t="str">
        <f>IF(OR(K212=L212,COUNTIF($AY212:BE212,L212)&gt;0),"",L212)</f>
        <v/>
      </c>
      <c r="BG212" t="str">
        <f>IF(OR(L212=M212,COUNTIF($AY212:BF212,M212)&gt;0),"",M212)</f>
        <v/>
      </c>
      <c r="BH212" t="str">
        <f>IF(OR(M212=N212,COUNTIF($AY212:BG212,N212)&gt;0),"",N212)</f>
        <v/>
      </c>
      <c r="BI212" t="str">
        <f>IF(OR(N212=O212,COUNTIF($AY212:BH212,O212)&gt;0),"",O212)</f>
        <v/>
      </c>
      <c r="BJ212" t="str">
        <f>IF(OR(O212=P212,COUNTIF($AY212:BI212,P212)&gt;0),"",P212)</f>
        <v/>
      </c>
      <c r="BK212" s="340"/>
      <c r="BL212" s="34" t="str">
        <f>IF($Q212=E212,IF(COUNTIF(E212:$P212,E212)&gt;$R211,E212,$Q212),E212)</f>
        <v/>
      </c>
      <c r="BM212" s="34" t="str">
        <f>IF($Q212=F212,IF(COUNTIF(F212:$P212,F212)&gt;$R211,F212,$Q212),F212)</f>
        <v/>
      </c>
      <c r="BN212" s="34" t="str">
        <f>IF($Q212=G212,IF(COUNTIF(G212:$P212,G212)&gt;$R211,G212,$Q212),G212)</f>
        <v/>
      </c>
      <c r="BO212" s="34" t="str">
        <f>IF($Q212=H212,IF(COUNTIF(H212:$P212,H212)&gt;$R211,H212,$Q212),H212)</f>
        <v/>
      </c>
      <c r="BP212" s="34" t="str">
        <f>IF($Q212=I212,IF(COUNTIF(I212:$P212,I212)&gt;$R211,I212,$Q212),I212)</f>
        <v/>
      </c>
      <c r="BQ212" s="34" t="str">
        <f>IF($Q212=J212,IF(COUNTIF(J212:$P212,J212)&gt;$R211,J212,$Q212),J212)</f>
        <v/>
      </c>
      <c r="BR212" s="34" t="str">
        <f>IF($Q212=K212,IF(COUNTIF(K212:$P212,K212)&gt;$R211,K212,$Q212),K212)</f>
        <v/>
      </c>
      <c r="BS212" s="34" t="str">
        <f>IF($Q212=L212,IF(COUNTIF(L212:$P212,L212)&gt;$R211,L212,$Q212),L212)</f>
        <v/>
      </c>
      <c r="BT212" s="34" t="str">
        <f>IF($Q212=M212,IF(COUNTIF(M212:$P212,M212)&gt;$R211,M212,$Q212),M212)</f>
        <v/>
      </c>
      <c r="BU212" s="34" t="str">
        <f>IF($Q212=N212,IF(COUNTIF(N212:$P212,N212)&gt;$R211,N212,$Q212),N212)</f>
        <v/>
      </c>
      <c r="BV212" s="34" t="str">
        <f>IF($Q212=O212,IF(COUNTIF(O212:$P212,O212)&gt;$R211,O212,$Q212),O212)</f>
        <v/>
      </c>
      <c r="BW212" s="34" t="str">
        <f>IF($Q212=P212,IF(COUNTIF(P212:$P212,P212)&gt;$R211,P212,$Q212),P212)</f>
        <v/>
      </c>
      <c r="BX212" t="str">
        <f>IF(BX210&gt;0,BX210,BX211)</f>
        <v/>
      </c>
    </row>
    <row r="213" spans="1:76" ht="12.75" customHeight="1" x14ac:dyDescent="0.2">
      <c r="A213" s="347">
        <v>71</v>
      </c>
      <c r="B213" s="350"/>
      <c r="C213" s="344"/>
      <c r="D213" s="176" t="s">
        <v>38</v>
      </c>
      <c r="E213" s="252"/>
      <c r="F213" s="252"/>
      <c r="G213" s="252"/>
      <c r="H213" s="252"/>
      <c r="I213" s="252"/>
      <c r="J213" s="252"/>
      <c r="K213" s="252"/>
      <c r="L213" s="252"/>
      <c r="M213" s="175"/>
      <c r="N213" s="175"/>
      <c r="O213" s="175"/>
      <c r="P213" s="175"/>
      <c r="Q213" s="183" t="str">
        <f t="shared" ref="Q213" si="420">IF(BK213="","",BX215)</f>
        <v/>
      </c>
      <c r="R213" s="172"/>
      <c r="S213" s="341" t="str">
        <f>IF((COUNTBLANK(E213:Q213)+COUNTBLANK(E214:Q214)+COUNTBLANK(E215:Q215))/3=COUNTBLANK(E213:Q213),"","Bitte alle drei Zeilen ausfüllen")</f>
        <v/>
      </c>
      <c r="W213">
        <f t="shared" ref="W213:AH213" si="421">IF(E213=4.5,E214,0)</f>
        <v>0</v>
      </c>
      <c r="X213">
        <f t="shared" si="421"/>
        <v>0</v>
      </c>
      <c r="Y213">
        <f t="shared" si="421"/>
        <v>0</v>
      </c>
      <c r="Z213">
        <f t="shared" si="421"/>
        <v>0</v>
      </c>
      <c r="AA213">
        <f t="shared" si="421"/>
        <v>0</v>
      </c>
      <c r="AB213">
        <f t="shared" si="421"/>
        <v>0</v>
      </c>
      <c r="AC213">
        <f t="shared" si="421"/>
        <v>0</v>
      </c>
      <c r="AD213">
        <f t="shared" si="421"/>
        <v>0</v>
      </c>
      <c r="AE213">
        <f t="shared" si="421"/>
        <v>0</v>
      </c>
      <c r="AF213">
        <f t="shared" si="421"/>
        <v>0</v>
      </c>
      <c r="AG213">
        <f t="shared" si="421"/>
        <v>0</v>
      </c>
      <c r="AH213">
        <f t="shared" si="421"/>
        <v>0</v>
      </c>
      <c r="AJ213">
        <f t="shared" ref="AJ213:AU213" si="422">IF(E213=4.5,1,0)</f>
        <v>0</v>
      </c>
      <c r="AK213">
        <f t="shared" si="422"/>
        <v>0</v>
      </c>
      <c r="AL213">
        <f t="shared" si="422"/>
        <v>0</v>
      </c>
      <c r="AM213">
        <f t="shared" si="422"/>
        <v>0</v>
      </c>
      <c r="AN213">
        <f t="shared" si="422"/>
        <v>0</v>
      </c>
      <c r="AO213">
        <f t="shared" si="422"/>
        <v>0</v>
      </c>
      <c r="AP213">
        <f t="shared" si="422"/>
        <v>0</v>
      </c>
      <c r="AQ213">
        <f t="shared" si="422"/>
        <v>0</v>
      </c>
      <c r="AR213">
        <f t="shared" si="422"/>
        <v>0</v>
      </c>
      <c r="AS213">
        <f t="shared" si="422"/>
        <v>0</v>
      </c>
      <c r="AT213">
        <f t="shared" si="422"/>
        <v>0</v>
      </c>
      <c r="AU213">
        <f t="shared" si="422"/>
        <v>0</v>
      </c>
      <c r="BK213" s="340" t="str">
        <f>IF(ISNA(HLOOKUP(MAX($AY214:$BJ214),$AY214:$BJ215,2,FALSE)),"",IF(R214&gt;0,IF(COUNTIF($AY214:$BJ214,MAX($AY214:$BJ214))&gt;1,HLOOKUP(MAX($AY214:$BJ214),$AY214:$BJ215,2),HLOOKUP(MAX($AY214:$BJ214),$AY214:$BJ215,2,FALSE)),""))</f>
        <v/>
      </c>
      <c r="BL213" s="34">
        <f>IF(E215="",0,IF($Q215=E215,IF(COUNTIF(E215:$P215,E215)&gt;$R214,E213,$Q213),E213))</f>
        <v>0</v>
      </c>
      <c r="BM213" s="34">
        <f>IF(F215="",0,IF($Q215=F215,IF(COUNTIF(F215:$P215,F215)&gt;$R214,F213,$Q213),F213))</f>
        <v>0</v>
      </c>
      <c r="BN213" s="34">
        <f>IF(G215="",0,IF($Q215=G215,IF(COUNTIF(G215:$P215,G215)&gt;$R214,G213,$Q213),G213))</f>
        <v>0</v>
      </c>
      <c r="BO213" s="34">
        <f>IF(H215="",0,IF($Q215=H215,IF(COUNTIF(H215:$P215,H215)&gt;$R214,H213,$Q213),H213))</f>
        <v>0</v>
      </c>
      <c r="BP213" s="34">
        <f>IF(I215="",0,IF($Q215=I215,IF(COUNTIF(I215:$P215,I215)&gt;$R214,I213,$Q213),I213))</f>
        <v>0</v>
      </c>
      <c r="BQ213" s="34">
        <f>IF(J215="",0,IF($Q215=J215,IF(COUNTIF(J215:$P215,J215)&gt;$R214,J213,$Q213),J213))</f>
        <v>0</v>
      </c>
      <c r="BR213" s="34">
        <f>IF(K215="",0,IF($Q215=K215,IF(COUNTIF(K215:$P215,K215)&gt;$R214,K213,$Q213),K213))</f>
        <v>0</v>
      </c>
      <c r="BS213" s="34">
        <f>IF(L215="",0,IF($Q215=L215,IF(COUNTIF(L215:$P215,L215)&gt;$R214,L213,$Q213),L213))</f>
        <v>0</v>
      </c>
      <c r="BT213" s="34">
        <f>IF(M215="",0,IF($Q215=M215,IF(COUNTIF(M215:$P215,M215)&gt;$R214,M213,$Q213),M213))</f>
        <v>0</v>
      </c>
      <c r="BU213" s="34">
        <f>IF(N215="",0,IF($Q215=N215,IF(COUNTIF(N215:$P215,N215)&gt;$R214,N213,$Q213),N213))</f>
        <v>0</v>
      </c>
      <c r="BV213" s="34">
        <f>IF(O215="",0,IF($Q215=O215,IF(COUNTIF(O215:$P215,O215)&gt;$R214,O213,$Q213),O213))</f>
        <v>0</v>
      </c>
      <c r="BW213" s="34">
        <f>IF(P215="",0,IF($Q215=P215,IF(COUNTIF(P215:$P215,P215)&gt;$R214,P213,$Q213),P213))</f>
        <v>0</v>
      </c>
      <c r="BX213">
        <f>IF(P213="",IF(O213="",IF(N213="",IF(M213="",IF(L213="",IF(K213="",IF(J213="",IF(I213="",H213,I213),J213),K213),L213),M213),N213),O213),P213)</f>
        <v>0</v>
      </c>
    </row>
    <row r="214" spans="1:76" ht="12.75" customHeight="1" x14ac:dyDescent="0.2">
      <c r="A214" s="348"/>
      <c r="B214" s="351"/>
      <c r="C214" s="345"/>
      <c r="D214" s="176" t="s">
        <v>42</v>
      </c>
      <c r="E214" s="252"/>
      <c r="F214" s="252"/>
      <c r="G214" s="252"/>
      <c r="H214" s="252"/>
      <c r="I214" s="252"/>
      <c r="J214" s="252"/>
      <c r="K214" s="252"/>
      <c r="L214" s="252"/>
      <c r="M214" s="175"/>
      <c r="N214" s="175"/>
      <c r="O214" s="175"/>
      <c r="P214" s="175"/>
      <c r="Q214" s="183"/>
      <c r="R214" s="35">
        <f>IF(R213&lt;15,0,IF(R213&lt;30,1,IF(R213&lt;45,2,3)))</f>
        <v>0</v>
      </c>
      <c r="S214" s="342"/>
      <c r="AY214" t="str">
        <f t="shared" ref="AY214:BJ214" si="423">IF(AY215="","",COUNTIF($E215:$P215,AY215))</f>
        <v/>
      </c>
      <c r="AZ214" t="str">
        <f t="shared" si="423"/>
        <v/>
      </c>
      <c r="BA214" t="str">
        <f t="shared" si="423"/>
        <v/>
      </c>
      <c r="BB214" t="str">
        <f t="shared" si="423"/>
        <v/>
      </c>
      <c r="BC214" t="str">
        <f t="shared" si="423"/>
        <v/>
      </c>
      <c r="BD214" t="str">
        <f t="shared" si="423"/>
        <v/>
      </c>
      <c r="BE214" t="str">
        <f t="shared" si="423"/>
        <v/>
      </c>
      <c r="BF214" t="str">
        <f t="shared" si="423"/>
        <v/>
      </c>
      <c r="BG214" t="str">
        <f t="shared" si="423"/>
        <v/>
      </c>
      <c r="BH214" t="str">
        <f t="shared" si="423"/>
        <v/>
      </c>
      <c r="BI214" t="str">
        <f t="shared" si="423"/>
        <v/>
      </c>
      <c r="BJ214" t="str">
        <f t="shared" si="423"/>
        <v/>
      </c>
      <c r="BK214" s="340"/>
      <c r="BL214" s="34">
        <f>IF($Q215=E215,IF(COUNTIF(E215:$P215,E215)&gt;$R214,E214,$Q214),E214)</f>
        <v>0</v>
      </c>
      <c r="BM214" s="34">
        <f>IF($Q215=F215,IF(COUNTIF(F215:$P215,F215)&gt;$R214,F214,$Q214),F214)</f>
        <v>0</v>
      </c>
      <c r="BN214" s="34">
        <f>IF($Q215=G215,IF(COUNTIF(G215:$P215,G215)&gt;$R214,G214,$Q214),G214)</f>
        <v>0</v>
      </c>
      <c r="BO214" s="34">
        <f>IF($Q215=H215,IF(COUNTIF(H215:$P215,H215)&gt;$R214,H214,$Q214),H214)</f>
        <v>0</v>
      </c>
      <c r="BP214" s="34">
        <f>IF($Q215=I215,IF(COUNTIF(I215:$P215,I215)&gt;$R214,I214,$Q214),I214)</f>
        <v>0</v>
      </c>
      <c r="BQ214" s="34">
        <f>IF($Q215=J215,IF(COUNTIF(J215:$P215,J215)&gt;$R214,J214,$Q214),J214)</f>
        <v>0</v>
      </c>
      <c r="BR214" s="34">
        <f>IF($Q215=K215,IF(COUNTIF(K215:$P215,K215)&gt;$R214,K214,$Q214),K214)</f>
        <v>0</v>
      </c>
      <c r="BS214" s="34">
        <f>IF($Q215=L215,IF(COUNTIF(L215:$P215,L215)&gt;$R214,L214,$Q214),L214)</f>
        <v>0</v>
      </c>
      <c r="BT214" s="34">
        <f>IF($Q215=M215,IF(COUNTIF(M215:$P215,M215)&gt;$R214,M214,$Q214),M214)</f>
        <v>0</v>
      </c>
      <c r="BU214" s="34">
        <f>IF($Q215=N215,IF(COUNTIF(N215:$P215,N215)&gt;$R214,N214,$Q214),N214)</f>
        <v>0</v>
      </c>
      <c r="BV214" s="34">
        <f>IF($Q215=O215,IF(COUNTIF(O215:$P215,O215)&gt;$R214,O214,$Q214),O214)</f>
        <v>0</v>
      </c>
      <c r="BW214" s="34">
        <f>IF($Q215=P215,IF(COUNTIF(P215:$P215,P215)&gt;$R214,P214,$Q214),P214)</f>
        <v>0</v>
      </c>
      <c r="BX214" t="str">
        <f>IF(BX213="",IF(G213="",IF(F213="",E213,F213),G213),"")</f>
        <v/>
      </c>
    </row>
    <row r="215" spans="1:76" ht="12.75" customHeight="1" x14ac:dyDescent="0.2">
      <c r="A215" s="349"/>
      <c r="B215" s="352"/>
      <c r="C215" s="346"/>
      <c r="D215" s="177" t="s">
        <v>44</v>
      </c>
      <c r="E215" s="252" t="str">
        <f>IF(E213&gt;0,1,"")</f>
        <v/>
      </c>
      <c r="F215" s="252" t="str">
        <f t="shared" ref="F215:P215" si="424">IF(F213&gt;0,1,"")</f>
        <v/>
      </c>
      <c r="G215" s="252" t="str">
        <f t="shared" si="424"/>
        <v/>
      </c>
      <c r="H215" s="252" t="str">
        <f t="shared" si="424"/>
        <v/>
      </c>
      <c r="I215" s="252" t="str">
        <f t="shared" si="424"/>
        <v/>
      </c>
      <c r="J215" s="252" t="str">
        <f t="shared" si="424"/>
        <v/>
      </c>
      <c r="K215" s="252" t="str">
        <f t="shared" si="424"/>
        <v/>
      </c>
      <c r="L215" s="252" t="str">
        <f t="shared" si="424"/>
        <v/>
      </c>
      <c r="M215" s="175" t="str">
        <f t="shared" si="424"/>
        <v/>
      </c>
      <c r="N215" s="175" t="str">
        <f t="shared" si="424"/>
        <v/>
      </c>
      <c r="O215" s="175" t="str">
        <f t="shared" si="424"/>
        <v/>
      </c>
      <c r="P215" s="175" t="str">
        <f t="shared" si="424"/>
        <v/>
      </c>
      <c r="Q215" s="184" t="str">
        <f t="shared" ref="Q215" si="425">IF(BK213="","",BK213)</f>
        <v/>
      </c>
      <c r="R215" s="38" t="str">
        <f>IF(BK213="","",BK213)</f>
        <v/>
      </c>
      <c r="S215" s="343"/>
      <c r="AY215" t="str">
        <f>IF(E215="","",E215)</f>
        <v/>
      </c>
      <c r="AZ215" t="str">
        <f>IF(OR(E215=F215,COUNTIF($AY215:AY215,F215)&gt;0),"",F215)</f>
        <v/>
      </c>
      <c r="BA215" t="str">
        <f>IF(OR(F215=G215,COUNTIF($AY215:AZ215,G215)&gt;0),"",G215)</f>
        <v/>
      </c>
      <c r="BB215" t="str">
        <f>IF(OR(G215=H215,COUNTIF($AY215:BA215,H215)&gt;0),"",H215)</f>
        <v/>
      </c>
      <c r="BC215" t="str">
        <f>IF(OR(H215=I215,COUNTIF($AY215:BB215,I215)&gt;0),"",I215)</f>
        <v/>
      </c>
      <c r="BD215" t="str">
        <f>IF(OR(I215=J215,COUNTIF($AY215:BC215,J215)&gt;0),"",J215)</f>
        <v/>
      </c>
      <c r="BE215" t="str">
        <f>IF(OR(J215=K215,COUNTIF($AY215:BD215,K215)&gt;0),"",K215)</f>
        <v/>
      </c>
      <c r="BF215" t="str">
        <f>IF(OR(K215=L215,COUNTIF($AY215:BE215,L215)&gt;0),"",L215)</f>
        <v/>
      </c>
      <c r="BG215" t="str">
        <f>IF(OR(L215=M215,COUNTIF($AY215:BF215,M215)&gt;0),"",M215)</f>
        <v/>
      </c>
      <c r="BH215" t="str">
        <f>IF(OR(M215=N215,COUNTIF($AY215:BG215,N215)&gt;0),"",N215)</f>
        <v/>
      </c>
      <c r="BI215" t="str">
        <f>IF(OR(N215=O215,COUNTIF($AY215:BH215,O215)&gt;0),"",O215)</f>
        <v/>
      </c>
      <c r="BJ215" t="str">
        <f>IF(OR(O215=P215,COUNTIF($AY215:BI215,P215)&gt;0),"",P215)</f>
        <v/>
      </c>
      <c r="BK215" s="340"/>
      <c r="BL215" s="34" t="str">
        <f>IF($Q215=E215,IF(COUNTIF(E215:$P215,E215)&gt;$R214,E215,$Q215),E215)</f>
        <v/>
      </c>
      <c r="BM215" s="34" t="str">
        <f>IF($Q215=F215,IF(COUNTIF(F215:$P215,F215)&gt;$R214,F215,$Q215),F215)</f>
        <v/>
      </c>
      <c r="BN215" s="34" t="str">
        <f>IF($Q215=G215,IF(COUNTIF(G215:$P215,G215)&gt;$R214,G215,$Q215),G215)</f>
        <v/>
      </c>
      <c r="BO215" s="34" t="str">
        <f>IF($Q215=H215,IF(COUNTIF(H215:$P215,H215)&gt;$R214,H215,$Q215),H215)</f>
        <v/>
      </c>
      <c r="BP215" s="34" t="str">
        <f>IF($Q215=I215,IF(COUNTIF(I215:$P215,I215)&gt;$R214,I215,$Q215),I215)</f>
        <v/>
      </c>
      <c r="BQ215" s="34" t="str">
        <f>IF($Q215=J215,IF(COUNTIF(J215:$P215,J215)&gt;$R214,J215,$Q215),J215)</f>
        <v/>
      </c>
      <c r="BR215" s="34" t="str">
        <f>IF($Q215=K215,IF(COUNTIF(K215:$P215,K215)&gt;$R214,K215,$Q215),K215)</f>
        <v/>
      </c>
      <c r="BS215" s="34" t="str">
        <f>IF($Q215=L215,IF(COUNTIF(L215:$P215,L215)&gt;$R214,L215,$Q215),L215)</f>
        <v/>
      </c>
      <c r="BT215" s="34" t="str">
        <f>IF($Q215=M215,IF(COUNTIF(M215:$P215,M215)&gt;$R214,M215,$Q215),M215)</f>
        <v/>
      </c>
      <c r="BU215" s="34" t="str">
        <f>IF($Q215=N215,IF(COUNTIF(N215:$P215,N215)&gt;$R214,N215,$Q215),N215)</f>
        <v/>
      </c>
      <c r="BV215" s="34" t="str">
        <f>IF($Q215=O215,IF(COUNTIF(O215:$P215,O215)&gt;$R214,O215,$Q215),O215)</f>
        <v/>
      </c>
      <c r="BW215" s="34" t="str">
        <f>IF($Q215=P215,IF(COUNTIF(P215:$P215,P215)&gt;$R214,P215,$Q215),P215)</f>
        <v/>
      </c>
      <c r="BX215" t="str">
        <f>IF(BX213&gt;0,BX213,BX214)</f>
        <v/>
      </c>
    </row>
    <row r="216" spans="1:76" ht="12.75" customHeight="1" x14ac:dyDescent="0.2">
      <c r="A216" s="347">
        <v>72</v>
      </c>
      <c r="B216" s="350"/>
      <c r="C216" s="344"/>
      <c r="D216" s="176" t="s">
        <v>38</v>
      </c>
      <c r="E216" s="252"/>
      <c r="F216" s="252"/>
      <c r="G216" s="252"/>
      <c r="H216" s="252"/>
      <c r="I216" s="252"/>
      <c r="J216" s="252"/>
      <c r="K216" s="252"/>
      <c r="L216" s="252"/>
      <c r="M216" s="175"/>
      <c r="N216" s="175"/>
      <c r="O216" s="175"/>
      <c r="P216" s="175"/>
      <c r="Q216" s="183" t="str">
        <f t="shared" ref="Q216" si="426">IF(BK216="","",BX218)</f>
        <v/>
      </c>
      <c r="R216" s="172"/>
      <c r="S216" s="341" t="str">
        <f>IF((COUNTBLANK(E216:Q216)+COUNTBLANK(E217:Q217)+COUNTBLANK(E218:Q218))/3=COUNTBLANK(E216:Q216),"","Bitte alle drei Zeilen ausfüllen")</f>
        <v/>
      </c>
      <c r="W216">
        <f t="shared" ref="W216:AH216" si="427">IF(E216=4.5,E217,0)</f>
        <v>0</v>
      </c>
      <c r="X216">
        <f t="shared" si="427"/>
        <v>0</v>
      </c>
      <c r="Y216">
        <f t="shared" si="427"/>
        <v>0</v>
      </c>
      <c r="Z216">
        <f t="shared" si="427"/>
        <v>0</v>
      </c>
      <c r="AA216">
        <f t="shared" si="427"/>
        <v>0</v>
      </c>
      <c r="AB216">
        <f t="shared" si="427"/>
        <v>0</v>
      </c>
      <c r="AC216">
        <f t="shared" si="427"/>
        <v>0</v>
      </c>
      <c r="AD216">
        <f t="shared" si="427"/>
        <v>0</v>
      </c>
      <c r="AE216">
        <f t="shared" si="427"/>
        <v>0</v>
      </c>
      <c r="AF216">
        <f t="shared" si="427"/>
        <v>0</v>
      </c>
      <c r="AG216">
        <f t="shared" si="427"/>
        <v>0</v>
      </c>
      <c r="AH216">
        <f t="shared" si="427"/>
        <v>0</v>
      </c>
      <c r="AJ216">
        <f t="shared" ref="AJ216:AU216" si="428">IF(E216=4.5,1,0)</f>
        <v>0</v>
      </c>
      <c r="AK216">
        <f t="shared" si="428"/>
        <v>0</v>
      </c>
      <c r="AL216">
        <f t="shared" si="428"/>
        <v>0</v>
      </c>
      <c r="AM216">
        <f t="shared" si="428"/>
        <v>0</v>
      </c>
      <c r="AN216">
        <f t="shared" si="428"/>
        <v>0</v>
      </c>
      <c r="AO216">
        <f t="shared" si="428"/>
        <v>0</v>
      </c>
      <c r="AP216">
        <f t="shared" si="428"/>
        <v>0</v>
      </c>
      <c r="AQ216">
        <f t="shared" si="428"/>
        <v>0</v>
      </c>
      <c r="AR216">
        <f t="shared" si="428"/>
        <v>0</v>
      </c>
      <c r="AS216">
        <f t="shared" si="428"/>
        <v>0</v>
      </c>
      <c r="AT216">
        <f t="shared" si="428"/>
        <v>0</v>
      </c>
      <c r="AU216">
        <f t="shared" si="428"/>
        <v>0</v>
      </c>
      <c r="BK216" s="340" t="str">
        <f>IF(ISNA(HLOOKUP(MAX($AY217:$BJ217),$AY217:$BJ218,2,FALSE)),"",IF(R217&gt;0,IF(COUNTIF($AY217:$BJ217,MAX($AY217:$BJ217))&gt;1,HLOOKUP(MAX($AY217:$BJ217),$AY217:$BJ218,2),HLOOKUP(MAX($AY217:$BJ217),$AY217:$BJ218,2,FALSE)),""))</f>
        <v/>
      </c>
      <c r="BL216" s="34">
        <f>IF(E218="",0,IF($Q218=E218,IF(COUNTIF(E218:$P218,E218)&gt;$R217,E216,$Q216),E216))</f>
        <v>0</v>
      </c>
      <c r="BM216" s="34">
        <f>IF(F218="",0,IF($Q218=F218,IF(COUNTIF(F218:$P218,F218)&gt;$R217,F216,$Q216),F216))</f>
        <v>0</v>
      </c>
      <c r="BN216" s="34">
        <f>IF(G218="",0,IF($Q218=G218,IF(COUNTIF(G218:$P218,G218)&gt;$R217,G216,$Q216),G216))</f>
        <v>0</v>
      </c>
      <c r="BO216" s="34">
        <f>IF(H218="",0,IF($Q218=H218,IF(COUNTIF(H218:$P218,H218)&gt;$R217,H216,$Q216),H216))</f>
        <v>0</v>
      </c>
      <c r="BP216" s="34">
        <f>IF(I218="",0,IF($Q218=I218,IF(COUNTIF(I218:$P218,I218)&gt;$R217,I216,$Q216),I216))</f>
        <v>0</v>
      </c>
      <c r="BQ216" s="34">
        <f>IF(J218="",0,IF($Q218=J218,IF(COUNTIF(J218:$P218,J218)&gt;$R217,J216,$Q216),J216))</f>
        <v>0</v>
      </c>
      <c r="BR216" s="34">
        <f>IF(K218="",0,IF($Q218=K218,IF(COUNTIF(K218:$P218,K218)&gt;$R217,K216,$Q216),K216))</f>
        <v>0</v>
      </c>
      <c r="BS216" s="34">
        <f>IF(L218="",0,IF($Q218=L218,IF(COUNTIF(L218:$P218,L218)&gt;$R217,L216,$Q216),L216))</f>
        <v>0</v>
      </c>
      <c r="BT216" s="34">
        <f>IF(M218="",0,IF($Q218=M218,IF(COUNTIF(M218:$P218,M218)&gt;$R217,M216,$Q216),M216))</f>
        <v>0</v>
      </c>
      <c r="BU216" s="34">
        <f>IF(N218="",0,IF($Q218=N218,IF(COUNTIF(N218:$P218,N218)&gt;$R217,N216,$Q216),N216))</f>
        <v>0</v>
      </c>
      <c r="BV216" s="34">
        <f>IF(O218="",0,IF($Q218=O218,IF(COUNTIF(O218:$P218,O218)&gt;$R217,O216,$Q216),O216))</f>
        <v>0</v>
      </c>
      <c r="BW216" s="34">
        <f>IF(P218="",0,IF($Q218=P218,IF(COUNTIF(P218:$P218,P218)&gt;$R217,P216,$Q216),P216))</f>
        <v>0</v>
      </c>
      <c r="BX216">
        <f>IF(P216="",IF(O216="",IF(N216="",IF(M216="",IF(L216="",IF(K216="",IF(J216="",IF(I216="",H216,I216),J216),K216),L216),M216),N216),O216),P216)</f>
        <v>0</v>
      </c>
    </row>
    <row r="217" spans="1:76" ht="12.75" customHeight="1" x14ac:dyDescent="0.2">
      <c r="A217" s="348"/>
      <c r="B217" s="351"/>
      <c r="C217" s="345"/>
      <c r="D217" s="176" t="s">
        <v>42</v>
      </c>
      <c r="E217" s="252"/>
      <c r="F217" s="252"/>
      <c r="G217" s="252"/>
      <c r="H217" s="252"/>
      <c r="I217" s="252"/>
      <c r="J217" s="252"/>
      <c r="K217" s="252"/>
      <c r="L217" s="252"/>
      <c r="M217" s="175"/>
      <c r="N217" s="175"/>
      <c r="O217" s="175"/>
      <c r="P217" s="175"/>
      <c r="Q217" s="183"/>
      <c r="R217" s="35">
        <f>IF(R216&lt;15,0,IF(R216&lt;30,1,IF(R216&lt;45,2,3)))</f>
        <v>0</v>
      </c>
      <c r="S217" s="342"/>
      <c r="AY217" t="str">
        <f t="shared" ref="AY217:BJ217" si="429">IF(AY218="","",COUNTIF($E218:$P218,AY218))</f>
        <v/>
      </c>
      <c r="AZ217" t="str">
        <f t="shared" si="429"/>
        <v/>
      </c>
      <c r="BA217" t="str">
        <f t="shared" si="429"/>
        <v/>
      </c>
      <c r="BB217" t="str">
        <f t="shared" si="429"/>
        <v/>
      </c>
      <c r="BC217" t="str">
        <f t="shared" si="429"/>
        <v/>
      </c>
      <c r="BD217" t="str">
        <f t="shared" si="429"/>
        <v/>
      </c>
      <c r="BE217" t="str">
        <f t="shared" si="429"/>
        <v/>
      </c>
      <c r="BF217" t="str">
        <f t="shared" si="429"/>
        <v/>
      </c>
      <c r="BG217" t="str">
        <f t="shared" si="429"/>
        <v/>
      </c>
      <c r="BH217" t="str">
        <f t="shared" si="429"/>
        <v/>
      </c>
      <c r="BI217" t="str">
        <f t="shared" si="429"/>
        <v/>
      </c>
      <c r="BJ217" t="str">
        <f t="shared" si="429"/>
        <v/>
      </c>
      <c r="BK217" s="340"/>
      <c r="BL217" s="34">
        <f>IF($Q218=E218,IF(COUNTIF(E218:$P218,E218)&gt;$R217,E217,$Q217),E217)</f>
        <v>0</v>
      </c>
      <c r="BM217" s="34">
        <f>IF($Q218=F218,IF(COUNTIF(F218:$P218,F218)&gt;$R217,F217,$Q217),F217)</f>
        <v>0</v>
      </c>
      <c r="BN217" s="34">
        <f>IF($Q218=G218,IF(COUNTIF(G218:$P218,G218)&gt;$R217,G217,$Q217),G217)</f>
        <v>0</v>
      </c>
      <c r="BO217" s="34">
        <f>IF($Q218=H218,IF(COUNTIF(H218:$P218,H218)&gt;$R217,H217,$Q217),H217)</f>
        <v>0</v>
      </c>
      <c r="BP217" s="34">
        <f>IF($Q218=I218,IF(COUNTIF(I218:$P218,I218)&gt;$R217,I217,$Q217),I217)</f>
        <v>0</v>
      </c>
      <c r="BQ217" s="34">
        <f>IF($Q218=J218,IF(COUNTIF(J218:$P218,J218)&gt;$R217,J217,$Q217),J217)</f>
        <v>0</v>
      </c>
      <c r="BR217" s="34">
        <f>IF($Q218=K218,IF(COUNTIF(K218:$P218,K218)&gt;$R217,K217,$Q217),K217)</f>
        <v>0</v>
      </c>
      <c r="BS217" s="34">
        <f>IF($Q218=L218,IF(COUNTIF(L218:$P218,L218)&gt;$R217,L217,$Q217),L217)</f>
        <v>0</v>
      </c>
      <c r="BT217" s="34">
        <f>IF($Q218=M218,IF(COUNTIF(M218:$P218,M218)&gt;$R217,M217,$Q217),M217)</f>
        <v>0</v>
      </c>
      <c r="BU217" s="34">
        <f>IF($Q218=N218,IF(COUNTIF(N218:$P218,N218)&gt;$R217,N217,$Q217),N217)</f>
        <v>0</v>
      </c>
      <c r="BV217" s="34">
        <f>IF($Q218=O218,IF(COUNTIF(O218:$P218,O218)&gt;$R217,O217,$Q217),O217)</f>
        <v>0</v>
      </c>
      <c r="BW217" s="34">
        <f>IF($Q218=P218,IF(COUNTIF(P218:$P218,P218)&gt;$R217,P217,$Q217),P217)</f>
        <v>0</v>
      </c>
      <c r="BX217" t="str">
        <f>IF(BX216="",IF(G216="",IF(F216="",E216,F216),G216),"")</f>
        <v/>
      </c>
    </row>
    <row r="218" spans="1:76" ht="12.75" customHeight="1" x14ac:dyDescent="0.2">
      <c r="A218" s="349"/>
      <c r="B218" s="352"/>
      <c r="C218" s="346"/>
      <c r="D218" s="177" t="s">
        <v>44</v>
      </c>
      <c r="E218" s="252" t="str">
        <f>IF(E216&gt;0,1,"")</f>
        <v/>
      </c>
      <c r="F218" s="252" t="str">
        <f t="shared" ref="F218:P218" si="430">IF(F216&gt;0,1,"")</f>
        <v/>
      </c>
      <c r="G218" s="252" t="str">
        <f t="shared" si="430"/>
        <v/>
      </c>
      <c r="H218" s="252" t="str">
        <f t="shared" si="430"/>
        <v/>
      </c>
      <c r="I218" s="252" t="str">
        <f t="shared" si="430"/>
        <v/>
      </c>
      <c r="J218" s="252" t="str">
        <f t="shared" si="430"/>
        <v/>
      </c>
      <c r="K218" s="252" t="str">
        <f t="shared" si="430"/>
        <v/>
      </c>
      <c r="L218" s="252" t="str">
        <f t="shared" si="430"/>
        <v/>
      </c>
      <c r="M218" s="175" t="str">
        <f t="shared" si="430"/>
        <v/>
      </c>
      <c r="N218" s="175" t="str">
        <f t="shared" si="430"/>
        <v/>
      </c>
      <c r="O218" s="175" t="str">
        <f t="shared" si="430"/>
        <v/>
      </c>
      <c r="P218" s="175" t="str">
        <f t="shared" si="430"/>
        <v/>
      </c>
      <c r="Q218" s="184" t="str">
        <f t="shared" ref="Q218" si="431">IF(BK216="","",BK216)</f>
        <v/>
      </c>
      <c r="R218" s="38" t="str">
        <f>IF(BK216="","",BK216)</f>
        <v/>
      </c>
      <c r="S218" s="343"/>
      <c r="AY218" t="str">
        <f>IF(E218="","",E218)</f>
        <v/>
      </c>
      <c r="AZ218" t="str">
        <f>IF(OR(E218=F218,COUNTIF($AY218:AY218,F218)&gt;0),"",F218)</f>
        <v/>
      </c>
      <c r="BA218" t="str">
        <f>IF(OR(F218=G218,COUNTIF($AY218:AZ218,G218)&gt;0),"",G218)</f>
        <v/>
      </c>
      <c r="BB218" t="str">
        <f>IF(OR(G218=H218,COUNTIF($AY218:BA218,H218)&gt;0),"",H218)</f>
        <v/>
      </c>
      <c r="BC218" t="str">
        <f>IF(OR(H218=I218,COUNTIF($AY218:BB218,I218)&gt;0),"",I218)</f>
        <v/>
      </c>
      <c r="BD218" t="str">
        <f>IF(OR(I218=J218,COUNTIF($AY218:BC218,J218)&gt;0),"",J218)</f>
        <v/>
      </c>
      <c r="BE218" t="str">
        <f>IF(OR(J218=K218,COUNTIF($AY218:BD218,K218)&gt;0),"",K218)</f>
        <v/>
      </c>
      <c r="BF218" t="str">
        <f>IF(OR(K218=L218,COUNTIF($AY218:BE218,L218)&gt;0),"",L218)</f>
        <v/>
      </c>
      <c r="BG218" t="str">
        <f>IF(OR(L218=M218,COUNTIF($AY218:BF218,M218)&gt;0),"",M218)</f>
        <v/>
      </c>
      <c r="BH218" t="str">
        <f>IF(OR(M218=N218,COUNTIF($AY218:BG218,N218)&gt;0),"",N218)</f>
        <v/>
      </c>
      <c r="BI218" t="str">
        <f>IF(OR(N218=O218,COUNTIF($AY218:BH218,O218)&gt;0),"",O218)</f>
        <v/>
      </c>
      <c r="BJ218" t="str">
        <f>IF(OR(O218=P218,COUNTIF($AY218:BI218,P218)&gt;0),"",P218)</f>
        <v/>
      </c>
      <c r="BK218" s="340"/>
      <c r="BL218" s="34" t="str">
        <f>IF($Q218=E218,IF(COUNTIF(E218:$P218,E218)&gt;$R217,E218,$Q218),E218)</f>
        <v/>
      </c>
      <c r="BM218" s="34" t="str">
        <f>IF($Q218=F218,IF(COUNTIF(F218:$P218,F218)&gt;$R217,F218,$Q218),F218)</f>
        <v/>
      </c>
      <c r="BN218" s="34" t="str">
        <f>IF($Q218=G218,IF(COUNTIF(G218:$P218,G218)&gt;$R217,G218,$Q218),G218)</f>
        <v/>
      </c>
      <c r="BO218" s="34" t="str">
        <f>IF($Q218=H218,IF(COUNTIF(H218:$P218,H218)&gt;$R217,H218,$Q218),H218)</f>
        <v/>
      </c>
      <c r="BP218" s="34" t="str">
        <f>IF($Q218=I218,IF(COUNTIF(I218:$P218,I218)&gt;$R217,I218,$Q218),I218)</f>
        <v/>
      </c>
      <c r="BQ218" s="34" t="str">
        <f>IF($Q218=J218,IF(COUNTIF(J218:$P218,J218)&gt;$R217,J218,$Q218),J218)</f>
        <v/>
      </c>
      <c r="BR218" s="34" t="str">
        <f>IF($Q218=K218,IF(COUNTIF(K218:$P218,K218)&gt;$R217,K218,$Q218),K218)</f>
        <v/>
      </c>
      <c r="BS218" s="34" t="str">
        <f>IF($Q218=L218,IF(COUNTIF(L218:$P218,L218)&gt;$R217,L218,$Q218),L218)</f>
        <v/>
      </c>
      <c r="BT218" s="34" t="str">
        <f>IF($Q218=M218,IF(COUNTIF(M218:$P218,M218)&gt;$R217,M218,$Q218),M218)</f>
        <v/>
      </c>
      <c r="BU218" s="34" t="str">
        <f>IF($Q218=N218,IF(COUNTIF(N218:$P218,N218)&gt;$R217,N218,$Q218),N218)</f>
        <v/>
      </c>
      <c r="BV218" s="34" t="str">
        <f>IF($Q218=O218,IF(COUNTIF(O218:$P218,O218)&gt;$R217,O218,$Q218),O218)</f>
        <v/>
      </c>
      <c r="BW218" s="34" t="str">
        <f>IF($Q218=P218,IF(COUNTIF(P218:$P218,P218)&gt;$R217,P218,$Q218),P218)</f>
        <v/>
      </c>
      <c r="BX218" t="str">
        <f>IF(BX216&gt;0,BX216,BX217)</f>
        <v/>
      </c>
    </row>
    <row r="219" spans="1:76" ht="12.75" customHeight="1" x14ac:dyDescent="0.2">
      <c r="A219" s="347">
        <v>73</v>
      </c>
      <c r="B219" s="350"/>
      <c r="C219" s="344"/>
      <c r="D219" s="176" t="s">
        <v>38</v>
      </c>
      <c r="E219" s="252"/>
      <c r="F219" s="252"/>
      <c r="G219" s="252"/>
      <c r="H219" s="252"/>
      <c r="I219" s="252"/>
      <c r="J219" s="252"/>
      <c r="K219" s="252"/>
      <c r="L219" s="252"/>
      <c r="M219" s="175"/>
      <c r="N219" s="175"/>
      <c r="O219" s="175"/>
      <c r="P219" s="175"/>
      <c r="Q219" s="183" t="str">
        <f t="shared" ref="Q219" si="432">IF(BK219="","",BX221)</f>
        <v/>
      </c>
      <c r="R219" s="172"/>
      <c r="S219" s="341" t="str">
        <f>IF((COUNTBLANK(E219:Q219)+COUNTBLANK(E220:Q220)+COUNTBLANK(E221:Q221))/3=COUNTBLANK(E219:Q219),"","Bitte alle drei Zeilen ausfüllen")</f>
        <v/>
      </c>
      <c r="W219">
        <f t="shared" ref="W219:AH219" si="433">IF(E219=4.5,E220,0)</f>
        <v>0</v>
      </c>
      <c r="X219">
        <f t="shared" si="433"/>
        <v>0</v>
      </c>
      <c r="Y219">
        <f t="shared" si="433"/>
        <v>0</v>
      </c>
      <c r="Z219">
        <f t="shared" si="433"/>
        <v>0</v>
      </c>
      <c r="AA219">
        <f t="shared" si="433"/>
        <v>0</v>
      </c>
      <c r="AB219">
        <f t="shared" si="433"/>
        <v>0</v>
      </c>
      <c r="AC219">
        <f t="shared" si="433"/>
        <v>0</v>
      </c>
      <c r="AD219">
        <f t="shared" si="433"/>
        <v>0</v>
      </c>
      <c r="AE219">
        <f t="shared" si="433"/>
        <v>0</v>
      </c>
      <c r="AF219">
        <f t="shared" si="433"/>
        <v>0</v>
      </c>
      <c r="AG219">
        <f t="shared" si="433"/>
        <v>0</v>
      </c>
      <c r="AH219">
        <f t="shared" si="433"/>
        <v>0</v>
      </c>
      <c r="AJ219">
        <f t="shared" ref="AJ219:AU219" si="434">IF(E219=4.5,1,0)</f>
        <v>0</v>
      </c>
      <c r="AK219">
        <f t="shared" si="434"/>
        <v>0</v>
      </c>
      <c r="AL219">
        <f t="shared" si="434"/>
        <v>0</v>
      </c>
      <c r="AM219">
        <f t="shared" si="434"/>
        <v>0</v>
      </c>
      <c r="AN219">
        <f t="shared" si="434"/>
        <v>0</v>
      </c>
      <c r="AO219">
        <f t="shared" si="434"/>
        <v>0</v>
      </c>
      <c r="AP219">
        <f t="shared" si="434"/>
        <v>0</v>
      </c>
      <c r="AQ219">
        <f t="shared" si="434"/>
        <v>0</v>
      </c>
      <c r="AR219">
        <f t="shared" si="434"/>
        <v>0</v>
      </c>
      <c r="AS219">
        <f t="shared" si="434"/>
        <v>0</v>
      </c>
      <c r="AT219">
        <f t="shared" si="434"/>
        <v>0</v>
      </c>
      <c r="AU219">
        <f t="shared" si="434"/>
        <v>0</v>
      </c>
      <c r="BK219" s="340" t="str">
        <f>IF(ISNA(HLOOKUP(MAX($AY220:$BJ220),$AY220:$BJ221,2,FALSE)),"",IF(R220&gt;0,IF(COUNTIF($AY220:$BJ220,MAX($AY220:$BJ220))&gt;1,HLOOKUP(MAX($AY220:$BJ220),$AY220:$BJ221,2),HLOOKUP(MAX($AY220:$BJ220),$AY220:$BJ221,2,FALSE)),""))</f>
        <v/>
      </c>
      <c r="BL219" s="34">
        <f>IF(E221="",0,IF($Q221=E221,IF(COUNTIF(E221:$P221,E221)&gt;$R220,E219,$Q219),E219))</f>
        <v>0</v>
      </c>
      <c r="BM219" s="34">
        <f>IF(F221="",0,IF($Q221=F221,IF(COUNTIF(F221:$P221,F221)&gt;$R220,F219,$Q219),F219))</f>
        <v>0</v>
      </c>
      <c r="BN219" s="34">
        <f>IF(G221="",0,IF($Q221=G221,IF(COUNTIF(G221:$P221,G221)&gt;$R220,G219,$Q219),G219))</f>
        <v>0</v>
      </c>
      <c r="BO219" s="34">
        <f>IF(H221="",0,IF($Q221=H221,IF(COUNTIF(H221:$P221,H221)&gt;$R220,H219,$Q219),H219))</f>
        <v>0</v>
      </c>
      <c r="BP219" s="34">
        <f>IF(I221="",0,IF($Q221=I221,IF(COUNTIF(I221:$P221,I221)&gt;$R220,I219,$Q219),I219))</f>
        <v>0</v>
      </c>
      <c r="BQ219" s="34">
        <f>IF(J221="",0,IF($Q221=J221,IF(COUNTIF(J221:$P221,J221)&gt;$R220,J219,$Q219),J219))</f>
        <v>0</v>
      </c>
      <c r="BR219" s="34">
        <f>IF(K221="",0,IF($Q221=K221,IF(COUNTIF(K221:$P221,K221)&gt;$R220,K219,$Q219),K219))</f>
        <v>0</v>
      </c>
      <c r="BS219" s="34">
        <f>IF(L221="",0,IF($Q221=L221,IF(COUNTIF(L221:$P221,L221)&gt;$R220,L219,$Q219),L219))</f>
        <v>0</v>
      </c>
      <c r="BT219" s="34">
        <f>IF(M221="",0,IF($Q221=M221,IF(COUNTIF(M221:$P221,M221)&gt;$R220,M219,$Q219),M219))</f>
        <v>0</v>
      </c>
      <c r="BU219" s="34">
        <f>IF(N221="",0,IF($Q221=N221,IF(COUNTIF(N221:$P221,N221)&gt;$R220,N219,$Q219),N219))</f>
        <v>0</v>
      </c>
      <c r="BV219" s="34">
        <f>IF(O221="",0,IF($Q221=O221,IF(COUNTIF(O221:$P221,O221)&gt;$R220,O219,$Q219),O219))</f>
        <v>0</v>
      </c>
      <c r="BW219" s="34">
        <f>IF(P221="",0,IF($Q221=P221,IF(COUNTIF(P221:$P221,P221)&gt;$R220,P219,$Q219),P219))</f>
        <v>0</v>
      </c>
      <c r="BX219">
        <f>IF(P219="",IF(O219="",IF(N219="",IF(M219="",IF(L219="",IF(K219="",IF(J219="",IF(I219="",H219,I219),J219),K219),L219),M219),N219),O219),P219)</f>
        <v>0</v>
      </c>
    </row>
    <row r="220" spans="1:76" ht="12.75" customHeight="1" x14ac:dyDescent="0.2">
      <c r="A220" s="348"/>
      <c r="B220" s="351"/>
      <c r="C220" s="345"/>
      <c r="D220" s="176" t="s">
        <v>42</v>
      </c>
      <c r="E220" s="252"/>
      <c r="F220" s="252"/>
      <c r="G220" s="252"/>
      <c r="H220" s="252"/>
      <c r="I220" s="252"/>
      <c r="J220" s="252"/>
      <c r="K220" s="252"/>
      <c r="L220" s="252"/>
      <c r="M220" s="175"/>
      <c r="N220" s="175"/>
      <c r="O220" s="175"/>
      <c r="P220" s="175"/>
      <c r="Q220" s="183"/>
      <c r="R220" s="35">
        <f>IF(R219&lt;15,0,IF(R219&lt;30,1,IF(R219&lt;45,2,3)))</f>
        <v>0</v>
      </c>
      <c r="S220" s="342"/>
      <c r="AY220" t="str">
        <f t="shared" ref="AY220:BJ220" si="435">IF(AY221="","",COUNTIF($E221:$P221,AY221))</f>
        <v/>
      </c>
      <c r="AZ220" t="str">
        <f t="shared" si="435"/>
        <v/>
      </c>
      <c r="BA220" t="str">
        <f t="shared" si="435"/>
        <v/>
      </c>
      <c r="BB220" t="str">
        <f t="shared" si="435"/>
        <v/>
      </c>
      <c r="BC220" t="str">
        <f t="shared" si="435"/>
        <v/>
      </c>
      <c r="BD220" t="str">
        <f t="shared" si="435"/>
        <v/>
      </c>
      <c r="BE220" t="str">
        <f t="shared" si="435"/>
        <v/>
      </c>
      <c r="BF220" t="str">
        <f t="shared" si="435"/>
        <v/>
      </c>
      <c r="BG220" t="str">
        <f t="shared" si="435"/>
        <v/>
      </c>
      <c r="BH220" t="str">
        <f t="shared" si="435"/>
        <v/>
      </c>
      <c r="BI220" t="str">
        <f t="shared" si="435"/>
        <v/>
      </c>
      <c r="BJ220" t="str">
        <f t="shared" si="435"/>
        <v/>
      </c>
      <c r="BK220" s="340"/>
      <c r="BL220" s="34">
        <f>IF($Q221=E221,IF(COUNTIF(E221:$P221,E221)&gt;$R220,E220,$Q220),E220)</f>
        <v>0</v>
      </c>
      <c r="BM220" s="34">
        <f>IF($Q221=F221,IF(COUNTIF(F221:$P221,F221)&gt;$R220,F220,$Q220),F220)</f>
        <v>0</v>
      </c>
      <c r="BN220" s="34">
        <f>IF($Q221=G221,IF(COUNTIF(G221:$P221,G221)&gt;$R220,G220,$Q220),G220)</f>
        <v>0</v>
      </c>
      <c r="BO220" s="34">
        <f>IF($Q221=H221,IF(COUNTIF(H221:$P221,H221)&gt;$R220,H220,$Q220),H220)</f>
        <v>0</v>
      </c>
      <c r="BP220" s="34">
        <f>IF($Q221=I221,IF(COUNTIF(I221:$P221,I221)&gt;$R220,I220,$Q220),I220)</f>
        <v>0</v>
      </c>
      <c r="BQ220" s="34">
        <f>IF($Q221=J221,IF(COUNTIF(J221:$P221,J221)&gt;$R220,J220,$Q220),J220)</f>
        <v>0</v>
      </c>
      <c r="BR220" s="34">
        <f>IF($Q221=K221,IF(COUNTIF(K221:$P221,K221)&gt;$R220,K220,$Q220),K220)</f>
        <v>0</v>
      </c>
      <c r="BS220" s="34">
        <f>IF($Q221=L221,IF(COUNTIF(L221:$P221,L221)&gt;$R220,L220,$Q220),L220)</f>
        <v>0</v>
      </c>
      <c r="BT220" s="34">
        <f>IF($Q221=M221,IF(COUNTIF(M221:$P221,M221)&gt;$R220,M220,$Q220),M220)</f>
        <v>0</v>
      </c>
      <c r="BU220" s="34">
        <f>IF($Q221=N221,IF(COUNTIF(N221:$P221,N221)&gt;$R220,N220,$Q220),N220)</f>
        <v>0</v>
      </c>
      <c r="BV220" s="34">
        <f>IF($Q221=O221,IF(COUNTIF(O221:$P221,O221)&gt;$R220,O220,$Q220),O220)</f>
        <v>0</v>
      </c>
      <c r="BW220" s="34">
        <f>IF($Q221=P221,IF(COUNTIF(P221:$P221,P221)&gt;$R220,P220,$Q220),P220)</f>
        <v>0</v>
      </c>
      <c r="BX220" t="str">
        <f>IF(BX219="",IF(G219="",IF(F219="",E219,F219),G219),"")</f>
        <v/>
      </c>
    </row>
    <row r="221" spans="1:76" ht="12.75" customHeight="1" x14ac:dyDescent="0.2">
      <c r="A221" s="349"/>
      <c r="B221" s="352"/>
      <c r="C221" s="346"/>
      <c r="D221" s="177" t="s">
        <v>44</v>
      </c>
      <c r="E221" s="252" t="str">
        <f>IF(E219&gt;0,1,"")</f>
        <v/>
      </c>
      <c r="F221" s="252" t="str">
        <f t="shared" ref="F221:P221" si="436">IF(F219&gt;0,1,"")</f>
        <v/>
      </c>
      <c r="G221" s="252" t="str">
        <f t="shared" si="436"/>
        <v/>
      </c>
      <c r="H221" s="252" t="str">
        <f t="shared" si="436"/>
        <v/>
      </c>
      <c r="I221" s="252" t="str">
        <f t="shared" si="436"/>
        <v/>
      </c>
      <c r="J221" s="252" t="str">
        <f t="shared" si="436"/>
        <v/>
      </c>
      <c r="K221" s="252" t="str">
        <f t="shared" si="436"/>
        <v/>
      </c>
      <c r="L221" s="252" t="str">
        <f t="shared" si="436"/>
        <v/>
      </c>
      <c r="M221" s="175" t="str">
        <f t="shared" si="436"/>
        <v/>
      </c>
      <c r="N221" s="175" t="str">
        <f t="shared" si="436"/>
        <v/>
      </c>
      <c r="O221" s="175" t="str">
        <f t="shared" si="436"/>
        <v/>
      </c>
      <c r="P221" s="175" t="str">
        <f t="shared" si="436"/>
        <v/>
      </c>
      <c r="Q221" s="184" t="str">
        <f t="shared" ref="Q221" si="437">IF(BK219="","",BK219)</f>
        <v/>
      </c>
      <c r="R221" s="38" t="str">
        <f>IF(BK219="","",BK219)</f>
        <v/>
      </c>
      <c r="S221" s="343"/>
      <c r="AY221" t="str">
        <f>IF(E221="","",E221)</f>
        <v/>
      </c>
      <c r="AZ221" t="str">
        <f>IF(OR(E221=F221,COUNTIF($AY221:AY221,F221)&gt;0),"",F221)</f>
        <v/>
      </c>
      <c r="BA221" t="str">
        <f>IF(OR(F221=G221,COUNTIF($AY221:AZ221,G221)&gt;0),"",G221)</f>
        <v/>
      </c>
      <c r="BB221" t="str">
        <f>IF(OR(G221=H221,COUNTIF($AY221:BA221,H221)&gt;0),"",H221)</f>
        <v/>
      </c>
      <c r="BC221" t="str">
        <f>IF(OR(H221=I221,COUNTIF($AY221:BB221,I221)&gt;0),"",I221)</f>
        <v/>
      </c>
      <c r="BD221" t="str">
        <f>IF(OR(I221=J221,COUNTIF($AY221:BC221,J221)&gt;0),"",J221)</f>
        <v/>
      </c>
      <c r="BE221" t="str">
        <f>IF(OR(J221=K221,COUNTIF($AY221:BD221,K221)&gt;0),"",K221)</f>
        <v/>
      </c>
      <c r="BF221" t="str">
        <f>IF(OR(K221=L221,COUNTIF($AY221:BE221,L221)&gt;0),"",L221)</f>
        <v/>
      </c>
      <c r="BG221" t="str">
        <f>IF(OR(L221=M221,COUNTIF($AY221:BF221,M221)&gt;0),"",M221)</f>
        <v/>
      </c>
      <c r="BH221" t="str">
        <f>IF(OR(M221=N221,COUNTIF($AY221:BG221,N221)&gt;0),"",N221)</f>
        <v/>
      </c>
      <c r="BI221" t="str">
        <f>IF(OR(N221=O221,COUNTIF($AY221:BH221,O221)&gt;0),"",O221)</f>
        <v/>
      </c>
      <c r="BJ221" t="str">
        <f>IF(OR(O221=P221,COUNTIF($AY221:BI221,P221)&gt;0),"",P221)</f>
        <v/>
      </c>
      <c r="BK221" s="340"/>
      <c r="BL221" s="34" t="str">
        <f>IF($Q221=E221,IF(COUNTIF(E221:$P221,E221)&gt;$R220,E221,$Q221),E221)</f>
        <v/>
      </c>
      <c r="BM221" s="34" t="str">
        <f>IF($Q221=F221,IF(COUNTIF(F221:$P221,F221)&gt;$R220,F221,$Q221),F221)</f>
        <v/>
      </c>
      <c r="BN221" s="34" t="str">
        <f>IF($Q221=G221,IF(COUNTIF(G221:$P221,G221)&gt;$R220,G221,$Q221),G221)</f>
        <v/>
      </c>
      <c r="BO221" s="34" t="str">
        <f>IF($Q221=H221,IF(COUNTIF(H221:$P221,H221)&gt;$R220,H221,$Q221),H221)</f>
        <v/>
      </c>
      <c r="BP221" s="34" t="str">
        <f>IF($Q221=I221,IF(COUNTIF(I221:$P221,I221)&gt;$R220,I221,$Q221),I221)</f>
        <v/>
      </c>
      <c r="BQ221" s="34" t="str">
        <f>IF($Q221=J221,IF(COUNTIF(J221:$P221,J221)&gt;$R220,J221,$Q221),J221)</f>
        <v/>
      </c>
      <c r="BR221" s="34" t="str">
        <f>IF($Q221=K221,IF(COUNTIF(K221:$P221,K221)&gt;$R220,K221,$Q221),K221)</f>
        <v/>
      </c>
      <c r="BS221" s="34" t="str">
        <f>IF($Q221=L221,IF(COUNTIF(L221:$P221,L221)&gt;$R220,L221,$Q221),L221)</f>
        <v/>
      </c>
      <c r="BT221" s="34" t="str">
        <f>IF($Q221=M221,IF(COUNTIF(M221:$P221,M221)&gt;$R220,M221,$Q221),M221)</f>
        <v/>
      </c>
      <c r="BU221" s="34" t="str">
        <f>IF($Q221=N221,IF(COUNTIF(N221:$P221,N221)&gt;$R220,N221,$Q221),N221)</f>
        <v/>
      </c>
      <c r="BV221" s="34" t="str">
        <f>IF($Q221=O221,IF(COUNTIF(O221:$P221,O221)&gt;$R220,O221,$Q221),O221)</f>
        <v/>
      </c>
      <c r="BW221" s="34" t="str">
        <f>IF($Q221=P221,IF(COUNTIF(P221:$P221,P221)&gt;$R220,P221,$Q221),P221)</f>
        <v/>
      </c>
      <c r="BX221" t="str">
        <f>IF(BX219&gt;0,BX219,BX220)</f>
        <v/>
      </c>
    </row>
    <row r="222" spans="1:76" ht="12.75" customHeight="1" x14ac:dyDescent="0.2">
      <c r="A222" s="347">
        <v>74</v>
      </c>
      <c r="B222" s="350"/>
      <c r="C222" s="344"/>
      <c r="D222" s="176" t="s">
        <v>38</v>
      </c>
      <c r="E222" s="252"/>
      <c r="F222" s="252"/>
      <c r="G222" s="252"/>
      <c r="H222" s="252"/>
      <c r="I222" s="252"/>
      <c r="J222" s="252"/>
      <c r="K222" s="252"/>
      <c r="L222" s="252"/>
      <c r="M222" s="175"/>
      <c r="N222" s="175"/>
      <c r="O222" s="175"/>
      <c r="P222" s="175"/>
      <c r="Q222" s="183" t="str">
        <f t="shared" ref="Q222" si="438">IF(BK222="","",BX224)</f>
        <v/>
      </c>
      <c r="R222" s="172"/>
      <c r="S222" s="341" t="str">
        <f>IF((COUNTBLANK(E222:Q222)+COUNTBLANK(E223:Q223)+COUNTBLANK(E224:Q224))/3=COUNTBLANK(E222:Q222),"","Bitte alle drei Zeilen ausfüllen")</f>
        <v/>
      </c>
      <c r="W222">
        <f t="shared" ref="W222:AH222" si="439">IF(E222=4.5,E223,0)</f>
        <v>0</v>
      </c>
      <c r="X222">
        <f t="shared" si="439"/>
        <v>0</v>
      </c>
      <c r="Y222">
        <f t="shared" si="439"/>
        <v>0</v>
      </c>
      <c r="Z222">
        <f t="shared" si="439"/>
        <v>0</v>
      </c>
      <c r="AA222">
        <f t="shared" si="439"/>
        <v>0</v>
      </c>
      <c r="AB222">
        <f t="shared" si="439"/>
        <v>0</v>
      </c>
      <c r="AC222">
        <f t="shared" si="439"/>
        <v>0</v>
      </c>
      <c r="AD222">
        <f t="shared" si="439"/>
        <v>0</v>
      </c>
      <c r="AE222">
        <f t="shared" si="439"/>
        <v>0</v>
      </c>
      <c r="AF222">
        <f t="shared" si="439"/>
        <v>0</v>
      </c>
      <c r="AG222">
        <f t="shared" si="439"/>
        <v>0</v>
      </c>
      <c r="AH222">
        <f t="shared" si="439"/>
        <v>0</v>
      </c>
      <c r="AJ222">
        <f t="shared" ref="AJ222:AU222" si="440">IF(E222=4.5,1,0)</f>
        <v>0</v>
      </c>
      <c r="AK222">
        <f t="shared" si="440"/>
        <v>0</v>
      </c>
      <c r="AL222">
        <f t="shared" si="440"/>
        <v>0</v>
      </c>
      <c r="AM222">
        <f t="shared" si="440"/>
        <v>0</v>
      </c>
      <c r="AN222">
        <f t="shared" si="440"/>
        <v>0</v>
      </c>
      <c r="AO222">
        <f t="shared" si="440"/>
        <v>0</v>
      </c>
      <c r="AP222">
        <f t="shared" si="440"/>
        <v>0</v>
      </c>
      <c r="AQ222">
        <f t="shared" si="440"/>
        <v>0</v>
      </c>
      <c r="AR222">
        <f t="shared" si="440"/>
        <v>0</v>
      </c>
      <c r="AS222">
        <f t="shared" si="440"/>
        <v>0</v>
      </c>
      <c r="AT222">
        <f t="shared" si="440"/>
        <v>0</v>
      </c>
      <c r="AU222">
        <f t="shared" si="440"/>
        <v>0</v>
      </c>
      <c r="BK222" s="340" t="str">
        <f>IF(ISNA(HLOOKUP(MAX($AY223:$BJ223),$AY223:$BJ224,2,FALSE)),"",IF(R223&gt;0,IF(COUNTIF($AY223:$BJ223,MAX($AY223:$BJ223))&gt;1,HLOOKUP(MAX($AY223:$BJ223),$AY223:$BJ224,2),HLOOKUP(MAX($AY223:$BJ223),$AY223:$BJ224,2,FALSE)),""))</f>
        <v/>
      </c>
      <c r="BL222" s="34">
        <f>IF(E224="",0,IF($Q224=E224,IF(COUNTIF(E224:$P224,E224)&gt;$R223,E222,$Q222),E222))</f>
        <v>0</v>
      </c>
      <c r="BM222" s="34">
        <f>IF(F224="",0,IF($Q224=F224,IF(COUNTIF(F224:$P224,F224)&gt;$R223,F222,$Q222),F222))</f>
        <v>0</v>
      </c>
      <c r="BN222" s="34">
        <f>IF(G224="",0,IF($Q224=G224,IF(COUNTIF(G224:$P224,G224)&gt;$R223,G222,$Q222),G222))</f>
        <v>0</v>
      </c>
      <c r="BO222" s="34">
        <f>IF(H224="",0,IF($Q224=H224,IF(COUNTIF(H224:$P224,H224)&gt;$R223,H222,$Q222),H222))</f>
        <v>0</v>
      </c>
      <c r="BP222" s="34">
        <f>IF(I224="",0,IF($Q224=I224,IF(COUNTIF(I224:$P224,I224)&gt;$R223,I222,$Q222),I222))</f>
        <v>0</v>
      </c>
      <c r="BQ222" s="34">
        <f>IF(J224="",0,IF($Q224=J224,IF(COUNTIF(J224:$P224,J224)&gt;$R223,J222,$Q222),J222))</f>
        <v>0</v>
      </c>
      <c r="BR222" s="34">
        <f>IF(K224="",0,IF($Q224=K224,IF(COUNTIF(K224:$P224,K224)&gt;$R223,K222,$Q222),K222))</f>
        <v>0</v>
      </c>
      <c r="BS222" s="34">
        <f>IF(L224="",0,IF($Q224=L224,IF(COUNTIF(L224:$P224,L224)&gt;$R223,L222,$Q222),L222))</f>
        <v>0</v>
      </c>
      <c r="BT222" s="34">
        <f>IF(M224="",0,IF($Q224=M224,IF(COUNTIF(M224:$P224,M224)&gt;$R223,M222,$Q222),M222))</f>
        <v>0</v>
      </c>
      <c r="BU222" s="34">
        <f>IF(N224="",0,IF($Q224=N224,IF(COUNTIF(N224:$P224,N224)&gt;$R223,N222,$Q222),N222))</f>
        <v>0</v>
      </c>
      <c r="BV222" s="34">
        <f>IF(O224="",0,IF($Q224=O224,IF(COUNTIF(O224:$P224,O224)&gt;$R223,O222,$Q222),O222))</f>
        <v>0</v>
      </c>
      <c r="BW222" s="34">
        <f>IF(P224="",0,IF($Q224=P224,IF(COUNTIF(P224:$P224,P224)&gt;$R223,P222,$Q222),P222))</f>
        <v>0</v>
      </c>
      <c r="BX222">
        <f>IF(P222="",IF(O222="",IF(N222="",IF(M222="",IF(L222="",IF(K222="",IF(J222="",IF(I222="",H222,I222),J222),K222),L222),M222),N222),O222),P222)</f>
        <v>0</v>
      </c>
    </row>
    <row r="223" spans="1:76" ht="12.75" customHeight="1" x14ac:dyDescent="0.2">
      <c r="A223" s="348"/>
      <c r="B223" s="351"/>
      <c r="C223" s="345"/>
      <c r="D223" s="176" t="s">
        <v>42</v>
      </c>
      <c r="E223" s="252"/>
      <c r="F223" s="252"/>
      <c r="G223" s="252"/>
      <c r="H223" s="252"/>
      <c r="I223" s="252"/>
      <c r="J223" s="252"/>
      <c r="K223" s="252"/>
      <c r="L223" s="252"/>
      <c r="M223" s="175"/>
      <c r="N223" s="175"/>
      <c r="O223" s="175"/>
      <c r="P223" s="175"/>
      <c r="Q223" s="183"/>
      <c r="R223" s="35">
        <f>IF(R222&lt;15,0,IF(R222&lt;30,1,IF(R222&lt;45,2,3)))</f>
        <v>0</v>
      </c>
      <c r="S223" s="342"/>
      <c r="AY223" t="str">
        <f t="shared" ref="AY223:BJ223" si="441">IF(AY224="","",COUNTIF($E224:$P224,AY224))</f>
        <v/>
      </c>
      <c r="AZ223" t="str">
        <f t="shared" si="441"/>
        <v/>
      </c>
      <c r="BA223" t="str">
        <f t="shared" si="441"/>
        <v/>
      </c>
      <c r="BB223" t="str">
        <f t="shared" si="441"/>
        <v/>
      </c>
      <c r="BC223" t="str">
        <f t="shared" si="441"/>
        <v/>
      </c>
      <c r="BD223" t="str">
        <f t="shared" si="441"/>
        <v/>
      </c>
      <c r="BE223" t="str">
        <f t="shared" si="441"/>
        <v/>
      </c>
      <c r="BF223" t="str">
        <f t="shared" si="441"/>
        <v/>
      </c>
      <c r="BG223" t="str">
        <f t="shared" si="441"/>
        <v/>
      </c>
      <c r="BH223" t="str">
        <f t="shared" si="441"/>
        <v/>
      </c>
      <c r="BI223" t="str">
        <f t="shared" si="441"/>
        <v/>
      </c>
      <c r="BJ223" t="str">
        <f t="shared" si="441"/>
        <v/>
      </c>
      <c r="BK223" s="340"/>
      <c r="BL223" s="34">
        <f>IF($Q224=E224,IF(COUNTIF(E224:$P224,E224)&gt;$R223,E223,$Q223),E223)</f>
        <v>0</v>
      </c>
      <c r="BM223" s="34">
        <f>IF($Q224=F224,IF(COUNTIF(F224:$P224,F224)&gt;$R223,F223,$Q223),F223)</f>
        <v>0</v>
      </c>
      <c r="BN223" s="34">
        <f>IF($Q224=G224,IF(COUNTIF(G224:$P224,G224)&gt;$R223,G223,$Q223),G223)</f>
        <v>0</v>
      </c>
      <c r="BO223" s="34">
        <f>IF($Q224=H224,IF(COUNTIF(H224:$P224,H224)&gt;$R223,H223,$Q223),H223)</f>
        <v>0</v>
      </c>
      <c r="BP223" s="34">
        <f>IF($Q224=I224,IF(COUNTIF(I224:$P224,I224)&gt;$R223,I223,$Q223),I223)</f>
        <v>0</v>
      </c>
      <c r="BQ223" s="34">
        <f>IF($Q224=J224,IF(COUNTIF(J224:$P224,J224)&gt;$R223,J223,$Q223),J223)</f>
        <v>0</v>
      </c>
      <c r="BR223" s="34">
        <f>IF($Q224=K224,IF(COUNTIF(K224:$P224,K224)&gt;$R223,K223,$Q223),K223)</f>
        <v>0</v>
      </c>
      <c r="BS223" s="34">
        <f>IF($Q224=L224,IF(COUNTIF(L224:$P224,L224)&gt;$R223,L223,$Q223),L223)</f>
        <v>0</v>
      </c>
      <c r="BT223" s="34">
        <f>IF($Q224=M224,IF(COUNTIF(M224:$P224,M224)&gt;$R223,M223,$Q223),M223)</f>
        <v>0</v>
      </c>
      <c r="BU223" s="34">
        <f>IF($Q224=N224,IF(COUNTIF(N224:$P224,N224)&gt;$R223,N223,$Q223),N223)</f>
        <v>0</v>
      </c>
      <c r="BV223" s="34">
        <f>IF($Q224=O224,IF(COUNTIF(O224:$P224,O224)&gt;$R223,O223,$Q223),O223)</f>
        <v>0</v>
      </c>
      <c r="BW223" s="34">
        <f>IF($Q224=P224,IF(COUNTIF(P224:$P224,P224)&gt;$R223,P223,$Q223),P223)</f>
        <v>0</v>
      </c>
      <c r="BX223" t="str">
        <f>IF(BX222="",IF(G222="",IF(F222="",E222,F222),G222),"")</f>
        <v/>
      </c>
    </row>
    <row r="224" spans="1:76" ht="12.75" customHeight="1" x14ac:dyDescent="0.2">
      <c r="A224" s="349"/>
      <c r="B224" s="352"/>
      <c r="C224" s="346"/>
      <c r="D224" s="177" t="s">
        <v>44</v>
      </c>
      <c r="E224" s="252" t="str">
        <f>IF(E222&gt;0,1,"")</f>
        <v/>
      </c>
      <c r="F224" s="252" t="str">
        <f t="shared" ref="F224:P224" si="442">IF(F222&gt;0,1,"")</f>
        <v/>
      </c>
      <c r="G224" s="252" t="str">
        <f t="shared" si="442"/>
        <v/>
      </c>
      <c r="H224" s="252" t="str">
        <f t="shared" si="442"/>
        <v/>
      </c>
      <c r="I224" s="252" t="str">
        <f t="shared" si="442"/>
        <v/>
      </c>
      <c r="J224" s="252" t="str">
        <f t="shared" si="442"/>
        <v/>
      </c>
      <c r="K224" s="252" t="str">
        <f t="shared" si="442"/>
        <v/>
      </c>
      <c r="L224" s="252" t="str">
        <f t="shared" si="442"/>
        <v/>
      </c>
      <c r="M224" s="175" t="str">
        <f t="shared" si="442"/>
        <v/>
      </c>
      <c r="N224" s="175" t="str">
        <f t="shared" si="442"/>
        <v/>
      </c>
      <c r="O224" s="175" t="str">
        <f t="shared" si="442"/>
        <v/>
      </c>
      <c r="P224" s="175" t="str">
        <f t="shared" si="442"/>
        <v/>
      </c>
      <c r="Q224" s="184" t="str">
        <f t="shared" ref="Q224" si="443">IF(BK222="","",BK222)</f>
        <v/>
      </c>
      <c r="R224" s="38" t="str">
        <f>IF(BK222="","",BK222)</f>
        <v/>
      </c>
      <c r="S224" s="343"/>
      <c r="AY224" t="str">
        <f>IF(E224="","",E224)</f>
        <v/>
      </c>
      <c r="AZ224" t="str">
        <f>IF(OR(E224=F224,COUNTIF($AY224:AY224,F224)&gt;0),"",F224)</f>
        <v/>
      </c>
      <c r="BA224" t="str">
        <f>IF(OR(F224=G224,COUNTIF($AY224:AZ224,G224)&gt;0),"",G224)</f>
        <v/>
      </c>
      <c r="BB224" t="str">
        <f>IF(OR(G224=H224,COUNTIF($AY224:BA224,H224)&gt;0),"",H224)</f>
        <v/>
      </c>
      <c r="BC224" t="str">
        <f>IF(OR(H224=I224,COUNTIF($AY224:BB224,I224)&gt;0),"",I224)</f>
        <v/>
      </c>
      <c r="BD224" t="str">
        <f>IF(OR(I224=J224,COUNTIF($AY224:BC224,J224)&gt;0),"",J224)</f>
        <v/>
      </c>
      <c r="BE224" t="str">
        <f>IF(OR(J224=K224,COUNTIF($AY224:BD224,K224)&gt;0),"",K224)</f>
        <v/>
      </c>
      <c r="BF224" t="str">
        <f>IF(OR(K224=L224,COUNTIF($AY224:BE224,L224)&gt;0),"",L224)</f>
        <v/>
      </c>
      <c r="BG224" t="str">
        <f>IF(OR(L224=M224,COUNTIF($AY224:BF224,M224)&gt;0),"",M224)</f>
        <v/>
      </c>
      <c r="BH224" t="str">
        <f>IF(OR(M224=N224,COUNTIF($AY224:BG224,N224)&gt;0),"",N224)</f>
        <v/>
      </c>
      <c r="BI224" t="str">
        <f>IF(OR(N224=O224,COUNTIF($AY224:BH224,O224)&gt;0),"",O224)</f>
        <v/>
      </c>
      <c r="BJ224" t="str">
        <f>IF(OR(O224=P224,COUNTIF($AY224:BI224,P224)&gt;0),"",P224)</f>
        <v/>
      </c>
      <c r="BK224" s="340"/>
      <c r="BL224" s="34" t="str">
        <f>IF($Q224=E224,IF(COUNTIF(E224:$P224,E224)&gt;$R223,E224,$Q224),E224)</f>
        <v/>
      </c>
      <c r="BM224" s="34" t="str">
        <f>IF($Q224=F224,IF(COUNTIF(F224:$P224,F224)&gt;$R223,F224,$Q224),F224)</f>
        <v/>
      </c>
      <c r="BN224" s="34" t="str">
        <f>IF($Q224=G224,IF(COUNTIF(G224:$P224,G224)&gt;$R223,G224,$Q224),G224)</f>
        <v/>
      </c>
      <c r="BO224" s="34" t="str">
        <f>IF($Q224=H224,IF(COUNTIF(H224:$P224,H224)&gt;$R223,H224,$Q224),H224)</f>
        <v/>
      </c>
      <c r="BP224" s="34" t="str">
        <f>IF($Q224=I224,IF(COUNTIF(I224:$P224,I224)&gt;$R223,I224,$Q224),I224)</f>
        <v/>
      </c>
      <c r="BQ224" s="34" t="str">
        <f>IF($Q224=J224,IF(COUNTIF(J224:$P224,J224)&gt;$R223,J224,$Q224),J224)</f>
        <v/>
      </c>
      <c r="BR224" s="34" t="str">
        <f>IF($Q224=K224,IF(COUNTIF(K224:$P224,K224)&gt;$R223,K224,$Q224),K224)</f>
        <v/>
      </c>
      <c r="BS224" s="34" t="str">
        <f>IF($Q224=L224,IF(COUNTIF(L224:$P224,L224)&gt;$R223,L224,$Q224),L224)</f>
        <v/>
      </c>
      <c r="BT224" s="34" t="str">
        <f>IF($Q224=M224,IF(COUNTIF(M224:$P224,M224)&gt;$R223,M224,$Q224),M224)</f>
        <v/>
      </c>
      <c r="BU224" s="34" t="str">
        <f>IF($Q224=N224,IF(COUNTIF(N224:$P224,N224)&gt;$R223,N224,$Q224),N224)</f>
        <v/>
      </c>
      <c r="BV224" s="34" t="str">
        <f>IF($Q224=O224,IF(COUNTIF(O224:$P224,O224)&gt;$R223,O224,$Q224),O224)</f>
        <v/>
      </c>
      <c r="BW224" s="34" t="str">
        <f>IF($Q224=P224,IF(COUNTIF(P224:$P224,P224)&gt;$R223,P224,$Q224),P224)</f>
        <v/>
      </c>
      <c r="BX224" t="str">
        <f>IF(BX222&gt;0,BX222,BX223)</f>
        <v/>
      </c>
    </row>
    <row r="225" spans="1:76" ht="12.75" customHeight="1" x14ac:dyDescent="0.2">
      <c r="A225" s="347">
        <v>75</v>
      </c>
      <c r="B225" s="350"/>
      <c r="C225" s="344"/>
      <c r="D225" s="176" t="s">
        <v>38</v>
      </c>
      <c r="E225" s="252"/>
      <c r="F225" s="252"/>
      <c r="G225" s="252"/>
      <c r="H225" s="252"/>
      <c r="I225" s="252"/>
      <c r="J225" s="252"/>
      <c r="K225" s="252"/>
      <c r="L225" s="252"/>
      <c r="M225" s="175"/>
      <c r="N225" s="175"/>
      <c r="O225" s="175"/>
      <c r="P225" s="175"/>
      <c r="Q225" s="183" t="str">
        <f t="shared" ref="Q225" si="444">IF(BK225="","",BX227)</f>
        <v/>
      </c>
      <c r="R225" s="172"/>
      <c r="S225" s="341" t="str">
        <f>IF((COUNTBLANK(E225:Q225)+COUNTBLANK(E226:Q226)+COUNTBLANK(E227:Q227))/3=COUNTBLANK(E225:Q225),"","Bitte alle drei Zeilen ausfüllen")</f>
        <v/>
      </c>
      <c r="W225">
        <f t="shared" ref="W225:AH225" si="445">IF(E225=4.5,E226,0)</f>
        <v>0</v>
      </c>
      <c r="X225">
        <f t="shared" si="445"/>
        <v>0</v>
      </c>
      <c r="Y225">
        <f t="shared" si="445"/>
        <v>0</v>
      </c>
      <c r="Z225">
        <f t="shared" si="445"/>
        <v>0</v>
      </c>
      <c r="AA225">
        <f t="shared" si="445"/>
        <v>0</v>
      </c>
      <c r="AB225">
        <f t="shared" si="445"/>
        <v>0</v>
      </c>
      <c r="AC225">
        <f t="shared" si="445"/>
        <v>0</v>
      </c>
      <c r="AD225">
        <f t="shared" si="445"/>
        <v>0</v>
      </c>
      <c r="AE225">
        <f t="shared" si="445"/>
        <v>0</v>
      </c>
      <c r="AF225">
        <f t="shared" si="445"/>
        <v>0</v>
      </c>
      <c r="AG225">
        <f t="shared" si="445"/>
        <v>0</v>
      </c>
      <c r="AH225">
        <f t="shared" si="445"/>
        <v>0</v>
      </c>
      <c r="AJ225">
        <f t="shared" ref="AJ225:AU225" si="446">IF(E225=4.5,1,0)</f>
        <v>0</v>
      </c>
      <c r="AK225">
        <f t="shared" si="446"/>
        <v>0</v>
      </c>
      <c r="AL225">
        <f t="shared" si="446"/>
        <v>0</v>
      </c>
      <c r="AM225">
        <f t="shared" si="446"/>
        <v>0</v>
      </c>
      <c r="AN225">
        <f t="shared" si="446"/>
        <v>0</v>
      </c>
      <c r="AO225">
        <f t="shared" si="446"/>
        <v>0</v>
      </c>
      <c r="AP225">
        <f t="shared" si="446"/>
        <v>0</v>
      </c>
      <c r="AQ225">
        <f t="shared" si="446"/>
        <v>0</v>
      </c>
      <c r="AR225">
        <f t="shared" si="446"/>
        <v>0</v>
      </c>
      <c r="AS225">
        <f t="shared" si="446"/>
        <v>0</v>
      </c>
      <c r="AT225">
        <f t="shared" si="446"/>
        <v>0</v>
      </c>
      <c r="AU225">
        <f t="shared" si="446"/>
        <v>0</v>
      </c>
      <c r="BK225" s="340" t="str">
        <f>IF(ISNA(HLOOKUP(MAX($AY226:$BJ226),$AY226:$BJ227,2,FALSE)),"",IF(R226&gt;0,IF(COUNTIF($AY226:$BJ226,MAX($AY226:$BJ226))&gt;1,HLOOKUP(MAX($AY226:$BJ226),$AY226:$BJ227,2),HLOOKUP(MAX($AY226:$BJ226),$AY226:$BJ227,2,FALSE)),""))</f>
        <v/>
      </c>
      <c r="BL225" s="34">
        <f>IF(E227="",0,IF($Q227=E227,IF(COUNTIF(E227:$P227,E227)&gt;$R226,E225,$Q225),E225))</f>
        <v>0</v>
      </c>
      <c r="BM225" s="34">
        <f>IF(F227="",0,IF($Q227=F227,IF(COUNTIF(F227:$P227,F227)&gt;$R226,F225,$Q225),F225))</f>
        <v>0</v>
      </c>
      <c r="BN225" s="34">
        <f>IF(G227="",0,IF($Q227=G227,IF(COUNTIF(G227:$P227,G227)&gt;$R226,G225,$Q225),G225))</f>
        <v>0</v>
      </c>
      <c r="BO225" s="34">
        <f>IF(H227="",0,IF($Q227=H227,IF(COUNTIF(H227:$P227,H227)&gt;$R226,H225,$Q225),H225))</f>
        <v>0</v>
      </c>
      <c r="BP225" s="34">
        <f>IF(I227="",0,IF($Q227=I227,IF(COUNTIF(I227:$P227,I227)&gt;$R226,I225,$Q225),I225))</f>
        <v>0</v>
      </c>
      <c r="BQ225" s="34">
        <f>IF(J227="",0,IF($Q227=J227,IF(COUNTIF(J227:$P227,J227)&gt;$R226,J225,$Q225),J225))</f>
        <v>0</v>
      </c>
      <c r="BR225" s="34">
        <f>IF(K227="",0,IF($Q227=K227,IF(COUNTIF(K227:$P227,K227)&gt;$R226,K225,$Q225),K225))</f>
        <v>0</v>
      </c>
      <c r="BS225" s="34">
        <f>IF(L227="",0,IF($Q227=L227,IF(COUNTIF(L227:$P227,L227)&gt;$R226,L225,$Q225),L225))</f>
        <v>0</v>
      </c>
      <c r="BT225" s="34">
        <f>IF(M227="",0,IF($Q227=M227,IF(COUNTIF(M227:$P227,M227)&gt;$R226,M225,$Q225),M225))</f>
        <v>0</v>
      </c>
      <c r="BU225" s="34">
        <f>IF(N227="",0,IF($Q227=N227,IF(COUNTIF(N227:$P227,N227)&gt;$R226,N225,$Q225),N225))</f>
        <v>0</v>
      </c>
      <c r="BV225" s="34">
        <f>IF(O227="",0,IF($Q227=O227,IF(COUNTIF(O227:$P227,O227)&gt;$R226,O225,$Q225),O225))</f>
        <v>0</v>
      </c>
      <c r="BW225" s="34">
        <f>IF(P227="",0,IF($Q227=P227,IF(COUNTIF(P227:$P227,P227)&gt;$R226,P225,$Q225),P225))</f>
        <v>0</v>
      </c>
      <c r="BX225">
        <f>IF(P225="",IF(O225="",IF(N225="",IF(M225="",IF(L225="",IF(K225="",IF(J225="",IF(I225="",H225,I225),J225),K225),L225),M225),N225),O225),P225)</f>
        <v>0</v>
      </c>
    </row>
    <row r="226" spans="1:76" ht="12.75" customHeight="1" x14ac:dyDescent="0.2">
      <c r="A226" s="348"/>
      <c r="B226" s="351"/>
      <c r="C226" s="345"/>
      <c r="D226" s="176" t="s">
        <v>42</v>
      </c>
      <c r="E226" s="252"/>
      <c r="F226" s="252"/>
      <c r="G226" s="252"/>
      <c r="H226" s="252"/>
      <c r="I226" s="252"/>
      <c r="J226" s="252"/>
      <c r="K226" s="252"/>
      <c r="L226" s="252"/>
      <c r="M226" s="175"/>
      <c r="N226" s="175"/>
      <c r="O226" s="175"/>
      <c r="P226" s="175"/>
      <c r="Q226" s="183"/>
      <c r="R226" s="35">
        <f>IF(R225&lt;15,0,IF(R225&lt;30,1,IF(R225&lt;45,2,3)))</f>
        <v>0</v>
      </c>
      <c r="S226" s="342"/>
      <c r="AY226" t="str">
        <f t="shared" ref="AY226:BJ226" si="447">IF(AY227="","",COUNTIF($E227:$P227,AY227))</f>
        <v/>
      </c>
      <c r="AZ226" t="str">
        <f t="shared" si="447"/>
        <v/>
      </c>
      <c r="BA226" t="str">
        <f t="shared" si="447"/>
        <v/>
      </c>
      <c r="BB226" t="str">
        <f t="shared" si="447"/>
        <v/>
      </c>
      <c r="BC226" t="str">
        <f t="shared" si="447"/>
        <v/>
      </c>
      <c r="BD226" t="str">
        <f t="shared" si="447"/>
        <v/>
      </c>
      <c r="BE226" t="str">
        <f t="shared" si="447"/>
        <v/>
      </c>
      <c r="BF226" t="str">
        <f t="shared" si="447"/>
        <v/>
      </c>
      <c r="BG226" t="str">
        <f t="shared" si="447"/>
        <v/>
      </c>
      <c r="BH226" t="str">
        <f t="shared" si="447"/>
        <v/>
      </c>
      <c r="BI226" t="str">
        <f t="shared" si="447"/>
        <v/>
      </c>
      <c r="BJ226" t="str">
        <f t="shared" si="447"/>
        <v/>
      </c>
      <c r="BK226" s="340"/>
      <c r="BL226" s="34">
        <f>IF($Q227=E227,IF(COUNTIF(E227:$P227,E227)&gt;$R226,E226,$Q226),E226)</f>
        <v>0</v>
      </c>
      <c r="BM226" s="34">
        <f>IF($Q227=F227,IF(COUNTIF(F227:$P227,F227)&gt;$R226,F226,$Q226),F226)</f>
        <v>0</v>
      </c>
      <c r="BN226" s="34">
        <f>IF($Q227=G227,IF(COUNTIF(G227:$P227,G227)&gt;$R226,G226,$Q226),G226)</f>
        <v>0</v>
      </c>
      <c r="BO226" s="34">
        <f>IF($Q227=H227,IF(COUNTIF(H227:$P227,H227)&gt;$R226,H226,$Q226),H226)</f>
        <v>0</v>
      </c>
      <c r="BP226" s="34">
        <f>IF($Q227=I227,IF(COUNTIF(I227:$P227,I227)&gt;$R226,I226,$Q226),I226)</f>
        <v>0</v>
      </c>
      <c r="BQ226" s="34">
        <f>IF($Q227=J227,IF(COUNTIF(J227:$P227,J227)&gt;$R226,J226,$Q226),J226)</f>
        <v>0</v>
      </c>
      <c r="BR226" s="34">
        <f>IF($Q227=K227,IF(COUNTIF(K227:$P227,K227)&gt;$R226,K226,$Q226),K226)</f>
        <v>0</v>
      </c>
      <c r="BS226" s="34">
        <f>IF($Q227=L227,IF(COUNTIF(L227:$P227,L227)&gt;$R226,L226,$Q226),L226)</f>
        <v>0</v>
      </c>
      <c r="BT226" s="34">
        <f>IF($Q227=M227,IF(COUNTIF(M227:$P227,M227)&gt;$R226,M226,$Q226),M226)</f>
        <v>0</v>
      </c>
      <c r="BU226" s="34">
        <f>IF($Q227=N227,IF(COUNTIF(N227:$P227,N227)&gt;$R226,N226,$Q226),N226)</f>
        <v>0</v>
      </c>
      <c r="BV226" s="34">
        <f>IF($Q227=O227,IF(COUNTIF(O227:$P227,O227)&gt;$R226,O226,$Q226),O226)</f>
        <v>0</v>
      </c>
      <c r="BW226" s="34">
        <f>IF($Q227=P227,IF(COUNTIF(P227:$P227,P227)&gt;$R226,P226,$Q226),P226)</f>
        <v>0</v>
      </c>
      <c r="BX226" t="str">
        <f>IF(BX225="",IF(G225="",IF(F225="",E225,F225),G225),"")</f>
        <v/>
      </c>
    </row>
    <row r="227" spans="1:76" ht="12.75" customHeight="1" x14ac:dyDescent="0.2">
      <c r="A227" s="349"/>
      <c r="B227" s="352"/>
      <c r="C227" s="346"/>
      <c r="D227" s="177" t="s">
        <v>44</v>
      </c>
      <c r="E227" s="252" t="str">
        <f>IF(E225&gt;0,1,"")</f>
        <v/>
      </c>
      <c r="F227" s="252" t="str">
        <f t="shared" ref="F227:P227" si="448">IF(F225&gt;0,1,"")</f>
        <v/>
      </c>
      <c r="G227" s="252" t="str">
        <f t="shared" si="448"/>
        <v/>
      </c>
      <c r="H227" s="252" t="str">
        <f t="shared" si="448"/>
        <v/>
      </c>
      <c r="I227" s="252" t="str">
        <f t="shared" si="448"/>
        <v/>
      </c>
      <c r="J227" s="252" t="str">
        <f t="shared" si="448"/>
        <v/>
      </c>
      <c r="K227" s="252" t="str">
        <f t="shared" si="448"/>
        <v/>
      </c>
      <c r="L227" s="252" t="str">
        <f t="shared" si="448"/>
        <v/>
      </c>
      <c r="M227" s="175" t="str">
        <f t="shared" si="448"/>
        <v/>
      </c>
      <c r="N227" s="175" t="str">
        <f t="shared" si="448"/>
        <v/>
      </c>
      <c r="O227" s="175" t="str">
        <f t="shared" si="448"/>
        <v/>
      </c>
      <c r="P227" s="175" t="str">
        <f t="shared" si="448"/>
        <v/>
      </c>
      <c r="Q227" s="184" t="str">
        <f t="shared" ref="Q227" si="449">IF(BK225="","",BK225)</f>
        <v/>
      </c>
      <c r="R227" s="38" t="str">
        <f>IF(BK225="","",BK225)</f>
        <v/>
      </c>
      <c r="S227" s="343"/>
      <c r="AY227" t="str">
        <f>IF(E227="","",E227)</f>
        <v/>
      </c>
      <c r="AZ227" t="str">
        <f>IF(OR(E227=F227,COUNTIF($AY227:AY227,F227)&gt;0),"",F227)</f>
        <v/>
      </c>
      <c r="BA227" t="str">
        <f>IF(OR(F227=G227,COUNTIF($AY227:AZ227,G227)&gt;0),"",G227)</f>
        <v/>
      </c>
      <c r="BB227" t="str">
        <f>IF(OR(G227=H227,COUNTIF($AY227:BA227,H227)&gt;0),"",H227)</f>
        <v/>
      </c>
      <c r="BC227" t="str">
        <f>IF(OR(H227=I227,COUNTIF($AY227:BB227,I227)&gt;0),"",I227)</f>
        <v/>
      </c>
      <c r="BD227" t="str">
        <f>IF(OR(I227=J227,COUNTIF($AY227:BC227,J227)&gt;0),"",J227)</f>
        <v/>
      </c>
      <c r="BE227" t="str">
        <f>IF(OR(J227=K227,COUNTIF($AY227:BD227,K227)&gt;0),"",K227)</f>
        <v/>
      </c>
      <c r="BF227" t="str">
        <f>IF(OR(K227=L227,COUNTIF($AY227:BE227,L227)&gt;0),"",L227)</f>
        <v/>
      </c>
      <c r="BG227" t="str">
        <f>IF(OR(L227=M227,COUNTIF($AY227:BF227,M227)&gt;0),"",M227)</f>
        <v/>
      </c>
      <c r="BH227" t="str">
        <f>IF(OR(M227=N227,COUNTIF($AY227:BG227,N227)&gt;0),"",N227)</f>
        <v/>
      </c>
      <c r="BI227" t="str">
        <f>IF(OR(N227=O227,COUNTIF($AY227:BH227,O227)&gt;0),"",O227)</f>
        <v/>
      </c>
      <c r="BJ227" t="str">
        <f>IF(OR(O227=P227,COUNTIF($AY227:BI227,P227)&gt;0),"",P227)</f>
        <v/>
      </c>
      <c r="BK227" s="340"/>
      <c r="BL227" s="34" t="str">
        <f>IF($Q227=E227,IF(COUNTIF(E227:$P227,E227)&gt;$R226,E227,$Q227),E227)</f>
        <v/>
      </c>
      <c r="BM227" s="34" t="str">
        <f>IF($Q227=F227,IF(COUNTIF(F227:$P227,F227)&gt;$R226,F227,$Q227),F227)</f>
        <v/>
      </c>
      <c r="BN227" s="34" t="str">
        <f>IF($Q227=G227,IF(COUNTIF(G227:$P227,G227)&gt;$R226,G227,$Q227),G227)</f>
        <v/>
      </c>
      <c r="BO227" s="34" t="str">
        <f>IF($Q227=H227,IF(COUNTIF(H227:$P227,H227)&gt;$R226,H227,$Q227),H227)</f>
        <v/>
      </c>
      <c r="BP227" s="34" t="str">
        <f>IF($Q227=I227,IF(COUNTIF(I227:$P227,I227)&gt;$R226,I227,$Q227),I227)</f>
        <v/>
      </c>
      <c r="BQ227" s="34" t="str">
        <f>IF($Q227=J227,IF(COUNTIF(J227:$P227,J227)&gt;$R226,J227,$Q227),J227)</f>
        <v/>
      </c>
      <c r="BR227" s="34" t="str">
        <f>IF($Q227=K227,IF(COUNTIF(K227:$P227,K227)&gt;$R226,K227,$Q227),K227)</f>
        <v/>
      </c>
      <c r="BS227" s="34" t="str">
        <f>IF($Q227=L227,IF(COUNTIF(L227:$P227,L227)&gt;$R226,L227,$Q227),L227)</f>
        <v/>
      </c>
      <c r="BT227" s="34" t="str">
        <f>IF($Q227=M227,IF(COUNTIF(M227:$P227,M227)&gt;$R226,M227,$Q227),M227)</f>
        <v/>
      </c>
      <c r="BU227" s="34" t="str">
        <f>IF($Q227=N227,IF(COUNTIF(N227:$P227,N227)&gt;$R226,N227,$Q227),N227)</f>
        <v/>
      </c>
      <c r="BV227" s="34" t="str">
        <f>IF($Q227=O227,IF(COUNTIF(O227:$P227,O227)&gt;$R226,O227,$Q227),O227)</f>
        <v/>
      </c>
      <c r="BW227" s="34" t="str">
        <f>IF($Q227=P227,IF(COUNTIF(P227:$P227,P227)&gt;$R226,P227,$Q227),P227)</f>
        <v/>
      </c>
      <c r="BX227" t="str">
        <f>IF(BX225&gt;0,BX225,BX226)</f>
        <v/>
      </c>
    </row>
    <row r="228" spans="1:76" ht="12.75" customHeight="1" x14ac:dyDescent="0.2">
      <c r="A228" s="347">
        <v>76</v>
      </c>
      <c r="B228" s="350"/>
      <c r="C228" s="344"/>
      <c r="D228" s="176" t="s">
        <v>38</v>
      </c>
      <c r="E228" s="252"/>
      <c r="F228" s="252"/>
      <c r="G228" s="252"/>
      <c r="H228" s="252"/>
      <c r="I228" s="252"/>
      <c r="J228" s="252"/>
      <c r="K228" s="252"/>
      <c r="L228" s="252"/>
      <c r="M228" s="175"/>
      <c r="N228" s="175"/>
      <c r="O228" s="175"/>
      <c r="P228" s="175"/>
      <c r="Q228" s="183" t="str">
        <f t="shared" ref="Q228" si="450">IF(BK228="","",BX230)</f>
        <v/>
      </c>
      <c r="R228" s="172"/>
      <c r="S228" s="341" t="str">
        <f>IF((COUNTBLANK(E228:Q228)+COUNTBLANK(E229:Q229)+COUNTBLANK(E230:Q230))/3=COUNTBLANK(E228:Q228),"","Bitte alle drei Zeilen ausfüllen")</f>
        <v/>
      </c>
      <c r="W228">
        <f t="shared" ref="W228:AH228" si="451">IF(E228=4.5,E229,0)</f>
        <v>0</v>
      </c>
      <c r="X228">
        <f t="shared" si="451"/>
        <v>0</v>
      </c>
      <c r="Y228">
        <f t="shared" si="451"/>
        <v>0</v>
      </c>
      <c r="Z228">
        <f t="shared" si="451"/>
        <v>0</v>
      </c>
      <c r="AA228">
        <f t="shared" si="451"/>
        <v>0</v>
      </c>
      <c r="AB228">
        <f t="shared" si="451"/>
        <v>0</v>
      </c>
      <c r="AC228">
        <f t="shared" si="451"/>
        <v>0</v>
      </c>
      <c r="AD228">
        <f t="shared" si="451"/>
        <v>0</v>
      </c>
      <c r="AE228">
        <f t="shared" si="451"/>
        <v>0</v>
      </c>
      <c r="AF228">
        <f t="shared" si="451"/>
        <v>0</v>
      </c>
      <c r="AG228">
        <f t="shared" si="451"/>
        <v>0</v>
      </c>
      <c r="AH228">
        <f t="shared" si="451"/>
        <v>0</v>
      </c>
      <c r="AJ228">
        <f t="shared" ref="AJ228:AU228" si="452">IF(E228=4.5,1,0)</f>
        <v>0</v>
      </c>
      <c r="AK228">
        <f t="shared" si="452"/>
        <v>0</v>
      </c>
      <c r="AL228">
        <f t="shared" si="452"/>
        <v>0</v>
      </c>
      <c r="AM228">
        <f t="shared" si="452"/>
        <v>0</v>
      </c>
      <c r="AN228">
        <f t="shared" si="452"/>
        <v>0</v>
      </c>
      <c r="AO228">
        <f t="shared" si="452"/>
        <v>0</v>
      </c>
      <c r="AP228">
        <f t="shared" si="452"/>
        <v>0</v>
      </c>
      <c r="AQ228">
        <f t="shared" si="452"/>
        <v>0</v>
      </c>
      <c r="AR228">
        <f t="shared" si="452"/>
        <v>0</v>
      </c>
      <c r="AS228">
        <f t="shared" si="452"/>
        <v>0</v>
      </c>
      <c r="AT228">
        <f t="shared" si="452"/>
        <v>0</v>
      </c>
      <c r="AU228">
        <f t="shared" si="452"/>
        <v>0</v>
      </c>
      <c r="BK228" s="340" t="str">
        <f>IF(ISNA(HLOOKUP(MAX($AY229:$BJ229),$AY229:$BJ230,2,FALSE)),"",IF(R229&gt;0,IF(COUNTIF($AY229:$BJ229,MAX($AY229:$BJ229))&gt;1,HLOOKUP(MAX($AY229:$BJ229),$AY229:$BJ230,2),HLOOKUP(MAX($AY229:$BJ229),$AY229:$BJ230,2,FALSE)),""))</f>
        <v/>
      </c>
      <c r="BL228" s="34">
        <f>IF(E230="",0,IF($Q230=E230,IF(COUNTIF(E230:$P230,E230)&gt;$R229,E228,$Q228),E228))</f>
        <v>0</v>
      </c>
      <c r="BM228" s="34">
        <f>IF(F230="",0,IF($Q230=F230,IF(COUNTIF(F230:$P230,F230)&gt;$R229,F228,$Q228),F228))</f>
        <v>0</v>
      </c>
      <c r="BN228" s="34">
        <f>IF(G230="",0,IF($Q230=G230,IF(COUNTIF(G230:$P230,G230)&gt;$R229,G228,$Q228),G228))</f>
        <v>0</v>
      </c>
      <c r="BO228" s="34">
        <f>IF(H230="",0,IF($Q230=H230,IF(COUNTIF(H230:$P230,H230)&gt;$R229,H228,$Q228),H228))</f>
        <v>0</v>
      </c>
      <c r="BP228" s="34">
        <f>IF(I230="",0,IF($Q230=I230,IF(COUNTIF(I230:$P230,I230)&gt;$R229,I228,$Q228),I228))</f>
        <v>0</v>
      </c>
      <c r="BQ228" s="34">
        <f>IF(J230="",0,IF($Q230=J230,IF(COUNTIF(J230:$P230,J230)&gt;$R229,J228,$Q228),J228))</f>
        <v>0</v>
      </c>
      <c r="BR228" s="34">
        <f>IF(K230="",0,IF($Q230=K230,IF(COUNTIF(K230:$P230,K230)&gt;$R229,K228,$Q228),K228))</f>
        <v>0</v>
      </c>
      <c r="BS228" s="34">
        <f>IF(L230="",0,IF($Q230=L230,IF(COUNTIF(L230:$P230,L230)&gt;$R229,L228,$Q228),L228))</f>
        <v>0</v>
      </c>
      <c r="BT228" s="34">
        <f>IF(M230="",0,IF($Q230=M230,IF(COUNTIF(M230:$P230,M230)&gt;$R229,M228,$Q228),M228))</f>
        <v>0</v>
      </c>
      <c r="BU228" s="34">
        <f>IF(N230="",0,IF($Q230=N230,IF(COUNTIF(N230:$P230,N230)&gt;$R229,N228,$Q228),N228))</f>
        <v>0</v>
      </c>
      <c r="BV228" s="34">
        <f>IF(O230="",0,IF($Q230=O230,IF(COUNTIF(O230:$P230,O230)&gt;$R229,O228,$Q228),O228))</f>
        <v>0</v>
      </c>
      <c r="BW228" s="34">
        <f>IF(P230="",0,IF($Q230=P230,IF(COUNTIF(P230:$P230,P230)&gt;$R229,P228,$Q228),P228))</f>
        <v>0</v>
      </c>
      <c r="BX228">
        <f>IF(P228="",IF(O228="",IF(N228="",IF(M228="",IF(L228="",IF(K228="",IF(J228="",IF(I228="",H228,I228),J228),K228),L228),M228),N228),O228),P228)</f>
        <v>0</v>
      </c>
    </row>
    <row r="229" spans="1:76" ht="12.75" customHeight="1" x14ac:dyDescent="0.2">
      <c r="A229" s="348"/>
      <c r="B229" s="351"/>
      <c r="C229" s="345"/>
      <c r="D229" s="176" t="s">
        <v>42</v>
      </c>
      <c r="E229" s="252"/>
      <c r="F229" s="252"/>
      <c r="G229" s="252"/>
      <c r="H229" s="252"/>
      <c r="I229" s="252"/>
      <c r="J229" s="252"/>
      <c r="K229" s="252"/>
      <c r="L229" s="252"/>
      <c r="M229" s="175"/>
      <c r="N229" s="175"/>
      <c r="O229" s="175"/>
      <c r="P229" s="175"/>
      <c r="Q229" s="183"/>
      <c r="R229" s="35">
        <f>IF(R228&lt;15,0,IF(R228&lt;30,1,IF(R228&lt;45,2,3)))</f>
        <v>0</v>
      </c>
      <c r="S229" s="342"/>
      <c r="AY229" t="str">
        <f t="shared" ref="AY229:BJ229" si="453">IF(AY230="","",COUNTIF($E230:$P230,AY230))</f>
        <v/>
      </c>
      <c r="AZ229" t="str">
        <f t="shared" si="453"/>
        <v/>
      </c>
      <c r="BA229" t="str">
        <f t="shared" si="453"/>
        <v/>
      </c>
      <c r="BB229" t="str">
        <f t="shared" si="453"/>
        <v/>
      </c>
      <c r="BC229" t="str">
        <f t="shared" si="453"/>
        <v/>
      </c>
      <c r="BD229" t="str">
        <f t="shared" si="453"/>
        <v/>
      </c>
      <c r="BE229" t="str">
        <f t="shared" si="453"/>
        <v/>
      </c>
      <c r="BF229" t="str">
        <f t="shared" si="453"/>
        <v/>
      </c>
      <c r="BG229" t="str">
        <f t="shared" si="453"/>
        <v/>
      </c>
      <c r="BH229" t="str">
        <f t="shared" si="453"/>
        <v/>
      </c>
      <c r="BI229" t="str">
        <f t="shared" si="453"/>
        <v/>
      </c>
      <c r="BJ229" t="str">
        <f t="shared" si="453"/>
        <v/>
      </c>
      <c r="BK229" s="340"/>
      <c r="BL229" s="34">
        <f>IF($Q230=E230,IF(COUNTIF(E230:$P230,E230)&gt;$R229,E229,$Q229),E229)</f>
        <v>0</v>
      </c>
      <c r="BM229" s="34">
        <f>IF($Q230=F230,IF(COUNTIF(F230:$P230,F230)&gt;$R229,F229,$Q229),F229)</f>
        <v>0</v>
      </c>
      <c r="BN229" s="34">
        <f>IF($Q230=G230,IF(COUNTIF(G230:$P230,G230)&gt;$R229,G229,$Q229),G229)</f>
        <v>0</v>
      </c>
      <c r="BO229" s="34">
        <f>IF($Q230=H230,IF(COUNTIF(H230:$P230,H230)&gt;$R229,H229,$Q229),H229)</f>
        <v>0</v>
      </c>
      <c r="BP229" s="34">
        <f>IF($Q230=I230,IF(COUNTIF(I230:$P230,I230)&gt;$R229,I229,$Q229),I229)</f>
        <v>0</v>
      </c>
      <c r="BQ229" s="34">
        <f>IF($Q230=J230,IF(COUNTIF(J230:$P230,J230)&gt;$R229,J229,$Q229),J229)</f>
        <v>0</v>
      </c>
      <c r="BR229" s="34">
        <f>IF($Q230=K230,IF(COUNTIF(K230:$P230,K230)&gt;$R229,K229,$Q229),K229)</f>
        <v>0</v>
      </c>
      <c r="BS229" s="34">
        <f>IF($Q230=L230,IF(COUNTIF(L230:$P230,L230)&gt;$R229,L229,$Q229),L229)</f>
        <v>0</v>
      </c>
      <c r="BT229" s="34">
        <f>IF($Q230=M230,IF(COUNTIF(M230:$P230,M230)&gt;$R229,M229,$Q229),M229)</f>
        <v>0</v>
      </c>
      <c r="BU229" s="34">
        <f>IF($Q230=N230,IF(COUNTIF(N230:$P230,N230)&gt;$R229,N229,$Q229),N229)</f>
        <v>0</v>
      </c>
      <c r="BV229" s="34">
        <f>IF($Q230=O230,IF(COUNTIF(O230:$P230,O230)&gt;$R229,O229,$Q229),O229)</f>
        <v>0</v>
      </c>
      <c r="BW229" s="34">
        <f>IF($Q230=P230,IF(COUNTIF(P230:$P230,P230)&gt;$R229,P229,$Q229),P229)</f>
        <v>0</v>
      </c>
      <c r="BX229" t="str">
        <f>IF(BX228="",IF(G228="",IF(F228="",E228,F228),G228),"")</f>
        <v/>
      </c>
    </row>
    <row r="230" spans="1:76" ht="12.75" customHeight="1" x14ac:dyDescent="0.2">
      <c r="A230" s="349"/>
      <c r="B230" s="352"/>
      <c r="C230" s="346"/>
      <c r="D230" s="177" t="s">
        <v>44</v>
      </c>
      <c r="E230" s="252" t="str">
        <f>IF(E228&gt;0,1,"")</f>
        <v/>
      </c>
      <c r="F230" s="252" t="str">
        <f t="shared" ref="F230:P230" si="454">IF(F228&gt;0,1,"")</f>
        <v/>
      </c>
      <c r="G230" s="252" t="str">
        <f t="shared" si="454"/>
        <v/>
      </c>
      <c r="H230" s="252" t="str">
        <f t="shared" si="454"/>
        <v/>
      </c>
      <c r="I230" s="252" t="str">
        <f t="shared" si="454"/>
        <v/>
      </c>
      <c r="J230" s="252" t="str">
        <f t="shared" si="454"/>
        <v/>
      </c>
      <c r="K230" s="252" t="str">
        <f t="shared" si="454"/>
        <v/>
      </c>
      <c r="L230" s="252" t="str">
        <f t="shared" si="454"/>
        <v/>
      </c>
      <c r="M230" s="175" t="str">
        <f t="shared" si="454"/>
        <v/>
      </c>
      <c r="N230" s="175" t="str">
        <f t="shared" si="454"/>
        <v/>
      </c>
      <c r="O230" s="175" t="str">
        <f t="shared" si="454"/>
        <v/>
      </c>
      <c r="P230" s="175" t="str">
        <f t="shared" si="454"/>
        <v/>
      </c>
      <c r="Q230" s="184" t="str">
        <f t="shared" ref="Q230" si="455">IF(BK228="","",BK228)</f>
        <v/>
      </c>
      <c r="R230" s="38" t="str">
        <f>IF(BK228="","",BK228)</f>
        <v/>
      </c>
      <c r="S230" s="343"/>
      <c r="AY230" t="str">
        <f>IF(E230="","",E230)</f>
        <v/>
      </c>
      <c r="AZ230" t="str">
        <f>IF(OR(E230=F230,COUNTIF($AY230:AY230,F230)&gt;0),"",F230)</f>
        <v/>
      </c>
      <c r="BA230" t="str">
        <f>IF(OR(F230=G230,COUNTIF($AY230:AZ230,G230)&gt;0),"",G230)</f>
        <v/>
      </c>
      <c r="BB230" t="str">
        <f>IF(OR(G230=H230,COUNTIF($AY230:BA230,H230)&gt;0),"",H230)</f>
        <v/>
      </c>
      <c r="BC230" t="str">
        <f>IF(OR(H230=I230,COUNTIF($AY230:BB230,I230)&gt;0),"",I230)</f>
        <v/>
      </c>
      <c r="BD230" t="str">
        <f>IF(OR(I230=J230,COUNTIF($AY230:BC230,J230)&gt;0),"",J230)</f>
        <v/>
      </c>
      <c r="BE230" t="str">
        <f>IF(OR(J230=K230,COUNTIF($AY230:BD230,K230)&gt;0),"",K230)</f>
        <v/>
      </c>
      <c r="BF230" t="str">
        <f>IF(OR(K230=L230,COUNTIF($AY230:BE230,L230)&gt;0),"",L230)</f>
        <v/>
      </c>
      <c r="BG230" t="str">
        <f>IF(OR(L230=M230,COUNTIF($AY230:BF230,M230)&gt;0),"",M230)</f>
        <v/>
      </c>
      <c r="BH230" t="str">
        <f>IF(OR(M230=N230,COUNTIF($AY230:BG230,N230)&gt;0),"",N230)</f>
        <v/>
      </c>
      <c r="BI230" t="str">
        <f>IF(OR(N230=O230,COUNTIF($AY230:BH230,O230)&gt;0),"",O230)</f>
        <v/>
      </c>
      <c r="BJ230" t="str">
        <f>IF(OR(O230=P230,COUNTIF($AY230:BI230,P230)&gt;0),"",P230)</f>
        <v/>
      </c>
      <c r="BK230" s="340"/>
      <c r="BL230" s="34" t="str">
        <f>IF($Q230=E230,IF(COUNTIF(E230:$P230,E230)&gt;$R229,E230,$Q230),E230)</f>
        <v/>
      </c>
      <c r="BM230" s="34" t="str">
        <f>IF($Q230=F230,IF(COUNTIF(F230:$P230,F230)&gt;$R229,F230,$Q230),F230)</f>
        <v/>
      </c>
      <c r="BN230" s="34" t="str">
        <f>IF($Q230=G230,IF(COUNTIF(G230:$P230,G230)&gt;$R229,G230,$Q230),G230)</f>
        <v/>
      </c>
      <c r="BO230" s="34" t="str">
        <f>IF($Q230=H230,IF(COUNTIF(H230:$P230,H230)&gt;$R229,H230,$Q230),H230)</f>
        <v/>
      </c>
      <c r="BP230" s="34" t="str">
        <f>IF($Q230=I230,IF(COUNTIF(I230:$P230,I230)&gt;$R229,I230,$Q230),I230)</f>
        <v/>
      </c>
      <c r="BQ230" s="34" t="str">
        <f>IF($Q230=J230,IF(COUNTIF(J230:$P230,J230)&gt;$R229,J230,$Q230),J230)</f>
        <v/>
      </c>
      <c r="BR230" s="34" t="str">
        <f>IF($Q230=K230,IF(COUNTIF(K230:$P230,K230)&gt;$R229,K230,$Q230),K230)</f>
        <v/>
      </c>
      <c r="BS230" s="34" t="str">
        <f>IF($Q230=L230,IF(COUNTIF(L230:$P230,L230)&gt;$R229,L230,$Q230),L230)</f>
        <v/>
      </c>
      <c r="BT230" s="34" t="str">
        <f>IF($Q230=M230,IF(COUNTIF(M230:$P230,M230)&gt;$R229,M230,$Q230),M230)</f>
        <v/>
      </c>
      <c r="BU230" s="34" t="str">
        <f>IF($Q230=N230,IF(COUNTIF(N230:$P230,N230)&gt;$R229,N230,$Q230),N230)</f>
        <v/>
      </c>
      <c r="BV230" s="34" t="str">
        <f>IF($Q230=O230,IF(COUNTIF(O230:$P230,O230)&gt;$R229,O230,$Q230),O230)</f>
        <v/>
      </c>
      <c r="BW230" s="34" t="str">
        <f>IF($Q230=P230,IF(COUNTIF(P230:$P230,P230)&gt;$R229,P230,$Q230),P230)</f>
        <v/>
      </c>
      <c r="BX230" t="str">
        <f>IF(BX228&gt;0,BX228,BX229)</f>
        <v/>
      </c>
    </row>
    <row r="231" spans="1:76" ht="12.75" customHeight="1" x14ac:dyDescent="0.2">
      <c r="A231" s="347">
        <v>77</v>
      </c>
      <c r="B231" s="350"/>
      <c r="C231" s="344"/>
      <c r="D231" s="176" t="s">
        <v>38</v>
      </c>
      <c r="E231" s="252"/>
      <c r="F231" s="252"/>
      <c r="G231" s="252"/>
      <c r="H231" s="252"/>
      <c r="I231" s="252"/>
      <c r="J231" s="252"/>
      <c r="K231" s="252"/>
      <c r="L231" s="252"/>
      <c r="M231" s="175"/>
      <c r="N231" s="175"/>
      <c r="O231" s="175"/>
      <c r="P231" s="175"/>
      <c r="Q231" s="183" t="str">
        <f t="shared" ref="Q231" si="456">IF(BK231="","",BX233)</f>
        <v/>
      </c>
      <c r="R231" s="172"/>
      <c r="S231" s="341" t="str">
        <f>IF((COUNTBLANK(E231:Q231)+COUNTBLANK(E232:Q232)+COUNTBLANK(E233:Q233))/3=COUNTBLANK(E231:Q231),"","Bitte alle drei Zeilen ausfüllen")</f>
        <v/>
      </c>
      <c r="W231">
        <f t="shared" ref="W231:AH231" si="457">IF(E231=4.5,E232,0)</f>
        <v>0</v>
      </c>
      <c r="X231">
        <f t="shared" si="457"/>
        <v>0</v>
      </c>
      <c r="Y231">
        <f t="shared" si="457"/>
        <v>0</v>
      </c>
      <c r="Z231">
        <f t="shared" si="457"/>
        <v>0</v>
      </c>
      <c r="AA231">
        <f t="shared" si="457"/>
        <v>0</v>
      </c>
      <c r="AB231">
        <f t="shared" si="457"/>
        <v>0</v>
      </c>
      <c r="AC231">
        <f t="shared" si="457"/>
        <v>0</v>
      </c>
      <c r="AD231">
        <f t="shared" si="457"/>
        <v>0</v>
      </c>
      <c r="AE231">
        <f t="shared" si="457"/>
        <v>0</v>
      </c>
      <c r="AF231">
        <f t="shared" si="457"/>
        <v>0</v>
      </c>
      <c r="AG231">
        <f t="shared" si="457"/>
        <v>0</v>
      </c>
      <c r="AH231">
        <f t="shared" si="457"/>
        <v>0</v>
      </c>
      <c r="AJ231">
        <f t="shared" ref="AJ231:AU231" si="458">IF(E231=4.5,1,0)</f>
        <v>0</v>
      </c>
      <c r="AK231">
        <f t="shared" si="458"/>
        <v>0</v>
      </c>
      <c r="AL231">
        <f t="shared" si="458"/>
        <v>0</v>
      </c>
      <c r="AM231">
        <f t="shared" si="458"/>
        <v>0</v>
      </c>
      <c r="AN231">
        <f t="shared" si="458"/>
        <v>0</v>
      </c>
      <c r="AO231">
        <f t="shared" si="458"/>
        <v>0</v>
      </c>
      <c r="AP231">
        <f t="shared" si="458"/>
        <v>0</v>
      </c>
      <c r="AQ231">
        <f t="shared" si="458"/>
        <v>0</v>
      </c>
      <c r="AR231">
        <f t="shared" si="458"/>
        <v>0</v>
      </c>
      <c r="AS231">
        <f t="shared" si="458"/>
        <v>0</v>
      </c>
      <c r="AT231">
        <f t="shared" si="458"/>
        <v>0</v>
      </c>
      <c r="AU231">
        <f t="shared" si="458"/>
        <v>0</v>
      </c>
      <c r="BK231" s="340" t="str">
        <f>IF(ISNA(HLOOKUP(MAX($AY232:$BJ232),$AY232:$BJ233,2,FALSE)),"",IF(R232&gt;0,IF(COUNTIF($AY232:$BJ232,MAX($AY232:$BJ232))&gt;1,HLOOKUP(MAX($AY232:$BJ232),$AY232:$BJ233,2),HLOOKUP(MAX($AY232:$BJ232),$AY232:$BJ233,2,FALSE)),""))</f>
        <v/>
      </c>
      <c r="BL231" s="34">
        <f>IF(E233="",0,IF($Q233=E233,IF(COUNTIF(E233:$P233,E233)&gt;$R232,E231,$Q231),E231))</f>
        <v>0</v>
      </c>
      <c r="BM231" s="34">
        <f>IF(F233="",0,IF($Q233=F233,IF(COUNTIF(F233:$P233,F233)&gt;$R232,F231,$Q231),F231))</f>
        <v>0</v>
      </c>
      <c r="BN231" s="34">
        <f>IF(G233="",0,IF($Q233=G233,IF(COUNTIF(G233:$P233,G233)&gt;$R232,G231,$Q231),G231))</f>
        <v>0</v>
      </c>
      <c r="BO231" s="34">
        <f>IF(H233="",0,IF($Q233=H233,IF(COUNTIF(H233:$P233,H233)&gt;$R232,H231,$Q231),H231))</f>
        <v>0</v>
      </c>
      <c r="BP231" s="34">
        <f>IF(I233="",0,IF($Q233=I233,IF(COUNTIF(I233:$P233,I233)&gt;$R232,I231,$Q231),I231))</f>
        <v>0</v>
      </c>
      <c r="BQ231" s="34">
        <f>IF(J233="",0,IF($Q233=J233,IF(COUNTIF(J233:$P233,J233)&gt;$R232,J231,$Q231),J231))</f>
        <v>0</v>
      </c>
      <c r="BR231" s="34">
        <f>IF(K233="",0,IF($Q233=K233,IF(COUNTIF(K233:$P233,K233)&gt;$R232,K231,$Q231),K231))</f>
        <v>0</v>
      </c>
      <c r="BS231" s="34">
        <f>IF(L233="",0,IF($Q233=L233,IF(COUNTIF(L233:$P233,L233)&gt;$R232,L231,$Q231),L231))</f>
        <v>0</v>
      </c>
      <c r="BT231" s="34">
        <f>IF(M233="",0,IF($Q233=M233,IF(COUNTIF(M233:$P233,M233)&gt;$R232,M231,$Q231),M231))</f>
        <v>0</v>
      </c>
      <c r="BU231" s="34">
        <f>IF(N233="",0,IF($Q233=N233,IF(COUNTIF(N233:$P233,N233)&gt;$R232,N231,$Q231),N231))</f>
        <v>0</v>
      </c>
      <c r="BV231" s="34">
        <f>IF(O233="",0,IF($Q233=O233,IF(COUNTIF(O233:$P233,O233)&gt;$R232,O231,$Q231),O231))</f>
        <v>0</v>
      </c>
      <c r="BW231" s="34">
        <f>IF(P233="",0,IF($Q233=P233,IF(COUNTIF(P233:$P233,P233)&gt;$R232,P231,$Q231),P231))</f>
        <v>0</v>
      </c>
      <c r="BX231">
        <f>IF(P231="",IF(O231="",IF(N231="",IF(M231="",IF(L231="",IF(K231="",IF(J231="",IF(I231="",H231,I231),J231),K231),L231),M231),N231),O231),P231)</f>
        <v>0</v>
      </c>
    </row>
    <row r="232" spans="1:76" ht="12.75" customHeight="1" x14ac:dyDescent="0.2">
      <c r="A232" s="348"/>
      <c r="B232" s="351"/>
      <c r="C232" s="345"/>
      <c r="D232" s="176" t="s">
        <v>42</v>
      </c>
      <c r="E232" s="252"/>
      <c r="F232" s="252"/>
      <c r="G232" s="252"/>
      <c r="H232" s="252"/>
      <c r="I232" s="252"/>
      <c r="J232" s="252"/>
      <c r="K232" s="252"/>
      <c r="L232" s="252"/>
      <c r="M232" s="175"/>
      <c r="N232" s="175"/>
      <c r="O232" s="175"/>
      <c r="P232" s="175"/>
      <c r="Q232" s="183"/>
      <c r="R232" s="35">
        <f>IF(R231&lt;15,0,IF(R231&lt;30,1,IF(R231&lt;45,2,3)))</f>
        <v>0</v>
      </c>
      <c r="S232" s="342"/>
      <c r="AY232" t="str">
        <f t="shared" ref="AY232:BJ232" si="459">IF(AY233="","",COUNTIF($E233:$P233,AY233))</f>
        <v/>
      </c>
      <c r="AZ232" t="str">
        <f t="shared" si="459"/>
        <v/>
      </c>
      <c r="BA232" t="str">
        <f t="shared" si="459"/>
        <v/>
      </c>
      <c r="BB232" t="str">
        <f t="shared" si="459"/>
        <v/>
      </c>
      <c r="BC232" t="str">
        <f t="shared" si="459"/>
        <v/>
      </c>
      <c r="BD232" t="str">
        <f t="shared" si="459"/>
        <v/>
      </c>
      <c r="BE232" t="str">
        <f t="shared" si="459"/>
        <v/>
      </c>
      <c r="BF232" t="str">
        <f t="shared" si="459"/>
        <v/>
      </c>
      <c r="BG232" t="str">
        <f t="shared" si="459"/>
        <v/>
      </c>
      <c r="BH232" t="str">
        <f t="shared" si="459"/>
        <v/>
      </c>
      <c r="BI232" t="str">
        <f t="shared" si="459"/>
        <v/>
      </c>
      <c r="BJ232" t="str">
        <f t="shared" si="459"/>
        <v/>
      </c>
      <c r="BK232" s="340"/>
      <c r="BL232" s="34">
        <f>IF($Q233=E233,IF(COUNTIF(E233:$P233,E233)&gt;$R232,E232,$Q232),E232)</f>
        <v>0</v>
      </c>
      <c r="BM232" s="34">
        <f>IF($Q233=F233,IF(COUNTIF(F233:$P233,F233)&gt;$R232,F232,$Q232),F232)</f>
        <v>0</v>
      </c>
      <c r="BN232" s="34">
        <f>IF($Q233=G233,IF(COUNTIF(G233:$P233,G233)&gt;$R232,G232,$Q232),G232)</f>
        <v>0</v>
      </c>
      <c r="BO232" s="34">
        <f>IF($Q233=H233,IF(COUNTIF(H233:$P233,H233)&gt;$R232,H232,$Q232),H232)</f>
        <v>0</v>
      </c>
      <c r="BP232" s="34">
        <f>IF($Q233=I233,IF(COUNTIF(I233:$P233,I233)&gt;$R232,I232,$Q232),I232)</f>
        <v>0</v>
      </c>
      <c r="BQ232" s="34">
        <f>IF($Q233=J233,IF(COUNTIF(J233:$P233,J233)&gt;$R232,J232,$Q232),J232)</f>
        <v>0</v>
      </c>
      <c r="BR232" s="34">
        <f>IF($Q233=K233,IF(COUNTIF(K233:$P233,K233)&gt;$R232,K232,$Q232),K232)</f>
        <v>0</v>
      </c>
      <c r="BS232" s="34">
        <f>IF($Q233=L233,IF(COUNTIF(L233:$P233,L233)&gt;$R232,L232,$Q232),L232)</f>
        <v>0</v>
      </c>
      <c r="BT232" s="34">
        <f>IF($Q233=M233,IF(COUNTIF(M233:$P233,M233)&gt;$R232,M232,$Q232),M232)</f>
        <v>0</v>
      </c>
      <c r="BU232" s="34">
        <f>IF($Q233=N233,IF(COUNTIF(N233:$P233,N233)&gt;$R232,N232,$Q232),N232)</f>
        <v>0</v>
      </c>
      <c r="BV232" s="34">
        <f>IF($Q233=O233,IF(COUNTIF(O233:$P233,O233)&gt;$R232,O232,$Q232),O232)</f>
        <v>0</v>
      </c>
      <c r="BW232" s="34">
        <f>IF($Q233=P233,IF(COUNTIF(P233:$P233,P233)&gt;$R232,P232,$Q232),P232)</f>
        <v>0</v>
      </c>
      <c r="BX232" t="str">
        <f>IF(BX231="",IF(G231="",IF(F231="",E231,F231),G231),"")</f>
        <v/>
      </c>
    </row>
    <row r="233" spans="1:76" ht="12.75" customHeight="1" x14ac:dyDescent="0.2">
      <c r="A233" s="349"/>
      <c r="B233" s="352"/>
      <c r="C233" s="346"/>
      <c r="D233" s="177" t="s">
        <v>44</v>
      </c>
      <c r="E233" s="252" t="str">
        <f>IF(E231&gt;0,1,"")</f>
        <v/>
      </c>
      <c r="F233" s="252" t="str">
        <f t="shared" ref="F233:P233" si="460">IF(F231&gt;0,1,"")</f>
        <v/>
      </c>
      <c r="G233" s="252" t="str">
        <f t="shared" si="460"/>
        <v/>
      </c>
      <c r="H233" s="252" t="str">
        <f t="shared" si="460"/>
        <v/>
      </c>
      <c r="I233" s="252" t="str">
        <f t="shared" si="460"/>
        <v/>
      </c>
      <c r="J233" s="252" t="str">
        <f t="shared" si="460"/>
        <v/>
      </c>
      <c r="K233" s="252" t="str">
        <f t="shared" si="460"/>
        <v/>
      </c>
      <c r="L233" s="252" t="str">
        <f t="shared" si="460"/>
        <v/>
      </c>
      <c r="M233" s="175" t="str">
        <f t="shared" si="460"/>
        <v/>
      </c>
      <c r="N233" s="175" t="str">
        <f t="shared" si="460"/>
        <v/>
      </c>
      <c r="O233" s="175" t="str">
        <f t="shared" si="460"/>
        <v/>
      </c>
      <c r="P233" s="175" t="str">
        <f t="shared" si="460"/>
        <v/>
      </c>
      <c r="Q233" s="184" t="str">
        <f t="shared" ref="Q233" si="461">IF(BK231="","",BK231)</f>
        <v/>
      </c>
      <c r="R233" s="38" t="str">
        <f>IF(BK231="","",BK231)</f>
        <v/>
      </c>
      <c r="S233" s="343"/>
      <c r="AY233" t="str">
        <f>IF(E233="","",E233)</f>
        <v/>
      </c>
      <c r="AZ233" t="str">
        <f>IF(OR(E233=F233,COUNTIF($AY233:AY233,F233)&gt;0),"",F233)</f>
        <v/>
      </c>
      <c r="BA233" t="str">
        <f>IF(OR(F233=G233,COUNTIF($AY233:AZ233,G233)&gt;0),"",G233)</f>
        <v/>
      </c>
      <c r="BB233" t="str">
        <f>IF(OR(G233=H233,COUNTIF($AY233:BA233,H233)&gt;0),"",H233)</f>
        <v/>
      </c>
      <c r="BC233" t="str">
        <f>IF(OR(H233=I233,COUNTIF($AY233:BB233,I233)&gt;0),"",I233)</f>
        <v/>
      </c>
      <c r="BD233" t="str">
        <f>IF(OR(I233=J233,COUNTIF($AY233:BC233,J233)&gt;0),"",J233)</f>
        <v/>
      </c>
      <c r="BE233" t="str">
        <f>IF(OR(J233=K233,COUNTIF($AY233:BD233,K233)&gt;0),"",K233)</f>
        <v/>
      </c>
      <c r="BF233" t="str">
        <f>IF(OR(K233=L233,COUNTIF($AY233:BE233,L233)&gt;0),"",L233)</f>
        <v/>
      </c>
      <c r="BG233" t="str">
        <f>IF(OR(L233=M233,COUNTIF($AY233:BF233,M233)&gt;0),"",M233)</f>
        <v/>
      </c>
      <c r="BH233" t="str">
        <f>IF(OR(M233=N233,COUNTIF($AY233:BG233,N233)&gt;0),"",N233)</f>
        <v/>
      </c>
      <c r="BI233" t="str">
        <f>IF(OR(N233=O233,COUNTIF($AY233:BH233,O233)&gt;0),"",O233)</f>
        <v/>
      </c>
      <c r="BJ233" t="str">
        <f>IF(OR(O233=P233,COUNTIF($AY233:BI233,P233)&gt;0),"",P233)</f>
        <v/>
      </c>
      <c r="BK233" s="340"/>
      <c r="BL233" s="34" t="str">
        <f>IF($Q233=E233,IF(COUNTIF(E233:$P233,E233)&gt;$R232,E233,$Q233),E233)</f>
        <v/>
      </c>
      <c r="BM233" s="34" t="str">
        <f>IF($Q233=F233,IF(COUNTIF(F233:$P233,F233)&gt;$R232,F233,$Q233),F233)</f>
        <v/>
      </c>
      <c r="BN233" s="34" t="str">
        <f>IF($Q233=G233,IF(COUNTIF(G233:$P233,G233)&gt;$R232,G233,$Q233),G233)</f>
        <v/>
      </c>
      <c r="BO233" s="34" t="str">
        <f>IF($Q233=H233,IF(COUNTIF(H233:$P233,H233)&gt;$R232,H233,$Q233),H233)</f>
        <v/>
      </c>
      <c r="BP233" s="34" t="str">
        <f>IF($Q233=I233,IF(COUNTIF(I233:$P233,I233)&gt;$R232,I233,$Q233),I233)</f>
        <v/>
      </c>
      <c r="BQ233" s="34" t="str">
        <f>IF($Q233=J233,IF(COUNTIF(J233:$P233,J233)&gt;$R232,J233,$Q233),J233)</f>
        <v/>
      </c>
      <c r="BR233" s="34" t="str">
        <f>IF($Q233=K233,IF(COUNTIF(K233:$P233,K233)&gt;$R232,K233,$Q233),K233)</f>
        <v/>
      </c>
      <c r="BS233" s="34" t="str">
        <f>IF($Q233=L233,IF(COUNTIF(L233:$P233,L233)&gt;$R232,L233,$Q233),L233)</f>
        <v/>
      </c>
      <c r="BT233" s="34" t="str">
        <f>IF($Q233=M233,IF(COUNTIF(M233:$P233,M233)&gt;$R232,M233,$Q233),M233)</f>
        <v/>
      </c>
      <c r="BU233" s="34" t="str">
        <f>IF($Q233=N233,IF(COUNTIF(N233:$P233,N233)&gt;$R232,N233,$Q233),N233)</f>
        <v/>
      </c>
      <c r="BV233" s="34" t="str">
        <f>IF($Q233=O233,IF(COUNTIF(O233:$P233,O233)&gt;$R232,O233,$Q233),O233)</f>
        <v/>
      </c>
      <c r="BW233" s="34" t="str">
        <f>IF($Q233=P233,IF(COUNTIF(P233:$P233,P233)&gt;$R232,P233,$Q233),P233)</f>
        <v/>
      </c>
      <c r="BX233" t="str">
        <f>IF(BX231&gt;0,BX231,BX232)</f>
        <v/>
      </c>
    </row>
    <row r="234" spans="1:76" ht="12.75" customHeight="1" x14ac:dyDescent="0.2">
      <c r="A234" s="347">
        <v>78</v>
      </c>
      <c r="B234" s="350"/>
      <c r="C234" s="344"/>
      <c r="D234" s="176" t="s">
        <v>38</v>
      </c>
      <c r="E234" s="252"/>
      <c r="F234" s="252"/>
      <c r="G234" s="252"/>
      <c r="H234" s="252"/>
      <c r="I234" s="252"/>
      <c r="J234" s="252"/>
      <c r="K234" s="252"/>
      <c r="L234" s="252"/>
      <c r="M234" s="175"/>
      <c r="N234" s="175"/>
      <c r="O234" s="175"/>
      <c r="P234" s="175"/>
      <c r="Q234" s="183" t="str">
        <f t="shared" ref="Q234" si="462">IF(BK234="","",BX236)</f>
        <v/>
      </c>
      <c r="R234" s="172"/>
      <c r="S234" s="341" t="str">
        <f>IF((COUNTBLANK(E234:Q234)+COUNTBLANK(E235:Q235)+COUNTBLANK(E236:Q236))/3=COUNTBLANK(E234:Q234),"","Bitte alle drei Zeilen ausfüllen")</f>
        <v/>
      </c>
      <c r="W234">
        <f t="shared" ref="W234:AH234" si="463">IF(E234=4.5,E235,0)</f>
        <v>0</v>
      </c>
      <c r="X234">
        <f t="shared" si="463"/>
        <v>0</v>
      </c>
      <c r="Y234">
        <f t="shared" si="463"/>
        <v>0</v>
      </c>
      <c r="Z234">
        <f t="shared" si="463"/>
        <v>0</v>
      </c>
      <c r="AA234">
        <f t="shared" si="463"/>
        <v>0</v>
      </c>
      <c r="AB234">
        <f t="shared" si="463"/>
        <v>0</v>
      </c>
      <c r="AC234">
        <f t="shared" si="463"/>
        <v>0</v>
      </c>
      <c r="AD234">
        <f t="shared" si="463"/>
        <v>0</v>
      </c>
      <c r="AE234">
        <f t="shared" si="463"/>
        <v>0</v>
      </c>
      <c r="AF234">
        <f t="shared" si="463"/>
        <v>0</v>
      </c>
      <c r="AG234">
        <f t="shared" si="463"/>
        <v>0</v>
      </c>
      <c r="AH234">
        <f t="shared" si="463"/>
        <v>0</v>
      </c>
      <c r="AJ234">
        <f t="shared" ref="AJ234:AU234" si="464">IF(E234=4.5,1,0)</f>
        <v>0</v>
      </c>
      <c r="AK234">
        <f t="shared" si="464"/>
        <v>0</v>
      </c>
      <c r="AL234">
        <f t="shared" si="464"/>
        <v>0</v>
      </c>
      <c r="AM234">
        <f t="shared" si="464"/>
        <v>0</v>
      </c>
      <c r="AN234">
        <f t="shared" si="464"/>
        <v>0</v>
      </c>
      <c r="AO234">
        <f t="shared" si="464"/>
        <v>0</v>
      </c>
      <c r="AP234">
        <f t="shared" si="464"/>
        <v>0</v>
      </c>
      <c r="AQ234">
        <f t="shared" si="464"/>
        <v>0</v>
      </c>
      <c r="AR234">
        <f t="shared" si="464"/>
        <v>0</v>
      </c>
      <c r="AS234">
        <f t="shared" si="464"/>
        <v>0</v>
      </c>
      <c r="AT234">
        <f t="shared" si="464"/>
        <v>0</v>
      </c>
      <c r="AU234">
        <f t="shared" si="464"/>
        <v>0</v>
      </c>
      <c r="BK234" s="340" t="str">
        <f>IF(ISNA(HLOOKUP(MAX($AY235:$BJ235),$AY235:$BJ236,2,FALSE)),"",IF(R235&gt;0,IF(COUNTIF($AY235:$BJ235,MAX($AY235:$BJ235))&gt;1,HLOOKUP(MAX($AY235:$BJ235),$AY235:$BJ236,2),HLOOKUP(MAX($AY235:$BJ235),$AY235:$BJ236,2,FALSE)),""))</f>
        <v/>
      </c>
      <c r="BL234" s="34">
        <f>IF(E236="",0,IF($Q236=E236,IF(COUNTIF(E236:$P236,E236)&gt;$R235,E234,$Q234),E234))</f>
        <v>0</v>
      </c>
      <c r="BM234" s="34">
        <f>IF(F236="",0,IF($Q236=F236,IF(COUNTIF(F236:$P236,F236)&gt;$R235,F234,$Q234),F234))</f>
        <v>0</v>
      </c>
      <c r="BN234" s="34">
        <f>IF(G236="",0,IF($Q236=G236,IF(COUNTIF(G236:$P236,G236)&gt;$R235,G234,$Q234),G234))</f>
        <v>0</v>
      </c>
      <c r="BO234" s="34">
        <f>IF(H236="",0,IF($Q236=H236,IF(COUNTIF(H236:$P236,H236)&gt;$R235,H234,$Q234),H234))</f>
        <v>0</v>
      </c>
      <c r="BP234" s="34">
        <f>IF(I236="",0,IF($Q236=I236,IF(COUNTIF(I236:$P236,I236)&gt;$R235,I234,$Q234),I234))</f>
        <v>0</v>
      </c>
      <c r="BQ234" s="34">
        <f>IF(J236="",0,IF($Q236=J236,IF(COUNTIF(J236:$P236,J236)&gt;$R235,J234,$Q234),J234))</f>
        <v>0</v>
      </c>
      <c r="BR234" s="34">
        <f>IF(K236="",0,IF($Q236=K236,IF(COUNTIF(K236:$P236,K236)&gt;$R235,K234,$Q234),K234))</f>
        <v>0</v>
      </c>
      <c r="BS234" s="34">
        <f>IF(L236="",0,IF($Q236=L236,IF(COUNTIF(L236:$P236,L236)&gt;$R235,L234,$Q234),L234))</f>
        <v>0</v>
      </c>
      <c r="BT234" s="34">
        <f>IF(M236="",0,IF($Q236=M236,IF(COUNTIF(M236:$P236,M236)&gt;$R235,M234,$Q234),M234))</f>
        <v>0</v>
      </c>
      <c r="BU234" s="34">
        <f>IF(N236="",0,IF($Q236=N236,IF(COUNTIF(N236:$P236,N236)&gt;$R235,N234,$Q234),N234))</f>
        <v>0</v>
      </c>
      <c r="BV234" s="34">
        <f>IF(O236="",0,IF($Q236=O236,IF(COUNTIF(O236:$P236,O236)&gt;$R235,O234,$Q234),O234))</f>
        <v>0</v>
      </c>
      <c r="BW234" s="34">
        <f>IF(P236="",0,IF($Q236=P236,IF(COUNTIF(P236:$P236,P236)&gt;$R235,P234,$Q234),P234))</f>
        <v>0</v>
      </c>
      <c r="BX234">
        <f>IF(P234="",IF(O234="",IF(N234="",IF(M234="",IF(L234="",IF(K234="",IF(J234="",IF(I234="",H234,I234),J234),K234),L234),M234),N234),O234),P234)</f>
        <v>0</v>
      </c>
    </row>
    <row r="235" spans="1:76" ht="12.75" customHeight="1" x14ac:dyDescent="0.2">
      <c r="A235" s="348"/>
      <c r="B235" s="351"/>
      <c r="C235" s="345"/>
      <c r="D235" s="176" t="s">
        <v>42</v>
      </c>
      <c r="E235" s="252"/>
      <c r="F235" s="252"/>
      <c r="G235" s="252"/>
      <c r="H235" s="252"/>
      <c r="I235" s="252"/>
      <c r="J235" s="252"/>
      <c r="K235" s="252"/>
      <c r="L235" s="252"/>
      <c r="M235" s="175"/>
      <c r="N235" s="175"/>
      <c r="O235" s="175"/>
      <c r="P235" s="175"/>
      <c r="Q235" s="183"/>
      <c r="R235" s="35">
        <f>IF(R234&lt;15,0,IF(R234&lt;30,1,IF(R234&lt;45,2,3)))</f>
        <v>0</v>
      </c>
      <c r="S235" s="342"/>
      <c r="AY235" t="str">
        <f t="shared" ref="AY235:BJ235" si="465">IF(AY236="","",COUNTIF($E236:$P236,AY236))</f>
        <v/>
      </c>
      <c r="AZ235" t="str">
        <f t="shared" si="465"/>
        <v/>
      </c>
      <c r="BA235" t="str">
        <f t="shared" si="465"/>
        <v/>
      </c>
      <c r="BB235" t="str">
        <f t="shared" si="465"/>
        <v/>
      </c>
      <c r="BC235" t="str">
        <f t="shared" si="465"/>
        <v/>
      </c>
      <c r="BD235" t="str">
        <f t="shared" si="465"/>
        <v/>
      </c>
      <c r="BE235" t="str">
        <f t="shared" si="465"/>
        <v/>
      </c>
      <c r="BF235" t="str">
        <f t="shared" si="465"/>
        <v/>
      </c>
      <c r="BG235" t="str">
        <f t="shared" si="465"/>
        <v/>
      </c>
      <c r="BH235" t="str">
        <f t="shared" si="465"/>
        <v/>
      </c>
      <c r="BI235" t="str">
        <f t="shared" si="465"/>
        <v/>
      </c>
      <c r="BJ235" t="str">
        <f t="shared" si="465"/>
        <v/>
      </c>
      <c r="BK235" s="340"/>
      <c r="BL235" s="34">
        <f>IF($Q236=E236,IF(COUNTIF(E236:$P236,E236)&gt;$R235,E235,$Q235),E235)</f>
        <v>0</v>
      </c>
      <c r="BM235" s="34">
        <f>IF($Q236=F236,IF(COUNTIF(F236:$P236,F236)&gt;$R235,F235,$Q235),F235)</f>
        <v>0</v>
      </c>
      <c r="BN235" s="34">
        <f>IF($Q236=G236,IF(COUNTIF(G236:$P236,G236)&gt;$R235,G235,$Q235),G235)</f>
        <v>0</v>
      </c>
      <c r="BO235" s="34">
        <f>IF($Q236=H236,IF(COUNTIF(H236:$P236,H236)&gt;$R235,H235,$Q235),H235)</f>
        <v>0</v>
      </c>
      <c r="BP235" s="34">
        <f>IF($Q236=I236,IF(COUNTIF(I236:$P236,I236)&gt;$R235,I235,$Q235),I235)</f>
        <v>0</v>
      </c>
      <c r="BQ235" s="34">
        <f>IF($Q236=J236,IF(COUNTIF(J236:$P236,J236)&gt;$R235,J235,$Q235),J235)</f>
        <v>0</v>
      </c>
      <c r="BR235" s="34">
        <f>IF($Q236=K236,IF(COUNTIF(K236:$P236,K236)&gt;$R235,K235,$Q235),K235)</f>
        <v>0</v>
      </c>
      <c r="BS235" s="34">
        <f>IF($Q236=L236,IF(COUNTIF(L236:$P236,L236)&gt;$R235,L235,$Q235),L235)</f>
        <v>0</v>
      </c>
      <c r="BT235" s="34">
        <f>IF($Q236=M236,IF(COUNTIF(M236:$P236,M236)&gt;$R235,M235,$Q235),M235)</f>
        <v>0</v>
      </c>
      <c r="BU235" s="34">
        <f>IF($Q236=N236,IF(COUNTIF(N236:$P236,N236)&gt;$R235,N235,$Q235),N235)</f>
        <v>0</v>
      </c>
      <c r="BV235" s="34">
        <f>IF($Q236=O236,IF(COUNTIF(O236:$P236,O236)&gt;$R235,O235,$Q235),O235)</f>
        <v>0</v>
      </c>
      <c r="BW235" s="34">
        <f>IF($Q236=P236,IF(COUNTIF(P236:$P236,P236)&gt;$R235,P235,$Q235),P235)</f>
        <v>0</v>
      </c>
      <c r="BX235" t="str">
        <f>IF(BX234="",IF(G234="",IF(F234="",E234,F234),G234),"")</f>
        <v/>
      </c>
    </row>
    <row r="236" spans="1:76" ht="12.75" customHeight="1" x14ac:dyDescent="0.2">
      <c r="A236" s="349"/>
      <c r="B236" s="352"/>
      <c r="C236" s="346"/>
      <c r="D236" s="177" t="s">
        <v>44</v>
      </c>
      <c r="E236" s="252" t="str">
        <f>IF(E234&gt;0,1,"")</f>
        <v/>
      </c>
      <c r="F236" s="252" t="str">
        <f t="shared" ref="F236:P236" si="466">IF(F234&gt;0,1,"")</f>
        <v/>
      </c>
      <c r="G236" s="252" t="str">
        <f t="shared" si="466"/>
        <v/>
      </c>
      <c r="H236" s="252" t="str">
        <f t="shared" si="466"/>
        <v/>
      </c>
      <c r="I236" s="252" t="str">
        <f t="shared" si="466"/>
        <v/>
      </c>
      <c r="J236" s="252" t="str">
        <f t="shared" si="466"/>
        <v/>
      </c>
      <c r="K236" s="252" t="str">
        <f t="shared" si="466"/>
        <v/>
      </c>
      <c r="L236" s="252" t="str">
        <f t="shared" si="466"/>
        <v/>
      </c>
      <c r="M236" s="175" t="str">
        <f t="shared" si="466"/>
        <v/>
      </c>
      <c r="N236" s="175" t="str">
        <f t="shared" si="466"/>
        <v/>
      </c>
      <c r="O236" s="175" t="str">
        <f t="shared" si="466"/>
        <v/>
      </c>
      <c r="P236" s="175" t="str">
        <f t="shared" si="466"/>
        <v/>
      </c>
      <c r="Q236" s="184" t="str">
        <f t="shared" ref="Q236" si="467">IF(BK234="","",BK234)</f>
        <v/>
      </c>
      <c r="R236" s="38" t="str">
        <f>IF(BK234="","",BK234)</f>
        <v/>
      </c>
      <c r="S236" s="343"/>
      <c r="AY236" t="str">
        <f>IF(E236="","",E236)</f>
        <v/>
      </c>
      <c r="AZ236" t="str">
        <f>IF(OR(E236=F236,COUNTIF($AY236:AY236,F236)&gt;0),"",F236)</f>
        <v/>
      </c>
      <c r="BA236" t="str">
        <f>IF(OR(F236=G236,COUNTIF($AY236:AZ236,G236)&gt;0),"",G236)</f>
        <v/>
      </c>
      <c r="BB236" t="str">
        <f>IF(OR(G236=H236,COUNTIF($AY236:BA236,H236)&gt;0),"",H236)</f>
        <v/>
      </c>
      <c r="BC236" t="str">
        <f>IF(OR(H236=I236,COUNTIF($AY236:BB236,I236)&gt;0),"",I236)</f>
        <v/>
      </c>
      <c r="BD236" t="str">
        <f>IF(OR(I236=J236,COUNTIF($AY236:BC236,J236)&gt;0),"",J236)</f>
        <v/>
      </c>
      <c r="BE236" t="str">
        <f>IF(OR(J236=K236,COUNTIF($AY236:BD236,K236)&gt;0),"",K236)</f>
        <v/>
      </c>
      <c r="BF236" t="str">
        <f>IF(OR(K236=L236,COUNTIF($AY236:BE236,L236)&gt;0),"",L236)</f>
        <v/>
      </c>
      <c r="BG236" t="str">
        <f>IF(OR(L236=M236,COUNTIF($AY236:BF236,M236)&gt;0),"",M236)</f>
        <v/>
      </c>
      <c r="BH236" t="str">
        <f>IF(OR(M236=N236,COUNTIF($AY236:BG236,N236)&gt;0),"",N236)</f>
        <v/>
      </c>
      <c r="BI236" t="str">
        <f>IF(OR(N236=O236,COUNTIF($AY236:BH236,O236)&gt;0),"",O236)</f>
        <v/>
      </c>
      <c r="BJ236" t="str">
        <f>IF(OR(O236=P236,COUNTIF($AY236:BI236,P236)&gt;0),"",P236)</f>
        <v/>
      </c>
      <c r="BK236" s="340"/>
      <c r="BL236" s="34" t="str">
        <f>IF($Q236=E236,IF(COUNTIF(E236:$P236,E236)&gt;$R235,E236,$Q236),E236)</f>
        <v/>
      </c>
      <c r="BM236" s="34" t="str">
        <f>IF($Q236=F236,IF(COUNTIF(F236:$P236,F236)&gt;$R235,F236,$Q236),F236)</f>
        <v/>
      </c>
      <c r="BN236" s="34" t="str">
        <f>IF($Q236=G236,IF(COUNTIF(G236:$P236,G236)&gt;$R235,G236,$Q236),G236)</f>
        <v/>
      </c>
      <c r="BO236" s="34" t="str">
        <f>IF($Q236=H236,IF(COUNTIF(H236:$P236,H236)&gt;$R235,H236,$Q236),H236)</f>
        <v/>
      </c>
      <c r="BP236" s="34" t="str">
        <f>IF($Q236=I236,IF(COUNTIF(I236:$P236,I236)&gt;$R235,I236,$Q236),I236)</f>
        <v/>
      </c>
      <c r="BQ236" s="34" t="str">
        <f>IF($Q236=J236,IF(COUNTIF(J236:$P236,J236)&gt;$R235,J236,$Q236),J236)</f>
        <v/>
      </c>
      <c r="BR236" s="34" t="str">
        <f>IF($Q236=K236,IF(COUNTIF(K236:$P236,K236)&gt;$R235,K236,$Q236),K236)</f>
        <v/>
      </c>
      <c r="BS236" s="34" t="str">
        <f>IF($Q236=L236,IF(COUNTIF(L236:$P236,L236)&gt;$R235,L236,$Q236),L236)</f>
        <v/>
      </c>
      <c r="BT236" s="34" t="str">
        <f>IF($Q236=M236,IF(COUNTIF(M236:$P236,M236)&gt;$R235,M236,$Q236),M236)</f>
        <v/>
      </c>
      <c r="BU236" s="34" t="str">
        <f>IF($Q236=N236,IF(COUNTIF(N236:$P236,N236)&gt;$R235,N236,$Q236),N236)</f>
        <v/>
      </c>
      <c r="BV236" s="34" t="str">
        <f>IF($Q236=O236,IF(COUNTIF(O236:$P236,O236)&gt;$R235,O236,$Q236),O236)</f>
        <v/>
      </c>
      <c r="BW236" s="34" t="str">
        <f>IF($Q236=P236,IF(COUNTIF(P236:$P236,P236)&gt;$R235,P236,$Q236),P236)</f>
        <v/>
      </c>
      <c r="BX236" t="str">
        <f>IF(BX234&gt;0,BX234,BX235)</f>
        <v/>
      </c>
    </row>
    <row r="237" spans="1:76" ht="12.75" customHeight="1" x14ac:dyDescent="0.2">
      <c r="A237" s="347">
        <v>79</v>
      </c>
      <c r="B237" s="350"/>
      <c r="C237" s="344"/>
      <c r="D237" s="176" t="s">
        <v>38</v>
      </c>
      <c r="E237" s="252"/>
      <c r="F237" s="252"/>
      <c r="G237" s="252"/>
      <c r="H237" s="252"/>
      <c r="I237" s="252"/>
      <c r="J237" s="252"/>
      <c r="K237" s="252"/>
      <c r="L237" s="252"/>
      <c r="M237" s="175"/>
      <c r="N237" s="175"/>
      <c r="O237" s="175"/>
      <c r="P237" s="175"/>
      <c r="Q237" s="183" t="str">
        <f t="shared" ref="Q237" si="468">IF(BK237="","",BX239)</f>
        <v/>
      </c>
      <c r="R237" s="172"/>
      <c r="S237" s="341" t="str">
        <f>IF((COUNTBLANK(E237:Q237)+COUNTBLANK(E238:Q238)+COUNTBLANK(E239:Q239))/3=COUNTBLANK(E237:Q237),"","Bitte alle drei Zeilen ausfüllen")</f>
        <v/>
      </c>
      <c r="W237">
        <f t="shared" ref="W237:AH237" si="469">IF(E237=4.5,E238,0)</f>
        <v>0</v>
      </c>
      <c r="X237">
        <f t="shared" si="469"/>
        <v>0</v>
      </c>
      <c r="Y237">
        <f t="shared" si="469"/>
        <v>0</v>
      </c>
      <c r="Z237">
        <f t="shared" si="469"/>
        <v>0</v>
      </c>
      <c r="AA237">
        <f t="shared" si="469"/>
        <v>0</v>
      </c>
      <c r="AB237">
        <f t="shared" si="469"/>
        <v>0</v>
      </c>
      <c r="AC237">
        <f t="shared" si="469"/>
        <v>0</v>
      </c>
      <c r="AD237">
        <f t="shared" si="469"/>
        <v>0</v>
      </c>
      <c r="AE237">
        <f t="shared" si="469"/>
        <v>0</v>
      </c>
      <c r="AF237">
        <f t="shared" si="469"/>
        <v>0</v>
      </c>
      <c r="AG237">
        <f t="shared" si="469"/>
        <v>0</v>
      </c>
      <c r="AH237">
        <f t="shared" si="469"/>
        <v>0</v>
      </c>
      <c r="AJ237">
        <f t="shared" ref="AJ237:AU237" si="470">IF(E237=4.5,1,0)</f>
        <v>0</v>
      </c>
      <c r="AK237">
        <f t="shared" si="470"/>
        <v>0</v>
      </c>
      <c r="AL237">
        <f t="shared" si="470"/>
        <v>0</v>
      </c>
      <c r="AM237">
        <f t="shared" si="470"/>
        <v>0</v>
      </c>
      <c r="AN237">
        <f t="shared" si="470"/>
        <v>0</v>
      </c>
      <c r="AO237">
        <f t="shared" si="470"/>
        <v>0</v>
      </c>
      <c r="AP237">
        <f t="shared" si="470"/>
        <v>0</v>
      </c>
      <c r="AQ237">
        <f t="shared" si="470"/>
        <v>0</v>
      </c>
      <c r="AR237">
        <f t="shared" si="470"/>
        <v>0</v>
      </c>
      <c r="AS237">
        <f t="shared" si="470"/>
        <v>0</v>
      </c>
      <c r="AT237">
        <f t="shared" si="470"/>
        <v>0</v>
      </c>
      <c r="AU237">
        <f t="shared" si="470"/>
        <v>0</v>
      </c>
      <c r="BK237" s="340" t="str">
        <f>IF(ISNA(HLOOKUP(MAX($AY238:$BJ238),$AY238:$BJ239,2,FALSE)),"",IF(R238&gt;0,IF(COUNTIF($AY238:$BJ238,MAX($AY238:$BJ238))&gt;1,HLOOKUP(MAX($AY238:$BJ238),$AY238:$BJ239,2),HLOOKUP(MAX($AY238:$BJ238),$AY238:$BJ239,2,FALSE)),""))</f>
        <v/>
      </c>
      <c r="BL237" s="34">
        <f>IF(E239="",0,IF($Q239=E239,IF(COUNTIF(E239:$P239,E239)&gt;$R238,E237,$Q237),E237))</f>
        <v>0</v>
      </c>
      <c r="BM237" s="34">
        <f>IF(F239="",0,IF($Q239=F239,IF(COUNTIF(F239:$P239,F239)&gt;$R238,F237,$Q237),F237))</f>
        <v>0</v>
      </c>
      <c r="BN237" s="34">
        <f>IF(G239="",0,IF($Q239=G239,IF(COUNTIF(G239:$P239,G239)&gt;$R238,G237,$Q237),G237))</f>
        <v>0</v>
      </c>
      <c r="BO237" s="34">
        <f>IF(H239="",0,IF($Q239=H239,IF(COUNTIF(H239:$P239,H239)&gt;$R238,H237,$Q237),H237))</f>
        <v>0</v>
      </c>
      <c r="BP237" s="34">
        <f>IF(I239="",0,IF($Q239=I239,IF(COUNTIF(I239:$P239,I239)&gt;$R238,I237,$Q237),I237))</f>
        <v>0</v>
      </c>
      <c r="BQ237" s="34">
        <f>IF(J239="",0,IF($Q239=J239,IF(COUNTIF(J239:$P239,J239)&gt;$R238,J237,$Q237),J237))</f>
        <v>0</v>
      </c>
      <c r="BR237" s="34">
        <f>IF(K239="",0,IF($Q239=K239,IF(COUNTIF(K239:$P239,K239)&gt;$R238,K237,$Q237),K237))</f>
        <v>0</v>
      </c>
      <c r="BS237" s="34">
        <f>IF(L239="",0,IF($Q239=L239,IF(COUNTIF(L239:$P239,L239)&gt;$R238,L237,$Q237),L237))</f>
        <v>0</v>
      </c>
      <c r="BT237" s="34">
        <f>IF(M239="",0,IF($Q239=M239,IF(COUNTIF(M239:$P239,M239)&gt;$R238,M237,$Q237),M237))</f>
        <v>0</v>
      </c>
      <c r="BU237" s="34">
        <f>IF(N239="",0,IF($Q239=N239,IF(COUNTIF(N239:$P239,N239)&gt;$R238,N237,$Q237),N237))</f>
        <v>0</v>
      </c>
      <c r="BV237" s="34">
        <f>IF(O239="",0,IF($Q239=O239,IF(COUNTIF(O239:$P239,O239)&gt;$R238,O237,$Q237),O237))</f>
        <v>0</v>
      </c>
      <c r="BW237" s="34">
        <f>IF(P239="",0,IF($Q239=P239,IF(COUNTIF(P239:$P239,P239)&gt;$R238,P237,$Q237),P237))</f>
        <v>0</v>
      </c>
      <c r="BX237">
        <f>IF(P237="",IF(O237="",IF(N237="",IF(M237="",IF(L237="",IF(K237="",IF(J237="",IF(I237="",H237,I237),J237),K237),L237),M237),N237),O237),P237)</f>
        <v>0</v>
      </c>
    </row>
    <row r="238" spans="1:76" ht="12.75" customHeight="1" x14ac:dyDescent="0.2">
      <c r="A238" s="348"/>
      <c r="B238" s="351"/>
      <c r="C238" s="345"/>
      <c r="D238" s="176" t="s">
        <v>42</v>
      </c>
      <c r="E238" s="252"/>
      <c r="F238" s="252"/>
      <c r="G238" s="252"/>
      <c r="H238" s="252"/>
      <c r="I238" s="252"/>
      <c r="J238" s="252"/>
      <c r="K238" s="252"/>
      <c r="L238" s="252"/>
      <c r="M238" s="175"/>
      <c r="N238" s="175"/>
      <c r="O238" s="175"/>
      <c r="P238" s="175"/>
      <c r="Q238" s="183"/>
      <c r="R238" s="35">
        <f>IF(R237&lt;15,0,IF(R237&lt;30,1,IF(R237&lt;45,2,3)))</f>
        <v>0</v>
      </c>
      <c r="S238" s="342"/>
      <c r="AY238" t="str">
        <f t="shared" ref="AY238:BJ238" si="471">IF(AY239="","",COUNTIF($E239:$P239,AY239))</f>
        <v/>
      </c>
      <c r="AZ238" t="str">
        <f t="shared" si="471"/>
        <v/>
      </c>
      <c r="BA238" t="str">
        <f t="shared" si="471"/>
        <v/>
      </c>
      <c r="BB238" t="str">
        <f t="shared" si="471"/>
        <v/>
      </c>
      <c r="BC238" t="str">
        <f t="shared" si="471"/>
        <v/>
      </c>
      <c r="BD238" t="str">
        <f t="shared" si="471"/>
        <v/>
      </c>
      <c r="BE238" t="str">
        <f t="shared" si="471"/>
        <v/>
      </c>
      <c r="BF238" t="str">
        <f t="shared" si="471"/>
        <v/>
      </c>
      <c r="BG238" t="str">
        <f t="shared" si="471"/>
        <v/>
      </c>
      <c r="BH238" t="str">
        <f t="shared" si="471"/>
        <v/>
      </c>
      <c r="BI238" t="str">
        <f t="shared" si="471"/>
        <v/>
      </c>
      <c r="BJ238" t="str">
        <f t="shared" si="471"/>
        <v/>
      </c>
      <c r="BK238" s="340"/>
      <c r="BL238" s="34">
        <f>IF($Q239=E239,IF(COUNTIF(E239:$P239,E239)&gt;$R238,E238,$Q238),E238)</f>
        <v>0</v>
      </c>
      <c r="BM238" s="34">
        <f>IF($Q239=F239,IF(COUNTIF(F239:$P239,F239)&gt;$R238,F238,$Q238),F238)</f>
        <v>0</v>
      </c>
      <c r="BN238" s="34">
        <f>IF($Q239=G239,IF(COUNTIF(G239:$P239,G239)&gt;$R238,G238,$Q238),G238)</f>
        <v>0</v>
      </c>
      <c r="BO238" s="34">
        <f>IF($Q239=H239,IF(COUNTIF(H239:$P239,H239)&gt;$R238,H238,$Q238),H238)</f>
        <v>0</v>
      </c>
      <c r="BP238" s="34">
        <f>IF($Q239=I239,IF(COUNTIF(I239:$P239,I239)&gt;$R238,I238,$Q238),I238)</f>
        <v>0</v>
      </c>
      <c r="BQ238" s="34">
        <f>IF($Q239=J239,IF(COUNTIF(J239:$P239,J239)&gt;$R238,J238,$Q238),J238)</f>
        <v>0</v>
      </c>
      <c r="BR238" s="34">
        <f>IF($Q239=K239,IF(COUNTIF(K239:$P239,K239)&gt;$R238,K238,$Q238),K238)</f>
        <v>0</v>
      </c>
      <c r="BS238" s="34">
        <f>IF($Q239=L239,IF(COUNTIF(L239:$P239,L239)&gt;$R238,L238,$Q238),L238)</f>
        <v>0</v>
      </c>
      <c r="BT238" s="34">
        <f>IF($Q239=M239,IF(COUNTIF(M239:$P239,M239)&gt;$R238,M238,$Q238),M238)</f>
        <v>0</v>
      </c>
      <c r="BU238" s="34">
        <f>IF($Q239=N239,IF(COUNTIF(N239:$P239,N239)&gt;$R238,N238,$Q238),N238)</f>
        <v>0</v>
      </c>
      <c r="BV238" s="34">
        <f>IF($Q239=O239,IF(COUNTIF(O239:$P239,O239)&gt;$R238,O238,$Q238),O238)</f>
        <v>0</v>
      </c>
      <c r="BW238" s="34">
        <f>IF($Q239=P239,IF(COUNTIF(P239:$P239,P239)&gt;$R238,P238,$Q238),P238)</f>
        <v>0</v>
      </c>
      <c r="BX238" t="str">
        <f>IF(BX237="",IF(G237="",IF(F237="",E237,F237),G237),"")</f>
        <v/>
      </c>
    </row>
    <row r="239" spans="1:76" ht="12.75" customHeight="1" x14ac:dyDescent="0.2">
      <c r="A239" s="349"/>
      <c r="B239" s="352"/>
      <c r="C239" s="346"/>
      <c r="D239" s="177" t="s">
        <v>44</v>
      </c>
      <c r="E239" s="252" t="str">
        <f>IF(E237&gt;0,1,"")</f>
        <v/>
      </c>
      <c r="F239" s="252" t="str">
        <f t="shared" ref="F239:P239" si="472">IF(F237&gt;0,1,"")</f>
        <v/>
      </c>
      <c r="G239" s="252" t="str">
        <f t="shared" si="472"/>
        <v/>
      </c>
      <c r="H239" s="252" t="str">
        <f t="shared" si="472"/>
        <v/>
      </c>
      <c r="I239" s="252" t="str">
        <f t="shared" si="472"/>
        <v/>
      </c>
      <c r="J239" s="252" t="str">
        <f t="shared" si="472"/>
        <v/>
      </c>
      <c r="K239" s="252" t="str">
        <f t="shared" si="472"/>
        <v/>
      </c>
      <c r="L239" s="252" t="str">
        <f t="shared" si="472"/>
        <v/>
      </c>
      <c r="M239" s="175" t="str">
        <f t="shared" si="472"/>
        <v/>
      </c>
      <c r="N239" s="175" t="str">
        <f t="shared" si="472"/>
        <v/>
      </c>
      <c r="O239" s="175" t="str">
        <f t="shared" si="472"/>
        <v/>
      </c>
      <c r="P239" s="175" t="str">
        <f t="shared" si="472"/>
        <v/>
      </c>
      <c r="Q239" s="184" t="str">
        <f t="shared" ref="Q239" si="473">IF(BK237="","",BK237)</f>
        <v/>
      </c>
      <c r="R239" s="38" t="str">
        <f>IF(BK237="","",BK237)</f>
        <v/>
      </c>
      <c r="S239" s="343"/>
      <c r="AY239" t="str">
        <f>IF(E239="","",E239)</f>
        <v/>
      </c>
      <c r="AZ239" t="str">
        <f>IF(OR(E239=F239,COUNTIF($AY239:AY239,F239)&gt;0),"",F239)</f>
        <v/>
      </c>
      <c r="BA239" t="str">
        <f>IF(OR(F239=G239,COUNTIF($AY239:AZ239,G239)&gt;0),"",G239)</f>
        <v/>
      </c>
      <c r="BB239" t="str">
        <f>IF(OR(G239=H239,COUNTIF($AY239:BA239,H239)&gt;0),"",H239)</f>
        <v/>
      </c>
      <c r="BC239" t="str">
        <f>IF(OR(H239=I239,COUNTIF($AY239:BB239,I239)&gt;0),"",I239)</f>
        <v/>
      </c>
      <c r="BD239" t="str">
        <f>IF(OR(I239=J239,COUNTIF($AY239:BC239,J239)&gt;0),"",J239)</f>
        <v/>
      </c>
      <c r="BE239" t="str">
        <f>IF(OR(J239=K239,COUNTIF($AY239:BD239,K239)&gt;0),"",K239)</f>
        <v/>
      </c>
      <c r="BF239" t="str">
        <f>IF(OR(K239=L239,COUNTIF($AY239:BE239,L239)&gt;0),"",L239)</f>
        <v/>
      </c>
      <c r="BG239" t="str">
        <f>IF(OR(L239=M239,COUNTIF($AY239:BF239,M239)&gt;0),"",M239)</f>
        <v/>
      </c>
      <c r="BH239" t="str">
        <f>IF(OR(M239=N239,COUNTIF($AY239:BG239,N239)&gt;0),"",N239)</f>
        <v/>
      </c>
      <c r="BI239" t="str">
        <f>IF(OR(N239=O239,COUNTIF($AY239:BH239,O239)&gt;0),"",O239)</f>
        <v/>
      </c>
      <c r="BJ239" t="str">
        <f>IF(OR(O239=P239,COUNTIF($AY239:BI239,P239)&gt;0),"",P239)</f>
        <v/>
      </c>
      <c r="BK239" s="340"/>
      <c r="BL239" s="34" t="str">
        <f>IF($Q239=E239,IF(COUNTIF(E239:$P239,E239)&gt;$R238,E239,$Q239),E239)</f>
        <v/>
      </c>
      <c r="BM239" s="34" t="str">
        <f>IF($Q239=F239,IF(COUNTIF(F239:$P239,F239)&gt;$R238,F239,$Q239),F239)</f>
        <v/>
      </c>
      <c r="BN239" s="34" t="str">
        <f>IF($Q239=G239,IF(COUNTIF(G239:$P239,G239)&gt;$R238,G239,$Q239),G239)</f>
        <v/>
      </c>
      <c r="BO239" s="34" t="str">
        <f>IF($Q239=H239,IF(COUNTIF(H239:$P239,H239)&gt;$R238,H239,$Q239),H239)</f>
        <v/>
      </c>
      <c r="BP239" s="34" t="str">
        <f>IF($Q239=I239,IF(COUNTIF(I239:$P239,I239)&gt;$R238,I239,$Q239),I239)</f>
        <v/>
      </c>
      <c r="BQ239" s="34" t="str">
        <f>IF($Q239=J239,IF(COUNTIF(J239:$P239,J239)&gt;$R238,J239,$Q239),J239)</f>
        <v/>
      </c>
      <c r="BR239" s="34" t="str">
        <f>IF($Q239=K239,IF(COUNTIF(K239:$P239,K239)&gt;$R238,K239,$Q239),K239)</f>
        <v/>
      </c>
      <c r="BS239" s="34" t="str">
        <f>IF($Q239=L239,IF(COUNTIF(L239:$P239,L239)&gt;$R238,L239,$Q239),L239)</f>
        <v/>
      </c>
      <c r="BT239" s="34" t="str">
        <f>IF($Q239=M239,IF(COUNTIF(M239:$P239,M239)&gt;$R238,M239,$Q239),M239)</f>
        <v/>
      </c>
      <c r="BU239" s="34" t="str">
        <f>IF($Q239=N239,IF(COUNTIF(N239:$P239,N239)&gt;$R238,N239,$Q239),N239)</f>
        <v/>
      </c>
      <c r="BV239" s="34" t="str">
        <f>IF($Q239=O239,IF(COUNTIF(O239:$P239,O239)&gt;$R238,O239,$Q239),O239)</f>
        <v/>
      </c>
      <c r="BW239" s="34" t="str">
        <f>IF($Q239=P239,IF(COUNTIF(P239:$P239,P239)&gt;$R238,P239,$Q239),P239)</f>
        <v/>
      </c>
      <c r="BX239" t="str">
        <f>IF(BX237&gt;0,BX237,BX238)</f>
        <v/>
      </c>
    </row>
    <row r="240" spans="1:76" ht="12.75" customHeight="1" x14ac:dyDescent="0.2">
      <c r="A240" s="347">
        <v>80</v>
      </c>
      <c r="B240" s="350"/>
      <c r="C240" s="344"/>
      <c r="D240" s="176" t="s">
        <v>38</v>
      </c>
      <c r="E240" s="252"/>
      <c r="F240" s="252"/>
      <c r="G240" s="252"/>
      <c r="H240" s="252"/>
      <c r="I240" s="252"/>
      <c r="J240" s="252"/>
      <c r="K240" s="252"/>
      <c r="L240" s="252"/>
      <c r="M240" s="175"/>
      <c r="N240" s="175"/>
      <c r="O240" s="175"/>
      <c r="P240" s="175"/>
      <c r="Q240" s="183" t="str">
        <f t="shared" ref="Q240" si="474">IF(BK240="","",BX242)</f>
        <v/>
      </c>
      <c r="R240" s="172"/>
      <c r="S240" s="341" t="str">
        <f>IF((COUNTBLANK(E240:Q240)+COUNTBLANK(E241:Q241)+COUNTBLANK(E242:Q242))/3=COUNTBLANK(E240:Q240),"","Bitte alle drei Zeilen ausfüllen")</f>
        <v/>
      </c>
      <c r="W240">
        <f t="shared" ref="W240:AH240" si="475">IF(E240=4.5,E241,0)</f>
        <v>0</v>
      </c>
      <c r="X240">
        <f t="shared" si="475"/>
        <v>0</v>
      </c>
      <c r="Y240">
        <f t="shared" si="475"/>
        <v>0</v>
      </c>
      <c r="Z240">
        <f t="shared" si="475"/>
        <v>0</v>
      </c>
      <c r="AA240">
        <f t="shared" si="475"/>
        <v>0</v>
      </c>
      <c r="AB240">
        <f t="shared" si="475"/>
        <v>0</v>
      </c>
      <c r="AC240">
        <f t="shared" si="475"/>
        <v>0</v>
      </c>
      <c r="AD240">
        <f t="shared" si="475"/>
        <v>0</v>
      </c>
      <c r="AE240">
        <f t="shared" si="475"/>
        <v>0</v>
      </c>
      <c r="AF240">
        <f t="shared" si="475"/>
        <v>0</v>
      </c>
      <c r="AG240">
        <f t="shared" si="475"/>
        <v>0</v>
      </c>
      <c r="AH240">
        <f t="shared" si="475"/>
        <v>0</v>
      </c>
      <c r="AJ240">
        <f t="shared" ref="AJ240:AU240" si="476">IF(E240=4.5,1,0)</f>
        <v>0</v>
      </c>
      <c r="AK240">
        <f t="shared" si="476"/>
        <v>0</v>
      </c>
      <c r="AL240">
        <f t="shared" si="476"/>
        <v>0</v>
      </c>
      <c r="AM240">
        <f t="shared" si="476"/>
        <v>0</v>
      </c>
      <c r="AN240">
        <f t="shared" si="476"/>
        <v>0</v>
      </c>
      <c r="AO240">
        <f t="shared" si="476"/>
        <v>0</v>
      </c>
      <c r="AP240">
        <f t="shared" si="476"/>
        <v>0</v>
      </c>
      <c r="AQ240">
        <f t="shared" si="476"/>
        <v>0</v>
      </c>
      <c r="AR240">
        <f t="shared" si="476"/>
        <v>0</v>
      </c>
      <c r="AS240">
        <f t="shared" si="476"/>
        <v>0</v>
      </c>
      <c r="AT240">
        <f t="shared" si="476"/>
        <v>0</v>
      </c>
      <c r="AU240">
        <f t="shared" si="476"/>
        <v>0</v>
      </c>
      <c r="BK240" s="340" t="str">
        <f>IF(ISNA(HLOOKUP(MAX($AY241:$BJ241),$AY241:$BJ242,2,FALSE)),"",IF(R241&gt;0,IF(COUNTIF($AY241:$BJ241,MAX($AY241:$BJ241))&gt;1,HLOOKUP(MAX($AY241:$BJ241),$AY241:$BJ242,2),HLOOKUP(MAX($AY241:$BJ241),$AY241:$BJ242,2,FALSE)),""))</f>
        <v/>
      </c>
      <c r="BL240" s="34">
        <f>IF(E242="",0,IF($Q242=E242,IF(COUNTIF(E242:$P242,E242)&gt;$R241,E240,$Q240),E240))</f>
        <v>0</v>
      </c>
      <c r="BM240" s="34">
        <f>IF(F242="",0,IF($Q242=F242,IF(COUNTIF(F242:$P242,F242)&gt;$R241,F240,$Q240),F240))</f>
        <v>0</v>
      </c>
      <c r="BN240" s="34">
        <f>IF(G242="",0,IF($Q242=G242,IF(COUNTIF(G242:$P242,G242)&gt;$R241,G240,$Q240),G240))</f>
        <v>0</v>
      </c>
      <c r="BO240" s="34">
        <f>IF(H242="",0,IF($Q242=H242,IF(COUNTIF(H242:$P242,H242)&gt;$R241,H240,$Q240),H240))</f>
        <v>0</v>
      </c>
      <c r="BP240" s="34">
        <f>IF(I242="",0,IF($Q242=I242,IF(COUNTIF(I242:$P242,I242)&gt;$R241,I240,$Q240),I240))</f>
        <v>0</v>
      </c>
      <c r="BQ240" s="34">
        <f>IF(J242="",0,IF($Q242=J242,IF(COUNTIF(J242:$P242,J242)&gt;$R241,J240,$Q240),J240))</f>
        <v>0</v>
      </c>
      <c r="BR240" s="34">
        <f>IF(K242="",0,IF($Q242=K242,IF(COUNTIF(K242:$P242,K242)&gt;$R241,K240,$Q240),K240))</f>
        <v>0</v>
      </c>
      <c r="BS240" s="34">
        <f>IF(L242="",0,IF($Q242=L242,IF(COUNTIF(L242:$P242,L242)&gt;$R241,L240,$Q240),L240))</f>
        <v>0</v>
      </c>
      <c r="BT240" s="34">
        <f>IF(M242="",0,IF($Q242=M242,IF(COUNTIF(M242:$P242,M242)&gt;$R241,M240,$Q240),M240))</f>
        <v>0</v>
      </c>
      <c r="BU240" s="34">
        <f>IF(N242="",0,IF($Q242=N242,IF(COUNTIF(N242:$P242,N242)&gt;$R241,N240,$Q240),N240))</f>
        <v>0</v>
      </c>
      <c r="BV240" s="34">
        <f>IF(O242="",0,IF($Q242=O242,IF(COUNTIF(O242:$P242,O242)&gt;$R241,O240,$Q240),O240))</f>
        <v>0</v>
      </c>
      <c r="BW240" s="34">
        <f>IF(P242="",0,IF($Q242=P242,IF(COUNTIF(P242:$P242,P242)&gt;$R241,P240,$Q240),P240))</f>
        <v>0</v>
      </c>
      <c r="BX240">
        <f>IF(P240="",IF(O240="",IF(N240="",IF(M240="",IF(L240="",IF(K240="",IF(J240="",IF(I240="",H240,I240),J240),K240),L240),M240),N240),O240),P240)</f>
        <v>0</v>
      </c>
    </row>
    <row r="241" spans="1:76" ht="12.75" customHeight="1" x14ac:dyDescent="0.2">
      <c r="A241" s="348"/>
      <c r="B241" s="351"/>
      <c r="C241" s="345"/>
      <c r="D241" s="176" t="s">
        <v>42</v>
      </c>
      <c r="E241" s="252"/>
      <c r="F241" s="252"/>
      <c r="G241" s="252"/>
      <c r="H241" s="252"/>
      <c r="I241" s="252"/>
      <c r="J241" s="252"/>
      <c r="K241" s="252"/>
      <c r="L241" s="252"/>
      <c r="M241" s="175"/>
      <c r="N241" s="175"/>
      <c r="O241" s="175"/>
      <c r="P241" s="175"/>
      <c r="Q241" s="183"/>
      <c r="R241" s="35">
        <f>IF(R240&lt;15,0,IF(R240&lt;30,1,IF(R240&lt;45,2,3)))</f>
        <v>0</v>
      </c>
      <c r="S241" s="342"/>
      <c r="AY241" t="str">
        <f t="shared" ref="AY241:BJ241" si="477">IF(AY242="","",COUNTIF($E242:$P242,AY242))</f>
        <v/>
      </c>
      <c r="AZ241" t="str">
        <f t="shared" si="477"/>
        <v/>
      </c>
      <c r="BA241" t="str">
        <f t="shared" si="477"/>
        <v/>
      </c>
      <c r="BB241" t="str">
        <f t="shared" si="477"/>
        <v/>
      </c>
      <c r="BC241" t="str">
        <f t="shared" si="477"/>
        <v/>
      </c>
      <c r="BD241" t="str">
        <f t="shared" si="477"/>
        <v/>
      </c>
      <c r="BE241" t="str">
        <f t="shared" si="477"/>
        <v/>
      </c>
      <c r="BF241" t="str">
        <f t="shared" si="477"/>
        <v/>
      </c>
      <c r="BG241" t="str">
        <f t="shared" si="477"/>
        <v/>
      </c>
      <c r="BH241" t="str">
        <f t="shared" si="477"/>
        <v/>
      </c>
      <c r="BI241" t="str">
        <f t="shared" si="477"/>
        <v/>
      </c>
      <c r="BJ241" t="str">
        <f t="shared" si="477"/>
        <v/>
      </c>
      <c r="BK241" s="340"/>
      <c r="BL241" s="34">
        <f>IF($Q242=E242,IF(COUNTIF(E242:$P242,E242)&gt;$R241,E241,$Q241),E241)</f>
        <v>0</v>
      </c>
      <c r="BM241" s="34">
        <f>IF($Q242=F242,IF(COUNTIF(F242:$P242,F242)&gt;$R241,F241,$Q241),F241)</f>
        <v>0</v>
      </c>
      <c r="BN241" s="34">
        <f>IF($Q242=G242,IF(COUNTIF(G242:$P242,G242)&gt;$R241,G241,$Q241),G241)</f>
        <v>0</v>
      </c>
      <c r="BO241" s="34">
        <f>IF($Q242=H242,IF(COUNTIF(H242:$P242,H242)&gt;$R241,H241,$Q241),H241)</f>
        <v>0</v>
      </c>
      <c r="BP241" s="34">
        <f>IF($Q242=I242,IF(COUNTIF(I242:$P242,I242)&gt;$R241,I241,$Q241),I241)</f>
        <v>0</v>
      </c>
      <c r="BQ241" s="34">
        <f>IF($Q242=J242,IF(COUNTIF(J242:$P242,J242)&gt;$R241,J241,$Q241),J241)</f>
        <v>0</v>
      </c>
      <c r="BR241" s="34">
        <f>IF($Q242=K242,IF(COUNTIF(K242:$P242,K242)&gt;$R241,K241,$Q241),K241)</f>
        <v>0</v>
      </c>
      <c r="BS241" s="34">
        <f>IF($Q242=L242,IF(COUNTIF(L242:$P242,L242)&gt;$R241,L241,$Q241),L241)</f>
        <v>0</v>
      </c>
      <c r="BT241" s="34">
        <f>IF($Q242=M242,IF(COUNTIF(M242:$P242,M242)&gt;$R241,M241,$Q241),M241)</f>
        <v>0</v>
      </c>
      <c r="BU241" s="34">
        <f>IF($Q242=N242,IF(COUNTIF(N242:$P242,N242)&gt;$R241,N241,$Q241),N241)</f>
        <v>0</v>
      </c>
      <c r="BV241" s="34">
        <f>IF($Q242=O242,IF(COUNTIF(O242:$P242,O242)&gt;$R241,O241,$Q241),O241)</f>
        <v>0</v>
      </c>
      <c r="BW241" s="34">
        <f>IF($Q242=P242,IF(COUNTIF(P242:$P242,P242)&gt;$R241,P241,$Q241),P241)</f>
        <v>0</v>
      </c>
      <c r="BX241" t="str">
        <f>IF(BX240="",IF(G240="",IF(F240="",E240,F240),G240),"")</f>
        <v/>
      </c>
    </row>
    <row r="242" spans="1:76" ht="12.75" customHeight="1" x14ac:dyDescent="0.2">
      <c r="A242" s="349"/>
      <c r="B242" s="352"/>
      <c r="C242" s="346"/>
      <c r="D242" s="177" t="s">
        <v>44</v>
      </c>
      <c r="E242" s="252" t="str">
        <f>IF(E240&gt;0,1,"")</f>
        <v/>
      </c>
      <c r="F242" s="252" t="str">
        <f t="shared" ref="F242:P242" si="478">IF(F240&gt;0,1,"")</f>
        <v/>
      </c>
      <c r="G242" s="252" t="str">
        <f t="shared" si="478"/>
        <v/>
      </c>
      <c r="H242" s="252" t="str">
        <f t="shared" si="478"/>
        <v/>
      </c>
      <c r="I242" s="252" t="str">
        <f t="shared" si="478"/>
        <v/>
      </c>
      <c r="J242" s="252" t="str">
        <f t="shared" si="478"/>
        <v/>
      </c>
      <c r="K242" s="252" t="str">
        <f t="shared" si="478"/>
        <v/>
      </c>
      <c r="L242" s="252" t="str">
        <f t="shared" si="478"/>
        <v/>
      </c>
      <c r="M242" s="175" t="str">
        <f t="shared" si="478"/>
        <v/>
      </c>
      <c r="N242" s="175" t="str">
        <f t="shared" si="478"/>
        <v/>
      </c>
      <c r="O242" s="175" t="str">
        <f t="shared" si="478"/>
        <v/>
      </c>
      <c r="P242" s="175" t="str">
        <f t="shared" si="478"/>
        <v/>
      </c>
      <c r="Q242" s="184" t="str">
        <f t="shared" ref="Q242" si="479">IF(BK240="","",BK240)</f>
        <v/>
      </c>
      <c r="R242" s="38" t="str">
        <f>IF(BK240="","",BK240)</f>
        <v/>
      </c>
      <c r="S242" s="343"/>
      <c r="AY242" t="str">
        <f>IF(E242="","",E242)</f>
        <v/>
      </c>
      <c r="AZ242" t="str">
        <f>IF(OR(E242=F242,COUNTIF($AY242:AY242,F242)&gt;0),"",F242)</f>
        <v/>
      </c>
      <c r="BA242" t="str">
        <f>IF(OR(F242=G242,COUNTIF($AY242:AZ242,G242)&gt;0),"",G242)</f>
        <v/>
      </c>
      <c r="BB242" t="str">
        <f>IF(OR(G242=H242,COUNTIF($AY242:BA242,H242)&gt;0),"",H242)</f>
        <v/>
      </c>
      <c r="BC242" t="str">
        <f>IF(OR(H242=I242,COUNTIF($AY242:BB242,I242)&gt;0),"",I242)</f>
        <v/>
      </c>
      <c r="BD242" t="str">
        <f>IF(OR(I242=J242,COUNTIF($AY242:BC242,J242)&gt;0),"",J242)</f>
        <v/>
      </c>
      <c r="BE242" t="str">
        <f>IF(OR(J242=K242,COUNTIF($AY242:BD242,K242)&gt;0),"",K242)</f>
        <v/>
      </c>
      <c r="BF242" t="str">
        <f>IF(OR(K242=L242,COUNTIF($AY242:BE242,L242)&gt;0),"",L242)</f>
        <v/>
      </c>
      <c r="BG242" t="str">
        <f>IF(OR(L242=M242,COUNTIF($AY242:BF242,M242)&gt;0),"",M242)</f>
        <v/>
      </c>
      <c r="BH242" t="str">
        <f>IF(OR(M242=N242,COUNTIF($AY242:BG242,N242)&gt;0),"",N242)</f>
        <v/>
      </c>
      <c r="BI242" t="str">
        <f>IF(OR(N242=O242,COUNTIF($AY242:BH242,O242)&gt;0),"",O242)</f>
        <v/>
      </c>
      <c r="BJ242" t="str">
        <f>IF(OR(O242=P242,COUNTIF($AY242:BI242,P242)&gt;0),"",P242)</f>
        <v/>
      </c>
      <c r="BK242" s="340"/>
      <c r="BL242" s="34" t="str">
        <f>IF($Q242=E242,IF(COUNTIF(E242:$P242,E242)&gt;$R241,E242,$Q242),E242)</f>
        <v/>
      </c>
      <c r="BM242" s="34" t="str">
        <f>IF($Q242=F242,IF(COUNTIF(F242:$P242,F242)&gt;$R241,F242,$Q242),F242)</f>
        <v/>
      </c>
      <c r="BN242" s="34" t="str">
        <f>IF($Q242=G242,IF(COUNTIF(G242:$P242,G242)&gt;$R241,G242,$Q242),G242)</f>
        <v/>
      </c>
      <c r="BO242" s="34" t="str">
        <f>IF($Q242=H242,IF(COUNTIF(H242:$P242,H242)&gt;$R241,H242,$Q242),H242)</f>
        <v/>
      </c>
      <c r="BP242" s="34" t="str">
        <f>IF($Q242=I242,IF(COUNTIF(I242:$P242,I242)&gt;$R241,I242,$Q242),I242)</f>
        <v/>
      </c>
      <c r="BQ242" s="34" t="str">
        <f>IF($Q242=J242,IF(COUNTIF(J242:$P242,J242)&gt;$R241,J242,$Q242),J242)</f>
        <v/>
      </c>
      <c r="BR242" s="34" t="str">
        <f>IF($Q242=K242,IF(COUNTIF(K242:$P242,K242)&gt;$R241,K242,$Q242),K242)</f>
        <v/>
      </c>
      <c r="BS242" s="34" t="str">
        <f>IF($Q242=L242,IF(COUNTIF(L242:$P242,L242)&gt;$R241,L242,$Q242),L242)</f>
        <v/>
      </c>
      <c r="BT242" s="34" t="str">
        <f>IF($Q242=M242,IF(COUNTIF(M242:$P242,M242)&gt;$R241,M242,$Q242),M242)</f>
        <v/>
      </c>
      <c r="BU242" s="34" t="str">
        <f>IF($Q242=N242,IF(COUNTIF(N242:$P242,N242)&gt;$R241,N242,$Q242),N242)</f>
        <v/>
      </c>
      <c r="BV242" s="34" t="str">
        <f>IF($Q242=O242,IF(COUNTIF(O242:$P242,O242)&gt;$R241,O242,$Q242),O242)</f>
        <v/>
      </c>
      <c r="BW242" s="34" t="str">
        <f>IF($Q242=P242,IF(COUNTIF(P242:$P242,P242)&gt;$R241,P242,$Q242),P242)</f>
        <v/>
      </c>
      <c r="BX242" t="str">
        <f>IF(BX240&gt;0,BX240,BX241)</f>
        <v/>
      </c>
    </row>
    <row r="243" spans="1:76" ht="12.75" customHeight="1" x14ac:dyDescent="0.2">
      <c r="A243" s="347">
        <v>81</v>
      </c>
      <c r="B243" s="350"/>
      <c r="C243" s="344"/>
      <c r="D243" s="176" t="s">
        <v>38</v>
      </c>
      <c r="E243" s="252"/>
      <c r="F243" s="252"/>
      <c r="G243" s="252"/>
      <c r="H243" s="252"/>
      <c r="I243" s="252"/>
      <c r="J243" s="252"/>
      <c r="K243" s="252"/>
      <c r="L243" s="252"/>
      <c r="M243" s="175"/>
      <c r="N243" s="175"/>
      <c r="O243" s="175"/>
      <c r="P243" s="175"/>
      <c r="Q243" s="183" t="str">
        <f t="shared" ref="Q243" si="480">IF(BK243="","",BX245)</f>
        <v/>
      </c>
      <c r="R243" s="172"/>
      <c r="S243" s="341" t="str">
        <f>IF((COUNTBLANK(E243:Q243)+COUNTBLANK(E244:Q244)+COUNTBLANK(E245:Q245))/3=COUNTBLANK(E243:Q243),"","Bitte alle drei Zeilen ausfüllen")</f>
        <v/>
      </c>
      <c r="W243">
        <f t="shared" ref="W243:AH243" si="481">IF(E243=4.5,E244,0)</f>
        <v>0</v>
      </c>
      <c r="X243">
        <f t="shared" si="481"/>
        <v>0</v>
      </c>
      <c r="Y243">
        <f t="shared" si="481"/>
        <v>0</v>
      </c>
      <c r="Z243">
        <f t="shared" si="481"/>
        <v>0</v>
      </c>
      <c r="AA243">
        <f t="shared" si="481"/>
        <v>0</v>
      </c>
      <c r="AB243">
        <f t="shared" si="481"/>
        <v>0</v>
      </c>
      <c r="AC243">
        <f t="shared" si="481"/>
        <v>0</v>
      </c>
      <c r="AD243">
        <f t="shared" si="481"/>
        <v>0</v>
      </c>
      <c r="AE243">
        <f t="shared" si="481"/>
        <v>0</v>
      </c>
      <c r="AF243">
        <f t="shared" si="481"/>
        <v>0</v>
      </c>
      <c r="AG243">
        <f t="shared" si="481"/>
        <v>0</v>
      </c>
      <c r="AH243">
        <f t="shared" si="481"/>
        <v>0</v>
      </c>
      <c r="AJ243">
        <f t="shared" ref="AJ243:AU243" si="482">IF(E243=4.5,1,0)</f>
        <v>0</v>
      </c>
      <c r="AK243">
        <f t="shared" si="482"/>
        <v>0</v>
      </c>
      <c r="AL243">
        <f t="shared" si="482"/>
        <v>0</v>
      </c>
      <c r="AM243">
        <f t="shared" si="482"/>
        <v>0</v>
      </c>
      <c r="AN243">
        <f t="shared" si="482"/>
        <v>0</v>
      </c>
      <c r="AO243">
        <f t="shared" si="482"/>
        <v>0</v>
      </c>
      <c r="AP243">
        <f t="shared" si="482"/>
        <v>0</v>
      </c>
      <c r="AQ243">
        <f t="shared" si="482"/>
        <v>0</v>
      </c>
      <c r="AR243">
        <f t="shared" si="482"/>
        <v>0</v>
      </c>
      <c r="AS243">
        <f t="shared" si="482"/>
        <v>0</v>
      </c>
      <c r="AT243">
        <f t="shared" si="482"/>
        <v>0</v>
      </c>
      <c r="AU243">
        <f t="shared" si="482"/>
        <v>0</v>
      </c>
      <c r="BK243" s="340" t="str">
        <f>IF(ISNA(HLOOKUP(MAX($AY244:$BJ244),$AY244:$BJ245,2,FALSE)),"",IF(R244&gt;0,IF(COUNTIF($AY244:$BJ244,MAX($AY244:$BJ244))&gt;1,HLOOKUP(MAX($AY244:$BJ244),$AY244:$BJ245,2),HLOOKUP(MAX($AY244:$BJ244),$AY244:$BJ245,2,FALSE)),""))</f>
        <v/>
      </c>
      <c r="BL243" s="34">
        <f>IF(E245="",0,IF($Q245=E245,IF(COUNTIF(E245:$P245,E245)&gt;$R244,E243,$Q243),E243))</f>
        <v>0</v>
      </c>
      <c r="BM243" s="34">
        <f>IF(F245="",0,IF($Q245=F245,IF(COUNTIF(F245:$P245,F245)&gt;$R244,F243,$Q243),F243))</f>
        <v>0</v>
      </c>
      <c r="BN243" s="34">
        <f>IF(G245="",0,IF($Q245=G245,IF(COUNTIF(G245:$P245,G245)&gt;$R244,G243,$Q243),G243))</f>
        <v>0</v>
      </c>
      <c r="BO243" s="34">
        <f>IF(H245="",0,IF($Q245=H245,IF(COUNTIF(H245:$P245,H245)&gt;$R244,H243,$Q243),H243))</f>
        <v>0</v>
      </c>
      <c r="BP243" s="34">
        <f>IF(I245="",0,IF($Q245=I245,IF(COUNTIF(I245:$P245,I245)&gt;$R244,I243,$Q243),I243))</f>
        <v>0</v>
      </c>
      <c r="BQ243" s="34">
        <f>IF(J245="",0,IF($Q245=J245,IF(COUNTIF(J245:$P245,J245)&gt;$R244,J243,$Q243),J243))</f>
        <v>0</v>
      </c>
      <c r="BR243" s="34">
        <f>IF(K245="",0,IF($Q245=K245,IF(COUNTIF(K245:$P245,K245)&gt;$R244,K243,$Q243),K243))</f>
        <v>0</v>
      </c>
      <c r="BS243" s="34">
        <f>IF(L245="",0,IF($Q245=L245,IF(COUNTIF(L245:$P245,L245)&gt;$R244,L243,$Q243),L243))</f>
        <v>0</v>
      </c>
      <c r="BT243" s="34">
        <f>IF(M245="",0,IF($Q245=M245,IF(COUNTIF(M245:$P245,M245)&gt;$R244,M243,$Q243),M243))</f>
        <v>0</v>
      </c>
      <c r="BU243" s="34">
        <f>IF(N245="",0,IF($Q245=N245,IF(COUNTIF(N245:$P245,N245)&gt;$R244,N243,$Q243),N243))</f>
        <v>0</v>
      </c>
      <c r="BV243" s="34">
        <f>IF(O245="",0,IF($Q245=O245,IF(COUNTIF(O245:$P245,O245)&gt;$R244,O243,$Q243),O243))</f>
        <v>0</v>
      </c>
      <c r="BW243" s="34">
        <f>IF(P245="",0,IF($Q245=P245,IF(COUNTIF(P245:$P245,P245)&gt;$R244,P243,$Q243),P243))</f>
        <v>0</v>
      </c>
      <c r="BX243">
        <f>IF(P243="",IF(O243="",IF(N243="",IF(M243="",IF(L243="",IF(K243="",IF(J243="",IF(I243="",H243,I243),J243),K243),L243),M243),N243),O243),P243)</f>
        <v>0</v>
      </c>
    </row>
    <row r="244" spans="1:76" ht="12.75" customHeight="1" x14ac:dyDescent="0.2">
      <c r="A244" s="348"/>
      <c r="B244" s="351"/>
      <c r="C244" s="345"/>
      <c r="D244" s="176" t="s">
        <v>42</v>
      </c>
      <c r="E244" s="252"/>
      <c r="F244" s="252"/>
      <c r="G244" s="252"/>
      <c r="H244" s="252"/>
      <c r="I244" s="252"/>
      <c r="J244" s="252"/>
      <c r="K244" s="252"/>
      <c r="L244" s="252"/>
      <c r="M244" s="175"/>
      <c r="N244" s="175"/>
      <c r="O244" s="175"/>
      <c r="P244" s="175"/>
      <c r="Q244" s="183"/>
      <c r="R244" s="35">
        <f>IF(R243&lt;15,0,IF(R243&lt;30,1,IF(R243&lt;45,2,3)))</f>
        <v>0</v>
      </c>
      <c r="S244" s="342"/>
      <c r="AY244" t="str">
        <f t="shared" ref="AY244:BJ244" si="483">IF(AY245="","",COUNTIF($E245:$P245,AY245))</f>
        <v/>
      </c>
      <c r="AZ244" t="str">
        <f t="shared" si="483"/>
        <v/>
      </c>
      <c r="BA244" t="str">
        <f t="shared" si="483"/>
        <v/>
      </c>
      <c r="BB244" t="str">
        <f t="shared" si="483"/>
        <v/>
      </c>
      <c r="BC244" t="str">
        <f t="shared" si="483"/>
        <v/>
      </c>
      <c r="BD244" t="str">
        <f t="shared" si="483"/>
        <v/>
      </c>
      <c r="BE244" t="str">
        <f t="shared" si="483"/>
        <v/>
      </c>
      <c r="BF244" t="str">
        <f t="shared" si="483"/>
        <v/>
      </c>
      <c r="BG244" t="str">
        <f t="shared" si="483"/>
        <v/>
      </c>
      <c r="BH244" t="str">
        <f t="shared" si="483"/>
        <v/>
      </c>
      <c r="BI244" t="str">
        <f t="shared" si="483"/>
        <v/>
      </c>
      <c r="BJ244" t="str">
        <f t="shared" si="483"/>
        <v/>
      </c>
      <c r="BK244" s="340"/>
      <c r="BL244" s="34">
        <f>IF($Q245=E245,IF(COUNTIF(E245:$P245,E245)&gt;$R244,E244,$Q244),E244)</f>
        <v>0</v>
      </c>
      <c r="BM244" s="34">
        <f>IF($Q245=F245,IF(COUNTIF(F245:$P245,F245)&gt;$R244,F244,$Q244),F244)</f>
        <v>0</v>
      </c>
      <c r="BN244" s="34">
        <f>IF($Q245=G245,IF(COUNTIF(G245:$P245,G245)&gt;$R244,G244,$Q244),G244)</f>
        <v>0</v>
      </c>
      <c r="BO244" s="34">
        <f>IF($Q245=H245,IF(COUNTIF(H245:$P245,H245)&gt;$R244,H244,$Q244),H244)</f>
        <v>0</v>
      </c>
      <c r="BP244" s="34">
        <f>IF($Q245=I245,IF(COUNTIF(I245:$P245,I245)&gt;$R244,I244,$Q244),I244)</f>
        <v>0</v>
      </c>
      <c r="BQ244" s="34">
        <f>IF($Q245=J245,IF(COUNTIF(J245:$P245,J245)&gt;$R244,J244,$Q244),J244)</f>
        <v>0</v>
      </c>
      <c r="BR244" s="34">
        <f>IF($Q245=K245,IF(COUNTIF(K245:$P245,K245)&gt;$R244,K244,$Q244),K244)</f>
        <v>0</v>
      </c>
      <c r="BS244" s="34">
        <f>IF($Q245=L245,IF(COUNTIF(L245:$P245,L245)&gt;$R244,L244,$Q244),L244)</f>
        <v>0</v>
      </c>
      <c r="BT244" s="34">
        <f>IF($Q245=M245,IF(COUNTIF(M245:$P245,M245)&gt;$R244,M244,$Q244),M244)</f>
        <v>0</v>
      </c>
      <c r="BU244" s="34">
        <f>IF($Q245=N245,IF(COUNTIF(N245:$P245,N245)&gt;$R244,N244,$Q244),N244)</f>
        <v>0</v>
      </c>
      <c r="BV244" s="34">
        <f>IF($Q245=O245,IF(COUNTIF(O245:$P245,O245)&gt;$R244,O244,$Q244),O244)</f>
        <v>0</v>
      </c>
      <c r="BW244" s="34">
        <f>IF($Q245=P245,IF(COUNTIF(P245:$P245,P245)&gt;$R244,P244,$Q244),P244)</f>
        <v>0</v>
      </c>
      <c r="BX244" t="str">
        <f>IF(BX243="",IF(G243="",IF(F243="",E243,F243),G243),"")</f>
        <v/>
      </c>
    </row>
    <row r="245" spans="1:76" ht="12.75" customHeight="1" x14ac:dyDescent="0.2">
      <c r="A245" s="349"/>
      <c r="B245" s="352"/>
      <c r="C245" s="346"/>
      <c r="D245" s="177" t="s">
        <v>44</v>
      </c>
      <c r="E245" s="252" t="str">
        <f>IF(E243&gt;0,1,"")</f>
        <v/>
      </c>
      <c r="F245" s="252" t="str">
        <f t="shared" ref="F245:P245" si="484">IF(F243&gt;0,1,"")</f>
        <v/>
      </c>
      <c r="G245" s="252" t="str">
        <f t="shared" si="484"/>
        <v/>
      </c>
      <c r="H245" s="252" t="str">
        <f t="shared" si="484"/>
        <v/>
      </c>
      <c r="I245" s="252" t="str">
        <f t="shared" si="484"/>
        <v/>
      </c>
      <c r="J245" s="252" t="str">
        <f t="shared" si="484"/>
        <v/>
      </c>
      <c r="K245" s="252" t="str">
        <f t="shared" si="484"/>
        <v/>
      </c>
      <c r="L245" s="252" t="str">
        <f t="shared" si="484"/>
        <v/>
      </c>
      <c r="M245" s="175" t="str">
        <f t="shared" si="484"/>
        <v/>
      </c>
      <c r="N245" s="175" t="str">
        <f t="shared" si="484"/>
        <v/>
      </c>
      <c r="O245" s="175" t="str">
        <f t="shared" si="484"/>
        <v/>
      </c>
      <c r="P245" s="175" t="str">
        <f t="shared" si="484"/>
        <v/>
      </c>
      <c r="Q245" s="184" t="str">
        <f t="shared" ref="Q245" si="485">IF(BK243="","",BK243)</f>
        <v/>
      </c>
      <c r="R245" s="38" t="str">
        <f>IF(BK243="","",BK243)</f>
        <v/>
      </c>
      <c r="S245" s="343"/>
      <c r="AY245" t="str">
        <f>IF(E245="","",E245)</f>
        <v/>
      </c>
      <c r="AZ245" t="str">
        <f>IF(OR(E245=F245,COUNTIF($AY245:AY245,F245)&gt;0),"",F245)</f>
        <v/>
      </c>
      <c r="BA245" t="str">
        <f>IF(OR(F245=G245,COUNTIF($AY245:AZ245,G245)&gt;0),"",G245)</f>
        <v/>
      </c>
      <c r="BB245" t="str">
        <f>IF(OR(G245=H245,COUNTIF($AY245:BA245,H245)&gt;0),"",H245)</f>
        <v/>
      </c>
      <c r="BC245" t="str">
        <f>IF(OR(H245=I245,COUNTIF($AY245:BB245,I245)&gt;0),"",I245)</f>
        <v/>
      </c>
      <c r="BD245" t="str">
        <f>IF(OR(I245=J245,COUNTIF($AY245:BC245,J245)&gt;0),"",J245)</f>
        <v/>
      </c>
      <c r="BE245" t="str">
        <f>IF(OR(J245=K245,COUNTIF($AY245:BD245,K245)&gt;0),"",K245)</f>
        <v/>
      </c>
      <c r="BF245" t="str">
        <f>IF(OR(K245=L245,COUNTIF($AY245:BE245,L245)&gt;0),"",L245)</f>
        <v/>
      </c>
      <c r="BG245" t="str">
        <f>IF(OR(L245=M245,COUNTIF($AY245:BF245,M245)&gt;0),"",M245)</f>
        <v/>
      </c>
      <c r="BH245" t="str">
        <f>IF(OR(M245=N245,COUNTIF($AY245:BG245,N245)&gt;0),"",N245)</f>
        <v/>
      </c>
      <c r="BI245" t="str">
        <f>IF(OR(N245=O245,COUNTIF($AY245:BH245,O245)&gt;0),"",O245)</f>
        <v/>
      </c>
      <c r="BJ245" t="str">
        <f>IF(OR(O245=P245,COUNTIF($AY245:BI245,P245)&gt;0),"",P245)</f>
        <v/>
      </c>
      <c r="BK245" s="340"/>
      <c r="BL245" s="34" t="str">
        <f>IF($Q245=E245,IF(COUNTIF(E245:$P245,E245)&gt;$R244,E245,$Q245),E245)</f>
        <v/>
      </c>
      <c r="BM245" s="34" t="str">
        <f>IF($Q245=F245,IF(COUNTIF(F245:$P245,F245)&gt;$R244,F245,$Q245),F245)</f>
        <v/>
      </c>
      <c r="BN245" s="34" t="str">
        <f>IF($Q245=G245,IF(COUNTIF(G245:$P245,G245)&gt;$R244,G245,$Q245),G245)</f>
        <v/>
      </c>
      <c r="BO245" s="34" t="str">
        <f>IF($Q245=H245,IF(COUNTIF(H245:$P245,H245)&gt;$R244,H245,$Q245),H245)</f>
        <v/>
      </c>
      <c r="BP245" s="34" t="str">
        <f>IF($Q245=I245,IF(COUNTIF(I245:$P245,I245)&gt;$R244,I245,$Q245),I245)</f>
        <v/>
      </c>
      <c r="BQ245" s="34" t="str">
        <f>IF($Q245=J245,IF(COUNTIF(J245:$P245,J245)&gt;$R244,J245,$Q245),J245)</f>
        <v/>
      </c>
      <c r="BR245" s="34" t="str">
        <f>IF($Q245=K245,IF(COUNTIF(K245:$P245,K245)&gt;$R244,K245,$Q245),K245)</f>
        <v/>
      </c>
      <c r="BS245" s="34" t="str">
        <f>IF($Q245=L245,IF(COUNTIF(L245:$P245,L245)&gt;$R244,L245,$Q245),L245)</f>
        <v/>
      </c>
      <c r="BT245" s="34" t="str">
        <f>IF($Q245=M245,IF(COUNTIF(M245:$P245,M245)&gt;$R244,M245,$Q245),M245)</f>
        <v/>
      </c>
      <c r="BU245" s="34" t="str">
        <f>IF($Q245=N245,IF(COUNTIF(N245:$P245,N245)&gt;$R244,N245,$Q245),N245)</f>
        <v/>
      </c>
      <c r="BV245" s="34" t="str">
        <f>IF($Q245=O245,IF(COUNTIF(O245:$P245,O245)&gt;$R244,O245,$Q245),O245)</f>
        <v/>
      </c>
      <c r="BW245" s="34" t="str">
        <f>IF($Q245=P245,IF(COUNTIF(P245:$P245,P245)&gt;$R244,P245,$Q245),P245)</f>
        <v/>
      </c>
      <c r="BX245" t="str">
        <f>IF(BX243&gt;0,BX243,BX244)</f>
        <v/>
      </c>
    </row>
    <row r="246" spans="1:76" ht="12.75" customHeight="1" x14ac:dyDescent="0.2">
      <c r="A246" s="347">
        <v>82</v>
      </c>
      <c r="B246" s="350"/>
      <c r="C246" s="344"/>
      <c r="D246" s="176" t="s">
        <v>38</v>
      </c>
      <c r="E246" s="252"/>
      <c r="F246" s="252"/>
      <c r="G246" s="252"/>
      <c r="H246" s="252"/>
      <c r="I246" s="252"/>
      <c r="J246" s="252"/>
      <c r="K246" s="252"/>
      <c r="L246" s="252"/>
      <c r="M246" s="175"/>
      <c r="N246" s="175"/>
      <c r="O246" s="175"/>
      <c r="P246" s="175"/>
      <c r="Q246" s="183" t="str">
        <f t="shared" ref="Q246" si="486">IF(BK246="","",BX248)</f>
        <v/>
      </c>
      <c r="R246" s="172"/>
      <c r="S246" s="341" t="str">
        <f>IF((COUNTBLANK(E246:Q246)+COUNTBLANK(E247:Q247)+COUNTBLANK(E248:Q248))/3=COUNTBLANK(E246:Q246),"","Bitte alle drei Zeilen ausfüllen")</f>
        <v/>
      </c>
      <c r="W246">
        <f t="shared" ref="W246:AH246" si="487">IF(E246=4.5,E247,0)</f>
        <v>0</v>
      </c>
      <c r="X246">
        <f t="shared" si="487"/>
        <v>0</v>
      </c>
      <c r="Y246">
        <f t="shared" si="487"/>
        <v>0</v>
      </c>
      <c r="Z246">
        <f t="shared" si="487"/>
        <v>0</v>
      </c>
      <c r="AA246">
        <f t="shared" si="487"/>
        <v>0</v>
      </c>
      <c r="AB246">
        <f t="shared" si="487"/>
        <v>0</v>
      </c>
      <c r="AC246">
        <f t="shared" si="487"/>
        <v>0</v>
      </c>
      <c r="AD246">
        <f t="shared" si="487"/>
        <v>0</v>
      </c>
      <c r="AE246">
        <f t="shared" si="487"/>
        <v>0</v>
      </c>
      <c r="AF246">
        <f t="shared" si="487"/>
        <v>0</v>
      </c>
      <c r="AG246">
        <f t="shared" si="487"/>
        <v>0</v>
      </c>
      <c r="AH246">
        <f t="shared" si="487"/>
        <v>0</v>
      </c>
      <c r="AJ246">
        <f t="shared" ref="AJ246:AU246" si="488">IF(E246=4.5,1,0)</f>
        <v>0</v>
      </c>
      <c r="AK246">
        <f t="shared" si="488"/>
        <v>0</v>
      </c>
      <c r="AL246">
        <f t="shared" si="488"/>
        <v>0</v>
      </c>
      <c r="AM246">
        <f t="shared" si="488"/>
        <v>0</v>
      </c>
      <c r="AN246">
        <f t="shared" si="488"/>
        <v>0</v>
      </c>
      <c r="AO246">
        <f t="shared" si="488"/>
        <v>0</v>
      </c>
      <c r="AP246">
        <f t="shared" si="488"/>
        <v>0</v>
      </c>
      <c r="AQ246">
        <f t="shared" si="488"/>
        <v>0</v>
      </c>
      <c r="AR246">
        <f t="shared" si="488"/>
        <v>0</v>
      </c>
      <c r="AS246">
        <f t="shared" si="488"/>
        <v>0</v>
      </c>
      <c r="AT246">
        <f t="shared" si="488"/>
        <v>0</v>
      </c>
      <c r="AU246">
        <f t="shared" si="488"/>
        <v>0</v>
      </c>
      <c r="BK246" s="340" t="str">
        <f>IF(ISNA(HLOOKUP(MAX($AY247:$BJ247),$AY247:$BJ248,2,FALSE)),"",IF(R247&gt;0,IF(COUNTIF($AY247:$BJ247,MAX($AY247:$BJ247))&gt;1,HLOOKUP(MAX($AY247:$BJ247),$AY247:$BJ248,2),HLOOKUP(MAX($AY247:$BJ247),$AY247:$BJ248,2,FALSE)),""))</f>
        <v/>
      </c>
      <c r="BL246" s="34">
        <f>IF(E248="",0,IF($Q248=E248,IF(COUNTIF(E248:$P248,E248)&gt;$R247,E246,$Q246),E246))</f>
        <v>0</v>
      </c>
      <c r="BM246" s="34">
        <f>IF(F248="",0,IF($Q248=F248,IF(COUNTIF(F248:$P248,F248)&gt;$R247,F246,$Q246),F246))</f>
        <v>0</v>
      </c>
      <c r="BN246" s="34">
        <f>IF(G248="",0,IF($Q248=G248,IF(COUNTIF(G248:$P248,G248)&gt;$R247,G246,$Q246),G246))</f>
        <v>0</v>
      </c>
      <c r="BO246" s="34">
        <f>IF(H248="",0,IF($Q248=H248,IF(COUNTIF(H248:$P248,H248)&gt;$R247,H246,$Q246),H246))</f>
        <v>0</v>
      </c>
      <c r="BP246" s="34">
        <f>IF(I248="",0,IF($Q248=I248,IF(COUNTIF(I248:$P248,I248)&gt;$R247,I246,$Q246),I246))</f>
        <v>0</v>
      </c>
      <c r="BQ246" s="34">
        <f>IF(J248="",0,IF($Q248=J248,IF(COUNTIF(J248:$P248,J248)&gt;$R247,J246,$Q246),J246))</f>
        <v>0</v>
      </c>
      <c r="BR246" s="34">
        <f>IF(K248="",0,IF($Q248=K248,IF(COUNTIF(K248:$P248,K248)&gt;$R247,K246,$Q246),K246))</f>
        <v>0</v>
      </c>
      <c r="BS246" s="34">
        <f>IF(L248="",0,IF($Q248=L248,IF(COUNTIF(L248:$P248,L248)&gt;$R247,L246,$Q246),L246))</f>
        <v>0</v>
      </c>
      <c r="BT246" s="34">
        <f>IF(M248="",0,IF($Q248=M248,IF(COUNTIF(M248:$P248,M248)&gt;$R247,M246,$Q246),M246))</f>
        <v>0</v>
      </c>
      <c r="BU246" s="34">
        <f>IF(N248="",0,IF($Q248=N248,IF(COUNTIF(N248:$P248,N248)&gt;$R247,N246,$Q246),N246))</f>
        <v>0</v>
      </c>
      <c r="BV246" s="34">
        <f>IF(O248="",0,IF($Q248=O248,IF(COUNTIF(O248:$P248,O248)&gt;$R247,O246,$Q246),O246))</f>
        <v>0</v>
      </c>
      <c r="BW246" s="34">
        <f>IF(P248="",0,IF($Q248=P248,IF(COUNTIF(P248:$P248,P248)&gt;$R247,P246,$Q246),P246))</f>
        <v>0</v>
      </c>
      <c r="BX246">
        <f>IF(P246="",IF(O246="",IF(N246="",IF(M246="",IF(L246="",IF(K246="",IF(J246="",IF(I246="",H246,I246),J246),K246),L246),M246),N246),O246),P246)</f>
        <v>0</v>
      </c>
    </row>
    <row r="247" spans="1:76" ht="12.75" customHeight="1" x14ac:dyDescent="0.2">
      <c r="A247" s="348"/>
      <c r="B247" s="351"/>
      <c r="C247" s="345"/>
      <c r="D247" s="176" t="s">
        <v>42</v>
      </c>
      <c r="E247" s="252"/>
      <c r="F247" s="252"/>
      <c r="G247" s="252"/>
      <c r="H247" s="252"/>
      <c r="I247" s="252"/>
      <c r="J247" s="252"/>
      <c r="K247" s="252"/>
      <c r="L247" s="252"/>
      <c r="M247" s="175"/>
      <c r="N247" s="175"/>
      <c r="O247" s="175"/>
      <c r="P247" s="175"/>
      <c r="Q247" s="183"/>
      <c r="R247" s="35">
        <f>IF(R246&lt;15,0,IF(R246&lt;30,1,IF(R246&lt;45,2,3)))</f>
        <v>0</v>
      </c>
      <c r="S247" s="342"/>
      <c r="AY247" t="str">
        <f t="shared" ref="AY247:BJ247" si="489">IF(AY248="","",COUNTIF($E248:$P248,AY248))</f>
        <v/>
      </c>
      <c r="AZ247" t="str">
        <f t="shared" si="489"/>
        <v/>
      </c>
      <c r="BA247" t="str">
        <f t="shared" si="489"/>
        <v/>
      </c>
      <c r="BB247" t="str">
        <f t="shared" si="489"/>
        <v/>
      </c>
      <c r="BC247" t="str">
        <f t="shared" si="489"/>
        <v/>
      </c>
      <c r="BD247" t="str">
        <f t="shared" si="489"/>
        <v/>
      </c>
      <c r="BE247" t="str">
        <f t="shared" si="489"/>
        <v/>
      </c>
      <c r="BF247" t="str">
        <f t="shared" si="489"/>
        <v/>
      </c>
      <c r="BG247" t="str">
        <f t="shared" si="489"/>
        <v/>
      </c>
      <c r="BH247" t="str">
        <f t="shared" si="489"/>
        <v/>
      </c>
      <c r="BI247" t="str">
        <f t="shared" si="489"/>
        <v/>
      </c>
      <c r="BJ247" t="str">
        <f t="shared" si="489"/>
        <v/>
      </c>
      <c r="BK247" s="340"/>
      <c r="BL247" s="34">
        <f>IF($Q248=E248,IF(COUNTIF(E248:$P248,E248)&gt;$R247,E247,$Q247),E247)</f>
        <v>0</v>
      </c>
      <c r="BM247" s="34">
        <f>IF($Q248=F248,IF(COUNTIF(F248:$P248,F248)&gt;$R247,F247,$Q247),F247)</f>
        <v>0</v>
      </c>
      <c r="BN247" s="34">
        <f>IF($Q248=G248,IF(COUNTIF(G248:$P248,G248)&gt;$R247,G247,$Q247),G247)</f>
        <v>0</v>
      </c>
      <c r="BO247" s="34">
        <f>IF($Q248=H248,IF(COUNTIF(H248:$P248,H248)&gt;$R247,H247,$Q247),H247)</f>
        <v>0</v>
      </c>
      <c r="BP247" s="34">
        <f>IF($Q248=I248,IF(COUNTIF(I248:$P248,I248)&gt;$R247,I247,$Q247),I247)</f>
        <v>0</v>
      </c>
      <c r="BQ247" s="34">
        <f>IF($Q248=J248,IF(COUNTIF(J248:$P248,J248)&gt;$R247,J247,$Q247),J247)</f>
        <v>0</v>
      </c>
      <c r="BR247" s="34">
        <f>IF($Q248=K248,IF(COUNTIF(K248:$P248,K248)&gt;$R247,K247,$Q247),K247)</f>
        <v>0</v>
      </c>
      <c r="BS247" s="34">
        <f>IF($Q248=L248,IF(COUNTIF(L248:$P248,L248)&gt;$R247,L247,$Q247),L247)</f>
        <v>0</v>
      </c>
      <c r="BT247" s="34">
        <f>IF($Q248=M248,IF(COUNTIF(M248:$P248,M248)&gt;$R247,M247,$Q247),M247)</f>
        <v>0</v>
      </c>
      <c r="BU247" s="34">
        <f>IF($Q248=N248,IF(COUNTIF(N248:$P248,N248)&gt;$R247,N247,$Q247),N247)</f>
        <v>0</v>
      </c>
      <c r="BV247" s="34">
        <f>IF($Q248=O248,IF(COUNTIF(O248:$P248,O248)&gt;$R247,O247,$Q247),O247)</f>
        <v>0</v>
      </c>
      <c r="BW247" s="34">
        <f>IF($Q248=P248,IF(COUNTIF(P248:$P248,P248)&gt;$R247,P247,$Q247),P247)</f>
        <v>0</v>
      </c>
      <c r="BX247" t="str">
        <f>IF(BX246="",IF(G246="",IF(F246="",E246,F246),G246),"")</f>
        <v/>
      </c>
    </row>
    <row r="248" spans="1:76" ht="12.75" customHeight="1" x14ac:dyDescent="0.2">
      <c r="A248" s="349"/>
      <c r="B248" s="352"/>
      <c r="C248" s="346"/>
      <c r="D248" s="177" t="s">
        <v>44</v>
      </c>
      <c r="E248" s="252" t="str">
        <f>IF(E246&gt;0,1,"")</f>
        <v/>
      </c>
      <c r="F248" s="252" t="str">
        <f t="shared" ref="F248:P248" si="490">IF(F246&gt;0,1,"")</f>
        <v/>
      </c>
      <c r="G248" s="252" t="str">
        <f t="shared" si="490"/>
        <v/>
      </c>
      <c r="H248" s="252" t="str">
        <f t="shared" si="490"/>
        <v/>
      </c>
      <c r="I248" s="252" t="str">
        <f t="shared" si="490"/>
        <v/>
      </c>
      <c r="J248" s="252" t="str">
        <f t="shared" si="490"/>
        <v/>
      </c>
      <c r="K248" s="252" t="str">
        <f t="shared" si="490"/>
        <v/>
      </c>
      <c r="L248" s="252" t="str">
        <f t="shared" si="490"/>
        <v/>
      </c>
      <c r="M248" s="175" t="str">
        <f t="shared" si="490"/>
        <v/>
      </c>
      <c r="N248" s="175" t="str">
        <f t="shared" si="490"/>
        <v/>
      </c>
      <c r="O248" s="175" t="str">
        <f t="shared" si="490"/>
        <v/>
      </c>
      <c r="P248" s="175" t="str">
        <f t="shared" si="490"/>
        <v/>
      </c>
      <c r="Q248" s="184" t="str">
        <f t="shared" ref="Q248" si="491">IF(BK246="","",BK246)</f>
        <v/>
      </c>
      <c r="R248" s="38" t="str">
        <f>IF(BK246="","",BK246)</f>
        <v/>
      </c>
      <c r="S248" s="343"/>
      <c r="AY248" t="str">
        <f>IF(E248="","",E248)</f>
        <v/>
      </c>
      <c r="AZ248" t="str">
        <f>IF(OR(E248=F248,COUNTIF($AY248:AY248,F248)&gt;0),"",F248)</f>
        <v/>
      </c>
      <c r="BA248" t="str">
        <f>IF(OR(F248=G248,COUNTIF($AY248:AZ248,G248)&gt;0),"",G248)</f>
        <v/>
      </c>
      <c r="BB248" t="str">
        <f>IF(OR(G248=H248,COUNTIF($AY248:BA248,H248)&gt;0),"",H248)</f>
        <v/>
      </c>
      <c r="BC248" t="str">
        <f>IF(OR(H248=I248,COUNTIF($AY248:BB248,I248)&gt;0),"",I248)</f>
        <v/>
      </c>
      <c r="BD248" t="str">
        <f>IF(OR(I248=J248,COUNTIF($AY248:BC248,J248)&gt;0),"",J248)</f>
        <v/>
      </c>
      <c r="BE248" t="str">
        <f>IF(OR(J248=K248,COUNTIF($AY248:BD248,K248)&gt;0),"",K248)</f>
        <v/>
      </c>
      <c r="BF248" t="str">
        <f>IF(OR(K248=L248,COUNTIF($AY248:BE248,L248)&gt;0),"",L248)</f>
        <v/>
      </c>
      <c r="BG248" t="str">
        <f>IF(OR(L248=M248,COUNTIF($AY248:BF248,M248)&gt;0),"",M248)</f>
        <v/>
      </c>
      <c r="BH248" t="str">
        <f>IF(OR(M248=N248,COUNTIF($AY248:BG248,N248)&gt;0),"",N248)</f>
        <v/>
      </c>
      <c r="BI248" t="str">
        <f>IF(OR(N248=O248,COUNTIF($AY248:BH248,O248)&gt;0),"",O248)</f>
        <v/>
      </c>
      <c r="BJ248" t="str">
        <f>IF(OR(O248=P248,COUNTIF($AY248:BI248,P248)&gt;0),"",P248)</f>
        <v/>
      </c>
      <c r="BK248" s="340"/>
      <c r="BL248" s="34" t="str">
        <f>IF($Q248=E248,IF(COUNTIF(E248:$P248,E248)&gt;$R247,E248,$Q248),E248)</f>
        <v/>
      </c>
      <c r="BM248" s="34" t="str">
        <f>IF($Q248=F248,IF(COUNTIF(F248:$P248,F248)&gt;$R247,F248,$Q248),F248)</f>
        <v/>
      </c>
      <c r="BN248" s="34" t="str">
        <f>IF($Q248=G248,IF(COUNTIF(G248:$P248,G248)&gt;$R247,G248,$Q248),G248)</f>
        <v/>
      </c>
      <c r="BO248" s="34" t="str">
        <f>IF($Q248=H248,IF(COUNTIF(H248:$P248,H248)&gt;$R247,H248,$Q248),H248)</f>
        <v/>
      </c>
      <c r="BP248" s="34" t="str">
        <f>IF($Q248=I248,IF(COUNTIF(I248:$P248,I248)&gt;$R247,I248,$Q248),I248)</f>
        <v/>
      </c>
      <c r="BQ248" s="34" t="str">
        <f>IF($Q248=J248,IF(COUNTIF(J248:$P248,J248)&gt;$R247,J248,$Q248),J248)</f>
        <v/>
      </c>
      <c r="BR248" s="34" t="str">
        <f>IF($Q248=K248,IF(COUNTIF(K248:$P248,K248)&gt;$R247,K248,$Q248),K248)</f>
        <v/>
      </c>
      <c r="BS248" s="34" t="str">
        <f>IF($Q248=L248,IF(COUNTIF(L248:$P248,L248)&gt;$R247,L248,$Q248),L248)</f>
        <v/>
      </c>
      <c r="BT248" s="34" t="str">
        <f>IF($Q248=M248,IF(COUNTIF(M248:$P248,M248)&gt;$R247,M248,$Q248),M248)</f>
        <v/>
      </c>
      <c r="BU248" s="34" t="str">
        <f>IF($Q248=N248,IF(COUNTIF(N248:$P248,N248)&gt;$R247,N248,$Q248),N248)</f>
        <v/>
      </c>
      <c r="BV248" s="34" t="str">
        <f>IF($Q248=O248,IF(COUNTIF(O248:$P248,O248)&gt;$R247,O248,$Q248),O248)</f>
        <v/>
      </c>
      <c r="BW248" s="34" t="str">
        <f>IF($Q248=P248,IF(COUNTIF(P248:$P248,P248)&gt;$R247,P248,$Q248),P248)</f>
        <v/>
      </c>
      <c r="BX248" t="str">
        <f>IF(BX246&gt;0,BX246,BX247)</f>
        <v/>
      </c>
    </row>
    <row r="249" spans="1:76" ht="12.75" customHeight="1" x14ac:dyDescent="0.2">
      <c r="A249" s="347">
        <v>83</v>
      </c>
      <c r="B249" s="350"/>
      <c r="C249" s="344"/>
      <c r="D249" s="176" t="s">
        <v>38</v>
      </c>
      <c r="E249" s="252"/>
      <c r="F249" s="252"/>
      <c r="G249" s="252"/>
      <c r="H249" s="252"/>
      <c r="I249" s="252"/>
      <c r="J249" s="252"/>
      <c r="K249" s="252"/>
      <c r="L249" s="252"/>
      <c r="M249" s="175"/>
      <c r="N249" s="175"/>
      <c r="O249" s="175"/>
      <c r="P249" s="175"/>
      <c r="Q249" s="183" t="str">
        <f t="shared" ref="Q249" si="492">IF(BK249="","",BX251)</f>
        <v/>
      </c>
      <c r="R249" s="172"/>
      <c r="S249" s="341" t="str">
        <f>IF((COUNTBLANK(E249:Q249)+COUNTBLANK(E250:Q250)+COUNTBLANK(E251:Q251))/3=COUNTBLANK(E249:Q249),"","Bitte alle drei Zeilen ausfüllen")</f>
        <v/>
      </c>
      <c r="W249">
        <f t="shared" ref="W249:AH249" si="493">IF(E249=4.5,E250,0)</f>
        <v>0</v>
      </c>
      <c r="X249">
        <f t="shared" si="493"/>
        <v>0</v>
      </c>
      <c r="Y249">
        <f t="shared" si="493"/>
        <v>0</v>
      </c>
      <c r="Z249">
        <f t="shared" si="493"/>
        <v>0</v>
      </c>
      <c r="AA249">
        <f t="shared" si="493"/>
        <v>0</v>
      </c>
      <c r="AB249">
        <f t="shared" si="493"/>
        <v>0</v>
      </c>
      <c r="AC249">
        <f t="shared" si="493"/>
        <v>0</v>
      </c>
      <c r="AD249">
        <f t="shared" si="493"/>
        <v>0</v>
      </c>
      <c r="AE249">
        <f t="shared" si="493"/>
        <v>0</v>
      </c>
      <c r="AF249">
        <f t="shared" si="493"/>
        <v>0</v>
      </c>
      <c r="AG249">
        <f t="shared" si="493"/>
        <v>0</v>
      </c>
      <c r="AH249">
        <f t="shared" si="493"/>
        <v>0</v>
      </c>
      <c r="AJ249">
        <f t="shared" ref="AJ249:AU249" si="494">IF(E249=4.5,1,0)</f>
        <v>0</v>
      </c>
      <c r="AK249">
        <f t="shared" si="494"/>
        <v>0</v>
      </c>
      <c r="AL249">
        <f t="shared" si="494"/>
        <v>0</v>
      </c>
      <c r="AM249">
        <f t="shared" si="494"/>
        <v>0</v>
      </c>
      <c r="AN249">
        <f t="shared" si="494"/>
        <v>0</v>
      </c>
      <c r="AO249">
        <f t="shared" si="494"/>
        <v>0</v>
      </c>
      <c r="AP249">
        <f t="shared" si="494"/>
        <v>0</v>
      </c>
      <c r="AQ249">
        <f t="shared" si="494"/>
        <v>0</v>
      </c>
      <c r="AR249">
        <f t="shared" si="494"/>
        <v>0</v>
      </c>
      <c r="AS249">
        <f t="shared" si="494"/>
        <v>0</v>
      </c>
      <c r="AT249">
        <f t="shared" si="494"/>
        <v>0</v>
      </c>
      <c r="AU249">
        <f t="shared" si="494"/>
        <v>0</v>
      </c>
      <c r="BK249" s="340" t="str">
        <f>IF(ISNA(HLOOKUP(MAX($AY250:$BJ250),$AY250:$BJ251,2,FALSE)),"",IF(R250&gt;0,IF(COUNTIF($AY250:$BJ250,MAX($AY250:$BJ250))&gt;1,HLOOKUP(MAX($AY250:$BJ250),$AY250:$BJ251,2),HLOOKUP(MAX($AY250:$BJ250),$AY250:$BJ251,2,FALSE)),""))</f>
        <v/>
      </c>
      <c r="BL249" s="34">
        <f>IF(E251="",0,IF($Q251=E251,IF(COUNTIF(E251:$P251,E251)&gt;$R250,E249,$Q249),E249))</f>
        <v>0</v>
      </c>
      <c r="BM249" s="34">
        <f>IF(F251="",0,IF($Q251=F251,IF(COUNTIF(F251:$P251,F251)&gt;$R250,F249,$Q249),F249))</f>
        <v>0</v>
      </c>
      <c r="BN249" s="34">
        <f>IF(G251="",0,IF($Q251=G251,IF(COUNTIF(G251:$P251,G251)&gt;$R250,G249,$Q249),G249))</f>
        <v>0</v>
      </c>
      <c r="BO249" s="34">
        <f>IF(H251="",0,IF($Q251=H251,IF(COUNTIF(H251:$P251,H251)&gt;$R250,H249,$Q249),H249))</f>
        <v>0</v>
      </c>
      <c r="BP249" s="34">
        <f>IF(I251="",0,IF($Q251=I251,IF(COUNTIF(I251:$P251,I251)&gt;$R250,I249,$Q249),I249))</f>
        <v>0</v>
      </c>
      <c r="BQ249" s="34">
        <f>IF(J251="",0,IF($Q251=J251,IF(COUNTIF(J251:$P251,J251)&gt;$R250,J249,$Q249),J249))</f>
        <v>0</v>
      </c>
      <c r="BR249" s="34">
        <f>IF(K251="",0,IF($Q251=K251,IF(COUNTIF(K251:$P251,K251)&gt;$R250,K249,$Q249),K249))</f>
        <v>0</v>
      </c>
      <c r="BS249" s="34">
        <f>IF(L251="",0,IF($Q251=L251,IF(COUNTIF(L251:$P251,L251)&gt;$R250,L249,$Q249),L249))</f>
        <v>0</v>
      </c>
      <c r="BT249" s="34">
        <f>IF(M251="",0,IF($Q251=M251,IF(COUNTIF(M251:$P251,M251)&gt;$R250,M249,$Q249),M249))</f>
        <v>0</v>
      </c>
      <c r="BU249" s="34">
        <f>IF(N251="",0,IF($Q251=N251,IF(COUNTIF(N251:$P251,N251)&gt;$R250,N249,$Q249),N249))</f>
        <v>0</v>
      </c>
      <c r="BV249" s="34">
        <f>IF(O251="",0,IF($Q251=O251,IF(COUNTIF(O251:$P251,O251)&gt;$R250,O249,$Q249),O249))</f>
        <v>0</v>
      </c>
      <c r="BW249" s="34">
        <f>IF(P251="",0,IF($Q251=P251,IF(COUNTIF(P251:$P251,P251)&gt;$R250,P249,$Q249),P249))</f>
        <v>0</v>
      </c>
      <c r="BX249">
        <f>IF(P249="",IF(O249="",IF(N249="",IF(M249="",IF(L249="",IF(K249="",IF(J249="",IF(I249="",H249,I249),J249),K249),L249),M249),N249),O249),P249)</f>
        <v>0</v>
      </c>
    </row>
    <row r="250" spans="1:76" ht="12.75" customHeight="1" x14ac:dyDescent="0.2">
      <c r="A250" s="348"/>
      <c r="B250" s="351"/>
      <c r="C250" s="345"/>
      <c r="D250" s="176" t="s">
        <v>42</v>
      </c>
      <c r="E250" s="252"/>
      <c r="F250" s="252"/>
      <c r="G250" s="252"/>
      <c r="H250" s="252"/>
      <c r="I250" s="252"/>
      <c r="J250" s="252"/>
      <c r="K250" s="252"/>
      <c r="L250" s="252"/>
      <c r="M250" s="175"/>
      <c r="N250" s="175"/>
      <c r="O250" s="175"/>
      <c r="P250" s="175"/>
      <c r="Q250" s="183"/>
      <c r="R250" s="35">
        <f>IF(R249&lt;15,0,IF(R249&lt;30,1,IF(R249&lt;45,2,3)))</f>
        <v>0</v>
      </c>
      <c r="S250" s="342"/>
      <c r="AY250" t="str">
        <f t="shared" ref="AY250:BJ250" si="495">IF(AY251="","",COUNTIF($E251:$P251,AY251))</f>
        <v/>
      </c>
      <c r="AZ250" t="str">
        <f t="shared" si="495"/>
        <v/>
      </c>
      <c r="BA250" t="str">
        <f t="shared" si="495"/>
        <v/>
      </c>
      <c r="BB250" t="str">
        <f t="shared" si="495"/>
        <v/>
      </c>
      <c r="BC250" t="str">
        <f t="shared" si="495"/>
        <v/>
      </c>
      <c r="BD250" t="str">
        <f t="shared" si="495"/>
        <v/>
      </c>
      <c r="BE250" t="str">
        <f t="shared" si="495"/>
        <v/>
      </c>
      <c r="BF250" t="str">
        <f t="shared" si="495"/>
        <v/>
      </c>
      <c r="BG250" t="str">
        <f t="shared" si="495"/>
        <v/>
      </c>
      <c r="BH250" t="str">
        <f t="shared" si="495"/>
        <v/>
      </c>
      <c r="BI250" t="str">
        <f t="shared" si="495"/>
        <v/>
      </c>
      <c r="BJ250" t="str">
        <f t="shared" si="495"/>
        <v/>
      </c>
      <c r="BK250" s="340"/>
      <c r="BL250" s="34">
        <f>IF($Q251=E251,IF(COUNTIF(E251:$P251,E251)&gt;$R250,E250,$Q250),E250)</f>
        <v>0</v>
      </c>
      <c r="BM250" s="34">
        <f>IF($Q251=F251,IF(COUNTIF(F251:$P251,F251)&gt;$R250,F250,$Q250),F250)</f>
        <v>0</v>
      </c>
      <c r="BN250" s="34">
        <f>IF($Q251=G251,IF(COUNTIF(G251:$P251,G251)&gt;$R250,G250,$Q250),G250)</f>
        <v>0</v>
      </c>
      <c r="BO250" s="34">
        <f>IF($Q251=H251,IF(COUNTIF(H251:$P251,H251)&gt;$R250,H250,$Q250),H250)</f>
        <v>0</v>
      </c>
      <c r="BP250" s="34">
        <f>IF($Q251=I251,IF(COUNTIF(I251:$P251,I251)&gt;$R250,I250,$Q250),I250)</f>
        <v>0</v>
      </c>
      <c r="BQ250" s="34">
        <f>IF($Q251=J251,IF(COUNTIF(J251:$P251,J251)&gt;$R250,J250,$Q250),J250)</f>
        <v>0</v>
      </c>
      <c r="BR250" s="34">
        <f>IF($Q251=K251,IF(COUNTIF(K251:$P251,K251)&gt;$R250,K250,$Q250),K250)</f>
        <v>0</v>
      </c>
      <c r="BS250" s="34">
        <f>IF($Q251=L251,IF(COUNTIF(L251:$P251,L251)&gt;$R250,L250,$Q250),L250)</f>
        <v>0</v>
      </c>
      <c r="BT250" s="34">
        <f>IF($Q251=M251,IF(COUNTIF(M251:$P251,M251)&gt;$R250,M250,$Q250),M250)</f>
        <v>0</v>
      </c>
      <c r="BU250" s="34">
        <f>IF($Q251=N251,IF(COUNTIF(N251:$P251,N251)&gt;$R250,N250,$Q250),N250)</f>
        <v>0</v>
      </c>
      <c r="BV250" s="34">
        <f>IF($Q251=O251,IF(COUNTIF(O251:$P251,O251)&gt;$R250,O250,$Q250),O250)</f>
        <v>0</v>
      </c>
      <c r="BW250" s="34">
        <f>IF($Q251=P251,IF(COUNTIF(P251:$P251,P251)&gt;$R250,P250,$Q250),P250)</f>
        <v>0</v>
      </c>
      <c r="BX250" t="str">
        <f>IF(BX249="",IF(G249="",IF(F249="",E249,F249),G249),"")</f>
        <v/>
      </c>
    </row>
    <row r="251" spans="1:76" ht="12.75" customHeight="1" x14ac:dyDescent="0.2">
      <c r="A251" s="349"/>
      <c r="B251" s="352"/>
      <c r="C251" s="346"/>
      <c r="D251" s="177" t="s">
        <v>44</v>
      </c>
      <c r="E251" s="252" t="str">
        <f>IF(E249&gt;0,1,"")</f>
        <v/>
      </c>
      <c r="F251" s="252" t="str">
        <f t="shared" ref="F251:P251" si="496">IF(F249&gt;0,1,"")</f>
        <v/>
      </c>
      <c r="G251" s="252" t="str">
        <f t="shared" si="496"/>
        <v/>
      </c>
      <c r="H251" s="252" t="str">
        <f t="shared" si="496"/>
        <v/>
      </c>
      <c r="I251" s="252" t="str">
        <f t="shared" si="496"/>
        <v/>
      </c>
      <c r="J251" s="252" t="str">
        <f t="shared" si="496"/>
        <v/>
      </c>
      <c r="K251" s="252" t="str">
        <f t="shared" si="496"/>
        <v/>
      </c>
      <c r="L251" s="252" t="str">
        <f t="shared" si="496"/>
        <v/>
      </c>
      <c r="M251" s="175" t="str">
        <f t="shared" si="496"/>
        <v/>
      </c>
      <c r="N251" s="175" t="str">
        <f t="shared" si="496"/>
        <v/>
      </c>
      <c r="O251" s="175" t="str">
        <f t="shared" si="496"/>
        <v/>
      </c>
      <c r="P251" s="175" t="str">
        <f t="shared" si="496"/>
        <v/>
      </c>
      <c r="Q251" s="184" t="str">
        <f t="shared" ref="Q251" si="497">IF(BK249="","",BK249)</f>
        <v/>
      </c>
      <c r="R251" s="38" t="str">
        <f>IF(BK249="","",BK249)</f>
        <v/>
      </c>
      <c r="S251" s="343"/>
      <c r="AY251" t="str">
        <f>IF(E251="","",E251)</f>
        <v/>
      </c>
      <c r="AZ251" t="str">
        <f>IF(OR(E251=F251,COUNTIF($AY251:AY251,F251)&gt;0),"",F251)</f>
        <v/>
      </c>
      <c r="BA251" t="str">
        <f>IF(OR(F251=G251,COUNTIF($AY251:AZ251,G251)&gt;0),"",G251)</f>
        <v/>
      </c>
      <c r="BB251" t="str">
        <f>IF(OR(G251=H251,COUNTIF($AY251:BA251,H251)&gt;0),"",H251)</f>
        <v/>
      </c>
      <c r="BC251" t="str">
        <f>IF(OR(H251=I251,COUNTIF($AY251:BB251,I251)&gt;0),"",I251)</f>
        <v/>
      </c>
      <c r="BD251" t="str">
        <f>IF(OR(I251=J251,COUNTIF($AY251:BC251,J251)&gt;0),"",J251)</f>
        <v/>
      </c>
      <c r="BE251" t="str">
        <f>IF(OR(J251=K251,COUNTIF($AY251:BD251,K251)&gt;0),"",K251)</f>
        <v/>
      </c>
      <c r="BF251" t="str">
        <f>IF(OR(K251=L251,COUNTIF($AY251:BE251,L251)&gt;0),"",L251)</f>
        <v/>
      </c>
      <c r="BG251" t="str">
        <f>IF(OR(L251=M251,COUNTIF($AY251:BF251,M251)&gt;0),"",M251)</f>
        <v/>
      </c>
      <c r="BH251" t="str">
        <f>IF(OR(M251=N251,COUNTIF($AY251:BG251,N251)&gt;0),"",N251)</f>
        <v/>
      </c>
      <c r="BI251" t="str">
        <f>IF(OR(N251=O251,COUNTIF($AY251:BH251,O251)&gt;0),"",O251)</f>
        <v/>
      </c>
      <c r="BJ251" t="str">
        <f>IF(OR(O251=P251,COUNTIF($AY251:BI251,P251)&gt;0),"",P251)</f>
        <v/>
      </c>
      <c r="BK251" s="340"/>
      <c r="BL251" s="34" t="str">
        <f>IF($Q251=E251,IF(COUNTIF(E251:$P251,E251)&gt;$R250,E251,$Q251),E251)</f>
        <v/>
      </c>
      <c r="BM251" s="34" t="str">
        <f>IF($Q251=F251,IF(COUNTIF(F251:$P251,F251)&gt;$R250,F251,$Q251),F251)</f>
        <v/>
      </c>
      <c r="BN251" s="34" t="str">
        <f>IF($Q251=G251,IF(COUNTIF(G251:$P251,G251)&gt;$R250,G251,$Q251),G251)</f>
        <v/>
      </c>
      <c r="BO251" s="34" t="str">
        <f>IF($Q251=H251,IF(COUNTIF(H251:$P251,H251)&gt;$R250,H251,$Q251),H251)</f>
        <v/>
      </c>
      <c r="BP251" s="34" t="str">
        <f>IF($Q251=I251,IF(COUNTIF(I251:$P251,I251)&gt;$R250,I251,$Q251),I251)</f>
        <v/>
      </c>
      <c r="BQ251" s="34" t="str">
        <f>IF($Q251=J251,IF(COUNTIF(J251:$P251,J251)&gt;$R250,J251,$Q251),J251)</f>
        <v/>
      </c>
      <c r="BR251" s="34" t="str">
        <f>IF($Q251=K251,IF(COUNTIF(K251:$P251,K251)&gt;$R250,K251,$Q251),K251)</f>
        <v/>
      </c>
      <c r="BS251" s="34" t="str">
        <f>IF($Q251=L251,IF(COUNTIF(L251:$P251,L251)&gt;$R250,L251,$Q251),L251)</f>
        <v/>
      </c>
      <c r="BT251" s="34" t="str">
        <f>IF($Q251=M251,IF(COUNTIF(M251:$P251,M251)&gt;$R250,M251,$Q251),M251)</f>
        <v/>
      </c>
      <c r="BU251" s="34" t="str">
        <f>IF($Q251=N251,IF(COUNTIF(N251:$P251,N251)&gt;$R250,N251,$Q251),N251)</f>
        <v/>
      </c>
      <c r="BV251" s="34" t="str">
        <f>IF($Q251=O251,IF(COUNTIF(O251:$P251,O251)&gt;$R250,O251,$Q251),O251)</f>
        <v/>
      </c>
      <c r="BW251" s="34" t="str">
        <f>IF($Q251=P251,IF(COUNTIF(P251:$P251,P251)&gt;$R250,P251,$Q251),P251)</f>
        <v/>
      </c>
      <c r="BX251" t="str">
        <f>IF(BX249&gt;0,BX249,BX250)</f>
        <v/>
      </c>
    </row>
    <row r="252" spans="1:76" ht="12.75" customHeight="1" x14ac:dyDescent="0.2">
      <c r="A252" s="347">
        <v>84</v>
      </c>
      <c r="B252" s="350"/>
      <c r="C252" s="344"/>
      <c r="D252" s="176" t="s">
        <v>38</v>
      </c>
      <c r="E252" s="252"/>
      <c r="F252" s="252"/>
      <c r="G252" s="252"/>
      <c r="H252" s="252"/>
      <c r="I252" s="252"/>
      <c r="J252" s="252"/>
      <c r="K252" s="252"/>
      <c r="L252" s="252"/>
      <c r="M252" s="175"/>
      <c r="N252" s="175"/>
      <c r="O252" s="175"/>
      <c r="P252" s="175"/>
      <c r="Q252" s="183" t="str">
        <f t="shared" ref="Q252" si="498">IF(BK252="","",BX254)</f>
        <v/>
      </c>
      <c r="R252" s="172"/>
      <c r="S252" s="341" t="str">
        <f>IF((COUNTBLANK(E252:Q252)+COUNTBLANK(E253:Q253)+COUNTBLANK(E254:Q254))/3=COUNTBLANK(E252:Q252),"","Bitte alle drei Zeilen ausfüllen")</f>
        <v/>
      </c>
      <c r="W252">
        <f t="shared" ref="W252:AH252" si="499">IF(E252=4.5,E253,0)</f>
        <v>0</v>
      </c>
      <c r="X252">
        <f t="shared" si="499"/>
        <v>0</v>
      </c>
      <c r="Y252">
        <f t="shared" si="499"/>
        <v>0</v>
      </c>
      <c r="Z252">
        <f t="shared" si="499"/>
        <v>0</v>
      </c>
      <c r="AA252">
        <f t="shared" si="499"/>
        <v>0</v>
      </c>
      <c r="AB252">
        <f t="shared" si="499"/>
        <v>0</v>
      </c>
      <c r="AC252">
        <f t="shared" si="499"/>
        <v>0</v>
      </c>
      <c r="AD252">
        <f t="shared" si="499"/>
        <v>0</v>
      </c>
      <c r="AE252">
        <f t="shared" si="499"/>
        <v>0</v>
      </c>
      <c r="AF252">
        <f t="shared" si="499"/>
        <v>0</v>
      </c>
      <c r="AG252">
        <f t="shared" si="499"/>
        <v>0</v>
      </c>
      <c r="AH252">
        <f t="shared" si="499"/>
        <v>0</v>
      </c>
      <c r="AJ252">
        <f t="shared" ref="AJ252:AU252" si="500">IF(E252=4.5,1,0)</f>
        <v>0</v>
      </c>
      <c r="AK252">
        <f t="shared" si="500"/>
        <v>0</v>
      </c>
      <c r="AL252">
        <f t="shared" si="500"/>
        <v>0</v>
      </c>
      <c r="AM252">
        <f t="shared" si="500"/>
        <v>0</v>
      </c>
      <c r="AN252">
        <f t="shared" si="500"/>
        <v>0</v>
      </c>
      <c r="AO252">
        <f t="shared" si="500"/>
        <v>0</v>
      </c>
      <c r="AP252">
        <f t="shared" si="500"/>
        <v>0</v>
      </c>
      <c r="AQ252">
        <f t="shared" si="500"/>
        <v>0</v>
      </c>
      <c r="AR252">
        <f t="shared" si="500"/>
        <v>0</v>
      </c>
      <c r="AS252">
        <f t="shared" si="500"/>
        <v>0</v>
      </c>
      <c r="AT252">
        <f t="shared" si="500"/>
        <v>0</v>
      </c>
      <c r="AU252">
        <f t="shared" si="500"/>
        <v>0</v>
      </c>
      <c r="BK252" s="340" t="str">
        <f>IF(ISNA(HLOOKUP(MAX($AY253:$BJ253),$AY253:$BJ254,2,FALSE)),"",IF(R253&gt;0,IF(COUNTIF($AY253:$BJ253,MAX($AY253:$BJ253))&gt;1,HLOOKUP(MAX($AY253:$BJ253),$AY253:$BJ254,2),HLOOKUP(MAX($AY253:$BJ253),$AY253:$BJ254,2,FALSE)),""))</f>
        <v/>
      </c>
      <c r="BL252" s="34">
        <f>IF(E254="",0,IF($Q254=E254,IF(COUNTIF(E254:$P254,E254)&gt;$R253,E252,$Q252),E252))</f>
        <v>0</v>
      </c>
      <c r="BM252" s="34">
        <f>IF(F254="",0,IF($Q254=F254,IF(COUNTIF(F254:$P254,F254)&gt;$R253,F252,$Q252),F252))</f>
        <v>0</v>
      </c>
      <c r="BN252" s="34">
        <f>IF(G254="",0,IF($Q254=G254,IF(COUNTIF(G254:$P254,G254)&gt;$R253,G252,$Q252),G252))</f>
        <v>0</v>
      </c>
      <c r="BO252" s="34">
        <f>IF(H254="",0,IF($Q254=H254,IF(COUNTIF(H254:$P254,H254)&gt;$R253,H252,$Q252),H252))</f>
        <v>0</v>
      </c>
      <c r="BP252" s="34">
        <f>IF(I254="",0,IF($Q254=I254,IF(COUNTIF(I254:$P254,I254)&gt;$R253,I252,$Q252),I252))</f>
        <v>0</v>
      </c>
      <c r="BQ252" s="34">
        <f>IF(J254="",0,IF($Q254=J254,IF(COUNTIF(J254:$P254,J254)&gt;$R253,J252,$Q252),J252))</f>
        <v>0</v>
      </c>
      <c r="BR252" s="34">
        <f>IF(K254="",0,IF($Q254=K254,IF(COUNTIF(K254:$P254,K254)&gt;$R253,K252,$Q252),K252))</f>
        <v>0</v>
      </c>
      <c r="BS252" s="34">
        <f>IF(L254="",0,IF($Q254=L254,IF(COUNTIF(L254:$P254,L254)&gt;$R253,L252,$Q252),L252))</f>
        <v>0</v>
      </c>
      <c r="BT252" s="34">
        <f>IF(M254="",0,IF($Q254=M254,IF(COUNTIF(M254:$P254,M254)&gt;$R253,M252,$Q252),M252))</f>
        <v>0</v>
      </c>
      <c r="BU252" s="34">
        <f>IF(N254="",0,IF($Q254=N254,IF(COUNTIF(N254:$P254,N254)&gt;$R253,N252,$Q252),N252))</f>
        <v>0</v>
      </c>
      <c r="BV252" s="34">
        <f>IF(O254="",0,IF($Q254=O254,IF(COUNTIF(O254:$P254,O254)&gt;$R253,O252,$Q252),O252))</f>
        <v>0</v>
      </c>
      <c r="BW252" s="34">
        <f>IF(P254="",0,IF($Q254=P254,IF(COUNTIF(P254:$P254,P254)&gt;$R253,P252,$Q252),P252))</f>
        <v>0</v>
      </c>
      <c r="BX252">
        <f>IF(P252="",IF(O252="",IF(N252="",IF(M252="",IF(L252="",IF(K252="",IF(J252="",IF(I252="",H252,I252),J252),K252),L252),M252),N252),O252),P252)</f>
        <v>0</v>
      </c>
    </row>
    <row r="253" spans="1:76" ht="12.75" customHeight="1" x14ac:dyDescent="0.2">
      <c r="A253" s="348"/>
      <c r="B253" s="351"/>
      <c r="C253" s="345"/>
      <c r="D253" s="176" t="s">
        <v>42</v>
      </c>
      <c r="E253" s="252"/>
      <c r="F253" s="252"/>
      <c r="G253" s="252"/>
      <c r="H253" s="252"/>
      <c r="I253" s="252"/>
      <c r="J253" s="252"/>
      <c r="K253" s="252"/>
      <c r="L253" s="252"/>
      <c r="M253" s="175"/>
      <c r="N253" s="175"/>
      <c r="O253" s="175"/>
      <c r="P253" s="175"/>
      <c r="Q253" s="183"/>
      <c r="R253" s="35">
        <f>IF(R252&lt;15,0,IF(R252&lt;30,1,IF(R252&lt;45,2,3)))</f>
        <v>0</v>
      </c>
      <c r="S253" s="342"/>
      <c r="AY253" t="str">
        <f t="shared" ref="AY253:BJ253" si="501">IF(AY254="","",COUNTIF($E254:$P254,AY254))</f>
        <v/>
      </c>
      <c r="AZ253" t="str">
        <f t="shared" si="501"/>
        <v/>
      </c>
      <c r="BA253" t="str">
        <f t="shared" si="501"/>
        <v/>
      </c>
      <c r="BB253" t="str">
        <f t="shared" si="501"/>
        <v/>
      </c>
      <c r="BC253" t="str">
        <f t="shared" si="501"/>
        <v/>
      </c>
      <c r="BD253" t="str">
        <f t="shared" si="501"/>
        <v/>
      </c>
      <c r="BE253" t="str">
        <f t="shared" si="501"/>
        <v/>
      </c>
      <c r="BF253" t="str">
        <f t="shared" si="501"/>
        <v/>
      </c>
      <c r="BG253" t="str">
        <f t="shared" si="501"/>
        <v/>
      </c>
      <c r="BH253" t="str">
        <f t="shared" si="501"/>
        <v/>
      </c>
      <c r="BI253" t="str">
        <f t="shared" si="501"/>
        <v/>
      </c>
      <c r="BJ253" t="str">
        <f t="shared" si="501"/>
        <v/>
      </c>
      <c r="BK253" s="340"/>
      <c r="BL253" s="34">
        <f>IF($Q254=E254,IF(COUNTIF(E254:$P254,E254)&gt;$R253,E253,$Q253),E253)</f>
        <v>0</v>
      </c>
      <c r="BM253" s="34">
        <f>IF($Q254=F254,IF(COUNTIF(F254:$P254,F254)&gt;$R253,F253,$Q253),F253)</f>
        <v>0</v>
      </c>
      <c r="BN253" s="34">
        <f>IF($Q254=G254,IF(COUNTIF(G254:$P254,G254)&gt;$R253,G253,$Q253),G253)</f>
        <v>0</v>
      </c>
      <c r="BO253" s="34">
        <f>IF($Q254=H254,IF(COUNTIF(H254:$P254,H254)&gt;$R253,H253,$Q253),H253)</f>
        <v>0</v>
      </c>
      <c r="BP253" s="34">
        <f>IF($Q254=I254,IF(COUNTIF(I254:$P254,I254)&gt;$R253,I253,$Q253),I253)</f>
        <v>0</v>
      </c>
      <c r="BQ253" s="34">
        <f>IF($Q254=J254,IF(COUNTIF(J254:$P254,J254)&gt;$R253,J253,$Q253),J253)</f>
        <v>0</v>
      </c>
      <c r="BR253" s="34">
        <f>IF($Q254=K254,IF(COUNTIF(K254:$P254,K254)&gt;$R253,K253,$Q253),K253)</f>
        <v>0</v>
      </c>
      <c r="BS253" s="34">
        <f>IF($Q254=L254,IF(COUNTIF(L254:$P254,L254)&gt;$R253,L253,$Q253),L253)</f>
        <v>0</v>
      </c>
      <c r="BT253" s="34">
        <f>IF($Q254=M254,IF(COUNTIF(M254:$P254,M254)&gt;$R253,M253,$Q253),M253)</f>
        <v>0</v>
      </c>
      <c r="BU253" s="34">
        <f>IF($Q254=N254,IF(COUNTIF(N254:$P254,N254)&gt;$R253,N253,$Q253),N253)</f>
        <v>0</v>
      </c>
      <c r="BV253" s="34">
        <f>IF($Q254=O254,IF(COUNTIF(O254:$P254,O254)&gt;$R253,O253,$Q253),O253)</f>
        <v>0</v>
      </c>
      <c r="BW253" s="34">
        <f>IF($Q254=P254,IF(COUNTIF(P254:$P254,P254)&gt;$R253,P253,$Q253),P253)</f>
        <v>0</v>
      </c>
      <c r="BX253" t="str">
        <f>IF(BX252="",IF(G252="",IF(F252="",E252,F252),G252),"")</f>
        <v/>
      </c>
    </row>
    <row r="254" spans="1:76" ht="12.75" customHeight="1" x14ac:dyDescent="0.2">
      <c r="A254" s="349"/>
      <c r="B254" s="352"/>
      <c r="C254" s="346"/>
      <c r="D254" s="177" t="s">
        <v>44</v>
      </c>
      <c r="E254" s="252" t="str">
        <f>IF(E252&gt;0,1,"")</f>
        <v/>
      </c>
      <c r="F254" s="252" t="str">
        <f t="shared" ref="F254:P254" si="502">IF(F252&gt;0,1,"")</f>
        <v/>
      </c>
      <c r="G254" s="252" t="str">
        <f t="shared" si="502"/>
        <v/>
      </c>
      <c r="H254" s="252" t="str">
        <f t="shared" si="502"/>
        <v/>
      </c>
      <c r="I254" s="252" t="str">
        <f t="shared" si="502"/>
        <v/>
      </c>
      <c r="J254" s="252" t="str">
        <f t="shared" si="502"/>
        <v/>
      </c>
      <c r="K254" s="252" t="str">
        <f t="shared" si="502"/>
        <v/>
      </c>
      <c r="L254" s="252" t="str">
        <f t="shared" si="502"/>
        <v/>
      </c>
      <c r="M254" s="175" t="str">
        <f t="shared" si="502"/>
        <v/>
      </c>
      <c r="N254" s="175" t="str">
        <f t="shared" si="502"/>
        <v/>
      </c>
      <c r="O254" s="175" t="str">
        <f t="shared" si="502"/>
        <v/>
      </c>
      <c r="P254" s="175" t="str">
        <f t="shared" si="502"/>
        <v/>
      </c>
      <c r="Q254" s="184" t="str">
        <f t="shared" ref="Q254" si="503">IF(BK252="","",BK252)</f>
        <v/>
      </c>
      <c r="R254" s="38" t="str">
        <f>IF(BK252="","",BK252)</f>
        <v/>
      </c>
      <c r="S254" s="343"/>
      <c r="AY254" t="str">
        <f>IF(E254="","",E254)</f>
        <v/>
      </c>
      <c r="AZ254" t="str">
        <f>IF(OR(E254=F254,COUNTIF($AY254:AY254,F254)&gt;0),"",F254)</f>
        <v/>
      </c>
      <c r="BA254" t="str">
        <f>IF(OR(F254=G254,COUNTIF($AY254:AZ254,G254)&gt;0),"",G254)</f>
        <v/>
      </c>
      <c r="BB254" t="str">
        <f>IF(OR(G254=H254,COUNTIF($AY254:BA254,H254)&gt;0),"",H254)</f>
        <v/>
      </c>
      <c r="BC254" t="str">
        <f>IF(OR(H254=I254,COUNTIF($AY254:BB254,I254)&gt;0),"",I254)</f>
        <v/>
      </c>
      <c r="BD254" t="str">
        <f>IF(OR(I254=J254,COUNTIF($AY254:BC254,J254)&gt;0),"",J254)</f>
        <v/>
      </c>
      <c r="BE254" t="str">
        <f>IF(OR(J254=K254,COUNTIF($AY254:BD254,K254)&gt;0),"",K254)</f>
        <v/>
      </c>
      <c r="BF254" t="str">
        <f>IF(OR(K254=L254,COUNTIF($AY254:BE254,L254)&gt;0),"",L254)</f>
        <v/>
      </c>
      <c r="BG254" t="str">
        <f>IF(OR(L254=M254,COUNTIF($AY254:BF254,M254)&gt;0),"",M254)</f>
        <v/>
      </c>
      <c r="BH254" t="str">
        <f>IF(OR(M254=N254,COUNTIF($AY254:BG254,N254)&gt;0),"",N254)</f>
        <v/>
      </c>
      <c r="BI254" t="str">
        <f>IF(OR(N254=O254,COUNTIF($AY254:BH254,O254)&gt;0),"",O254)</f>
        <v/>
      </c>
      <c r="BJ254" t="str">
        <f>IF(OR(O254=P254,COUNTIF($AY254:BI254,P254)&gt;0),"",P254)</f>
        <v/>
      </c>
      <c r="BK254" s="340"/>
      <c r="BL254" s="34" t="str">
        <f>IF($Q254=E254,IF(COUNTIF(E254:$P254,E254)&gt;$R253,E254,$Q254),E254)</f>
        <v/>
      </c>
      <c r="BM254" s="34" t="str">
        <f>IF($Q254=F254,IF(COUNTIF(F254:$P254,F254)&gt;$R253,F254,$Q254),F254)</f>
        <v/>
      </c>
      <c r="BN254" s="34" t="str">
        <f>IF($Q254=G254,IF(COUNTIF(G254:$P254,G254)&gt;$R253,G254,$Q254),G254)</f>
        <v/>
      </c>
      <c r="BO254" s="34" t="str">
        <f>IF($Q254=H254,IF(COUNTIF(H254:$P254,H254)&gt;$R253,H254,$Q254),H254)</f>
        <v/>
      </c>
      <c r="BP254" s="34" t="str">
        <f>IF($Q254=I254,IF(COUNTIF(I254:$P254,I254)&gt;$R253,I254,$Q254),I254)</f>
        <v/>
      </c>
      <c r="BQ254" s="34" t="str">
        <f>IF($Q254=J254,IF(COUNTIF(J254:$P254,J254)&gt;$R253,J254,$Q254),J254)</f>
        <v/>
      </c>
      <c r="BR254" s="34" t="str">
        <f>IF($Q254=K254,IF(COUNTIF(K254:$P254,K254)&gt;$R253,K254,$Q254),K254)</f>
        <v/>
      </c>
      <c r="BS254" s="34" t="str">
        <f>IF($Q254=L254,IF(COUNTIF(L254:$P254,L254)&gt;$R253,L254,$Q254),L254)</f>
        <v/>
      </c>
      <c r="BT254" s="34" t="str">
        <f>IF($Q254=M254,IF(COUNTIF(M254:$P254,M254)&gt;$R253,M254,$Q254),M254)</f>
        <v/>
      </c>
      <c r="BU254" s="34" t="str">
        <f>IF($Q254=N254,IF(COUNTIF(N254:$P254,N254)&gt;$R253,N254,$Q254),N254)</f>
        <v/>
      </c>
      <c r="BV254" s="34" t="str">
        <f>IF($Q254=O254,IF(COUNTIF(O254:$P254,O254)&gt;$R253,O254,$Q254),O254)</f>
        <v/>
      </c>
      <c r="BW254" s="34" t="str">
        <f>IF($Q254=P254,IF(COUNTIF(P254:$P254,P254)&gt;$R253,P254,$Q254),P254)</f>
        <v/>
      </c>
      <c r="BX254" t="str">
        <f>IF(BX252&gt;0,BX252,BX253)</f>
        <v/>
      </c>
    </row>
    <row r="255" spans="1:76" ht="12.75" customHeight="1" x14ac:dyDescent="0.2">
      <c r="A255" s="347">
        <v>85</v>
      </c>
      <c r="B255" s="350"/>
      <c r="C255" s="344"/>
      <c r="D255" s="176" t="s">
        <v>38</v>
      </c>
      <c r="E255" s="252"/>
      <c r="F255" s="252"/>
      <c r="G255" s="252"/>
      <c r="H255" s="252"/>
      <c r="I255" s="252"/>
      <c r="J255" s="252"/>
      <c r="K255" s="252"/>
      <c r="L255" s="252"/>
      <c r="M255" s="175"/>
      <c r="N255" s="175"/>
      <c r="O255" s="175"/>
      <c r="P255" s="175"/>
      <c r="Q255" s="183" t="str">
        <f t="shared" ref="Q255" si="504">IF(BK255="","",BX257)</f>
        <v/>
      </c>
      <c r="R255" s="172"/>
      <c r="S255" s="341" t="str">
        <f>IF((COUNTBLANK(E255:Q255)+COUNTBLANK(E256:Q256)+COUNTBLANK(E257:Q257))/3=COUNTBLANK(E255:Q255),"","Bitte alle drei Zeilen ausfüllen")</f>
        <v/>
      </c>
      <c r="W255">
        <f t="shared" ref="W255:AH255" si="505">IF(E255=4.5,E256,0)</f>
        <v>0</v>
      </c>
      <c r="X255">
        <f t="shared" si="505"/>
        <v>0</v>
      </c>
      <c r="Y255">
        <f t="shared" si="505"/>
        <v>0</v>
      </c>
      <c r="Z255">
        <f t="shared" si="505"/>
        <v>0</v>
      </c>
      <c r="AA255">
        <f t="shared" si="505"/>
        <v>0</v>
      </c>
      <c r="AB255">
        <f t="shared" si="505"/>
        <v>0</v>
      </c>
      <c r="AC255">
        <f t="shared" si="505"/>
        <v>0</v>
      </c>
      <c r="AD255">
        <f t="shared" si="505"/>
        <v>0</v>
      </c>
      <c r="AE255">
        <f t="shared" si="505"/>
        <v>0</v>
      </c>
      <c r="AF255">
        <f t="shared" si="505"/>
        <v>0</v>
      </c>
      <c r="AG255">
        <f t="shared" si="505"/>
        <v>0</v>
      </c>
      <c r="AH255">
        <f t="shared" si="505"/>
        <v>0</v>
      </c>
      <c r="AJ255">
        <f t="shared" ref="AJ255:AU255" si="506">IF(E255=4.5,1,0)</f>
        <v>0</v>
      </c>
      <c r="AK255">
        <f t="shared" si="506"/>
        <v>0</v>
      </c>
      <c r="AL255">
        <f t="shared" si="506"/>
        <v>0</v>
      </c>
      <c r="AM255">
        <f t="shared" si="506"/>
        <v>0</v>
      </c>
      <c r="AN255">
        <f t="shared" si="506"/>
        <v>0</v>
      </c>
      <c r="AO255">
        <f t="shared" si="506"/>
        <v>0</v>
      </c>
      <c r="AP255">
        <f t="shared" si="506"/>
        <v>0</v>
      </c>
      <c r="AQ255">
        <f t="shared" si="506"/>
        <v>0</v>
      </c>
      <c r="AR255">
        <f t="shared" si="506"/>
        <v>0</v>
      </c>
      <c r="AS255">
        <f t="shared" si="506"/>
        <v>0</v>
      </c>
      <c r="AT255">
        <f t="shared" si="506"/>
        <v>0</v>
      </c>
      <c r="AU255">
        <f t="shared" si="506"/>
        <v>0</v>
      </c>
      <c r="BK255" s="340" t="str">
        <f>IF(ISNA(HLOOKUP(MAX($AY256:$BJ256),$AY256:$BJ257,2,FALSE)),"",IF(R256&gt;0,IF(COUNTIF($AY256:$BJ256,MAX($AY256:$BJ256))&gt;1,HLOOKUP(MAX($AY256:$BJ256),$AY256:$BJ257,2),HLOOKUP(MAX($AY256:$BJ256),$AY256:$BJ257,2,FALSE)),""))</f>
        <v/>
      </c>
      <c r="BL255" s="34">
        <f>IF(E257="",0,IF($Q257=E257,IF(COUNTIF(E257:$P257,E257)&gt;$R256,E255,$Q255),E255))</f>
        <v>0</v>
      </c>
      <c r="BM255" s="34">
        <f>IF(F257="",0,IF($Q257=F257,IF(COUNTIF(F257:$P257,F257)&gt;$R256,F255,$Q255),F255))</f>
        <v>0</v>
      </c>
      <c r="BN255" s="34">
        <f>IF(G257="",0,IF($Q257=G257,IF(COUNTIF(G257:$P257,G257)&gt;$R256,G255,$Q255),G255))</f>
        <v>0</v>
      </c>
      <c r="BO255" s="34">
        <f>IF(H257="",0,IF($Q257=H257,IF(COUNTIF(H257:$P257,H257)&gt;$R256,H255,$Q255),H255))</f>
        <v>0</v>
      </c>
      <c r="BP255" s="34">
        <f>IF(I257="",0,IF($Q257=I257,IF(COUNTIF(I257:$P257,I257)&gt;$R256,I255,$Q255),I255))</f>
        <v>0</v>
      </c>
      <c r="BQ255" s="34">
        <f>IF(J257="",0,IF($Q257=J257,IF(COUNTIF(J257:$P257,J257)&gt;$R256,J255,$Q255),J255))</f>
        <v>0</v>
      </c>
      <c r="BR255" s="34">
        <f>IF(K257="",0,IF($Q257=K257,IF(COUNTIF(K257:$P257,K257)&gt;$R256,K255,$Q255),K255))</f>
        <v>0</v>
      </c>
      <c r="BS255" s="34">
        <f>IF(L257="",0,IF($Q257=L257,IF(COUNTIF(L257:$P257,L257)&gt;$R256,L255,$Q255),L255))</f>
        <v>0</v>
      </c>
      <c r="BT255" s="34">
        <f>IF(M257="",0,IF($Q257=M257,IF(COUNTIF(M257:$P257,M257)&gt;$R256,M255,$Q255),M255))</f>
        <v>0</v>
      </c>
      <c r="BU255" s="34">
        <f>IF(N257="",0,IF($Q257=N257,IF(COUNTIF(N257:$P257,N257)&gt;$R256,N255,$Q255),N255))</f>
        <v>0</v>
      </c>
      <c r="BV255" s="34">
        <f>IF(O257="",0,IF($Q257=O257,IF(COUNTIF(O257:$P257,O257)&gt;$R256,O255,$Q255),O255))</f>
        <v>0</v>
      </c>
      <c r="BW255" s="34">
        <f>IF(P257="",0,IF($Q257=P257,IF(COUNTIF(P257:$P257,P257)&gt;$R256,P255,$Q255),P255))</f>
        <v>0</v>
      </c>
      <c r="BX255">
        <f>IF(P255="",IF(O255="",IF(N255="",IF(M255="",IF(L255="",IF(K255="",IF(J255="",IF(I255="",H255,I255),J255),K255),L255),M255),N255),O255),P255)</f>
        <v>0</v>
      </c>
    </row>
    <row r="256" spans="1:76" ht="12.75" customHeight="1" x14ac:dyDescent="0.2">
      <c r="A256" s="348"/>
      <c r="B256" s="351"/>
      <c r="C256" s="345"/>
      <c r="D256" s="176" t="s">
        <v>42</v>
      </c>
      <c r="E256" s="252"/>
      <c r="F256" s="252"/>
      <c r="G256" s="252"/>
      <c r="H256" s="252"/>
      <c r="I256" s="252"/>
      <c r="J256" s="252"/>
      <c r="K256" s="252"/>
      <c r="L256" s="252"/>
      <c r="M256" s="175"/>
      <c r="N256" s="175"/>
      <c r="O256" s="175"/>
      <c r="P256" s="175"/>
      <c r="Q256" s="183"/>
      <c r="R256" s="35">
        <f>IF(R255&lt;15,0,IF(R255&lt;30,1,IF(R255&lt;45,2,3)))</f>
        <v>0</v>
      </c>
      <c r="S256" s="342"/>
      <c r="AY256" t="str">
        <f t="shared" ref="AY256:BJ256" si="507">IF(AY257="","",COUNTIF($E257:$P257,AY257))</f>
        <v/>
      </c>
      <c r="AZ256" t="str">
        <f t="shared" si="507"/>
        <v/>
      </c>
      <c r="BA256" t="str">
        <f t="shared" si="507"/>
        <v/>
      </c>
      <c r="BB256" t="str">
        <f t="shared" si="507"/>
        <v/>
      </c>
      <c r="BC256" t="str">
        <f t="shared" si="507"/>
        <v/>
      </c>
      <c r="BD256" t="str">
        <f t="shared" si="507"/>
        <v/>
      </c>
      <c r="BE256" t="str">
        <f t="shared" si="507"/>
        <v/>
      </c>
      <c r="BF256" t="str">
        <f t="shared" si="507"/>
        <v/>
      </c>
      <c r="BG256" t="str">
        <f t="shared" si="507"/>
        <v/>
      </c>
      <c r="BH256" t="str">
        <f t="shared" si="507"/>
        <v/>
      </c>
      <c r="BI256" t="str">
        <f t="shared" si="507"/>
        <v/>
      </c>
      <c r="BJ256" t="str">
        <f t="shared" si="507"/>
        <v/>
      </c>
      <c r="BK256" s="340"/>
      <c r="BL256" s="34">
        <f>IF($Q257=E257,IF(COUNTIF(E257:$P257,E257)&gt;$R256,E256,$Q256),E256)</f>
        <v>0</v>
      </c>
      <c r="BM256" s="34">
        <f>IF($Q257=F257,IF(COUNTIF(F257:$P257,F257)&gt;$R256,F256,$Q256),F256)</f>
        <v>0</v>
      </c>
      <c r="BN256" s="34">
        <f>IF($Q257=G257,IF(COUNTIF(G257:$P257,G257)&gt;$R256,G256,$Q256),G256)</f>
        <v>0</v>
      </c>
      <c r="BO256" s="34">
        <f>IF($Q257=H257,IF(COUNTIF(H257:$P257,H257)&gt;$R256,H256,$Q256),H256)</f>
        <v>0</v>
      </c>
      <c r="BP256" s="34">
        <f>IF($Q257=I257,IF(COUNTIF(I257:$P257,I257)&gt;$R256,I256,$Q256),I256)</f>
        <v>0</v>
      </c>
      <c r="BQ256" s="34">
        <f>IF($Q257=J257,IF(COUNTIF(J257:$P257,J257)&gt;$R256,J256,$Q256),J256)</f>
        <v>0</v>
      </c>
      <c r="BR256" s="34">
        <f>IF($Q257=K257,IF(COUNTIF(K257:$P257,K257)&gt;$R256,K256,$Q256),K256)</f>
        <v>0</v>
      </c>
      <c r="BS256" s="34">
        <f>IF($Q257=L257,IF(COUNTIF(L257:$P257,L257)&gt;$R256,L256,$Q256),L256)</f>
        <v>0</v>
      </c>
      <c r="BT256" s="34">
        <f>IF($Q257=M257,IF(COUNTIF(M257:$P257,M257)&gt;$R256,M256,$Q256),M256)</f>
        <v>0</v>
      </c>
      <c r="BU256" s="34">
        <f>IF($Q257=N257,IF(COUNTIF(N257:$P257,N257)&gt;$R256,N256,$Q256),N256)</f>
        <v>0</v>
      </c>
      <c r="BV256" s="34">
        <f>IF($Q257=O257,IF(COUNTIF(O257:$P257,O257)&gt;$R256,O256,$Q256),O256)</f>
        <v>0</v>
      </c>
      <c r="BW256" s="34">
        <f>IF($Q257=P257,IF(COUNTIF(P257:$P257,P257)&gt;$R256,P256,$Q256),P256)</f>
        <v>0</v>
      </c>
      <c r="BX256" t="str">
        <f>IF(BX255="",IF(G255="",IF(F255="",E255,F255),G255),"")</f>
        <v/>
      </c>
    </row>
    <row r="257" spans="1:76" ht="12.75" customHeight="1" x14ac:dyDescent="0.2">
      <c r="A257" s="349"/>
      <c r="B257" s="352"/>
      <c r="C257" s="346"/>
      <c r="D257" s="177" t="s">
        <v>44</v>
      </c>
      <c r="E257" s="252" t="str">
        <f>IF(E255&gt;0,1,"")</f>
        <v/>
      </c>
      <c r="F257" s="252" t="str">
        <f t="shared" ref="F257:P257" si="508">IF(F255&gt;0,1,"")</f>
        <v/>
      </c>
      <c r="G257" s="252" t="str">
        <f t="shared" si="508"/>
        <v/>
      </c>
      <c r="H257" s="252" t="str">
        <f t="shared" si="508"/>
        <v/>
      </c>
      <c r="I257" s="252" t="str">
        <f t="shared" si="508"/>
        <v/>
      </c>
      <c r="J257" s="252" t="str">
        <f t="shared" si="508"/>
        <v/>
      </c>
      <c r="K257" s="252" t="str">
        <f t="shared" si="508"/>
        <v/>
      </c>
      <c r="L257" s="252" t="str">
        <f t="shared" si="508"/>
        <v/>
      </c>
      <c r="M257" s="175" t="str">
        <f t="shared" si="508"/>
        <v/>
      </c>
      <c r="N257" s="175" t="str">
        <f t="shared" si="508"/>
        <v/>
      </c>
      <c r="O257" s="175" t="str">
        <f t="shared" si="508"/>
        <v/>
      </c>
      <c r="P257" s="175" t="str">
        <f t="shared" si="508"/>
        <v/>
      </c>
      <c r="Q257" s="184" t="str">
        <f t="shared" ref="Q257" si="509">IF(BK255="","",BK255)</f>
        <v/>
      </c>
      <c r="R257" s="38" t="str">
        <f>IF(BK255="","",BK255)</f>
        <v/>
      </c>
      <c r="S257" s="343"/>
      <c r="AY257" t="str">
        <f>IF(E257="","",E257)</f>
        <v/>
      </c>
      <c r="AZ257" t="str">
        <f>IF(OR(E257=F257,COUNTIF($AY257:AY257,F257)&gt;0),"",F257)</f>
        <v/>
      </c>
      <c r="BA257" t="str">
        <f>IF(OR(F257=G257,COUNTIF($AY257:AZ257,G257)&gt;0),"",G257)</f>
        <v/>
      </c>
      <c r="BB257" t="str">
        <f>IF(OR(G257=H257,COUNTIF($AY257:BA257,H257)&gt;0),"",H257)</f>
        <v/>
      </c>
      <c r="BC257" t="str">
        <f>IF(OR(H257=I257,COUNTIF($AY257:BB257,I257)&gt;0),"",I257)</f>
        <v/>
      </c>
      <c r="BD257" t="str">
        <f>IF(OR(I257=J257,COUNTIF($AY257:BC257,J257)&gt;0),"",J257)</f>
        <v/>
      </c>
      <c r="BE257" t="str">
        <f>IF(OR(J257=K257,COUNTIF($AY257:BD257,K257)&gt;0),"",K257)</f>
        <v/>
      </c>
      <c r="BF257" t="str">
        <f>IF(OR(K257=L257,COUNTIF($AY257:BE257,L257)&gt;0),"",L257)</f>
        <v/>
      </c>
      <c r="BG257" t="str">
        <f>IF(OR(L257=M257,COUNTIF($AY257:BF257,M257)&gt;0),"",M257)</f>
        <v/>
      </c>
      <c r="BH257" t="str">
        <f>IF(OR(M257=N257,COUNTIF($AY257:BG257,N257)&gt;0),"",N257)</f>
        <v/>
      </c>
      <c r="BI257" t="str">
        <f>IF(OR(N257=O257,COUNTIF($AY257:BH257,O257)&gt;0),"",O257)</f>
        <v/>
      </c>
      <c r="BJ257" t="str">
        <f>IF(OR(O257=P257,COUNTIF($AY257:BI257,P257)&gt;0),"",P257)</f>
        <v/>
      </c>
      <c r="BK257" s="340"/>
      <c r="BL257" s="34" t="str">
        <f>IF($Q257=E257,IF(COUNTIF(E257:$P257,E257)&gt;$R256,E257,$Q257),E257)</f>
        <v/>
      </c>
      <c r="BM257" s="34" t="str">
        <f>IF($Q257=F257,IF(COUNTIF(F257:$P257,F257)&gt;$R256,F257,$Q257),F257)</f>
        <v/>
      </c>
      <c r="BN257" s="34" t="str">
        <f>IF($Q257=G257,IF(COUNTIF(G257:$P257,G257)&gt;$R256,G257,$Q257),G257)</f>
        <v/>
      </c>
      <c r="BO257" s="34" t="str">
        <f>IF($Q257=H257,IF(COUNTIF(H257:$P257,H257)&gt;$R256,H257,$Q257),H257)</f>
        <v/>
      </c>
      <c r="BP257" s="34" t="str">
        <f>IF($Q257=I257,IF(COUNTIF(I257:$P257,I257)&gt;$R256,I257,$Q257),I257)</f>
        <v/>
      </c>
      <c r="BQ257" s="34" t="str">
        <f>IF($Q257=J257,IF(COUNTIF(J257:$P257,J257)&gt;$R256,J257,$Q257),J257)</f>
        <v/>
      </c>
      <c r="BR257" s="34" t="str">
        <f>IF($Q257=K257,IF(COUNTIF(K257:$P257,K257)&gt;$R256,K257,$Q257),K257)</f>
        <v/>
      </c>
      <c r="BS257" s="34" t="str">
        <f>IF($Q257=L257,IF(COUNTIF(L257:$P257,L257)&gt;$R256,L257,$Q257),L257)</f>
        <v/>
      </c>
      <c r="BT257" s="34" t="str">
        <f>IF($Q257=M257,IF(COUNTIF(M257:$P257,M257)&gt;$R256,M257,$Q257),M257)</f>
        <v/>
      </c>
      <c r="BU257" s="34" t="str">
        <f>IF($Q257=N257,IF(COUNTIF(N257:$P257,N257)&gt;$R256,N257,$Q257),N257)</f>
        <v/>
      </c>
      <c r="BV257" s="34" t="str">
        <f>IF($Q257=O257,IF(COUNTIF(O257:$P257,O257)&gt;$R256,O257,$Q257),O257)</f>
        <v/>
      </c>
      <c r="BW257" s="34" t="str">
        <f>IF($Q257=P257,IF(COUNTIF(P257:$P257,P257)&gt;$R256,P257,$Q257),P257)</f>
        <v/>
      </c>
      <c r="BX257" t="str">
        <f>IF(BX255&gt;0,BX255,BX256)</f>
        <v/>
      </c>
    </row>
    <row r="258" spans="1:76" ht="12.75" customHeight="1" x14ac:dyDescent="0.2">
      <c r="A258" s="347">
        <v>86</v>
      </c>
      <c r="B258" s="350"/>
      <c r="C258" s="344"/>
      <c r="D258" s="176" t="s">
        <v>38</v>
      </c>
      <c r="E258" s="252"/>
      <c r="F258" s="252"/>
      <c r="G258" s="252"/>
      <c r="H258" s="252"/>
      <c r="I258" s="252"/>
      <c r="J258" s="252"/>
      <c r="K258" s="252"/>
      <c r="L258" s="252"/>
      <c r="M258" s="175"/>
      <c r="N258" s="175"/>
      <c r="O258" s="175"/>
      <c r="P258" s="175"/>
      <c r="Q258" s="183" t="str">
        <f t="shared" ref="Q258" si="510">IF(BK258="","",BX260)</f>
        <v/>
      </c>
      <c r="R258" s="172"/>
      <c r="S258" s="341" t="str">
        <f>IF((COUNTBLANK(E258:Q258)+COUNTBLANK(E259:Q259)+COUNTBLANK(E260:Q260))/3=COUNTBLANK(E258:Q258),"","Bitte alle drei Zeilen ausfüllen")</f>
        <v/>
      </c>
      <c r="W258">
        <f t="shared" ref="W258:AH258" si="511">IF(E258=4.5,E259,0)</f>
        <v>0</v>
      </c>
      <c r="X258">
        <f t="shared" si="511"/>
        <v>0</v>
      </c>
      <c r="Y258">
        <f t="shared" si="511"/>
        <v>0</v>
      </c>
      <c r="Z258">
        <f t="shared" si="511"/>
        <v>0</v>
      </c>
      <c r="AA258">
        <f t="shared" si="511"/>
        <v>0</v>
      </c>
      <c r="AB258">
        <f t="shared" si="511"/>
        <v>0</v>
      </c>
      <c r="AC258">
        <f t="shared" si="511"/>
        <v>0</v>
      </c>
      <c r="AD258">
        <f t="shared" si="511"/>
        <v>0</v>
      </c>
      <c r="AE258">
        <f t="shared" si="511"/>
        <v>0</v>
      </c>
      <c r="AF258">
        <f t="shared" si="511"/>
        <v>0</v>
      </c>
      <c r="AG258">
        <f t="shared" si="511"/>
        <v>0</v>
      </c>
      <c r="AH258">
        <f t="shared" si="511"/>
        <v>0</v>
      </c>
      <c r="AJ258">
        <f t="shared" ref="AJ258:AU258" si="512">IF(E258=4.5,1,0)</f>
        <v>0</v>
      </c>
      <c r="AK258">
        <f t="shared" si="512"/>
        <v>0</v>
      </c>
      <c r="AL258">
        <f t="shared" si="512"/>
        <v>0</v>
      </c>
      <c r="AM258">
        <f t="shared" si="512"/>
        <v>0</v>
      </c>
      <c r="AN258">
        <f t="shared" si="512"/>
        <v>0</v>
      </c>
      <c r="AO258">
        <f t="shared" si="512"/>
        <v>0</v>
      </c>
      <c r="AP258">
        <f t="shared" si="512"/>
        <v>0</v>
      </c>
      <c r="AQ258">
        <f t="shared" si="512"/>
        <v>0</v>
      </c>
      <c r="AR258">
        <f t="shared" si="512"/>
        <v>0</v>
      </c>
      <c r="AS258">
        <f t="shared" si="512"/>
        <v>0</v>
      </c>
      <c r="AT258">
        <f t="shared" si="512"/>
        <v>0</v>
      </c>
      <c r="AU258">
        <f t="shared" si="512"/>
        <v>0</v>
      </c>
      <c r="BK258" s="340" t="str">
        <f>IF(ISNA(HLOOKUP(MAX($AY259:$BJ259),$AY259:$BJ260,2,FALSE)),"",IF(R259&gt;0,IF(COUNTIF($AY259:$BJ259,MAX($AY259:$BJ259))&gt;1,HLOOKUP(MAX($AY259:$BJ259),$AY259:$BJ260,2),HLOOKUP(MAX($AY259:$BJ259),$AY259:$BJ260,2,FALSE)),""))</f>
        <v/>
      </c>
      <c r="BL258" s="34">
        <f>IF(E260="",0,IF($Q260=E260,IF(COUNTIF(E260:$P260,E260)&gt;$R259,E258,$Q258),E258))</f>
        <v>0</v>
      </c>
      <c r="BM258" s="34">
        <f>IF(F260="",0,IF($Q260=F260,IF(COUNTIF(F260:$P260,F260)&gt;$R259,F258,$Q258),F258))</f>
        <v>0</v>
      </c>
      <c r="BN258" s="34">
        <f>IF(G260="",0,IF($Q260=G260,IF(COUNTIF(G260:$P260,G260)&gt;$R259,G258,$Q258),G258))</f>
        <v>0</v>
      </c>
      <c r="BO258" s="34">
        <f>IF(H260="",0,IF($Q260=H260,IF(COUNTIF(H260:$P260,H260)&gt;$R259,H258,$Q258),H258))</f>
        <v>0</v>
      </c>
      <c r="BP258" s="34">
        <f>IF(I260="",0,IF($Q260=I260,IF(COUNTIF(I260:$P260,I260)&gt;$R259,I258,$Q258),I258))</f>
        <v>0</v>
      </c>
      <c r="BQ258" s="34">
        <f>IF(J260="",0,IF($Q260=J260,IF(COUNTIF(J260:$P260,J260)&gt;$R259,J258,$Q258),J258))</f>
        <v>0</v>
      </c>
      <c r="BR258" s="34">
        <f>IF(K260="",0,IF($Q260=K260,IF(COUNTIF(K260:$P260,K260)&gt;$R259,K258,$Q258),K258))</f>
        <v>0</v>
      </c>
      <c r="BS258" s="34">
        <f>IF(L260="",0,IF($Q260=L260,IF(COUNTIF(L260:$P260,L260)&gt;$R259,L258,$Q258),L258))</f>
        <v>0</v>
      </c>
      <c r="BT258" s="34">
        <f>IF(M260="",0,IF($Q260=M260,IF(COUNTIF(M260:$P260,M260)&gt;$R259,M258,$Q258),M258))</f>
        <v>0</v>
      </c>
      <c r="BU258" s="34">
        <f>IF(N260="",0,IF($Q260=N260,IF(COUNTIF(N260:$P260,N260)&gt;$R259,N258,$Q258),N258))</f>
        <v>0</v>
      </c>
      <c r="BV258" s="34">
        <f>IF(O260="",0,IF($Q260=O260,IF(COUNTIF(O260:$P260,O260)&gt;$R259,O258,$Q258),O258))</f>
        <v>0</v>
      </c>
      <c r="BW258" s="34">
        <f>IF(P260="",0,IF($Q260=P260,IF(COUNTIF(P260:$P260,P260)&gt;$R259,P258,$Q258),P258))</f>
        <v>0</v>
      </c>
      <c r="BX258">
        <f>IF(P258="",IF(O258="",IF(N258="",IF(M258="",IF(L258="",IF(K258="",IF(J258="",IF(I258="",H258,I258),J258),K258),L258),M258),N258),O258),P258)</f>
        <v>0</v>
      </c>
    </row>
    <row r="259" spans="1:76" ht="12.75" customHeight="1" x14ac:dyDescent="0.2">
      <c r="A259" s="348"/>
      <c r="B259" s="351"/>
      <c r="C259" s="345"/>
      <c r="D259" s="176" t="s">
        <v>42</v>
      </c>
      <c r="E259" s="252"/>
      <c r="F259" s="252"/>
      <c r="G259" s="252"/>
      <c r="H259" s="252"/>
      <c r="I259" s="252"/>
      <c r="J259" s="252"/>
      <c r="K259" s="252"/>
      <c r="L259" s="252"/>
      <c r="M259" s="175"/>
      <c r="N259" s="175"/>
      <c r="O259" s="175"/>
      <c r="P259" s="175"/>
      <c r="Q259" s="183"/>
      <c r="R259" s="35">
        <f>IF(R258&lt;15,0,IF(R258&lt;30,1,IF(R258&lt;45,2,3)))</f>
        <v>0</v>
      </c>
      <c r="S259" s="342"/>
      <c r="AY259" t="str">
        <f t="shared" ref="AY259:BJ259" si="513">IF(AY260="","",COUNTIF($E260:$P260,AY260))</f>
        <v/>
      </c>
      <c r="AZ259" t="str">
        <f t="shared" si="513"/>
        <v/>
      </c>
      <c r="BA259" t="str">
        <f t="shared" si="513"/>
        <v/>
      </c>
      <c r="BB259" t="str">
        <f t="shared" si="513"/>
        <v/>
      </c>
      <c r="BC259" t="str">
        <f t="shared" si="513"/>
        <v/>
      </c>
      <c r="BD259" t="str">
        <f t="shared" si="513"/>
        <v/>
      </c>
      <c r="BE259" t="str">
        <f t="shared" si="513"/>
        <v/>
      </c>
      <c r="BF259" t="str">
        <f t="shared" si="513"/>
        <v/>
      </c>
      <c r="BG259" t="str">
        <f t="shared" si="513"/>
        <v/>
      </c>
      <c r="BH259" t="str">
        <f t="shared" si="513"/>
        <v/>
      </c>
      <c r="BI259" t="str">
        <f t="shared" si="513"/>
        <v/>
      </c>
      <c r="BJ259" t="str">
        <f t="shared" si="513"/>
        <v/>
      </c>
      <c r="BK259" s="340"/>
      <c r="BL259" s="34">
        <f>IF($Q260=E260,IF(COUNTIF(E260:$P260,E260)&gt;$R259,E259,$Q259),E259)</f>
        <v>0</v>
      </c>
      <c r="BM259" s="34">
        <f>IF($Q260=F260,IF(COUNTIF(F260:$P260,F260)&gt;$R259,F259,$Q259),F259)</f>
        <v>0</v>
      </c>
      <c r="BN259" s="34">
        <f>IF($Q260=G260,IF(COUNTIF(G260:$P260,G260)&gt;$R259,G259,$Q259),G259)</f>
        <v>0</v>
      </c>
      <c r="BO259" s="34">
        <f>IF($Q260=H260,IF(COUNTIF(H260:$P260,H260)&gt;$R259,H259,$Q259),H259)</f>
        <v>0</v>
      </c>
      <c r="BP259" s="34">
        <f>IF($Q260=I260,IF(COUNTIF(I260:$P260,I260)&gt;$R259,I259,$Q259),I259)</f>
        <v>0</v>
      </c>
      <c r="BQ259" s="34">
        <f>IF($Q260=J260,IF(COUNTIF(J260:$P260,J260)&gt;$R259,J259,$Q259),J259)</f>
        <v>0</v>
      </c>
      <c r="BR259" s="34">
        <f>IF($Q260=K260,IF(COUNTIF(K260:$P260,K260)&gt;$R259,K259,$Q259),K259)</f>
        <v>0</v>
      </c>
      <c r="BS259" s="34">
        <f>IF($Q260=L260,IF(COUNTIF(L260:$P260,L260)&gt;$R259,L259,$Q259),L259)</f>
        <v>0</v>
      </c>
      <c r="BT259" s="34">
        <f>IF($Q260=M260,IF(COUNTIF(M260:$P260,M260)&gt;$R259,M259,$Q259),M259)</f>
        <v>0</v>
      </c>
      <c r="BU259" s="34">
        <f>IF($Q260=N260,IF(COUNTIF(N260:$P260,N260)&gt;$R259,N259,$Q259),N259)</f>
        <v>0</v>
      </c>
      <c r="BV259" s="34">
        <f>IF($Q260=O260,IF(COUNTIF(O260:$P260,O260)&gt;$R259,O259,$Q259),O259)</f>
        <v>0</v>
      </c>
      <c r="BW259" s="34">
        <f>IF($Q260=P260,IF(COUNTIF(P260:$P260,P260)&gt;$R259,P259,$Q259),P259)</f>
        <v>0</v>
      </c>
      <c r="BX259" t="str">
        <f>IF(BX258="",IF(G258="",IF(F258="",E258,F258),G258),"")</f>
        <v/>
      </c>
    </row>
    <row r="260" spans="1:76" ht="12.75" customHeight="1" x14ac:dyDescent="0.2">
      <c r="A260" s="349"/>
      <c r="B260" s="352"/>
      <c r="C260" s="346"/>
      <c r="D260" s="177" t="s">
        <v>44</v>
      </c>
      <c r="E260" s="252" t="str">
        <f>IF(E258&gt;0,1,"")</f>
        <v/>
      </c>
      <c r="F260" s="252" t="str">
        <f t="shared" ref="F260:P260" si="514">IF(F258&gt;0,1,"")</f>
        <v/>
      </c>
      <c r="G260" s="252" t="str">
        <f t="shared" si="514"/>
        <v/>
      </c>
      <c r="H260" s="252" t="str">
        <f t="shared" si="514"/>
        <v/>
      </c>
      <c r="I260" s="252" t="str">
        <f t="shared" si="514"/>
        <v/>
      </c>
      <c r="J260" s="252" t="str">
        <f t="shared" si="514"/>
        <v/>
      </c>
      <c r="K260" s="252" t="str">
        <f t="shared" si="514"/>
        <v/>
      </c>
      <c r="L260" s="252" t="str">
        <f t="shared" si="514"/>
        <v/>
      </c>
      <c r="M260" s="175" t="str">
        <f t="shared" si="514"/>
        <v/>
      </c>
      <c r="N260" s="175" t="str">
        <f t="shared" si="514"/>
        <v/>
      </c>
      <c r="O260" s="175" t="str">
        <f t="shared" si="514"/>
        <v/>
      </c>
      <c r="P260" s="175" t="str">
        <f t="shared" si="514"/>
        <v/>
      </c>
      <c r="Q260" s="184" t="str">
        <f t="shared" ref="Q260" si="515">IF(BK258="","",BK258)</f>
        <v/>
      </c>
      <c r="R260" s="38" t="str">
        <f>IF(BK258="","",BK258)</f>
        <v/>
      </c>
      <c r="S260" s="343"/>
      <c r="AY260" t="str">
        <f>IF(E260="","",E260)</f>
        <v/>
      </c>
      <c r="AZ260" t="str">
        <f>IF(OR(E260=F260,COUNTIF($AY260:AY260,F260)&gt;0),"",F260)</f>
        <v/>
      </c>
      <c r="BA260" t="str">
        <f>IF(OR(F260=G260,COUNTIF($AY260:AZ260,G260)&gt;0),"",G260)</f>
        <v/>
      </c>
      <c r="BB260" t="str">
        <f>IF(OR(G260=H260,COUNTIF($AY260:BA260,H260)&gt;0),"",H260)</f>
        <v/>
      </c>
      <c r="BC260" t="str">
        <f>IF(OR(H260=I260,COUNTIF($AY260:BB260,I260)&gt;0),"",I260)</f>
        <v/>
      </c>
      <c r="BD260" t="str">
        <f>IF(OR(I260=J260,COUNTIF($AY260:BC260,J260)&gt;0),"",J260)</f>
        <v/>
      </c>
      <c r="BE260" t="str">
        <f>IF(OR(J260=K260,COUNTIF($AY260:BD260,K260)&gt;0),"",K260)</f>
        <v/>
      </c>
      <c r="BF260" t="str">
        <f>IF(OR(K260=L260,COUNTIF($AY260:BE260,L260)&gt;0),"",L260)</f>
        <v/>
      </c>
      <c r="BG260" t="str">
        <f>IF(OR(L260=M260,COUNTIF($AY260:BF260,M260)&gt;0),"",M260)</f>
        <v/>
      </c>
      <c r="BH260" t="str">
        <f>IF(OR(M260=N260,COUNTIF($AY260:BG260,N260)&gt;0),"",N260)</f>
        <v/>
      </c>
      <c r="BI260" t="str">
        <f>IF(OR(N260=O260,COUNTIF($AY260:BH260,O260)&gt;0),"",O260)</f>
        <v/>
      </c>
      <c r="BJ260" t="str">
        <f>IF(OR(O260=P260,COUNTIF($AY260:BI260,P260)&gt;0),"",P260)</f>
        <v/>
      </c>
      <c r="BK260" s="340"/>
      <c r="BL260" s="34" t="str">
        <f>IF($Q260=E260,IF(COUNTIF(E260:$P260,E260)&gt;$R259,E260,$Q260),E260)</f>
        <v/>
      </c>
      <c r="BM260" s="34" t="str">
        <f>IF($Q260=F260,IF(COUNTIF(F260:$P260,F260)&gt;$R259,F260,$Q260),F260)</f>
        <v/>
      </c>
      <c r="BN260" s="34" t="str">
        <f>IF($Q260=G260,IF(COUNTIF(G260:$P260,G260)&gt;$R259,G260,$Q260),G260)</f>
        <v/>
      </c>
      <c r="BO260" s="34" t="str">
        <f>IF($Q260=H260,IF(COUNTIF(H260:$P260,H260)&gt;$R259,H260,$Q260),H260)</f>
        <v/>
      </c>
      <c r="BP260" s="34" t="str">
        <f>IF($Q260=I260,IF(COUNTIF(I260:$P260,I260)&gt;$R259,I260,$Q260),I260)</f>
        <v/>
      </c>
      <c r="BQ260" s="34" t="str">
        <f>IF($Q260=J260,IF(COUNTIF(J260:$P260,J260)&gt;$R259,J260,$Q260),J260)</f>
        <v/>
      </c>
      <c r="BR260" s="34" t="str">
        <f>IF($Q260=K260,IF(COUNTIF(K260:$P260,K260)&gt;$R259,K260,$Q260),K260)</f>
        <v/>
      </c>
      <c r="BS260" s="34" t="str">
        <f>IF($Q260=L260,IF(COUNTIF(L260:$P260,L260)&gt;$R259,L260,$Q260),L260)</f>
        <v/>
      </c>
      <c r="BT260" s="34" t="str">
        <f>IF($Q260=M260,IF(COUNTIF(M260:$P260,M260)&gt;$R259,M260,$Q260),M260)</f>
        <v/>
      </c>
      <c r="BU260" s="34" t="str">
        <f>IF($Q260=N260,IF(COUNTIF(N260:$P260,N260)&gt;$R259,N260,$Q260),N260)</f>
        <v/>
      </c>
      <c r="BV260" s="34" t="str">
        <f>IF($Q260=O260,IF(COUNTIF(O260:$P260,O260)&gt;$R259,O260,$Q260),O260)</f>
        <v/>
      </c>
      <c r="BW260" s="34" t="str">
        <f>IF($Q260=P260,IF(COUNTIF(P260:$P260,P260)&gt;$R259,P260,$Q260),P260)</f>
        <v/>
      </c>
      <c r="BX260" t="str">
        <f>IF(BX258&gt;0,BX258,BX259)</f>
        <v/>
      </c>
    </row>
    <row r="261" spans="1:76" ht="12.75" customHeight="1" x14ac:dyDescent="0.2">
      <c r="A261" s="347">
        <v>87</v>
      </c>
      <c r="B261" s="350"/>
      <c r="C261" s="344"/>
      <c r="D261" s="176" t="s">
        <v>38</v>
      </c>
      <c r="E261" s="252"/>
      <c r="F261" s="252"/>
      <c r="G261" s="252"/>
      <c r="H261" s="252"/>
      <c r="I261" s="252"/>
      <c r="J261" s="252"/>
      <c r="K261" s="252"/>
      <c r="L261" s="252"/>
      <c r="M261" s="175"/>
      <c r="N261" s="175"/>
      <c r="O261" s="175"/>
      <c r="P261" s="175"/>
      <c r="Q261" s="183" t="str">
        <f t="shared" ref="Q261" si="516">IF(BK261="","",BX263)</f>
        <v/>
      </c>
      <c r="R261" s="172"/>
      <c r="S261" s="341" t="str">
        <f>IF((COUNTBLANK(E261:Q261)+COUNTBLANK(E262:Q262)+COUNTBLANK(E263:Q263))/3=COUNTBLANK(E261:Q261),"","Bitte alle drei Zeilen ausfüllen")</f>
        <v/>
      </c>
      <c r="W261">
        <f t="shared" ref="W261:AH261" si="517">IF(E261=4.5,E262,0)</f>
        <v>0</v>
      </c>
      <c r="X261">
        <f t="shared" si="517"/>
        <v>0</v>
      </c>
      <c r="Y261">
        <f t="shared" si="517"/>
        <v>0</v>
      </c>
      <c r="Z261">
        <f t="shared" si="517"/>
        <v>0</v>
      </c>
      <c r="AA261">
        <f t="shared" si="517"/>
        <v>0</v>
      </c>
      <c r="AB261">
        <f t="shared" si="517"/>
        <v>0</v>
      </c>
      <c r="AC261">
        <f t="shared" si="517"/>
        <v>0</v>
      </c>
      <c r="AD261">
        <f t="shared" si="517"/>
        <v>0</v>
      </c>
      <c r="AE261">
        <f t="shared" si="517"/>
        <v>0</v>
      </c>
      <c r="AF261">
        <f t="shared" si="517"/>
        <v>0</v>
      </c>
      <c r="AG261">
        <f t="shared" si="517"/>
        <v>0</v>
      </c>
      <c r="AH261">
        <f t="shared" si="517"/>
        <v>0</v>
      </c>
      <c r="AJ261">
        <f t="shared" ref="AJ261:AU261" si="518">IF(E261=4.5,1,0)</f>
        <v>0</v>
      </c>
      <c r="AK261">
        <f t="shared" si="518"/>
        <v>0</v>
      </c>
      <c r="AL261">
        <f t="shared" si="518"/>
        <v>0</v>
      </c>
      <c r="AM261">
        <f t="shared" si="518"/>
        <v>0</v>
      </c>
      <c r="AN261">
        <f t="shared" si="518"/>
        <v>0</v>
      </c>
      <c r="AO261">
        <f t="shared" si="518"/>
        <v>0</v>
      </c>
      <c r="AP261">
        <f t="shared" si="518"/>
        <v>0</v>
      </c>
      <c r="AQ261">
        <f t="shared" si="518"/>
        <v>0</v>
      </c>
      <c r="AR261">
        <f t="shared" si="518"/>
        <v>0</v>
      </c>
      <c r="AS261">
        <f t="shared" si="518"/>
        <v>0</v>
      </c>
      <c r="AT261">
        <f t="shared" si="518"/>
        <v>0</v>
      </c>
      <c r="AU261">
        <f t="shared" si="518"/>
        <v>0</v>
      </c>
      <c r="BK261" s="340" t="str">
        <f>IF(ISNA(HLOOKUP(MAX($AY262:$BJ262),$AY262:$BJ263,2,FALSE)),"",IF(R262&gt;0,IF(COUNTIF($AY262:$BJ262,MAX($AY262:$BJ262))&gt;1,HLOOKUP(MAX($AY262:$BJ262),$AY262:$BJ263,2),HLOOKUP(MAX($AY262:$BJ262),$AY262:$BJ263,2,FALSE)),""))</f>
        <v/>
      </c>
      <c r="BL261" s="34">
        <f>IF(E263="",0,IF($Q263=E263,IF(COUNTIF(E263:$P263,E263)&gt;$R262,E261,$Q261),E261))</f>
        <v>0</v>
      </c>
      <c r="BM261" s="34">
        <f>IF(F263="",0,IF($Q263=F263,IF(COUNTIF(F263:$P263,F263)&gt;$R262,F261,$Q261),F261))</f>
        <v>0</v>
      </c>
      <c r="BN261" s="34">
        <f>IF(G263="",0,IF($Q263=G263,IF(COUNTIF(G263:$P263,G263)&gt;$R262,G261,$Q261),G261))</f>
        <v>0</v>
      </c>
      <c r="BO261" s="34">
        <f>IF(H263="",0,IF($Q263=H263,IF(COUNTIF(H263:$P263,H263)&gt;$R262,H261,$Q261),H261))</f>
        <v>0</v>
      </c>
      <c r="BP261" s="34">
        <f>IF(I263="",0,IF($Q263=I263,IF(COUNTIF(I263:$P263,I263)&gt;$R262,I261,$Q261),I261))</f>
        <v>0</v>
      </c>
      <c r="BQ261" s="34">
        <f>IF(J263="",0,IF($Q263=J263,IF(COUNTIF(J263:$P263,J263)&gt;$R262,J261,$Q261),J261))</f>
        <v>0</v>
      </c>
      <c r="BR261" s="34">
        <f>IF(K263="",0,IF($Q263=K263,IF(COUNTIF(K263:$P263,K263)&gt;$R262,K261,$Q261),K261))</f>
        <v>0</v>
      </c>
      <c r="BS261" s="34">
        <f>IF(L263="",0,IF($Q263=L263,IF(COUNTIF(L263:$P263,L263)&gt;$R262,L261,$Q261),L261))</f>
        <v>0</v>
      </c>
      <c r="BT261" s="34">
        <f>IF(M263="",0,IF($Q263=M263,IF(COUNTIF(M263:$P263,M263)&gt;$R262,M261,$Q261),M261))</f>
        <v>0</v>
      </c>
      <c r="BU261" s="34">
        <f>IF(N263="",0,IF($Q263=N263,IF(COUNTIF(N263:$P263,N263)&gt;$R262,N261,$Q261),N261))</f>
        <v>0</v>
      </c>
      <c r="BV261" s="34">
        <f>IF(O263="",0,IF($Q263=O263,IF(COUNTIF(O263:$P263,O263)&gt;$R262,O261,$Q261),O261))</f>
        <v>0</v>
      </c>
      <c r="BW261" s="34">
        <f>IF(P263="",0,IF($Q263=P263,IF(COUNTIF(P263:$P263,P263)&gt;$R262,P261,$Q261),P261))</f>
        <v>0</v>
      </c>
      <c r="BX261">
        <f>IF(P261="",IF(O261="",IF(N261="",IF(M261="",IF(L261="",IF(K261="",IF(J261="",IF(I261="",H261,I261),J261),K261),L261),M261),N261),O261),P261)</f>
        <v>0</v>
      </c>
    </row>
    <row r="262" spans="1:76" ht="12.75" customHeight="1" x14ac:dyDescent="0.2">
      <c r="A262" s="348"/>
      <c r="B262" s="351"/>
      <c r="C262" s="345"/>
      <c r="D262" s="176" t="s">
        <v>42</v>
      </c>
      <c r="E262" s="252"/>
      <c r="F262" s="252"/>
      <c r="G262" s="252"/>
      <c r="H262" s="252"/>
      <c r="I262" s="252"/>
      <c r="J262" s="252"/>
      <c r="K262" s="252"/>
      <c r="L262" s="252"/>
      <c r="M262" s="175"/>
      <c r="N262" s="175"/>
      <c r="O262" s="175"/>
      <c r="P262" s="175"/>
      <c r="Q262" s="183"/>
      <c r="R262" s="35">
        <f>IF(R261&lt;15,0,IF(R261&lt;30,1,IF(R261&lt;45,2,3)))</f>
        <v>0</v>
      </c>
      <c r="S262" s="342"/>
      <c r="AY262" t="str">
        <f t="shared" ref="AY262:BJ262" si="519">IF(AY263="","",COUNTIF($E263:$P263,AY263))</f>
        <v/>
      </c>
      <c r="AZ262" t="str">
        <f t="shared" si="519"/>
        <v/>
      </c>
      <c r="BA262" t="str">
        <f t="shared" si="519"/>
        <v/>
      </c>
      <c r="BB262" t="str">
        <f t="shared" si="519"/>
        <v/>
      </c>
      <c r="BC262" t="str">
        <f t="shared" si="519"/>
        <v/>
      </c>
      <c r="BD262" t="str">
        <f t="shared" si="519"/>
        <v/>
      </c>
      <c r="BE262" t="str">
        <f t="shared" si="519"/>
        <v/>
      </c>
      <c r="BF262" t="str">
        <f t="shared" si="519"/>
        <v/>
      </c>
      <c r="BG262" t="str">
        <f t="shared" si="519"/>
        <v/>
      </c>
      <c r="BH262" t="str">
        <f t="shared" si="519"/>
        <v/>
      </c>
      <c r="BI262" t="str">
        <f t="shared" si="519"/>
        <v/>
      </c>
      <c r="BJ262" t="str">
        <f t="shared" si="519"/>
        <v/>
      </c>
      <c r="BK262" s="340"/>
      <c r="BL262" s="34">
        <f>IF($Q263=E263,IF(COUNTIF(E263:$P263,E263)&gt;$R262,E262,$Q262),E262)</f>
        <v>0</v>
      </c>
      <c r="BM262" s="34">
        <f>IF($Q263=F263,IF(COUNTIF(F263:$P263,F263)&gt;$R262,F262,$Q262),F262)</f>
        <v>0</v>
      </c>
      <c r="BN262" s="34">
        <f>IF($Q263=G263,IF(COUNTIF(G263:$P263,G263)&gt;$R262,G262,$Q262),G262)</f>
        <v>0</v>
      </c>
      <c r="BO262" s="34">
        <f>IF($Q263=H263,IF(COUNTIF(H263:$P263,H263)&gt;$R262,H262,$Q262),H262)</f>
        <v>0</v>
      </c>
      <c r="BP262" s="34">
        <f>IF($Q263=I263,IF(COUNTIF(I263:$P263,I263)&gt;$R262,I262,$Q262),I262)</f>
        <v>0</v>
      </c>
      <c r="BQ262" s="34">
        <f>IF($Q263=J263,IF(COUNTIF(J263:$P263,J263)&gt;$R262,J262,$Q262),J262)</f>
        <v>0</v>
      </c>
      <c r="BR262" s="34">
        <f>IF($Q263=K263,IF(COUNTIF(K263:$P263,K263)&gt;$R262,K262,$Q262),K262)</f>
        <v>0</v>
      </c>
      <c r="BS262" s="34">
        <f>IF($Q263=L263,IF(COUNTIF(L263:$P263,L263)&gt;$R262,L262,$Q262),L262)</f>
        <v>0</v>
      </c>
      <c r="BT262" s="34">
        <f>IF($Q263=M263,IF(COUNTIF(M263:$P263,M263)&gt;$R262,M262,$Q262),M262)</f>
        <v>0</v>
      </c>
      <c r="BU262" s="34">
        <f>IF($Q263=N263,IF(COUNTIF(N263:$P263,N263)&gt;$R262,N262,$Q262),N262)</f>
        <v>0</v>
      </c>
      <c r="BV262" s="34">
        <f>IF($Q263=O263,IF(COUNTIF(O263:$P263,O263)&gt;$R262,O262,$Q262),O262)</f>
        <v>0</v>
      </c>
      <c r="BW262" s="34">
        <f>IF($Q263=P263,IF(COUNTIF(P263:$P263,P263)&gt;$R262,P262,$Q262),P262)</f>
        <v>0</v>
      </c>
      <c r="BX262" t="str">
        <f>IF(BX261="",IF(G261="",IF(F261="",E261,F261),G261),"")</f>
        <v/>
      </c>
    </row>
    <row r="263" spans="1:76" ht="12.75" customHeight="1" x14ac:dyDescent="0.2">
      <c r="A263" s="349"/>
      <c r="B263" s="352"/>
      <c r="C263" s="346"/>
      <c r="D263" s="177" t="s">
        <v>44</v>
      </c>
      <c r="E263" s="252" t="str">
        <f>IF(E261&gt;0,1,"")</f>
        <v/>
      </c>
      <c r="F263" s="252" t="str">
        <f t="shared" ref="F263:P263" si="520">IF(F261&gt;0,1,"")</f>
        <v/>
      </c>
      <c r="G263" s="252" t="str">
        <f t="shared" si="520"/>
        <v/>
      </c>
      <c r="H263" s="252" t="str">
        <f t="shared" si="520"/>
        <v/>
      </c>
      <c r="I263" s="252" t="str">
        <f t="shared" si="520"/>
        <v/>
      </c>
      <c r="J263" s="252" t="str">
        <f t="shared" si="520"/>
        <v/>
      </c>
      <c r="K263" s="252" t="str">
        <f t="shared" si="520"/>
        <v/>
      </c>
      <c r="L263" s="252" t="str">
        <f t="shared" si="520"/>
        <v/>
      </c>
      <c r="M263" s="175" t="str">
        <f t="shared" si="520"/>
        <v/>
      </c>
      <c r="N263" s="175" t="str">
        <f t="shared" si="520"/>
        <v/>
      </c>
      <c r="O263" s="175" t="str">
        <f t="shared" si="520"/>
        <v/>
      </c>
      <c r="P263" s="175" t="str">
        <f t="shared" si="520"/>
        <v/>
      </c>
      <c r="Q263" s="184" t="str">
        <f t="shared" ref="Q263" si="521">IF(BK261="","",BK261)</f>
        <v/>
      </c>
      <c r="R263" s="38" t="str">
        <f>IF(BK261="","",BK261)</f>
        <v/>
      </c>
      <c r="S263" s="343"/>
      <c r="AY263" t="str">
        <f>IF(E263="","",E263)</f>
        <v/>
      </c>
      <c r="AZ263" t="str">
        <f>IF(OR(E263=F263,COUNTIF($AY263:AY263,F263)&gt;0),"",F263)</f>
        <v/>
      </c>
      <c r="BA263" t="str">
        <f>IF(OR(F263=G263,COUNTIF($AY263:AZ263,G263)&gt;0),"",G263)</f>
        <v/>
      </c>
      <c r="BB263" t="str">
        <f>IF(OR(G263=H263,COUNTIF($AY263:BA263,H263)&gt;0),"",H263)</f>
        <v/>
      </c>
      <c r="BC263" t="str">
        <f>IF(OR(H263=I263,COUNTIF($AY263:BB263,I263)&gt;0),"",I263)</f>
        <v/>
      </c>
      <c r="BD263" t="str">
        <f>IF(OR(I263=J263,COUNTIF($AY263:BC263,J263)&gt;0),"",J263)</f>
        <v/>
      </c>
      <c r="BE263" t="str">
        <f>IF(OR(J263=K263,COUNTIF($AY263:BD263,K263)&gt;0),"",K263)</f>
        <v/>
      </c>
      <c r="BF263" t="str">
        <f>IF(OR(K263=L263,COUNTIF($AY263:BE263,L263)&gt;0),"",L263)</f>
        <v/>
      </c>
      <c r="BG263" t="str">
        <f>IF(OR(L263=M263,COUNTIF($AY263:BF263,M263)&gt;0),"",M263)</f>
        <v/>
      </c>
      <c r="BH263" t="str">
        <f>IF(OR(M263=N263,COUNTIF($AY263:BG263,N263)&gt;0),"",N263)</f>
        <v/>
      </c>
      <c r="BI263" t="str">
        <f>IF(OR(N263=O263,COUNTIF($AY263:BH263,O263)&gt;0),"",O263)</f>
        <v/>
      </c>
      <c r="BJ263" t="str">
        <f>IF(OR(O263=P263,COUNTIF($AY263:BI263,P263)&gt;0),"",P263)</f>
        <v/>
      </c>
      <c r="BK263" s="340"/>
      <c r="BL263" s="34" t="str">
        <f>IF($Q263=E263,IF(COUNTIF(E263:$P263,E263)&gt;$R262,E263,$Q263),E263)</f>
        <v/>
      </c>
      <c r="BM263" s="34" t="str">
        <f>IF($Q263=F263,IF(COUNTIF(F263:$P263,F263)&gt;$R262,F263,$Q263),F263)</f>
        <v/>
      </c>
      <c r="BN263" s="34" t="str">
        <f>IF($Q263=G263,IF(COUNTIF(G263:$P263,G263)&gt;$R262,G263,$Q263),G263)</f>
        <v/>
      </c>
      <c r="BO263" s="34" t="str">
        <f>IF($Q263=H263,IF(COUNTIF(H263:$P263,H263)&gt;$R262,H263,$Q263),H263)</f>
        <v/>
      </c>
      <c r="BP263" s="34" t="str">
        <f>IF($Q263=I263,IF(COUNTIF(I263:$P263,I263)&gt;$R262,I263,$Q263),I263)</f>
        <v/>
      </c>
      <c r="BQ263" s="34" t="str">
        <f>IF($Q263=J263,IF(COUNTIF(J263:$P263,J263)&gt;$R262,J263,$Q263),J263)</f>
        <v/>
      </c>
      <c r="BR263" s="34" t="str">
        <f>IF($Q263=K263,IF(COUNTIF(K263:$P263,K263)&gt;$R262,K263,$Q263),K263)</f>
        <v/>
      </c>
      <c r="BS263" s="34" t="str">
        <f>IF($Q263=L263,IF(COUNTIF(L263:$P263,L263)&gt;$R262,L263,$Q263),L263)</f>
        <v/>
      </c>
      <c r="BT263" s="34" t="str">
        <f>IF($Q263=M263,IF(COUNTIF(M263:$P263,M263)&gt;$R262,M263,$Q263),M263)</f>
        <v/>
      </c>
      <c r="BU263" s="34" t="str">
        <f>IF($Q263=N263,IF(COUNTIF(N263:$P263,N263)&gt;$R262,N263,$Q263),N263)</f>
        <v/>
      </c>
      <c r="BV263" s="34" t="str">
        <f>IF($Q263=O263,IF(COUNTIF(O263:$P263,O263)&gt;$R262,O263,$Q263),O263)</f>
        <v/>
      </c>
      <c r="BW263" s="34" t="str">
        <f>IF($Q263=P263,IF(COUNTIF(P263:$P263,P263)&gt;$R262,P263,$Q263),P263)</f>
        <v/>
      </c>
      <c r="BX263" t="str">
        <f>IF(BX261&gt;0,BX261,BX262)</f>
        <v/>
      </c>
    </row>
    <row r="264" spans="1:76" ht="12.75" customHeight="1" x14ac:dyDescent="0.2">
      <c r="A264" s="347">
        <v>88</v>
      </c>
      <c r="B264" s="350"/>
      <c r="C264" s="344"/>
      <c r="D264" s="176" t="s">
        <v>38</v>
      </c>
      <c r="E264" s="252"/>
      <c r="F264" s="252"/>
      <c r="G264" s="252"/>
      <c r="H264" s="252"/>
      <c r="I264" s="252"/>
      <c r="J264" s="252"/>
      <c r="K264" s="252"/>
      <c r="L264" s="252"/>
      <c r="M264" s="175"/>
      <c r="N264" s="175"/>
      <c r="O264" s="175"/>
      <c r="P264" s="175"/>
      <c r="Q264" s="183" t="str">
        <f t="shared" ref="Q264" si="522">IF(BK264="","",BX266)</f>
        <v/>
      </c>
      <c r="R264" s="172"/>
      <c r="S264" s="341" t="str">
        <f>IF((COUNTBLANK(E264:Q264)+COUNTBLANK(E265:Q265)+COUNTBLANK(E266:Q266))/3=COUNTBLANK(E264:Q264),"","Bitte alle drei Zeilen ausfüllen")</f>
        <v/>
      </c>
      <c r="W264">
        <f t="shared" ref="W264:AH264" si="523">IF(E264=4.5,E265,0)</f>
        <v>0</v>
      </c>
      <c r="X264">
        <f t="shared" si="523"/>
        <v>0</v>
      </c>
      <c r="Y264">
        <f t="shared" si="523"/>
        <v>0</v>
      </c>
      <c r="Z264">
        <f t="shared" si="523"/>
        <v>0</v>
      </c>
      <c r="AA264">
        <f t="shared" si="523"/>
        <v>0</v>
      </c>
      <c r="AB264">
        <f t="shared" si="523"/>
        <v>0</v>
      </c>
      <c r="AC264">
        <f t="shared" si="523"/>
        <v>0</v>
      </c>
      <c r="AD264">
        <f t="shared" si="523"/>
        <v>0</v>
      </c>
      <c r="AE264">
        <f t="shared" si="523"/>
        <v>0</v>
      </c>
      <c r="AF264">
        <f t="shared" si="523"/>
        <v>0</v>
      </c>
      <c r="AG264">
        <f t="shared" si="523"/>
        <v>0</v>
      </c>
      <c r="AH264">
        <f t="shared" si="523"/>
        <v>0</v>
      </c>
      <c r="AJ264">
        <f t="shared" ref="AJ264:AU264" si="524">IF(E264=4.5,1,0)</f>
        <v>0</v>
      </c>
      <c r="AK264">
        <f t="shared" si="524"/>
        <v>0</v>
      </c>
      <c r="AL264">
        <f t="shared" si="524"/>
        <v>0</v>
      </c>
      <c r="AM264">
        <f t="shared" si="524"/>
        <v>0</v>
      </c>
      <c r="AN264">
        <f t="shared" si="524"/>
        <v>0</v>
      </c>
      <c r="AO264">
        <f t="shared" si="524"/>
        <v>0</v>
      </c>
      <c r="AP264">
        <f t="shared" si="524"/>
        <v>0</v>
      </c>
      <c r="AQ264">
        <f t="shared" si="524"/>
        <v>0</v>
      </c>
      <c r="AR264">
        <f t="shared" si="524"/>
        <v>0</v>
      </c>
      <c r="AS264">
        <f t="shared" si="524"/>
        <v>0</v>
      </c>
      <c r="AT264">
        <f t="shared" si="524"/>
        <v>0</v>
      </c>
      <c r="AU264">
        <f t="shared" si="524"/>
        <v>0</v>
      </c>
      <c r="BK264" s="340" t="str">
        <f>IF(ISNA(HLOOKUP(MAX($AY265:$BJ265),$AY265:$BJ266,2,FALSE)),"",IF(R265&gt;0,IF(COUNTIF($AY265:$BJ265,MAX($AY265:$BJ265))&gt;1,HLOOKUP(MAX($AY265:$BJ265),$AY265:$BJ266,2),HLOOKUP(MAX($AY265:$BJ265),$AY265:$BJ266,2,FALSE)),""))</f>
        <v/>
      </c>
      <c r="BL264" s="34">
        <f>IF(E266="",0,IF($Q266=E266,IF(COUNTIF(E266:$P266,E266)&gt;$R265,E264,$Q264),E264))</f>
        <v>0</v>
      </c>
      <c r="BM264" s="34">
        <f>IF(F266="",0,IF($Q266=F266,IF(COUNTIF(F266:$P266,F266)&gt;$R265,F264,$Q264),F264))</f>
        <v>0</v>
      </c>
      <c r="BN264" s="34">
        <f>IF(G266="",0,IF($Q266=G266,IF(COUNTIF(G266:$P266,G266)&gt;$R265,G264,$Q264),G264))</f>
        <v>0</v>
      </c>
      <c r="BO264" s="34">
        <f>IF(H266="",0,IF($Q266=H266,IF(COUNTIF(H266:$P266,H266)&gt;$R265,H264,$Q264),H264))</f>
        <v>0</v>
      </c>
      <c r="BP264" s="34">
        <f>IF(I266="",0,IF($Q266=I266,IF(COUNTIF(I266:$P266,I266)&gt;$R265,I264,$Q264),I264))</f>
        <v>0</v>
      </c>
      <c r="BQ264" s="34">
        <f>IF(J266="",0,IF($Q266=J266,IF(COUNTIF(J266:$P266,J266)&gt;$R265,J264,$Q264),J264))</f>
        <v>0</v>
      </c>
      <c r="BR264" s="34">
        <f>IF(K266="",0,IF($Q266=K266,IF(COUNTIF(K266:$P266,K266)&gt;$R265,K264,$Q264),K264))</f>
        <v>0</v>
      </c>
      <c r="BS264" s="34">
        <f>IF(L266="",0,IF($Q266=L266,IF(COUNTIF(L266:$P266,L266)&gt;$R265,L264,$Q264),L264))</f>
        <v>0</v>
      </c>
      <c r="BT264" s="34">
        <f>IF(M266="",0,IF($Q266=M266,IF(COUNTIF(M266:$P266,M266)&gt;$R265,M264,$Q264),M264))</f>
        <v>0</v>
      </c>
      <c r="BU264" s="34">
        <f>IF(N266="",0,IF($Q266=N266,IF(COUNTIF(N266:$P266,N266)&gt;$R265,N264,$Q264),N264))</f>
        <v>0</v>
      </c>
      <c r="BV264" s="34">
        <f>IF(O266="",0,IF($Q266=O266,IF(COUNTIF(O266:$P266,O266)&gt;$R265,O264,$Q264),O264))</f>
        <v>0</v>
      </c>
      <c r="BW264" s="34">
        <f>IF(P266="",0,IF($Q266=P266,IF(COUNTIF(P266:$P266,P266)&gt;$R265,P264,$Q264),P264))</f>
        <v>0</v>
      </c>
      <c r="BX264">
        <f>IF(P264="",IF(O264="",IF(N264="",IF(M264="",IF(L264="",IF(K264="",IF(J264="",IF(I264="",H264,I264),J264),K264),L264),M264),N264),O264),P264)</f>
        <v>0</v>
      </c>
    </row>
    <row r="265" spans="1:76" ht="12.75" customHeight="1" x14ac:dyDescent="0.2">
      <c r="A265" s="348"/>
      <c r="B265" s="351"/>
      <c r="C265" s="345"/>
      <c r="D265" s="176" t="s">
        <v>42</v>
      </c>
      <c r="E265" s="252"/>
      <c r="F265" s="252"/>
      <c r="G265" s="252"/>
      <c r="H265" s="252"/>
      <c r="I265" s="252"/>
      <c r="J265" s="252"/>
      <c r="K265" s="252"/>
      <c r="L265" s="252"/>
      <c r="M265" s="175"/>
      <c r="N265" s="175"/>
      <c r="O265" s="175"/>
      <c r="P265" s="175"/>
      <c r="Q265" s="183"/>
      <c r="R265" s="35">
        <f>IF(R264&lt;15,0,IF(R264&lt;30,1,IF(R264&lt;45,2,3)))</f>
        <v>0</v>
      </c>
      <c r="S265" s="342"/>
      <c r="AY265" t="str">
        <f t="shared" ref="AY265:BJ265" si="525">IF(AY266="","",COUNTIF($E266:$P266,AY266))</f>
        <v/>
      </c>
      <c r="AZ265" t="str">
        <f t="shared" si="525"/>
        <v/>
      </c>
      <c r="BA265" t="str">
        <f t="shared" si="525"/>
        <v/>
      </c>
      <c r="BB265" t="str">
        <f t="shared" si="525"/>
        <v/>
      </c>
      <c r="BC265" t="str">
        <f t="shared" si="525"/>
        <v/>
      </c>
      <c r="BD265" t="str">
        <f t="shared" si="525"/>
        <v/>
      </c>
      <c r="BE265" t="str">
        <f t="shared" si="525"/>
        <v/>
      </c>
      <c r="BF265" t="str">
        <f t="shared" si="525"/>
        <v/>
      </c>
      <c r="BG265" t="str">
        <f t="shared" si="525"/>
        <v/>
      </c>
      <c r="BH265" t="str">
        <f t="shared" si="525"/>
        <v/>
      </c>
      <c r="BI265" t="str">
        <f t="shared" si="525"/>
        <v/>
      </c>
      <c r="BJ265" t="str">
        <f t="shared" si="525"/>
        <v/>
      </c>
      <c r="BK265" s="340"/>
      <c r="BL265" s="34">
        <f>IF($Q266=E266,IF(COUNTIF(E266:$P266,E266)&gt;$R265,E265,$Q265),E265)</f>
        <v>0</v>
      </c>
      <c r="BM265" s="34">
        <f>IF($Q266=F266,IF(COUNTIF(F266:$P266,F266)&gt;$R265,F265,$Q265),F265)</f>
        <v>0</v>
      </c>
      <c r="BN265" s="34">
        <f>IF($Q266=G266,IF(COUNTIF(G266:$P266,G266)&gt;$R265,G265,$Q265),G265)</f>
        <v>0</v>
      </c>
      <c r="BO265" s="34">
        <f>IF($Q266=H266,IF(COUNTIF(H266:$P266,H266)&gt;$R265,H265,$Q265),H265)</f>
        <v>0</v>
      </c>
      <c r="BP265" s="34">
        <f>IF($Q266=I266,IF(COUNTIF(I266:$P266,I266)&gt;$R265,I265,$Q265),I265)</f>
        <v>0</v>
      </c>
      <c r="BQ265" s="34">
        <f>IF($Q266=J266,IF(COUNTIF(J266:$P266,J266)&gt;$R265,J265,$Q265),J265)</f>
        <v>0</v>
      </c>
      <c r="BR265" s="34">
        <f>IF($Q266=K266,IF(COUNTIF(K266:$P266,K266)&gt;$R265,K265,$Q265),K265)</f>
        <v>0</v>
      </c>
      <c r="BS265" s="34">
        <f>IF($Q266=L266,IF(COUNTIF(L266:$P266,L266)&gt;$R265,L265,$Q265),L265)</f>
        <v>0</v>
      </c>
      <c r="BT265" s="34">
        <f>IF($Q266=M266,IF(COUNTIF(M266:$P266,M266)&gt;$R265,M265,$Q265),M265)</f>
        <v>0</v>
      </c>
      <c r="BU265" s="34">
        <f>IF($Q266=N266,IF(COUNTIF(N266:$P266,N266)&gt;$R265,N265,$Q265),N265)</f>
        <v>0</v>
      </c>
      <c r="BV265" s="34">
        <f>IF($Q266=O266,IF(COUNTIF(O266:$P266,O266)&gt;$R265,O265,$Q265),O265)</f>
        <v>0</v>
      </c>
      <c r="BW265" s="34">
        <f>IF($Q266=P266,IF(COUNTIF(P266:$P266,P266)&gt;$R265,P265,$Q265),P265)</f>
        <v>0</v>
      </c>
      <c r="BX265" t="str">
        <f>IF(BX264="",IF(G264="",IF(F264="",E264,F264),G264),"")</f>
        <v/>
      </c>
    </row>
    <row r="266" spans="1:76" ht="12.75" customHeight="1" x14ac:dyDescent="0.2">
      <c r="A266" s="349"/>
      <c r="B266" s="352"/>
      <c r="C266" s="346"/>
      <c r="D266" s="177" t="s">
        <v>44</v>
      </c>
      <c r="E266" s="252" t="str">
        <f>IF(E264&gt;0,1,"")</f>
        <v/>
      </c>
      <c r="F266" s="252" t="str">
        <f t="shared" ref="F266:P266" si="526">IF(F264&gt;0,1,"")</f>
        <v/>
      </c>
      <c r="G266" s="252" t="str">
        <f t="shared" si="526"/>
        <v/>
      </c>
      <c r="H266" s="252" t="str">
        <f t="shared" si="526"/>
        <v/>
      </c>
      <c r="I266" s="252" t="str">
        <f t="shared" si="526"/>
        <v/>
      </c>
      <c r="J266" s="252" t="str">
        <f t="shared" si="526"/>
        <v/>
      </c>
      <c r="K266" s="252" t="str">
        <f t="shared" si="526"/>
        <v/>
      </c>
      <c r="L266" s="252" t="str">
        <f t="shared" si="526"/>
        <v/>
      </c>
      <c r="M266" s="175" t="str">
        <f t="shared" si="526"/>
        <v/>
      </c>
      <c r="N266" s="175" t="str">
        <f t="shared" si="526"/>
        <v/>
      </c>
      <c r="O266" s="175" t="str">
        <f t="shared" si="526"/>
        <v/>
      </c>
      <c r="P266" s="175" t="str">
        <f t="shared" si="526"/>
        <v/>
      </c>
      <c r="Q266" s="184" t="str">
        <f t="shared" ref="Q266" si="527">IF(BK264="","",BK264)</f>
        <v/>
      </c>
      <c r="R266" s="38" t="str">
        <f>IF(BK264="","",BK264)</f>
        <v/>
      </c>
      <c r="S266" s="343"/>
      <c r="AY266" t="str">
        <f>IF(E266="","",E266)</f>
        <v/>
      </c>
      <c r="AZ266" t="str">
        <f>IF(OR(E266=F266,COUNTIF($AY266:AY266,F266)&gt;0),"",F266)</f>
        <v/>
      </c>
      <c r="BA266" t="str">
        <f>IF(OR(F266=G266,COUNTIF($AY266:AZ266,G266)&gt;0),"",G266)</f>
        <v/>
      </c>
      <c r="BB266" t="str">
        <f>IF(OR(G266=H266,COUNTIF($AY266:BA266,H266)&gt;0),"",H266)</f>
        <v/>
      </c>
      <c r="BC266" t="str">
        <f>IF(OR(H266=I266,COUNTIF($AY266:BB266,I266)&gt;0),"",I266)</f>
        <v/>
      </c>
      <c r="BD266" t="str">
        <f>IF(OR(I266=J266,COUNTIF($AY266:BC266,J266)&gt;0),"",J266)</f>
        <v/>
      </c>
      <c r="BE266" t="str">
        <f>IF(OR(J266=K266,COUNTIF($AY266:BD266,K266)&gt;0),"",K266)</f>
        <v/>
      </c>
      <c r="BF266" t="str">
        <f>IF(OR(K266=L266,COUNTIF($AY266:BE266,L266)&gt;0),"",L266)</f>
        <v/>
      </c>
      <c r="BG266" t="str">
        <f>IF(OR(L266=M266,COUNTIF($AY266:BF266,M266)&gt;0),"",M266)</f>
        <v/>
      </c>
      <c r="BH266" t="str">
        <f>IF(OR(M266=N266,COUNTIF($AY266:BG266,N266)&gt;0),"",N266)</f>
        <v/>
      </c>
      <c r="BI266" t="str">
        <f>IF(OR(N266=O266,COUNTIF($AY266:BH266,O266)&gt;0),"",O266)</f>
        <v/>
      </c>
      <c r="BJ266" t="str">
        <f>IF(OR(O266=P266,COUNTIF($AY266:BI266,P266)&gt;0),"",P266)</f>
        <v/>
      </c>
      <c r="BK266" s="340"/>
      <c r="BL266" s="34" t="str">
        <f>IF($Q266=E266,IF(COUNTIF(E266:$P266,E266)&gt;$R265,E266,$Q266),E266)</f>
        <v/>
      </c>
      <c r="BM266" s="34" t="str">
        <f>IF($Q266=F266,IF(COUNTIF(F266:$P266,F266)&gt;$R265,F266,$Q266),F266)</f>
        <v/>
      </c>
      <c r="BN266" s="34" t="str">
        <f>IF($Q266=G266,IF(COUNTIF(G266:$P266,G266)&gt;$R265,G266,$Q266),G266)</f>
        <v/>
      </c>
      <c r="BO266" s="34" t="str">
        <f>IF($Q266=H266,IF(COUNTIF(H266:$P266,H266)&gt;$R265,H266,$Q266),H266)</f>
        <v/>
      </c>
      <c r="BP266" s="34" t="str">
        <f>IF($Q266=I266,IF(COUNTIF(I266:$P266,I266)&gt;$R265,I266,$Q266),I266)</f>
        <v/>
      </c>
      <c r="BQ266" s="34" t="str">
        <f>IF($Q266=J266,IF(COUNTIF(J266:$P266,J266)&gt;$R265,J266,$Q266),J266)</f>
        <v/>
      </c>
      <c r="BR266" s="34" t="str">
        <f>IF($Q266=K266,IF(COUNTIF(K266:$P266,K266)&gt;$R265,K266,$Q266),K266)</f>
        <v/>
      </c>
      <c r="BS266" s="34" t="str">
        <f>IF($Q266=L266,IF(COUNTIF(L266:$P266,L266)&gt;$R265,L266,$Q266),L266)</f>
        <v/>
      </c>
      <c r="BT266" s="34" t="str">
        <f>IF($Q266=M266,IF(COUNTIF(M266:$P266,M266)&gt;$R265,M266,$Q266),M266)</f>
        <v/>
      </c>
      <c r="BU266" s="34" t="str">
        <f>IF($Q266=N266,IF(COUNTIF(N266:$P266,N266)&gt;$R265,N266,$Q266),N266)</f>
        <v/>
      </c>
      <c r="BV266" s="34" t="str">
        <f>IF($Q266=O266,IF(COUNTIF(O266:$P266,O266)&gt;$R265,O266,$Q266),O266)</f>
        <v/>
      </c>
      <c r="BW266" s="34" t="str">
        <f>IF($Q266=P266,IF(COUNTIF(P266:$P266,P266)&gt;$R265,P266,$Q266),P266)</f>
        <v/>
      </c>
      <c r="BX266" t="str">
        <f>IF(BX264&gt;0,BX264,BX265)</f>
        <v/>
      </c>
    </row>
    <row r="267" spans="1:76" ht="12.75" customHeight="1" x14ac:dyDescent="0.2">
      <c r="A267" s="347">
        <v>89</v>
      </c>
      <c r="B267" s="350"/>
      <c r="C267" s="344"/>
      <c r="D267" s="176" t="s">
        <v>38</v>
      </c>
      <c r="E267" s="252"/>
      <c r="F267" s="252"/>
      <c r="G267" s="252"/>
      <c r="H267" s="252"/>
      <c r="I267" s="252"/>
      <c r="J267" s="252"/>
      <c r="K267" s="252"/>
      <c r="L267" s="252"/>
      <c r="M267" s="175"/>
      <c r="N267" s="175"/>
      <c r="O267" s="175"/>
      <c r="P267" s="175"/>
      <c r="Q267" s="183" t="str">
        <f t="shared" ref="Q267" si="528">IF(BK267="","",BX269)</f>
        <v/>
      </c>
      <c r="R267" s="172"/>
      <c r="S267" s="341" t="str">
        <f>IF((COUNTBLANK(E267:Q267)+COUNTBLANK(E268:Q268)+COUNTBLANK(E269:Q269))/3=COUNTBLANK(E267:Q267),"","Bitte alle drei Zeilen ausfüllen")</f>
        <v/>
      </c>
      <c r="W267">
        <f t="shared" ref="W267:AH267" si="529">IF(E267=4.5,E268,0)</f>
        <v>0</v>
      </c>
      <c r="X267">
        <f t="shared" si="529"/>
        <v>0</v>
      </c>
      <c r="Y267">
        <f t="shared" si="529"/>
        <v>0</v>
      </c>
      <c r="Z267">
        <f t="shared" si="529"/>
        <v>0</v>
      </c>
      <c r="AA267">
        <f t="shared" si="529"/>
        <v>0</v>
      </c>
      <c r="AB267">
        <f t="shared" si="529"/>
        <v>0</v>
      </c>
      <c r="AC267">
        <f t="shared" si="529"/>
        <v>0</v>
      </c>
      <c r="AD267">
        <f t="shared" si="529"/>
        <v>0</v>
      </c>
      <c r="AE267">
        <f t="shared" si="529"/>
        <v>0</v>
      </c>
      <c r="AF267">
        <f t="shared" si="529"/>
        <v>0</v>
      </c>
      <c r="AG267">
        <f t="shared" si="529"/>
        <v>0</v>
      </c>
      <c r="AH267">
        <f t="shared" si="529"/>
        <v>0</v>
      </c>
      <c r="AJ267">
        <f t="shared" ref="AJ267:AU267" si="530">IF(E267=4.5,1,0)</f>
        <v>0</v>
      </c>
      <c r="AK267">
        <f t="shared" si="530"/>
        <v>0</v>
      </c>
      <c r="AL267">
        <f t="shared" si="530"/>
        <v>0</v>
      </c>
      <c r="AM267">
        <f t="shared" si="530"/>
        <v>0</v>
      </c>
      <c r="AN267">
        <f t="shared" si="530"/>
        <v>0</v>
      </c>
      <c r="AO267">
        <f t="shared" si="530"/>
        <v>0</v>
      </c>
      <c r="AP267">
        <f t="shared" si="530"/>
        <v>0</v>
      </c>
      <c r="AQ267">
        <f t="shared" si="530"/>
        <v>0</v>
      </c>
      <c r="AR267">
        <f t="shared" si="530"/>
        <v>0</v>
      </c>
      <c r="AS267">
        <f t="shared" si="530"/>
        <v>0</v>
      </c>
      <c r="AT267">
        <f t="shared" si="530"/>
        <v>0</v>
      </c>
      <c r="AU267">
        <f t="shared" si="530"/>
        <v>0</v>
      </c>
      <c r="BK267" s="340" t="str">
        <f>IF(ISNA(HLOOKUP(MAX($AY268:$BJ268),$AY268:$BJ269,2,FALSE)),"",IF(R268&gt;0,IF(COUNTIF($AY268:$BJ268,MAX($AY268:$BJ268))&gt;1,HLOOKUP(MAX($AY268:$BJ268),$AY268:$BJ269,2),HLOOKUP(MAX($AY268:$BJ268),$AY268:$BJ269,2,FALSE)),""))</f>
        <v/>
      </c>
      <c r="BL267" s="34">
        <f>IF(E269="",0,IF($Q269=E269,IF(COUNTIF(E269:$P269,E269)&gt;$R268,E267,$Q267),E267))</f>
        <v>0</v>
      </c>
      <c r="BM267" s="34">
        <f>IF(F269="",0,IF($Q269=F269,IF(COUNTIF(F269:$P269,F269)&gt;$R268,F267,$Q267),F267))</f>
        <v>0</v>
      </c>
      <c r="BN267" s="34">
        <f>IF(G269="",0,IF($Q269=G269,IF(COUNTIF(G269:$P269,G269)&gt;$R268,G267,$Q267),G267))</f>
        <v>0</v>
      </c>
      <c r="BO267" s="34">
        <f>IF(H269="",0,IF($Q269=H269,IF(COUNTIF(H269:$P269,H269)&gt;$R268,H267,$Q267),H267))</f>
        <v>0</v>
      </c>
      <c r="BP267" s="34">
        <f>IF(I269="",0,IF($Q269=I269,IF(COUNTIF(I269:$P269,I269)&gt;$R268,I267,$Q267),I267))</f>
        <v>0</v>
      </c>
      <c r="BQ267" s="34">
        <f>IF(J269="",0,IF($Q269=J269,IF(COUNTIF(J269:$P269,J269)&gt;$R268,J267,$Q267),J267))</f>
        <v>0</v>
      </c>
      <c r="BR267" s="34">
        <f>IF(K269="",0,IF($Q269=K269,IF(COUNTIF(K269:$P269,K269)&gt;$R268,K267,$Q267),K267))</f>
        <v>0</v>
      </c>
      <c r="BS267" s="34">
        <f>IF(L269="",0,IF($Q269=L269,IF(COUNTIF(L269:$P269,L269)&gt;$R268,L267,$Q267),L267))</f>
        <v>0</v>
      </c>
      <c r="BT267" s="34">
        <f>IF(M269="",0,IF($Q269=M269,IF(COUNTIF(M269:$P269,M269)&gt;$R268,M267,$Q267),M267))</f>
        <v>0</v>
      </c>
      <c r="BU267" s="34">
        <f>IF(N269="",0,IF($Q269=N269,IF(COUNTIF(N269:$P269,N269)&gt;$R268,N267,$Q267),N267))</f>
        <v>0</v>
      </c>
      <c r="BV267" s="34">
        <f>IF(O269="",0,IF($Q269=O269,IF(COUNTIF(O269:$P269,O269)&gt;$R268,O267,$Q267),O267))</f>
        <v>0</v>
      </c>
      <c r="BW267" s="34">
        <f>IF(P269="",0,IF($Q269=P269,IF(COUNTIF(P269:$P269,P269)&gt;$R268,P267,$Q267),P267))</f>
        <v>0</v>
      </c>
      <c r="BX267">
        <f>IF(P267="",IF(O267="",IF(N267="",IF(M267="",IF(L267="",IF(K267="",IF(J267="",IF(I267="",H267,I267),J267),K267),L267),M267),N267),O267),P267)</f>
        <v>0</v>
      </c>
    </row>
    <row r="268" spans="1:76" ht="12.75" customHeight="1" x14ac:dyDescent="0.2">
      <c r="A268" s="348"/>
      <c r="B268" s="351"/>
      <c r="C268" s="345"/>
      <c r="D268" s="176" t="s">
        <v>42</v>
      </c>
      <c r="E268" s="252"/>
      <c r="F268" s="252"/>
      <c r="G268" s="252"/>
      <c r="H268" s="252"/>
      <c r="I268" s="252"/>
      <c r="J268" s="252"/>
      <c r="K268" s="252"/>
      <c r="L268" s="252"/>
      <c r="M268" s="175"/>
      <c r="N268" s="175"/>
      <c r="O268" s="175"/>
      <c r="P268" s="175"/>
      <c r="Q268" s="183"/>
      <c r="R268" s="35">
        <f>IF(R267&lt;15,0,IF(R267&lt;30,1,IF(R267&lt;45,2,3)))</f>
        <v>0</v>
      </c>
      <c r="S268" s="342"/>
      <c r="AY268" t="str">
        <f t="shared" ref="AY268:BJ268" si="531">IF(AY269="","",COUNTIF($E269:$P269,AY269))</f>
        <v/>
      </c>
      <c r="AZ268" t="str">
        <f t="shared" si="531"/>
        <v/>
      </c>
      <c r="BA268" t="str">
        <f t="shared" si="531"/>
        <v/>
      </c>
      <c r="BB268" t="str">
        <f t="shared" si="531"/>
        <v/>
      </c>
      <c r="BC268" t="str">
        <f t="shared" si="531"/>
        <v/>
      </c>
      <c r="BD268" t="str">
        <f t="shared" si="531"/>
        <v/>
      </c>
      <c r="BE268" t="str">
        <f t="shared" si="531"/>
        <v/>
      </c>
      <c r="BF268" t="str">
        <f t="shared" si="531"/>
        <v/>
      </c>
      <c r="BG268" t="str">
        <f t="shared" si="531"/>
        <v/>
      </c>
      <c r="BH268" t="str">
        <f t="shared" si="531"/>
        <v/>
      </c>
      <c r="BI268" t="str">
        <f t="shared" si="531"/>
        <v/>
      </c>
      <c r="BJ268" t="str">
        <f t="shared" si="531"/>
        <v/>
      </c>
      <c r="BK268" s="340"/>
      <c r="BL268" s="34">
        <f>IF($Q269=E269,IF(COUNTIF(E269:$P269,E269)&gt;$R268,E268,$Q268),E268)</f>
        <v>0</v>
      </c>
      <c r="BM268" s="34">
        <f>IF($Q269=F269,IF(COUNTIF(F269:$P269,F269)&gt;$R268,F268,$Q268),F268)</f>
        <v>0</v>
      </c>
      <c r="BN268" s="34">
        <f>IF($Q269=G269,IF(COUNTIF(G269:$P269,G269)&gt;$R268,G268,$Q268),G268)</f>
        <v>0</v>
      </c>
      <c r="BO268" s="34">
        <f>IF($Q269=H269,IF(COUNTIF(H269:$P269,H269)&gt;$R268,H268,$Q268),H268)</f>
        <v>0</v>
      </c>
      <c r="BP268" s="34">
        <f>IF($Q269=I269,IF(COUNTIF(I269:$P269,I269)&gt;$R268,I268,$Q268),I268)</f>
        <v>0</v>
      </c>
      <c r="BQ268" s="34">
        <f>IF($Q269=J269,IF(COUNTIF(J269:$P269,J269)&gt;$R268,J268,$Q268),J268)</f>
        <v>0</v>
      </c>
      <c r="BR268" s="34">
        <f>IF($Q269=K269,IF(COUNTIF(K269:$P269,K269)&gt;$R268,K268,$Q268),K268)</f>
        <v>0</v>
      </c>
      <c r="BS268" s="34">
        <f>IF($Q269=L269,IF(COUNTIF(L269:$P269,L269)&gt;$R268,L268,$Q268),L268)</f>
        <v>0</v>
      </c>
      <c r="BT268" s="34">
        <f>IF($Q269=M269,IF(COUNTIF(M269:$P269,M269)&gt;$R268,M268,$Q268),M268)</f>
        <v>0</v>
      </c>
      <c r="BU268" s="34">
        <f>IF($Q269=N269,IF(COUNTIF(N269:$P269,N269)&gt;$R268,N268,$Q268),N268)</f>
        <v>0</v>
      </c>
      <c r="BV268" s="34">
        <f>IF($Q269=O269,IF(COUNTIF(O269:$P269,O269)&gt;$R268,O268,$Q268),O268)</f>
        <v>0</v>
      </c>
      <c r="BW268" s="34">
        <f>IF($Q269=P269,IF(COUNTIF(P269:$P269,P269)&gt;$R268,P268,$Q268),P268)</f>
        <v>0</v>
      </c>
      <c r="BX268" t="str">
        <f>IF(BX267="",IF(G267="",IF(F267="",E267,F267),G267),"")</f>
        <v/>
      </c>
    </row>
    <row r="269" spans="1:76" ht="12.75" customHeight="1" x14ac:dyDescent="0.2">
      <c r="A269" s="349"/>
      <c r="B269" s="352"/>
      <c r="C269" s="346"/>
      <c r="D269" s="177" t="s">
        <v>44</v>
      </c>
      <c r="E269" s="252" t="str">
        <f>IF(E267&gt;0,1,"")</f>
        <v/>
      </c>
      <c r="F269" s="252" t="str">
        <f t="shared" ref="F269:P269" si="532">IF(F267&gt;0,1,"")</f>
        <v/>
      </c>
      <c r="G269" s="252" t="str">
        <f t="shared" si="532"/>
        <v/>
      </c>
      <c r="H269" s="252" t="str">
        <f t="shared" si="532"/>
        <v/>
      </c>
      <c r="I269" s="252" t="str">
        <f t="shared" si="532"/>
        <v/>
      </c>
      <c r="J269" s="252" t="str">
        <f t="shared" si="532"/>
        <v/>
      </c>
      <c r="K269" s="252" t="str">
        <f t="shared" si="532"/>
        <v/>
      </c>
      <c r="L269" s="252" t="str">
        <f t="shared" si="532"/>
        <v/>
      </c>
      <c r="M269" s="175" t="str">
        <f t="shared" si="532"/>
        <v/>
      </c>
      <c r="N269" s="175" t="str">
        <f t="shared" si="532"/>
        <v/>
      </c>
      <c r="O269" s="175" t="str">
        <f t="shared" si="532"/>
        <v/>
      </c>
      <c r="P269" s="175" t="str">
        <f t="shared" si="532"/>
        <v/>
      </c>
      <c r="Q269" s="184" t="str">
        <f t="shared" ref="Q269" si="533">IF(BK267="","",BK267)</f>
        <v/>
      </c>
      <c r="R269" s="38" t="str">
        <f>IF(BK267="","",BK267)</f>
        <v/>
      </c>
      <c r="S269" s="343"/>
      <c r="AY269" t="str">
        <f>IF(E269="","",E269)</f>
        <v/>
      </c>
      <c r="AZ269" t="str">
        <f>IF(OR(E269=F269,COUNTIF($AY269:AY269,F269)&gt;0),"",F269)</f>
        <v/>
      </c>
      <c r="BA269" t="str">
        <f>IF(OR(F269=G269,COUNTIF($AY269:AZ269,G269)&gt;0),"",G269)</f>
        <v/>
      </c>
      <c r="BB269" t="str">
        <f>IF(OR(G269=H269,COUNTIF($AY269:BA269,H269)&gt;0),"",H269)</f>
        <v/>
      </c>
      <c r="BC269" t="str">
        <f>IF(OR(H269=I269,COUNTIF($AY269:BB269,I269)&gt;0),"",I269)</f>
        <v/>
      </c>
      <c r="BD269" t="str">
        <f>IF(OR(I269=J269,COUNTIF($AY269:BC269,J269)&gt;0),"",J269)</f>
        <v/>
      </c>
      <c r="BE269" t="str">
        <f>IF(OR(J269=K269,COUNTIF($AY269:BD269,K269)&gt;0),"",K269)</f>
        <v/>
      </c>
      <c r="BF269" t="str">
        <f>IF(OR(K269=L269,COUNTIF($AY269:BE269,L269)&gt;0),"",L269)</f>
        <v/>
      </c>
      <c r="BG269" t="str">
        <f>IF(OR(L269=M269,COUNTIF($AY269:BF269,M269)&gt;0),"",M269)</f>
        <v/>
      </c>
      <c r="BH269" t="str">
        <f>IF(OR(M269=N269,COUNTIF($AY269:BG269,N269)&gt;0),"",N269)</f>
        <v/>
      </c>
      <c r="BI269" t="str">
        <f>IF(OR(N269=O269,COUNTIF($AY269:BH269,O269)&gt;0),"",O269)</f>
        <v/>
      </c>
      <c r="BJ269" t="str">
        <f>IF(OR(O269=P269,COUNTIF($AY269:BI269,P269)&gt;0),"",P269)</f>
        <v/>
      </c>
      <c r="BK269" s="340"/>
      <c r="BL269" s="34" t="str">
        <f>IF($Q269=E269,IF(COUNTIF(E269:$P269,E269)&gt;$R268,E269,$Q269),E269)</f>
        <v/>
      </c>
      <c r="BM269" s="34" t="str">
        <f>IF($Q269=F269,IF(COUNTIF(F269:$P269,F269)&gt;$R268,F269,$Q269),F269)</f>
        <v/>
      </c>
      <c r="BN269" s="34" t="str">
        <f>IF($Q269=G269,IF(COUNTIF(G269:$P269,G269)&gt;$R268,G269,$Q269),G269)</f>
        <v/>
      </c>
      <c r="BO269" s="34" t="str">
        <f>IF($Q269=H269,IF(COUNTIF(H269:$P269,H269)&gt;$R268,H269,$Q269),H269)</f>
        <v/>
      </c>
      <c r="BP269" s="34" t="str">
        <f>IF($Q269=I269,IF(COUNTIF(I269:$P269,I269)&gt;$R268,I269,$Q269),I269)</f>
        <v/>
      </c>
      <c r="BQ269" s="34" t="str">
        <f>IF($Q269=J269,IF(COUNTIF(J269:$P269,J269)&gt;$R268,J269,$Q269),J269)</f>
        <v/>
      </c>
      <c r="BR269" s="34" t="str">
        <f>IF($Q269=K269,IF(COUNTIF(K269:$P269,K269)&gt;$R268,K269,$Q269),K269)</f>
        <v/>
      </c>
      <c r="BS269" s="34" t="str">
        <f>IF($Q269=L269,IF(COUNTIF(L269:$P269,L269)&gt;$R268,L269,$Q269),L269)</f>
        <v/>
      </c>
      <c r="BT269" s="34" t="str">
        <f>IF($Q269=M269,IF(COUNTIF(M269:$P269,M269)&gt;$R268,M269,$Q269),M269)</f>
        <v/>
      </c>
      <c r="BU269" s="34" t="str">
        <f>IF($Q269=N269,IF(COUNTIF(N269:$P269,N269)&gt;$R268,N269,$Q269),N269)</f>
        <v/>
      </c>
      <c r="BV269" s="34" t="str">
        <f>IF($Q269=O269,IF(COUNTIF(O269:$P269,O269)&gt;$R268,O269,$Q269),O269)</f>
        <v/>
      </c>
      <c r="BW269" s="34" t="str">
        <f>IF($Q269=P269,IF(COUNTIF(P269:$P269,P269)&gt;$R268,P269,$Q269),P269)</f>
        <v/>
      </c>
      <c r="BX269" t="str">
        <f>IF(BX267&gt;0,BX267,BX268)</f>
        <v/>
      </c>
    </row>
    <row r="270" spans="1:76" ht="12.75" customHeight="1" x14ac:dyDescent="0.2">
      <c r="A270" s="347">
        <v>90</v>
      </c>
      <c r="B270" s="350"/>
      <c r="C270" s="344"/>
      <c r="D270" s="176" t="s">
        <v>38</v>
      </c>
      <c r="E270" s="252"/>
      <c r="F270" s="252"/>
      <c r="G270" s="252"/>
      <c r="H270" s="252"/>
      <c r="I270" s="252"/>
      <c r="J270" s="252"/>
      <c r="K270" s="252"/>
      <c r="L270" s="252"/>
      <c r="M270" s="175"/>
      <c r="N270" s="175"/>
      <c r="O270" s="175"/>
      <c r="P270" s="175"/>
      <c r="Q270" s="183" t="str">
        <f t="shared" ref="Q270" si="534">IF(BK270="","",BX272)</f>
        <v/>
      </c>
      <c r="R270" s="172"/>
      <c r="S270" s="341" t="str">
        <f>IF((COUNTBLANK(E270:Q270)+COUNTBLANK(E271:Q271)+COUNTBLANK(E272:Q272))/3=COUNTBLANK(E270:Q270),"","Bitte alle drei Zeilen ausfüllen")</f>
        <v/>
      </c>
      <c r="W270">
        <f t="shared" ref="W270:AH270" si="535">IF(E270=4.5,E271,0)</f>
        <v>0</v>
      </c>
      <c r="X270">
        <f t="shared" si="535"/>
        <v>0</v>
      </c>
      <c r="Y270">
        <f t="shared" si="535"/>
        <v>0</v>
      </c>
      <c r="Z270">
        <f t="shared" si="535"/>
        <v>0</v>
      </c>
      <c r="AA270">
        <f t="shared" si="535"/>
        <v>0</v>
      </c>
      <c r="AB270">
        <f t="shared" si="535"/>
        <v>0</v>
      </c>
      <c r="AC270">
        <f t="shared" si="535"/>
        <v>0</v>
      </c>
      <c r="AD270">
        <f t="shared" si="535"/>
        <v>0</v>
      </c>
      <c r="AE270">
        <f t="shared" si="535"/>
        <v>0</v>
      </c>
      <c r="AF270">
        <f t="shared" si="535"/>
        <v>0</v>
      </c>
      <c r="AG270">
        <f t="shared" si="535"/>
        <v>0</v>
      </c>
      <c r="AH270">
        <f t="shared" si="535"/>
        <v>0</v>
      </c>
      <c r="AJ270">
        <f t="shared" ref="AJ270:AU270" si="536">IF(E270=4.5,1,0)</f>
        <v>0</v>
      </c>
      <c r="AK270">
        <f t="shared" si="536"/>
        <v>0</v>
      </c>
      <c r="AL270">
        <f t="shared" si="536"/>
        <v>0</v>
      </c>
      <c r="AM270">
        <f t="shared" si="536"/>
        <v>0</v>
      </c>
      <c r="AN270">
        <f t="shared" si="536"/>
        <v>0</v>
      </c>
      <c r="AO270">
        <f t="shared" si="536"/>
        <v>0</v>
      </c>
      <c r="AP270">
        <f t="shared" si="536"/>
        <v>0</v>
      </c>
      <c r="AQ270">
        <f t="shared" si="536"/>
        <v>0</v>
      </c>
      <c r="AR270">
        <f t="shared" si="536"/>
        <v>0</v>
      </c>
      <c r="AS270">
        <f t="shared" si="536"/>
        <v>0</v>
      </c>
      <c r="AT270">
        <f t="shared" si="536"/>
        <v>0</v>
      </c>
      <c r="AU270">
        <f t="shared" si="536"/>
        <v>0</v>
      </c>
      <c r="BK270" s="340" t="str">
        <f>IF(ISNA(HLOOKUP(MAX($AY271:$BJ271),$AY271:$BJ272,2,FALSE)),"",IF(R271&gt;0,IF(COUNTIF($AY271:$BJ271,MAX($AY271:$BJ271))&gt;1,HLOOKUP(MAX($AY271:$BJ271),$AY271:$BJ272,2),HLOOKUP(MAX($AY271:$BJ271),$AY271:$BJ272,2,FALSE)),""))</f>
        <v/>
      </c>
      <c r="BL270" s="34">
        <f>IF(E272="",0,IF($Q272=E272,IF(COUNTIF(E272:$P272,E272)&gt;$R271,E270,$Q270),E270))</f>
        <v>0</v>
      </c>
      <c r="BM270" s="34">
        <f>IF(F272="",0,IF($Q272=F272,IF(COUNTIF(F272:$P272,F272)&gt;$R271,F270,$Q270),F270))</f>
        <v>0</v>
      </c>
      <c r="BN270" s="34">
        <f>IF(G272="",0,IF($Q272=G272,IF(COUNTIF(G272:$P272,G272)&gt;$R271,G270,$Q270),G270))</f>
        <v>0</v>
      </c>
      <c r="BO270" s="34">
        <f>IF(H272="",0,IF($Q272=H272,IF(COUNTIF(H272:$P272,H272)&gt;$R271,H270,$Q270),H270))</f>
        <v>0</v>
      </c>
      <c r="BP270" s="34">
        <f>IF(I272="",0,IF($Q272=I272,IF(COUNTIF(I272:$P272,I272)&gt;$R271,I270,$Q270),I270))</f>
        <v>0</v>
      </c>
      <c r="BQ270" s="34">
        <f>IF(J272="",0,IF($Q272=J272,IF(COUNTIF(J272:$P272,J272)&gt;$R271,J270,$Q270),J270))</f>
        <v>0</v>
      </c>
      <c r="BR270" s="34">
        <f>IF(K272="",0,IF($Q272=K272,IF(COUNTIF(K272:$P272,K272)&gt;$R271,K270,$Q270),K270))</f>
        <v>0</v>
      </c>
      <c r="BS270" s="34">
        <f>IF(L272="",0,IF($Q272=L272,IF(COUNTIF(L272:$P272,L272)&gt;$R271,L270,$Q270),L270))</f>
        <v>0</v>
      </c>
      <c r="BT270" s="34">
        <f>IF(M272="",0,IF($Q272=M272,IF(COUNTIF(M272:$P272,M272)&gt;$R271,M270,$Q270),M270))</f>
        <v>0</v>
      </c>
      <c r="BU270" s="34">
        <f>IF(N272="",0,IF($Q272=N272,IF(COUNTIF(N272:$P272,N272)&gt;$R271,N270,$Q270),N270))</f>
        <v>0</v>
      </c>
      <c r="BV270" s="34">
        <f>IF(O272="",0,IF($Q272=O272,IF(COUNTIF(O272:$P272,O272)&gt;$R271,O270,$Q270),O270))</f>
        <v>0</v>
      </c>
      <c r="BW270" s="34">
        <f>IF(P272="",0,IF($Q272=P272,IF(COUNTIF(P272:$P272,P272)&gt;$R271,P270,$Q270),P270))</f>
        <v>0</v>
      </c>
      <c r="BX270">
        <f>IF(P270="",IF(O270="",IF(N270="",IF(M270="",IF(L270="",IF(K270="",IF(J270="",IF(I270="",H270,I270),J270),K270),L270),M270),N270),O270),P270)</f>
        <v>0</v>
      </c>
    </row>
    <row r="271" spans="1:76" ht="12.75" customHeight="1" x14ac:dyDescent="0.2">
      <c r="A271" s="348"/>
      <c r="B271" s="351"/>
      <c r="C271" s="345"/>
      <c r="D271" s="176" t="s">
        <v>42</v>
      </c>
      <c r="E271" s="252"/>
      <c r="F271" s="252"/>
      <c r="G271" s="252"/>
      <c r="H271" s="252"/>
      <c r="I271" s="252"/>
      <c r="J271" s="252"/>
      <c r="K271" s="252"/>
      <c r="L271" s="252"/>
      <c r="M271" s="175"/>
      <c r="N271" s="175"/>
      <c r="O271" s="175"/>
      <c r="P271" s="175"/>
      <c r="Q271" s="183"/>
      <c r="R271" s="35">
        <f>IF(R270&lt;15,0,IF(R270&lt;30,1,IF(R270&lt;45,2,3)))</f>
        <v>0</v>
      </c>
      <c r="S271" s="342"/>
      <c r="AY271" t="str">
        <f t="shared" ref="AY271:BJ271" si="537">IF(AY272="","",COUNTIF($E272:$P272,AY272))</f>
        <v/>
      </c>
      <c r="AZ271" t="str">
        <f t="shared" si="537"/>
        <v/>
      </c>
      <c r="BA271" t="str">
        <f t="shared" si="537"/>
        <v/>
      </c>
      <c r="BB271" t="str">
        <f t="shared" si="537"/>
        <v/>
      </c>
      <c r="BC271" t="str">
        <f t="shared" si="537"/>
        <v/>
      </c>
      <c r="BD271" t="str">
        <f t="shared" si="537"/>
        <v/>
      </c>
      <c r="BE271" t="str">
        <f t="shared" si="537"/>
        <v/>
      </c>
      <c r="BF271" t="str">
        <f t="shared" si="537"/>
        <v/>
      </c>
      <c r="BG271" t="str">
        <f t="shared" si="537"/>
        <v/>
      </c>
      <c r="BH271" t="str">
        <f t="shared" si="537"/>
        <v/>
      </c>
      <c r="BI271" t="str">
        <f t="shared" si="537"/>
        <v/>
      </c>
      <c r="BJ271" t="str">
        <f t="shared" si="537"/>
        <v/>
      </c>
      <c r="BK271" s="340"/>
      <c r="BL271" s="34">
        <f>IF($Q272=E272,IF(COUNTIF(E272:$P272,E272)&gt;$R271,E271,$Q271),E271)</f>
        <v>0</v>
      </c>
      <c r="BM271" s="34">
        <f>IF($Q272=F272,IF(COUNTIF(F272:$P272,F272)&gt;$R271,F271,$Q271),F271)</f>
        <v>0</v>
      </c>
      <c r="BN271" s="34">
        <f>IF($Q272=G272,IF(COUNTIF(G272:$P272,G272)&gt;$R271,G271,$Q271),G271)</f>
        <v>0</v>
      </c>
      <c r="BO271" s="34">
        <f>IF($Q272=H272,IF(COUNTIF(H272:$P272,H272)&gt;$R271,H271,$Q271),H271)</f>
        <v>0</v>
      </c>
      <c r="BP271" s="34">
        <f>IF($Q272=I272,IF(COUNTIF(I272:$P272,I272)&gt;$R271,I271,$Q271),I271)</f>
        <v>0</v>
      </c>
      <c r="BQ271" s="34">
        <f>IF($Q272=J272,IF(COUNTIF(J272:$P272,J272)&gt;$R271,J271,$Q271),J271)</f>
        <v>0</v>
      </c>
      <c r="BR271" s="34">
        <f>IF($Q272=K272,IF(COUNTIF(K272:$P272,K272)&gt;$R271,K271,$Q271),K271)</f>
        <v>0</v>
      </c>
      <c r="BS271" s="34">
        <f>IF($Q272=L272,IF(COUNTIF(L272:$P272,L272)&gt;$R271,L271,$Q271),L271)</f>
        <v>0</v>
      </c>
      <c r="BT271" s="34">
        <f>IF($Q272=M272,IF(COUNTIF(M272:$P272,M272)&gt;$R271,M271,$Q271),M271)</f>
        <v>0</v>
      </c>
      <c r="BU271" s="34">
        <f>IF($Q272=N272,IF(COUNTIF(N272:$P272,N272)&gt;$R271,N271,$Q271),N271)</f>
        <v>0</v>
      </c>
      <c r="BV271" s="34">
        <f>IF($Q272=O272,IF(COUNTIF(O272:$P272,O272)&gt;$R271,O271,$Q271),O271)</f>
        <v>0</v>
      </c>
      <c r="BW271" s="34">
        <f>IF($Q272=P272,IF(COUNTIF(P272:$P272,P272)&gt;$R271,P271,$Q271),P271)</f>
        <v>0</v>
      </c>
      <c r="BX271" t="str">
        <f>IF(BX270="",IF(G270="",IF(F270="",E270,F270),G270),"")</f>
        <v/>
      </c>
    </row>
    <row r="272" spans="1:76" ht="12.75" customHeight="1" x14ac:dyDescent="0.2">
      <c r="A272" s="349"/>
      <c r="B272" s="352"/>
      <c r="C272" s="346"/>
      <c r="D272" s="177" t="s">
        <v>44</v>
      </c>
      <c r="E272" s="252" t="str">
        <f>IF(E270&gt;0,1,"")</f>
        <v/>
      </c>
      <c r="F272" s="252" t="str">
        <f t="shared" ref="F272:P272" si="538">IF(F270&gt;0,1,"")</f>
        <v/>
      </c>
      <c r="G272" s="252" t="str">
        <f t="shared" si="538"/>
        <v/>
      </c>
      <c r="H272" s="252" t="str">
        <f t="shared" si="538"/>
        <v/>
      </c>
      <c r="I272" s="252" t="str">
        <f t="shared" si="538"/>
        <v/>
      </c>
      <c r="J272" s="252" t="str">
        <f t="shared" si="538"/>
        <v/>
      </c>
      <c r="K272" s="252" t="str">
        <f t="shared" si="538"/>
        <v/>
      </c>
      <c r="L272" s="252" t="str">
        <f t="shared" si="538"/>
        <v/>
      </c>
      <c r="M272" s="175" t="str">
        <f t="shared" si="538"/>
        <v/>
      </c>
      <c r="N272" s="175" t="str">
        <f t="shared" si="538"/>
        <v/>
      </c>
      <c r="O272" s="175" t="str">
        <f t="shared" si="538"/>
        <v/>
      </c>
      <c r="P272" s="175" t="str">
        <f t="shared" si="538"/>
        <v/>
      </c>
      <c r="Q272" s="184" t="str">
        <f t="shared" ref="Q272" si="539">IF(BK270="","",BK270)</f>
        <v/>
      </c>
      <c r="R272" s="38" t="str">
        <f>IF(BK270="","",BK270)</f>
        <v/>
      </c>
      <c r="S272" s="343"/>
      <c r="AY272" t="str">
        <f>IF(E272="","",E272)</f>
        <v/>
      </c>
      <c r="AZ272" t="str">
        <f>IF(OR(E272=F272,COUNTIF($AY272:AY272,F272)&gt;0),"",F272)</f>
        <v/>
      </c>
      <c r="BA272" t="str">
        <f>IF(OR(F272=G272,COUNTIF($AY272:AZ272,G272)&gt;0),"",G272)</f>
        <v/>
      </c>
      <c r="BB272" t="str">
        <f>IF(OR(G272=H272,COUNTIF($AY272:BA272,H272)&gt;0),"",H272)</f>
        <v/>
      </c>
      <c r="BC272" t="str">
        <f>IF(OR(H272=I272,COUNTIF($AY272:BB272,I272)&gt;0),"",I272)</f>
        <v/>
      </c>
      <c r="BD272" t="str">
        <f>IF(OR(I272=J272,COUNTIF($AY272:BC272,J272)&gt;0),"",J272)</f>
        <v/>
      </c>
      <c r="BE272" t="str">
        <f>IF(OR(J272=K272,COUNTIF($AY272:BD272,K272)&gt;0),"",K272)</f>
        <v/>
      </c>
      <c r="BF272" t="str">
        <f>IF(OR(K272=L272,COUNTIF($AY272:BE272,L272)&gt;0),"",L272)</f>
        <v/>
      </c>
      <c r="BG272" t="str">
        <f>IF(OR(L272=M272,COUNTIF($AY272:BF272,M272)&gt;0),"",M272)</f>
        <v/>
      </c>
      <c r="BH272" t="str">
        <f>IF(OR(M272=N272,COUNTIF($AY272:BG272,N272)&gt;0),"",N272)</f>
        <v/>
      </c>
      <c r="BI272" t="str">
        <f>IF(OR(N272=O272,COUNTIF($AY272:BH272,O272)&gt;0),"",O272)</f>
        <v/>
      </c>
      <c r="BJ272" t="str">
        <f>IF(OR(O272=P272,COUNTIF($AY272:BI272,P272)&gt;0),"",P272)</f>
        <v/>
      </c>
      <c r="BK272" s="340"/>
      <c r="BL272" s="34" t="str">
        <f>IF($Q272=E272,IF(COUNTIF(E272:$P272,E272)&gt;$R271,E272,$Q272),E272)</f>
        <v/>
      </c>
      <c r="BM272" s="34" t="str">
        <f>IF($Q272=F272,IF(COUNTIF(F272:$P272,F272)&gt;$R271,F272,$Q272),F272)</f>
        <v/>
      </c>
      <c r="BN272" s="34" t="str">
        <f>IF($Q272=G272,IF(COUNTIF(G272:$P272,G272)&gt;$R271,G272,$Q272),G272)</f>
        <v/>
      </c>
      <c r="BO272" s="34" t="str">
        <f>IF($Q272=H272,IF(COUNTIF(H272:$P272,H272)&gt;$R271,H272,$Q272),H272)</f>
        <v/>
      </c>
      <c r="BP272" s="34" t="str">
        <f>IF($Q272=I272,IF(COUNTIF(I272:$P272,I272)&gt;$R271,I272,$Q272),I272)</f>
        <v/>
      </c>
      <c r="BQ272" s="34" t="str">
        <f>IF($Q272=J272,IF(COUNTIF(J272:$P272,J272)&gt;$R271,J272,$Q272),J272)</f>
        <v/>
      </c>
      <c r="BR272" s="34" t="str">
        <f>IF($Q272=K272,IF(COUNTIF(K272:$P272,K272)&gt;$R271,K272,$Q272),K272)</f>
        <v/>
      </c>
      <c r="BS272" s="34" t="str">
        <f>IF($Q272=L272,IF(COUNTIF(L272:$P272,L272)&gt;$R271,L272,$Q272),L272)</f>
        <v/>
      </c>
      <c r="BT272" s="34" t="str">
        <f>IF($Q272=M272,IF(COUNTIF(M272:$P272,M272)&gt;$R271,M272,$Q272),M272)</f>
        <v/>
      </c>
      <c r="BU272" s="34" t="str">
        <f>IF($Q272=N272,IF(COUNTIF(N272:$P272,N272)&gt;$R271,N272,$Q272),N272)</f>
        <v/>
      </c>
      <c r="BV272" s="34" t="str">
        <f>IF($Q272=O272,IF(COUNTIF(O272:$P272,O272)&gt;$R271,O272,$Q272),O272)</f>
        <v/>
      </c>
      <c r="BW272" s="34" t="str">
        <f>IF($Q272=P272,IF(COUNTIF(P272:$P272,P272)&gt;$R271,P272,$Q272),P272)</f>
        <v/>
      </c>
      <c r="BX272" t="str">
        <f>IF(BX270&gt;0,BX270,BX271)</f>
        <v/>
      </c>
    </row>
    <row r="273" spans="1:76" ht="12.75" customHeight="1" x14ac:dyDescent="0.2">
      <c r="A273" s="347">
        <v>91</v>
      </c>
      <c r="B273" s="350"/>
      <c r="C273" s="344"/>
      <c r="D273" s="176" t="s">
        <v>38</v>
      </c>
      <c r="E273" s="252"/>
      <c r="F273" s="252"/>
      <c r="G273" s="252"/>
      <c r="H273" s="252"/>
      <c r="I273" s="252"/>
      <c r="J273" s="252"/>
      <c r="K273" s="252"/>
      <c r="L273" s="252"/>
      <c r="M273" s="175"/>
      <c r="N273" s="175"/>
      <c r="O273" s="175"/>
      <c r="P273" s="175"/>
      <c r="Q273" s="183" t="str">
        <f t="shared" ref="Q273" si="540">IF(BK273="","",BX275)</f>
        <v/>
      </c>
      <c r="R273" s="172"/>
      <c r="S273" s="341" t="str">
        <f>IF((COUNTBLANK(E273:Q273)+COUNTBLANK(E274:Q274)+COUNTBLANK(E275:Q275))/3=COUNTBLANK(E273:Q273),"","Bitte alle drei Zeilen ausfüllen")</f>
        <v/>
      </c>
      <c r="W273">
        <f t="shared" ref="W273:AH273" si="541">IF(E273=4.5,E274,0)</f>
        <v>0</v>
      </c>
      <c r="X273">
        <f t="shared" si="541"/>
        <v>0</v>
      </c>
      <c r="Y273">
        <f t="shared" si="541"/>
        <v>0</v>
      </c>
      <c r="Z273">
        <f t="shared" si="541"/>
        <v>0</v>
      </c>
      <c r="AA273">
        <f t="shared" si="541"/>
        <v>0</v>
      </c>
      <c r="AB273">
        <f t="shared" si="541"/>
        <v>0</v>
      </c>
      <c r="AC273">
        <f t="shared" si="541"/>
        <v>0</v>
      </c>
      <c r="AD273">
        <f t="shared" si="541"/>
        <v>0</v>
      </c>
      <c r="AE273">
        <f t="shared" si="541"/>
        <v>0</v>
      </c>
      <c r="AF273">
        <f t="shared" si="541"/>
        <v>0</v>
      </c>
      <c r="AG273">
        <f t="shared" si="541"/>
        <v>0</v>
      </c>
      <c r="AH273">
        <f t="shared" si="541"/>
        <v>0</v>
      </c>
      <c r="AJ273">
        <f t="shared" ref="AJ273:AU273" si="542">IF(E273=4.5,1,0)</f>
        <v>0</v>
      </c>
      <c r="AK273">
        <f t="shared" si="542"/>
        <v>0</v>
      </c>
      <c r="AL273">
        <f t="shared" si="542"/>
        <v>0</v>
      </c>
      <c r="AM273">
        <f t="shared" si="542"/>
        <v>0</v>
      </c>
      <c r="AN273">
        <f t="shared" si="542"/>
        <v>0</v>
      </c>
      <c r="AO273">
        <f t="shared" si="542"/>
        <v>0</v>
      </c>
      <c r="AP273">
        <f t="shared" si="542"/>
        <v>0</v>
      </c>
      <c r="AQ273">
        <f t="shared" si="542"/>
        <v>0</v>
      </c>
      <c r="AR273">
        <f t="shared" si="542"/>
        <v>0</v>
      </c>
      <c r="AS273">
        <f t="shared" si="542"/>
        <v>0</v>
      </c>
      <c r="AT273">
        <f t="shared" si="542"/>
        <v>0</v>
      </c>
      <c r="AU273">
        <f t="shared" si="542"/>
        <v>0</v>
      </c>
      <c r="BK273" s="340" t="str">
        <f>IF(ISNA(HLOOKUP(MAX($AY274:$BJ274),$AY274:$BJ275,2,FALSE)),"",IF(R274&gt;0,IF(COUNTIF($AY274:$BJ274,MAX($AY274:$BJ274))&gt;1,HLOOKUP(MAX($AY274:$BJ274),$AY274:$BJ275,2),HLOOKUP(MAX($AY274:$BJ274),$AY274:$BJ275,2,FALSE)),""))</f>
        <v/>
      </c>
      <c r="BL273" s="34">
        <f>IF(E275="",0,IF($Q275=E275,IF(COUNTIF(E275:$P275,E275)&gt;$R274,E273,$Q273),E273))</f>
        <v>0</v>
      </c>
      <c r="BM273" s="34">
        <f>IF(F275="",0,IF($Q275=F275,IF(COUNTIF(F275:$P275,F275)&gt;$R274,F273,$Q273),F273))</f>
        <v>0</v>
      </c>
      <c r="BN273" s="34">
        <f>IF(G275="",0,IF($Q275=G275,IF(COUNTIF(G275:$P275,G275)&gt;$R274,G273,$Q273),G273))</f>
        <v>0</v>
      </c>
      <c r="BO273" s="34">
        <f>IF(H275="",0,IF($Q275=H275,IF(COUNTIF(H275:$P275,H275)&gt;$R274,H273,$Q273),H273))</f>
        <v>0</v>
      </c>
      <c r="BP273" s="34">
        <f>IF(I275="",0,IF($Q275=I275,IF(COUNTIF(I275:$P275,I275)&gt;$R274,I273,$Q273),I273))</f>
        <v>0</v>
      </c>
      <c r="BQ273" s="34">
        <f>IF(J275="",0,IF($Q275=J275,IF(COUNTIF(J275:$P275,J275)&gt;$R274,J273,$Q273),J273))</f>
        <v>0</v>
      </c>
      <c r="BR273" s="34">
        <f>IF(K275="",0,IF($Q275=K275,IF(COUNTIF(K275:$P275,K275)&gt;$R274,K273,$Q273),K273))</f>
        <v>0</v>
      </c>
      <c r="BS273" s="34">
        <f>IF(L275="",0,IF($Q275=L275,IF(COUNTIF(L275:$P275,L275)&gt;$R274,L273,$Q273),L273))</f>
        <v>0</v>
      </c>
      <c r="BT273" s="34">
        <f>IF(M275="",0,IF($Q275=M275,IF(COUNTIF(M275:$P275,M275)&gt;$R274,M273,$Q273),M273))</f>
        <v>0</v>
      </c>
      <c r="BU273" s="34">
        <f>IF(N275="",0,IF($Q275=N275,IF(COUNTIF(N275:$P275,N275)&gt;$R274,N273,$Q273),N273))</f>
        <v>0</v>
      </c>
      <c r="BV273" s="34">
        <f>IF(O275="",0,IF($Q275=O275,IF(COUNTIF(O275:$P275,O275)&gt;$R274,O273,$Q273),O273))</f>
        <v>0</v>
      </c>
      <c r="BW273" s="34">
        <f>IF(P275="",0,IF($Q275=P275,IF(COUNTIF(P275:$P275,P275)&gt;$R274,P273,$Q273),P273))</f>
        <v>0</v>
      </c>
      <c r="BX273">
        <f>IF(P273="",IF(O273="",IF(N273="",IF(M273="",IF(L273="",IF(K273="",IF(J273="",IF(I273="",H273,I273),J273),K273),L273),M273),N273),O273),P273)</f>
        <v>0</v>
      </c>
    </row>
    <row r="274" spans="1:76" ht="12.75" customHeight="1" x14ac:dyDescent="0.2">
      <c r="A274" s="348"/>
      <c r="B274" s="351"/>
      <c r="C274" s="345"/>
      <c r="D274" s="176" t="s">
        <v>42</v>
      </c>
      <c r="E274" s="252"/>
      <c r="F274" s="252"/>
      <c r="G274" s="252"/>
      <c r="H274" s="252"/>
      <c r="I274" s="252"/>
      <c r="J274" s="252"/>
      <c r="K274" s="252"/>
      <c r="L274" s="252"/>
      <c r="M274" s="175"/>
      <c r="N274" s="175"/>
      <c r="O274" s="175"/>
      <c r="P274" s="175"/>
      <c r="Q274" s="183"/>
      <c r="R274" s="35">
        <f>IF(R273&lt;15,0,IF(R273&lt;30,1,IF(R273&lt;45,2,3)))</f>
        <v>0</v>
      </c>
      <c r="S274" s="342"/>
      <c r="AY274" t="str">
        <f t="shared" ref="AY274:BJ274" si="543">IF(AY275="","",COUNTIF($E275:$P275,AY275))</f>
        <v/>
      </c>
      <c r="AZ274" t="str">
        <f t="shared" si="543"/>
        <v/>
      </c>
      <c r="BA274" t="str">
        <f t="shared" si="543"/>
        <v/>
      </c>
      <c r="BB274" t="str">
        <f t="shared" si="543"/>
        <v/>
      </c>
      <c r="BC274" t="str">
        <f t="shared" si="543"/>
        <v/>
      </c>
      <c r="BD274" t="str">
        <f t="shared" si="543"/>
        <v/>
      </c>
      <c r="BE274" t="str">
        <f t="shared" si="543"/>
        <v/>
      </c>
      <c r="BF274" t="str">
        <f t="shared" si="543"/>
        <v/>
      </c>
      <c r="BG274" t="str">
        <f t="shared" si="543"/>
        <v/>
      </c>
      <c r="BH274" t="str">
        <f t="shared" si="543"/>
        <v/>
      </c>
      <c r="BI274" t="str">
        <f t="shared" si="543"/>
        <v/>
      </c>
      <c r="BJ274" t="str">
        <f t="shared" si="543"/>
        <v/>
      </c>
      <c r="BK274" s="340"/>
      <c r="BL274" s="34">
        <f>IF($Q275=E275,IF(COUNTIF(E275:$P275,E275)&gt;$R274,E274,$Q274),E274)</f>
        <v>0</v>
      </c>
      <c r="BM274" s="34">
        <f>IF($Q275=F275,IF(COUNTIF(F275:$P275,F275)&gt;$R274,F274,$Q274),F274)</f>
        <v>0</v>
      </c>
      <c r="BN274" s="34">
        <f>IF($Q275=G275,IF(COUNTIF(G275:$P275,G275)&gt;$R274,G274,$Q274),G274)</f>
        <v>0</v>
      </c>
      <c r="BO274" s="34">
        <f>IF($Q275=H275,IF(COUNTIF(H275:$P275,H275)&gt;$R274,H274,$Q274),H274)</f>
        <v>0</v>
      </c>
      <c r="BP274" s="34">
        <f>IF($Q275=I275,IF(COUNTIF(I275:$P275,I275)&gt;$R274,I274,$Q274),I274)</f>
        <v>0</v>
      </c>
      <c r="BQ274" s="34">
        <f>IF($Q275=J275,IF(COUNTIF(J275:$P275,J275)&gt;$R274,J274,$Q274),J274)</f>
        <v>0</v>
      </c>
      <c r="BR274" s="34">
        <f>IF($Q275=K275,IF(COUNTIF(K275:$P275,K275)&gt;$R274,K274,$Q274),K274)</f>
        <v>0</v>
      </c>
      <c r="BS274" s="34">
        <f>IF($Q275=L275,IF(COUNTIF(L275:$P275,L275)&gt;$R274,L274,$Q274),L274)</f>
        <v>0</v>
      </c>
      <c r="BT274" s="34">
        <f>IF($Q275=M275,IF(COUNTIF(M275:$P275,M275)&gt;$R274,M274,$Q274),M274)</f>
        <v>0</v>
      </c>
      <c r="BU274" s="34">
        <f>IF($Q275=N275,IF(COUNTIF(N275:$P275,N275)&gt;$R274,N274,$Q274),N274)</f>
        <v>0</v>
      </c>
      <c r="BV274" s="34">
        <f>IF($Q275=O275,IF(COUNTIF(O275:$P275,O275)&gt;$R274,O274,$Q274),O274)</f>
        <v>0</v>
      </c>
      <c r="BW274" s="34">
        <f>IF($Q275=P275,IF(COUNTIF(P275:$P275,P275)&gt;$R274,P274,$Q274),P274)</f>
        <v>0</v>
      </c>
      <c r="BX274" t="str">
        <f>IF(BX273="",IF(G273="",IF(F273="",E273,F273),G273),"")</f>
        <v/>
      </c>
    </row>
    <row r="275" spans="1:76" ht="12.75" customHeight="1" x14ac:dyDescent="0.2">
      <c r="A275" s="349"/>
      <c r="B275" s="352"/>
      <c r="C275" s="346"/>
      <c r="D275" s="177" t="s">
        <v>44</v>
      </c>
      <c r="E275" s="252" t="str">
        <f>IF(E273&gt;0,1,"")</f>
        <v/>
      </c>
      <c r="F275" s="252" t="str">
        <f t="shared" ref="F275:P275" si="544">IF(F273&gt;0,1,"")</f>
        <v/>
      </c>
      <c r="G275" s="252" t="str">
        <f t="shared" si="544"/>
        <v/>
      </c>
      <c r="H275" s="252" t="str">
        <f t="shared" si="544"/>
        <v/>
      </c>
      <c r="I275" s="252" t="str">
        <f t="shared" si="544"/>
        <v/>
      </c>
      <c r="J275" s="252" t="str">
        <f t="shared" si="544"/>
        <v/>
      </c>
      <c r="K275" s="252" t="str">
        <f t="shared" si="544"/>
        <v/>
      </c>
      <c r="L275" s="252" t="str">
        <f t="shared" si="544"/>
        <v/>
      </c>
      <c r="M275" s="175" t="str">
        <f t="shared" si="544"/>
        <v/>
      </c>
      <c r="N275" s="175" t="str">
        <f t="shared" si="544"/>
        <v/>
      </c>
      <c r="O275" s="175" t="str">
        <f t="shared" si="544"/>
        <v/>
      </c>
      <c r="P275" s="175" t="str">
        <f t="shared" si="544"/>
        <v/>
      </c>
      <c r="Q275" s="184" t="str">
        <f t="shared" ref="Q275" si="545">IF(BK273="","",BK273)</f>
        <v/>
      </c>
      <c r="R275" s="38" t="str">
        <f>IF(BK273="","",BK273)</f>
        <v/>
      </c>
      <c r="S275" s="343"/>
      <c r="AY275" t="str">
        <f>IF(E275="","",E275)</f>
        <v/>
      </c>
      <c r="AZ275" t="str">
        <f>IF(OR(E275=F275,COUNTIF($AY275:AY275,F275)&gt;0),"",F275)</f>
        <v/>
      </c>
      <c r="BA275" t="str">
        <f>IF(OR(F275=G275,COUNTIF($AY275:AZ275,G275)&gt;0),"",G275)</f>
        <v/>
      </c>
      <c r="BB275" t="str">
        <f>IF(OR(G275=H275,COUNTIF($AY275:BA275,H275)&gt;0),"",H275)</f>
        <v/>
      </c>
      <c r="BC275" t="str">
        <f>IF(OR(H275=I275,COUNTIF($AY275:BB275,I275)&gt;0),"",I275)</f>
        <v/>
      </c>
      <c r="BD275" t="str">
        <f>IF(OR(I275=J275,COUNTIF($AY275:BC275,J275)&gt;0),"",J275)</f>
        <v/>
      </c>
      <c r="BE275" t="str">
        <f>IF(OR(J275=K275,COUNTIF($AY275:BD275,K275)&gt;0),"",K275)</f>
        <v/>
      </c>
      <c r="BF275" t="str">
        <f>IF(OR(K275=L275,COUNTIF($AY275:BE275,L275)&gt;0),"",L275)</f>
        <v/>
      </c>
      <c r="BG275" t="str">
        <f>IF(OR(L275=M275,COUNTIF($AY275:BF275,M275)&gt;0),"",M275)</f>
        <v/>
      </c>
      <c r="BH275" t="str">
        <f>IF(OR(M275=N275,COUNTIF($AY275:BG275,N275)&gt;0),"",N275)</f>
        <v/>
      </c>
      <c r="BI275" t="str">
        <f>IF(OR(N275=O275,COUNTIF($AY275:BH275,O275)&gt;0),"",O275)</f>
        <v/>
      </c>
      <c r="BJ275" t="str">
        <f>IF(OR(O275=P275,COUNTIF($AY275:BI275,P275)&gt;0),"",P275)</f>
        <v/>
      </c>
      <c r="BK275" s="340"/>
      <c r="BL275" s="34" t="str">
        <f>IF($Q275=E275,IF(COUNTIF(E275:$P275,E275)&gt;$R274,E275,$Q275),E275)</f>
        <v/>
      </c>
      <c r="BM275" s="34" t="str">
        <f>IF($Q275=F275,IF(COUNTIF(F275:$P275,F275)&gt;$R274,F275,$Q275),F275)</f>
        <v/>
      </c>
      <c r="BN275" s="34" t="str">
        <f>IF($Q275=G275,IF(COUNTIF(G275:$P275,G275)&gt;$R274,G275,$Q275),G275)</f>
        <v/>
      </c>
      <c r="BO275" s="34" t="str">
        <f>IF($Q275=H275,IF(COUNTIF(H275:$P275,H275)&gt;$R274,H275,$Q275),H275)</f>
        <v/>
      </c>
      <c r="BP275" s="34" t="str">
        <f>IF($Q275=I275,IF(COUNTIF(I275:$P275,I275)&gt;$R274,I275,$Q275),I275)</f>
        <v/>
      </c>
      <c r="BQ275" s="34" t="str">
        <f>IF($Q275=J275,IF(COUNTIF(J275:$P275,J275)&gt;$R274,J275,$Q275),J275)</f>
        <v/>
      </c>
      <c r="BR275" s="34" t="str">
        <f>IF($Q275=K275,IF(COUNTIF(K275:$P275,K275)&gt;$R274,K275,$Q275),K275)</f>
        <v/>
      </c>
      <c r="BS275" s="34" t="str">
        <f>IF($Q275=L275,IF(COUNTIF(L275:$P275,L275)&gt;$R274,L275,$Q275),L275)</f>
        <v/>
      </c>
      <c r="BT275" s="34" t="str">
        <f>IF($Q275=M275,IF(COUNTIF(M275:$P275,M275)&gt;$R274,M275,$Q275),M275)</f>
        <v/>
      </c>
      <c r="BU275" s="34" t="str">
        <f>IF($Q275=N275,IF(COUNTIF(N275:$P275,N275)&gt;$R274,N275,$Q275),N275)</f>
        <v/>
      </c>
      <c r="BV275" s="34" t="str">
        <f>IF($Q275=O275,IF(COUNTIF(O275:$P275,O275)&gt;$R274,O275,$Q275),O275)</f>
        <v/>
      </c>
      <c r="BW275" s="34" t="str">
        <f>IF($Q275=P275,IF(COUNTIF(P275:$P275,P275)&gt;$R274,P275,$Q275),P275)</f>
        <v/>
      </c>
      <c r="BX275" t="str">
        <f>IF(BX273&gt;0,BX273,BX274)</f>
        <v/>
      </c>
    </row>
    <row r="276" spans="1:76" ht="12.75" customHeight="1" x14ac:dyDescent="0.2">
      <c r="A276" s="347">
        <v>92</v>
      </c>
      <c r="B276" s="350"/>
      <c r="C276" s="344"/>
      <c r="D276" s="176" t="s">
        <v>38</v>
      </c>
      <c r="E276" s="252"/>
      <c r="F276" s="252"/>
      <c r="G276" s="252"/>
      <c r="H276" s="252"/>
      <c r="I276" s="252"/>
      <c r="J276" s="252"/>
      <c r="K276" s="252"/>
      <c r="L276" s="252"/>
      <c r="M276" s="175"/>
      <c r="N276" s="175"/>
      <c r="O276" s="175"/>
      <c r="P276" s="175"/>
      <c r="Q276" s="183" t="str">
        <f t="shared" ref="Q276" si="546">IF(BK276="","",BX278)</f>
        <v/>
      </c>
      <c r="R276" s="172"/>
      <c r="S276" s="341" t="str">
        <f>IF((COUNTBLANK(E276:Q276)+COUNTBLANK(E277:Q277)+COUNTBLANK(E278:Q278))/3=COUNTBLANK(E276:Q276),"","Bitte alle drei Zeilen ausfüllen")</f>
        <v/>
      </c>
      <c r="W276">
        <f t="shared" ref="W276:AH276" si="547">IF(E276=4.5,E277,0)</f>
        <v>0</v>
      </c>
      <c r="X276">
        <f t="shared" si="547"/>
        <v>0</v>
      </c>
      <c r="Y276">
        <f t="shared" si="547"/>
        <v>0</v>
      </c>
      <c r="Z276">
        <f t="shared" si="547"/>
        <v>0</v>
      </c>
      <c r="AA276">
        <f t="shared" si="547"/>
        <v>0</v>
      </c>
      <c r="AB276">
        <f t="shared" si="547"/>
        <v>0</v>
      </c>
      <c r="AC276">
        <f t="shared" si="547"/>
        <v>0</v>
      </c>
      <c r="AD276">
        <f t="shared" si="547"/>
        <v>0</v>
      </c>
      <c r="AE276">
        <f t="shared" si="547"/>
        <v>0</v>
      </c>
      <c r="AF276">
        <f t="shared" si="547"/>
        <v>0</v>
      </c>
      <c r="AG276">
        <f t="shared" si="547"/>
        <v>0</v>
      </c>
      <c r="AH276">
        <f t="shared" si="547"/>
        <v>0</v>
      </c>
      <c r="AJ276">
        <f t="shared" ref="AJ276:AU276" si="548">IF(E276=4.5,1,0)</f>
        <v>0</v>
      </c>
      <c r="AK276">
        <f t="shared" si="548"/>
        <v>0</v>
      </c>
      <c r="AL276">
        <f t="shared" si="548"/>
        <v>0</v>
      </c>
      <c r="AM276">
        <f t="shared" si="548"/>
        <v>0</v>
      </c>
      <c r="AN276">
        <f t="shared" si="548"/>
        <v>0</v>
      </c>
      <c r="AO276">
        <f t="shared" si="548"/>
        <v>0</v>
      </c>
      <c r="AP276">
        <f t="shared" si="548"/>
        <v>0</v>
      </c>
      <c r="AQ276">
        <f t="shared" si="548"/>
        <v>0</v>
      </c>
      <c r="AR276">
        <f t="shared" si="548"/>
        <v>0</v>
      </c>
      <c r="AS276">
        <f t="shared" si="548"/>
        <v>0</v>
      </c>
      <c r="AT276">
        <f t="shared" si="548"/>
        <v>0</v>
      </c>
      <c r="AU276">
        <f t="shared" si="548"/>
        <v>0</v>
      </c>
      <c r="BK276" s="340" t="str">
        <f>IF(ISNA(HLOOKUP(MAX($AY277:$BJ277),$AY277:$BJ278,2,FALSE)),"",IF(R277&gt;0,IF(COUNTIF($AY277:$BJ277,MAX($AY277:$BJ277))&gt;1,HLOOKUP(MAX($AY277:$BJ277),$AY277:$BJ278,2),HLOOKUP(MAX($AY277:$BJ277),$AY277:$BJ278,2,FALSE)),""))</f>
        <v/>
      </c>
      <c r="BL276" s="34">
        <f>IF(E278="",0,IF($Q278=E278,IF(COUNTIF(E278:$P278,E278)&gt;$R277,E276,$Q276),E276))</f>
        <v>0</v>
      </c>
      <c r="BM276" s="34">
        <f>IF(F278="",0,IF($Q278=F278,IF(COUNTIF(F278:$P278,F278)&gt;$R277,F276,$Q276),F276))</f>
        <v>0</v>
      </c>
      <c r="BN276" s="34">
        <f>IF(G278="",0,IF($Q278=G278,IF(COUNTIF(G278:$P278,G278)&gt;$R277,G276,$Q276),G276))</f>
        <v>0</v>
      </c>
      <c r="BO276" s="34">
        <f>IF(H278="",0,IF($Q278=H278,IF(COUNTIF(H278:$P278,H278)&gt;$R277,H276,$Q276),H276))</f>
        <v>0</v>
      </c>
      <c r="BP276" s="34">
        <f>IF(I278="",0,IF($Q278=I278,IF(COUNTIF(I278:$P278,I278)&gt;$R277,I276,$Q276),I276))</f>
        <v>0</v>
      </c>
      <c r="BQ276" s="34">
        <f>IF(J278="",0,IF($Q278=J278,IF(COUNTIF(J278:$P278,J278)&gt;$R277,J276,$Q276),J276))</f>
        <v>0</v>
      </c>
      <c r="BR276" s="34">
        <f>IF(K278="",0,IF($Q278=K278,IF(COUNTIF(K278:$P278,K278)&gt;$R277,K276,$Q276),K276))</f>
        <v>0</v>
      </c>
      <c r="BS276" s="34">
        <f>IF(L278="",0,IF($Q278=L278,IF(COUNTIF(L278:$P278,L278)&gt;$R277,L276,$Q276),L276))</f>
        <v>0</v>
      </c>
      <c r="BT276" s="34">
        <f>IF(M278="",0,IF($Q278=M278,IF(COUNTIF(M278:$P278,M278)&gt;$R277,M276,$Q276),M276))</f>
        <v>0</v>
      </c>
      <c r="BU276" s="34">
        <f>IF(N278="",0,IF($Q278=N278,IF(COUNTIF(N278:$P278,N278)&gt;$R277,N276,$Q276),N276))</f>
        <v>0</v>
      </c>
      <c r="BV276" s="34">
        <f>IF(O278="",0,IF($Q278=O278,IF(COUNTIF(O278:$P278,O278)&gt;$R277,O276,$Q276),O276))</f>
        <v>0</v>
      </c>
      <c r="BW276" s="34">
        <f>IF(P278="",0,IF($Q278=P278,IF(COUNTIF(P278:$P278,P278)&gt;$R277,P276,$Q276),P276))</f>
        <v>0</v>
      </c>
      <c r="BX276">
        <f>IF(P276="",IF(O276="",IF(N276="",IF(M276="",IF(L276="",IF(K276="",IF(J276="",IF(I276="",H276,I276),J276),K276),L276),M276),N276),O276),P276)</f>
        <v>0</v>
      </c>
    </row>
    <row r="277" spans="1:76" ht="12.75" customHeight="1" x14ac:dyDescent="0.2">
      <c r="A277" s="348"/>
      <c r="B277" s="351"/>
      <c r="C277" s="345"/>
      <c r="D277" s="176" t="s">
        <v>42</v>
      </c>
      <c r="E277" s="252"/>
      <c r="F277" s="252"/>
      <c r="G277" s="252"/>
      <c r="H277" s="252"/>
      <c r="I277" s="252"/>
      <c r="J277" s="252"/>
      <c r="K277" s="252"/>
      <c r="L277" s="252"/>
      <c r="M277" s="175"/>
      <c r="N277" s="175"/>
      <c r="O277" s="175"/>
      <c r="P277" s="175"/>
      <c r="Q277" s="183"/>
      <c r="R277" s="35">
        <f>IF(R276&lt;15,0,IF(R276&lt;30,1,IF(R276&lt;45,2,3)))</f>
        <v>0</v>
      </c>
      <c r="S277" s="342"/>
      <c r="AY277" t="str">
        <f t="shared" ref="AY277:BJ277" si="549">IF(AY278="","",COUNTIF($E278:$P278,AY278))</f>
        <v/>
      </c>
      <c r="AZ277" t="str">
        <f t="shared" si="549"/>
        <v/>
      </c>
      <c r="BA277" t="str">
        <f t="shared" si="549"/>
        <v/>
      </c>
      <c r="BB277" t="str">
        <f t="shared" si="549"/>
        <v/>
      </c>
      <c r="BC277" t="str">
        <f t="shared" si="549"/>
        <v/>
      </c>
      <c r="BD277" t="str">
        <f t="shared" si="549"/>
        <v/>
      </c>
      <c r="BE277" t="str">
        <f t="shared" si="549"/>
        <v/>
      </c>
      <c r="BF277" t="str">
        <f t="shared" si="549"/>
        <v/>
      </c>
      <c r="BG277" t="str">
        <f t="shared" si="549"/>
        <v/>
      </c>
      <c r="BH277" t="str">
        <f t="shared" si="549"/>
        <v/>
      </c>
      <c r="BI277" t="str">
        <f t="shared" si="549"/>
        <v/>
      </c>
      <c r="BJ277" t="str">
        <f t="shared" si="549"/>
        <v/>
      </c>
      <c r="BK277" s="340"/>
      <c r="BL277" s="34">
        <f>IF($Q278=E278,IF(COUNTIF(E278:$P278,E278)&gt;$R277,E277,$Q277),E277)</f>
        <v>0</v>
      </c>
      <c r="BM277" s="34">
        <f>IF($Q278=F278,IF(COUNTIF(F278:$P278,F278)&gt;$R277,F277,$Q277),F277)</f>
        <v>0</v>
      </c>
      <c r="BN277" s="34">
        <f>IF($Q278=G278,IF(COUNTIF(G278:$P278,G278)&gt;$R277,G277,$Q277),G277)</f>
        <v>0</v>
      </c>
      <c r="BO277" s="34">
        <f>IF($Q278=H278,IF(COUNTIF(H278:$P278,H278)&gt;$R277,H277,$Q277),H277)</f>
        <v>0</v>
      </c>
      <c r="BP277" s="34">
        <f>IF($Q278=I278,IF(COUNTIF(I278:$P278,I278)&gt;$R277,I277,$Q277),I277)</f>
        <v>0</v>
      </c>
      <c r="BQ277" s="34">
        <f>IF($Q278=J278,IF(COUNTIF(J278:$P278,J278)&gt;$R277,J277,$Q277),J277)</f>
        <v>0</v>
      </c>
      <c r="BR277" s="34">
        <f>IF($Q278=K278,IF(COUNTIF(K278:$P278,K278)&gt;$R277,K277,$Q277),K277)</f>
        <v>0</v>
      </c>
      <c r="BS277" s="34">
        <f>IF($Q278=L278,IF(COUNTIF(L278:$P278,L278)&gt;$R277,L277,$Q277),L277)</f>
        <v>0</v>
      </c>
      <c r="BT277" s="34">
        <f>IF($Q278=M278,IF(COUNTIF(M278:$P278,M278)&gt;$R277,M277,$Q277),M277)</f>
        <v>0</v>
      </c>
      <c r="BU277" s="34">
        <f>IF($Q278=N278,IF(COUNTIF(N278:$P278,N278)&gt;$R277,N277,$Q277),N277)</f>
        <v>0</v>
      </c>
      <c r="BV277" s="34">
        <f>IF($Q278=O278,IF(COUNTIF(O278:$P278,O278)&gt;$R277,O277,$Q277),O277)</f>
        <v>0</v>
      </c>
      <c r="BW277" s="34">
        <f>IF($Q278=P278,IF(COUNTIF(P278:$P278,P278)&gt;$R277,P277,$Q277),P277)</f>
        <v>0</v>
      </c>
      <c r="BX277" t="str">
        <f>IF(BX276="",IF(G276="",IF(F276="",E276,F276),G276),"")</f>
        <v/>
      </c>
    </row>
    <row r="278" spans="1:76" ht="12.75" customHeight="1" x14ac:dyDescent="0.2">
      <c r="A278" s="349"/>
      <c r="B278" s="352"/>
      <c r="C278" s="346"/>
      <c r="D278" s="177" t="s">
        <v>44</v>
      </c>
      <c r="E278" s="252" t="str">
        <f>IF(E276&gt;0,1,"")</f>
        <v/>
      </c>
      <c r="F278" s="252" t="str">
        <f t="shared" ref="F278:P278" si="550">IF(F276&gt;0,1,"")</f>
        <v/>
      </c>
      <c r="G278" s="252" t="str">
        <f t="shared" si="550"/>
        <v/>
      </c>
      <c r="H278" s="252" t="str">
        <f t="shared" si="550"/>
        <v/>
      </c>
      <c r="I278" s="252" t="str">
        <f t="shared" si="550"/>
        <v/>
      </c>
      <c r="J278" s="252" t="str">
        <f t="shared" si="550"/>
        <v/>
      </c>
      <c r="K278" s="252" t="str">
        <f t="shared" si="550"/>
        <v/>
      </c>
      <c r="L278" s="252" t="str">
        <f t="shared" si="550"/>
        <v/>
      </c>
      <c r="M278" s="175" t="str">
        <f t="shared" si="550"/>
        <v/>
      </c>
      <c r="N278" s="175" t="str">
        <f t="shared" si="550"/>
        <v/>
      </c>
      <c r="O278" s="175" t="str">
        <f t="shared" si="550"/>
        <v/>
      </c>
      <c r="P278" s="175" t="str">
        <f t="shared" si="550"/>
        <v/>
      </c>
      <c r="Q278" s="184" t="str">
        <f t="shared" ref="Q278" si="551">IF(BK276="","",BK276)</f>
        <v/>
      </c>
      <c r="R278" s="38" t="str">
        <f>IF(BK276="","",BK276)</f>
        <v/>
      </c>
      <c r="S278" s="343"/>
      <c r="AY278" t="str">
        <f>IF(E278="","",E278)</f>
        <v/>
      </c>
      <c r="AZ278" t="str">
        <f>IF(OR(E278=F278,COUNTIF($AY278:AY278,F278)&gt;0),"",F278)</f>
        <v/>
      </c>
      <c r="BA278" t="str">
        <f>IF(OR(F278=G278,COUNTIF($AY278:AZ278,G278)&gt;0),"",G278)</f>
        <v/>
      </c>
      <c r="BB278" t="str">
        <f>IF(OR(G278=H278,COUNTIF($AY278:BA278,H278)&gt;0),"",H278)</f>
        <v/>
      </c>
      <c r="BC278" t="str">
        <f>IF(OR(H278=I278,COUNTIF($AY278:BB278,I278)&gt;0),"",I278)</f>
        <v/>
      </c>
      <c r="BD278" t="str">
        <f>IF(OR(I278=J278,COUNTIF($AY278:BC278,J278)&gt;0),"",J278)</f>
        <v/>
      </c>
      <c r="BE278" t="str">
        <f>IF(OR(J278=K278,COUNTIF($AY278:BD278,K278)&gt;0),"",K278)</f>
        <v/>
      </c>
      <c r="BF278" t="str">
        <f>IF(OR(K278=L278,COUNTIF($AY278:BE278,L278)&gt;0),"",L278)</f>
        <v/>
      </c>
      <c r="BG278" t="str">
        <f>IF(OR(L278=M278,COUNTIF($AY278:BF278,M278)&gt;0),"",M278)</f>
        <v/>
      </c>
      <c r="BH278" t="str">
        <f>IF(OR(M278=N278,COUNTIF($AY278:BG278,N278)&gt;0),"",N278)</f>
        <v/>
      </c>
      <c r="BI278" t="str">
        <f>IF(OR(N278=O278,COUNTIF($AY278:BH278,O278)&gt;0),"",O278)</f>
        <v/>
      </c>
      <c r="BJ278" t="str">
        <f>IF(OR(O278=P278,COUNTIF($AY278:BI278,P278)&gt;0),"",P278)</f>
        <v/>
      </c>
      <c r="BK278" s="340"/>
      <c r="BL278" s="34" t="str">
        <f>IF($Q278=E278,IF(COUNTIF(E278:$P278,E278)&gt;$R277,E278,$Q278),E278)</f>
        <v/>
      </c>
      <c r="BM278" s="34" t="str">
        <f>IF($Q278=F278,IF(COUNTIF(F278:$P278,F278)&gt;$R277,F278,$Q278),F278)</f>
        <v/>
      </c>
      <c r="BN278" s="34" t="str">
        <f>IF($Q278=G278,IF(COUNTIF(G278:$P278,G278)&gt;$R277,G278,$Q278),G278)</f>
        <v/>
      </c>
      <c r="BO278" s="34" t="str">
        <f>IF($Q278=H278,IF(COUNTIF(H278:$P278,H278)&gt;$R277,H278,$Q278),H278)</f>
        <v/>
      </c>
      <c r="BP278" s="34" t="str">
        <f>IF($Q278=I278,IF(COUNTIF(I278:$P278,I278)&gt;$R277,I278,$Q278),I278)</f>
        <v/>
      </c>
      <c r="BQ278" s="34" t="str">
        <f>IF($Q278=J278,IF(COUNTIF(J278:$P278,J278)&gt;$R277,J278,$Q278),J278)</f>
        <v/>
      </c>
      <c r="BR278" s="34" t="str">
        <f>IF($Q278=K278,IF(COUNTIF(K278:$P278,K278)&gt;$R277,K278,$Q278),K278)</f>
        <v/>
      </c>
      <c r="BS278" s="34" t="str">
        <f>IF($Q278=L278,IF(COUNTIF(L278:$P278,L278)&gt;$R277,L278,$Q278),L278)</f>
        <v/>
      </c>
      <c r="BT278" s="34" t="str">
        <f>IF($Q278=M278,IF(COUNTIF(M278:$P278,M278)&gt;$R277,M278,$Q278),M278)</f>
        <v/>
      </c>
      <c r="BU278" s="34" t="str">
        <f>IF($Q278=N278,IF(COUNTIF(N278:$P278,N278)&gt;$R277,N278,$Q278),N278)</f>
        <v/>
      </c>
      <c r="BV278" s="34" t="str">
        <f>IF($Q278=O278,IF(COUNTIF(O278:$P278,O278)&gt;$R277,O278,$Q278),O278)</f>
        <v/>
      </c>
      <c r="BW278" s="34" t="str">
        <f>IF($Q278=P278,IF(COUNTIF(P278:$P278,P278)&gt;$R277,P278,$Q278),P278)</f>
        <v/>
      </c>
      <c r="BX278" t="str">
        <f>IF(BX276&gt;0,BX276,BX277)</f>
        <v/>
      </c>
    </row>
    <row r="279" spans="1:76" ht="12.75" customHeight="1" x14ac:dyDescent="0.2">
      <c r="A279" s="347">
        <v>93</v>
      </c>
      <c r="B279" s="350"/>
      <c r="C279" s="344"/>
      <c r="D279" s="176" t="s">
        <v>38</v>
      </c>
      <c r="E279" s="252"/>
      <c r="F279" s="252"/>
      <c r="G279" s="252"/>
      <c r="H279" s="252"/>
      <c r="I279" s="252"/>
      <c r="J279" s="252"/>
      <c r="K279" s="252"/>
      <c r="L279" s="252"/>
      <c r="M279" s="175"/>
      <c r="N279" s="175"/>
      <c r="O279" s="175"/>
      <c r="P279" s="175"/>
      <c r="Q279" s="183" t="str">
        <f t="shared" ref="Q279" si="552">IF(BK279="","",BX281)</f>
        <v/>
      </c>
      <c r="R279" s="172"/>
      <c r="S279" s="341" t="str">
        <f>IF((COUNTBLANK(E279:Q279)+COUNTBLANK(E280:Q280)+COUNTBLANK(E281:Q281))/3=COUNTBLANK(E279:Q279),"","Bitte alle drei Zeilen ausfüllen")</f>
        <v/>
      </c>
      <c r="W279">
        <f t="shared" ref="W279:AH279" si="553">IF(E279=4.5,E280,0)</f>
        <v>0</v>
      </c>
      <c r="X279">
        <f t="shared" si="553"/>
        <v>0</v>
      </c>
      <c r="Y279">
        <f t="shared" si="553"/>
        <v>0</v>
      </c>
      <c r="Z279">
        <f t="shared" si="553"/>
        <v>0</v>
      </c>
      <c r="AA279">
        <f t="shared" si="553"/>
        <v>0</v>
      </c>
      <c r="AB279">
        <f t="shared" si="553"/>
        <v>0</v>
      </c>
      <c r="AC279">
        <f t="shared" si="553"/>
        <v>0</v>
      </c>
      <c r="AD279">
        <f t="shared" si="553"/>
        <v>0</v>
      </c>
      <c r="AE279">
        <f t="shared" si="553"/>
        <v>0</v>
      </c>
      <c r="AF279">
        <f t="shared" si="553"/>
        <v>0</v>
      </c>
      <c r="AG279">
        <f t="shared" si="553"/>
        <v>0</v>
      </c>
      <c r="AH279">
        <f t="shared" si="553"/>
        <v>0</v>
      </c>
      <c r="AJ279">
        <f t="shared" ref="AJ279:AU279" si="554">IF(E279=4.5,1,0)</f>
        <v>0</v>
      </c>
      <c r="AK279">
        <f t="shared" si="554"/>
        <v>0</v>
      </c>
      <c r="AL279">
        <f t="shared" si="554"/>
        <v>0</v>
      </c>
      <c r="AM279">
        <f t="shared" si="554"/>
        <v>0</v>
      </c>
      <c r="AN279">
        <f t="shared" si="554"/>
        <v>0</v>
      </c>
      <c r="AO279">
        <f t="shared" si="554"/>
        <v>0</v>
      </c>
      <c r="AP279">
        <f t="shared" si="554"/>
        <v>0</v>
      </c>
      <c r="AQ279">
        <f t="shared" si="554"/>
        <v>0</v>
      </c>
      <c r="AR279">
        <f t="shared" si="554"/>
        <v>0</v>
      </c>
      <c r="AS279">
        <f t="shared" si="554"/>
        <v>0</v>
      </c>
      <c r="AT279">
        <f t="shared" si="554"/>
        <v>0</v>
      </c>
      <c r="AU279">
        <f t="shared" si="554"/>
        <v>0</v>
      </c>
      <c r="BK279" s="340" t="str">
        <f>IF(ISNA(HLOOKUP(MAX($AY280:$BJ280),$AY280:$BJ281,2,FALSE)),"",IF(R280&gt;0,IF(COUNTIF($AY280:$BJ280,MAX($AY280:$BJ280))&gt;1,HLOOKUP(MAX($AY280:$BJ280),$AY280:$BJ281,2),HLOOKUP(MAX($AY280:$BJ280),$AY280:$BJ281,2,FALSE)),""))</f>
        <v/>
      </c>
      <c r="BL279" s="34">
        <f>IF(E281="",0,IF($Q281=E281,IF(COUNTIF(E281:$P281,E281)&gt;$R280,E279,$Q279),E279))</f>
        <v>0</v>
      </c>
      <c r="BM279" s="34">
        <f>IF(F281="",0,IF($Q281=F281,IF(COUNTIF(F281:$P281,F281)&gt;$R280,F279,$Q279),F279))</f>
        <v>0</v>
      </c>
      <c r="BN279" s="34">
        <f>IF(G281="",0,IF($Q281=G281,IF(COUNTIF(G281:$P281,G281)&gt;$R280,G279,$Q279),G279))</f>
        <v>0</v>
      </c>
      <c r="BO279" s="34">
        <f>IF(H281="",0,IF($Q281=H281,IF(COUNTIF(H281:$P281,H281)&gt;$R280,H279,$Q279),H279))</f>
        <v>0</v>
      </c>
      <c r="BP279" s="34">
        <f>IF(I281="",0,IF($Q281=I281,IF(COUNTIF(I281:$P281,I281)&gt;$R280,I279,$Q279),I279))</f>
        <v>0</v>
      </c>
      <c r="BQ279" s="34">
        <f>IF(J281="",0,IF($Q281=J281,IF(COUNTIF(J281:$P281,J281)&gt;$R280,J279,$Q279),J279))</f>
        <v>0</v>
      </c>
      <c r="BR279" s="34">
        <f>IF(K281="",0,IF($Q281=K281,IF(COUNTIF(K281:$P281,K281)&gt;$R280,K279,$Q279),K279))</f>
        <v>0</v>
      </c>
      <c r="BS279" s="34">
        <f>IF(L281="",0,IF($Q281=L281,IF(COUNTIF(L281:$P281,L281)&gt;$R280,L279,$Q279),L279))</f>
        <v>0</v>
      </c>
      <c r="BT279" s="34">
        <f>IF(M281="",0,IF($Q281=M281,IF(COUNTIF(M281:$P281,M281)&gt;$R280,M279,$Q279),M279))</f>
        <v>0</v>
      </c>
      <c r="BU279" s="34">
        <f>IF(N281="",0,IF($Q281=N281,IF(COUNTIF(N281:$P281,N281)&gt;$R280,N279,$Q279),N279))</f>
        <v>0</v>
      </c>
      <c r="BV279" s="34">
        <f>IF(O281="",0,IF($Q281=O281,IF(COUNTIF(O281:$P281,O281)&gt;$R280,O279,$Q279),O279))</f>
        <v>0</v>
      </c>
      <c r="BW279" s="34">
        <f>IF(P281="",0,IF($Q281=P281,IF(COUNTIF(P281:$P281,P281)&gt;$R280,P279,$Q279),P279))</f>
        <v>0</v>
      </c>
      <c r="BX279">
        <f>IF(P279="",IF(O279="",IF(N279="",IF(M279="",IF(L279="",IF(K279="",IF(J279="",IF(I279="",H279,I279),J279),K279),L279),M279),N279),O279),P279)</f>
        <v>0</v>
      </c>
    </row>
    <row r="280" spans="1:76" ht="12.75" customHeight="1" x14ac:dyDescent="0.2">
      <c r="A280" s="348"/>
      <c r="B280" s="351"/>
      <c r="C280" s="345"/>
      <c r="D280" s="176" t="s">
        <v>42</v>
      </c>
      <c r="E280" s="252"/>
      <c r="F280" s="252"/>
      <c r="G280" s="252"/>
      <c r="H280" s="252"/>
      <c r="I280" s="252"/>
      <c r="J280" s="252"/>
      <c r="K280" s="252"/>
      <c r="L280" s="252"/>
      <c r="M280" s="175"/>
      <c r="N280" s="175"/>
      <c r="O280" s="175"/>
      <c r="P280" s="175"/>
      <c r="Q280" s="183"/>
      <c r="R280" s="35">
        <f>IF(R279&lt;15,0,IF(R279&lt;30,1,IF(R279&lt;45,2,3)))</f>
        <v>0</v>
      </c>
      <c r="S280" s="342"/>
      <c r="AY280" t="str">
        <f t="shared" ref="AY280:BJ280" si="555">IF(AY281="","",COUNTIF($E281:$P281,AY281))</f>
        <v/>
      </c>
      <c r="AZ280" t="str">
        <f t="shared" si="555"/>
        <v/>
      </c>
      <c r="BA280" t="str">
        <f t="shared" si="555"/>
        <v/>
      </c>
      <c r="BB280" t="str">
        <f t="shared" si="555"/>
        <v/>
      </c>
      <c r="BC280" t="str">
        <f t="shared" si="555"/>
        <v/>
      </c>
      <c r="BD280" t="str">
        <f t="shared" si="555"/>
        <v/>
      </c>
      <c r="BE280" t="str">
        <f t="shared" si="555"/>
        <v/>
      </c>
      <c r="BF280" t="str">
        <f t="shared" si="555"/>
        <v/>
      </c>
      <c r="BG280" t="str">
        <f t="shared" si="555"/>
        <v/>
      </c>
      <c r="BH280" t="str">
        <f t="shared" si="555"/>
        <v/>
      </c>
      <c r="BI280" t="str">
        <f t="shared" si="555"/>
        <v/>
      </c>
      <c r="BJ280" t="str">
        <f t="shared" si="555"/>
        <v/>
      </c>
      <c r="BK280" s="340"/>
      <c r="BL280" s="34">
        <f>IF($Q281=E281,IF(COUNTIF(E281:$P281,E281)&gt;$R280,E280,$Q280),E280)</f>
        <v>0</v>
      </c>
      <c r="BM280" s="34">
        <f>IF($Q281=F281,IF(COUNTIF(F281:$P281,F281)&gt;$R280,F280,$Q280),F280)</f>
        <v>0</v>
      </c>
      <c r="BN280" s="34">
        <f>IF($Q281=G281,IF(COUNTIF(G281:$P281,G281)&gt;$R280,G280,$Q280),G280)</f>
        <v>0</v>
      </c>
      <c r="BO280" s="34">
        <f>IF($Q281=H281,IF(COUNTIF(H281:$P281,H281)&gt;$R280,H280,$Q280),H280)</f>
        <v>0</v>
      </c>
      <c r="BP280" s="34">
        <f>IF($Q281=I281,IF(COUNTIF(I281:$P281,I281)&gt;$R280,I280,$Q280),I280)</f>
        <v>0</v>
      </c>
      <c r="BQ280" s="34">
        <f>IF($Q281=J281,IF(COUNTIF(J281:$P281,J281)&gt;$R280,J280,$Q280),J280)</f>
        <v>0</v>
      </c>
      <c r="BR280" s="34">
        <f>IF($Q281=K281,IF(COUNTIF(K281:$P281,K281)&gt;$R280,K280,$Q280),K280)</f>
        <v>0</v>
      </c>
      <c r="BS280" s="34">
        <f>IF($Q281=L281,IF(COUNTIF(L281:$P281,L281)&gt;$R280,L280,$Q280),L280)</f>
        <v>0</v>
      </c>
      <c r="BT280" s="34">
        <f>IF($Q281=M281,IF(COUNTIF(M281:$P281,M281)&gt;$R280,M280,$Q280),M280)</f>
        <v>0</v>
      </c>
      <c r="BU280" s="34">
        <f>IF($Q281=N281,IF(COUNTIF(N281:$P281,N281)&gt;$R280,N280,$Q280),N280)</f>
        <v>0</v>
      </c>
      <c r="BV280" s="34">
        <f>IF($Q281=O281,IF(COUNTIF(O281:$P281,O281)&gt;$R280,O280,$Q280),O280)</f>
        <v>0</v>
      </c>
      <c r="BW280" s="34">
        <f>IF($Q281=P281,IF(COUNTIF(P281:$P281,P281)&gt;$R280,P280,$Q280),P280)</f>
        <v>0</v>
      </c>
      <c r="BX280" t="str">
        <f>IF(BX279="",IF(G279="",IF(F279="",E279,F279),G279),"")</f>
        <v/>
      </c>
    </row>
    <row r="281" spans="1:76" ht="12.75" customHeight="1" x14ac:dyDescent="0.2">
      <c r="A281" s="349"/>
      <c r="B281" s="352"/>
      <c r="C281" s="346"/>
      <c r="D281" s="177" t="s">
        <v>44</v>
      </c>
      <c r="E281" s="252" t="str">
        <f>IF(E279&gt;0,1,"")</f>
        <v/>
      </c>
      <c r="F281" s="252" t="str">
        <f t="shared" ref="F281:P281" si="556">IF(F279&gt;0,1,"")</f>
        <v/>
      </c>
      <c r="G281" s="252" t="str">
        <f t="shared" si="556"/>
        <v/>
      </c>
      <c r="H281" s="252" t="str">
        <f t="shared" si="556"/>
        <v/>
      </c>
      <c r="I281" s="252" t="str">
        <f t="shared" si="556"/>
        <v/>
      </c>
      <c r="J281" s="252" t="str">
        <f t="shared" si="556"/>
        <v/>
      </c>
      <c r="K281" s="252" t="str">
        <f t="shared" si="556"/>
        <v/>
      </c>
      <c r="L281" s="252" t="str">
        <f t="shared" si="556"/>
        <v/>
      </c>
      <c r="M281" s="175" t="str">
        <f t="shared" si="556"/>
        <v/>
      </c>
      <c r="N281" s="175" t="str">
        <f t="shared" si="556"/>
        <v/>
      </c>
      <c r="O281" s="175" t="str">
        <f t="shared" si="556"/>
        <v/>
      </c>
      <c r="P281" s="175" t="str">
        <f t="shared" si="556"/>
        <v/>
      </c>
      <c r="Q281" s="184" t="str">
        <f t="shared" ref="Q281" si="557">IF(BK279="","",BK279)</f>
        <v/>
      </c>
      <c r="R281" s="38" t="str">
        <f>IF(BK279="","",BK279)</f>
        <v/>
      </c>
      <c r="S281" s="343"/>
      <c r="AY281" t="str">
        <f>IF(E281="","",E281)</f>
        <v/>
      </c>
      <c r="AZ281" t="str">
        <f>IF(OR(E281=F281,COUNTIF($AY281:AY281,F281)&gt;0),"",F281)</f>
        <v/>
      </c>
      <c r="BA281" t="str">
        <f>IF(OR(F281=G281,COUNTIF($AY281:AZ281,G281)&gt;0),"",G281)</f>
        <v/>
      </c>
      <c r="BB281" t="str">
        <f>IF(OR(G281=H281,COUNTIF($AY281:BA281,H281)&gt;0),"",H281)</f>
        <v/>
      </c>
      <c r="BC281" t="str">
        <f>IF(OR(H281=I281,COUNTIF($AY281:BB281,I281)&gt;0),"",I281)</f>
        <v/>
      </c>
      <c r="BD281" t="str">
        <f>IF(OR(I281=J281,COUNTIF($AY281:BC281,J281)&gt;0),"",J281)</f>
        <v/>
      </c>
      <c r="BE281" t="str">
        <f>IF(OR(J281=K281,COUNTIF($AY281:BD281,K281)&gt;0),"",K281)</f>
        <v/>
      </c>
      <c r="BF281" t="str">
        <f>IF(OR(K281=L281,COUNTIF($AY281:BE281,L281)&gt;0),"",L281)</f>
        <v/>
      </c>
      <c r="BG281" t="str">
        <f>IF(OR(L281=M281,COUNTIF($AY281:BF281,M281)&gt;0),"",M281)</f>
        <v/>
      </c>
      <c r="BH281" t="str">
        <f>IF(OR(M281=N281,COUNTIF($AY281:BG281,N281)&gt;0),"",N281)</f>
        <v/>
      </c>
      <c r="BI281" t="str">
        <f>IF(OR(N281=O281,COUNTIF($AY281:BH281,O281)&gt;0),"",O281)</f>
        <v/>
      </c>
      <c r="BJ281" t="str">
        <f>IF(OR(O281=P281,COUNTIF($AY281:BI281,P281)&gt;0),"",P281)</f>
        <v/>
      </c>
      <c r="BK281" s="340"/>
      <c r="BL281" s="34" t="str">
        <f>IF($Q281=E281,IF(COUNTIF(E281:$P281,E281)&gt;$R280,E281,$Q281),E281)</f>
        <v/>
      </c>
      <c r="BM281" s="34" t="str">
        <f>IF($Q281=F281,IF(COUNTIF(F281:$P281,F281)&gt;$R280,F281,$Q281),F281)</f>
        <v/>
      </c>
      <c r="BN281" s="34" t="str">
        <f>IF($Q281=G281,IF(COUNTIF(G281:$P281,G281)&gt;$R280,G281,$Q281),G281)</f>
        <v/>
      </c>
      <c r="BO281" s="34" t="str">
        <f>IF($Q281=H281,IF(COUNTIF(H281:$P281,H281)&gt;$R280,H281,$Q281),H281)</f>
        <v/>
      </c>
      <c r="BP281" s="34" t="str">
        <f>IF($Q281=I281,IF(COUNTIF(I281:$P281,I281)&gt;$R280,I281,$Q281),I281)</f>
        <v/>
      </c>
      <c r="BQ281" s="34" t="str">
        <f>IF($Q281=J281,IF(COUNTIF(J281:$P281,J281)&gt;$R280,J281,$Q281),J281)</f>
        <v/>
      </c>
      <c r="BR281" s="34" t="str">
        <f>IF($Q281=K281,IF(COUNTIF(K281:$P281,K281)&gt;$R280,K281,$Q281),K281)</f>
        <v/>
      </c>
      <c r="BS281" s="34" t="str">
        <f>IF($Q281=L281,IF(COUNTIF(L281:$P281,L281)&gt;$R280,L281,$Q281),L281)</f>
        <v/>
      </c>
      <c r="BT281" s="34" t="str">
        <f>IF($Q281=M281,IF(COUNTIF(M281:$P281,M281)&gt;$R280,M281,$Q281),M281)</f>
        <v/>
      </c>
      <c r="BU281" s="34" t="str">
        <f>IF($Q281=N281,IF(COUNTIF(N281:$P281,N281)&gt;$R280,N281,$Q281),N281)</f>
        <v/>
      </c>
      <c r="BV281" s="34" t="str">
        <f>IF($Q281=O281,IF(COUNTIF(O281:$P281,O281)&gt;$R280,O281,$Q281),O281)</f>
        <v/>
      </c>
      <c r="BW281" s="34" t="str">
        <f>IF($Q281=P281,IF(COUNTIF(P281:$P281,P281)&gt;$R280,P281,$Q281),P281)</f>
        <v/>
      </c>
      <c r="BX281" t="str">
        <f>IF(BX279&gt;0,BX279,BX280)</f>
        <v/>
      </c>
    </row>
    <row r="282" spans="1:76" ht="12.75" customHeight="1" x14ac:dyDescent="0.2">
      <c r="A282" s="347">
        <v>94</v>
      </c>
      <c r="B282" s="350"/>
      <c r="C282" s="344"/>
      <c r="D282" s="176" t="s">
        <v>38</v>
      </c>
      <c r="E282" s="252"/>
      <c r="F282" s="252"/>
      <c r="G282" s="252"/>
      <c r="H282" s="252"/>
      <c r="I282" s="252"/>
      <c r="J282" s="252"/>
      <c r="K282" s="252"/>
      <c r="L282" s="252"/>
      <c r="M282" s="175"/>
      <c r="N282" s="175"/>
      <c r="O282" s="175"/>
      <c r="P282" s="175"/>
      <c r="Q282" s="183" t="str">
        <f t="shared" ref="Q282" si="558">IF(BK282="","",BX284)</f>
        <v/>
      </c>
      <c r="R282" s="172"/>
      <c r="S282" s="341" t="str">
        <f>IF((COUNTBLANK(E282:Q282)+COUNTBLANK(E283:Q283)+COUNTBLANK(E284:Q284))/3=COUNTBLANK(E282:Q282),"","Bitte alle drei Zeilen ausfüllen")</f>
        <v/>
      </c>
      <c r="W282">
        <f t="shared" ref="W282:AH282" si="559">IF(E282=4.5,E283,0)</f>
        <v>0</v>
      </c>
      <c r="X282">
        <f t="shared" si="559"/>
        <v>0</v>
      </c>
      <c r="Y282">
        <f t="shared" si="559"/>
        <v>0</v>
      </c>
      <c r="Z282">
        <f t="shared" si="559"/>
        <v>0</v>
      </c>
      <c r="AA282">
        <f t="shared" si="559"/>
        <v>0</v>
      </c>
      <c r="AB282">
        <f t="shared" si="559"/>
        <v>0</v>
      </c>
      <c r="AC282">
        <f t="shared" si="559"/>
        <v>0</v>
      </c>
      <c r="AD282">
        <f t="shared" si="559"/>
        <v>0</v>
      </c>
      <c r="AE282">
        <f t="shared" si="559"/>
        <v>0</v>
      </c>
      <c r="AF282">
        <f t="shared" si="559"/>
        <v>0</v>
      </c>
      <c r="AG282">
        <f t="shared" si="559"/>
        <v>0</v>
      </c>
      <c r="AH282">
        <f t="shared" si="559"/>
        <v>0</v>
      </c>
      <c r="AJ282">
        <f t="shared" ref="AJ282:AU282" si="560">IF(E282=4.5,1,0)</f>
        <v>0</v>
      </c>
      <c r="AK282">
        <f t="shared" si="560"/>
        <v>0</v>
      </c>
      <c r="AL282">
        <f t="shared" si="560"/>
        <v>0</v>
      </c>
      <c r="AM282">
        <f t="shared" si="560"/>
        <v>0</v>
      </c>
      <c r="AN282">
        <f t="shared" si="560"/>
        <v>0</v>
      </c>
      <c r="AO282">
        <f t="shared" si="560"/>
        <v>0</v>
      </c>
      <c r="AP282">
        <f t="shared" si="560"/>
        <v>0</v>
      </c>
      <c r="AQ282">
        <f t="shared" si="560"/>
        <v>0</v>
      </c>
      <c r="AR282">
        <f t="shared" si="560"/>
        <v>0</v>
      </c>
      <c r="AS282">
        <f t="shared" si="560"/>
        <v>0</v>
      </c>
      <c r="AT282">
        <f t="shared" si="560"/>
        <v>0</v>
      </c>
      <c r="AU282">
        <f t="shared" si="560"/>
        <v>0</v>
      </c>
      <c r="BK282" s="340" t="str">
        <f>IF(ISNA(HLOOKUP(MAX($AY283:$BJ283),$AY283:$BJ284,2,FALSE)),"",IF(R283&gt;0,IF(COUNTIF($AY283:$BJ283,MAX($AY283:$BJ283))&gt;1,HLOOKUP(MAX($AY283:$BJ283),$AY283:$BJ284,2),HLOOKUP(MAX($AY283:$BJ283),$AY283:$BJ284,2,FALSE)),""))</f>
        <v/>
      </c>
      <c r="BL282" s="34">
        <f>IF(E284="",0,IF($Q284=E284,IF(COUNTIF(E284:$P284,E284)&gt;$R283,E282,$Q282),E282))</f>
        <v>0</v>
      </c>
      <c r="BM282" s="34">
        <f>IF(F284="",0,IF($Q284=F284,IF(COUNTIF(F284:$P284,F284)&gt;$R283,F282,$Q282),F282))</f>
        <v>0</v>
      </c>
      <c r="BN282" s="34">
        <f>IF(G284="",0,IF($Q284=G284,IF(COUNTIF(G284:$P284,G284)&gt;$R283,G282,$Q282),G282))</f>
        <v>0</v>
      </c>
      <c r="BO282" s="34">
        <f>IF(H284="",0,IF($Q284=H284,IF(COUNTIF(H284:$P284,H284)&gt;$R283,H282,$Q282),H282))</f>
        <v>0</v>
      </c>
      <c r="BP282" s="34">
        <f>IF(I284="",0,IF($Q284=I284,IF(COUNTIF(I284:$P284,I284)&gt;$R283,I282,$Q282),I282))</f>
        <v>0</v>
      </c>
      <c r="BQ282" s="34">
        <f>IF(J284="",0,IF($Q284=J284,IF(COUNTIF(J284:$P284,J284)&gt;$R283,J282,$Q282),J282))</f>
        <v>0</v>
      </c>
      <c r="BR282" s="34">
        <f>IF(K284="",0,IF($Q284=K284,IF(COUNTIF(K284:$P284,K284)&gt;$R283,K282,$Q282),K282))</f>
        <v>0</v>
      </c>
      <c r="BS282" s="34">
        <f>IF(L284="",0,IF($Q284=L284,IF(COUNTIF(L284:$P284,L284)&gt;$R283,L282,$Q282),L282))</f>
        <v>0</v>
      </c>
      <c r="BT282" s="34">
        <f>IF(M284="",0,IF($Q284=M284,IF(COUNTIF(M284:$P284,M284)&gt;$R283,M282,$Q282),M282))</f>
        <v>0</v>
      </c>
      <c r="BU282" s="34">
        <f>IF(N284="",0,IF($Q284=N284,IF(COUNTIF(N284:$P284,N284)&gt;$R283,N282,$Q282),N282))</f>
        <v>0</v>
      </c>
      <c r="BV282" s="34">
        <f>IF(O284="",0,IF($Q284=O284,IF(COUNTIF(O284:$P284,O284)&gt;$R283,O282,$Q282),O282))</f>
        <v>0</v>
      </c>
      <c r="BW282" s="34">
        <f>IF(P284="",0,IF($Q284=P284,IF(COUNTIF(P284:$P284,P284)&gt;$R283,P282,$Q282),P282))</f>
        <v>0</v>
      </c>
      <c r="BX282">
        <f>IF(P282="",IF(O282="",IF(N282="",IF(M282="",IF(L282="",IF(K282="",IF(J282="",IF(I282="",H282,I282),J282),K282),L282),M282),N282),O282),P282)</f>
        <v>0</v>
      </c>
    </row>
    <row r="283" spans="1:76" ht="12.75" customHeight="1" x14ac:dyDescent="0.2">
      <c r="A283" s="348"/>
      <c r="B283" s="351"/>
      <c r="C283" s="345"/>
      <c r="D283" s="176" t="s">
        <v>42</v>
      </c>
      <c r="E283" s="252"/>
      <c r="F283" s="252"/>
      <c r="G283" s="252"/>
      <c r="H283" s="252"/>
      <c r="I283" s="252"/>
      <c r="J283" s="252"/>
      <c r="K283" s="252"/>
      <c r="L283" s="252"/>
      <c r="M283" s="175"/>
      <c r="N283" s="175"/>
      <c r="O283" s="175"/>
      <c r="P283" s="175"/>
      <c r="Q283" s="183"/>
      <c r="R283" s="35">
        <f>IF(R282&lt;15,0,IF(R282&lt;30,1,IF(R282&lt;45,2,3)))</f>
        <v>0</v>
      </c>
      <c r="S283" s="342"/>
      <c r="AY283" t="str">
        <f t="shared" ref="AY283:BJ283" si="561">IF(AY284="","",COUNTIF($E284:$P284,AY284))</f>
        <v/>
      </c>
      <c r="AZ283" t="str">
        <f t="shared" si="561"/>
        <v/>
      </c>
      <c r="BA283" t="str">
        <f t="shared" si="561"/>
        <v/>
      </c>
      <c r="BB283" t="str">
        <f t="shared" si="561"/>
        <v/>
      </c>
      <c r="BC283" t="str">
        <f t="shared" si="561"/>
        <v/>
      </c>
      <c r="BD283" t="str">
        <f t="shared" si="561"/>
        <v/>
      </c>
      <c r="BE283" t="str">
        <f t="shared" si="561"/>
        <v/>
      </c>
      <c r="BF283" t="str">
        <f t="shared" si="561"/>
        <v/>
      </c>
      <c r="BG283" t="str">
        <f t="shared" si="561"/>
        <v/>
      </c>
      <c r="BH283" t="str">
        <f t="shared" si="561"/>
        <v/>
      </c>
      <c r="BI283" t="str">
        <f t="shared" si="561"/>
        <v/>
      </c>
      <c r="BJ283" t="str">
        <f t="shared" si="561"/>
        <v/>
      </c>
      <c r="BK283" s="340"/>
      <c r="BL283" s="34">
        <f>IF($Q284=E284,IF(COUNTIF(E284:$P284,E284)&gt;$R283,E283,$Q283),E283)</f>
        <v>0</v>
      </c>
      <c r="BM283" s="34">
        <f>IF($Q284=F284,IF(COUNTIF(F284:$P284,F284)&gt;$R283,F283,$Q283),F283)</f>
        <v>0</v>
      </c>
      <c r="BN283" s="34">
        <f>IF($Q284=G284,IF(COUNTIF(G284:$P284,G284)&gt;$R283,G283,$Q283),G283)</f>
        <v>0</v>
      </c>
      <c r="BO283" s="34">
        <f>IF($Q284=H284,IF(COUNTIF(H284:$P284,H284)&gt;$R283,H283,$Q283),H283)</f>
        <v>0</v>
      </c>
      <c r="BP283" s="34">
        <f>IF($Q284=I284,IF(COUNTIF(I284:$P284,I284)&gt;$R283,I283,$Q283),I283)</f>
        <v>0</v>
      </c>
      <c r="BQ283" s="34">
        <f>IF($Q284=J284,IF(COUNTIF(J284:$P284,J284)&gt;$R283,J283,$Q283),J283)</f>
        <v>0</v>
      </c>
      <c r="BR283" s="34">
        <f>IF($Q284=K284,IF(COUNTIF(K284:$P284,K284)&gt;$R283,K283,$Q283),K283)</f>
        <v>0</v>
      </c>
      <c r="BS283" s="34">
        <f>IF($Q284=L284,IF(COUNTIF(L284:$P284,L284)&gt;$R283,L283,$Q283),L283)</f>
        <v>0</v>
      </c>
      <c r="BT283" s="34">
        <f>IF($Q284=M284,IF(COUNTIF(M284:$P284,M284)&gt;$R283,M283,$Q283),M283)</f>
        <v>0</v>
      </c>
      <c r="BU283" s="34">
        <f>IF($Q284=N284,IF(COUNTIF(N284:$P284,N284)&gt;$R283,N283,$Q283),N283)</f>
        <v>0</v>
      </c>
      <c r="BV283" s="34">
        <f>IF($Q284=O284,IF(COUNTIF(O284:$P284,O284)&gt;$R283,O283,$Q283),O283)</f>
        <v>0</v>
      </c>
      <c r="BW283" s="34">
        <f>IF($Q284=P284,IF(COUNTIF(P284:$P284,P284)&gt;$R283,P283,$Q283),P283)</f>
        <v>0</v>
      </c>
      <c r="BX283" t="str">
        <f>IF(BX282="",IF(G282="",IF(F282="",E282,F282),G282),"")</f>
        <v/>
      </c>
    </row>
    <row r="284" spans="1:76" ht="12.75" customHeight="1" x14ac:dyDescent="0.2">
      <c r="A284" s="349"/>
      <c r="B284" s="352"/>
      <c r="C284" s="346"/>
      <c r="D284" s="177" t="s">
        <v>44</v>
      </c>
      <c r="E284" s="252" t="str">
        <f>IF(E282&gt;0,1,"")</f>
        <v/>
      </c>
      <c r="F284" s="252" t="str">
        <f t="shared" ref="F284:P284" si="562">IF(F282&gt;0,1,"")</f>
        <v/>
      </c>
      <c r="G284" s="252" t="str">
        <f t="shared" si="562"/>
        <v/>
      </c>
      <c r="H284" s="252" t="str">
        <f t="shared" si="562"/>
        <v/>
      </c>
      <c r="I284" s="252" t="str">
        <f t="shared" si="562"/>
        <v/>
      </c>
      <c r="J284" s="252" t="str">
        <f t="shared" si="562"/>
        <v/>
      </c>
      <c r="K284" s="252" t="str">
        <f t="shared" si="562"/>
        <v/>
      </c>
      <c r="L284" s="252" t="str">
        <f t="shared" si="562"/>
        <v/>
      </c>
      <c r="M284" s="175" t="str">
        <f t="shared" si="562"/>
        <v/>
      </c>
      <c r="N284" s="175" t="str">
        <f t="shared" si="562"/>
        <v/>
      </c>
      <c r="O284" s="175" t="str">
        <f t="shared" si="562"/>
        <v/>
      </c>
      <c r="P284" s="175" t="str">
        <f t="shared" si="562"/>
        <v/>
      </c>
      <c r="Q284" s="184" t="str">
        <f t="shared" ref="Q284" si="563">IF(BK282="","",BK282)</f>
        <v/>
      </c>
      <c r="R284" s="38" t="str">
        <f>IF(BK282="","",BK282)</f>
        <v/>
      </c>
      <c r="S284" s="343"/>
      <c r="AY284" t="str">
        <f>IF(E284="","",E284)</f>
        <v/>
      </c>
      <c r="AZ284" t="str">
        <f>IF(OR(E284=F284,COUNTIF($AY284:AY284,F284)&gt;0),"",F284)</f>
        <v/>
      </c>
      <c r="BA284" t="str">
        <f>IF(OR(F284=G284,COUNTIF($AY284:AZ284,G284)&gt;0),"",G284)</f>
        <v/>
      </c>
      <c r="BB284" t="str">
        <f>IF(OR(G284=H284,COUNTIF($AY284:BA284,H284)&gt;0),"",H284)</f>
        <v/>
      </c>
      <c r="BC284" t="str">
        <f>IF(OR(H284=I284,COUNTIF($AY284:BB284,I284)&gt;0),"",I284)</f>
        <v/>
      </c>
      <c r="BD284" t="str">
        <f>IF(OR(I284=J284,COUNTIF($AY284:BC284,J284)&gt;0),"",J284)</f>
        <v/>
      </c>
      <c r="BE284" t="str">
        <f>IF(OR(J284=K284,COUNTIF($AY284:BD284,K284)&gt;0),"",K284)</f>
        <v/>
      </c>
      <c r="BF284" t="str">
        <f>IF(OR(K284=L284,COUNTIF($AY284:BE284,L284)&gt;0),"",L284)</f>
        <v/>
      </c>
      <c r="BG284" t="str">
        <f>IF(OR(L284=M284,COUNTIF($AY284:BF284,M284)&gt;0),"",M284)</f>
        <v/>
      </c>
      <c r="BH284" t="str">
        <f>IF(OR(M284=N284,COUNTIF($AY284:BG284,N284)&gt;0),"",N284)</f>
        <v/>
      </c>
      <c r="BI284" t="str">
        <f>IF(OR(N284=O284,COUNTIF($AY284:BH284,O284)&gt;0),"",O284)</f>
        <v/>
      </c>
      <c r="BJ284" t="str">
        <f>IF(OR(O284=P284,COUNTIF($AY284:BI284,P284)&gt;0),"",P284)</f>
        <v/>
      </c>
      <c r="BK284" s="340"/>
      <c r="BL284" s="34" t="str">
        <f>IF($Q284=E284,IF(COUNTIF(E284:$P284,E284)&gt;$R283,E284,$Q284),E284)</f>
        <v/>
      </c>
      <c r="BM284" s="34" t="str">
        <f>IF($Q284=F284,IF(COUNTIF(F284:$P284,F284)&gt;$R283,F284,$Q284),F284)</f>
        <v/>
      </c>
      <c r="BN284" s="34" t="str">
        <f>IF($Q284=G284,IF(COUNTIF(G284:$P284,G284)&gt;$R283,G284,$Q284),G284)</f>
        <v/>
      </c>
      <c r="BO284" s="34" t="str">
        <f>IF($Q284=H284,IF(COUNTIF(H284:$P284,H284)&gt;$R283,H284,$Q284),H284)</f>
        <v/>
      </c>
      <c r="BP284" s="34" t="str">
        <f>IF($Q284=I284,IF(COUNTIF(I284:$P284,I284)&gt;$R283,I284,$Q284),I284)</f>
        <v/>
      </c>
      <c r="BQ284" s="34" t="str">
        <f>IF($Q284=J284,IF(COUNTIF(J284:$P284,J284)&gt;$R283,J284,$Q284),J284)</f>
        <v/>
      </c>
      <c r="BR284" s="34" t="str">
        <f>IF($Q284=K284,IF(COUNTIF(K284:$P284,K284)&gt;$R283,K284,$Q284),K284)</f>
        <v/>
      </c>
      <c r="BS284" s="34" t="str">
        <f>IF($Q284=L284,IF(COUNTIF(L284:$P284,L284)&gt;$R283,L284,$Q284),L284)</f>
        <v/>
      </c>
      <c r="BT284" s="34" t="str">
        <f>IF($Q284=M284,IF(COUNTIF(M284:$P284,M284)&gt;$R283,M284,$Q284),M284)</f>
        <v/>
      </c>
      <c r="BU284" s="34" t="str">
        <f>IF($Q284=N284,IF(COUNTIF(N284:$P284,N284)&gt;$R283,N284,$Q284),N284)</f>
        <v/>
      </c>
      <c r="BV284" s="34" t="str">
        <f>IF($Q284=O284,IF(COUNTIF(O284:$P284,O284)&gt;$R283,O284,$Q284),O284)</f>
        <v/>
      </c>
      <c r="BW284" s="34" t="str">
        <f>IF($Q284=P284,IF(COUNTIF(P284:$P284,P284)&gt;$R283,P284,$Q284),P284)</f>
        <v/>
      </c>
      <c r="BX284" t="str">
        <f>IF(BX282&gt;0,BX282,BX283)</f>
        <v/>
      </c>
    </row>
    <row r="285" spans="1:76" ht="12.75" customHeight="1" x14ac:dyDescent="0.2">
      <c r="A285" s="347">
        <v>95</v>
      </c>
      <c r="B285" s="350"/>
      <c r="C285" s="344"/>
      <c r="D285" s="176" t="s">
        <v>38</v>
      </c>
      <c r="E285" s="252"/>
      <c r="F285" s="252"/>
      <c r="G285" s="252"/>
      <c r="H285" s="252"/>
      <c r="I285" s="252"/>
      <c r="J285" s="252"/>
      <c r="K285" s="252"/>
      <c r="L285" s="252"/>
      <c r="M285" s="175"/>
      <c r="N285" s="175"/>
      <c r="O285" s="175"/>
      <c r="P285" s="175"/>
      <c r="Q285" s="183" t="str">
        <f t="shared" ref="Q285" si="564">IF(BK285="","",BX287)</f>
        <v/>
      </c>
      <c r="R285" s="172"/>
      <c r="S285" s="341" t="str">
        <f>IF((COUNTBLANK(E285:Q285)+COUNTBLANK(E286:Q286)+COUNTBLANK(E287:Q287))/3=COUNTBLANK(E285:Q285),"","Bitte alle drei Zeilen ausfüllen")</f>
        <v/>
      </c>
      <c r="W285">
        <f t="shared" ref="W285:AH285" si="565">IF(E285=4.5,E286,0)</f>
        <v>0</v>
      </c>
      <c r="X285">
        <f t="shared" si="565"/>
        <v>0</v>
      </c>
      <c r="Y285">
        <f t="shared" si="565"/>
        <v>0</v>
      </c>
      <c r="Z285">
        <f t="shared" si="565"/>
        <v>0</v>
      </c>
      <c r="AA285">
        <f t="shared" si="565"/>
        <v>0</v>
      </c>
      <c r="AB285">
        <f t="shared" si="565"/>
        <v>0</v>
      </c>
      <c r="AC285">
        <f t="shared" si="565"/>
        <v>0</v>
      </c>
      <c r="AD285">
        <f t="shared" si="565"/>
        <v>0</v>
      </c>
      <c r="AE285">
        <f t="shared" si="565"/>
        <v>0</v>
      </c>
      <c r="AF285">
        <f t="shared" si="565"/>
        <v>0</v>
      </c>
      <c r="AG285">
        <f t="shared" si="565"/>
        <v>0</v>
      </c>
      <c r="AH285">
        <f t="shared" si="565"/>
        <v>0</v>
      </c>
      <c r="AJ285">
        <f t="shared" ref="AJ285:AU285" si="566">IF(E285=4.5,1,0)</f>
        <v>0</v>
      </c>
      <c r="AK285">
        <f t="shared" si="566"/>
        <v>0</v>
      </c>
      <c r="AL285">
        <f t="shared" si="566"/>
        <v>0</v>
      </c>
      <c r="AM285">
        <f t="shared" si="566"/>
        <v>0</v>
      </c>
      <c r="AN285">
        <f t="shared" si="566"/>
        <v>0</v>
      </c>
      <c r="AO285">
        <f t="shared" si="566"/>
        <v>0</v>
      </c>
      <c r="AP285">
        <f t="shared" si="566"/>
        <v>0</v>
      </c>
      <c r="AQ285">
        <f t="shared" si="566"/>
        <v>0</v>
      </c>
      <c r="AR285">
        <f t="shared" si="566"/>
        <v>0</v>
      </c>
      <c r="AS285">
        <f t="shared" si="566"/>
        <v>0</v>
      </c>
      <c r="AT285">
        <f t="shared" si="566"/>
        <v>0</v>
      </c>
      <c r="AU285">
        <f t="shared" si="566"/>
        <v>0</v>
      </c>
      <c r="BK285" s="340" t="str">
        <f>IF(ISNA(HLOOKUP(MAX($AY286:$BJ286),$AY286:$BJ287,2,FALSE)),"",IF(R286&gt;0,IF(COUNTIF($AY286:$BJ286,MAX($AY286:$BJ286))&gt;1,HLOOKUP(MAX($AY286:$BJ286),$AY286:$BJ287,2),HLOOKUP(MAX($AY286:$BJ286),$AY286:$BJ287,2,FALSE)),""))</f>
        <v/>
      </c>
      <c r="BL285" s="34">
        <f>IF(E287="",0,IF($Q287=E287,IF(COUNTIF(E287:$P287,E287)&gt;$R286,E285,$Q285),E285))</f>
        <v>0</v>
      </c>
      <c r="BM285" s="34">
        <f>IF(F287="",0,IF($Q287=F287,IF(COUNTIF(F287:$P287,F287)&gt;$R286,F285,$Q285),F285))</f>
        <v>0</v>
      </c>
      <c r="BN285" s="34">
        <f>IF(G287="",0,IF($Q287=G287,IF(COUNTIF(G287:$P287,G287)&gt;$R286,G285,$Q285),G285))</f>
        <v>0</v>
      </c>
      <c r="BO285" s="34">
        <f>IF(H287="",0,IF($Q287=H287,IF(COUNTIF(H287:$P287,H287)&gt;$R286,H285,$Q285),H285))</f>
        <v>0</v>
      </c>
      <c r="BP285" s="34">
        <f>IF(I287="",0,IF($Q287=I287,IF(COUNTIF(I287:$P287,I287)&gt;$R286,I285,$Q285),I285))</f>
        <v>0</v>
      </c>
      <c r="BQ285" s="34">
        <f>IF(J287="",0,IF($Q287=J287,IF(COUNTIF(J287:$P287,J287)&gt;$R286,J285,$Q285),J285))</f>
        <v>0</v>
      </c>
      <c r="BR285" s="34">
        <f>IF(K287="",0,IF($Q287=K287,IF(COUNTIF(K287:$P287,K287)&gt;$R286,K285,$Q285),K285))</f>
        <v>0</v>
      </c>
      <c r="BS285" s="34">
        <f>IF(L287="",0,IF($Q287=L287,IF(COUNTIF(L287:$P287,L287)&gt;$R286,L285,$Q285),L285))</f>
        <v>0</v>
      </c>
      <c r="BT285" s="34">
        <f>IF(M287="",0,IF($Q287=M287,IF(COUNTIF(M287:$P287,M287)&gt;$R286,M285,$Q285),M285))</f>
        <v>0</v>
      </c>
      <c r="BU285" s="34">
        <f>IF(N287="",0,IF($Q287=N287,IF(COUNTIF(N287:$P287,N287)&gt;$R286,N285,$Q285),N285))</f>
        <v>0</v>
      </c>
      <c r="BV285" s="34">
        <f>IF(O287="",0,IF($Q287=O287,IF(COUNTIF(O287:$P287,O287)&gt;$R286,O285,$Q285),O285))</f>
        <v>0</v>
      </c>
      <c r="BW285" s="34">
        <f>IF(P287="",0,IF($Q287=P287,IF(COUNTIF(P287:$P287,P287)&gt;$R286,P285,$Q285),P285))</f>
        <v>0</v>
      </c>
      <c r="BX285">
        <f>IF(P285="",IF(O285="",IF(N285="",IF(M285="",IF(L285="",IF(K285="",IF(J285="",IF(I285="",H285,I285),J285),K285),L285),M285),N285),O285),P285)</f>
        <v>0</v>
      </c>
    </row>
    <row r="286" spans="1:76" ht="12.75" customHeight="1" x14ac:dyDescent="0.2">
      <c r="A286" s="348"/>
      <c r="B286" s="351"/>
      <c r="C286" s="345"/>
      <c r="D286" s="176" t="s">
        <v>42</v>
      </c>
      <c r="E286" s="252"/>
      <c r="F286" s="252"/>
      <c r="G286" s="252"/>
      <c r="H286" s="252"/>
      <c r="I286" s="252"/>
      <c r="J286" s="252"/>
      <c r="K286" s="252"/>
      <c r="L286" s="252"/>
      <c r="M286" s="175"/>
      <c r="N286" s="175"/>
      <c r="O286" s="175"/>
      <c r="P286" s="175"/>
      <c r="Q286" s="183"/>
      <c r="R286" s="35">
        <f>IF(R285&lt;15,0,IF(R285&lt;30,1,IF(R285&lt;45,2,3)))</f>
        <v>0</v>
      </c>
      <c r="S286" s="342"/>
      <c r="AY286" t="str">
        <f t="shared" ref="AY286:BJ286" si="567">IF(AY287="","",COUNTIF($E287:$P287,AY287))</f>
        <v/>
      </c>
      <c r="AZ286" t="str">
        <f t="shared" si="567"/>
        <v/>
      </c>
      <c r="BA286" t="str">
        <f t="shared" si="567"/>
        <v/>
      </c>
      <c r="BB286" t="str">
        <f t="shared" si="567"/>
        <v/>
      </c>
      <c r="BC286" t="str">
        <f t="shared" si="567"/>
        <v/>
      </c>
      <c r="BD286" t="str">
        <f t="shared" si="567"/>
        <v/>
      </c>
      <c r="BE286" t="str">
        <f t="shared" si="567"/>
        <v/>
      </c>
      <c r="BF286" t="str">
        <f t="shared" si="567"/>
        <v/>
      </c>
      <c r="BG286" t="str">
        <f t="shared" si="567"/>
        <v/>
      </c>
      <c r="BH286" t="str">
        <f t="shared" si="567"/>
        <v/>
      </c>
      <c r="BI286" t="str">
        <f t="shared" si="567"/>
        <v/>
      </c>
      <c r="BJ286" t="str">
        <f t="shared" si="567"/>
        <v/>
      </c>
      <c r="BK286" s="340"/>
      <c r="BL286" s="34">
        <f>IF($Q287=E287,IF(COUNTIF(E287:$P287,E287)&gt;$R286,E286,$Q286),E286)</f>
        <v>0</v>
      </c>
      <c r="BM286" s="34">
        <f>IF($Q287=F287,IF(COUNTIF(F287:$P287,F287)&gt;$R286,F286,$Q286),F286)</f>
        <v>0</v>
      </c>
      <c r="BN286" s="34">
        <f>IF($Q287=G287,IF(COUNTIF(G287:$P287,G287)&gt;$R286,G286,$Q286),G286)</f>
        <v>0</v>
      </c>
      <c r="BO286" s="34">
        <f>IF($Q287=H287,IF(COUNTIF(H287:$P287,H287)&gt;$R286,H286,$Q286),H286)</f>
        <v>0</v>
      </c>
      <c r="BP286" s="34">
        <f>IF($Q287=I287,IF(COUNTIF(I287:$P287,I287)&gt;$R286,I286,$Q286),I286)</f>
        <v>0</v>
      </c>
      <c r="BQ286" s="34">
        <f>IF($Q287=J287,IF(COUNTIF(J287:$P287,J287)&gt;$R286,J286,$Q286),J286)</f>
        <v>0</v>
      </c>
      <c r="BR286" s="34">
        <f>IF($Q287=K287,IF(COUNTIF(K287:$P287,K287)&gt;$R286,K286,$Q286),K286)</f>
        <v>0</v>
      </c>
      <c r="BS286" s="34">
        <f>IF($Q287=L287,IF(COUNTIF(L287:$P287,L287)&gt;$R286,L286,$Q286),L286)</f>
        <v>0</v>
      </c>
      <c r="BT286" s="34">
        <f>IF($Q287=M287,IF(COUNTIF(M287:$P287,M287)&gt;$R286,M286,$Q286),M286)</f>
        <v>0</v>
      </c>
      <c r="BU286" s="34">
        <f>IF($Q287=N287,IF(COUNTIF(N287:$P287,N287)&gt;$R286,N286,$Q286),N286)</f>
        <v>0</v>
      </c>
      <c r="BV286" s="34">
        <f>IF($Q287=O287,IF(COUNTIF(O287:$P287,O287)&gt;$R286,O286,$Q286),O286)</f>
        <v>0</v>
      </c>
      <c r="BW286" s="34">
        <f>IF($Q287=P287,IF(COUNTIF(P287:$P287,P287)&gt;$R286,P286,$Q286),P286)</f>
        <v>0</v>
      </c>
      <c r="BX286" t="str">
        <f>IF(BX285="",IF(G285="",IF(F285="",E285,F285),G285),"")</f>
        <v/>
      </c>
    </row>
    <row r="287" spans="1:76" ht="12.75" customHeight="1" x14ac:dyDescent="0.2">
      <c r="A287" s="349"/>
      <c r="B287" s="352"/>
      <c r="C287" s="346"/>
      <c r="D287" s="177" t="s">
        <v>44</v>
      </c>
      <c r="E287" s="252" t="str">
        <f>IF(E285&gt;0,1,"")</f>
        <v/>
      </c>
      <c r="F287" s="252" t="str">
        <f t="shared" ref="F287:P287" si="568">IF(F285&gt;0,1,"")</f>
        <v/>
      </c>
      <c r="G287" s="252" t="str">
        <f t="shared" si="568"/>
        <v/>
      </c>
      <c r="H287" s="252" t="str">
        <f t="shared" si="568"/>
        <v/>
      </c>
      <c r="I287" s="252" t="str">
        <f t="shared" si="568"/>
        <v/>
      </c>
      <c r="J287" s="252" t="str">
        <f t="shared" si="568"/>
        <v/>
      </c>
      <c r="K287" s="252" t="str">
        <f t="shared" si="568"/>
        <v/>
      </c>
      <c r="L287" s="252" t="str">
        <f t="shared" si="568"/>
        <v/>
      </c>
      <c r="M287" s="175" t="str">
        <f t="shared" si="568"/>
        <v/>
      </c>
      <c r="N287" s="175" t="str">
        <f t="shared" si="568"/>
        <v/>
      </c>
      <c r="O287" s="175" t="str">
        <f t="shared" si="568"/>
        <v/>
      </c>
      <c r="P287" s="175" t="str">
        <f t="shared" si="568"/>
        <v/>
      </c>
      <c r="Q287" s="184" t="str">
        <f t="shared" ref="Q287" si="569">IF(BK285="","",BK285)</f>
        <v/>
      </c>
      <c r="R287" s="38" t="str">
        <f>IF(BK285="","",BK285)</f>
        <v/>
      </c>
      <c r="S287" s="343"/>
      <c r="AY287" t="str">
        <f>IF(E287="","",E287)</f>
        <v/>
      </c>
      <c r="AZ287" t="str">
        <f>IF(OR(E287=F287,COUNTIF($AY287:AY287,F287)&gt;0),"",F287)</f>
        <v/>
      </c>
      <c r="BA287" t="str">
        <f>IF(OR(F287=G287,COUNTIF($AY287:AZ287,G287)&gt;0),"",G287)</f>
        <v/>
      </c>
      <c r="BB287" t="str">
        <f>IF(OR(G287=H287,COUNTIF($AY287:BA287,H287)&gt;0),"",H287)</f>
        <v/>
      </c>
      <c r="BC287" t="str">
        <f>IF(OR(H287=I287,COUNTIF($AY287:BB287,I287)&gt;0),"",I287)</f>
        <v/>
      </c>
      <c r="BD287" t="str">
        <f>IF(OR(I287=J287,COUNTIF($AY287:BC287,J287)&gt;0),"",J287)</f>
        <v/>
      </c>
      <c r="BE287" t="str">
        <f>IF(OR(J287=K287,COUNTIF($AY287:BD287,K287)&gt;0),"",K287)</f>
        <v/>
      </c>
      <c r="BF287" t="str">
        <f>IF(OR(K287=L287,COUNTIF($AY287:BE287,L287)&gt;0),"",L287)</f>
        <v/>
      </c>
      <c r="BG287" t="str">
        <f>IF(OR(L287=M287,COUNTIF($AY287:BF287,M287)&gt;0),"",M287)</f>
        <v/>
      </c>
      <c r="BH287" t="str">
        <f>IF(OR(M287=N287,COUNTIF($AY287:BG287,N287)&gt;0),"",N287)</f>
        <v/>
      </c>
      <c r="BI287" t="str">
        <f>IF(OR(N287=O287,COUNTIF($AY287:BH287,O287)&gt;0),"",O287)</f>
        <v/>
      </c>
      <c r="BJ287" t="str">
        <f>IF(OR(O287=P287,COUNTIF($AY287:BI287,P287)&gt;0),"",P287)</f>
        <v/>
      </c>
      <c r="BK287" s="340"/>
      <c r="BL287" s="34" t="str">
        <f>IF($Q287=E287,IF(COUNTIF(E287:$P287,E287)&gt;$R286,E287,$Q287),E287)</f>
        <v/>
      </c>
      <c r="BM287" s="34" t="str">
        <f>IF($Q287=F287,IF(COUNTIF(F287:$P287,F287)&gt;$R286,F287,$Q287),F287)</f>
        <v/>
      </c>
      <c r="BN287" s="34" t="str">
        <f>IF($Q287=G287,IF(COUNTIF(G287:$P287,G287)&gt;$R286,G287,$Q287),G287)</f>
        <v/>
      </c>
      <c r="BO287" s="34" t="str">
        <f>IF($Q287=H287,IF(COUNTIF(H287:$P287,H287)&gt;$R286,H287,$Q287),H287)</f>
        <v/>
      </c>
      <c r="BP287" s="34" t="str">
        <f>IF($Q287=I287,IF(COUNTIF(I287:$P287,I287)&gt;$R286,I287,$Q287),I287)</f>
        <v/>
      </c>
      <c r="BQ287" s="34" t="str">
        <f>IF($Q287=J287,IF(COUNTIF(J287:$P287,J287)&gt;$R286,J287,$Q287),J287)</f>
        <v/>
      </c>
      <c r="BR287" s="34" t="str">
        <f>IF($Q287=K287,IF(COUNTIF(K287:$P287,K287)&gt;$R286,K287,$Q287),K287)</f>
        <v/>
      </c>
      <c r="BS287" s="34" t="str">
        <f>IF($Q287=L287,IF(COUNTIF(L287:$P287,L287)&gt;$R286,L287,$Q287),L287)</f>
        <v/>
      </c>
      <c r="BT287" s="34" t="str">
        <f>IF($Q287=M287,IF(COUNTIF(M287:$P287,M287)&gt;$R286,M287,$Q287),M287)</f>
        <v/>
      </c>
      <c r="BU287" s="34" t="str">
        <f>IF($Q287=N287,IF(COUNTIF(N287:$P287,N287)&gt;$R286,N287,$Q287),N287)</f>
        <v/>
      </c>
      <c r="BV287" s="34" t="str">
        <f>IF($Q287=O287,IF(COUNTIF(O287:$P287,O287)&gt;$R286,O287,$Q287),O287)</f>
        <v/>
      </c>
      <c r="BW287" s="34" t="str">
        <f>IF($Q287=P287,IF(COUNTIF(P287:$P287,P287)&gt;$R286,P287,$Q287),P287)</f>
        <v/>
      </c>
      <c r="BX287" t="str">
        <f>IF(BX285&gt;0,BX285,BX286)</f>
        <v/>
      </c>
    </row>
    <row r="288" spans="1:76" ht="12.75" customHeight="1" x14ac:dyDescent="0.2">
      <c r="A288" s="347">
        <v>96</v>
      </c>
      <c r="B288" s="350"/>
      <c r="C288" s="344"/>
      <c r="D288" s="176" t="s">
        <v>38</v>
      </c>
      <c r="E288" s="252"/>
      <c r="F288" s="252"/>
      <c r="G288" s="252"/>
      <c r="H288" s="252"/>
      <c r="I288" s="252"/>
      <c r="J288" s="252"/>
      <c r="K288" s="252"/>
      <c r="L288" s="252"/>
      <c r="M288" s="175"/>
      <c r="N288" s="175"/>
      <c r="O288" s="175"/>
      <c r="P288" s="175"/>
      <c r="Q288" s="183" t="str">
        <f t="shared" ref="Q288" si="570">IF(BK288="","",BX290)</f>
        <v/>
      </c>
      <c r="R288" s="172"/>
      <c r="S288" s="341" t="str">
        <f>IF((COUNTBLANK(E288:Q288)+COUNTBLANK(E289:Q289)+COUNTBLANK(E290:Q290))/3=COUNTBLANK(E288:Q288),"","Bitte alle drei Zeilen ausfüllen")</f>
        <v/>
      </c>
      <c r="W288">
        <f t="shared" ref="W288:AH288" si="571">IF(E288=4.5,E289,0)</f>
        <v>0</v>
      </c>
      <c r="X288">
        <f t="shared" si="571"/>
        <v>0</v>
      </c>
      <c r="Y288">
        <f t="shared" si="571"/>
        <v>0</v>
      </c>
      <c r="Z288">
        <f t="shared" si="571"/>
        <v>0</v>
      </c>
      <c r="AA288">
        <f t="shared" si="571"/>
        <v>0</v>
      </c>
      <c r="AB288">
        <f t="shared" si="571"/>
        <v>0</v>
      </c>
      <c r="AC288">
        <f t="shared" si="571"/>
        <v>0</v>
      </c>
      <c r="AD288">
        <f t="shared" si="571"/>
        <v>0</v>
      </c>
      <c r="AE288">
        <f t="shared" si="571"/>
        <v>0</v>
      </c>
      <c r="AF288">
        <f t="shared" si="571"/>
        <v>0</v>
      </c>
      <c r="AG288">
        <f t="shared" si="571"/>
        <v>0</v>
      </c>
      <c r="AH288">
        <f t="shared" si="571"/>
        <v>0</v>
      </c>
      <c r="AJ288">
        <f t="shared" ref="AJ288:AU288" si="572">IF(E288=4.5,1,0)</f>
        <v>0</v>
      </c>
      <c r="AK288">
        <f t="shared" si="572"/>
        <v>0</v>
      </c>
      <c r="AL288">
        <f t="shared" si="572"/>
        <v>0</v>
      </c>
      <c r="AM288">
        <f t="shared" si="572"/>
        <v>0</v>
      </c>
      <c r="AN288">
        <f t="shared" si="572"/>
        <v>0</v>
      </c>
      <c r="AO288">
        <f t="shared" si="572"/>
        <v>0</v>
      </c>
      <c r="AP288">
        <f t="shared" si="572"/>
        <v>0</v>
      </c>
      <c r="AQ288">
        <f t="shared" si="572"/>
        <v>0</v>
      </c>
      <c r="AR288">
        <f t="shared" si="572"/>
        <v>0</v>
      </c>
      <c r="AS288">
        <f t="shared" si="572"/>
        <v>0</v>
      </c>
      <c r="AT288">
        <f t="shared" si="572"/>
        <v>0</v>
      </c>
      <c r="AU288">
        <f t="shared" si="572"/>
        <v>0</v>
      </c>
      <c r="BK288" s="340" t="str">
        <f>IF(ISNA(HLOOKUP(MAX($AY289:$BJ289),$AY289:$BJ290,2,FALSE)),"",IF(R289&gt;0,IF(COUNTIF($AY289:$BJ289,MAX($AY289:$BJ289))&gt;1,HLOOKUP(MAX($AY289:$BJ289),$AY289:$BJ290,2),HLOOKUP(MAX($AY289:$BJ289),$AY289:$BJ290,2,FALSE)),""))</f>
        <v/>
      </c>
      <c r="BL288" s="34">
        <f>IF(E290="",0,IF($Q290=E290,IF(COUNTIF(E290:$P290,E290)&gt;$R289,E288,$Q288),E288))</f>
        <v>0</v>
      </c>
      <c r="BM288" s="34">
        <f>IF(F290="",0,IF($Q290=F290,IF(COUNTIF(F290:$P290,F290)&gt;$R289,F288,$Q288),F288))</f>
        <v>0</v>
      </c>
      <c r="BN288" s="34">
        <f>IF(G290="",0,IF($Q290=G290,IF(COUNTIF(G290:$P290,G290)&gt;$R289,G288,$Q288),G288))</f>
        <v>0</v>
      </c>
      <c r="BO288" s="34">
        <f>IF(H290="",0,IF($Q290=H290,IF(COUNTIF(H290:$P290,H290)&gt;$R289,H288,$Q288),H288))</f>
        <v>0</v>
      </c>
      <c r="BP288" s="34">
        <f>IF(I290="",0,IF($Q290=I290,IF(COUNTIF(I290:$P290,I290)&gt;$R289,I288,$Q288),I288))</f>
        <v>0</v>
      </c>
      <c r="BQ288" s="34">
        <f>IF(J290="",0,IF($Q290=J290,IF(COUNTIF(J290:$P290,J290)&gt;$R289,J288,$Q288),J288))</f>
        <v>0</v>
      </c>
      <c r="BR288" s="34">
        <f>IF(K290="",0,IF($Q290=K290,IF(COUNTIF(K290:$P290,K290)&gt;$R289,K288,$Q288),K288))</f>
        <v>0</v>
      </c>
      <c r="BS288" s="34">
        <f>IF(L290="",0,IF($Q290=L290,IF(COUNTIF(L290:$P290,L290)&gt;$R289,L288,$Q288),L288))</f>
        <v>0</v>
      </c>
      <c r="BT288" s="34">
        <f>IF(M290="",0,IF($Q290=M290,IF(COUNTIF(M290:$P290,M290)&gt;$R289,M288,$Q288),M288))</f>
        <v>0</v>
      </c>
      <c r="BU288" s="34">
        <f>IF(N290="",0,IF($Q290=N290,IF(COUNTIF(N290:$P290,N290)&gt;$R289,N288,$Q288),N288))</f>
        <v>0</v>
      </c>
      <c r="BV288" s="34">
        <f>IF(O290="",0,IF($Q290=O290,IF(COUNTIF(O290:$P290,O290)&gt;$R289,O288,$Q288),O288))</f>
        <v>0</v>
      </c>
      <c r="BW288" s="34">
        <f>IF(P290="",0,IF($Q290=P290,IF(COUNTIF(P290:$P290,P290)&gt;$R289,P288,$Q288),P288))</f>
        <v>0</v>
      </c>
      <c r="BX288">
        <f>IF(P288="",IF(O288="",IF(N288="",IF(M288="",IF(L288="",IF(K288="",IF(J288="",IF(I288="",H288,I288),J288),K288),L288),M288),N288),O288),P288)</f>
        <v>0</v>
      </c>
    </row>
    <row r="289" spans="1:76" ht="12.75" customHeight="1" x14ac:dyDescent="0.2">
      <c r="A289" s="348"/>
      <c r="B289" s="351"/>
      <c r="C289" s="345"/>
      <c r="D289" s="176" t="s">
        <v>42</v>
      </c>
      <c r="E289" s="252"/>
      <c r="F289" s="252"/>
      <c r="G289" s="252"/>
      <c r="H289" s="252"/>
      <c r="I289" s="252"/>
      <c r="J289" s="252"/>
      <c r="K289" s="252"/>
      <c r="L289" s="252"/>
      <c r="M289" s="175"/>
      <c r="N289" s="175"/>
      <c r="O289" s="175"/>
      <c r="P289" s="175"/>
      <c r="Q289" s="183"/>
      <c r="R289" s="35">
        <f>IF(R288&lt;15,0,IF(R288&lt;30,1,IF(R288&lt;45,2,3)))</f>
        <v>0</v>
      </c>
      <c r="S289" s="342"/>
      <c r="AY289" t="str">
        <f t="shared" ref="AY289:BJ289" si="573">IF(AY290="","",COUNTIF($E290:$P290,AY290))</f>
        <v/>
      </c>
      <c r="AZ289" t="str">
        <f t="shared" si="573"/>
        <v/>
      </c>
      <c r="BA289" t="str">
        <f t="shared" si="573"/>
        <v/>
      </c>
      <c r="BB289" t="str">
        <f t="shared" si="573"/>
        <v/>
      </c>
      <c r="BC289" t="str">
        <f t="shared" si="573"/>
        <v/>
      </c>
      <c r="BD289" t="str">
        <f t="shared" si="573"/>
        <v/>
      </c>
      <c r="BE289" t="str">
        <f t="shared" si="573"/>
        <v/>
      </c>
      <c r="BF289" t="str">
        <f t="shared" si="573"/>
        <v/>
      </c>
      <c r="BG289" t="str">
        <f t="shared" si="573"/>
        <v/>
      </c>
      <c r="BH289" t="str">
        <f t="shared" si="573"/>
        <v/>
      </c>
      <c r="BI289" t="str">
        <f t="shared" si="573"/>
        <v/>
      </c>
      <c r="BJ289" t="str">
        <f t="shared" si="573"/>
        <v/>
      </c>
      <c r="BK289" s="340"/>
      <c r="BL289" s="34">
        <f>IF($Q290=E290,IF(COUNTIF(E290:$P290,E290)&gt;$R289,E289,$Q289),E289)</f>
        <v>0</v>
      </c>
      <c r="BM289" s="34">
        <f>IF($Q290=F290,IF(COUNTIF(F290:$P290,F290)&gt;$R289,F289,$Q289),F289)</f>
        <v>0</v>
      </c>
      <c r="BN289" s="34">
        <f>IF($Q290=G290,IF(COUNTIF(G290:$P290,G290)&gt;$R289,G289,$Q289),G289)</f>
        <v>0</v>
      </c>
      <c r="BO289" s="34">
        <f>IF($Q290=H290,IF(COUNTIF(H290:$P290,H290)&gt;$R289,H289,$Q289),H289)</f>
        <v>0</v>
      </c>
      <c r="BP289" s="34">
        <f>IF($Q290=I290,IF(COUNTIF(I290:$P290,I290)&gt;$R289,I289,$Q289),I289)</f>
        <v>0</v>
      </c>
      <c r="BQ289" s="34">
        <f>IF($Q290=J290,IF(COUNTIF(J290:$P290,J290)&gt;$R289,J289,$Q289),J289)</f>
        <v>0</v>
      </c>
      <c r="BR289" s="34">
        <f>IF($Q290=K290,IF(COUNTIF(K290:$P290,K290)&gt;$R289,K289,$Q289),K289)</f>
        <v>0</v>
      </c>
      <c r="BS289" s="34">
        <f>IF($Q290=L290,IF(COUNTIF(L290:$P290,L290)&gt;$R289,L289,$Q289),L289)</f>
        <v>0</v>
      </c>
      <c r="BT289" s="34">
        <f>IF($Q290=M290,IF(COUNTIF(M290:$P290,M290)&gt;$R289,M289,$Q289),M289)</f>
        <v>0</v>
      </c>
      <c r="BU289" s="34">
        <f>IF($Q290=N290,IF(COUNTIF(N290:$P290,N290)&gt;$R289,N289,$Q289),N289)</f>
        <v>0</v>
      </c>
      <c r="BV289" s="34">
        <f>IF($Q290=O290,IF(COUNTIF(O290:$P290,O290)&gt;$R289,O289,$Q289),O289)</f>
        <v>0</v>
      </c>
      <c r="BW289" s="34">
        <f>IF($Q290=P290,IF(COUNTIF(P290:$P290,P290)&gt;$R289,P289,$Q289),P289)</f>
        <v>0</v>
      </c>
      <c r="BX289" t="str">
        <f>IF(BX288="",IF(G288="",IF(F288="",E288,F288),G288),"")</f>
        <v/>
      </c>
    </row>
    <row r="290" spans="1:76" ht="12.75" customHeight="1" x14ac:dyDescent="0.2">
      <c r="A290" s="349"/>
      <c r="B290" s="352"/>
      <c r="C290" s="346"/>
      <c r="D290" s="177" t="s">
        <v>44</v>
      </c>
      <c r="E290" s="252" t="str">
        <f>IF(E288&gt;0,1,"")</f>
        <v/>
      </c>
      <c r="F290" s="252" t="str">
        <f t="shared" ref="F290:P290" si="574">IF(F288&gt;0,1,"")</f>
        <v/>
      </c>
      <c r="G290" s="252" t="str">
        <f t="shared" si="574"/>
        <v/>
      </c>
      <c r="H290" s="252" t="str">
        <f t="shared" si="574"/>
        <v/>
      </c>
      <c r="I290" s="252" t="str">
        <f t="shared" si="574"/>
        <v/>
      </c>
      <c r="J290" s="252" t="str">
        <f t="shared" si="574"/>
        <v/>
      </c>
      <c r="K290" s="252" t="str">
        <f t="shared" si="574"/>
        <v/>
      </c>
      <c r="L290" s="252" t="str">
        <f t="shared" si="574"/>
        <v/>
      </c>
      <c r="M290" s="175" t="str">
        <f t="shared" si="574"/>
        <v/>
      </c>
      <c r="N290" s="175" t="str">
        <f t="shared" si="574"/>
        <v/>
      </c>
      <c r="O290" s="175" t="str">
        <f t="shared" si="574"/>
        <v/>
      </c>
      <c r="P290" s="175" t="str">
        <f t="shared" si="574"/>
        <v/>
      </c>
      <c r="Q290" s="184" t="str">
        <f t="shared" ref="Q290" si="575">IF(BK288="","",BK288)</f>
        <v/>
      </c>
      <c r="R290" s="38" t="str">
        <f>IF(BK288="","",BK288)</f>
        <v/>
      </c>
      <c r="S290" s="343"/>
      <c r="AY290" t="str">
        <f>IF(E290="","",E290)</f>
        <v/>
      </c>
      <c r="AZ290" t="str">
        <f>IF(OR(E290=F290,COUNTIF($AY290:AY290,F290)&gt;0),"",F290)</f>
        <v/>
      </c>
      <c r="BA290" t="str">
        <f>IF(OR(F290=G290,COUNTIF($AY290:AZ290,G290)&gt;0),"",G290)</f>
        <v/>
      </c>
      <c r="BB290" t="str">
        <f>IF(OR(G290=H290,COUNTIF($AY290:BA290,H290)&gt;0),"",H290)</f>
        <v/>
      </c>
      <c r="BC290" t="str">
        <f>IF(OR(H290=I290,COUNTIF($AY290:BB290,I290)&gt;0),"",I290)</f>
        <v/>
      </c>
      <c r="BD290" t="str">
        <f>IF(OR(I290=J290,COUNTIF($AY290:BC290,J290)&gt;0),"",J290)</f>
        <v/>
      </c>
      <c r="BE290" t="str">
        <f>IF(OR(J290=K290,COUNTIF($AY290:BD290,K290)&gt;0),"",K290)</f>
        <v/>
      </c>
      <c r="BF290" t="str">
        <f>IF(OR(K290=L290,COUNTIF($AY290:BE290,L290)&gt;0),"",L290)</f>
        <v/>
      </c>
      <c r="BG290" t="str">
        <f>IF(OR(L290=M290,COUNTIF($AY290:BF290,M290)&gt;0),"",M290)</f>
        <v/>
      </c>
      <c r="BH290" t="str">
        <f>IF(OR(M290=N290,COUNTIF($AY290:BG290,N290)&gt;0),"",N290)</f>
        <v/>
      </c>
      <c r="BI290" t="str">
        <f>IF(OR(N290=O290,COUNTIF($AY290:BH290,O290)&gt;0),"",O290)</f>
        <v/>
      </c>
      <c r="BJ290" t="str">
        <f>IF(OR(O290=P290,COUNTIF($AY290:BI290,P290)&gt;0),"",P290)</f>
        <v/>
      </c>
      <c r="BK290" s="340"/>
      <c r="BL290" s="34" t="str">
        <f>IF($Q290=E290,IF(COUNTIF(E290:$P290,E290)&gt;$R289,E290,$Q290),E290)</f>
        <v/>
      </c>
      <c r="BM290" s="34" t="str">
        <f>IF($Q290=F290,IF(COUNTIF(F290:$P290,F290)&gt;$R289,F290,$Q290),F290)</f>
        <v/>
      </c>
      <c r="BN290" s="34" t="str">
        <f>IF($Q290=G290,IF(COUNTIF(G290:$P290,G290)&gt;$R289,G290,$Q290),G290)</f>
        <v/>
      </c>
      <c r="BO290" s="34" t="str">
        <f>IF($Q290=H290,IF(COUNTIF(H290:$P290,H290)&gt;$R289,H290,$Q290),H290)</f>
        <v/>
      </c>
      <c r="BP290" s="34" t="str">
        <f>IF($Q290=I290,IF(COUNTIF(I290:$P290,I290)&gt;$R289,I290,$Q290),I290)</f>
        <v/>
      </c>
      <c r="BQ290" s="34" t="str">
        <f>IF($Q290=J290,IF(COUNTIF(J290:$P290,J290)&gt;$R289,J290,$Q290),J290)</f>
        <v/>
      </c>
      <c r="BR290" s="34" t="str">
        <f>IF($Q290=K290,IF(COUNTIF(K290:$P290,K290)&gt;$R289,K290,$Q290),K290)</f>
        <v/>
      </c>
      <c r="BS290" s="34" t="str">
        <f>IF($Q290=L290,IF(COUNTIF(L290:$P290,L290)&gt;$R289,L290,$Q290),L290)</f>
        <v/>
      </c>
      <c r="BT290" s="34" t="str">
        <f>IF($Q290=M290,IF(COUNTIF(M290:$P290,M290)&gt;$R289,M290,$Q290),M290)</f>
        <v/>
      </c>
      <c r="BU290" s="34" t="str">
        <f>IF($Q290=N290,IF(COUNTIF(N290:$P290,N290)&gt;$R289,N290,$Q290),N290)</f>
        <v/>
      </c>
      <c r="BV290" s="34" t="str">
        <f>IF($Q290=O290,IF(COUNTIF(O290:$P290,O290)&gt;$R289,O290,$Q290),O290)</f>
        <v/>
      </c>
      <c r="BW290" s="34" t="str">
        <f>IF($Q290=P290,IF(COUNTIF(P290:$P290,P290)&gt;$R289,P290,$Q290),P290)</f>
        <v/>
      </c>
      <c r="BX290" t="str">
        <f>IF(BX288&gt;0,BX288,BX289)</f>
        <v/>
      </c>
    </row>
    <row r="291" spans="1:76" ht="12.75" customHeight="1" x14ac:dyDescent="0.2">
      <c r="A291" s="347">
        <v>97</v>
      </c>
      <c r="B291" s="350"/>
      <c r="C291" s="344"/>
      <c r="D291" s="176" t="s">
        <v>38</v>
      </c>
      <c r="E291" s="252"/>
      <c r="F291" s="252"/>
      <c r="G291" s="252"/>
      <c r="H291" s="252"/>
      <c r="I291" s="252"/>
      <c r="J291" s="252"/>
      <c r="K291" s="252"/>
      <c r="L291" s="252"/>
      <c r="M291" s="175"/>
      <c r="N291" s="175"/>
      <c r="O291" s="175"/>
      <c r="P291" s="175"/>
      <c r="Q291" s="183" t="str">
        <f t="shared" ref="Q291" si="576">IF(BK291="","",BX293)</f>
        <v/>
      </c>
      <c r="R291" s="172"/>
      <c r="S291" s="341" t="str">
        <f>IF((COUNTBLANK(E291:Q291)+COUNTBLANK(E292:Q292)+COUNTBLANK(E293:Q293))/3=COUNTBLANK(E291:Q291),"","Bitte alle drei Zeilen ausfüllen")</f>
        <v/>
      </c>
      <c r="W291">
        <f t="shared" ref="W291:AH291" si="577">IF(E291=4.5,E292,0)</f>
        <v>0</v>
      </c>
      <c r="X291">
        <f t="shared" si="577"/>
        <v>0</v>
      </c>
      <c r="Y291">
        <f t="shared" si="577"/>
        <v>0</v>
      </c>
      <c r="Z291">
        <f t="shared" si="577"/>
        <v>0</v>
      </c>
      <c r="AA291">
        <f t="shared" si="577"/>
        <v>0</v>
      </c>
      <c r="AB291">
        <f t="shared" si="577"/>
        <v>0</v>
      </c>
      <c r="AC291">
        <f t="shared" si="577"/>
        <v>0</v>
      </c>
      <c r="AD291">
        <f t="shared" si="577"/>
        <v>0</v>
      </c>
      <c r="AE291">
        <f t="shared" si="577"/>
        <v>0</v>
      </c>
      <c r="AF291">
        <f t="shared" si="577"/>
        <v>0</v>
      </c>
      <c r="AG291">
        <f t="shared" si="577"/>
        <v>0</v>
      </c>
      <c r="AH291">
        <f t="shared" si="577"/>
        <v>0</v>
      </c>
      <c r="AJ291">
        <f t="shared" ref="AJ291:AU291" si="578">IF(E291=4.5,1,0)</f>
        <v>0</v>
      </c>
      <c r="AK291">
        <f t="shared" si="578"/>
        <v>0</v>
      </c>
      <c r="AL291">
        <f t="shared" si="578"/>
        <v>0</v>
      </c>
      <c r="AM291">
        <f t="shared" si="578"/>
        <v>0</v>
      </c>
      <c r="AN291">
        <f t="shared" si="578"/>
        <v>0</v>
      </c>
      <c r="AO291">
        <f t="shared" si="578"/>
        <v>0</v>
      </c>
      <c r="AP291">
        <f t="shared" si="578"/>
        <v>0</v>
      </c>
      <c r="AQ291">
        <f t="shared" si="578"/>
        <v>0</v>
      </c>
      <c r="AR291">
        <f t="shared" si="578"/>
        <v>0</v>
      </c>
      <c r="AS291">
        <f t="shared" si="578"/>
        <v>0</v>
      </c>
      <c r="AT291">
        <f t="shared" si="578"/>
        <v>0</v>
      </c>
      <c r="AU291">
        <f t="shared" si="578"/>
        <v>0</v>
      </c>
      <c r="BK291" s="340" t="str">
        <f>IF(ISNA(HLOOKUP(MAX($AY292:$BJ292),$AY292:$BJ293,2,FALSE)),"",IF(R292&gt;0,IF(COUNTIF($AY292:$BJ292,MAX($AY292:$BJ292))&gt;1,HLOOKUP(MAX($AY292:$BJ292),$AY292:$BJ293,2),HLOOKUP(MAX($AY292:$BJ292),$AY292:$BJ293,2,FALSE)),""))</f>
        <v/>
      </c>
      <c r="BL291" s="34">
        <f>IF(E293="",0,IF($Q293=E293,IF(COUNTIF(E293:$P293,E293)&gt;$R292,E291,$Q291),E291))</f>
        <v>0</v>
      </c>
      <c r="BM291" s="34">
        <f>IF(F293="",0,IF($Q293=F293,IF(COUNTIF(F293:$P293,F293)&gt;$R292,F291,$Q291),F291))</f>
        <v>0</v>
      </c>
      <c r="BN291" s="34">
        <f>IF(G293="",0,IF($Q293=G293,IF(COUNTIF(G293:$P293,G293)&gt;$R292,G291,$Q291),G291))</f>
        <v>0</v>
      </c>
      <c r="BO291" s="34">
        <f>IF(H293="",0,IF($Q293=H293,IF(COUNTIF(H293:$P293,H293)&gt;$R292,H291,$Q291),H291))</f>
        <v>0</v>
      </c>
      <c r="BP291" s="34">
        <f>IF(I293="",0,IF($Q293=I293,IF(COUNTIF(I293:$P293,I293)&gt;$R292,I291,$Q291),I291))</f>
        <v>0</v>
      </c>
      <c r="BQ291" s="34">
        <f>IF(J293="",0,IF($Q293=J293,IF(COUNTIF(J293:$P293,J293)&gt;$R292,J291,$Q291),J291))</f>
        <v>0</v>
      </c>
      <c r="BR291" s="34">
        <f>IF(K293="",0,IF($Q293=K293,IF(COUNTIF(K293:$P293,K293)&gt;$R292,K291,$Q291),K291))</f>
        <v>0</v>
      </c>
      <c r="BS291" s="34">
        <f>IF(L293="",0,IF($Q293=L293,IF(COUNTIF(L293:$P293,L293)&gt;$R292,L291,$Q291),L291))</f>
        <v>0</v>
      </c>
      <c r="BT291" s="34">
        <f>IF(M293="",0,IF($Q293=M293,IF(COUNTIF(M293:$P293,M293)&gt;$R292,M291,$Q291),M291))</f>
        <v>0</v>
      </c>
      <c r="BU291" s="34">
        <f>IF(N293="",0,IF($Q293=N293,IF(COUNTIF(N293:$P293,N293)&gt;$R292,N291,$Q291),N291))</f>
        <v>0</v>
      </c>
      <c r="BV291" s="34">
        <f>IF(O293="",0,IF($Q293=O293,IF(COUNTIF(O293:$P293,O293)&gt;$R292,O291,$Q291),O291))</f>
        <v>0</v>
      </c>
      <c r="BW291" s="34">
        <f>IF(P293="",0,IF($Q293=P293,IF(COUNTIF(P293:$P293,P293)&gt;$R292,P291,$Q291),P291))</f>
        <v>0</v>
      </c>
      <c r="BX291">
        <f>IF(P291="",IF(O291="",IF(N291="",IF(M291="",IF(L291="",IF(K291="",IF(J291="",IF(I291="",H291,I291),J291),K291),L291),M291),N291),O291),P291)</f>
        <v>0</v>
      </c>
    </row>
    <row r="292" spans="1:76" ht="12.75" customHeight="1" x14ac:dyDescent="0.2">
      <c r="A292" s="348"/>
      <c r="B292" s="351"/>
      <c r="C292" s="345"/>
      <c r="D292" s="176" t="s">
        <v>42</v>
      </c>
      <c r="E292" s="252"/>
      <c r="F292" s="252"/>
      <c r="G292" s="252"/>
      <c r="H292" s="252"/>
      <c r="I292" s="252"/>
      <c r="J292" s="252"/>
      <c r="K292" s="252"/>
      <c r="L292" s="252"/>
      <c r="M292" s="175"/>
      <c r="N292" s="175"/>
      <c r="O292" s="175"/>
      <c r="P292" s="175"/>
      <c r="Q292" s="183"/>
      <c r="R292" s="35">
        <f>IF(R291&lt;15,0,IF(R291&lt;30,1,IF(R291&lt;45,2,3)))</f>
        <v>0</v>
      </c>
      <c r="S292" s="342"/>
      <c r="AY292" t="str">
        <f t="shared" ref="AY292:BJ292" si="579">IF(AY293="","",COUNTIF($E293:$P293,AY293))</f>
        <v/>
      </c>
      <c r="AZ292" t="str">
        <f t="shared" si="579"/>
        <v/>
      </c>
      <c r="BA292" t="str">
        <f t="shared" si="579"/>
        <v/>
      </c>
      <c r="BB292" t="str">
        <f t="shared" si="579"/>
        <v/>
      </c>
      <c r="BC292" t="str">
        <f t="shared" si="579"/>
        <v/>
      </c>
      <c r="BD292" t="str">
        <f t="shared" si="579"/>
        <v/>
      </c>
      <c r="BE292" t="str">
        <f t="shared" si="579"/>
        <v/>
      </c>
      <c r="BF292" t="str">
        <f t="shared" si="579"/>
        <v/>
      </c>
      <c r="BG292" t="str">
        <f t="shared" si="579"/>
        <v/>
      </c>
      <c r="BH292" t="str">
        <f t="shared" si="579"/>
        <v/>
      </c>
      <c r="BI292" t="str">
        <f t="shared" si="579"/>
        <v/>
      </c>
      <c r="BJ292" t="str">
        <f t="shared" si="579"/>
        <v/>
      </c>
      <c r="BK292" s="340"/>
      <c r="BL292" s="34">
        <f>IF($Q293=E293,IF(COUNTIF(E293:$P293,E293)&gt;$R292,E292,$Q292),E292)</f>
        <v>0</v>
      </c>
      <c r="BM292" s="34">
        <f>IF($Q293=F293,IF(COUNTIF(F293:$P293,F293)&gt;$R292,F292,$Q292),F292)</f>
        <v>0</v>
      </c>
      <c r="BN292" s="34">
        <f>IF($Q293=G293,IF(COUNTIF(G293:$P293,G293)&gt;$R292,G292,$Q292),G292)</f>
        <v>0</v>
      </c>
      <c r="BO292" s="34">
        <f>IF($Q293=H293,IF(COUNTIF(H293:$P293,H293)&gt;$R292,H292,$Q292),H292)</f>
        <v>0</v>
      </c>
      <c r="BP292" s="34">
        <f>IF($Q293=I293,IF(COUNTIF(I293:$P293,I293)&gt;$R292,I292,$Q292),I292)</f>
        <v>0</v>
      </c>
      <c r="BQ292" s="34">
        <f>IF($Q293=J293,IF(COUNTIF(J293:$P293,J293)&gt;$R292,J292,$Q292),J292)</f>
        <v>0</v>
      </c>
      <c r="BR292" s="34">
        <f>IF($Q293=K293,IF(COUNTIF(K293:$P293,K293)&gt;$R292,K292,$Q292),K292)</f>
        <v>0</v>
      </c>
      <c r="BS292" s="34">
        <f>IF($Q293=L293,IF(COUNTIF(L293:$P293,L293)&gt;$R292,L292,$Q292),L292)</f>
        <v>0</v>
      </c>
      <c r="BT292" s="34">
        <f>IF($Q293=M293,IF(COUNTIF(M293:$P293,M293)&gt;$R292,M292,$Q292),M292)</f>
        <v>0</v>
      </c>
      <c r="BU292" s="34">
        <f>IF($Q293=N293,IF(COUNTIF(N293:$P293,N293)&gt;$R292,N292,$Q292),N292)</f>
        <v>0</v>
      </c>
      <c r="BV292" s="34">
        <f>IF($Q293=O293,IF(COUNTIF(O293:$P293,O293)&gt;$R292,O292,$Q292),O292)</f>
        <v>0</v>
      </c>
      <c r="BW292" s="34">
        <f>IF($Q293=P293,IF(COUNTIF(P293:$P293,P293)&gt;$R292,P292,$Q292),P292)</f>
        <v>0</v>
      </c>
      <c r="BX292" t="str">
        <f>IF(BX291="",IF(G291="",IF(F291="",E291,F291),G291),"")</f>
        <v/>
      </c>
    </row>
    <row r="293" spans="1:76" ht="12.75" customHeight="1" x14ac:dyDescent="0.2">
      <c r="A293" s="349"/>
      <c r="B293" s="352"/>
      <c r="C293" s="346"/>
      <c r="D293" s="177" t="s">
        <v>44</v>
      </c>
      <c r="E293" s="252" t="str">
        <f>IF(E291&gt;0,1,"")</f>
        <v/>
      </c>
      <c r="F293" s="252" t="str">
        <f t="shared" ref="F293:P293" si="580">IF(F291&gt;0,1,"")</f>
        <v/>
      </c>
      <c r="G293" s="252" t="str">
        <f t="shared" si="580"/>
        <v/>
      </c>
      <c r="H293" s="252" t="str">
        <f t="shared" si="580"/>
        <v/>
      </c>
      <c r="I293" s="252" t="str">
        <f t="shared" si="580"/>
        <v/>
      </c>
      <c r="J293" s="252" t="str">
        <f t="shared" si="580"/>
        <v/>
      </c>
      <c r="K293" s="252" t="str">
        <f t="shared" si="580"/>
        <v/>
      </c>
      <c r="L293" s="252" t="str">
        <f t="shared" si="580"/>
        <v/>
      </c>
      <c r="M293" s="175" t="str">
        <f t="shared" si="580"/>
        <v/>
      </c>
      <c r="N293" s="175" t="str">
        <f t="shared" si="580"/>
        <v/>
      </c>
      <c r="O293" s="175" t="str">
        <f t="shared" si="580"/>
        <v/>
      </c>
      <c r="P293" s="175" t="str">
        <f t="shared" si="580"/>
        <v/>
      </c>
      <c r="Q293" s="184" t="str">
        <f t="shared" ref="Q293" si="581">IF(BK291="","",BK291)</f>
        <v/>
      </c>
      <c r="R293" s="38" t="str">
        <f>IF(BK291="","",BK291)</f>
        <v/>
      </c>
      <c r="S293" s="343"/>
      <c r="AY293" t="str">
        <f>IF(E293="","",E293)</f>
        <v/>
      </c>
      <c r="AZ293" t="str">
        <f>IF(OR(E293=F293,COUNTIF($AY293:AY293,F293)&gt;0),"",F293)</f>
        <v/>
      </c>
      <c r="BA293" t="str">
        <f>IF(OR(F293=G293,COUNTIF($AY293:AZ293,G293)&gt;0),"",G293)</f>
        <v/>
      </c>
      <c r="BB293" t="str">
        <f>IF(OR(G293=H293,COUNTIF($AY293:BA293,H293)&gt;0),"",H293)</f>
        <v/>
      </c>
      <c r="BC293" t="str">
        <f>IF(OR(H293=I293,COUNTIF($AY293:BB293,I293)&gt;0),"",I293)</f>
        <v/>
      </c>
      <c r="BD293" t="str">
        <f>IF(OR(I293=J293,COUNTIF($AY293:BC293,J293)&gt;0),"",J293)</f>
        <v/>
      </c>
      <c r="BE293" t="str">
        <f>IF(OR(J293=K293,COUNTIF($AY293:BD293,K293)&gt;0),"",K293)</f>
        <v/>
      </c>
      <c r="BF293" t="str">
        <f>IF(OR(K293=L293,COUNTIF($AY293:BE293,L293)&gt;0),"",L293)</f>
        <v/>
      </c>
      <c r="BG293" t="str">
        <f>IF(OR(L293=M293,COUNTIF($AY293:BF293,M293)&gt;0),"",M293)</f>
        <v/>
      </c>
      <c r="BH293" t="str">
        <f>IF(OR(M293=N293,COUNTIF($AY293:BG293,N293)&gt;0),"",N293)</f>
        <v/>
      </c>
      <c r="BI293" t="str">
        <f>IF(OR(N293=O293,COUNTIF($AY293:BH293,O293)&gt;0),"",O293)</f>
        <v/>
      </c>
      <c r="BJ293" t="str">
        <f>IF(OR(O293=P293,COUNTIF($AY293:BI293,P293)&gt;0),"",P293)</f>
        <v/>
      </c>
      <c r="BK293" s="340"/>
      <c r="BL293" s="34" t="str">
        <f>IF($Q293=E293,IF(COUNTIF(E293:$P293,E293)&gt;$R292,E293,$Q293),E293)</f>
        <v/>
      </c>
      <c r="BM293" s="34" t="str">
        <f>IF($Q293=F293,IF(COUNTIF(F293:$P293,F293)&gt;$R292,F293,$Q293),F293)</f>
        <v/>
      </c>
      <c r="BN293" s="34" t="str">
        <f>IF($Q293=G293,IF(COUNTIF(G293:$P293,G293)&gt;$R292,G293,$Q293),G293)</f>
        <v/>
      </c>
      <c r="BO293" s="34" t="str">
        <f>IF($Q293=H293,IF(COUNTIF(H293:$P293,H293)&gt;$R292,H293,$Q293),H293)</f>
        <v/>
      </c>
      <c r="BP293" s="34" t="str">
        <f>IF($Q293=I293,IF(COUNTIF(I293:$P293,I293)&gt;$R292,I293,$Q293),I293)</f>
        <v/>
      </c>
      <c r="BQ293" s="34" t="str">
        <f>IF($Q293=J293,IF(COUNTIF(J293:$P293,J293)&gt;$R292,J293,$Q293),J293)</f>
        <v/>
      </c>
      <c r="BR293" s="34" t="str">
        <f>IF($Q293=K293,IF(COUNTIF(K293:$P293,K293)&gt;$R292,K293,$Q293),K293)</f>
        <v/>
      </c>
      <c r="BS293" s="34" t="str">
        <f>IF($Q293=L293,IF(COUNTIF(L293:$P293,L293)&gt;$R292,L293,$Q293),L293)</f>
        <v/>
      </c>
      <c r="BT293" s="34" t="str">
        <f>IF($Q293=M293,IF(COUNTIF(M293:$P293,M293)&gt;$R292,M293,$Q293),M293)</f>
        <v/>
      </c>
      <c r="BU293" s="34" t="str">
        <f>IF($Q293=N293,IF(COUNTIF(N293:$P293,N293)&gt;$R292,N293,$Q293),N293)</f>
        <v/>
      </c>
      <c r="BV293" s="34" t="str">
        <f>IF($Q293=O293,IF(COUNTIF(O293:$P293,O293)&gt;$R292,O293,$Q293),O293)</f>
        <v/>
      </c>
      <c r="BW293" s="34" t="str">
        <f>IF($Q293=P293,IF(COUNTIF(P293:$P293,P293)&gt;$R292,P293,$Q293),P293)</f>
        <v/>
      </c>
      <c r="BX293" t="str">
        <f>IF(BX291&gt;0,BX291,BX292)</f>
        <v/>
      </c>
    </row>
    <row r="294" spans="1:76" ht="12.75" customHeight="1" x14ac:dyDescent="0.2">
      <c r="A294" s="347">
        <v>98</v>
      </c>
      <c r="B294" s="350"/>
      <c r="C294" s="344"/>
      <c r="D294" s="176" t="s">
        <v>38</v>
      </c>
      <c r="E294" s="252"/>
      <c r="F294" s="252"/>
      <c r="G294" s="252"/>
      <c r="H294" s="252"/>
      <c r="I294" s="252"/>
      <c r="J294" s="252"/>
      <c r="K294" s="252"/>
      <c r="L294" s="252"/>
      <c r="M294" s="175"/>
      <c r="N294" s="175"/>
      <c r="O294" s="175"/>
      <c r="P294" s="175"/>
      <c r="Q294" s="183" t="str">
        <f t="shared" ref="Q294" si="582">IF(BK294="","",BX296)</f>
        <v/>
      </c>
      <c r="R294" s="172"/>
      <c r="S294" s="341" t="str">
        <f>IF((COUNTBLANK(E294:Q294)+COUNTBLANK(E295:Q295)+COUNTBLANK(E296:Q296))/3=COUNTBLANK(E294:Q294),"","Bitte alle drei Zeilen ausfüllen")</f>
        <v/>
      </c>
      <c r="W294">
        <f t="shared" ref="W294:AH294" si="583">IF(E294=4.5,E295,0)</f>
        <v>0</v>
      </c>
      <c r="X294">
        <f t="shared" si="583"/>
        <v>0</v>
      </c>
      <c r="Y294">
        <f t="shared" si="583"/>
        <v>0</v>
      </c>
      <c r="Z294">
        <f t="shared" si="583"/>
        <v>0</v>
      </c>
      <c r="AA294">
        <f t="shared" si="583"/>
        <v>0</v>
      </c>
      <c r="AB294">
        <f t="shared" si="583"/>
        <v>0</v>
      </c>
      <c r="AC294">
        <f t="shared" si="583"/>
        <v>0</v>
      </c>
      <c r="AD294">
        <f t="shared" si="583"/>
        <v>0</v>
      </c>
      <c r="AE294">
        <f t="shared" si="583"/>
        <v>0</v>
      </c>
      <c r="AF294">
        <f t="shared" si="583"/>
        <v>0</v>
      </c>
      <c r="AG294">
        <f t="shared" si="583"/>
        <v>0</v>
      </c>
      <c r="AH294">
        <f t="shared" si="583"/>
        <v>0</v>
      </c>
      <c r="AJ294">
        <f t="shared" ref="AJ294:AU294" si="584">IF(E294=4.5,1,0)</f>
        <v>0</v>
      </c>
      <c r="AK294">
        <f t="shared" si="584"/>
        <v>0</v>
      </c>
      <c r="AL294">
        <f t="shared" si="584"/>
        <v>0</v>
      </c>
      <c r="AM294">
        <f t="shared" si="584"/>
        <v>0</v>
      </c>
      <c r="AN294">
        <f t="shared" si="584"/>
        <v>0</v>
      </c>
      <c r="AO294">
        <f t="shared" si="584"/>
        <v>0</v>
      </c>
      <c r="AP294">
        <f t="shared" si="584"/>
        <v>0</v>
      </c>
      <c r="AQ294">
        <f t="shared" si="584"/>
        <v>0</v>
      </c>
      <c r="AR294">
        <f t="shared" si="584"/>
        <v>0</v>
      </c>
      <c r="AS294">
        <f t="shared" si="584"/>
        <v>0</v>
      </c>
      <c r="AT294">
        <f t="shared" si="584"/>
        <v>0</v>
      </c>
      <c r="AU294">
        <f t="shared" si="584"/>
        <v>0</v>
      </c>
      <c r="BK294" s="340" t="str">
        <f>IF(ISNA(HLOOKUP(MAX($AY295:$BJ295),$AY295:$BJ296,2,FALSE)),"",IF(R295&gt;0,IF(COUNTIF($AY295:$BJ295,MAX($AY295:$BJ295))&gt;1,HLOOKUP(MAX($AY295:$BJ295),$AY295:$BJ296,2),HLOOKUP(MAX($AY295:$BJ295),$AY295:$BJ296,2,FALSE)),""))</f>
        <v/>
      </c>
      <c r="BL294" s="34">
        <f>IF(E296="",0,IF($Q296=E296,IF(COUNTIF(E296:$P296,E296)&gt;$R295,E294,$Q294),E294))</f>
        <v>0</v>
      </c>
      <c r="BM294" s="34">
        <f>IF(F296="",0,IF($Q296=F296,IF(COUNTIF(F296:$P296,F296)&gt;$R295,F294,$Q294),F294))</f>
        <v>0</v>
      </c>
      <c r="BN294" s="34">
        <f>IF(G296="",0,IF($Q296=G296,IF(COUNTIF(G296:$P296,G296)&gt;$R295,G294,$Q294),G294))</f>
        <v>0</v>
      </c>
      <c r="BO294" s="34">
        <f>IF(H296="",0,IF($Q296=H296,IF(COUNTIF(H296:$P296,H296)&gt;$R295,H294,$Q294),H294))</f>
        <v>0</v>
      </c>
      <c r="BP294" s="34">
        <f>IF(I296="",0,IF($Q296=I296,IF(COUNTIF(I296:$P296,I296)&gt;$R295,I294,$Q294),I294))</f>
        <v>0</v>
      </c>
      <c r="BQ294" s="34">
        <f>IF(J296="",0,IF($Q296=J296,IF(COUNTIF(J296:$P296,J296)&gt;$R295,J294,$Q294),J294))</f>
        <v>0</v>
      </c>
      <c r="BR294" s="34">
        <f>IF(K296="",0,IF($Q296=K296,IF(COUNTIF(K296:$P296,K296)&gt;$R295,K294,$Q294),K294))</f>
        <v>0</v>
      </c>
      <c r="BS294" s="34">
        <f>IF(L296="",0,IF($Q296=L296,IF(COUNTIF(L296:$P296,L296)&gt;$R295,L294,$Q294),L294))</f>
        <v>0</v>
      </c>
      <c r="BT294" s="34">
        <f>IF(M296="",0,IF($Q296=M296,IF(COUNTIF(M296:$P296,M296)&gt;$R295,M294,$Q294),M294))</f>
        <v>0</v>
      </c>
      <c r="BU294" s="34">
        <f>IF(N296="",0,IF($Q296=N296,IF(COUNTIF(N296:$P296,N296)&gt;$R295,N294,$Q294),N294))</f>
        <v>0</v>
      </c>
      <c r="BV294" s="34">
        <f>IF(O296="",0,IF($Q296=O296,IF(COUNTIF(O296:$P296,O296)&gt;$R295,O294,$Q294),O294))</f>
        <v>0</v>
      </c>
      <c r="BW294" s="34">
        <f>IF(P296="",0,IF($Q296=P296,IF(COUNTIF(P296:$P296,P296)&gt;$R295,P294,$Q294),P294))</f>
        <v>0</v>
      </c>
      <c r="BX294">
        <f>IF(P294="",IF(O294="",IF(N294="",IF(M294="",IF(L294="",IF(K294="",IF(J294="",IF(I294="",H294,I294),J294),K294),L294),M294),N294),O294),P294)</f>
        <v>0</v>
      </c>
    </row>
    <row r="295" spans="1:76" ht="12.75" customHeight="1" x14ac:dyDescent="0.2">
      <c r="A295" s="348"/>
      <c r="B295" s="351"/>
      <c r="C295" s="345"/>
      <c r="D295" s="176" t="s">
        <v>42</v>
      </c>
      <c r="E295" s="252"/>
      <c r="F295" s="252"/>
      <c r="G295" s="252"/>
      <c r="H295" s="252"/>
      <c r="I295" s="252"/>
      <c r="J295" s="252"/>
      <c r="K295" s="252"/>
      <c r="L295" s="252"/>
      <c r="M295" s="175"/>
      <c r="N295" s="175"/>
      <c r="O295" s="175"/>
      <c r="P295" s="175"/>
      <c r="Q295" s="183"/>
      <c r="R295" s="35">
        <f>IF(R294&lt;15,0,IF(R294&lt;30,1,IF(R294&lt;45,2,3)))</f>
        <v>0</v>
      </c>
      <c r="S295" s="342"/>
      <c r="AY295" t="str">
        <f t="shared" ref="AY295:BJ295" si="585">IF(AY296="","",COUNTIF($E296:$P296,AY296))</f>
        <v/>
      </c>
      <c r="AZ295" t="str">
        <f t="shared" si="585"/>
        <v/>
      </c>
      <c r="BA295" t="str">
        <f t="shared" si="585"/>
        <v/>
      </c>
      <c r="BB295" t="str">
        <f t="shared" si="585"/>
        <v/>
      </c>
      <c r="BC295" t="str">
        <f t="shared" si="585"/>
        <v/>
      </c>
      <c r="BD295" t="str">
        <f t="shared" si="585"/>
        <v/>
      </c>
      <c r="BE295" t="str">
        <f t="shared" si="585"/>
        <v/>
      </c>
      <c r="BF295" t="str">
        <f t="shared" si="585"/>
        <v/>
      </c>
      <c r="BG295" t="str">
        <f t="shared" si="585"/>
        <v/>
      </c>
      <c r="BH295" t="str">
        <f t="shared" si="585"/>
        <v/>
      </c>
      <c r="BI295" t="str">
        <f t="shared" si="585"/>
        <v/>
      </c>
      <c r="BJ295" t="str">
        <f t="shared" si="585"/>
        <v/>
      </c>
      <c r="BK295" s="340"/>
      <c r="BL295" s="34">
        <f>IF($Q296=E296,IF(COUNTIF(E296:$P296,E296)&gt;$R295,E295,$Q295),E295)</f>
        <v>0</v>
      </c>
      <c r="BM295" s="34">
        <f>IF($Q296=F296,IF(COUNTIF(F296:$P296,F296)&gt;$R295,F295,$Q295),F295)</f>
        <v>0</v>
      </c>
      <c r="BN295" s="34">
        <f>IF($Q296=G296,IF(COUNTIF(G296:$P296,G296)&gt;$R295,G295,$Q295),G295)</f>
        <v>0</v>
      </c>
      <c r="BO295" s="34">
        <f>IF($Q296=H296,IF(COUNTIF(H296:$P296,H296)&gt;$R295,H295,$Q295),H295)</f>
        <v>0</v>
      </c>
      <c r="BP295" s="34">
        <f>IF($Q296=I296,IF(COUNTIF(I296:$P296,I296)&gt;$R295,I295,$Q295),I295)</f>
        <v>0</v>
      </c>
      <c r="BQ295" s="34">
        <f>IF($Q296=J296,IF(COUNTIF(J296:$P296,J296)&gt;$R295,J295,$Q295),J295)</f>
        <v>0</v>
      </c>
      <c r="BR295" s="34">
        <f>IF($Q296=K296,IF(COUNTIF(K296:$P296,K296)&gt;$R295,K295,$Q295),K295)</f>
        <v>0</v>
      </c>
      <c r="BS295" s="34">
        <f>IF($Q296=L296,IF(COUNTIF(L296:$P296,L296)&gt;$R295,L295,$Q295),L295)</f>
        <v>0</v>
      </c>
      <c r="BT295" s="34">
        <f>IF($Q296=M296,IF(COUNTIF(M296:$P296,M296)&gt;$R295,M295,$Q295),M295)</f>
        <v>0</v>
      </c>
      <c r="BU295" s="34">
        <f>IF($Q296=N296,IF(COUNTIF(N296:$P296,N296)&gt;$R295,N295,$Q295),N295)</f>
        <v>0</v>
      </c>
      <c r="BV295" s="34">
        <f>IF($Q296=O296,IF(COUNTIF(O296:$P296,O296)&gt;$R295,O295,$Q295),O295)</f>
        <v>0</v>
      </c>
      <c r="BW295" s="34">
        <f>IF($Q296=P296,IF(COUNTIF(P296:$P296,P296)&gt;$R295,P295,$Q295),P295)</f>
        <v>0</v>
      </c>
      <c r="BX295" t="str">
        <f>IF(BX294="",IF(G294="",IF(F294="",E294,F294),G294),"")</f>
        <v/>
      </c>
    </row>
    <row r="296" spans="1:76" ht="12.75" customHeight="1" x14ac:dyDescent="0.2">
      <c r="A296" s="349"/>
      <c r="B296" s="352"/>
      <c r="C296" s="346"/>
      <c r="D296" s="177" t="s">
        <v>44</v>
      </c>
      <c r="E296" s="252" t="str">
        <f>IF(E294&gt;0,1,"")</f>
        <v/>
      </c>
      <c r="F296" s="252" t="str">
        <f t="shared" ref="F296:P296" si="586">IF(F294&gt;0,1,"")</f>
        <v/>
      </c>
      <c r="G296" s="252" t="str">
        <f t="shared" si="586"/>
        <v/>
      </c>
      <c r="H296" s="252" t="str">
        <f t="shared" si="586"/>
        <v/>
      </c>
      <c r="I296" s="252" t="str">
        <f t="shared" si="586"/>
        <v/>
      </c>
      <c r="J296" s="252" t="str">
        <f t="shared" si="586"/>
        <v/>
      </c>
      <c r="K296" s="252" t="str">
        <f t="shared" si="586"/>
        <v/>
      </c>
      <c r="L296" s="252" t="str">
        <f t="shared" si="586"/>
        <v/>
      </c>
      <c r="M296" s="175" t="str">
        <f t="shared" si="586"/>
        <v/>
      </c>
      <c r="N296" s="175" t="str">
        <f t="shared" si="586"/>
        <v/>
      </c>
      <c r="O296" s="175" t="str">
        <f t="shared" si="586"/>
        <v/>
      </c>
      <c r="P296" s="175" t="str">
        <f t="shared" si="586"/>
        <v/>
      </c>
      <c r="Q296" s="184" t="str">
        <f t="shared" ref="Q296" si="587">IF(BK294="","",BK294)</f>
        <v/>
      </c>
      <c r="R296" s="38" t="str">
        <f>IF(BK294="","",BK294)</f>
        <v/>
      </c>
      <c r="S296" s="343"/>
      <c r="AY296" t="str">
        <f>IF(E296="","",E296)</f>
        <v/>
      </c>
      <c r="AZ296" t="str">
        <f>IF(OR(E296=F296,COUNTIF($AY296:AY296,F296)&gt;0),"",F296)</f>
        <v/>
      </c>
      <c r="BA296" t="str">
        <f>IF(OR(F296=G296,COUNTIF($AY296:AZ296,G296)&gt;0),"",G296)</f>
        <v/>
      </c>
      <c r="BB296" t="str">
        <f>IF(OR(G296=H296,COUNTIF($AY296:BA296,H296)&gt;0),"",H296)</f>
        <v/>
      </c>
      <c r="BC296" t="str">
        <f>IF(OR(H296=I296,COUNTIF($AY296:BB296,I296)&gt;0),"",I296)</f>
        <v/>
      </c>
      <c r="BD296" t="str">
        <f>IF(OR(I296=J296,COUNTIF($AY296:BC296,J296)&gt;0),"",J296)</f>
        <v/>
      </c>
      <c r="BE296" t="str">
        <f>IF(OR(J296=K296,COUNTIF($AY296:BD296,K296)&gt;0),"",K296)</f>
        <v/>
      </c>
      <c r="BF296" t="str">
        <f>IF(OR(K296=L296,COUNTIF($AY296:BE296,L296)&gt;0),"",L296)</f>
        <v/>
      </c>
      <c r="BG296" t="str">
        <f>IF(OR(L296=M296,COUNTIF($AY296:BF296,M296)&gt;0),"",M296)</f>
        <v/>
      </c>
      <c r="BH296" t="str">
        <f>IF(OR(M296=N296,COUNTIF($AY296:BG296,N296)&gt;0),"",N296)</f>
        <v/>
      </c>
      <c r="BI296" t="str">
        <f>IF(OR(N296=O296,COUNTIF($AY296:BH296,O296)&gt;0),"",O296)</f>
        <v/>
      </c>
      <c r="BJ296" t="str">
        <f>IF(OR(O296=P296,COUNTIF($AY296:BI296,P296)&gt;0),"",P296)</f>
        <v/>
      </c>
      <c r="BK296" s="340"/>
      <c r="BL296" s="34" t="str">
        <f>IF($Q296=E296,IF(COUNTIF(E296:$P296,E296)&gt;$R295,E296,$Q296),E296)</f>
        <v/>
      </c>
      <c r="BM296" s="34" t="str">
        <f>IF($Q296=F296,IF(COUNTIF(F296:$P296,F296)&gt;$R295,F296,$Q296),F296)</f>
        <v/>
      </c>
      <c r="BN296" s="34" t="str">
        <f>IF($Q296=G296,IF(COUNTIF(G296:$P296,G296)&gt;$R295,G296,$Q296),G296)</f>
        <v/>
      </c>
      <c r="BO296" s="34" t="str">
        <f>IF($Q296=H296,IF(COUNTIF(H296:$P296,H296)&gt;$R295,H296,$Q296),H296)</f>
        <v/>
      </c>
      <c r="BP296" s="34" t="str">
        <f>IF($Q296=I296,IF(COUNTIF(I296:$P296,I296)&gt;$R295,I296,$Q296),I296)</f>
        <v/>
      </c>
      <c r="BQ296" s="34" t="str">
        <f>IF($Q296=J296,IF(COUNTIF(J296:$P296,J296)&gt;$R295,J296,$Q296),J296)</f>
        <v/>
      </c>
      <c r="BR296" s="34" t="str">
        <f>IF($Q296=K296,IF(COUNTIF(K296:$P296,K296)&gt;$R295,K296,$Q296),K296)</f>
        <v/>
      </c>
      <c r="BS296" s="34" t="str">
        <f>IF($Q296=L296,IF(COUNTIF(L296:$P296,L296)&gt;$R295,L296,$Q296),L296)</f>
        <v/>
      </c>
      <c r="BT296" s="34" t="str">
        <f>IF($Q296=M296,IF(COUNTIF(M296:$P296,M296)&gt;$R295,M296,$Q296),M296)</f>
        <v/>
      </c>
      <c r="BU296" s="34" t="str">
        <f>IF($Q296=N296,IF(COUNTIF(N296:$P296,N296)&gt;$R295,N296,$Q296),N296)</f>
        <v/>
      </c>
      <c r="BV296" s="34" t="str">
        <f>IF($Q296=O296,IF(COUNTIF(O296:$P296,O296)&gt;$R295,O296,$Q296),O296)</f>
        <v/>
      </c>
      <c r="BW296" s="34" t="str">
        <f>IF($Q296=P296,IF(COUNTIF(P296:$P296,P296)&gt;$R295,P296,$Q296),P296)</f>
        <v/>
      </c>
      <c r="BX296" t="str">
        <f>IF(BX294&gt;0,BX294,BX295)</f>
        <v/>
      </c>
    </row>
    <row r="297" spans="1:76" ht="12.75" customHeight="1" x14ac:dyDescent="0.2">
      <c r="A297" s="347">
        <v>99</v>
      </c>
      <c r="B297" s="350"/>
      <c r="C297" s="344"/>
      <c r="D297" s="176" t="s">
        <v>38</v>
      </c>
      <c r="E297" s="252"/>
      <c r="F297" s="252"/>
      <c r="G297" s="252"/>
      <c r="H297" s="252"/>
      <c r="I297" s="252"/>
      <c r="J297" s="252"/>
      <c r="K297" s="252"/>
      <c r="L297" s="252"/>
      <c r="M297" s="175"/>
      <c r="N297" s="175"/>
      <c r="O297" s="175"/>
      <c r="P297" s="175"/>
      <c r="Q297" s="183" t="str">
        <f t="shared" ref="Q297" si="588">IF(BK297="","",BX299)</f>
        <v/>
      </c>
      <c r="R297" s="172"/>
      <c r="S297" s="341" t="str">
        <f>IF((COUNTBLANK(E297:Q297)+COUNTBLANK(E298:Q298)+COUNTBLANK(E299:Q299))/3=COUNTBLANK(E297:Q297),"","Bitte alle drei Zeilen ausfüllen")</f>
        <v/>
      </c>
      <c r="W297">
        <f t="shared" ref="W297:AH297" si="589">IF(E297=4.5,E298,0)</f>
        <v>0</v>
      </c>
      <c r="X297">
        <f t="shared" si="589"/>
        <v>0</v>
      </c>
      <c r="Y297">
        <f t="shared" si="589"/>
        <v>0</v>
      </c>
      <c r="Z297">
        <f t="shared" si="589"/>
        <v>0</v>
      </c>
      <c r="AA297">
        <f t="shared" si="589"/>
        <v>0</v>
      </c>
      <c r="AB297">
        <f t="shared" si="589"/>
        <v>0</v>
      </c>
      <c r="AC297">
        <f t="shared" si="589"/>
        <v>0</v>
      </c>
      <c r="AD297">
        <f t="shared" si="589"/>
        <v>0</v>
      </c>
      <c r="AE297">
        <f t="shared" si="589"/>
        <v>0</v>
      </c>
      <c r="AF297">
        <f t="shared" si="589"/>
        <v>0</v>
      </c>
      <c r="AG297">
        <f t="shared" si="589"/>
        <v>0</v>
      </c>
      <c r="AH297">
        <f t="shared" si="589"/>
        <v>0</v>
      </c>
      <c r="AJ297">
        <f t="shared" ref="AJ297:AU297" si="590">IF(E297=4.5,1,0)</f>
        <v>0</v>
      </c>
      <c r="AK297">
        <f t="shared" si="590"/>
        <v>0</v>
      </c>
      <c r="AL297">
        <f t="shared" si="590"/>
        <v>0</v>
      </c>
      <c r="AM297">
        <f t="shared" si="590"/>
        <v>0</v>
      </c>
      <c r="AN297">
        <f t="shared" si="590"/>
        <v>0</v>
      </c>
      <c r="AO297">
        <f t="shared" si="590"/>
        <v>0</v>
      </c>
      <c r="AP297">
        <f t="shared" si="590"/>
        <v>0</v>
      </c>
      <c r="AQ297">
        <f t="shared" si="590"/>
        <v>0</v>
      </c>
      <c r="AR297">
        <f t="shared" si="590"/>
        <v>0</v>
      </c>
      <c r="AS297">
        <f t="shared" si="590"/>
        <v>0</v>
      </c>
      <c r="AT297">
        <f t="shared" si="590"/>
        <v>0</v>
      </c>
      <c r="AU297">
        <f t="shared" si="590"/>
        <v>0</v>
      </c>
      <c r="BK297" s="340" t="str">
        <f>IF(ISNA(HLOOKUP(MAX($AY298:$BJ298),$AY298:$BJ299,2,FALSE)),"",IF(R298&gt;0,IF(COUNTIF($AY298:$BJ298,MAX($AY298:$BJ298))&gt;1,HLOOKUP(MAX($AY298:$BJ298),$AY298:$BJ299,2),HLOOKUP(MAX($AY298:$BJ298),$AY298:$BJ299,2,FALSE)),""))</f>
        <v/>
      </c>
      <c r="BL297" s="34">
        <f>IF(E299="",0,IF($Q299=E299,IF(COUNTIF(E299:$P299,E299)&gt;$R298,E297,$Q297),E297))</f>
        <v>0</v>
      </c>
      <c r="BM297" s="34">
        <f>IF(F299="",0,IF($Q299=F299,IF(COUNTIF(F299:$P299,F299)&gt;$R298,F297,$Q297),F297))</f>
        <v>0</v>
      </c>
      <c r="BN297" s="34">
        <f>IF(G299="",0,IF($Q299=G299,IF(COUNTIF(G299:$P299,G299)&gt;$R298,G297,$Q297),G297))</f>
        <v>0</v>
      </c>
      <c r="BO297" s="34">
        <f>IF(H299="",0,IF($Q299=H299,IF(COUNTIF(H299:$P299,H299)&gt;$R298,H297,$Q297),H297))</f>
        <v>0</v>
      </c>
      <c r="BP297" s="34">
        <f>IF(I299="",0,IF($Q299=I299,IF(COUNTIF(I299:$P299,I299)&gt;$R298,I297,$Q297),I297))</f>
        <v>0</v>
      </c>
      <c r="BQ297" s="34">
        <f>IF(J299="",0,IF($Q299=J299,IF(COUNTIF(J299:$P299,J299)&gt;$R298,J297,$Q297),J297))</f>
        <v>0</v>
      </c>
      <c r="BR297" s="34">
        <f>IF(K299="",0,IF($Q299=K299,IF(COUNTIF(K299:$P299,K299)&gt;$R298,K297,$Q297),K297))</f>
        <v>0</v>
      </c>
      <c r="BS297" s="34">
        <f>IF(L299="",0,IF($Q299=L299,IF(COUNTIF(L299:$P299,L299)&gt;$R298,L297,$Q297),L297))</f>
        <v>0</v>
      </c>
      <c r="BT297" s="34">
        <f>IF(M299="",0,IF($Q299=M299,IF(COUNTIF(M299:$P299,M299)&gt;$R298,M297,$Q297),M297))</f>
        <v>0</v>
      </c>
      <c r="BU297" s="34">
        <f>IF(N299="",0,IF($Q299=N299,IF(COUNTIF(N299:$P299,N299)&gt;$R298,N297,$Q297),N297))</f>
        <v>0</v>
      </c>
      <c r="BV297" s="34">
        <f>IF(O299="",0,IF($Q299=O299,IF(COUNTIF(O299:$P299,O299)&gt;$R298,O297,$Q297),O297))</f>
        <v>0</v>
      </c>
      <c r="BW297" s="34">
        <f>IF(P299="",0,IF($Q299=P299,IF(COUNTIF(P299:$P299,P299)&gt;$R298,P297,$Q297),P297))</f>
        <v>0</v>
      </c>
      <c r="BX297">
        <f>IF(P297="",IF(O297="",IF(N297="",IF(M297="",IF(L297="",IF(K297="",IF(J297="",IF(I297="",H297,I297),J297),K297),L297),M297),N297),O297),P297)</f>
        <v>0</v>
      </c>
    </row>
    <row r="298" spans="1:76" ht="12.75" customHeight="1" x14ac:dyDescent="0.2">
      <c r="A298" s="348"/>
      <c r="B298" s="351"/>
      <c r="C298" s="345"/>
      <c r="D298" s="176" t="s">
        <v>42</v>
      </c>
      <c r="E298" s="252"/>
      <c r="F298" s="252"/>
      <c r="G298" s="252"/>
      <c r="H298" s="252"/>
      <c r="I298" s="252"/>
      <c r="J298" s="252"/>
      <c r="K298" s="252"/>
      <c r="L298" s="252"/>
      <c r="M298" s="175"/>
      <c r="N298" s="175"/>
      <c r="O298" s="175"/>
      <c r="P298" s="175"/>
      <c r="Q298" s="183"/>
      <c r="R298" s="35">
        <f>IF(R297&lt;15,0,IF(R297&lt;30,1,IF(R297&lt;45,2,3)))</f>
        <v>0</v>
      </c>
      <c r="S298" s="342"/>
      <c r="AY298" t="str">
        <f t="shared" ref="AY298:BJ298" si="591">IF(AY299="","",COUNTIF($E299:$P299,AY299))</f>
        <v/>
      </c>
      <c r="AZ298" t="str">
        <f t="shared" si="591"/>
        <v/>
      </c>
      <c r="BA298" t="str">
        <f t="shared" si="591"/>
        <v/>
      </c>
      <c r="BB298" t="str">
        <f t="shared" si="591"/>
        <v/>
      </c>
      <c r="BC298" t="str">
        <f t="shared" si="591"/>
        <v/>
      </c>
      <c r="BD298" t="str">
        <f t="shared" si="591"/>
        <v/>
      </c>
      <c r="BE298" t="str">
        <f t="shared" si="591"/>
        <v/>
      </c>
      <c r="BF298" t="str">
        <f t="shared" si="591"/>
        <v/>
      </c>
      <c r="BG298" t="str">
        <f t="shared" si="591"/>
        <v/>
      </c>
      <c r="BH298" t="str">
        <f t="shared" si="591"/>
        <v/>
      </c>
      <c r="BI298" t="str">
        <f t="shared" si="591"/>
        <v/>
      </c>
      <c r="BJ298" t="str">
        <f t="shared" si="591"/>
        <v/>
      </c>
      <c r="BK298" s="340"/>
      <c r="BL298" s="34">
        <f>IF($Q299=E299,IF(COUNTIF(E299:$P299,E299)&gt;$R298,E298,$Q298),E298)</f>
        <v>0</v>
      </c>
      <c r="BM298" s="34">
        <f>IF($Q299=F299,IF(COUNTIF(F299:$P299,F299)&gt;$R298,F298,$Q298),F298)</f>
        <v>0</v>
      </c>
      <c r="BN298" s="34">
        <f>IF($Q299=G299,IF(COUNTIF(G299:$P299,G299)&gt;$R298,G298,$Q298),G298)</f>
        <v>0</v>
      </c>
      <c r="BO298" s="34">
        <f>IF($Q299=H299,IF(COUNTIF(H299:$P299,H299)&gt;$R298,H298,$Q298),H298)</f>
        <v>0</v>
      </c>
      <c r="BP298" s="34">
        <f>IF($Q299=I299,IF(COUNTIF(I299:$P299,I299)&gt;$R298,I298,$Q298),I298)</f>
        <v>0</v>
      </c>
      <c r="BQ298" s="34">
        <f>IF($Q299=J299,IF(COUNTIF(J299:$P299,J299)&gt;$R298,J298,$Q298),J298)</f>
        <v>0</v>
      </c>
      <c r="BR298" s="34">
        <f>IF($Q299=K299,IF(COUNTIF(K299:$P299,K299)&gt;$R298,K298,$Q298),K298)</f>
        <v>0</v>
      </c>
      <c r="BS298" s="34">
        <f>IF($Q299=L299,IF(COUNTIF(L299:$P299,L299)&gt;$R298,L298,$Q298),L298)</f>
        <v>0</v>
      </c>
      <c r="BT298" s="34">
        <f>IF($Q299=M299,IF(COUNTIF(M299:$P299,M299)&gt;$R298,M298,$Q298),M298)</f>
        <v>0</v>
      </c>
      <c r="BU298" s="34">
        <f>IF($Q299=N299,IF(COUNTIF(N299:$P299,N299)&gt;$R298,N298,$Q298),N298)</f>
        <v>0</v>
      </c>
      <c r="BV298" s="34">
        <f>IF($Q299=O299,IF(COUNTIF(O299:$P299,O299)&gt;$R298,O298,$Q298),O298)</f>
        <v>0</v>
      </c>
      <c r="BW298" s="34">
        <f>IF($Q299=P299,IF(COUNTIF(P299:$P299,P299)&gt;$R298,P298,$Q298),P298)</f>
        <v>0</v>
      </c>
      <c r="BX298" t="str">
        <f>IF(BX297="",IF(G297="",IF(F297="",E297,F297),G297),"")</f>
        <v/>
      </c>
    </row>
    <row r="299" spans="1:76" ht="12.75" customHeight="1" x14ac:dyDescent="0.2">
      <c r="A299" s="349"/>
      <c r="B299" s="352"/>
      <c r="C299" s="346"/>
      <c r="D299" s="177" t="s">
        <v>44</v>
      </c>
      <c r="E299" s="252" t="str">
        <f>IF(E297&gt;0,1,"")</f>
        <v/>
      </c>
      <c r="F299" s="252" t="str">
        <f t="shared" ref="F299:P299" si="592">IF(F297&gt;0,1,"")</f>
        <v/>
      </c>
      <c r="G299" s="252" t="str">
        <f t="shared" si="592"/>
        <v/>
      </c>
      <c r="H299" s="252" t="str">
        <f t="shared" si="592"/>
        <v/>
      </c>
      <c r="I299" s="252" t="str">
        <f t="shared" si="592"/>
        <v/>
      </c>
      <c r="J299" s="252" t="str">
        <f t="shared" si="592"/>
        <v/>
      </c>
      <c r="K299" s="252" t="str">
        <f t="shared" si="592"/>
        <v/>
      </c>
      <c r="L299" s="252" t="str">
        <f t="shared" si="592"/>
        <v/>
      </c>
      <c r="M299" s="175" t="str">
        <f t="shared" si="592"/>
        <v/>
      </c>
      <c r="N299" s="175" t="str">
        <f t="shared" si="592"/>
        <v/>
      </c>
      <c r="O299" s="175" t="str">
        <f t="shared" si="592"/>
        <v/>
      </c>
      <c r="P299" s="175" t="str">
        <f t="shared" si="592"/>
        <v/>
      </c>
      <c r="Q299" s="184" t="str">
        <f t="shared" ref="Q299" si="593">IF(BK297="","",BK297)</f>
        <v/>
      </c>
      <c r="R299" s="38" t="str">
        <f>IF(BK297="","",BK297)</f>
        <v/>
      </c>
      <c r="S299" s="343"/>
      <c r="AY299" t="str">
        <f>IF(E299="","",E299)</f>
        <v/>
      </c>
      <c r="AZ299" t="str">
        <f>IF(OR(E299=F299,COUNTIF($AY299:AY299,F299)&gt;0),"",F299)</f>
        <v/>
      </c>
      <c r="BA299" t="str">
        <f>IF(OR(F299=G299,COUNTIF($AY299:AZ299,G299)&gt;0),"",G299)</f>
        <v/>
      </c>
      <c r="BB299" t="str">
        <f>IF(OR(G299=H299,COUNTIF($AY299:BA299,H299)&gt;0),"",H299)</f>
        <v/>
      </c>
      <c r="BC299" t="str">
        <f>IF(OR(H299=I299,COUNTIF($AY299:BB299,I299)&gt;0),"",I299)</f>
        <v/>
      </c>
      <c r="BD299" t="str">
        <f>IF(OR(I299=J299,COUNTIF($AY299:BC299,J299)&gt;0),"",J299)</f>
        <v/>
      </c>
      <c r="BE299" t="str">
        <f>IF(OR(J299=K299,COUNTIF($AY299:BD299,K299)&gt;0),"",K299)</f>
        <v/>
      </c>
      <c r="BF299" t="str">
        <f>IF(OR(K299=L299,COUNTIF($AY299:BE299,L299)&gt;0),"",L299)</f>
        <v/>
      </c>
      <c r="BG299" t="str">
        <f>IF(OR(L299=M299,COUNTIF($AY299:BF299,M299)&gt;0),"",M299)</f>
        <v/>
      </c>
      <c r="BH299" t="str">
        <f>IF(OR(M299=N299,COUNTIF($AY299:BG299,N299)&gt;0),"",N299)</f>
        <v/>
      </c>
      <c r="BI299" t="str">
        <f>IF(OR(N299=O299,COUNTIF($AY299:BH299,O299)&gt;0),"",O299)</f>
        <v/>
      </c>
      <c r="BJ299" t="str">
        <f>IF(OR(O299=P299,COUNTIF($AY299:BI299,P299)&gt;0),"",P299)</f>
        <v/>
      </c>
      <c r="BK299" s="340"/>
      <c r="BL299" s="34" t="str">
        <f>IF($Q299=E299,IF(COUNTIF(E299:$P299,E299)&gt;$R298,E299,$Q299),E299)</f>
        <v/>
      </c>
      <c r="BM299" s="34" t="str">
        <f>IF($Q299=F299,IF(COUNTIF(F299:$P299,F299)&gt;$R298,F299,$Q299),F299)</f>
        <v/>
      </c>
      <c r="BN299" s="34" t="str">
        <f>IF($Q299=G299,IF(COUNTIF(G299:$P299,G299)&gt;$R298,G299,$Q299),G299)</f>
        <v/>
      </c>
      <c r="BO299" s="34" t="str">
        <f>IF($Q299=H299,IF(COUNTIF(H299:$P299,H299)&gt;$R298,H299,$Q299),H299)</f>
        <v/>
      </c>
      <c r="BP299" s="34" t="str">
        <f>IF($Q299=I299,IF(COUNTIF(I299:$P299,I299)&gt;$R298,I299,$Q299),I299)</f>
        <v/>
      </c>
      <c r="BQ299" s="34" t="str">
        <f>IF($Q299=J299,IF(COUNTIF(J299:$P299,J299)&gt;$R298,J299,$Q299),J299)</f>
        <v/>
      </c>
      <c r="BR299" s="34" t="str">
        <f>IF($Q299=K299,IF(COUNTIF(K299:$P299,K299)&gt;$R298,K299,$Q299),K299)</f>
        <v/>
      </c>
      <c r="BS299" s="34" t="str">
        <f>IF($Q299=L299,IF(COUNTIF(L299:$P299,L299)&gt;$R298,L299,$Q299),L299)</f>
        <v/>
      </c>
      <c r="BT299" s="34" t="str">
        <f>IF($Q299=M299,IF(COUNTIF(M299:$P299,M299)&gt;$R298,M299,$Q299),M299)</f>
        <v/>
      </c>
      <c r="BU299" s="34" t="str">
        <f>IF($Q299=N299,IF(COUNTIF(N299:$P299,N299)&gt;$R298,N299,$Q299),N299)</f>
        <v/>
      </c>
      <c r="BV299" s="34" t="str">
        <f>IF($Q299=O299,IF(COUNTIF(O299:$P299,O299)&gt;$R298,O299,$Q299),O299)</f>
        <v/>
      </c>
      <c r="BW299" s="34" t="str">
        <f>IF($Q299=P299,IF(COUNTIF(P299:$P299,P299)&gt;$R298,P299,$Q299),P299)</f>
        <v/>
      </c>
      <c r="BX299" t="str">
        <f>IF(BX297&gt;0,BX297,BX298)</f>
        <v/>
      </c>
    </row>
    <row r="300" spans="1:76" ht="12.75" customHeight="1" x14ac:dyDescent="0.2">
      <c r="A300" s="347">
        <v>100</v>
      </c>
      <c r="B300" s="350"/>
      <c r="C300" s="344"/>
      <c r="D300" s="176" t="s">
        <v>38</v>
      </c>
      <c r="E300" s="252"/>
      <c r="F300" s="252"/>
      <c r="G300" s="252"/>
      <c r="H300" s="252"/>
      <c r="I300" s="252"/>
      <c r="J300" s="252"/>
      <c r="K300" s="252"/>
      <c r="L300" s="252"/>
      <c r="M300" s="175"/>
      <c r="N300" s="175"/>
      <c r="O300" s="175"/>
      <c r="P300" s="175"/>
      <c r="Q300" s="183" t="str">
        <f t="shared" ref="Q300" si="594">IF(BK300="","",BX302)</f>
        <v/>
      </c>
      <c r="R300" s="172"/>
      <c r="S300" s="341" t="str">
        <f>IF((COUNTBLANK(E300:Q300)+COUNTBLANK(E301:Q301)+COUNTBLANK(E302:Q302))/3=COUNTBLANK(E300:Q300),"","Bitte alle drei Zeilen ausfüllen")</f>
        <v/>
      </c>
      <c r="W300">
        <f t="shared" ref="W300:AH300" si="595">IF(E300=4.5,E301,0)</f>
        <v>0</v>
      </c>
      <c r="X300">
        <f t="shared" si="595"/>
        <v>0</v>
      </c>
      <c r="Y300">
        <f t="shared" si="595"/>
        <v>0</v>
      </c>
      <c r="Z300">
        <f t="shared" si="595"/>
        <v>0</v>
      </c>
      <c r="AA300">
        <f t="shared" si="595"/>
        <v>0</v>
      </c>
      <c r="AB300">
        <f t="shared" si="595"/>
        <v>0</v>
      </c>
      <c r="AC300">
        <f t="shared" si="595"/>
        <v>0</v>
      </c>
      <c r="AD300">
        <f t="shared" si="595"/>
        <v>0</v>
      </c>
      <c r="AE300">
        <f t="shared" si="595"/>
        <v>0</v>
      </c>
      <c r="AF300">
        <f t="shared" si="595"/>
        <v>0</v>
      </c>
      <c r="AG300">
        <f t="shared" si="595"/>
        <v>0</v>
      </c>
      <c r="AH300">
        <f t="shared" si="595"/>
        <v>0</v>
      </c>
      <c r="AJ300">
        <f t="shared" ref="AJ300:AU300" si="596">IF(E300=4.5,1,0)</f>
        <v>0</v>
      </c>
      <c r="AK300">
        <f t="shared" si="596"/>
        <v>0</v>
      </c>
      <c r="AL300">
        <f t="shared" si="596"/>
        <v>0</v>
      </c>
      <c r="AM300">
        <f t="shared" si="596"/>
        <v>0</v>
      </c>
      <c r="AN300">
        <f t="shared" si="596"/>
        <v>0</v>
      </c>
      <c r="AO300">
        <f t="shared" si="596"/>
        <v>0</v>
      </c>
      <c r="AP300">
        <f t="shared" si="596"/>
        <v>0</v>
      </c>
      <c r="AQ300">
        <f t="shared" si="596"/>
        <v>0</v>
      </c>
      <c r="AR300">
        <f t="shared" si="596"/>
        <v>0</v>
      </c>
      <c r="AS300">
        <f t="shared" si="596"/>
        <v>0</v>
      </c>
      <c r="AT300">
        <f t="shared" si="596"/>
        <v>0</v>
      </c>
      <c r="AU300">
        <f t="shared" si="596"/>
        <v>0</v>
      </c>
      <c r="BK300" s="340" t="str">
        <f>IF(ISNA(HLOOKUP(MAX($AY301:$BJ301),$AY301:$BJ302,2,FALSE)),"",IF(R301&gt;0,IF(COUNTIF($AY301:$BJ301,MAX($AY301:$BJ301))&gt;1,HLOOKUP(MAX($AY301:$BJ301),$AY301:$BJ302,2),HLOOKUP(MAX($AY301:$BJ301),$AY301:$BJ302,2,FALSE)),""))</f>
        <v/>
      </c>
      <c r="BL300" s="34">
        <f>IF(E302="",0,IF($Q302=E302,IF(COUNTIF(E302:$P302,E302)&gt;$R301,E300,$Q300),E300))</f>
        <v>0</v>
      </c>
      <c r="BM300" s="34">
        <f>IF(F302="",0,IF($Q302=F302,IF(COUNTIF(F302:$P302,F302)&gt;$R301,F300,$Q300),F300))</f>
        <v>0</v>
      </c>
      <c r="BN300" s="34">
        <f>IF(G302="",0,IF($Q302=G302,IF(COUNTIF(G302:$P302,G302)&gt;$R301,G300,$Q300),G300))</f>
        <v>0</v>
      </c>
      <c r="BO300" s="34">
        <f>IF(H302="",0,IF($Q302=H302,IF(COUNTIF(H302:$P302,H302)&gt;$R301,H300,$Q300),H300))</f>
        <v>0</v>
      </c>
      <c r="BP300" s="34">
        <f>IF(I302="",0,IF($Q302=I302,IF(COUNTIF(I302:$P302,I302)&gt;$R301,I300,$Q300),I300))</f>
        <v>0</v>
      </c>
      <c r="BQ300" s="34">
        <f>IF(J302="",0,IF($Q302=J302,IF(COUNTIF(J302:$P302,J302)&gt;$R301,J300,$Q300),J300))</f>
        <v>0</v>
      </c>
      <c r="BR300" s="34">
        <f>IF(K302="",0,IF($Q302=K302,IF(COUNTIF(K302:$P302,K302)&gt;$R301,K300,$Q300),K300))</f>
        <v>0</v>
      </c>
      <c r="BS300" s="34">
        <f>IF(L302="",0,IF($Q302=L302,IF(COUNTIF(L302:$P302,L302)&gt;$R301,L300,$Q300),L300))</f>
        <v>0</v>
      </c>
      <c r="BT300" s="34">
        <f>IF(M302="",0,IF($Q302=M302,IF(COUNTIF(M302:$P302,M302)&gt;$R301,M300,$Q300),M300))</f>
        <v>0</v>
      </c>
      <c r="BU300" s="34">
        <f>IF(N302="",0,IF($Q302=N302,IF(COUNTIF(N302:$P302,N302)&gt;$R301,N300,$Q300),N300))</f>
        <v>0</v>
      </c>
      <c r="BV300" s="34">
        <f>IF(O302="",0,IF($Q302=O302,IF(COUNTIF(O302:$P302,O302)&gt;$R301,O300,$Q300),O300))</f>
        <v>0</v>
      </c>
      <c r="BW300" s="34">
        <f>IF(P302="",0,IF($Q302=P302,IF(COUNTIF(P302:$P302,P302)&gt;$R301,P300,$Q300),P300))</f>
        <v>0</v>
      </c>
      <c r="BX300">
        <f>IF(P300="",IF(O300="",IF(N300="",IF(M300="",IF(L300="",IF(K300="",IF(J300="",IF(I300="",H300,I300),J300),K300),L300),M300),N300),O300),P300)</f>
        <v>0</v>
      </c>
    </row>
    <row r="301" spans="1:76" ht="12.75" customHeight="1" x14ac:dyDescent="0.2">
      <c r="A301" s="348"/>
      <c r="B301" s="351"/>
      <c r="C301" s="345"/>
      <c r="D301" s="176" t="s">
        <v>42</v>
      </c>
      <c r="E301" s="252"/>
      <c r="F301" s="252"/>
      <c r="G301" s="252"/>
      <c r="H301" s="252"/>
      <c r="I301" s="252"/>
      <c r="J301" s="252"/>
      <c r="K301" s="252"/>
      <c r="L301" s="252"/>
      <c r="M301" s="175"/>
      <c r="N301" s="175"/>
      <c r="O301" s="175"/>
      <c r="P301" s="175"/>
      <c r="Q301" s="183"/>
      <c r="R301" s="35">
        <f>IF(R300&lt;15,0,IF(R300&lt;30,1,IF(R300&lt;45,2,3)))</f>
        <v>0</v>
      </c>
      <c r="S301" s="342"/>
      <c r="AY301" t="str">
        <f t="shared" ref="AY301:BJ301" si="597">IF(AY302="","",COUNTIF($E302:$P302,AY302))</f>
        <v/>
      </c>
      <c r="AZ301" t="str">
        <f t="shared" si="597"/>
        <v/>
      </c>
      <c r="BA301" t="str">
        <f t="shared" si="597"/>
        <v/>
      </c>
      <c r="BB301" t="str">
        <f t="shared" si="597"/>
        <v/>
      </c>
      <c r="BC301" t="str">
        <f t="shared" si="597"/>
        <v/>
      </c>
      <c r="BD301" t="str">
        <f t="shared" si="597"/>
        <v/>
      </c>
      <c r="BE301" t="str">
        <f t="shared" si="597"/>
        <v/>
      </c>
      <c r="BF301" t="str">
        <f t="shared" si="597"/>
        <v/>
      </c>
      <c r="BG301" t="str">
        <f t="shared" si="597"/>
        <v/>
      </c>
      <c r="BH301" t="str">
        <f t="shared" si="597"/>
        <v/>
      </c>
      <c r="BI301" t="str">
        <f t="shared" si="597"/>
        <v/>
      </c>
      <c r="BJ301" t="str">
        <f t="shared" si="597"/>
        <v/>
      </c>
      <c r="BK301" s="340"/>
      <c r="BL301" s="34">
        <f>IF($Q302=E302,IF(COUNTIF(E302:$P302,E302)&gt;$R301,E301,$Q301),E301)</f>
        <v>0</v>
      </c>
      <c r="BM301" s="34">
        <f>IF($Q302=F302,IF(COUNTIF(F302:$P302,F302)&gt;$R301,F301,$Q301),F301)</f>
        <v>0</v>
      </c>
      <c r="BN301" s="34">
        <f>IF($Q302=G302,IF(COUNTIF(G302:$P302,G302)&gt;$R301,G301,$Q301),G301)</f>
        <v>0</v>
      </c>
      <c r="BO301" s="34">
        <f>IF($Q302=H302,IF(COUNTIF(H302:$P302,H302)&gt;$R301,H301,$Q301),H301)</f>
        <v>0</v>
      </c>
      <c r="BP301" s="34">
        <f>IF($Q302=I302,IF(COUNTIF(I302:$P302,I302)&gt;$R301,I301,$Q301),I301)</f>
        <v>0</v>
      </c>
      <c r="BQ301" s="34">
        <f>IF($Q302=J302,IF(COUNTIF(J302:$P302,J302)&gt;$R301,J301,$Q301),J301)</f>
        <v>0</v>
      </c>
      <c r="BR301" s="34">
        <f>IF($Q302=K302,IF(COUNTIF(K302:$P302,K302)&gt;$R301,K301,$Q301),K301)</f>
        <v>0</v>
      </c>
      <c r="BS301" s="34">
        <f>IF($Q302=L302,IF(COUNTIF(L302:$P302,L302)&gt;$R301,L301,$Q301),L301)</f>
        <v>0</v>
      </c>
      <c r="BT301" s="34">
        <f>IF($Q302=M302,IF(COUNTIF(M302:$P302,M302)&gt;$R301,M301,$Q301),M301)</f>
        <v>0</v>
      </c>
      <c r="BU301" s="34">
        <f>IF($Q302=N302,IF(COUNTIF(N302:$P302,N302)&gt;$R301,N301,$Q301),N301)</f>
        <v>0</v>
      </c>
      <c r="BV301" s="34">
        <f>IF($Q302=O302,IF(COUNTIF(O302:$P302,O302)&gt;$R301,O301,$Q301),O301)</f>
        <v>0</v>
      </c>
      <c r="BW301" s="34">
        <f>IF($Q302=P302,IF(COUNTIF(P302:$P302,P302)&gt;$R301,P301,$Q301),P301)</f>
        <v>0</v>
      </c>
      <c r="BX301" t="str">
        <f>IF(BX300="",IF(G300="",IF(F300="",E300,F300),G300),"")</f>
        <v/>
      </c>
    </row>
    <row r="302" spans="1:76" ht="12.75" customHeight="1" x14ac:dyDescent="0.2">
      <c r="A302" s="349"/>
      <c r="B302" s="352"/>
      <c r="C302" s="346"/>
      <c r="D302" s="177" t="s">
        <v>44</v>
      </c>
      <c r="E302" s="252" t="str">
        <f>IF(E300&gt;0,1,"")</f>
        <v/>
      </c>
      <c r="F302" s="252" t="str">
        <f t="shared" ref="F302:P302" si="598">IF(F300&gt;0,1,"")</f>
        <v/>
      </c>
      <c r="G302" s="252" t="str">
        <f t="shared" si="598"/>
        <v/>
      </c>
      <c r="H302" s="252" t="str">
        <f t="shared" si="598"/>
        <v/>
      </c>
      <c r="I302" s="252" t="str">
        <f t="shared" si="598"/>
        <v/>
      </c>
      <c r="J302" s="252" t="str">
        <f t="shared" si="598"/>
        <v/>
      </c>
      <c r="K302" s="252" t="str">
        <f t="shared" si="598"/>
        <v/>
      </c>
      <c r="L302" s="252" t="str">
        <f t="shared" si="598"/>
        <v/>
      </c>
      <c r="M302" s="175" t="str">
        <f t="shared" si="598"/>
        <v/>
      </c>
      <c r="N302" s="175" t="str">
        <f t="shared" si="598"/>
        <v/>
      </c>
      <c r="O302" s="175" t="str">
        <f t="shared" si="598"/>
        <v/>
      </c>
      <c r="P302" s="175" t="str">
        <f t="shared" si="598"/>
        <v/>
      </c>
      <c r="Q302" s="184" t="str">
        <f t="shared" ref="Q302" si="599">IF(BK300="","",BK300)</f>
        <v/>
      </c>
      <c r="R302" s="38" t="str">
        <f>IF(BK300="","",BK300)</f>
        <v/>
      </c>
      <c r="S302" s="343"/>
      <c r="AY302" t="str">
        <f>IF(E302="","",E302)</f>
        <v/>
      </c>
      <c r="AZ302" t="str">
        <f>IF(OR(E302=F302,COUNTIF($AY302:AY302,F302)&gt;0),"",F302)</f>
        <v/>
      </c>
      <c r="BA302" t="str">
        <f>IF(OR(F302=G302,COUNTIF($AY302:AZ302,G302)&gt;0),"",G302)</f>
        <v/>
      </c>
      <c r="BB302" t="str">
        <f>IF(OR(G302=H302,COUNTIF($AY302:BA302,H302)&gt;0),"",H302)</f>
        <v/>
      </c>
      <c r="BC302" t="str">
        <f>IF(OR(H302=I302,COUNTIF($AY302:BB302,I302)&gt;0),"",I302)</f>
        <v/>
      </c>
      <c r="BD302" t="str">
        <f>IF(OR(I302=J302,COUNTIF($AY302:BC302,J302)&gt;0),"",J302)</f>
        <v/>
      </c>
      <c r="BE302" t="str">
        <f>IF(OR(J302=K302,COUNTIF($AY302:BD302,K302)&gt;0),"",K302)</f>
        <v/>
      </c>
      <c r="BF302" t="str">
        <f>IF(OR(K302=L302,COUNTIF($AY302:BE302,L302)&gt;0),"",L302)</f>
        <v/>
      </c>
      <c r="BG302" t="str">
        <f>IF(OR(L302=M302,COUNTIF($AY302:BF302,M302)&gt;0),"",M302)</f>
        <v/>
      </c>
      <c r="BH302" t="str">
        <f>IF(OR(M302=N302,COUNTIF($AY302:BG302,N302)&gt;0),"",N302)</f>
        <v/>
      </c>
      <c r="BI302" t="str">
        <f>IF(OR(N302=O302,COUNTIF($AY302:BH302,O302)&gt;0),"",O302)</f>
        <v/>
      </c>
      <c r="BJ302" t="str">
        <f>IF(OR(O302=P302,COUNTIF($AY302:BI302,P302)&gt;0),"",P302)</f>
        <v/>
      </c>
      <c r="BK302" s="340"/>
      <c r="BL302" s="34" t="str">
        <f>IF($Q302=E302,IF(COUNTIF(E302:$P302,E302)&gt;$R301,E302,$Q302),E302)</f>
        <v/>
      </c>
      <c r="BM302" s="34" t="str">
        <f>IF($Q302=F302,IF(COUNTIF(F302:$P302,F302)&gt;$R301,F302,$Q302),F302)</f>
        <v/>
      </c>
      <c r="BN302" s="34" t="str">
        <f>IF($Q302=G302,IF(COUNTIF(G302:$P302,G302)&gt;$R301,G302,$Q302),G302)</f>
        <v/>
      </c>
      <c r="BO302" s="34" t="str">
        <f>IF($Q302=H302,IF(COUNTIF(H302:$P302,H302)&gt;$R301,H302,$Q302),H302)</f>
        <v/>
      </c>
      <c r="BP302" s="34" t="str">
        <f>IF($Q302=I302,IF(COUNTIF(I302:$P302,I302)&gt;$R301,I302,$Q302),I302)</f>
        <v/>
      </c>
      <c r="BQ302" s="34" t="str">
        <f>IF($Q302=J302,IF(COUNTIF(J302:$P302,J302)&gt;$R301,J302,$Q302),J302)</f>
        <v/>
      </c>
      <c r="BR302" s="34" t="str">
        <f>IF($Q302=K302,IF(COUNTIF(K302:$P302,K302)&gt;$R301,K302,$Q302),K302)</f>
        <v/>
      </c>
      <c r="BS302" s="34" t="str">
        <f>IF($Q302=L302,IF(COUNTIF(L302:$P302,L302)&gt;$R301,L302,$Q302),L302)</f>
        <v/>
      </c>
      <c r="BT302" s="34" t="str">
        <f>IF($Q302=M302,IF(COUNTIF(M302:$P302,M302)&gt;$R301,M302,$Q302),M302)</f>
        <v/>
      </c>
      <c r="BU302" s="34" t="str">
        <f>IF($Q302=N302,IF(COUNTIF(N302:$P302,N302)&gt;$R301,N302,$Q302),N302)</f>
        <v/>
      </c>
      <c r="BV302" s="34" t="str">
        <f>IF($Q302=O302,IF(COUNTIF(O302:$P302,O302)&gt;$R301,O302,$Q302),O302)</f>
        <v/>
      </c>
      <c r="BW302" s="34" t="str">
        <f>IF($Q302=P302,IF(COUNTIF(P302:$P302,P302)&gt;$R301,P302,$Q302),P302)</f>
        <v/>
      </c>
      <c r="BX302" t="str">
        <f>IF(BX300&gt;0,BX300,BX301)</f>
        <v/>
      </c>
    </row>
    <row r="303" spans="1:76" ht="12.75" customHeight="1" x14ac:dyDescent="0.2">
      <c r="A303" s="347">
        <v>101</v>
      </c>
      <c r="B303" s="350"/>
      <c r="C303" s="344"/>
      <c r="D303" s="176" t="s">
        <v>38</v>
      </c>
      <c r="E303" s="252"/>
      <c r="F303" s="252"/>
      <c r="G303" s="252"/>
      <c r="H303" s="252"/>
      <c r="I303" s="252"/>
      <c r="J303" s="252"/>
      <c r="K303" s="252"/>
      <c r="L303" s="252"/>
      <c r="M303" s="175"/>
      <c r="N303" s="175"/>
      <c r="O303" s="175"/>
      <c r="P303" s="175"/>
      <c r="Q303" s="183" t="str">
        <f>IF(BK303="","",BX305)</f>
        <v/>
      </c>
      <c r="R303" s="172"/>
      <c r="S303" s="341" t="str">
        <f>IF((COUNTBLANK(E303:Q303)+COUNTBLANK(E304:Q304)+COUNTBLANK(E305:Q305))/3=COUNTBLANK(E303:Q303),"","Bitte alle drei Zeilen ausfüllen")</f>
        <v/>
      </c>
      <c r="W303">
        <f t="shared" ref="W303:AH303" si="600">IF(E303=4.5,E304,0)</f>
        <v>0</v>
      </c>
      <c r="X303">
        <f t="shared" si="600"/>
        <v>0</v>
      </c>
      <c r="Y303">
        <f t="shared" si="600"/>
        <v>0</v>
      </c>
      <c r="Z303">
        <f t="shared" si="600"/>
        <v>0</v>
      </c>
      <c r="AA303">
        <f t="shared" si="600"/>
        <v>0</v>
      </c>
      <c r="AB303">
        <f t="shared" si="600"/>
        <v>0</v>
      </c>
      <c r="AC303">
        <f t="shared" si="600"/>
        <v>0</v>
      </c>
      <c r="AD303">
        <f t="shared" si="600"/>
        <v>0</v>
      </c>
      <c r="AE303">
        <f t="shared" si="600"/>
        <v>0</v>
      </c>
      <c r="AF303">
        <f t="shared" si="600"/>
        <v>0</v>
      </c>
      <c r="AG303">
        <f t="shared" si="600"/>
        <v>0</v>
      </c>
      <c r="AH303">
        <f t="shared" si="600"/>
        <v>0</v>
      </c>
      <c r="AJ303">
        <f t="shared" ref="AJ303:AU303" si="601">IF(E303=4.5,1,0)</f>
        <v>0</v>
      </c>
      <c r="AK303">
        <f t="shared" si="601"/>
        <v>0</v>
      </c>
      <c r="AL303">
        <f t="shared" si="601"/>
        <v>0</v>
      </c>
      <c r="AM303">
        <f t="shared" si="601"/>
        <v>0</v>
      </c>
      <c r="AN303">
        <f t="shared" si="601"/>
        <v>0</v>
      </c>
      <c r="AO303">
        <f t="shared" si="601"/>
        <v>0</v>
      </c>
      <c r="AP303">
        <f t="shared" si="601"/>
        <v>0</v>
      </c>
      <c r="AQ303">
        <f t="shared" si="601"/>
        <v>0</v>
      </c>
      <c r="AR303">
        <f t="shared" si="601"/>
        <v>0</v>
      </c>
      <c r="AS303">
        <f t="shared" si="601"/>
        <v>0</v>
      </c>
      <c r="AT303">
        <f t="shared" si="601"/>
        <v>0</v>
      </c>
      <c r="AU303">
        <f t="shared" si="601"/>
        <v>0</v>
      </c>
      <c r="BK303" s="340" t="str">
        <f>IF(ISNA(HLOOKUP(MAX($AY304:$BJ304),$AY304:$BJ305,2,FALSE)),"",IF(R304&gt;0,IF(COUNTIF($AY304:$BJ304,MAX($AY304:$BJ304))&gt;1,HLOOKUP(MAX($AY304:$BJ304),$AY304:$BJ305,2),HLOOKUP(MAX($AY304:$BJ304),$AY304:$BJ305,2,FALSE)),""))</f>
        <v/>
      </c>
      <c r="BL303" s="34">
        <f>IF(E305="",0,IF($Q305=E305,IF(COUNTIF(E305:$P305,E305)&gt;$R304,E303,$Q303),E303))</f>
        <v>0</v>
      </c>
      <c r="BM303" s="34">
        <f>IF(F305="",0,IF($Q305=F305,IF(COUNTIF(F305:$P305,F305)&gt;$R304,F303,$Q303),F303))</f>
        <v>0</v>
      </c>
      <c r="BN303" s="34">
        <f>IF(G305="",0,IF($Q305=G305,IF(COUNTIF(G305:$P305,G305)&gt;$R304,G303,$Q303),G303))</f>
        <v>0</v>
      </c>
      <c r="BO303" s="34">
        <f>IF(H305="",0,IF($Q305=H305,IF(COUNTIF(H305:$P305,H305)&gt;$R304,H303,$Q303),H303))</f>
        <v>0</v>
      </c>
      <c r="BP303" s="34">
        <f>IF(I305="",0,IF($Q305=I305,IF(COUNTIF(I305:$P305,I305)&gt;$R304,I303,$Q303),I303))</f>
        <v>0</v>
      </c>
      <c r="BQ303" s="34">
        <f>IF(J305="",0,IF($Q305=J305,IF(COUNTIF(J305:$P305,J305)&gt;$R304,J303,$Q303),J303))</f>
        <v>0</v>
      </c>
      <c r="BR303" s="34">
        <f>IF(K305="",0,IF($Q305=K305,IF(COUNTIF(K305:$P305,K305)&gt;$R304,K303,$Q303),K303))</f>
        <v>0</v>
      </c>
      <c r="BS303" s="34">
        <f>IF(L305="",0,IF($Q305=L305,IF(COUNTIF(L305:$P305,L305)&gt;$R304,L303,$Q303),L303))</f>
        <v>0</v>
      </c>
      <c r="BT303" s="34">
        <f>IF(M305="",0,IF($Q305=M305,IF(COUNTIF(M305:$P305,M305)&gt;$R304,M303,$Q303),M303))</f>
        <v>0</v>
      </c>
      <c r="BU303" s="34">
        <f>IF(N305="",0,IF($Q305=N305,IF(COUNTIF(N305:$P305,N305)&gt;$R304,N303,$Q303),N303))</f>
        <v>0</v>
      </c>
      <c r="BV303" s="34">
        <f>IF(O305="",0,IF($Q305=O305,IF(COUNTIF(O305:$P305,O305)&gt;$R304,O303,$Q303),O303))</f>
        <v>0</v>
      </c>
      <c r="BW303" s="34">
        <f>IF(P305="",0,IF($Q305=P305,IF(COUNTIF(P305:$P305,P305)&gt;$R304,P303,$Q303),P303))</f>
        <v>0</v>
      </c>
      <c r="BX303">
        <f>IF(P303="",IF(O303="",IF(N303="",IF(M303="",IF(L303="",IF(K303="",IF(J303="",IF(I303="",H303,I303),J303),K303),L303),M303),N303),O303),P303)</f>
        <v>0</v>
      </c>
    </row>
    <row r="304" spans="1:76" ht="12.75" customHeight="1" x14ac:dyDescent="0.2">
      <c r="A304" s="348"/>
      <c r="B304" s="351"/>
      <c r="C304" s="345"/>
      <c r="D304" s="176" t="s">
        <v>42</v>
      </c>
      <c r="E304" s="252"/>
      <c r="F304" s="252"/>
      <c r="G304" s="252"/>
      <c r="H304" s="252"/>
      <c r="I304" s="252"/>
      <c r="J304" s="252"/>
      <c r="K304" s="252"/>
      <c r="L304" s="252"/>
      <c r="M304" s="175"/>
      <c r="N304" s="175"/>
      <c r="O304" s="175"/>
      <c r="P304" s="175"/>
      <c r="Q304" s="183"/>
      <c r="R304" s="35">
        <f>IF(R303&lt;15,0,IF(R303&lt;30,1,IF(R303&lt;45,2,3)))</f>
        <v>0</v>
      </c>
      <c r="S304" s="342"/>
      <c r="AY304" t="str">
        <f t="shared" ref="AY304:BJ304" si="602">IF(AY305="","",COUNTIF($E305:$P305,AY305))</f>
        <v/>
      </c>
      <c r="AZ304" t="str">
        <f t="shared" si="602"/>
        <v/>
      </c>
      <c r="BA304" t="str">
        <f t="shared" si="602"/>
        <v/>
      </c>
      <c r="BB304" t="str">
        <f t="shared" si="602"/>
        <v/>
      </c>
      <c r="BC304" t="str">
        <f t="shared" si="602"/>
        <v/>
      </c>
      <c r="BD304" t="str">
        <f t="shared" si="602"/>
        <v/>
      </c>
      <c r="BE304" t="str">
        <f t="shared" si="602"/>
        <v/>
      </c>
      <c r="BF304" t="str">
        <f t="shared" si="602"/>
        <v/>
      </c>
      <c r="BG304" t="str">
        <f t="shared" si="602"/>
        <v/>
      </c>
      <c r="BH304" t="str">
        <f t="shared" si="602"/>
        <v/>
      </c>
      <c r="BI304" t="str">
        <f t="shared" si="602"/>
        <v/>
      </c>
      <c r="BJ304" t="str">
        <f t="shared" si="602"/>
        <v/>
      </c>
      <c r="BK304" s="340"/>
      <c r="BL304" s="34">
        <f>IF($Q305=E305,IF(COUNTIF(E305:$P305,E305)&gt;$R304,E304,$Q304),E304)</f>
        <v>0</v>
      </c>
      <c r="BM304" s="34">
        <f>IF($Q305=F305,IF(COUNTIF(F305:$P305,F305)&gt;$R304,F304,$Q304),F304)</f>
        <v>0</v>
      </c>
      <c r="BN304" s="34">
        <f>IF($Q305=G305,IF(COUNTIF(G305:$P305,G305)&gt;$R304,G304,$Q304),G304)</f>
        <v>0</v>
      </c>
      <c r="BO304" s="34">
        <f>IF($Q305=H305,IF(COUNTIF(H305:$P305,H305)&gt;$R304,H304,$Q304),H304)</f>
        <v>0</v>
      </c>
      <c r="BP304" s="34">
        <f>IF($Q305=I305,IF(COUNTIF(I305:$P305,I305)&gt;$R304,I304,$Q304),I304)</f>
        <v>0</v>
      </c>
      <c r="BQ304" s="34">
        <f>IF($Q305=J305,IF(COUNTIF(J305:$P305,J305)&gt;$R304,J304,$Q304),J304)</f>
        <v>0</v>
      </c>
      <c r="BR304" s="34">
        <f>IF($Q305=K305,IF(COUNTIF(K305:$P305,K305)&gt;$R304,K304,$Q304),K304)</f>
        <v>0</v>
      </c>
      <c r="BS304" s="34">
        <f>IF($Q305=L305,IF(COUNTIF(L305:$P305,L305)&gt;$R304,L304,$Q304),L304)</f>
        <v>0</v>
      </c>
      <c r="BT304" s="34">
        <f>IF($Q305=M305,IF(COUNTIF(M305:$P305,M305)&gt;$R304,M304,$Q304),M304)</f>
        <v>0</v>
      </c>
      <c r="BU304" s="34">
        <f>IF($Q305=N305,IF(COUNTIF(N305:$P305,N305)&gt;$R304,N304,$Q304),N304)</f>
        <v>0</v>
      </c>
      <c r="BV304" s="34">
        <f>IF($Q305=O305,IF(COUNTIF(O305:$P305,O305)&gt;$R304,O304,$Q304),O304)</f>
        <v>0</v>
      </c>
      <c r="BW304" s="34">
        <f>IF($Q305=P305,IF(COUNTIF(P305:$P305,P305)&gt;$R304,P304,$Q304),P304)</f>
        <v>0</v>
      </c>
      <c r="BX304" t="str">
        <f>IF(BX303="",IF(G303="",IF(F303="",E303,F303),G303),"")</f>
        <v/>
      </c>
    </row>
    <row r="305" spans="1:76" ht="12.75" customHeight="1" x14ac:dyDescent="0.2">
      <c r="A305" s="349"/>
      <c r="B305" s="352"/>
      <c r="C305" s="346"/>
      <c r="D305" s="177" t="s">
        <v>44</v>
      </c>
      <c r="E305" s="252" t="str">
        <f t="shared" ref="E305:P305" si="603">IF(E303&gt;0,1,"")</f>
        <v/>
      </c>
      <c r="F305" s="252" t="str">
        <f t="shared" si="603"/>
        <v/>
      </c>
      <c r="G305" s="252" t="str">
        <f t="shared" si="603"/>
        <v/>
      </c>
      <c r="H305" s="252" t="str">
        <f t="shared" si="603"/>
        <v/>
      </c>
      <c r="I305" s="252" t="str">
        <f t="shared" si="603"/>
        <v/>
      </c>
      <c r="J305" s="252" t="str">
        <f t="shared" si="603"/>
        <v/>
      </c>
      <c r="K305" s="252" t="str">
        <f t="shared" si="603"/>
        <v/>
      </c>
      <c r="L305" s="252" t="str">
        <f t="shared" si="603"/>
        <v/>
      </c>
      <c r="M305" s="175" t="str">
        <f t="shared" si="603"/>
        <v/>
      </c>
      <c r="N305" s="175" t="str">
        <f t="shared" si="603"/>
        <v/>
      </c>
      <c r="O305" s="175" t="str">
        <f t="shared" si="603"/>
        <v/>
      </c>
      <c r="P305" s="175" t="str">
        <f t="shared" si="603"/>
        <v/>
      </c>
      <c r="Q305" s="184" t="str">
        <f>IF(BK303="","",BK303)</f>
        <v/>
      </c>
      <c r="R305" s="38" t="str">
        <f>IF(BK303="","",BK303)</f>
        <v/>
      </c>
      <c r="S305" s="343"/>
      <c r="AY305" t="str">
        <f>IF(E305="","",E305)</f>
        <v/>
      </c>
      <c r="AZ305" t="str">
        <f>IF(OR(E305=F305,COUNTIF($AY305:AY305,F305)&gt;0),"",F305)</f>
        <v/>
      </c>
      <c r="BA305" t="str">
        <f>IF(OR(F305=G305,COUNTIF($AY305:AZ305,G305)&gt;0),"",G305)</f>
        <v/>
      </c>
      <c r="BB305" t="str">
        <f>IF(OR(G305=H305,COUNTIF($AY305:BA305,H305)&gt;0),"",H305)</f>
        <v/>
      </c>
      <c r="BC305" t="str">
        <f>IF(OR(H305=I305,COUNTIF($AY305:BB305,I305)&gt;0),"",I305)</f>
        <v/>
      </c>
      <c r="BD305" t="str">
        <f>IF(OR(I305=J305,COUNTIF($AY305:BC305,J305)&gt;0),"",J305)</f>
        <v/>
      </c>
      <c r="BE305" t="str">
        <f>IF(OR(J305=K305,COUNTIF($AY305:BD305,K305)&gt;0),"",K305)</f>
        <v/>
      </c>
      <c r="BF305" t="str">
        <f>IF(OR(K305=L305,COUNTIF($AY305:BE305,L305)&gt;0),"",L305)</f>
        <v/>
      </c>
      <c r="BG305" t="str">
        <f>IF(OR(L305=M305,COUNTIF($AY305:BF305,M305)&gt;0),"",M305)</f>
        <v/>
      </c>
      <c r="BH305" t="str">
        <f>IF(OR(M305=N305,COUNTIF($AY305:BG305,N305)&gt;0),"",N305)</f>
        <v/>
      </c>
      <c r="BI305" t="str">
        <f>IF(OR(N305=O305,COUNTIF($AY305:BH305,O305)&gt;0),"",O305)</f>
        <v/>
      </c>
      <c r="BJ305" t="str">
        <f>IF(OR(O305=P305,COUNTIF($AY305:BI305,P305)&gt;0),"",P305)</f>
        <v/>
      </c>
      <c r="BK305" s="340"/>
      <c r="BL305" s="34" t="str">
        <f>IF($Q305=E305,IF(COUNTIF(E305:$P305,E305)&gt;$R304,E305,$Q305),E305)</f>
        <v/>
      </c>
      <c r="BM305" s="34" t="str">
        <f>IF($Q305=F305,IF(COUNTIF(F305:$P305,F305)&gt;$R304,F305,$Q305),F305)</f>
        <v/>
      </c>
      <c r="BN305" s="34" t="str">
        <f>IF($Q305=G305,IF(COUNTIF(G305:$P305,G305)&gt;$R304,G305,$Q305),G305)</f>
        <v/>
      </c>
      <c r="BO305" s="34" t="str">
        <f>IF($Q305=H305,IF(COUNTIF(H305:$P305,H305)&gt;$R304,H305,$Q305),H305)</f>
        <v/>
      </c>
      <c r="BP305" s="34" t="str">
        <f>IF($Q305=I305,IF(COUNTIF(I305:$P305,I305)&gt;$R304,I305,$Q305),I305)</f>
        <v/>
      </c>
      <c r="BQ305" s="34" t="str">
        <f>IF($Q305=J305,IF(COUNTIF(J305:$P305,J305)&gt;$R304,J305,$Q305),J305)</f>
        <v/>
      </c>
      <c r="BR305" s="34" t="str">
        <f>IF($Q305=K305,IF(COUNTIF(K305:$P305,K305)&gt;$R304,K305,$Q305),K305)</f>
        <v/>
      </c>
      <c r="BS305" s="34" t="str">
        <f>IF($Q305=L305,IF(COUNTIF(L305:$P305,L305)&gt;$R304,L305,$Q305),L305)</f>
        <v/>
      </c>
      <c r="BT305" s="34" t="str">
        <f>IF($Q305=M305,IF(COUNTIF(M305:$P305,M305)&gt;$R304,M305,$Q305),M305)</f>
        <v/>
      </c>
      <c r="BU305" s="34" t="str">
        <f>IF($Q305=N305,IF(COUNTIF(N305:$P305,N305)&gt;$R304,N305,$Q305),N305)</f>
        <v/>
      </c>
      <c r="BV305" s="34" t="str">
        <f>IF($Q305=O305,IF(COUNTIF(O305:$P305,O305)&gt;$R304,O305,$Q305),O305)</f>
        <v/>
      </c>
      <c r="BW305" s="34" t="str">
        <f>IF($Q305=P305,IF(COUNTIF(P305:$P305,P305)&gt;$R304,P305,$Q305),P305)</f>
        <v/>
      </c>
      <c r="BX305" t="str">
        <f>IF(BX303&gt;0,BX303,BX304)</f>
        <v/>
      </c>
    </row>
    <row r="306" spans="1:76" ht="12.75" customHeight="1" x14ac:dyDescent="0.2">
      <c r="A306" s="347">
        <v>102</v>
      </c>
      <c r="B306" s="350"/>
      <c r="C306" s="344"/>
      <c r="D306" s="176" t="s">
        <v>38</v>
      </c>
      <c r="E306" s="252"/>
      <c r="F306" s="252"/>
      <c r="G306" s="252"/>
      <c r="H306" s="252"/>
      <c r="I306" s="252"/>
      <c r="J306" s="252"/>
      <c r="K306" s="252"/>
      <c r="L306" s="252"/>
      <c r="M306" s="175"/>
      <c r="N306" s="175"/>
      <c r="O306" s="175"/>
      <c r="P306" s="175"/>
      <c r="Q306" s="183" t="str">
        <f>IF(BK306="","",BX308)</f>
        <v/>
      </c>
      <c r="R306" s="172"/>
      <c r="S306" s="341" t="str">
        <f>IF((COUNTBLANK(E306:Q306)+COUNTBLANK(E307:Q307)+COUNTBLANK(E308:Q308))/3=COUNTBLANK(E306:Q306),"","Bitte alle drei Zeilen ausfüllen")</f>
        <v/>
      </c>
      <c r="W306">
        <f t="shared" ref="W306:AH306" si="604">IF(E306=4.5,E307,0)</f>
        <v>0</v>
      </c>
      <c r="X306">
        <f t="shared" si="604"/>
        <v>0</v>
      </c>
      <c r="Y306">
        <f t="shared" si="604"/>
        <v>0</v>
      </c>
      <c r="Z306">
        <f t="shared" si="604"/>
        <v>0</v>
      </c>
      <c r="AA306">
        <f t="shared" si="604"/>
        <v>0</v>
      </c>
      <c r="AB306">
        <f t="shared" si="604"/>
        <v>0</v>
      </c>
      <c r="AC306">
        <f t="shared" si="604"/>
        <v>0</v>
      </c>
      <c r="AD306">
        <f t="shared" si="604"/>
        <v>0</v>
      </c>
      <c r="AE306">
        <f t="shared" si="604"/>
        <v>0</v>
      </c>
      <c r="AF306">
        <f t="shared" si="604"/>
        <v>0</v>
      </c>
      <c r="AG306">
        <f t="shared" si="604"/>
        <v>0</v>
      </c>
      <c r="AH306">
        <f t="shared" si="604"/>
        <v>0</v>
      </c>
      <c r="AJ306">
        <f t="shared" ref="AJ306:AU306" si="605">IF(E306=4.5,1,0)</f>
        <v>0</v>
      </c>
      <c r="AK306">
        <f t="shared" si="605"/>
        <v>0</v>
      </c>
      <c r="AL306">
        <f t="shared" si="605"/>
        <v>0</v>
      </c>
      <c r="AM306">
        <f t="shared" si="605"/>
        <v>0</v>
      </c>
      <c r="AN306">
        <f t="shared" si="605"/>
        <v>0</v>
      </c>
      <c r="AO306">
        <f t="shared" si="605"/>
        <v>0</v>
      </c>
      <c r="AP306">
        <f t="shared" si="605"/>
        <v>0</v>
      </c>
      <c r="AQ306">
        <f t="shared" si="605"/>
        <v>0</v>
      </c>
      <c r="AR306">
        <f t="shared" si="605"/>
        <v>0</v>
      </c>
      <c r="AS306">
        <f t="shared" si="605"/>
        <v>0</v>
      </c>
      <c r="AT306">
        <f t="shared" si="605"/>
        <v>0</v>
      </c>
      <c r="AU306">
        <f t="shared" si="605"/>
        <v>0</v>
      </c>
      <c r="BK306" s="340" t="str">
        <f>IF(ISNA(HLOOKUP(MAX($AY307:$BJ307),$AY307:$BJ308,2,FALSE)),"",IF(R307&gt;0,IF(COUNTIF($AY307:$BJ307,MAX($AY307:$BJ307))&gt;1,HLOOKUP(MAX($AY307:$BJ307),$AY307:$BJ308,2),HLOOKUP(MAX($AY307:$BJ307),$AY307:$BJ308,2,FALSE)),""))</f>
        <v/>
      </c>
      <c r="BL306" s="34">
        <f>IF(E308="",0,IF($Q308=E308,IF(COUNTIF(E308:$P308,E308)&gt;$R307,E306,$Q306),E306))</f>
        <v>0</v>
      </c>
      <c r="BM306" s="34">
        <f>IF(F308="",0,IF($Q308=F308,IF(COUNTIF(F308:$P308,F308)&gt;$R307,F306,$Q306),F306))</f>
        <v>0</v>
      </c>
      <c r="BN306" s="34">
        <f>IF(G308="",0,IF($Q308=G308,IF(COUNTIF(G308:$P308,G308)&gt;$R307,G306,$Q306),G306))</f>
        <v>0</v>
      </c>
      <c r="BO306" s="34">
        <f>IF(H308="",0,IF($Q308=H308,IF(COUNTIF(H308:$P308,H308)&gt;$R307,H306,$Q306),H306))</f>
        <v>0</v>
      </c>
      <c r="BP306" s="34">
        <f>IF(I308="",0,IF($Q308=I308,IF(COUNTIF(I308:$P308,I308)&gt;$R307,I306,$Q306),I306))</f>
        <v>0</v>
      </c>
      <c r="BQ306" s="34">
        <f>IF(J308="",0,IF($Q308=J308,IF(COUNTIF(J308:$P308,J308)&gt;$R307,J306,$Q306),J306))</f>
        <v>0</v>
      </c>
      <c r="BR306" s="34">
        <f>IF(K308="",0,IF($Q308=K308,IF(COUNTIF(K308:$P308,K308)&gt;$R307,K306,$Q306),K306))</f>
        <v>0</v>
      </c>
      <c r="BS306" s="34">
        <f>IF(L308="",0,IF($Q308=L308,IF(COUNTIF(L308:$P308,L308)&gt;$R307,L306,$Q306),L306))</f>
        <v>0</v>
      </c>
      <c r="BT306" s="34">
        <f>IF(M308="",0,IF($Q308=M308,IF(COUNTIF(M308:$P308,M308)&gt;$R307,M306,$Q306),M306))</f>
        <v>0</v>
      </c>
      <c r="BU306" s="34">
        <f>IF(N308="",0,IF($Q308=N308,IF(COUNTIF(N308:$P308,N308)&gt;$R307,N306,$Q306),N306))</f>
        <v>0</v>
      </c>
      <c r="BV306" s="34">
        <f>IF(O308="",0,IF($Q308=O308,IF(COUNTIF(O308:$P308,O308)&gt;$R307,O306,$Q306),O306))</f>
        <v>0</v>
      </c>
      <c r="BW306" s="34">
        <f>IF(P308="",0,IF($Q308=P308,IF(COUNTIF(P308:$P308,P308)&gt;$R307,P306,$Q306),P306))</f>
        <v>0</v>
      </c>
      <c r="BX306">
        <f>IF(P306="",IF(O306="",IF(N306="",IF(M306="",IF(L306="",IF(K306="",IF(J306="",IF(I306="",H306,I306),J306),K306),L306),M306),N306),O306),P306)</f>
        <v>0</v>
      </c>
    </row>
    <row r="307" spans="1:76" ht="12.75" customHeight="1" x14ac:dyDescent="0.2">
      <c r="A307" s="348"/>
      <c r="B307" s="351"/>
      <c r="C307" s="345"/>
      <c r="D307" s="176" t="s">
        <v>42</v>
      </c>
      <c r="E307" s="252"/>
      <c r="F307" s="252"/>
      <c r="G307" s="252"/>
      <c r="H307" s="252"/>
      <c r="I307" s="252"/>
      <c r="J307" s="252"/>
      <c r="K307" s="252"/>
      <c r="L307" s="252"/>
      <c r="M307" s="175"/>
      <c r="N307" s="175"/>
      <c r="O307" s="175"/>
      <c r="P307" s="175"/>
      <c r="Q307" s="183"/>
      <c r="R307" s="35">
        <f>IF(R306&lt;15,0,IF(R306&lt;30,1,IF(R306&lt;45,2,3)))</f>
        <v>0</v>
      </c>
      <c r="S307" s="342"/>
      <c r="AY307" t="str">
        <f t="shared" ref="AY307:BJ307" si="606">IF(AY308="","",COUNTIF($E308:$P308,AY308))</f>
        <v/>
      </c>
      <c r="AZ307" t="str">
        <f t="shared" si="606"/>
        <v/>
      </c>
      <c r="BA307" t="str">
        <f t="shared" si="606"/>
        <v/>
      </c>
      <c r="BB307" t="str">
        <f t="shared" si="606"/>
        <v/>
      </c>
      <c r="BC307" t="str">
        <f t="shared" si="606"/>
        <v/>
      </c>
      <c r="BD307" t="str">
        <f t="shared" si="606"/>
        <v/>
      </c>
      <c r="BE307" t="str">
        <f t="shared" si="606"/>
        <v/>
      </c>
      <c r="BF307" t="str">
        <f t="shared" si="606"/>
        <v/>
      </c>
      <c r="BG307" t="str">
        <f t="shared" si="606"/>
        <v/>
      </c>
      <c r="BH307" t="str">
        <f t="shared" si="606"/>
        <v/>
      </c>
      <c r="BI307" t="str">
        <f t="shared" si="606"/>
        <v/>
      </c>
      <c r="BJ307" t="str">
        <f t="shared" si="606"/>
        <v/>
      </c>
      <c r="BK307" s="340"/>
      <c r="BL307" s="34">
        <f>IF($Q308=E308,IF(COUNTIF(E308:$P308,E308)&gt;$R307,E307,$Q307),E307)</f>
        <v>0</v>
      </c>
      <c r="BM307" s="34">
        <f>IF($Q308=F308,IF(COUNTIF(F308:$P308,F308)&gt;$R307,F307,$Q307),F307)</f>
        <v>0</v>
      </c>
      <c r="BN307" s="34">
        <f>IF($Q308=G308,IF(COUNTIF(G308:$P308,G308)&gt;$R307,G307,$Q307),G307)</f>
        <v>0</v>
      </c>
      <c r="BO307" s="34">
        <f>IF($Q308=H308,IF(COUNTIF(H308:$P308,H308)&gt;$R307,H307,$Q307),H307)</f>
        <v>0</v>
      </c>
      <c r="BP307" s="34">
        <f>IF($Q308=I308,IF(COUNTIF(I308:$P308,I308)&gt;$R307,I307,$Q307),I307)</f>
        <v>0</v>
      </c>
      <c r="BQ307" s="34">
        <f>IF($Q308=J308,IF(COUNTIF(J308:$P308,J308)&gt;$R307,J307,$Q307),J307)</f>
        <v>0</v>
      </c>
      <c r="BR307" s="34">
        <f>IF($Q308=K308,IF(COUNTIF(K308:$P308,K308)&gt;$R307,K307,$Q307),K307)</f>
        <v>0</v>
      </c>
      <c r="BS307" s="34">
        <f>IF($Q308=L308,IF(COUNTIF(L308:$P308,L308)&gt;$R307,L307,$Q307),L307)</f>
        <v>0</v>
      </c>
      <c r="BT307" s="34">
        <f>IF($Q308=M308,IF(COUNTIF(M308:$P308,M308)&gt;$R307,M307,$Q307),M307)</f>
        <v>0</v>
      </c>
      <c r="BU307" s="34">
        <f>IF($Q308=N308,IF(COUNTIF(N308:$P308,N308)&gt;$R307,N307,$Q307),N307)</f>
        <v>0</v>
      </c>
      <c r="BV307" s="34">
        <f>IF($Q308=O308,IF(COUNTIF(O308:$P308,O308)&gt;$R307,O307,$Q307),O307)</f>
        <v>0</v>
      </c>
      <c r="BW307" s="34">
        <f>IF($Q308=P308,IF(COUNTIF(P308:$P308,P308)&gt;$R307,P307,$Q307),P307)</f>
        <v>0</v>
      </c>
      <c r="BX307" t="str">
        <f>IF(BX306="",IF(G306="",IF(F306="",E306,F306),G306),"")</f>
        <v/>
      </c>
    </row>
    <row r="308" spans="1:76" ht="12.75" customHeight="1" x14ac:dyDescent="0.2">
      <c r="A308" s="349"/>
      <c r="B308" s="352"/>
      <c r="C308" s="346"/>
      <c r="D308" s="177" t="s">
        <v>44</v>
      </c>
      <c r="E308" s="252" t="str">
        <f t="shared" ref="E308:P308" si="607">IF(E306&gt;0,1,"")</f>
        <v/>
      </c>
      <c r="F308" s="252" t="str">
        <f t="shared" si="607"/>
        <v/>
      </c>
      <c r="G308" s="252" t="str">
        <f t="shared" si="607"/>
        <v/>
      </c>
      <c r="H308" s="252" t="str">
        <f t="shared" si="607"/>
        <v/>
      </c>
      <c r="I308" s="252" t="str">
        <f t="shared" si="607"/>
        <v/>
      </c>
      <c r="J308" s="252" t="str">
        <f t="shared" si="607"/>
        <v/>
      </c>
      <c r="K308" s="252" t="str">
        <f t="shared" si="607"/>
        <v/>
      </c>
      <c r="L308" s="252" t="str">
        <f t="shared" si="607"/>
        <v/>
      </c>
      <c r="M308" s="175" t="str">
        <f t="shared" si="607"/>
        <v/>
      </c>
      <c r="N308" s="175" t="str">
        <f t="shared" si="607"/>
        <v/>
      </c>
      <c r="O308" s="175" t="str">
        <f t="shared" si="607"/>
        <v/>
      </c>
      <c r="P308" s="175" t="str">
        <f t="shared" si="607"/>
        <v/>
      </c>
      <c r="Q308" s="184" t="str">
        <f>IF(BK306="","",BK306)</f>
        <v/>
      </c>
      <c r="R308" s="38" t="str">
        <f>IF(BK306="","",BK306)</f>
        <v/>
      </c>
      <c r="S308" s="343"/>
      <c r="AY308" t="str">
        <f>IF(E308="","",E308)</f>
        <v/>
      </c>
      <c r="AZ308" t="str">
        <f>IF(OR(E308=F308,COUNTIF($AY308:AY308,F308)&gt;0),"",F308)</f>
        <v/>
      </c>
      <c r="BA308" t="str">
        <f>IF(OR(F308=G308,COUNTIF($AY308:AZ308,G308)&gt;0),"",G308)</f>
        <v/>
      </c>
      <c r="BB308" t="str">
        <f>IF(OR(G308=H308,COUNTIF($AY308:BA308,H308)&gt;0),"",H308)</f>
        <v/>
      </c>
      <c r="BC308" t="str">
        <f>IF(OR(H308=I308,COUNTIF($AY308:BB308,I308)&gt;0),"",I308)</f>
        <v/>
      </c>
      <c r="BD308" t="str">
        <f>IF(OR(I308=J308,COUNTIF($AY308:BC308,J308)&gt;0),"",J308)</f>
        <v/>
      </c>
      <c r="BE308" t="str">
        <f>IF(OR(J308=K308,COUNTIF($AY308:BD308,K308)&gt;0),"",K308)</f>
        <v/>
      </c>
      <c r="BF308" t="str">
        <f>IF(OR(K308=L308,COUNTIF($AY308:BE308,L308)&gt;0),"",L308)</f>
        <v/>
      </c>
      <c r="BG308" t="str">
        <f>IF(OR(L308=M308,COUNTIF($AY308:BF308,M308)&gt;0),"",M308)</f>
        <v/>
      </c>
      <c r="BH308" t="str">
        <f>IF(OR(M308=N308,COUNTIF($AY308:BG308,N308)&gt;0),"",N308)</f>
        <v/>
      </c>
      <c r="BI308" t="str">
        <f>IF(OR(N308=O308,COUNTIF($AY308:BH308,O308)&gt;0),"",O308)</f>
        <v/>
      </c>
      <c r="BJ308" t="str">
        <f>IF(OR(O308=P308,COUNTIF($AY308:BI308,P308)&gt;0),"",P308)</f>
        <v/>
      </c>
      <c r="BK308" s="340"/>
      <c r="BL308" s="34" t="str">
        <f>IF($Q308=E308,IF(COUNTIF(E308:$P308,E308)&gt;$R307,E308,$Q308),E308)</f>
        <v/>
      </c>
      <c r="BM308" s="34" t="str">
        <f>IF($Q308=F308,IF(COUNTIF(F308:$P308,F308)&gt;$R307,F308,$Q308),F308)</f>
        <v/>
      </c>
      <c r="BN308" s="34" t="str">
        <f>IF($Q308=G308,IF(COUNTIF(G308:$P308,G308)&gt;$R307,G308,$Q308),G308)</f>
        <v/>
      </c>
      <c r="BO308" s="34" t="str">
        <f>IF($Q308=H308,IF(COUNTIF(H308:$P308,H308)&gt;$R307,H308,$Q308),H308)</f>
        <v/>
      </c>
      <c r="BP308" s="34" t="str">
        <f>IF($Q308=I308,IF(COUNTIF(I308:$P308,I308)&gt;$R307,I308,$Q308),I308)</f>
        <v/>
      </c>
      <c r="BQ308" s="34" t="str">
        <f>IF($Q308=J308,IF(COUNTIF(J308:$P308,J308)&gt;$R307,J308,$Q308),J308)</f>
        <v/>
      </c>
      <c r="BR308" s="34" t="str">
        <f>IF($Q308=K308,IF(COUNTIF(K308:$P308,K308)&gt;$R307,K308,$Q308),K308)</f>
        <v/>
      </c>
      <c r="BS308" s="34" t="str">
        <f>IF($Q308=L308,IF(COUNTIF(L308:$P308,L308)&gt;$R307,L308,$Q308),L308)</f>
        <v/>
      </c>
      <c r="BT308" s="34" t="str">
        <f>IF($Q308=M308,IF(COUNTIF(M308:$P308,M308)&gt;$R307,M308,$Q308),M308)</f>
        <v/>
      </c>
      <c r="BU308" s="34" t="str">
        <f>IF($Q308=N308,IF(COUNTIF(N308:$P308,N308)&gt;$R307,N308,$Q308),N308)</f>
        <v/>
      </c>
      <c r="BV308" s="34" t="str">
        <f>IF($Q308=O308,IF(COUNTIF(O308:$P308,O308)&gt;$R307,O308,$Q308),O308)</f>
        <v/>
      </c>
      <c r="BW308" s="34" t="str">
        <f>IF($Q308=P308,IF(COUNTIF(P308:$P308,P308)&gt;$R307,P308,$Q308),P308)</f>
        <v/>
      </c>
      <c r="BX308" t="str">
        <f>IF(BX306&gt;0,BX306,BX307)</f>
        <v/>
      </c>
    </row>
    <row r="309" spans="1:76" ht="12.75" customHeight="1" x14ac:dyDescent="0.2">
      <c r="A309" s="347">
        <v>103</v>
      </c>
      <c r="B309" s="350"/>
      <c r="C309" s="344"/>
      <c r="D309" s="176" t="s">
        <v>38</v>
      </c>
      <c r="E309" s="252"/>
      <c r="F309" s="252"/>
      <c r="G309" s="252"/>
      <c r="H309" s="252"/>
      <c r="I309" s="252"/>
      <c r="J309" s="252"/>
      <c r="K309" s="252"/>
      <c r="L309" s="252"/>
      <c r="M309" s="175"/>
      <c r="N309" s="175"/>
      <c r="O309" s="175"/>
      <c r="P309" s="175"/>
      <c r="Q309" s="183" t="str">
        <f>IF(BK309="","",BX311)</f>
        <v/>
      </c>
      <c r="R309" s="172"/>
      <c r="S309" s="341" t="str">
        <f>IF((COUNTBLANK(E309:Q309)+COUNTBLANK(E310:Q310)+COUNTBLANK(E311:Q311))/3=COUNTBLANK(E309:Q309),"","Bitte alle drei Zeilen ausfüllen")</f>
        <v/>
      </c>
      <c r="W309">
        <f t="shared" ref="W309:AH309" si="608">IF(E309=4.5,E310,0)</f>
        <v>0</v>
      </c>
      <c r="X309">
        <f t="shared" si="608"/>
        <v>0</v>
      </c>
      <c r="Y309">
        <f t="shared" si="608"/>
        <v>0</v>
      </c>
      <c r="Z309">
        <f t="shared" si="608"/>
        <v>0</v>
      </c>
      <c r="AA309">
        <f t="shared" si="608"/>
        <v>0</v>
      </c>
      <c r="AB309">
        <f t="shared" si="608"/>
        <v>0</v>
      </c>
      <c r="AC309">
        <f t="shared" si="608"/>
        <v>0</v>
      </c>
      <c r="AD309">
        <f t="shared" si="608"/>
        <v>0</v>
      </c>
      <c r="AE309">
        <f t="shared" si="608"/>
        <v>0</v>
      </c>
      <c r="AF309">
        <f t="shared" si="608"/>
        <v>0</v>
      </c>
      <c r="AG309">
        <f t="shared" si="608"/>
        <v>0</v>
      </c>
      <c r="AH309">
        <f t="shared" si="608"/>
        <v>0</v>
      </c>
      <c r="AJ309">
        <f t="shared" ref="AJ309:AU309" si="609">IF(E309=4.5,1,0)</f>
        <v>0</v>
      </c>
      <c r="AK309">
        <f t="shared" si="609"/>
        <v>0</v>
      </c>
      <c r="AL309">
        <f t="shared" si="609"/>
        <v>0</v>
      </c>
      <c r="AM309">
        <f t="shared" si="609"/>
        <v>0</v>
      </c>
      <c r="AN309">
        <f t="shared" si="609"/>
        <v>0</v>
      </c>
      <c r="AO309">
        <f t="shared" si="609"/>
        <v>0</v>
      </c>
      <c r="AP309">
        <f t="shared" si="609"/>
        <v>0</v>
      </c>
      <c r="AQ309">
        <f t="shared" si="609"/>
        <v>0</v>
      </c>
      <c r="AR309">
        <f t="shared" si="609"/>
        <v>0</v>
      </c>
      <c r="AS309">
        <f t="shared" si="609"/>
        <v>0</v>
      </c>
      <c r="AT309">
        <f t="shared" si="609"/>
        <v>0</v>
      </c>
      <c r="AU309">
        <f t="shared" si="609"/>
        <v>0</v>
      </c>
      <c r="BK309" s="340" t="str">
        <f>IF(ISNA(HLOOKUP(MAX($AY310:$BJ310),$AY310:$BJ311,2,FALSE)),"",IF(R310&gt;0,IF(COUNTIF($AY310:$BJ310,MAX($AY310:$BJ310))&gt;1,HLOOKUP(MAX($AY310:$BJ310),$AY310:$BJ311,2),HLOOKUP(MAX($AY310:$BJ310),$AY310:$BJ311,2,FALSE)),""))</f>
        <v/>
      </c>
      <c r="BL309" s="34">
        <f>IF(E311="",0,IF($Q311=E311,IF(COUNTIF(E311:$P311,E311)&gt;$R310,E309,$Q309),E309))</f>
        <v>0</v>
      </c>
      <c r="BM309" s="34">
        <f>IF(F311="",0,IF($Q311=F311,IF(COUNTIF(F311:$P311,F311)&gt;$R310,F309,$Q309),F309))</f>
        <v>0</v>
      </c>
      <c r="BN309" s="34">
        <f>IF(G311="",0,IF($Q311=G311,IF(COUNTIF(G311:$P311,G311)&gt;$R310,G309,$Q309),G309))</f>
        <v>0</v>
      </c>
      <c r="BO309" s="34">
        <f>IF(H311="",0,IF($Q311=H311,IF(COUNTIF(H311:$P311,H311)&gt;$R310,H309,$Q309),H309))</f>
        <v>0</v>
      </c>
      <c r="BP309" s="34">
        <f>IF(I311="",0,IF($Q311=I311,IF(COUNTIF(I311:$P311,I311)&gt;$R310,I309,$Q309),I309))</f>
        <v>0</v>
      </c>
      <c r="BQ309" s="34">
        <f>IF(J311="",0,IF($Q311=J311,IF(COUNTIF(J311:$P311,J311)&gt;$R310,J309,$Q309),J309))</f>
        <v>0</v>
      </c>
      <c r="BR309" s="34">
        <f>IF(K311="",0,IF($Q311=K311,IF(COUNTIF(K311:$P311,K311)&gt;$R310,K309,$Q309),K309))</f>
        <v>0</v>
      </c>
      <c r="BS309" s="34">
        <f>IF(L311="",0,IF($Q311=L311,IF(COUNTIF(L311:$P311,L311)&gt;$R310,L309,$Q309),L309))</f>
        <v>0</v>
      </c>
      <c r="BT309" s="34">
        <f>IF(M311="",0,IF($Q311=M311,IF(COUNTIF(M311:$P311,M311)&gt;$R310,M309,$Q309),M309))</f>
        <v>0</v>
      </c>
      <c r="BU309" s="34">
        <f>IF(N311="",0,IF($Q311=N311,IF(COUNTIF(N311:$P311,N311)&gt;$R310,N309,$Q309),N309))</f>
        <v>0</v>
      </c>
      <c r="BV309" s="34">
        <f>IF(O311="",0,IF($Q311=O311,IF(COUNTIF(O311:$P311,O311)&gt;$R310,O309,$Q309),O309))</f>
        <v>0</v>
      </c>
      <c r="BW309" s="34">
        <f>IF(P311="",0,IF($Q311=P311,IF(COUNTIF(P311:$P311,P311)&gt;$R310,P309,$Q309),P309))</f>
        <v>0</v>
      </c>
      <c r="BX309">
        <f>IF(P309="",IF(O309="",IF(N309="",IF(M309="",IF(L309="",IF(K309="",IF(J309="",IF(I309="",H309,I309),J309),K309),L309),M309),N309),O309),P309)</f>
        <v>0</v>
      </c>
    </row>
    <row r="310" spans="1:76" ht="12.75" customHeight="1" x14ac:dyDescent="0.2">
      <c r="A310" s="348"/>
      <c r="B310" s="351"/>
      <c r="C310" s="345"/>
      <c r="D310" s="176" t="s">
        <v>42</v>
      </c>
      <c r="E310" s="252"/>
      <c r="F310" s="252"/>
      <c r="G310" s="252"/>
      <c r="H310" s="252"/>
      <c r="I310" s="252"/>
      <c r="J310" s="252"/>
      <c r="K310" s="252"/>
      <c r="L310" s="252"/>
      <c r="M310" s="175"/>
      <c r="N310" s="175"/>
      <c r="O310" s="175"/>
      <c r="P310" s="175"/>
      <c r="Q310" s="183"/>
      <c r="R310" s="35">
        <f>IF(R309&lt;15,0,IF(R309&lt;30,1,IF(R309&lt;45,2,3)))</f>
        <v>0</v>
      </c>
      <c r="S310" s="342"/>
      <c r="AY310" t="str">
        <f t="shared" ref="AY310:BJ310" si="610">IF(AY311="","",COUNTIF($E311:$P311,AY311))</f>
        <v/>
      </c>
      <c r="AZ310" t="str">
        <f t="shared" si="610"/>
        <v/>
      </c>
      <c r="BA310" t="str">
        <f t="shared" si="610"/>
        <v/>
      </c>
      <c r="BB310" t="str">
        <f t="shared" si="610"/>
        <v/>
      </c>
      <c r="BC310" t="str">
        <f t="shared" si="610"/>
        <v/>
      </c>
      <c r="BD310" t="str">
        <f t="shared" si="610"/>
        <v/>
      </c>
      <c r="BE310" t="str">
        <f t="shared" si="610"/>
        <v/>
      </c>
      <c r="BF310" t="str">
        <f t="shared" si="610"/>
        <v/>
      </c>
      <c r="BG310" t="str">
        <f t="shared" si="610"/>
        <v/>
      </c>
      <c r="BH310" t="str">
        <f t="shared" si="610"/>
        <v/>
      </c>
      <c r="BI310" t="str">
        <f t="shared" si="610"/>
        <v/>
      </c>
      <c r="BJ310" t="str">
        <f t="shared" si="610"/>
        <v/>
      </c>
      <c r="BK310" s="340"/>
      <c r="BL310" s="34">
        <f>IF($Q311=E311,IF(COUNTIF(E311:$P311,E311)&gt;$R310,E310,$Q310),E310)</f>
        <v>0</v>
      </c>
      <c r="BM310" s="34">
        <f>IF($Q311=F311,IF(COUNTIF(F311:$P311,F311)&gt;$R310,F310,$Q310),F310)</f>
        <v>0</v>
      </c>
      <c r="BN310" s="34">
        <f>IF($Q311=G311,IF(COUNTIF(G311:$P311,G311)&gt;$R310,G310,$Q310),G310)</f>
        <v>0</v>
      </c>
      <c r="BO310" s="34">
        <f>IF($Q311=H311,IF(COUNTIF(H311:$P311,H311)&gt;$R310,H310,$Q310),H310)</f>
        <v>0</v>
      </c>
      <c r="BP310" s="34">
        <f>IF($Q311=I311,IF(COUNTIF(I311:$P311,I311)&gt;$R310,I310,$Q310),I310)</f>
        <v>0</v>
      </c>
      <c r="BQ310" s="34">
        <f>IF($Q311=J311,IF(COUNTIF(J311:$P311,J311)&gt;$R310,J310,$Q310),J310)</f>
        <v>0</v>
      </c>
      <c r="BR310" s="34">
        <f>IF($Q311=K311,IF(COUNTIF(K311:$P311,K311)&gt;$R310,K310,$Q310),K310)</f>
        <v>0</v>
      </c>
      <c r="BS310" s="34">
        <f>IF($Q311=L311,IF(COUNTIF(L311:$P311,L311)&gt;$R310,L310,$Q310),L310)</f>
        <v>0</v>
      </c>
      <c r="BT310" s="34">
        <f>IF($Q311=M311,IF(COUNTIF(M311:$P311,M311)&gt;$R310,M310,$Q310),M310)</f>
        <v>0</v>
      </c>
      <c r="BU310" s="34">
        <f>IF($Q311=N311,IF(COUNTIF(N311:$P311,N311)&gt;$R310,N310,$Q310),N310)</f>
        <v>0</v>
      </c>
      <c r="BV310" s="34">
        <f>IF($Q311=O311,IF(COUNTIF(O311:$P311,O311)&gt;$R310,O310,$Q310),O310)</f>
        <v>0</v>
      </c>
      <c r="BW310" s="34">
        <f>IF($Q311=P311,IF(COUNTIF(P311:$P311,P311)&gt;$R310,P310,$Q310),P310)</f>
        <v>0</v>
      </c>
      <c r="BX310" t="str">
        <f>IF(BX309="",IF(G309="",IF(F309="",E309,F309),G309),"")</f>
        <v/>
      </c>
    </row>
    <row r="311" spans="1:76" ht="12.75" customHeight="1" x14ac:dyDescent="0.2">
      <c r="A311" s="349"/>
      <c r="B311" s="352"/>
      <c r="C311" s="346"/>
      <c r="D311" s="177" t="s">
        <v>44</v>
      </c>
      <c r="E311" s="252" t="str">
        <f t="shared" ref="E311:P311" si="611">IF(E309&gt;0,1,"")</f>
        <v/>
      </c>
      <c r="F311" s="252" t="str">
        <f t="shared" si="611"/>
        <v/>
      </c>
      <c r="G311" s="252" t="str">
        <f t="shared" si="611"/>
        <v/>
      </c>
      <c r="H311" s="252" t="str">
        <f t="shared" si="611"/>
        <v/>
      </c>
      <c r="I311" s="252" t="str">
        <f t="shared" si="611"/>
        <v/>
      </c>
      <c r="J311" s="252" t="str">
        <f t="shared" si="611"/>
        <v/>
      </c>
      <c r="K311" s="252" t="str">
        <f t="shared" si="611"/>
        <v/>
      </c>
      <c r="L311" s="252" t="str">
        <f t="shared" si="611"/>
        <v/>
      </c>
      <c r="M311" s="175" t="str">
        <f t="shared" si="611"/>
        <v/>
      </c>
      <c r="N311" s="175" t="str">
        <f t="shared" si="611"/>
        <v/>
      </c>
      <c r="O311" s="175" t="str">
        <f t="shared" si="611"/>
        <v/>
      </c>
      <c r="P311" s="175" t="str">
        <f t="shared" si="611"/>
        <v/>
      </c>
      <c r="Q311" s="184" t="str">
        <f>IF(BK309="","",BK309)</f>
        <v/>
      </c>
      <c r="R311" s="38" t="str">
        <f>IF(BK309="","",BK309)</f>
        <v/>
      </c>
      <c r="S311" s="343"/>
      <c r="AY311" t="str">
        <f>IF(E311="","",E311)</f>
        <v/>
      </c>
      <c r="AZ311" t="str">
        <f>IF(OR(E311=F311,COUNTIF($AY311:AY311,F311)&gt;0),"",F311)</f>
        <v/>
      </c>
      <c r="BA311" t="str">
        <f>IF(OR(F311=G311,COUNTIF($AY311:AZ311,G311)&gt;0),"",G311)</f>
        <v/>
      </c>
      <c r="BB311" t="str">
        <f>IF(OR(G311=H311,COUNTIF($AY311:BA311,H311)&gt;0),"",H311)</f>
        <v/>
      </c>
      <c r="BC311" t="str">
        <f>IF(OR(H311=I311,COUNTIF($AY311:BB311,I311)&gt;0),"",I311)</f>
        <v/>
      </c>
      <c r="BD311" t="str">
        <f>IF(OR(I311=J311,COUNTIF($AY311:BC311,J311)&gt;0),"",J311)</f>
        <v/>
      </c>
      <c r="BE311" t="str">
        <f>IF(OR(J311=K311,COUNTIF($AY311:BD311,K311)&gt;0),"",K311)</f>
        <v/>
      </c>
      <c r="BF311" t="str">
        <f>IF(OR(K311=L311,COUNTIF($AY311:BE311,L311)&gt;0),"",L311)</f>
        <v/>
      </c>
      <c r="BG311" t="str">
        <f>IF(OR(L311=M311,COUNTIF($AY311:BF311,M311)&gt;0),"",M311)</f>
        <v/>
      </c>
      <c r="BH311" t="str">
        <f>IF(OR(M311=N311,COUNTIF($AY311:BG311,N311)&gt;0),"",N311)</f>
        <v/>
      </c>
      <c r="BI311" t="str">
        <f>IF(OR(N311=O311,COUNTIF($AY311:BH311,O311)&gt;0),"",O311)</f>
        <v/>
      </c>
      <c r="BJ311" t="str">
        <f>IF(OR(O311=P311,COUNTIF($AY311:BI311,P311)&gt;0),"",P311)</f>
        <v/>
      </c>
      <c r="BK311" s="340"/>
      <c r="BL311" s="34" t="str">
        <f>IF($Q311=E311,IF(COUNTIF(E311:$P311,E311)&gt;$R310,E311,$Q311),E311)</f>
        <v/>
      </c>
      <c r="BM311" s="34" t="str">
        <f>IF($Q311=F311,IF(COUNTIF(F311:$P311,F311)&gt;$R310,F311,$Q311),F311)</f>
        <v/>
      </c>
      <c r="BN311" s="34" t="str">
        <f>IF($Q311=G311,IF(COUNTIF(G311:$P311,G311)&gt;$R310,G311,$Q311),G311)</f>
        <v/>
      </c>
      <c r="BO311" s="34" t="str">
        <f>IF($Q311=H311,IF(COUNTIF(H311:$P311,H311)&gt;$R310,H311,$Q311),H311)</f>
        <v/>
      </c>
      <c r="BP311" s="34" t="str">
        <f>IF($Q311=I311,IF(COUNTIF(I311:$P311,I311)&gt;$R310,I311,$Q311),I311)</f>
        <v/>
      </c>
      <c r="BQ311" s="34" t="str">
        <f>IF($Q311=J311,IF(COUNTIF(J311:$P311,J311)&gt;$R310,J311,$Q311),J311)</f>
        <v/>
      </c>
      <c r="BR311" s="34" t="str">
        <f>IF($Q311=K311,IF(COUNTIF(K311:$P311,K311)&gt;$R310,K311,$Q311),K311)</f>
        <v/>
      </c>
      <c r="BS311" s="34" t="str">
        <f>IF($Q311=L311,IF(COUNTIF(L311:$P311,L311)&gt;$R310,L311,$Q311),L311)</f>
        <v/>
      </c>
      <c r="BT311" s="34" t="str">
        <f>IF($Q311=M311,IF(COUNTIF(M311:$P311,M311)&gt;$R310,M311,$Q311),M311)</f>
        <v/>
      </c>
      <c r="BU311" s="34" t="str">
        <f>IF($Q311=N311,IF(COUNTIF(N311:$P311,N311)&gt;$R310,N311,$Q311),N311)</f>
        <v/>
      </c>
      <c r="BV311" s="34" t="str">
        <f>IF($Q311=O311,IF(COUNTIF(O311:$P311,O311)&gt;$R310,O311,$Q311),O311)</f>
        <v/>
      </c>
      <c r="BW311" s="34" t="str">
        <f>IF($Q311=P311,IF(COUNTIF(P311:$P311,P311)&gt;$R310,P311,$Q311),P311)</f>
        <v/>
      </c>
      <c r="BX311" t="str">
        <f>IF(BX309&gt;0,BX309,BX310)</f>
        <v/>
      </c>
    </row>
    <row r="312" spans="1:76" ht="12.75" customHeight="1" x14ac:dyDescent="0.2">
      <c r="A312" s="347">
        <v>104</v>
      </c>
      <c r="B312" s="350"/>
      <c r="C312" s="344"/>
      <c r="D312" s="176" t="s">
        <v>38</v>
      </c>
      <c r="E312" s="252"/>
      <c r="F312" s="252"/>
      <c r="G312" s="252"/>
      <c r="H312" s="252"/>
      <c r="I312" s="252"/>
      <c r="J312" s="252"/>
      <c r="K312" s="252"/>
      <c r="L312" s="252"/>
      <c r="M312" s="175"/>
      <c r="N312" s="175"/>
      <c r="O312" s="175"/>
      <c r="P312" s="175"/>
      <c r="Q312" s="183" t="str">
        <f>IF(BK312="","",BX314)</f>
        <v/>
      </c>
      <c r="R312" s="172"/>
      <c r="S312" s="341" t="str">
        <f>IF((COUNTBLANK(E312:Q312)+COUNTBLANK(E313:Q313)+COUNTBLANK(E314:Q314))/3=COUNTBLANK(E312:Q312),"","Bitte alle drei Zeilen ausfüllen")</f>
        <v/>
      </c>
      <c r="W312">
        <f t="shared" ref="W312:AH312" si="612">IF(E312=4.5,E313,0)</f>
        <v>0</v>
      </c>
      <c r="X312">
        <f t="shared" si="612"/>
        <v>0</v>
      </c>
      <c r="Y312">
        <f t="shared" si="612"/>
        <v>0</v>
      </c>
      <c r="Z312">
        <f t="shared" si="612"/>
        <v>0</v>
      </c>
      <c r="AA312">
        <f t="shared" si="612"/>
        <v>0</v>
      </c>
      <c r="AB312">
        <f t="shared" si="612"/>
        <v>0</v>
      </c>
      <c r="AC312">
        <f t="shared" si="612"/>
        <v>0</v>
      </c>
      <c r="AD312">
        <f t="shared" si="612"/>
        <v>0</v>
      </c>
      <c r="AE312">
        <f t="shared" si="612"/>
        <v>0</v>
      </c>
      <c r="AF312">
        <f t="shared" si="612"/>
        <v>0</v>
      </c>
      <c r="AG312">
        <f t="shared" si="612"/>
        <v>0</v>
      </c>
      <c r="AH312">
        <f t="shared" si="612"/>
        <v>0</v>
      </c>
      <c r="AJ312">
        <f t="shared" ref="AJ312:AU312" si="613">IF(E312=4.5,1,0)</f>
        <v>0</v>
      </c>
      <c r="AK312">
        <f t="shared" si="613"/>
        <v>0</v>
      </c>
      <c r="AL312">
        <f t="shared" si="613"/>
        <v>0</v>
      </c>
      <c r="AM312">
        <f t="shared" si="613"/>
        <v>0</v>
      </c>
      <c r="AN312">
        <f t="shared" si="613"/>
        <v>0</v>
      </c>
      <c r="AO312">
        <f t="shared" si="613"/>
        <v>0</v>
      </c>
      <c r="AP312">
        <f t="shared" si="613"/>
        <v>0</v>
      </c>
      <c r="AQ312">
        <f t="shared" si="613"/>
        <v>0</v>
      </c>
      <c r="AR312">
        <f t="shared" si="613"/>
        <v>0</v>
      </c>
      <c r="AS312">
        <f t="shared" si="613"/>
        <v>0</v>
      </c>
      <c r="AT312">
        <f t="shared" si="613"/>
        <v>0</v>
      </c>
      <c r="AU312">
        <f t="shared" si="613"/>
        <v>0</v>
      </c>
      <c r="BK312" s="340" t="str">
        <f>IF(ISNA(HLOOKUP(MAX($AY313:$BJ313),$AY313:$BJ314,2,FALSE)),"",IF(R313&gt;0,IF(COUNTIF($AY313:$BJ313,MAX($AY313:$BJ313))&gt;1,HLOOKUP(MAX($AY313:$BJ313),$AY313:$BJ314,2),HLOOKUP(MAX($AY313:$BJ313),$AY313:$BJ314,2,FALSE)),""))</f>
        <v/>
      </c>
      <c r="BL312" s="34">
        <f>IF(E314="",0,IF($Q314=E314,IF(COUNTIF(E314:$P314,E314)&gt;$R313,E312,$Q312),E312))</f>
        <v>0</v>
      </c>
      <c r="BM312" s="34">
        <f>IF(F314="",0,IF($Q314=F314,IF(COUNTIF(F314:$P314,F314)&gt;$R313,F312,$Q312),F312))</f>
        <v>0</v>
      </c>
      <c r="BN312" s="34">
        <f>IF(G314="",0,IF($Q314=G314,IF(COUNTIF(G314:$P314,G314)&gt;$R313,G312,$Q312),G312))</f>
        <v>0</v>
      </c>
      <c r="BO312" s="34">
        <f>IF(H314="",0,IF($Q314=H314,IF(COUNTIF(H314:$P314,H314)&gt;$R313,H312,$Q312),H312))</f>
        <v>0</v>
      </c>
      <c r="BP312" s="34">
        <f>IF(I314="",0,IF($Q314=I314,IF(COUNTIF(I314:$P314,I314)&gt;$R313,I312,$Q312),I312))</f>
        <v>0</v>
      </c>
      <c r="BQ312" s="34">
        <f>IF(J314="",0,IF($Q314=J314,IF(COUNTIF(J314:$P314,J314)&gt;$R313,J312,$Q312),J312))</f>
        <v>0</v>
      </c>
      <c r="BR312" s="34">
        <f>IF(K314="",0,IF($Q314=K314,IF(COUNTIF(K314:$P314,K314)&gt;$R313,K312,$Q312),K312))</f>
        <v>0</v>
      </c>
      <c r="BS312" s="34">
        <f>IF(L314="",0,IF($Q314=L314,IF(COUNTIF(L314:$P314,L314)&gt;$R313,L312,$Q312),L312))</f>
        <v>0</v>
      </c>
      <c r="BT312" s="34">
        <f>IF(M314="",0,IF($Q314=M314,IF(COUNTIF(M314:$P314,M314)&gt;$R313,M312,$Q312),M312))</f>
        <v>0</v>
      </c>
      <c r="BU312" s="34">
        <f>IF(N314="",0,IF($Q314=N314,IF(COUNTIF(N314:$P314,N314)&gt;$R313,N312,$Q312),N312))</f>
        <v>0</v>
      </c>
      <c r="BV312" s="34">
        <f>IF(O314="",0,IF($Q314=O314,IF(COUNTIF(O314:$P314,O314)&gt;$R313,O312,$Q312),O312))</f>
        <v>0</v>
      </c>
      <c r="BW312" s="34">
        <f>IF(P314="",0,IF($Q314=P314,IF(COUNTIF(P314:$P314,P314)&gt;$R313,P312,$Q312),P312))</f>
        <v>0</v>
      </c>
      <c r="BX312">
        <f>IF(P312="",IF(O312="",IF(N312="",IF(M312="",IF(L312="",IF(K312="",IF(J312="",IF(I312="",H312,I312),J312),K312),L312),M312),N312),O312),P312)</f>
        <v>0</v>
      </c>
    </row>
    <row r="313" spans="1:76" ht="12.75" customHeight="1" x14ac:dyDescent="0.2">
      <c r="A313" s="348"/>
      <c r="B313" s="351"/>
      <c r="C313" s="345"/>
      <c r="D313" s="176" t="s">
        <v>42</v>
      </c>
      <c r="E313" s="252"/>
      <c r="F313" s="252"/>
      <c r="G313" s="252"/>
      <c r="H313" s="252"/>
      <c r="I313" s="252"/>
      <c r="J313" s="252"/>
      <c r="K313" s="252"/>
      <c r="L313" s="252"/>
      <c r="M313" s="175"/>
      <c r="N313" s="175"/>
      <c r="O313" s="175"/>
      <c r="P313" s="175"/>
      <c r="Q313" s="183"/>
      <c r="R313" s="35">
        <f>IF(R312&lt;15,0,IF(R312&lt;30,1,IF(R312&lt;45,2,3)))</f>
        <v>0</v>
      </c>
      <c r="S313" s="342"/>
      <c r="AY313" t="str">
        <f t="shared" ref="AY313:BJ313" si="614">IF(AY314="","",COUNTIF($E314:$P314,AY314))</f>
        <v/>
      </c>
      <c r="AZ313" t="str">
        <f t="shared" si="614"/>
        <v/>
      </c>
      <c r="BA313" t="str">
        <f t="shared" si="614"/>
        <v/>
      </c>
      <c r="BB313" t="str">
        <f t="shared" si="614"/>
        <v/>
      </c>
      <c r="BC313" t="str">
        <f t="shared" si="614"/>
        <v/>
      </c>
      <c r="BD313" t="str">
        <f t="shared" si="614"/>
        <v/>
      </c>
      <c r="BE313" t="str">
        <f t="shared" si="614"/>
        <v/>
      </c>
      <c r="BF313" t="str">
        <f t="shared" si="614"/>
        <v/>
      </c>
      <c r="BG313" t="str">
        <f t="shared" si="614"/>
        <v/>
      </c>
      <c r="BH313" t="str">
        <f t="shared" si="614"/>
        <v/>
      </c>
      <c r="BI313" t="str">
        <f t="shared" si="614"/>
        <v/>
      </c>
      <c r="BJ313" t="str">
        <f t="shared" si="614"/>
        <v/>
      </c>
      <c r="BK313" s="340"/>
      <c r="BL313" s="34">
        <f>IF($Q314=E314,IF(COUNTIF(E314:$P314,E314)&gt;$R313,E313,$Q313),E313)</f>
        <v>0</v>
      </c>
      <c r="BM313" s="34">
        <f>IF($Q314=F314,IF(COUNTIF(F314:$P314,F314)&gt;$R313,F313,$Q313),F313)</f>
        <v>0</v>
      </c>
      <c r="BN313" s="34">
        <f>IF($Q314=G314,IF(COUNTIF(G314:$P314,G314)&gt;$R313,G313,$Q313),G313)</f>
        <v>0</v>
      </c>
      <c r="BO313" s="34">
        <f>IF($Q314=H314,IF(COUNTIF(H314:$P314,H314)&gt;$R313,H313,$Q313),H313)</f>
        <v>0</v>
      </c>
      <c r="BP313" s="34">
        <f>IF($Q314=I314,IF(COUNTIF(I314:$P314,I314)&gt;$R313,I313,$Q313),I313)</f>
        <v>0</v>
      </c>
      <c r="BQ313" s="34">
        <f>IF($Q314=J314,IF(COUNTIF(J314:$P314,J314)&gt;$R313,J313,$Q313),J313)</f>
        <v>0</v>
      </c>
      <c r="BR313" s="34">
        <f>IF($Q314=K314,IF(COUNTIF(K314:$P314,K314)&gt;$R313,K313,$Q313),K313)</f>
        <v>0</v>
      </c>
      <c r="BS313" s="34">
        <f>IF($Q314=L314,IF(COUNTIF(L314:$P314,L314)&gt;$R313,L313,$Q313),L313)</f>
        <v>0</v>
      </c>
      <c r="BT313" s="34">
        <f>IF($Q314=M314,IF(COUNTIF(M314:$P314,M314)&gt;$R313,M313,$Q313),M313)</f>
        <v>0</v>
      </c>
      <c r="BU313" s="34">
        <f>IF($Q314=N314,IF(COUNTIF(N314:$P314,N314)&gt;$R313,N313,$Q313),N313)</f>
        <v>0</v>
      </c>
      <c r="BV313" s="34">
        <f>IF($Q314=O314,IF(COUNTIF(O314:$P314,O314)&gt;$R313,O313,$Q313),O313)</f>
        <v>0</v>
      </c>
      <c r="BW313" s="34">
        <f>IF($Q314=P314,IF(COUNTIF(P314:$P314,P314)&gt;$R313,P313,$Q313),P313)</f>
        <v>0</v>
      </c>
      <c r="BX313" t="str">
        <f>IF(BX312="",IF(G312="",IF(F312="",E312,F312),G312),"")</f>
        <v/>
      </c>
    </row>
    <row r="314" spans="1:76" ht="12.75" customHeight="1" x14ac:dyDescent="0.2">
      <c r="A314" s="349"/>
      <c r="B314" s="352"/>
      <c r="C314" s="346"/>
      <c r="D314" s="177" t="s">
        <v>44</v>
      </c>
      <c r="E314" s="252" t="str">
        <f t="shared" ref="E314:P314" si="615">IF(E312&gt;0,1,"")</f>
        <v/>
      </c>
      <c r="F314" s="252" t="str">
        <f t="shared" si="615"/>
        <v/>
      </c>
      <c r="G314" s="252" t="str">
        <f t="shared" si="615"/>
        <v/>
      </c>
      <c r="H314" s="252" t="str">
        <f t="shared" si="615"/>
        <v/>
      </c>
      <c r="I314" s="252" t="str">
        <f t="shared" si="615"/>
        <v/>
      </c>
      <c r="J314" s="252" t="str">
        <f t="shared" si="615"/>
        <v/>
      </c>
      <c r="K314" s="252" t="str">
        <f t="shared" si="615"/>
        <v/>
      </c>
      <c r="L314" s="252" t="str">
        <f t="shared" si="615"/>
        <v/>
      </c>
      <c r="M314" s="175" t="str">
        <f t="shared" si="615"/>
        <v/>
      </c>
      <c r="N314" s="175" t="str">
        <f t="shared" si="615"/>
        <v/>
      </c>
      <c r="O314" s="175" t="str">
        <f t="shared" si="615"/>
        <v/>
      </c>
      <c r="P314" s="175" t="str">
        <f t="shared" si="615"/>
        <v/>
      </c>
      <c r="Q314" s="184" t="str">
        <f>IF(BK312="","",BK312)</f>
        <v/>
      </c>
      <c r="R314" s="38" t="str">
        <f>IF(BK312="","",BK312)</f>
        <v/>
      </c>
      <c r="S314" s="343"/>
      <c r="AY314" t="str">
        <f>IF(E314="","",E314)</f>
        <v/>
      </c>
      <c r="AZ314" t="str">
        <f>IF(OR(E314=F314,COUNTIF($AY314:AY314,F314)&gt;0),"",F314)</f>
        <v/>
      </c>
      <c r="BA314" t="str">
        <f>IF(OR(F314=G314,COUNTIF($AY314:AZ314,G314)&gt;0),"",G314)</f>
        <v/>
      </c>
      <c r="BB314" t="str">
        <f>IF(OR(G314=H314,COUNTIF($AY314:BA314,H314)&gt;0),"",H314)</f>
        <v/>
      </c>
      <c r="BC314" t="str">
        <f>IF(OR(H314=I314,COUNTIF($AY314:BB314,I314)&gt;0),"",I314)</f>
        <v/>
      </c>
      <c r="BD314" t="str">
        <f>IF(OR(I314=J314,COUNTIF($AY314:BC314,J314)&gt;0),"",J314)</f>
        <v/>
      </c>
      <c r="BE314" t="str">
        <f>IF(OR(J314=K314,COUNTIF($AY314:BD314,K314)&gt;0),"",K314)</f>
        <v/>
      </c>
      <c r="BF314" t="str">
        <f>IF(OR(K314=L314,COUNTIF($AY314:BE314,L314)&gt;0),"",L314)</f>
        <v/>
      </c>
      <c r="BG314" t="str">
        <f>IF(OR(L314=M314,COUNTIF($AY314:BF314,M314)&gt;0),"",M314)</f>
        <v/>
      </c>
      <c r="BH314" t="str">
        <f>IF(OR(M314=N314,COUNTIF($AY314:BG314,N314)&gt;0),"",N314)</f>
        <v/>
      </c>
      <c r="BI314" t="str">
        <f>IF(OR(N314=O314,COUNTIF($AY314:BH314,O314)&gt;0),"",O314)</f>
        <v/>
      </c>
      <c r="BJ314" t="str">
        <f>IF(OR(O314=P314,COUNTIF($AY314:BI314,P314)&gt;0),"",P314)</f>
        <v/>
      </c>
      <c r="BK314" s="340"/>
      <c r="BL314" s="34" t="str">
        <f>IF($Q314=E314,IF(COUNTIF(E314:$P314,E314)&gt;$R313,E314,$Q314),E314)</f>
        <v/>
      </c>
      <c r="BM314" s="34" t="str">
        <f>IF($Q314=F314,IF(COUNTIF(F314:$P314,F314)&gt;$R313,F314,$Q314),F314)</f>
        <v/>
      </c>
      <c r="BN314" s="34" t="str">
        <f>IF($Q314=G314,IF(COUNTIF(G314:$P314,G314)&gt;$R313,G314,$Q314),G314)</f>
        <v/>
      </c>
      <c r="BO314" s="34" t="str">
        <f>IF($Q314=H314,IF(COUNTIF(H314:$P314,H314)&gt;$R313,H314,$Q314),H314)</f>
        <v/>
      </c>
      <c r="BP314" s="34" t="str">
        <f>IF($Q314=I314,IF(COUNTIF(I314:$P314,I314)&gt;$R313,I314,$Q314),I314)</f>
        <v/>
      </c>
      <c r="BQ314" s="34" t="str">
        <f>IF($Q314=J314,IF(COUNTIF(J314:$P314,J314)&gt;$R313,J314,$Q314),J314)</f>
        <v/>
      </c>
      <c r="BR314" s="34" t="str">
        <f>IF($Q314=K314,IF(COUNTIF(K314:$P314,K314)&gt;$R313,K314,$Q314),K314)</f>
        <v/>
      </c>
      <c r="BS314" s="34" t="str">
        <f>IF($Q314=L314,IF(COUNTIF(L314:$P314,L314)&gt;$R313,L314,$Q314),L314)</f>
        <v/>
      </c>
      <c r="BT314" s="34" t="str">
        <f>IF($Q314=M314,IF(COUNTIF(M314:$P314,M314)&gt;$R313,M314,$Q314),M314)</f>
        <v/>
      </c>
      <c r="BU314" s="34" t="str">
        <f>IF($Q314=N314,IF(COUNTIF(N314:$P314,N314)&gt;$R313,N314,$Q314),N314)</f>
        <v/>
      </c>
      <c r="BV314" s="34" t="str">
        <f>IF($Q314=O314,IF(COUNTIF(O314:$P314,O314)&gt;$R313,O314,$Q314),O314)</f>
        <v/>
      </c>
      <c r="BW314" s="34" t="str">
        <f>IF($Q314=P314,IF(COUNTIF(P314:$P314,P314)&gt;$R313,P314,$Q314),P314)</f>
        <v/>
      </c>
      <c r="BX314" t="str">
        <f>IF(BX312&gt;0,BX312,BX313)</f>
        <v/>
      </c>
    </row>
    <row r="315" spans="1:76" ht="12.75" customHeight="1" x14ac:dyDescent="0.2">
      <c r="A315" s="347">
        <v>105</v>
      </c>
      <c r="B315" s="350"/>
      <c r="C315" s="344"/>
      <c r="D315" s="176" t="s">
        <v>38</v>
      </c>
      <c r="E315" s="252"/>
      <c r="F315" s="252"/>
      <c r="G315" s="252"/>
      <c r="H315" s="252"/>
      <c r="I315" s="252"/>
      <c r="J315" s="252"/>
      <c r="K315" s="252"/>
      <c r="L315" s="252"/>
      <c r="M315" s="175"/>
      <c r="N315" s="175"/>
      <c r="O315" s="175"/>
      <c r="P315" s="175"/>
      <c r="Q315" s="183" t="str">
        <f>IF(BK315="","",BX317)</f>
        <v/>
      </c>
      <c r="R315" s="172"/>
      <c r="S315" s="341" t="str">
        <f>IF((COUNTBLANK(E315:Q315)+COUNTBLANK(E316:Q316)+COUNTBLANK(E317:Q317))/3=COUNTBLANK(E315:Q315),"","Bitte alle drei Zeilen ausfüllen")</f>
        <v/>
      </c>
      <c r="W315">
        <f t="shared" ref="W315:AH315" si="616">IF(E315=4.5,E316,0)</f>
        <v>0</v>
      </c>
      <c r="X315">
        <f t="shared" si="616"/>
        <v>0</v>
      </c>
      <c r="Y315">
        <f t="shared" si="616"/>
        <v>0</v>
      </c>
      <c r="Z315">
        <f t="shared" si="616"/>
        <v>0</v>
      </c>
      <c r="AA315">
        <f t="shared" si="616"/>
        <v>0</v>
      </c>
      <c r="AB315">
        <f t="shared" si="616"/>
        <v>0</v>
      </c>
      <c r="AC315">
        <f t="shared" si="616"/>
        <v>0</v>
      </c>
      <c r="AD315">
        <f t="shared" si="616"/>
        <v>0</v>
      </c>
      <c r="AE315">
        <f t="shared" si="616"/>
        <v>0</v>
      </c>
      <c r="AF315">
        <f t="shared" si="616"/>
        <v>0</v>
      </c>
      <c r="AG315">
        <f t="shared" si="616"/>
        <v>0</v>
      </c>
      <c r="AH315">
        <f t="shared" si="616"/>
        <v>0</v>
      </c>
      <c r="AJ315">
        <f t="shared" ref="AJ315:AU315" si="617">IF(E315=4.5,1,0)</f>
        <v>0</v>
      </c>
      <c r="AK315">
        <f t="shared" si="617"/>
        <v>0</v>
      </c>
      <c r="AL315">
        <f t="shared" si="617"/>
        <v>0</v>
      </c>
      <c r="AM315">
        <f t="shared" si="617"/>
        <v>0</v>
      </c>
      <c r="AN315">
        <f t="shared" si="617"/>
        <v>0</v>
      </c>
      <c r="AO315">
        <f t="shared" si="617"/>
        <v>0</v>
      </c>
      <c r="AP315">
        <f t="shared" si="617"/>
        <v>0</v>
      </c>
      <c r="AQ315">
        <f t="shared" si="617"/>
        <v>0</v>
      </c>
      <c r="AR315">
        <f t="shared" si="617"/>
        <v>0</v>
      </c>
      <c r="AS315">
        <f t="shared" si="617"/>
        <v>0</v>
      </c>
      <c r="AT315">
        <f t="shared" si="617"/>
        <v>0</v>
      </c>
      <c r="AU315">
        <f t="shared" si="617"/>
        <v>0</v>
      </c>
      <c r="BK315" s="340" t="str">
        <f>IF(ISNA(HLOOKUP(MAX($AY316:$BJ316),$AY316:$BJ317,2,FALSE)),"",IF(R316&gt;0,IF(COUNTIF($AY316:$BJ316,MAX($AY316:$BJ316))&gt;1,HLOOKUP(MAX($AY316:$BJ316),$AY316:$BJ317,2),HLOOKUP(MAX($AY316:$BJ316),$AY316:$BJ317,2,FALSE)),""))</f>
        <v/>
      </c>
      <c r="BL315" s="34">
        <f>IF(E317="",0,IF($Q317=E317,IF(COUNTIF(E317:$P317,E317)&gt;$R316,E315,$Q315),E315))</f>
        <v>0</v>
      </c>
      <c r="BM315" s="34">
        <f>IF(F317="",0,IF($Q317=F317,IF(COUNTIF(F317:$P317,F317)&gt;$R316,F315,$Q315),F315))</f>
        <v>0</v>
      </c>
      <c r="BN315" s="34">
        <f>IF(G317="",0,IF($Q317=G317,IF(COUNTIF(G317:$P317,G317)&gt;$R316,G315,$Q315),G315))</f>
        <v>0</v>
      </c>
      <c r="BO315" s="34">
        <f>IF(H317="",0,IF($Q317=H317,IF(COUNTIF(H317:$P317,H317)&gt;$R316,H315,$Q315),H315))</f>
        <v>0</v>
      </c>
      <c r="BP315" s="34">
        <f>IF(I317="",0,IF($Q317=I317,IF(COUNTIF(I317:$P317,I317)&gt;$R316,I315,$Q315),I315))</f>
        <v>0</v>
      </c>
      <c r="BQ315" s="34">
        <f>IF(J317="",0,IF($Q317=J317,IF(COUNTIF(J317:$P317,J317)&gt;$R316,J315,$Q315),J315))</f>
        <v>0</v>
      </c>
      <c r="BR315" s="34">
        <f>IF(K317="",0,IF($Q317=K317,IF(COUNTIF(K317:$P317,K317)&gt;$R316,K315,$Q315),K315))</f>
        <v>0</v>
      </c>
      <c r="BS315" s="34">
        <f>IF(L317="",0,IF($Q317=L317,IF(COUNTIF(L317:$P317,L317)&gt;$R316,L315,$Q315),L315))</f>
        <v>0</v>
      </c>
      <c r="BT315" s="34">
        <f>IF(M317="",0,IF($Q317=M317,IF(COUNTIF(M317:$P317,M317)&gt;$R316,M315,$Q315),M315))</f>
        <v>0</v>
      </c>
      <c r="BU315" s="34">
        <f>IF(N317="",0,IF($Q317=N317,IF(COUNTIF(N317:$P317,N317)&gt;$R316,N315,$Q315),N315))</f>
        <v>0</v>
      </c>
      <c r="BV315" s="34">
        <f>IF(O317="",0,IF($Q317=O317,IF(COUNTIF(O317:$P317,O317)&gt;$R316,O315,$Q315),O315))</f>
        <v>0</v>
      </c>
      <c r="BW315" s="34">
        <f>IF(P317="",0,IF($Q317=P317,IF(COUNTIF(P317:$P317,P317)&gt;$R316,P315,$Q315),P315))</f>
        <v>0</v>
      </c>
      <c r="BX315">
        <f>IF(P315="",IF(O315="",IF(N315="",IF(M315="",IF(L315="",IF(K315="",IF(J315="",IF(I315="",H315,I315),J315),K315),L315),M315),N315),O315),P315)</f>
        <v>0</v>
      </c>
    </row>
    <row r="316" spans="1:76" ht="12.75" customHeight="1" x14ac:dyDescent="0.2">
      <c r="A316" s="348"/>
      <c r="B316" s="351"/>
      <c r="C316" s="345"/>
      <c r="D316" s="176" t="s">
        <v>42</v>
      </c>
      <c r="E316" s="252"/>
      <c r="F316" s="252"/>
      <c r="G316" s="252"/>
      <c r="H316" s="252"/>
      <c r="I316" s="252"/>
      <c r="J316" s="252"/>
      <c r="K316" s="252"/>
      <c r="L316" s="252"/>
      <c r="M316" s="175"/>
      <c r="N316" s="175"/>
      <c r="O316" s="175"/>
      <c r="P316" s="175"/>
      <c r="Q316" s="183"/>
      <c r="R316" s="35">
        <f>IF(R315&lt;15,0,IF(R315&lt;30,1,IF(R315&lt;45,2,3)))</f>
        <v>0</v>
      </c>
      <c r="S316" s="342"/>
      <c r="AY316" t="str">
        <f t="shared" ref="AY316:BJ316" si="618">IF(AY317="","",COUNTIF($E317:$P317,AY317))</f>
        <v/>
      </c>
      <c r="AZ316" t="str">
        <f t="shared" si="618"/>
        <v/>
      </c>
      <c r="BA316" t="str">
        <f t="shared" si="618"/>
        <v/>
      </c>
      <c r="BB316" t="str">
        <f t="shared" si="618"/>
        <v/>
      </c>
      <c r="BC316" t="str">
        <f t="shared" si="618"/>
        <v/>
      </c>
      <c r="BD316" t="str">
        <f t="shared" si="618"/>
        <v/>
      </c>
      <c r="BE316" t="str">
        <f t="shared" si="618"/>
        <v/>
      </c>
      <c r="BF316" t="str">
        <f t="shared" si="618"/>
        <v/>
      </c>
      <c r="BG316" t="str">
        <f t="shared" si="618"/>
        <v/>
      </c>
      <c r="BH316" t="str">
        <f t="shared" si="618"/>
        <v/>
      </c>
      <c r="BI316" t="str">
        <f t="shared" si="618"/>
        <v/>
      </c>
      <c r="BJ316" t="str">
        <f t="shared" si="618"/>
        <v/>
      </c>
      <c r="BK316" s="340"/>
      <c r="BL316" s="34">
        <f>IF($Q317=E317,IF(COUNTIF(E317:$P317,E317)&gt;$R316,E316,$Q316),E316)</f>
        <v>0</v>
      </c>
      <c r="BM316" s="34">
        <f>IF($Q317=F317,IF(COUNTIF(F317:$P317,F317)&gt;$R316,F316,$Q316),F316)</f>
        <v>0</v>
      </c>
      <c r="BN316" s="34">
        <f>IF($Q317=G317,IF(COUNTIF(G317:$P317,G317)&gt;$R316,G316,$Q316),G316)</f>
        <v>0</v>
      </c>
      <c r="BO316" s="34">
        <f>IF($Q317=H317,IF(COUNTIF(H317:$P317,H317)&gt;$R316,H316,$Q316),H316)</f>
        <v>0</v>
      </c>
      <c r="BP316" s="34">
        <f>IF($Q317=I317,IF(COUNTIF(I317:$P317,I317)&gt;$R316,I316,$Q316),I316)</f>
        <v>0</v>
      </c>
      <c r="BQ316" s="34">
        <f>IF($Q317=J317,IF(COUNTIF(J317:$P317,J317)&gt;$R316,J316,$Q316),J316)</f>
        <v>0</v>
      </c>
      <c r="BR316" s="34">
        <f>IF($Q317=K317,IF(COUNTIF(K317:$P317,K317)&gt;$R316,K316,$Q316),K316)</f>
        <v>0</v>
      </c>
      <c r="BS316" s="34">
        <f>IF($Q317=L317,IF(COUNTIF(L317:$P317,L317)&gt;$R316,L316,$Q316),L316)</f>
        <v>0</v>
      </c>
      <c r="BT316" s="34">
        <f>IF($Q317=M317,IF(COUNTIF(M317:$P317,M317)&gt;$R316,M316,$Q316),M316)</f>
        <v>0</v>
      </c>
      <c r="BU316" s="34">
        <f>IF($Q317=N317,IF(COUNTIF(N317:$P317,N317)&gt;$R316,N316,$Q316),N316)</f>
        <v>0</v>
      </c>
      <c r="BV316" s="34">
        <f>IF($Q317=O317,IF(COUNTIF(O317:$P317,O317)&gt;$R316,O316,$Q316),O316)</f>
        <v>0</v>
      </c>
      <c r="BW316" s="34">
        <f>IF($Q317=P317,IF(COUNTIF(P317:$P317,P317)&gt;$R316,P316,$Q316),P316)</f>
        <v>0</v>
      </c>
      <c r="BX316" t="str">
        <f>IF(BX315="",IF(G315="",IF(F315="",E315,F315),G315),"")</f>
        <v/>
      </c>
    </row>
    <row r="317" spans="1:76" ht="12.75" customHeight="1" x14ac:dyDescent="0.2">
      <c r="A317" s="349"/>
      <c r="B317" s="352"/>
      <c r="C317" s="346"/>
      <c r="D317" s="177" t="s">
        <v>44</v>
      </c>
      <c r="E317" s="252" t="str">
        <f t="shared" ref="E317:P317" si="619">IF(E315&gt;0,1,"")</f>
        <v/>
      </c>
      <c r="F317" s="252" t="str">
        <f t="shared" si="619"/>
        <v/>
      </c>
      <c r="G317" s="252" t="str">
        <f t="shared" si="619"/>
        <v/>
      </c>
      <c r="H317" s="252" t="str">
        <f t="shared" si="619"/>
        <v/>
      </c>
      <c r="I317" s="252" t="str">
        <f t="shared" si="619"/>
        <v/>
      </c>
      <c r="J317" s="252" t="str">
        <f t="shared" si="619"/>
        <v/>
      </c>
      <c r="K317" s="252" t="str">
        <f t="shared" si="619"/>
        <v/>
      </c>
      <c r="L317" s="252" t="str">
        <f t="shared" si="619"/>
        <v/>
      </c>
      <c r="M317" s="175" t="str">
        <f t="shared" si="619"/>
        <v/>
      </c>
      <c r="N317" s="175" t="str">
        <f t="shared" si="619"/>
        <v/>
      </c>
      <c r="O317" s="175" t="str">
        <f t="shared" si="619"/>
        <v/>
      </c>
      <c r="P317" s="175" t="str">
        <f t="shared" si="619"/>
        <v/>
      </c>
      <c r="Q317" s="184" t="str">
        <f>IF(BK315="","",BK315)</f>
        <v/>
      </c>
      <c r="R317" s="38" t="str">
        <f>IF(BK315="","",BK315)</f>
        <v/>
      </c>
      <c r="S317" s="343"/>
      <c r="AY317" t="str">
        <f>IF(E317="","",E317)</f>
        <v/>
      </c>
      <c r="AZ317" t="str">
        <f>IF(OR(E317=F317,COUNTIF($AY317:AY317,F317)&gt;0),"",F317)</f>
        <v/>
      </c>
      <c r="BA317" t="str">
        <f>IF(OR(F317=G317,COUNTIF($AY317:AZ317,G317)&gt;0),"",G317)</f>
        <v/>
      </c>
      <c r="BB317" t="str">
        <f>IF(OR(G317=H317,COUNTIF($AY317:BA317,H317)&gt;0),"",H317)</f>
        <v/>
      </c>
      <c r="BC317" t="str">
        <f>IF(OR(H317=I317,COUNTIF($AY317:BB317,I317)&gt;0),"",I317)</f>
        <v/>
      </c>
      <c r="BD317" t="str">
        <f>IF(OR(I317=J317,COUNTIF($AY317:BC317,J317)&gt;0),"",J317)</f>
        <v/>
      </c>
      <c r="BE317" t="str">
        <f>IF(OR(J317=K317,COUNTIF($AY317:BD317,K317)&gt;0),"",K317)</f>
        <v/>
      </c>
      <c r="BF317" t="str">
        <f>IF(OR(K317=L317,COUNTIF($AY317:BE317,L317)&gt;0),"",L317)</f>
        <v/>
      </c>
      <c r="BG317" t="str">
        <f>IF(OR(L317=M317,COUNTIF($AY317:BF317,M317)&gt;0),"",M317)</f>
        <v/>
      </c>
      <c r="BH317" t="str">
        <f>IF(OR(M317=N317,COUNTIF($AY317:BG317,N317)&gt;0),"",N317)</f>
        <v/>
      </c>
      <c r="BI317" t="str">
        <f>IF(OR(N317=O317,COUNTIF($AY317:BH317,O317)&gt;0),"",O317)</f>
        <v/>
      </c>
      <c r="BJ317" t="str">
        <f>IF(OR(O317=P317,COUNTIF($AY317:BI317,P317)&gt;0),"",P317)</f>
        <v/>
      </c>
      <c r="BK317" s="340"/>
      <c r="BL317" s="34" t="str">
        <f>IF($Q317=E317,IF(COUNTIF(E317:$P317,E317)&gt;$R316,E317,$Q317),E317)</f>
        <v/>
      </c>
      <c r="BM317" s="34" t="str">
        <f>IF($Q317=F317,IF(COUNTIF(F317:$P317,F317)&gt;$R316,F317,$Q317),F317)</f>
        <v/>
      </c>
      <c r="BN317" s="34" t="str">
        <f>IF($Q317=G317,IF(COUNTIF(G317:$P317,G317)&gt;$R316,G317,$Q317),G317)</f>
        <v/>
      </c>
      <c r="BO317" s="34" t="str">
        <f>IF($Q317=H317,IF(COUNTIF(H317:$P317,H317)&gt;$R316,H317,$Q317),H317)</f>
        <v/>
      </c>
      <c r="BP317" s="34" t="str">
        <f>IF($Q317=I317,IF(COUNTIF(I317:$P317,I317)&gt;$R316,I317,$Q317),I317)</f>
        <v/>
      </c>
      <c r="BQ317" s="34" t="str">
        <f>IF($Q317=J317,IF(COUNTIF(J317:$P317,J317)&gt;$R316,J317,$Q317),J317)</f>
        <v/>
      </c>
      <c r="BR317" s="34" t="str">
        <f>IF($Q317=K317,IF(COUNTIF(K317:$P317,K317)&gt;$R316,K317,$Q317),K317)</f>
        <v/>
      </c>
      <c r="BS317" s="34" t="str">
        <f>IF($Q317=L317,IF(COUNTIF(L317:$P317,L317)&gt;$R316,L317,$Q317),L317)</f>
        <v/>
      </c>
      <c r="BT317" s="34" t="str">
        <f>IF($Q317=M317,IF(COUNTIF(M317:$P317,M317)&gt;$R316,M317,$Q317),M317)</f>
        <v/>
      </c>
      <c r="BU317" s="34" t="str">
        <f>IF($Q317=N317,IF(COUNTIF(N317:$P317,N317)&gt;$R316,N317,$Q317),N317)</f>
        <v/>
      </c>
      <c r="BV317" s="34" t="str">
        <f>IF($Q317=O317,IF(COUNTIF(O317:$P317,O317)&gt;$R316,O317,$Q317),O317)</f>
        <v/>
      </c>
      <c r="BW317" s="34" t="str">
        <f>IF($Q317=P317,IF(COUNTIF(P317:$P317,P317)&gt;$R316,P317,$Q317),P317)</f>
        <v/>
      </c>
      <c r="BX317" t="str">
        <f>IF(BX315&gt;0,BX315,BX316)</f>
        <v/>
      </c>
    </row>
    <row r="318" spans="1:76" ht="12.75" customHeight="1" x14ac:dyDescent="0.2">
      <c r="A318" s="347">
        <v>106</v>
      </c>
      <c r="B318" s="350"/>
      <c r="C318" s="344"/>
      <c r="D318" s="176" t="s">
        <v>38</v>
      </c>
      <c r="E318" s="252"/>
      <c r="F318" s="252"/>
      <c r="G318" s="252"/>
      <c r="H318" s="252"/>
      <c r="I318" s="252"/>
      <c r="J318" s="252"/>
      <c r="K318" s="252"/>
      <c r="L318" s="252"/>
      <c r="M318" s="175"/>
      <c r="N318" s="175"/>
      <c r="O318" s="175"/>
      <c r="P318" s="175"/>
      <c r="Q318" s="183" t="str">
        <f>IF(BK318="","",BX320)</f>
        <v/>
      </c>
      <c r="R318" s="172"/>
      <c r="S318" s="341" t="str">
        <f>IF((COUNTBLANK(E318:Q318)+COUNTBLANK(E319:Q319)+COUNTBLANK(E320:Q320))/3=COUNTBLANK(E318:Q318),"","Bitte alle drei Zeilen ausfüllen")</f>
        <v/>
      </c>
      <c r="W318">
        <f t="shared" ref="W318:AH318" si="620">IF(E318=4.5,E319,0)</f>
        <v>0</v>
      </c>
      <c r="X318">
        <f t="shared" si="620"/>
        <v>0</v>
      </c>
      <c r="Y318">
        <f t="shared" si="620"/>
        <v>0</v>
      </c>
      <c r="Z318">
        <f t="shared" si="620"/>
        <v>0</v>
      </c>
      <c r="AA318">
        <f t="shared" si="620"/>
        <v>0</v>
      </c>
      <c r="AB318">
        <f t="shared" si="620"/>
        <v>0</v>
      </c>
      <c r="AC318">
        <f t="shared" si="620"/>
        <v>0</v>
      </c>
      <c r="AD318">
        <f t="shared" si="620"/>
        <v>0</v>
      </c>
      <c r="AE318">
        <f t="shared" si="620"/>
        <v>0</v>
      </c>
      <c r="AF318">
        <f t="shared" si="620"/>
        <v>0</v>
      </c>
      <c r="AG318">
        <f t="shared" si="620"/>
        <v>0</v>
      </c>
      <c r="AH318">
        <f t="shared" si="620"/>
        <v>0</v>
      </c>
      <c r="AJ318">
        <f t="shared" ref="AJ318:AU318" si="621">IF(E318=4.5,1,0)</f>
        <v>0</v>
      </c>
      <c r="AK318">
        <f t="shared" si="621"/>
        <v>0</v>
      </c>
      <c r="AL318">
        <f t="shared" si="621"/>
        <v>0</v>
      </c>
      <c r="AM318">
        <f t="shared" si="621"/>
        <v>0</v>
      </c>
      <c r="AN318">
        <f t="shared" si="621"/>
        <v>0</v>
      </c>
      <c r="AO318">
        <f t="shared" si="621"/>
        <v>0</v>
      </c>
      <c r="AP318">
        <f t="shared" si="621"/>
        <v>0</v>
      </c>
      <c r="AQ318">
        <f t="shared" si="621"/>
        <v>0</v>
      </c>
      <c r="AR318">
        <f t="shared" si="621"/>
        <v>0</v>
      </c>
      <c r="AS318">
        <f t="shared" si="621"/>
        <v>0</v>
      </c>
      <c r="AT318">
        <f t="shared" si="621"/>
        <v>0</v>
      </c>
      <c r="AU318">
        <f t="shared" si="621"/>
        <v>0</v>
      </c>
      <c r="BK318" s="340" t="str">
        <f>IF(ISNA(HLOOKUP(MAX($AY319:$BJ319),$AY319:$BJ320,2,FALSE)),"",IF(R319&gt;0,IF(COUNTIF($AY319:$BJ319,MAX($AY319:$BJ319))&gt;1,HLOOKUP(MAX($AY319:$BJ319),$AY319:$BJ320,2),HLOOKUP(MAX($AY319:$BJ319),$AY319:$BJ320,2,FALSE)),""))</f>
        <v/>
      </c>
      <c r="BL318" s="34">
        <f>IF(E320="",0,IF($Q320=E320,IF(COUNTIF(E320:$P320,E320)&gt;$R319,E318,$Q318),E318))</f>
        <v>0</v>
      </c>
      <c r="BM318" s="34">
        <f>IF(F320="",0,IF($Q320=F320,IF(COUNTIF(F320:$P320,F320)&gt;$R319,F318,$Q318),F318))</f>
        <v>0</v>
      </c>
      <c r="BN318" s="34">
        <f>IF(G320="",0,IF($Q320=G320,IF(COUNTIF(G320:$P320,G320)&gt;$R319,G318,$Q318),G318))</f>
        <v>0</v>
      </c>
      <c r="BO318" s="34">
        <f>IF(H320="",0,IF($Q320=H320,IF(COUNTIF(H320:$P320,H320)&gt;$R319,H318,$Q318),H318))</f>
        <v>0</v>
      </c>
      <c r="BP318" s="34">
        <f>IF(I320="",0,IF($Q320=I320,IF(COUNTIF(I320:$P320,I320)&gt;$R319,I318,$Q318),I318))</f>
        <v>0</v>
      </c>
      <c r="BQ318" s="34">
        <f>IF(J320="",0,IF($Q320=J320,IF(COUNTIF(J320:$P320,J320)&gt;$R319,J318,$Q318),J318))</f>
        <v>0</v>
      </c>
      <c r="BR318" s="34">
        <f>IF(K320="",0,IF($Q320=K320,IF(COUNTIF(K320:$P320,K320)&gt;$R319,K318,$Q318),K318))</f>
        <v>0</v>
      </c>
      <c r="BS318" s="34">
        <f>IF(L320="",0,IF($Q320=L320,IF(COUNTIF(L320:$P320,L320)&gt;$R319,L318,$Q318),L318))</f>
        <v>0</v>
      </c>
      <c r="BT318" s="34">
        <f>IF(M320="",0,IF($Q320=M320,IF(COUNTIF(M320:$P320,M320)&gt;$R319,M318,$Q318),M318))</f>
        <v>0</v>
      </c>
      <c r="BU318" s="34">
        <f>IF(N320="",0,IF($Q320=N320,IF(COUNTIF(N320:$P320,N320)&gt;$R319,N318,$Q318),N318))</f>
        <v>0</v>
      </c>
      <c r="BV318" s="34">
        <f>IF(O320="",0,IF($Q320=O320,IF(COUNTIF(O320:$P320,O320)&gt;$R319,O318,$Q318),O318))</f>
        <v>0</v>
      </c>
      <c r="BW318" s="34">
        <f>IF(P320="",0,IF($Q320=P320,IF(COUNTIF(P320:$P320,P320)&gt;$R319,P318,$Q318),P318))</f>
        <v>0</v>
      </c>
      <c r="BX318">
        <f>IF(P318="",IF(O318="",IF(N318="",IF(M318="",IF(L318="",IF(K318="",IF(J318="",IF(I318="",H318,I318),J318),K318),L318),M318),N318),O318),P318)</f>
        <v>0</v>
      </c>
    </row>
    <row r="319" spans="1:76" ht="12.75" customHeight="1" x14ac:dyDescent="0.2">
      <c r="A319" s="348"/>
      <c r="B319" s="351"/>
      <c r="C319" s="345"/>
      <c r="D319" s="176" t="s">
        <v>42</v>
      </c>
      <c r="E319" s="252"/>
      <c r="F319" s="252"/>
      <c r="G319" s="252"/>
      <c r="H319" s="252"/>
      <c r="I319" s="252"/>
      <c r="J319" s="252"/>
      <c r="K319" s="252"/>
      <c r="L319" s="252"/>
      <c r="M319" s="175"/>
      <c r="N319" s="175"/>
      <c r="O319" s="175"/>
      <c r="P319" s="175"/>
      <c r="Q319" s="183"/>
      <c r="R319" s="35">
        <f>IF(R318&lt;15,0,IF(R318&lt;30,1,IF(R318&lt;45,2,3)))</f>
        <v>0</v>
      </c>
      <c r="S319" s="342"/>
      <c r="AY319" t="str">
        <f t="shared" ref="AY319:BJ319" si="622">IF(AY320="","",COUNTIF($E320:$P320,AY320))</f>
        <v/>
      </c>
      <c r="AZ319" t="str">
        <f t="shared" si="622"/>
        <v/>
      </c>
      <c r="BA319" t="str">
        <f t="shared" si="622"/>
        <v/>
      </c>
      <c r="BB319" t="str">
        <f t="shared" si="622"/>
        <v/>
      </c>
      <c r="BC319" t="str">
        <f t="shared" si="622"/>
        <v/>
      </c>
      <c r="BD319" t="str">
        <f t="shared" si="622"/>
        <v/>
      </c>
      <c r="BE319" t="str">
        <f t="shared" si="622"/>
        <v/>
      </c>
      <c r="BF319" t="str">
        <f t="shared" si="622"/>
        <v/>
      </c>
      <c r="BG319" t="str">
        <f t="shared" si="622"/>
        <v/>
      </c>
      <c r="BH319" t="str">
        <f t="shared" si="622"/>
        <v/>
      </c>
      <c r="BI319" t="str">
        <f t="shared" si="622"/>
        <v/>
      </c>
      <c r="BJ319" t="str">
        <f t="shared" si="622"/>
        <v/>
      </c>
      <c r="BK319" s="340"/>
      <c r="BL319" s="34">
        <f>IF($Q320=E320,IF(COUNTIF(E320:$P320,E320)&gt;$R319,E319,$Q319),E319)</f>
        <v>0</v>
      </c>
      <c r="BM319" s="34">
        <f>IF($Q320=F320,IF(COUNTIF(F320:$P320,F320)&gt;$R319,F319,$Q319),F319)</f>
        <v>0</v>
      </c>
      <c r="BN319" s="34">
        <f>IF($Q320=G320,IF(COUNTIF(G320:$P320,G320)&gt;$R319,G319,$Q319),G319)</f>
        <v>0</v>
      </c>
      <c r="BO319" s="34">
        <f>IF($Q320=H320,IF(COUNTIF(H320:$P320,H320)&gt;$R319,H319,$Q319),H319)</f>
        <v>0</v>
      </c>
      <c r="BP319" s="34">
        <f>IF($Q320=I320,IF(COUNTIF(I320:$P320,I320)&gt;$R319,I319,$Q319),I319)</f>
        <v>0</v>
      </c>
      <c r="BQ319" s="34">
        <f>IF($Q320=J320,IF(COUNTIF(J320:$P320,J320)&gt;$R319,J319,$Q319),J319)</f>
        <v>0</v>
      </c>
      <c r="BR319" s="34">
        <f>IF($Q320=K320,IF(COUNTIF(K320:$P320,K320)&gt;$R319,K319,$Q319),K319)</f>
        <v>0</v>
      </c>
      <c r="BS319" s="34">
        <f>IF($Q320=L320,IF(COUNTIF(L320:$P320,L320)&gt;$R319,L319,$Q319),L319)</f>
        <v>0</v>
      </c>
      <c r="BT319" s="34">
        <f>IF($Q320=M320,IF(COUNTIF(M320:$P320,M320)&gt;$R319,M319,$Q319),M319)</f>
        <v>0</v>
      </c>
      <c r="BU319" s="34">
        <f>IF($Q320=N320,IF(COUNTIF(N320:$P320,N320)&gt;$R319,N319,$Q319),N319)</f>
        <v>0</v>
      </c>
      <c r="BV319" s="34">
        <f>IF($Q320=O320,IF(COUNTIF(O320:$P320,O320)&gt;$R319,O319,$Q319),O319)</f>
        <v>0</v>
      </c>
      <c r="BW319" s="34">
        <f>IF($Q320=P320,IF(COUNTIF(P320:$P320,P320)&gt;$R319,P319,$Q319),P319)</f>
        <v>0</v>
      </c>
      <c r="BX319" t="str">
        <f>IF(BX318="",IF(G318="",IF(F318="",E318,F318),G318),"")</f>
        <v/>
      </c>
    </row>
    <row r="320" spans="1:76" ht="12.75" customHeight="1" x14ac:dyDescent="0.2">
      <c r="A320" s="349"/>
      <c r="B320" s="352"/>
      <c r="C320" s="346"/>
      <c r="D320" s="177" t="s">
        <v>44</v>
      </c>
      <c r="E320" s="252" t="str">
        <f t="shared" ref="E320:P320" si="623">IF(E318&gt;0,1,"")</f>
        <v/>
      </c>
      <c r="F320" s="252" t="str">
        <f t="shared" si="623"/>
        <v/>
      </c>
      <c r="G320" s="252" t="str">
        <f t="shared" si="623"/>
        <v/>
      </c>
      <c r="H320" s="252" t="str">
        <f t="shared" si="623"/>
        <v/>
      </c>
      <c r="I320" s="252" t="str">
        <f t="shared" si="623"/>
        <v/>
      </c>
      <c r="J320" s="252" t="str">
        <f t="shared" si="623"/>
        <v/>
      </c>
      <c r="K320" s="252" t="str">
        <f t="shared" si="623"/>
        <v/>
      </c>
      <c r="L320" s="252" t="str">
        <f t="shared" si="623"/>
        <v/>
      </c>
      <c r="M320" s="175" t="str">
        <f t="shared" si="623"/>
        <v/>
      </c>
      <c r="N320" s="175" t="str">
        <f t="shared" si="623"/>
        <v/>
      </c>
      <c r="O320" s="175" t="str">
        <f t="shared" si="623"/>
        <v/>
      </c>
      <c r="P320" s="175" t="str">
        <f t="shared" si="623"/>
        <v/>
      </c>
      <c r="Q320" s="184" t="str">
        <f>IF(BK318="","",BK318)</f>
        <v/>
      </c>
      <c r="R320" s="38" t="str">
        <f>IF(BK318="","",BK318)</f>
        <v/>
      </c>
      <c r="S320" s="343"/>
      <c r="AY320" t="str">
        <f>IF(E320="","",E320)</f>
        <v/>
      </c>
      <c r="AZ320" t="str">
        <f>IF(OR(E320=F320,COUNTIF($AY320:AY320,F320)&gt;0),"",F320)</f>
        <v/>
      </c>
      <c r="BA320" t="str">
        <f>IF(OR(F320=G320,COUNTIF($AY320:AZ320,G320)&gt;0),"",G320)</f>
        <v/>
      </c>
      <c r="BB320" t="str">
        <f>IF(OR(G320=H320,COUNTIF($AY320:BA320,H320)&gt;0),"",H320)</f>
        <v/>
      </c>
      <c r="BC320" t="str">
        <f>IF(OR(H320=I320,COUNTIF($AY320:BB320,I320)&gt;0),"",I320)</f>
        <v/>
      </c>
      <c r="BD320" t="str">
        <f>IF(OR(I320=J320,COUNTIF($AY320:BC320,J320)&gt;0),"",J320)</f>
        <v/>
      </c>
      <c r="BE320" t="str">
        <f>IF(OR(J320=K320,COUNTIF($AY320:BD320,K320)&gt;0),"",K320)</f>
        <v/>
      </c>
      <c r="BF320" t="str">
        <f>IF(OR(K320=L320,COUNTIF($AY320:BE320,L320)&gt;0),"",L320)</f>
        <v/>
      </c>
      <c r="BG320" t="str">
        <f>IF(OR(L320=M320,COUNTIF($AY320:BF320,M320)&gt;0),"",M320)</f>
        <v/>
      </c>
      <c r="BH320" t="str">
        <f>IF(OR(M320=N320,COUNTIF($AY320:BG320,N320)&gt;0),"",N320)</f>
        <v/>
      </c>
      <c r="BI320" t="str">
        <f>IF(OR(N320=O320,COUNTIF($AY320:BH320,O320)&gt;0),"",O320)</f>
        <v/>
      </c>
      <c r="BJ320" t="str">
        <f>IF(OR(O320=P320,COUNTIF($AY320:BI320,P320)&gt;0),"",P320)</f>
        <v/>
      </c>
      <c r="BK320" s="340"/>
      <c r="BL320" s="34" t="str">
        <f>IF($Q320=E320,IF(COUNTIF(E320:$P320,E320)&gt;$R319,E320,$Q320),E320)</f>
        <v/>
      </c>
      <c r="BM320" s="34" t="str">
        <f>IF($Q320=F320,IF(COUNTIF(F320:$P320,F320)&gt;$R319,F320,$Q320),F320)</f>
        <v/>
      </c>
      <c r="BN320" s="34" t="str">
        <f>IF($Q320=G320,IF(COUNTIF(G320:$P320,G320)&gt;$R319,G320,$Q320),G320)</f>
        <v/>
      </c>
      <c r="BO320" s="34" t="str">
        <f>IF($Q320=H320,IF(COUNTIF(H320:$P320,H320)&gt;$R319,H320,$Q320),H320)</f>
        <v/>
      </c>
      <c r="BP320" s="34" t="str">
        <f>IF($Q320=I320,IF(COUNTIF(I320:$P320,I320)&gt;$R319,I320,$Q320),I320)</f>
        <v/>
      </c>
      <c r="BQ320" s="34" t="str">
        <f>IF($Q320=J320,IF(COUNTIF(J320:$P320,J320)&gt;$R319,J320,$Q320),J320)</f>
        <v/>
      </c>
      <c r="BR320" s="34" t="str">
        <f>IF($Q320=K320,IF(COUNTIF(K320:$P320,K320)&gt;$R319,K320,$Q320),K320)</f>
        <v/>
      </c>
      <c r="BS320" s="34" t="str">
        <f>IF($Q320=L320,IF(COUNTIF(L320:$P320,L320)&gt;$R319,L320,$Q320),L320)</f>
        <v/>
      </c>
      <c r="BT320" s="34" t="str">
        <f>IF($Q320=M320,IF(COUNTIF(M320:$P320,M320)&gt;$R319,M320,$Q320),M320)</f>
        <v/>
      </c>
      <c r="BU320" s="34" t="str">
        <f>IF($Q320=N320,IF(COUNTIF(N320:$P320,N320)&gt;$R319,N320,$Q320),N320)</f>
        <v/>
      </c>
      <c r="BV320" s="34" t="str">
        <f>IF($Q320=O320,IF(COUNTIF(O320:$P320,O320)&gt;$R319,O320,$Q320),O320)</f>
        <v/>
      </c>
      <c r="BW320" s="34" t="str">
        <f>IF($Q320=P320,IF(COUNTIF(P320:$P320,P320)&gt;$R319,P320,$Q320),P320)</f>
        <v/>
      </c>
      <c r="BX320" t="str">
        <f>IF(BX318&gt;0,BX318,BX319)</f>
        <v/>
      </c>
    </row>
    <row r="321" spans="1:76" ht="12.75" customHeight="1" x14ac:dyDescent="0.2">
      <c r="A321" s="347">
        <v>107</v>
      </c>
      <c r="B321" s="350"/>
      <c r="C321" s="344"/>
      <c r="D321" s="176" t="s">
        <v>38</v>
      </c>
      <c r="E321" s="252"/>
      <c r="F321" s="252"/>
      <c r="G321" s="252"/>
      <c r="H321" s="252"/>
      <c r="I321" s="252"/>
      <c r="J321" s="252"/>
      <c r="K321" s="252"/>
      <c r="L321" s="252"/>
      <c r="M321" s="175"/>
      <c r="N321" s="175"/>
      <c r="O321" s="175"/>
      <c r="P321" s="175"/>
      <c r="Q321" s="183" t="str">
        <f>IF(BK321="","",BX323)</f>
        <v/>
      </c>
      <c r="R321" s="172"/>
      <c r="S321" s="341" t="str">
        <f>IF((COUNTBLANK(E321:Q321)+COUNTBLANK(E322:Q322)+COUNTBLANK(E323:Q323))/3=COUNTBLANK(E321:Q321),"","Bitte alle drei Zeilen ausfüllen")</f>
        <v/>
      </c>
      <c r="W321">
        <f t="shared" ref="W321:AH321" si="624">IF(E321=4.5,E322,0)</f>
        <v>0</v>
      </c>
      <c r="X321">
        <f t="shared" si="624"/>
        <v>0</v>
      </c>
      <c r="Y321">
        <f t="shared" si="624"/>
        <v>0</v>
      </c>
      <c r="Z321">
        <f t="shared" si="624"/>
        <v>0</v>
      </c>
      <c r="AA321">
        <f t="shared" si="624"/>
        <v>0</v>
      </c>
      <c r="AB321">
        <f t="shared" si="624"/>
        <v>0</v>
      </c>
      <c r="AC321">
        <f t="shared" si="624"/>
        <v>0</v>
      </c>
      <c r="AD321">
        <f t="shared" si="624"/>
        <v>0</v>
      </c>
      <c r="AE321">
        <f t="shared" si="624"/>
        <v>0</v>
      </c>
      <c r="AF321">
        <f t="shared" si="624"/>
        <v>0</v>
      </c>
      <c r="AG321">
        <f t="shared" si="624"/>
        <v>0</v>
      </c>
      <c r="AH321">
        <f t="shared" si="624"/>
        <v>0</v>
      </c>
      <c r="AJ321">
        <f t="shared" ref="AJ321:AU321" si="625">IF(E321=4.5,1,0)</f>
        <v>0</v>
      </c>
      <c r="AK321">
        <f t="shared" si="625"/>
        <v>0</v>
      </c>
      <c r="AL321">
        <f t="shared" si="625"/>
        <v>0</v>
      </c>
      <c r="AM321">
        <f t="shared" si="625"/>
        <v>0</v>
      </c>
      <c r="AN321">
        <f t="shared" si="625"/>
        <v>0</v>
      </c>
      <c r="AO321">
        <f t="shared" si="625"/>
        <v>0</v>
      </c>
      <c r="AP321">
        <f t="shared" si="625"/>
        <v>0</v>
      </c>
      <c r="AQ321">
        <f t="shared" si="625"/>
        <v>0</v>
      </c>
      <c r="AR321">
        <f t="shared" si="625"/>
        <v>0</v>
      </c>
      <c r="AS321">
        <f t="shared" si="625"/>
        <v>0</v>
      </c>
      <c r="AT321">
        <f t="shared" si="625"/>
        <v>0</v>
      </c>
      <c r="AU321">
        <f t="shared" si="625"/>
        <v>0</v>
      </c>
      <c r="BK321" s="340" t="str">
        <f>IF(ISNA(HLOOKUP(MAX($AY322:$BJ322),$AY322:$BJ323,2,FALSE)),"",IF(R322&gt;0,IF(COUNTIF($AY322:$BJ322,MAX($AY322:$BJ322))&gt;1,HLOOKUP(MAX($AY322:$BJ322),$AY322:$BJ323,2),HLOOKUP(MAX($AY322:$BJ322),$AY322:$BJ323,2,FALSE)),""))</f>
        <v/>
      </c>
      <c r="BL321" s="34">
        <f>IF(E323="",0,IF($Q323=E323,IF(COUNTIF(E323:$P323,E323)&gt;$R322,E321,$Q321),E321))</f>
        <v>0</v>
      </c>
      <c r="BM321" s="34">
        <f>IF(F323="",0,IF($Q323=F323,IF(COUNTIF(F323:$P323,F323)&gt;$R322,F321,$Q321),F321))</f>
        <v>0</v>
      </c>
      <c r="BN321" s="34">
        <f>IF(G323="",0,IF($Q323=G323,IF(COUNTIF(G323:$P323,G323)&gt;$R322,G321,$Q321),G321))</f>
        <v>0</v>
      </c>
      <c r="BO321" s="34">
        <f>IF(H323="",0,IF($Q323=H323,IF(COUNTIF(H323:$P323,H323)&gt;$R322,H321,$Q321),H321))</f>
        <v>0</v>
      </c>
      <c r="BP321" s="34">
        <f>IF(I323="",0,IF($Q323=I323,IF(COUNTIF(I323:$P323,I323)&gt;$R322,I321,$Q321),I321))</f>
        <v>0</v>
      </c>
      <c r="BQ321" s="34">
        <f>IF(J323="",0,IF($Q323=J323,IF(COUNTIF(J323:$P323,J323)&gt;$R322,J321,$Q321),J321))</f>
        <v>0</v>
      </c>
      <c r="BR321" s="34">
        <f>IF(K323="",0,IF($Q323=K323,IF(COUNTIF(K323:$P323,K323)&gt;$R322,K321,$Q321),K321))</f>
        <v>0</v>
      </c>
      <c r="BS321" s="34">
        <f>IF(L323="",0,IF($Q323=L323,IF(COUNTIF(L323:$P323,L323)&gt;$R322,L321,$Q321),L321))</f>
        <v>0</v>
      </c>
      <c r="BT321" s="34">
        <f>IF(M323="",0,IF($Q323=M323,IF(COUNTIF(M323:$P323,M323)&gt;$R322,M321,$Q321),M321))</f>
        <v>0</v>
      </c>
      <c r="BU321" s="34">
        <f>IF(N323="",0,IF($Q323=N323,IF(COUNTIF(N323:$P323,N323)&gt;$R322,N321,$Q321),N321))</f>
        <v>0</v>
      </c>
      <c r="BV321" s="34">
        <f>IF(O323="",0,IF($Q323=O323,IF(COUNTIF(O323:$P323,O323)&gt;$R322,O321,$Q321),O321))</f>
        <v>0</v>
      </c>
      <c r="BW321" s="34">
        <f>IF(P323="",0,IF($Q323=P323,IF(COUNTIF(P323:$P323,P323)&gt;$R322,P321,$Q321),P321))</f>
        <v>0</v>
      </c>
      <c r="BX321">
        <f>IF(P321="",IF(O321="",IF(N321="",IF(M321="",IF(L321="",IF(K321="",IF(J321="",IF(I321="",H321,I321),J321),K321),L321),M321),N321),O321),P321)</f>
        <v>0</v>
      </c>
    </row>
    <row r="322" spans="1:76" ht="12.75" customHeight="1" x14ac:dyDescent="0.2">
      <c r="A322" s="348"/>
      <c r="B322" s="351"/>
      <c r="C322" s="345"/>
      <c r="D322" s="176" t="s">
        <v>42</v>
      </c>
      <c r="E322" s="252"/>
      <c r="F322" s="252"/>
      <c r="G322" s="252"/>
      <c r="H322" s="252"/>
      <c r="I322" s="252"/>
      <c r="J322" s="252"/>
      <c r="K322" s="252"/>
      <c r="L322" s="252"/>
      <c r="M322" s="175"/>
      <c r="N322" s="175"/>
      <c r="O322" s="175"/>
      <c r="P322" s="175"/>
      <c r="Q322" s="183"/>
      <c r="R322" s="35">
        <f>IF(R321&lt;15,0,IF(R321&lt;30,1,IF(R321&lt;45,2,3)))</f>
        <v>0</v>
      </c>
      <c r="S322" s="342"/>
      <c r="AY322" t="str">
        <f t="shared" ref="AY322:BJ322" si="626">IF(AY323="","",COUNTIF($E323:$P323,AY323))</f>
        <v/>
      </c>
      <c r="AZ322" t="str">
        <f t="shared" si="626"/>
        <v/>
      </c>
      <c r="BA322" t="str">
        <f t="shared" si="626"/>
        <v/>
      </c>
      <c r="BB322" t="str">
        <f t="shared" si="626"/>
        <v/>
      </c>
      <c r="BC322" t="str">
        <f t="shared" si="626"/>
        <v/>
      </c>
      <c r="BD322" t="str">
        <f t="shared" si="626"/>
        <v/>
      </c>
      <c r="BE322" t="str">
        <f t="shared" si="626"/>
        <v/>
      </c>
      <c r="BF322" t="str">
        <f t="shared" si="626"/>
        <v/>
      </c>
      <c r="BG322" t="str">
        <f t="shared" si="626"/>
        <v/>
      </c>
      <c r="BH322" t="str">
        <f t="shared" si="626"/>
        <v/>
      </c>
      <c r="BI322" t="str">
        <f t="shared" si="626"/>
        <v/>
      </c>
      <c r="BJ322" t="str">
        <f t="shared" si="626"/>
        <v/>
      </c>
      <c r="BK322" s="340"/>
      <c r="BL322" s="34">
        <f>IF($Q323=E323,IF(COUNTIF(E323:$P323,E323)&gt;$R322,E322,$Q322),E322)</f>
        <v>0</v>
      </c>
      <c r="BM322" s="34">
        <f>IF($Q323=F323,IF(COUNTIF(F323:$P323,F323)&gt;$R322,F322,$Q322),F322)</f>
        <v>0</v>
      </c>
      <c r="BN322" s="34">
        <f>IF($Q323=G323,IF(COUNTIF(G323:$P323,G323)&gt;$R322,G322,$Q322),G322)</f>
        <v>0</v>
      </c>
      <c r="BO322" s="34">
        <f>IF($Q323=H323,IF(COUNTIF(H323:$P323,H323)&gt;$R322,H322,$Q322),H322)</f>
        <v>0</v>
      </c>
      <c r="BP322" s="34">
        <f>IF($Q323=I323,IF(COUNTIF(I323:$P323,I323)&gt;$R322,I322,$Q322),I322)</f>
        <v>0</v>
      </c>
      <c r="BQ322" s="34">
        <f>IF($Q323=J323,IF(COUNTIF(J323:$P323,J323)&gt;$R322,J322,$Q322),J322)</f>
        <v>0</v>
      </c>
      <c r="BR322" s="34">
        <f>IF($Q323=K323,IF(COUNTIF(K323:$P323,K323)&gt;$R322,K322,$Q322),K322)</f>
        <v>0</v>
      </c>
      <c r="BS322" s="34">
        <f>IF($Q323=L323,IF(COUNTIF(L323:$P323,L323)&gt;$R322,L322,$Q322),L322)</f>
        <v>0</v>
      </c>
      <c r="BT322" s="34">
        <f>IF($Q323=M323,IF(COUNTIF(M323:$P323,M323)&gt;$R322,M322,$Q322),M322)</f>
        <v>0</v>
      </c>
      <c r="BU322" s="34">
        <f>IF($Q323=N323,IF(COUNTIF(N323:$P323,N323)&gt;$R322,N322,$Q322),N322)</f>
        <v>0</v>
      </c>
      <c r="BV322" s="34">
        <f>IF($Q323=O323,IF(COUNTIF(O323:$P323,O323)&gt;$R322,O322,$Q322),O322)</f>
        <v>0</v>
      </c>
      <c r="BW322" s="34">
        <f>IF($Q323=P323,IF(COUNTIF(P323:$P323,P323)&gt;$R322,P322,$Q322),P322)</f>
        <v>0</v>
      </c>
      <c r="BX322" t="str">
        <f>IF(BX321="",IF(G321="",IF(F321="",E321,F321),G321),"")</f>
        <v/>
      </c>
    </row>
    <row r="323" spans="1:76" ht="12.75" customHeight="1" x14ac:dyDescent="0.2">
      <c r="A323" s="349"/>
      <c r="B323" s="352"/>
      <c r="C323" s="346"/>
      <c r="D323" s="177" t="s">
        <v>44</v>
      </c>
      <c r="E323" s="252" t="str">
        <f t="shared" ref="E323:P323" si="627">IF(E321&gt;0,1,"")</f>
        <v/>
      </c>
      <c r="F323" s="252" t="str">
        <f t="shared" si="627"/>
        <v/>
      </c>
      <c r="G323" s="252" t="str">
        <f t="shared" si="627"/>
        <v/>
      </c>
      <c r="H323" s="252" t="str">
        <f t="shared" si="627"/>
        <v/>
      </c>
      <c r="I323" s="252" t="str">
        <f t="shared" si="627"/>
        <v/>
      </c>
      <c r="J323" s="252" t="str">
        <f t="shared" si="627"/>
        <v/>
      </c>
      <c r="K323" s="252" t="str">
        <f t="shared" si="627"/>
        <v/>
      </c>
      <c r="L323" s="252" t="str">
        <f t="shared" si="627"/>
        <v/>
      </c>
      <c r="M323" s="175" t="str">
        <f t="shared" si="627"/>
        <v/>
      </c>
      <c r="N323" s="175" t="str">
        <f t="shared" si="627"/>
        <v/>
      </c>
      <c r="O323" s="175" t="str">
        <f t="shared" si="627"/>
        <v/>
      </c>
      <c r="P323" s="175" t="str">
        <f t="shared" si="627"/>
        <v/>
      </c>
      <c r="Q323" s="184" t="str">
        <f>IF(BK321="","",BK321)</f>
        <v/>
      </c>
      <c r="R323" s="38" t="str">
        <f>IF(BK321="","",BK321)</f>
        <v/>
      </c>
      <c r="S323" s="343"/>
      <c r="AY323" t="str">
        <f>IF(E323="","",E323)</f>
        <v/>
      </c>
      <c r="AZ323" t="str">
        <f>IF(OR(E323=F323,COUNTIF($AY323:AY323,F323)&gt;0),"",F323)</f>
        <v/>
      </c>
      <c r="BA323" t="str">
        <f>IF(OR(F323=G323,COUNTIF($AY323:AZ323,G323)&gt;0),"",G323)</f>
        <v/>
      </c>
      <c r="BB323" t="str">
        <f>IF(OR(G323=H323,COUNTIF($AY323:BA323,H323)&gt;0),"",H323)</f>
        <v/>
      </c>
      <c r="BC323" t="str">
        <f>IF(OR(H323=I323,COUNTIF($AY323:BB323,I323)&gt;0),"",I323)</f>
        <v/>
      </c>
      <c r="BD323" t="str">
        <f>IF(OR(I323=J323,COUNTIF($AY323:BC323,J323)&gt;0),"",J323)</f>
        <v/>
      </c>
      <c r="BE323" t="str">
        <f>IF(OR(J323=K323,COUNTIF($AY323:BD323,K323)&gt;0),"",K323)</f>
        <v/>
      </c>
      <c r="BF323" t="str">
        <f>IF(OR(K323=L323,COUNTIF($AY323:BE323,L323)&gt;0),"",L323)</f>
        <v/>
      </c>
      <c r="BG323" t="str">
        <f>IF(OR(L323=M323,COUNTIF($AY323:BF323,M323)&gt;0),"",M323)</f>
        <v/>
      </c>
      <c r="BH323" t="str">
        <f>IF(OR(M323=N323,COUNTIF($AY323:BG323,N323)&gt;0),"",N323)</f>
        <v/>
      </c>
      <c r="BI323" t="str">
        <f>IF(OR(N323=O323,COUNTIF($AY323:BH323,O323)&gt;0),"",O323)</f>
        <v/>
      </c>
      <c r="BJ323" t="str">
        <f>IF(OR(O323=P323,COUNTIF($AY323:BI323,P323)&gt;0),"",P323)</f>
        <v/>
      </c>
      <c r="BK323" s="340"/>
      <c r="BL323" s="34" t="str">
        <f>IF($Q323=E323,IF(COUNTIF(E323:$P323,E323)&gt;$R322,E323,$Q323),E323)</f>
        <v/>
      </c>
      <c r="BM323" s="34" t="str">
        <f>IF($Q323=F323,IF(COUNTIF(F323:$P323,F323)&gt;$R322,F323,$Q323),F323)</f>
        <v/>
      </c>
      <c r="BN323" s="34" t="str">
        <f>IF($Q323=G323,IF(COUNTIF(G323:$P323,G323)&gt;$R322,G323,$Q323),G323)</f>
        <v/>
      </c>
      <c r="BO323" s="34" t="str">
        <f>IF($Q323=H323,IF(COUNTIF(H323:$P323,H323)&gt;$R322,H323,$Q323),H323)</f>
        <v/>
      </c>
      <c r="BP323" s="34" t="str">
        <f>IF($Q323=I323,IF(COUNTIF(I323:$P323,I323)&gt;$R322,I323,$Q323),I323)</f>
        <v/>
      </c>
      <c r="BQ323" s="34" t="str">
        <f>IF($Q323=J323,IF(COUNTIF(J323:$P323,J323)&gt;$R322,J323,$Q323),J323)</f>
        <v/>
      </c>
      <c r="BR323" s="34" t="str">
        <f>IF($Q323=K323,IF(COUNTIF(K323:$P323,K323)&gt;$R322,K323,$Q323),K323)</f>
        <v/>
      </c>
      <c r="BS323" s="34" t="str">
        <f>IF($Q323=L323,IF(COUNTIF(L323:$P323,L323)&gt;$R322,L323,$Q323),L323)</f>
        <v/>
      </c>
      <c r="BT323" s="34" t="str">
        <f>IF($Q323=M323,IF(COUNTIF(M323:$P323,M323)&gt;$R322,M323,$Q323),M323)</f>
        <v/>
      </c>
      <c r="BU323" s="34" t="str">
        <f>IF($Q323=N323,IF(COUNTIF(N323:$P323,N323)&gt;$R322,N323,$Q323),N323)</f>
        <v/>
      </c>
      <c r="BV323" s="34" t="str">
        <f>IF($Q323=O323,IF(COUNTIF(O323:$P323,O323)&gt;$R322,O323,$Q323),O323)</f>
        <v/>
      </c>
      <c r="BW323" s="34" t="str">
        <f>IF($Q323=P323,IF(COUNTIF(P323:$P323,P323)&gt;$R322,P323,$Q323),P323)</f>
        <v/>
      </c>
      <c r="BX323" t="str">
        <f>IF(BX321&gt;0,BX321,BX322)</f>
        <v/>
      </c>
    </row>
    <row r="324" spans="1:76" ht="12.75" customHeight="1" x14ac:dyDescent="0.2">
      <c r="A324" s="347">
        <v>108</v>
      </c>
      <c r="B324" s="350"/>
      <c r="C324" s="344"/>
      <c r="D324" s="176" t="s">
        <v>38</v>
      </c>
      <c r="E324" s="252"/>
      <c r="F324" s="252"/>
      <c r="G324" s="252"/>
      <c r="H324" s="252"/>
      <c r="I324" s="252"/>
      <c r="J324" s="252"/>
      <c r="K324" s="252"/>
      <c r="L324" s="252"/>
      <c r="M324" s="175"/>
      <c r="N324" s="175"/>
      <c r="O324" s="175"/>
      <c r="P324" s="175"/>
      <c r="Q324" s="183" t="str">
        <f>IF(BK324="","",BX326)</f>
        <v/>
      </c>
      <c r="R324" s="172"/>
      <c r="S324" s="341" t="str">
        <f>IF((COUNTBLANK(E324:Q324)+COUNTBLANK(E325:Q325)+COUNTBLANK(E326:Q326))/3=COUNTBLANK(E324:Q324),"","Bitte alle drei Zeilen ausfüllen")</f>
        <v/>
      </c>
      <c r="W324">
        <f t="shared" ref="W324:AH324" si="628">IF(E324=4.5,E325,0)</f>
        <v>0</v>
      </c>
      <c r="X324">
        <f t="shared" si="628"/>
        <v>0</v>
      </c>
      <c r="Y324">
        <f t="shared" si="628"/>
        <v>0</v>
      </c>
      <c r="Z324">
        <f t="shared" si="628"/>
        <v>0</v>
      </c>
      <c r="AA324">
        <f t="shared" si="628"/>
        <v>0</v>
      </c>
      <c r="AB324">
        <f t="shared" si="628"/>
        <v>0</v>
      </c>
      <c r="AC324">
        <f t="shared" si="628"/>
        <v>0</v>
      </c>
      <c r="AD324">
        <f t="shared" si="628"/>
        <v>0</v>
      </c>
      <c r="AE324">
        <f t="shared" si="628"/>
        <v>0</v>
      </c>
      <c r="AF324">
        <f t="shared" si="628"/>
        <v>0</v>
      </c>
      <c r="AG324">
        <f t="shared" si="628"/>
        <v>0</v>
      </c>
      <c r="AH324">
        <f t="shared" si="628"/>
        <v>0</v>
      </c>
      <c r="AJ324">
        <f t="shared" ref="AJ324:AU324" si="629">IF(E324=4.5,1,0)</f>
        <v>0</v>
      </c>
      <c r="AK324">
        <f t="shared" si="629"/>
        <v>0</v>
      </c>
      <c r="AL324">
        <f t="shared" si="629"/>
        <v>0</v>
      </c>
      <c r="AM324">
        <f t="shared" si="629"/>
        <v>0</v>
      </c>
      <c r="AN324">
        <f t="shared" si="629"/>
        <v>0</v>
      </c>
      <c r="AO324">
        <f t="shared" si="629"/>
        <v>0</v>
      </c>
      <c r="AP324">
        <f t="shared" si="629"/>
        <v>0</v>
      </c>
      <c r="AQ324">
        <f t="shared" si="629"/>
        <v>0</v>
      </c>
      <c r="AR324">
        <f t="shared" si="629"/>
        <v>0</v>
      </c>
      <c r="AS324">
        <f t="shared" si="629"/>
        <v>0</v>
      </c>
      <c r="AT324">
        <f t="shared" si="629"/>
        <v>0</v>
      </c>
      <c r="AU324">
        <f t="shared" si="629"/>
        <v>0</v>
      </c>
      <c r="BK324" s="340" t="str">
        <f>IF(ISNA(HLOOKUP(MAX($AY325:$BJ325),$AY325:$BJ326,2,FALSE)),"",IF(R325&gt;0,IF(COUNTIF($AY325:$BJ325,MAX($AY325:$BJ325))&gt;1,HLOOKUP(MAX($AY325:$BJ325),$AY325:$BJ326,2),HLOOKUP(MAX($AY325:$BJ325),$AY325:$BJ326,2,FALSE)),""))</f>
        <v/>
      </c>
      <c r="BL324" s="34">
        <f>IF(E326="",0,IF($Q326=E326,IF(COUNTIF(E326:$P326,E326)&gt;$R325,E324,$Q324),E324))</f>
        <v>0</v>
      </c>
      <c r="BM324" s="34">
        <f>IF(F326="",0,IF($Q326=F326,IF(COUNTIF(F326:$P326,F326)&gt;$R325,F324,$Q324),F324))</f>
        <v>0</v>
      </c>
      <c r="BN324" s="34">
        <f>IF(G326="",0,IF($Q326=G326,IF(COUNTIF(G326:$P326,G326)&gt;$R325,G324,$Q324),G324))</f>
        <v>0</v>
      </c>
      <c r="BO324" s="34">
        <f>IF(H326="",0,IF($Q326=H326,IF(COUNTIF(H326:$P326,H326)&gt;$R325,H324,$Q324),H324))</f>
        <v>0</v>
      </c>
      <c r="BP324" s="34">
        <f>IF(I326="",0,IF($Q326=I326,IF(COUNTIF(I326:$P326,I326)&gt;$R325,I324,$Q324),I324))</f>
        <v>0</v>
      </c>
      <c r="BQ324" s="34">
        <f>IF(J326="",0,IF($Q326=J326,IF(COUNTIF(J326:$P326,J326)&gt;$R325,J324,$Q324),J324))</f>
        <v>0</v>
      </c>
      <c r="BR324" s="34">
        <f>IF(K326="",0,IF($Q326=K326,IF(COUNTIF(K326:$P326,K326)&gt;$R325,K324,$Q324),K324))</f>
        <v>0</v>
      </c>
      <c r="BS324" s="34">
        <f>IF(L326="",0,IF($Q326=L326,IF(COUNTIF(L326:$P326,L326)&gt;$R325,L324,$Q324),L324))</f>
        <v>0</v>
      </c>
      <c r="BT324" s="34">
        <f>IF(M326="",0,IF($Q326=M326,IF(COUNTIF(M326:$P326,M326)&gt;$R325,M324,$Q324),M324))</f>
        <v>0</v>
      </c>
      <c r="BU324" s="34">
        <f>IF(N326="",0,IF($Q326=N326,IF(COUNTIF(N326:$P326,N326)&gt;$R325,N324,$Q324),N324))</f>
        <v>0</v>
      </c>
      <c r="BV324" s="34">
        <f>IF(O326="",0,IF($Q326=O326,IF(COUNTIF(O326:$P326,O326)&gt;$R325,O324,$Q324),O324))</f>
        <v>0</v>
      </c>
      <c r="BW324" s="34">
        <f>IF(P326="",0,IF($Q326=P326,IF(COUNTIF(P326:$P326,P326)&gt;$R325,P324,$Q324),P324))</f>
        <v>0</v>
      </c>
      <c r="BX324">
        <f>IF(P324="",IF(O324="",IF(N324="",IF(M324="",IF(L324="",IF(K324="",IF(J324="",IF(I324="",H324,I324),J324),K324),L324),M324),N324),O324),P324)</f>
        <v>0</v>
      </c>
    </row>
    <row r="325" spans="1:76" ht="12.75" customHeight="1" x14ac:dyDescent="0.2">
      <c r="A325" s="348"/>
      <c r="B325" s="351"/>
      <c r="C325" s="345"/>
      <c r="D325" s="176" t="s">
        <v>42</v>
      </c>
      <c r="E325" s="252"/>
      <c r="F325" s="252"/>
      <c r="G325" s="252"/>
      <c r="H325" s="252"/>
      <c r="I325" s="252"/>
      <c r="J325" s="252"/>
      <c r="K325" s="252"/>
      <c r="L325" s="252"/>
      <c r="M325" s="175"/>
      <c r="N325" s="175"/>
      <c r="O325" s="175"/>
      <c r="P325" s="175"/>
      <c r="Q325" s="183"/>
      <c r="R325" s="35">
        <f>IF(R324&lt;15,0,IF(R324&lt;30,1,IF(R324&lt;45,2,3)))</f>
        <v>0</v>
      </c>
      <c r="S325" s="342"/>
      <c r="AY325" t="str">
        <f t="shared" ref="AY325:BJ325" si="630">IF(AY326="","",COUNTIF($E326:$P326,AY326))</f>
        <v/>
      </c>
      <c r="AZ325" t="str">
        <f t="shared" si="630"/>
        <v/>
      </c>
      <c r="BA325" t="str">
        <f t="shared" si="630"/>
        <v/>
      </c>
      <c r="BB325" t="str">
        <f t="shared" si="630"/>
        <v/>
      </c>
      <c r="BC325" t="str">
        <f t="shared" si="630"/>
        <v/>
      </c>
      <c r="BD325" t="str">
        <f t="shared" si="630"/>
        <v/>
      </c>
      <c r="BE325" t="str">
        <f t="shared" si="630"/>
        <v/>
      </c>
      <c r="BF325" t="str">
        <f t="shared" si="630"/>
        <v/>
      </c>
      <c r="BG325" t="str">
        <f t="shared" si="630"/>
        <v/>
      </c>
      <c r="BH325" t="str">
        <f t="shared" si="630"/>
        <v/>
      </c>
      <c r="BI325" t="str">
        <f t="shared" si="630"/>
        <v/>
      </c>
      <c r="BJ325" t="str">
        <f t="shared" si="630"/>
        <v/>
      </c>
      <c r="BK325" s="340"/>
      <c r="BL325" s="34">
        <f>IF($Q326=E326,IF(COUNTIF(E326:$P326,E326)&gt;$R325,E325,$Q325),E325)</f>
        <v>0</v>
      </c>
      <c r="BM325" s="34">
        <f>IF($Q326=F326,IF(COUNTIF(F326:$P326,F326)&gt;$R325,F325,$Q325),F325)</f>
        <v>0</v>
      </c>
      <c r="BN325" s="34">
        <f>IF($Q326=G326,IF(COUNTIF(G326:$P326,G326)&gt;$R325,G325,$Q325),G325)</f>
        <v>0</v>
      </c>
      <c r="BO325" s="34">
        <f>IF($Q326=H326,IF(COUNTIF(H326:$P326,H326)&gt;$R325,H325,$Q325),H325)</f>
        <v>0</v>
      </c>
      <c r="BP325" s="34">
        <f>IF($Q326=I326,IF(COUNTIF(I326:$P326,I326)&gt;$R325,I325,$Q325),I325)</f>
        <v>0</v>
      </c>
      <c r="BQ325" s="34">
        <f>IF($Q326=J326,IF(COUNTIF(J326:$P326,J326)&gt;$R325,J325,$Q325),J325)</f>
        <v>0</v>
      </c>
      <c r="BR325" s="34">
        <f>IF($Q326=K326,IF(COUNTIF(K326:$P326,K326)&gt;$R325,K325,$Q325),K325)</f>
        <v>0</v>
      </c>
      <c r="BS325" s="34">
        <f>IF($Q326=L326,IF(COUNTIF(L326:$P326,L326)&gt;$R325,L325,$Q325),L325)</f>
        <v>0</v>
      </c>
      <c r="BT325" s="34">
        <f>IF($Q326=M326,IF(COUNTIF(M326:$P326,M326)&gt;$R325,M325,$Q325),M325)</f>
        <v>0</v>
      </c>
      <c r="BU325" s="34">
        <f>IF($Q326=N326,IF(COUNTIF(N326:$P326,N326)&gt;$R325,N325,$Q325),N325)</f>
        <v>0</v>
      </c>
      <c r="BV325" s="34">
        <f>IF($Q326=O326,IF(COUNTIF(O326:$P326,O326)&gt;$R325,O325,$Q325),O325)</f>
        <v>0</v>
      </c>
      <c r="BW325" s="34">
        <f>IF($Q326=P326,IF(COUNTIF(P326:$P326,P326)&gt;$R325,P325,$Q325),P325)</f>
        <v>0</v>
      </c>
      <c r="BX325" t="str">
        <f>IF(BX324="",IF(G324="",IF(F324="",E324,F324),G324),"")</f>
        <v/>
      </c>
    </row>
    <row r="326" spans="1:76" ht="12.75" customHeight="1" x14ac:dyDescent="0.2">
      <c r="A326" s="349"/>
      <c r="B326" s="352"/>
      <c r="C326" s="346"/>
      <c r="D326" s="177" t="s">
        <v>44</v>
      </c>
      <c r="E326" s="252" t="str">
        <f t="shared" ref="E326:P326" si="631">IF(E324&gt;0,1,"")</f>
        <v/>
      </c>
      <c r="F326" s="252" t="str">
        <f t="shared" si="631"/>
        <v/>
      </c>
      <c r="G326" s="252" t="str">
        <f t="shared" si="631"/>
        <v/>
      </c>
      <c r="H326" s="252" t="str">
        <f t="shared" si="631"/>
        <v/>
      </c>
      <c r="I326" s="252" t="str">
        <f t="shared" si="631"/>
        <v/>
      </c>
      <c r="J326" s="252" t="str">
        <f t="shared" si="631"/>
        <v/>
      </c>
      <c r="K326" s="252" t="str">
        <f t="shared" si="631"/>
        <v/>
      </c>
      <c r="L326" s="252" t="str">
        <f t="shared" si="631"/>
        <v/>
      </c>
      <c r="M326" s="175" t="str">
        <f t="shared" si="631"/>
        <v/>
      </c>
      <c r="N326" s="175" t="str">
        <f t="shared" si="631"/>
        <v/>
      </c>
      <c r="O326" s="175" t="str">
        <f t="shared" si="631"/>
        <v/>
      </c>
      <c r="P326" s="175" t="str">
        <f t="shared" si="631"/>
        <v/>
      </c>
      <c r="Q326" s="184" t="str">
        <f>IF(BK324="","",BK324)</f>
        <v/>
      </c>
      <c r="R326" s="38" t="str">
        <f>IF(BK324="","",BK324)</f>
        <v/>
      </c>
      <c r="S326" s="343"/>
      <c r="AY326" t="str">
        <f>IF(E326="","",E326)</f>
        <v/>
      </c>
      <c r="AZ326" t="str">
        <f>IF(OR(E326=F326,COUNTIF($AY326:AY326,F326)&gt;0),"",F326)</f>
        <v/>
      </c>
      <c r="BA326" t="str">
        <f>IF(OR(F326=G326,COUNTIF($AY326:AZ326,G326)&gt;0),"",G326)</f>
        <v/>
      </c>
      <c r="BB326" t="str">
        <f>IF(OR(G326=H326,COUNTIF($AY326:BA326,H326)&gt;0),"",H326)</f>
        <v/>
      </c>
      <c r="BC326" t="str">
        <f>IF(OR(H326=I326,COUNTIF($AY326:BB326,I326)&gt;0),"",I326)</f>
        <v/>
      </c>
      <c r="BD326" t="str">
        <f>IF(OR(I326=J326,COUNTIF($AY326:BC326,J326)&gt;0),"",J326)</f>
        <v/>
      </c>
      <c r="BE326" t="str">
        <f>IF(OR(J326=K326,COUNTIF($AY326:BD326,K326)&gt;0),"",K326)</f>
        <v/>
      </c>
      <c r="BF326" t="str">
        <f>IF(OR(K326=L326,COUNTIF($AY326:BE326,L326)&gt;0),"",L326)</f>
        <v/>
      </c>
      <c r="BG326" t="str">
        <f>IF(OR(L326=M326,COUNTIF($AY326:BF326,M326)&gt;0),"",M326)</f>
        <v/>
      </c>
      <c r="BH326" t="str">
        <f>IF(OR(M326=N326,COUNTIF($AY326:BG326,N326)&gt;0),"",N326)</f>
        <v/>
      </c>
      <c r="BI326" t="str">
        <f>IF(OR(N326=O326,COUNTIF($AY326:BH326,O326)&gt;0),"",O326)</f>
        <v/>
      </c>
      <c r="BJ326" t="str">
        <f>IF(OR(O326=P326,COUNTIF($AY326:BI326,P326)&gt;0),"",P326)</f>
        <v/>
      </c>
      <c r="BK326" s="340"/>
      <c r="BL326" s="34" t="str">
        <f>IF($Q326=E326,IF(COUNTIF(E326:$P326,E326)&gt;$R325,E326,$Q326),E326)</f>
        <v/>
      </c>
      <c r="BM326" s="34" t="str">
        <f>IF($Q326=F326,IF(COUNTIF(F326:$P326,F326)&gt;$R325,F326,$Q326),F326)</f>
        <v/>
      </c>
      <c r="BN326" s="34" t="str">
        <f>IF($Q326=G326,IF(COUNTIF(G326:$P326,G326)&gt;$R325,G326,$Q326),G326)</f>
        <v/>
      </c>
      <c r="BO326" s="34" t="str">
        <f>IF($Q326=H326,IF(COUNTIF(H326:$P326,H326)&gt;$R325,H326,$Q326),H326)</f>
        <v/>
      </c>
      <c r="BP326" s="34" t="str">
        <f>IF($Q326=I326,IF(COUNTIF(I326:$P326,I326)&gt;$R325,I326,$Q326),I326)</f>
        <v/>
      </c>
      <c r="BQ326" s="34" t="str">
        <f>IF($Q326=J326,IF(COUNTIF(J326:$P326,J326)&gt;$R325,J326,$Q326),J326)</f>
        <v/>
      </c>
      <c r="BR326" s="34" t="str">
        <f>IF($Q326=K326,IF(COUNTIF(K326:$P326,K326)&gt;$R325,K326,$Q326),K326)</f>
        <v/>
      </c>
      <c r="BS326" s="34" t="str">
        <f>IF($Q326=L326,IF(COUNTIF(L326:$P326,L326)&gt;$R325,L326,$Q326),L326)</f>
        <v/>
      </c>
      <c r="BT326" s="34" t="str">
        <f>IF($Q326=M326,IF(COUNTIF(M326:$P326,M326)&gt;$R325,M326,$Q326),M326)</f>
        <v/>
      </c>
      <c r="BU326" s="34" t="str">
        <f>IF($Q326=N326,IF(COUNTIF(N326:$P326,N326)&gt;$R325,N326,$Q326),N326)</f>
        <v/>
      </c>
      <c r="BV326" s="34" t="str">
        <f>IF($Q326=O326,IF(COUNTIF(O326:$P326,O326)&gt;$R325,O326,$Q326),O326)</f>
        <v/>
      </c>
      <c r="BW326" s="34" t="str">
        <f>IF($Q326=P326,IF(COUNTIF(P326:$P326,P326)&gt;$R325,P326,$Q326),P326)</f>
        <v/>
      </c>
      <c r="BX326" t="str">
        <f>IF(BX324&gt;0,BX324,BX325)</f>
        <v/>
      </c>
    </row>
    <row r="327" spans="1:76" ht="12.75" customHeight="1" x14ac:dyDescent="0.2">
      <c r="A327" s="347">
        <v>109</v>
      </c>
      <c r="B327" s="350"/>
      <c r="C327" s="344"/>
      <c r="D327" s="176" t="s">
        <v>38</v>
      </c>
      <c r="E327" s="252"/>
      <c r="F327" s="252"/>
      <c r="G327" s="252"/>
      <c r="H327" s="252"/>
      <c r="I327" s="252"/>
      <c r="J327" s="252"/>
      <c r="K327" s="252"/>
      <c r="L327" s="252"/>
      <c r="M327" s="175"/>
      <c r="N327" s="175"/>
      <c r="O327" s="175"/>
      <c r="P327" s="175"/>
      <c r="Q327" s="183" t="str">
        <f>IF(BK327="","",BX329)</f>
        <v/>
      </c>
      <c r="R327" s="172"/>
      <c r="S327" s="341" t="str">
        <f>IF((COUNTBLANK(E327:Q327)+COUNTBLANK(E328:Q328)+COUNTBLANK(E329:Q329))/3=COUNTBLANK(E327:Q327),"","Bitte alle drei Zeilen ausfüllen")</f>
        <v/>
      </c>
      <c r="W327">
        <f t="shared" ref="W327:AH327" si="632">IF(E327=4.5,E328,0)</f>
        <v>0</v>
      </c>
      <c r="X327">
        <f t="shared" si="632"/>
        <v>0</v>
      </c>
      <c r="Y327">
        <f t="shared" si="632"/>
        <v>0</v>
      </c>
      <c r="Z327">
        <f t="shared" si="632"/>
        <v>0</v>
      </c>
      <c r="AA327">
        <f t="shared" si="632"/>
        <v>0</v>
      </c>
      <c r="AB327">
        <f t="shared" si="632"/>
        <v>0</v>
      </c>
      <c r="AC327">
        <f t="shared" si="632"/>
        <v>0</v>
      </c>
      <c r="AD327">
        <f t="shared" si="632"/>
        <v>0</v>
      </c>
      <c r="AE327">
        <f t="shared" si="632"/>
        <v>0</v>
      </c>
      <c r="AF327">
        <f t="shared" si="632"/>
        <v>0</v>
      </c>
      <c r="AG327">
        <f t="shared" si="632"/>
        <v>0</v>
      </c>
      <c r="AH327">
        <f t="shared" si="632"/>
        <v>0</v>
      </c>
      <c r="AJ327">
        <f t="shared" ref="AJ327:AU327" si="633">IF(E327=4.5,1,0)</f>
        <v>0</v>
      </c>
      <c r="AK327">
        <f t="shared" si="633"/>
        <v>0</v>
      </c>
      <c r="AL327">
        <f t="shared" si="633"/>
        <v>0</v>
      </c>
      <c r="AM327">
        <f t="shared" si="633"/>
        <v>0</v>
      </c>
      <c r="AN327">
        <f t="shared" si="633"/>
        <v>0</v>
      </c>
      <c r="AO327">
        <f t="shared" si="633"/>
        <v>0</v>
      </c>
      <c r="AP327">
        <f t="shared" si="633"/>
        <v>0</v>
      </c>
      <c r="AQ327">
        <f t="shared" si="633"/>
        <v>0</v>
      </c>
      <c r="AR327">
        <f t="shared" si="633"/>
        <v>0</v>
      </c>
      <c r="AS327">
        <f t="shared" si="633"/>
        <v>0</v>
      </c>
      <c r="AT327">
        <f t="shared" si="633"/>
        <v>0</v>
      </c>
      <c r="AU327">
        <f t="shared" si="633"/>
        <v>0</v>
      </c>
      <c r="BK327" s="340" t="str">
        <f>IF(ISNA(HLOOKUP(MAX($AY328:$BJ328),$AY328:$BJ329,2,FALSE)),"",IF(R328&gt;0,IF(COUNTIF($AY328:$BJ328,MAX($AY328:$BJ328))&gt;1,HLOOKUP(MAX($AY328:$BJ328),$AY328:$BJ329,2),HLOOKUP(MAX($AY328:$BJ328),$AY328:$BJ329,2,FALSE)),""))</f>
        <v/>
      </c>
      <c r="BL327" s="34">
        <f>IF(E329="",0,IF($Q329=E329,IF(COUNTIF(E329:$P329,E329)&gt;$R328,E327,$Q327),E327))</f>
        <v>0</v>
      </c>
      <c r="BM327" s="34">
        <f>IF(F329="",0,IF($Q329=F329,IF(COUNTIF(F329:$P329,F329)&gt;$R328,F327,$Q327),F327))</f>
        <v>0</v>
      </c>
      <c r="BN327" s="34">
        <f>IF(G329="",0,IF($Q329=G329,IF(COUNTIF(G329:$P329,G329)&gt;$R328,G327,$Q327),G327))</f>
        <v>0</v>
      </c>
      <c r="BO327" s="34">
        <f>IF(H329="",0,IF($Q329=H329,IF(COUNTIF(H329:$P329,H329)&gt;$R328,H327,$Q327),H327))</f>
        <v>0</v>
      </c>
      <c r="BP327" s="34">
        <f>IF(I329="",0,IF($Q329=I329,IF(COUNTIF(I329:$P329,I329)&gt;$R328,I327,$Q327),I327))</f>
        <v>0</v>
      </c>
      <c r="BQ327" s="34">
        <f>IF(J329="",0,IF($Q329=J329,IF(COUNTIF(J329:$P329,J329)&gt;$R328,J327,$Q327),J327))</f>
        <v>0</v>
      </c>
      <c r="BR327" s="34">
        <f>IF(K329="",0,IF($Q329=K329,IF(COUNTIF(K329:$P329,K329)&gt;$R328,K327,$Q327),K327))</f>
        <v>0</v>
      </c>
      <c r="BS327" s="34">
        <f>IF(L329="",0,IF($Q329=L329,IF(COUNTIF(L329:$P329,L329)&gt;$R328,L327,$Q327),L327))</f>
        <v>0</v>
      </c>
      <c r="BT327" s="34">
        <f>IF(M329="",0,IF($Q329=M329,IF(COUNTIF(M329:$P329,M329)&gt;$R328,M327,$Q327),M327))</f>
        <v>0</v>
      </c>
      <c r="BU327" s="34">
        <f>IF(N329="",0,IF($Q329=N329,IF(COUNTIF(N329:$P329,N329)&gt;$R328,N327,$Q327),N327))</f>
        <v>0</v>
      </c>
      <c r="BV327" s="34">
        <f>IF(O329="",0,IF($Q329=O329,IF(COUNTIF(O329:$P329,O329)&gt;$R328,O327,$Q327),O327))</f>
        <v>0</v>
      </c>
      <c r="BW327" s="34">
        <f>IF(P329="",0,IF($Q329=P329,IF(COUNTIF(P329:$P329,P329)&gt;$R328,P327,$Q327),P327))</f>
        <v>0</v>
      </c>
      <c r="BX327">
        <f>IF(P327="",IF(O327="",IF(N327="",IF(M327="",IF(L327="",IF(K327="",IF(J327="",IF(I327="",H327,I327),J327),K327),L327),M327),N327),O327),P327)</f>
        <v>0</v>
      </c>
    </row>
    <row r="328" spans="1:76" ht="12.75" customHeight="1" x14ac:dyDescent="0.2">
      <c r="A328" s="348"/>
      <c r="B328" s="351"/>
      <c r="C328" s="345"/>
      <c r="D328" s="176" t="s">
        <v>42</v>
      </c>
      <c r="E328" s="252"/>
      <c r="F328" s="252"/>
      <c r="G328" s="252"/>
      <c r="H328" s="252"/>
      <c r="I328" s="252"/>
      <c r="J328" s="252"/>
      <c r="K328" s="252"/>
      <c r="L328" s="252"/>
      <c r="M328" s="175"/>
      <c r="N328" s="175"/>
      <c r="O328" s="175"/>
      <c r="P328" s="175"/>
      <c r="Q328" s="183"/>
      <c r="R328" s="35">
        <f>IF(R327&lt;15,0,IF(R327&lt;30,1,IF(R327&lt;45,2,3)))</f>
        <v>0</v>
      </c>
      <c r="S328" s="342"/>
      <c r="AY328" t="str">
        <f t="shared" ref="AY328:BJ328" si="634">IF(AY329="","",COUNTIF($E329:$P329,AY329))</f>
        <v/>
      </c>
      <c r="AZ328" t="str">
        <f t="shared" si="634"/>
        <v/>
      </c>
      <c r="BA328" t="str">
        <f t="shared" si="634"/>
        <v/>
      </c>
      <c r="BB328" t="str">
        <f t="shared" si="634"/>
        <v/>
      </c>
      <c r="BC328" t="str">
        <f t="shared" si="634"/>
        <v/>
      </c>
      <c r="BD328" t="str">
        <f t="shared" si="634"/>
        <v/>
      </c>
      <c r="BE328" t="str">
        <f t="shared" si="634"/>
        <v/>
      </c>
      <c r="BF328" t="str">
        <f t="shared" si="634"/>
        <v/>
      </c>
      <c r="BG328" t="str">
        <f t="shared" si="634"/>
        <v/>
      </c>
      <c r="BH328" t="str">
        <f t="shared" si="634"/>
        <v/>
      </c>
      <c r="BI328" t="str">
        <f t="shared" si="634"/>
        <v/>
      </c>
      <c r="BJ328" t="str">
        <f t="shared" si="634"/>
        <v/>
      </c>
      <c r="BK328" s="340"/>
      <c r="BL328" s="34">
        <f>IF($Q329=E329,IF(COUNTIF(E329:$P329,E329)&gt;$R328,E328,$Q328),E328)</f>
        <v>0</v>
      </c>
      <c r="BM328" s="34">
        <f>IF($Q329=F329,IF(COUNTIF(F329:$P329,F329)&gt;$R328,F328,$Q328),F328)</f>
        <v>0</v>
      </c>
      <c r="BN328" s="34">
        <f>IF($Q329=G329,IF(COUNTIF(G329:$P329,G329)&gt;$R328,G328,$Q328),G328)</f>
        <v>0</v>
      </c>
      <c r="BO328" s="34">
        <f>IF($Q329=H329,IF(COUNTIF(H329:$P329,H329)&gt;$R328,H328,$Q328),H328)</f>
        <v>0</v>
      </c>
      <c r="BP328" s="34">
        <f>IF($Q329=I329,IF(COUNTIF(I329:$P329,I329)&gt;$R328,I328,$Q328),I328)</f>
        <v>0</v>
      </c>
      <c r="BQ328" s="34">
        <f>IF($Q329=J329,IF(COUNTIF(J329:$P329,J329)&gt;$R328,J328,$Q328),J328)</f>
        <v>0</v>
      </c>
      <c r="BR328" s="34">
        <f>IF($Q329=K329,IF(COUNTIF(K329:$P329,K329)&gt;$R328,K328,$Q328),K328)</f>
        <v>0</v>
      </c>
      <c r="BS328" s="34">
        <f>IF($Q329=L329,IF(COUNTIF(L329:$P329,L329)&gt;$R328,L328,$Q328),L328)</f>
        <v>0</v>
      </c>
      <c r="BT328" s="34">
        <f>IF($Q329=M329,IF(COUNTIF(M329:$P329,M329)&gt;$R328,M328,$Q328),M328)</f>
        <v>0</v>
      </c>
      <c r="BU328" s="34">
        <f>IF($Q329=N329,IF(COUNTIF(N329:$P329,N329)&gt;$R328,N328,$Q328),N328)</f>
        <v>0</v>
      </c>
      <c r="BV328" s="34">
        <f>IF($Q329=O329,IF(COUNTIF(O329:$P329,O329)&gt;$R328,O328,$Q328),O328)</f>
        <v>0</v>
      </c>
      <c r="BW328" s="34">
        <f>IF($Q329=P329,IF(COUNTIF(P329:$P329,P329)&gt;$R328,P328,$Q328),P328)</f>
        <v>0</v>
      </c>
      <c r="BX328" t="str">
        <f>IF(BX327="",IF(G327="",IF(F327="",E327,F327),G327),"")</f>
        <v/>
      </c>
    </row>
    <row r="329" spans="1:76" ht="12.75" customHeight="1" x14ac:dyDescent="0.2">
      <c r="A329" s="349"/>
      <c r="B329" s="352"/>
      <c r="C329" s="346"/>
      <c r="D329" s="177" t="s">
        <v>44</v>
      </c>
      <c r="E329" s="252" t="str">
        <f t="shared" ref="E329:P329" si="635">IF(E327&gt;0,1,"")</f>
        <v/>
      </c>
      <c r="F329" s="252" t="str">
        <f t="shared" si="635"/>
        <v/>
      </c>
      <c r="G329" s="252" t="str">
        <f t="shared" si="635"/>
        <v/>
      </c>
      <c r="H329" s="252" t="str">
        <f t="shared" si="635"/>
        <v/>
      </c>
      <c r="I329" s="252" t="str">
        <f t="shared" si="635"/>
        <v/>
      </c>
      <c r="J329" s="252" t="str">
        <f t="shared" si="635"/>
        <v/>
      </c>
      <c r="K329" s="252" t="str">
        <f t="shared" si="635"/>
        <v/>
      </c>
      <c r="L329" s="252" t="str">
        <f t="shared" si="635"/>
        <v/>
      </c>
      <c r="M329" s="175" t="str">
        <f t="shared" si="635"/>
        <v/>
      </c>
      <c r="N329" s="175" t="str">
        <f t="shared" si="635"/>
        <v/>
      </c>
      <c r="O329" s="175" t="str">
        <f t="shared" si="635"/>
        <v/>
      </c>
      <c r="P329" s="175" t="str">
        <f t="shared" si="635"/>
        <v/>
      </c>
      <c r="Q329" s="184" t="str">
        <f>IF(BK327="","",BK327)</f>
        <v/>
      </c>
      <c r="R329" s="38" t="str">
        <f>IF(BK327="","",BK327)</f>
        <v/>
      </c>
      <c r="S329" s="343"/>
      <c r="AY329" t="str">
        <f>IF(E329="","",E329)</f>
        <v/>
      </c>
      <c r="AZ329" t="str">
        <f>IF(OR(E329=F329,COUNTIF($AY329:AY329,F329)&gt;0),"",F329)</f>
        <v/>
      </c>
      <c r="BA329" t="str">
        <f>IF(OR(F329=G329,COUNTIF($AY329:AZ329,G329)&gt;0),"",G329)</f>
        <v/>
      </c>
      <c r="BB329" t="str">
        <f>IF(OR(G329=H329,COUNTIF($AY329:BA329,H329)&gt;0),"",H329)</f>
        <v/>
      </c>
      <c r="BC329" t="str">
        <f>IF(OR(H329=I329,COUNTIF($AY329:BB329,I329)&gt;0),"",I329)</f>
        <v/>
      </c>
      <c r="BD329" t="str">
        <f>IF(OR(I329=J329,COUNTIF($AY329:BC329,J329)&gt;0),"",J329)</f>
        <v/>
      </c>
      <c r="BE329" t="str">
        <f>IF(OR(J329=K329,COUNTIF($AY329:BD329,K329)&gt;0),"",K329)</f>
        <v/>
      </c>
      <c r="BF329" t="str">
        <f>IF(OR(K329=L329,COUNTIF($AY329:BE329,L329)&gt;0),"",L329)</f>
        <v/>
      </c>
      <c r="BG329" t="str">
        <f>IF(OR(L329=M329,COUNTIF($AY329:BF329,M329)&gt;0),"",M329)</f>
        <v/>
      </c>
      <c r="BH329" t="str">
        <f>IF(OR(M329=N329,COUNTIF($AY329:BG329,N329)&gt;0),"",N329)</f>
        <v/>
      </c>
      <c r="BI329" t="str">
        <f>IF(OR(N329=O329,COUNTIF($AY329:BH329,O329)&gt;0),"",O329)</f>
        <v/>
      </c>
      <c r="BJ329" t="str">
        <f>IF(OR(O329=P329,COUNTIF($AY329:BI329,P329)&gt;0),"",P329)</f>
        <v/>
      </c>
      <c r="BK329" s="340"/>
      <c r="BL329" s="34" t="str">
        <f>IF($Q329=E329,IF(COUNTIF(E329:$P329,E329)&gt;$R328,E329,$Q329),E329)</f>
        <v/>
      </c>
      <c r="BM329" s="34" t="str">
        <f>IF($Q329=F329,IF(COUNTIF(F329:$P329,F329)&gt;$R328,F329,$Q329),F329)</f>
        <v/>
      </c>
      <c r="BN329" s="34" t="str">
        <f>IF($Q329=G329,IF(COUNTIF(G329:$P329,G329)&gt;$R328,G329,$Q329),G329)</f>
        <v/>
      </c>
      <c r="BO329" s="34" t="str">
        <f>IF($Q329=H329,IF(COUNTIF(H329:$P329,H329)&gt;$R328,H329,$Q329),H329)</f>
        <v/>
      </c>
      <c r="BP329" s="34" t="str">
        <f>IF($Q329=I329,IF(COUNTIF(I329:$P329,I329)&gt;$R328,I329,$Q329),I329)</f>
        <v/>
      </c>
      <c r="BQ329" s="34" t="str">
        <f>IF($Q329=J329,IF(COUNTIF(J329:$P329,J329)&gt;$R328,J329,$Q329),J329)</f>
        <v/>
      </c>
      <c r="BR329" s="34" t="str">
        <f>IF($Q329=K329,IF(COUNTIF(K329:$P329,K329)&gt;$R328,K329,$Q329),K329)</f>
        <v/>
      </c>
      <c r="BS329" s="34" t="str">
        <f>IF($Q329=L329,IF(COUNTIF(L329:$P329,L329)&gt;$R328,L329,$Q329),L329)</f>
        <v/>
      </c>
      <c r="BT329" s="34" t="str">
        <f>IF($Q329=M329,IF(COUNTIF(M329:$P329,M329)&gt;$R328,M329,$Q329),M329)</f>
        <v/>
      </c>
      <c r="BU329" s="34" t="str">
        <f>IF($Q329=N329,IF(COUNTIF(N329:$P329,N329)&gt;$R328,N329,$Q329),N329)</f>
        <v/>
      </c>
      <c r="BV329" s="34" t="str">
        <f>IF($Q329=O329,IF(COUNTIF(O329:$P329,O329)&gt;$R328,O329,$Q329),O329)</f>
        <v/>
      </c>
      <c r="BW329" s="34" t="str">
        <f>IF($Q329=P329,IF(COUNTIF(P329:$P329,P329)&gt;$R328,P329,$Q329),P329)</f>
        <v/>
      </c>
      <c r="BX329" t="str">
        <f>IF(BX327&gt;0,BX327,BX328)</f>
        <v/>
      </c>
    </row>
    <row r="330" spans="1:76" ht="12.75" customHeight="1" x14ac:dyDescent="0.2">
      <c r="A330" s="347">
        <v>110</v>
      </c>
      <c r="B330" s="350"/>
      <c r="C330" s="344"/>
      <c r="D330" s="176" t="s">
        <v>38</v>
      </c>
      <c r="E330" s="252"/>
      <c r="F330" s="252"/>
      <c r="G330" s="252"/>
      <c r="H330" s="252"/>
      <c r="I330" s="252"/>
      <c r="J330" s="252"/>
      <c r="K330" s="252"/>
      <c r="L330" s="252"/>
      <c r="M330" s="175"/>
      <c r="N330" s="175"/>
      <c r="O330" s="175"/>
      <c r="P330" s="175"/>
      <c r="Q330" s="183" t="str">
        <f>IF(BK330="","",BX332)</f>
        <v/>
      </c>
      <c r="R330" s="172"/>
      <c r="S330" s="341" t="str">
        <f>IF((COUNTBLANK(E330:Q330)+COUNTBLANK(E331:Q331)+COUNTBLANK(E332:Q332))/3=COUNTBLANK(E330:Q330),"","Bitte alle drei Zeilen ausfüllen")</f>
        <v/>
      </c>
      <c r="W330">
        <f t="shared" ref="W330:AH330" si="636">IF(E330=4.5,E331,0)</f>
        <v>0</v>
      </c>
      <c r="X330">
        <f t="shared" si="636"/>
        <v>0</v>
      </c>
      <c r="Y330">
        <f t="shared" si="636"/>
        <v>0</v>
      </c>
      <c r="Z330">
        <f t="shared" si="636"/>
        <v>0</v>
      </c>
      <c r="AA330">
        <f t="shared" si="636"/>
        <v>0</v>
      </c>
      <c r="AB330">
        <f t="shared" si="636"/>
        <v>0</v>
      </c>
      <c r="AC330">
        <f t="shared" si="636"/>
        <v>0</v>
      </c>
      <c r="AD330">
        <f t="shared" si="636"/>
        <v>0</v>
      </c>
      <c r="AE330">
        <f t="shared" si="636"/>
        <v>0</v>
      </c>
      <c r="AF330">
        <f t="shared" si="636"/>
        <v>0</v>
      </c>
      <c r="AG330">
        <f t="shared" si="636"/>
        <v>0</v>
      </c>
      <c r="AH330">
        <f t="shared" si="636"/>
        <v>0</v>
      </c>
      <c r="AJ330">
        <f t="shared" ref="AJ330:AU330" si="637">IF(E330=4.5,1,0)</f>
        <v>0</v>
      </c>
      <c r="AK330">
        <f t="shared" si="637"/>
        <v>0</v>
      </c>
      <c r="AL330">
        <f t="shared" si="637"/>
        <v>0</v>
      </c>
      <c r="AM330">
        <f t="shared" si="637"/>
        <v>0</v>
      </c>
      <c r="AN330">
        <f t="shared" si="637"/>
        <v>0</v>
      </c>
      <c r="AO330">
        <f t="shared" si="637"/>
        <v>0</v>
      </c>
      <c r="AP330">
        <f t="shared" si="637"/>
        <v>0</v>
      </c>
      <c r="AQ330">
        <f t="shared" si="637"/>
        <v>0</v>
      </c>
      <c r="AR330">
        <f t="shared" si="637"/>
        <v>0</v>
      </c>
      <c r="AS330">
        <f t="shared" si="637"/>
        <v>0</v>
      </c>
      <c r="AT330">
        <f t="shared" si="637"/>
        <v>0</v>
      </c>
      <c r="AU330">
        <f t="shared" si="637"/>
        <v>0</v>
      </c>
      <c r="BK330" s="340" t="str">
        <f>IF(ISNA(HLOOKUP(MAX($AY331:$BJ331),$AY331:$BJ332,2,FALSE)),"",IF(R331&gt;0,IF(COUNTIF($AY331:$BJ331,MAX($AY331:$BJ331))&gt;1,HLOOKUP(MAX($AY331:$BJ331),$AY331:$BJ332,2),HLOOKUP(MAX($AY331:$BJ331),$AY331:$BJ332,2,FALSE)),""))</f>
        <v/>
      </c>
      <c r="BL330" s="34">
        <f>IF(E332="",0,IF($Q332=E332,IF(COUNTIF(E332:$P332,E332)&gt;$R331,E330,$Q330),E330))</f>
        <v>0</v>
      </c>
      <c r="BM330" s="34">
        <f>IF(F332="",0,IF($Q332=F332,IF(COUNTIF(F332:$P332,F332)&gt;$R331,F330,$Q330),F330))</f>
        <v>0</v>
      </c>
      <c r="BN330" s="34">
        <f>IF(G332="",0,IF($Q332=G332,IF(COUNTIF(G332:$P332,G332)&gt;$R331,G330,$Q330),G330))</f>
        <v>0</v>
      </c>
      <c r="BO330" s="34">
        <f>IF(H332="",0,IF($Q332=H332,IF(COUNTIF(H332:$P332,H332)&gt;$R331,H330,$Q330),H330))</f>
        <v>0</v>
      </c>
      <c r="BP330" s="34">
        <f>IF(I332="",0,IF($Q332=I332,IF(COUNTIF(I332:$P332,I332)&gt;$R331,I330,$Q330),I330))</f>
        <v>0</v>
      </c>
      <c r="BQ330" s="34">
        <f>IF(J332="",0,IF($Q332=J332,IF(COUNTIF(J332:$P332,J332)&gt;$R331,J330,$Q330),J330))</f>
        <v>0</v>
      </c>
      <c r="BR330" s="34">
        <f>IF(K332="",0,IF($Q332=K332,IF(COUNTIF(K332:$P332,K332)&gt;$R331,K330,$Q330),K330))</f>
        <v>0</v>
      </c>
      <c r="BS330" s="34">
        <f>IF(L332="",0,IF($Q332=L332,IF(COUNTIF(L332:$P332,L332)&gt;$R331,L330,$Q330),L330))</f>
        <v>0</v>
      </c>
      <c r="BT330" s="34">
        <f>IF(M332="",0,IF($Q332=M332,IF(COUNTIF(M332:$P332,M332)&gt;$R331,M330,$Q330),M330))</f>
        <v>0</v>
      </c>
      <c r="BU330" s="34">
        <f>IF(N332="",0,IF($Q332=N332,IF(COUNTIF(N332:$P332,N332)&gt;$R331,N330,$Q330),N330))</f>
        <v>0</v>
      </c>
      <c r="BV330" s="34">
        <f>IF(O332="",0,IF($Q332=O332,IF(COUNTIF(O332:$P332,O332)&gt;$R331,O330,$Q330),O330))</f>
        <v>0</v>
      </c>
      <c r="BW330" s="34">
        <f>IF(P332="",0,IF($Q332=P332,IF(COUNTIF(P332:$P332,P332)&gt;$R331,P330,$Q330),P330))</f>
        <v>0</v>
      </c>
      <c r="BX330">
        <f>IF(P330="",IF(O330="",IF(N330="",IF(M330="",IF(L330="",IF(K330="",IF(J330="",IF(I330="",H330,I330),J330),K330),L330),M330),N330),O330),P330)</f>
        <v>0</v>
      </c>
    </row>
    <row r="331" spans="1:76" ht="12.75" customHeight="1" x14ac:dyDescent="0.2">
      <c r="A331" s="348"/>
      <c r="B331" s="351"/>
      <c r="C331" s="345"/>
      <c r="D331" s="176" t="s">
        <v>42</v>
      </c>
      <c r="E331" s="252"/>
      <c r="F331" s="252"/>
      <c r="G331" s="252"/>
      <c r="H331" s="252"/>
      <c r="I331" s="252"/>
      <c r="J331" s="252"/>
      <c r="K331" s="252"/>
      <c r="L331" s="252"/>
      <c r="M331" s="175"/>
      <c r="N331" s="175"/>
      <c r="O331" s="175"/>
      <c r="P331" s="175"/>
      <c r="Q331" s="183"/>
      <c r="R331" s="35">
        <f>IF(R330&lt;15,0,IF(R330&lt;30,1,IF(R330&lt;45,2,3)))</f>
        <v>0</v>
      </c>
      <c r="S331" s="342"/>
      <c r="AY331" t="str">
        <f t="shared" ref="AY331:BJ331" si="638">IF(AY332="","",COUNTIF($E332:$P332,AY332))</f>
        <v/>
      </c>
      <c r="AZ331" t="str">
        <f t="shared" si="638"/>
        <v/>
      </c>
      <c r="BA331" t="str">
        <f t="shared" si="638"/>
        <v/>
      </c>
      <c r="BB331" t="str">
        <f t="shared" si="638"/>
        <v/>
      </c>
      <c r="BC331" t="str">
        <f t="shared" si="638"/>
        <v/>
      </c>
      <c r="BD331" t="str">
        <f t="shared" si="638"/>
        <v/>
      </c>
      <c r="BE331" t="str">
        <f t="shared" si="638"/>
        <v/>
      </c>
      <c r="BF331" t="str">
        <f t="shared" si="638"/>
        <v/>
      </c>
      <c r="BG331" t="str">
        <f t="shared" si="638"/>
        <v/>
      </c>
      <c r="BH331" t="str">
        <f t="shared" si="638"/>
        <v/>
      </c>
      <c r="BI331" t="str">
        <f t="shared" si="638"/>
        <v/>
      </c>
      <c r="BJ331" t="str">
        <f t="shared" si="638"/>
        <v/>
      </c>
      <c r="BK331" s="340"/>
      <c r="BL331" s="34">
        <f>IF($Q332=E332,IF(COUNTIF(E332:$P332,E332)&gt;$R331,E331,$Q331),E331)</f>
        <v>0</v>
      </c>
      <c r="BM331" s="34">
        <f>IF($Q332=F332,IF(COUNTIF(F332:$P332,F332)&gt;$R331,F331,$Q331),F331)</f>
        <v>0</v>
      </c>
      <c r="BN331" s="34">
        <f>IF($Q332=G332,IF(COUNTIF(G332:$P332,G332)&gt;$R331,G331,$Q331),G331)</f>
        <v>0</v>
      </c>
      <c r="BO331" s="34">
        <f>IF($Q332=H332,IF(COUNTIF(H332:$P332,H332)&gt;$R331,H331,$Q331),H331)</f>
        <v>0</v>
      </c>
      <c r="BP331" s="34">
        <f>IF($Q332=I332,IF(COUNTIF(I332:$P332,I332)&gt;$R331,I331,$Q331),I331)</f>
        <v>0</v>
      </c>
      <c r="BQ331" s="34">
        <f>IF($Q332=J332,IF(COUNTIF(J332:$P332,J332)&gt;$R331,J331,$Q331),J331)</f>
        <v>0</v>
      </c>
      <c r="BR331" s="34">
        <f>IF($Q332=K332,IF(COUNTIF(K332:$P332,K332)&gt;$R331,K331,$Q331),K331)</f>
        <v>0</v>
      </c>
      <c r="BS331" s="34">
        <f>IF($Q332=L332,IF(COUNTIF(L332:$P332,L332)&gt;$R331,L331,$Q331),L331)</f>
        <v>0</v>
      </c>
      <c r="BT331" s="34">
        <f>IF($Q332=M332,IF(COUNTIF(M332:$P332,M332)&gt;$R331,M331,$Q331),M331)</f>
        <v>0</v>
      </c>
      <c r="BU331" s="34">
        <f>IF($Q332=N332,IF(COUNTIF(N332:$P332,N332)&gt;$R331,N331,$Q331),N331)</f>
        <v>0</v>
      </c>
      <c r="BV331" s="34">
        <f>IF($Q332=O332,IF(COUNTIF(O332:$P332,O332)&gt;$R331,O331,$Q331),O331)</f>
        <v>0</v>
      </c>
      <c r="BW331" s="34">
        <f>IF($Q332=P332,IF(COUNTIF(P332:$P332,P332)&gt;$R331,P331,$Q331),P331)</f>
        <v>0</v>
      </c>
      <c r="BX331" t="str">
        <f>IF(BX330="",IF(G330="",IF(F330="",E330,F330),G330),"")</f>
        <v/>
      </c>
    </row>
    <row r="332" spans="1:76" ht="12.75" customHeight="1" x14ac:dyDescent="0.2">
      <c r="A332" s="349"/>
      <c r="B332" s="352"/>
      <c r="C332" s="346"/>
      <c r="D332" s="177" t="s">
        <v>44</v>
      </c>
      <c r="E332" s="252" t="str">
        <f t="shared" ref="E332:P332" si="639">IF(E330&gt;0,1,"")</f>
        <v/>
      </c>
      <c r="F332" s="252" t="str">
        <f t="shared" si="639"/>
        <v/>
      </c>
      <c r="G332" s="252" t="str">
        <f t="shared" si="639"/>
        <v/>
      </c>
      <c r="H332" s="252" t="str">
        <f t="shared" si="639"/>
        <v/>
      </c>
      <c r="I332" s="252" t="str">
        <f t="shared" si="639"/>
        <v/>
      </c>
      <c r="J332" s="252" t="str">
        <f t="shared" si="639"/>
        <v/>
      </c>
      <c r="K332" s="252" t="str">
        <f t="shared" si="639"/>
        <v/>
      </c>
      <c r="L332" s="252" t="str">
        <f t="shared" si="639"/>
        <v/>
      </c>
      <c r="M332" s="175" t="str">
        <f t="shared" si="639"/>
        <v/>
      </c>
      <c r="N332" s="175" t="str">
        <f t="shared" si="639"/>
        <v/>
      </c>
      <c r="O332" s="175" t="str">
        <f t="shared" si="639"/>
        <v/>
      </c>
      <c r="P332" s="175" t="str">
        <f t="shared" si="639"/>
        <v/>
      </c>
      <c r="Q332" s="184" t="str">
        <f>IF(BK330="","",BK330)</f>
        <v/>
      </c>
      <c r="R332" s="38" t="str">
        <f>IF(BK330="","",BK330)</f>
        <v/>
      </c>
      <c r="S332" s="343"/>
      <c r="AY332" t="str">
        <f>IF(E332="","",E332)</f>
        <v/>
      </c>
      <c r="AZ332" t="str">
        <f>IF(OR(E332=F332,COUNTIF($AY332:AY332,F332)&gt;0),"",F332)</f>
        <v/>
      </c>
      <c r="BA332" t="str">
        <f>IF(OR(F332=G332,COUNTIF($AY332:AZ332,G332)&gt;0),"",G332)</f>
        <v/>
      </c>
      <c r="BB332" t="str">
        <f>IF(OR(G332=H332,COUNTIF($AY332:BA332,H332)&gt;0),"",H332)</f>
        <v/>
      </c>
      <c r="BC332" t="str">
        <f>IF(OR(H332=I332,COUNTIF($AY332:BB332,I332)&gt;0),"",I332)</f>
        <v/>
      </c>
      <c r="BD332" t="str">
        <f>IF(OR(I332=J332,COUNTIF($AY332:BC332,J332)&gt;0),"",J332)</f>
        <v/>
      </c>
      <c r="BE332" t="str">
        <f>IF(OR(J332=K332,COUNTIF($AY332:BD332,K332)&gt;0),"",K332)</f>
        <v/>
      </c>
      <c r="BF332" t="str">
        <f>IF(OR(K332=L332,COUNTIF($AY332:BE332,L332)&gt;0),"",L332)</f>
        <v/>
      </c>
      <c r="BG332" t="str">
        <f>IF(OR(L332=M332,COUNTIF($AY332:BF332,M332)&gt;0),"",M332)</f>
        <v/>
      </c>
      <c r="BH332" t="str">
        <f>IF(OR(M332=N332,COUNTIF($AY332:BG332,N332)&gt;0),"",N332)</f>
        <v/>
      </c>
      <c r="BI332" t="str">
        <f>IF(OR(N332=O332,COUNTIF($AY332:BH332,O332)&gt;0),"",O332)</f>
        <v/>
      </c>
      <c r="BJ332" t="str">
        <f>IF(OR(O332=P332,COUNTIF($AY332:BI332,P332)&gt;0),"",P332)</f>
        <v/>
      </c>
      <c r="BK332" s="340"/>
      <c r="BL332" s="34" t="str">
        <f>IF($Q332=E332,IF(COUNTIF(E332:$P332,E332)&gt;$R331,E332,$Q332),E332)</f>
        <v/>
      </c>
      <c r="BM332" s="34" t="str">
        <f>IF($Q332=F332,IF(COUNTIF(F332:$P332,F332)&gt;$R331,F332,$Q332),F332)</f>
        <v/>
      </c>
      <c r="BN332" s="34" t="str">
        <f>IF($Q332=G332,IF(COUNTIF(G332:$P332,G332)&gt;$R331,G332,$Q332),G332)</f>
        <v/>
      </c>
      <c r="BO332" s="34" t="str">
        <f>IF($Q332=H332,IF(COUNTIF(H332:$P332,H332)&gt;$R331,H332,$Q332),H332)</f>
        <v/>
      </c>
      <c r="BP332" s="34" t="str">
        <f>IF($Q332=I332,IF(COUNTIF(I332:$P332,I332)&gt;$R331,I332,$Q332),I332)</f>
        <v/>
      </c>
      <c r="BQ332" s="34" t="str">
        <f>IF($Q332=J332,IF(COUNTIF(J332:$P332,J332)&gt;$R331,J332,$Q332),J332)</f>
        <v/>
      </c>
      <c r="BR332" s="34" t="str">
        <f>IF($Q332=K332,IF(COUNTIF(K332:$P332,K332)&gt;$R331,K332,$Q332),K332)</f>
        <v/>
      </c>
      <c r="BS332" s="34" t="str">
        <f>IF($Q332=L332,IF(COUNTIF(L332:$P332,L332)&gt;$R331,L332,$Q332),L332)</f>
        <v/>
      </c>
      <c r="BT332" s="34" t="str">
        <f>IF($Q332=M332,IF(COUNTIF(M332:$P332,M332)&gt;$R331,M332,$Q332),M332)</f>
        <v/>
      </c>
      <c r="BU332" s="34" t="str">
        <f>IF($Q332=N332,IF(COUNTIF(N332:$P332,N332)&gt;$R331,N332,$Q332),N332)</f>
        <v/>
      </c>
      <c r="BV332" s="34" t="str">
        <f>IF($Q332=O332,IF(COUNTIF(O332:$P332,O332)&gt;$R331,O332,$Q332),O332)</f>
        <v/>
      </c>
      <c r="BW332" s="34" t="str">
        <f>IF($Q332=P332,IF(COUNTIF(P332:$P332,P332)&gt;$R331,P332,$Q332),P332)</f>
        <v/>
      </c>
      <c r="BX332" t="str">
        <f>IF(BX330&gt;0,BX330,BX331)</f>
        <v/>
      </c>
    </row>
    <row r="333" spans="1:76" ht="12.75" customHeight="1" x14ac:dyDescent="0.2">
      <c r="A333" s="347">
        <v>111</v>
      </c>
      <c r="B333" s="350"/>
      <c r="C333" s="344"/>
      <c r="D333" s="176" t="s">
        <v>38</v>
      </c>
      <c r="E333" s="252"/>
      <c r="F333" s="252"/>
      <c r="G333" s="252"/>
      <c r="H333" s="252"/>
      <c r="I333" s="252"/>
      <c r="J333" s="252"/>
      <c r="K333" s="252"/>
      <c r="L333" s="252"/>
      <c r="M333" s="175"/>
      <c r="N333" s="175"/>
      <c r="O333" s="175"/>
      <c r="P333" s="175"/>
      <c r="Q333" s="183" t="str">
        <f>IF(BK333="","",BX335)</f>
        <v/>
      </c>
      <c r="R333" s="172"/>
      <c r="S333" s="341" t="str">
        <f>IF((COUNTBLANK(E333:Q333)+COUNTBLANK(E334:Q334)+COUNTBLANK(E335:Q335))/3=COUNTBLANK(E333:Q333),"","Bitte alle drei Zeilen ausfüllen")</f>
        <v/>
      </c>
      <c r="W333">
        <f t="shared" ref="W333:AH333" si="640">IF(E333=4.5,E334,0)</f>
        <v>0</v>
      </c>
      <c r="X333">
        <f t="shared" si="640"/>
        <v>0</v>
      </c>
      <c r="Y333">
        <f t="shared" si="640"/>
        <v>0</v>
      </c>
      <c r="Z333">
        <f t="shared" si="640"/>
        <v>0</v>
      </c>
      <c r="AA333">
        <f t="shared" si="640"/>
        <v>0</v>
      </c>
      <c r="AB333">
        <f t="shared" si="640"/>
        <v>0</v>
      </c>
      <c r="AC333">
        <f t="shared" si="640"/>
        <v>0</v>
      </c>
      <c r="AD333">
        <f t="shared" si="640"/>
        <v>0</v>
      </c>
      <c r="AE333">
        <f t="shared" si="640"/>
        <v>0</v>
      </c>
      <c r="AF333">
        <f t="shared" si="640"/>
        <v>0</v>
      </c>
      <c r="AG333">
        <f t="shared" si="640"/>
        <v>0</v>
      </c>
      <c r="AH333">
        <f t="shared" si="640"/>
        <v>0</v>
      </c>
      <c r="AJ333">
        <f t="shared" ref="AJ333:AU333" si="641">IF(E333=4.5,1,0)</f>
        <v>0</v>
      </c>
      <c r="AK333">
        <f t="shared" si="641"/>
        <v>0</v>
      </c>
      <c r="AL333">
        <f t="shared" si="641"/>
        <v>0</v>
      </c>
      <c r="AM333">
        <f t="shared" si="641"/>
        <v>0</v>
      </c>
      <c r="AN333">
        <f t="shared" si="641"/>
        <v>0</v>
      </c>
      <c r="AO333">
        <f t="shared" si="641"/>
        <v>0</v>
      </c>
      <c r="AP333">
        <f t="shared" si="641"/>
        <v>0</v>
      </c>
      <c r="AQ333">
        <f t="shared" si="641"/>
        <v>0</v>
      </c>
      <c r="AR333">
        <f t="shared" si="641"/>
        <v>0</v>
      </c>
      <c r="AS333">
        <f t="shared" si="641"/>
        <v>0</v>
      </c>
      <c r="AT333">
        <f t="shared" si="641"/>
        <v>0</v>
      </c>
      <c r="AU333">
        <f t="shared" si="641"/>
        <v>0</v>
      </c>
      <c r="BK333" s="340" t="str">
        <f>IF(ISNA(HLOOKUP(MAX($AY334:$BJ334),$AY334:$BJ335,2,FALSE)),"",IF(R334&gt;0,IF(COUNTIF($AY334:$BJ334,MAX($AY334:$BJ334))&gt;1,HLOOKUP(MAX($AY334:$BJ334),$AY334:$BJ335,2),HLOOKUP(MAX($AY334:$BJ334),$AY334:$BJ335,2,FALSE)),""))</f>
        <v/>
      </c>
      <c r="BL333" s="34">
        <f>IF(E335="",0,IF($Q335=E335,IF(COUNTIF(E335:$P335,E335)&gt;$R334,E333,$Q333),E333))</f>
        <v>0</v>
      </c>
      <c r="BM333" s="34">
        <f>IF(F335="",0,IF($Q335=F335,IF(COUNTIF(F335:$P335,F335)&gt;$R334,F333,$Q333),F333))</f>
        <v>0</v>
      </c>
      <c r="BN333" s="34">
        <f>IF(G335="",0,IF($Q335=G335,IF(COUNTIF(G335:$P335,G335)&gt;$R334,G333,$Q333),G333))</f>
        <v>0</v>
      </c>
      <c r="BO333" s="34">
        <f>IF(H335="",0,IF($Q335=H335,IF(COUNTIF(H335:$P335,H335)&gt;$R334,H333,$Q333),H333))</f>
        <v>0</v>
      </c>
      <c r="BP333" s="34">
        <f>IF(I335="",0,IF($Q335=I335,IF(COUNTIF(I335:$P335,I335)&gt;$R334,I333,$Q333),I333))</f>
        <v>0</v>
      </c>
      <c r="BQ333" s="34">
        <f>IF(J335="",0,IF($Q335=J335,IF(COUNTIF(J335:$P335,J335)&gt;$R334,J333,$Q333),J333))</f>
        <v>0</v>
      </c>
      <c r="BR333" s="34">
        <f>IF(K335="",0,IF($Q335=K335,IF(COUNTIF(K335:$P335,K335)&gt;$R334,K333,$Q333),K333))</f>
        <v>0</v>
      </c>
      <c r="BS333" s="34">
        <f>IF(L335="",0,IF($Q335=L335,IF(COUNTIF(L335:$P335,L335)&gt;$R334,L333,$Q333),L333))</f>
        <v>0</v>
      </c>
      <c r="BT333" s="34">
        <f>IF(M335="",0,IF($Q335=M335,IF(COUNTIF(M335:$P335,M335)&gt;$R334,M333,$Q333),M333))</f>
        <v>0</v>
      </c>
      <c r="BU333" s="34">
        <f>IF(N335="",0,IF($Q335=N335,IF(COUNTIF(N335:$P335,N335)&gt;$R334,N333,$Q333),N333))</f>
        <v>0</v>
      </c>
      <c r="BV333" s="34">
        <f>IF(O335="",0,IF($Q335=O335,IF(COUNTIF(O335:$P335,O335)&gt;$R334,O333,$Q333),O333))</f>
        <v>0</v>
      </c>
      <c r="BW333" s="34">
        <f>IF(P335="",0,IF($Q335=P335,IF(COUNTIF(P335:$P335,P335)&gt;$R334,P333,$Q333),P333))</f>
        <v>0</v>
      </c>
      <c r="BX333">
        <f>IF(P333="",IF(O333="",IF(N333="",IF(M333="",IF(L333="",IF(K333="",IF(J333="",IF(I333="",H333,I333),J333),K333),L333),M333),N333),O333),P333)</f>
        <v>0</v>
      </c>
    </row>
    <row r="334" spans="1:76" ht="12.75" customHeight="1" x14ac:dyDescent="0.2">
      <c r="A334" s="348"/>
      <c r="B334" s="351"/>
      <c r="C334" s="345"/>
      <c r="D334" s="176" t="s">
        <v>42</v>
      </c>
      <c r="E334" s="252"/>
      <c r="F334" s="252"/>
      <c r="G334" s="252"/>
      <c r="H334" s="252"/>
      <c r="I334" s="252"/>
      <c r="J334" s="252"/>
      <c r="K334" s="252"/>
      <c r="L334" s="252"/>
      <c r="M334" s="175"/>
      <c r="N334" s="175"/>
      <c r="O334" s="175"/>
      <c r="P334" s="175"/>
      <c r="Q334" s="183"/>
      <c r="R334" s="35">
        <f>IF(R333&lt;15,0,IF(R333&lt;30,1,IF(R333&lt;45,2,3)))</f>
        <v>0</v>
      </c>
      <c r="S334" s="342"/>
      <c r="AY334" t="str">
        <f t="shared" ref="AY334:BJ334" si="642">IF(AY335="","",COUNTIF($E335:$P335,AY335))</f>
        <v/>
      </c>
      <c r="AZ334" t="str">
        <f t="shared" si="642"/>
        <v/>
      </c>
      <c r="BA334" t="str">
        <f t="shared" si="642"/>
        <v/>
      </c>
      <c r="BB334" t="str">
        <f t="shared" si="642"/>
        <v/>
      </c>
      <c r="BC334" t="str">
        <f t="shared" si="642"/>
        <v/>
      </c>
      <c r="BD334" t="str">
        <f t="shared" si="642"/>
        <v/>
      </c>
      <c r="BE334" t="str">
        <f t="shared" si="642"/>
        <v/>
      </c>
      <c r="BF334" t="str">
        <f t="shared" si="642"/>
        <v/>
      </c>
      <c r="BG334" t="str">
        <f t="shared" si="642"/>
        <v/>
      </c>
      <c r="BH334" t="str">
        <f t="shared" si="642"/>
        <v/>
      </c>
      <c r="BI334" t="str">
        <f t="shared" si="642"/>
        <v/>
      </c>
      <c r="BJ334" t="str">
        <f t="shared" si="642"/>
        <v/>
      </c>
      <c r="BK334" s="340"/>
      <c r="BL334" s="34">
        <f>IF($Q335=E335,IF(COUNTIF(E335:$P335,E335)&gt;$R334,E334,$Q334),E334)</f>
        <v>0</v>
      </c>
      <c r="BM334" s="34">
        <f>IF($Q335=F335,IF(COUNTIF(F335:$P335,F335)&gt;$R334,F334,$Q334),F334)</f>
        <v>0</v>
      </c>
      <c r="BN334" s="34">
        <f>IF($Q335=G335,IF(COUNTIF(G335:$P335,G335)&gt;$R334,G334,$Q334),G334)</f>
        <v>0</v>
      </c>
      <c r="BO334" s="34">
        <f>IF($Q335=H335,IF(COUNTIF(H335:$P335,H335)&gt;$R334,H334,$Q334),H334)</f>
        <v>0</v>
      </c>
      <c r="BP334" s="34">
        <f>IF($Q335=I335,IF(COUNTIF(I335:$P335,I335)&gt;$R334,I334,$Q334),I334)</f>
        <v>0</v>
      </c>
      <c r="BQ334" s="34">
        <f>IF($Q335=J335,IF(COUNTIF(J335:$P335,J335)&gt;$R334,J334,$Q334),J334)</f>
        <v>0</v>
      </c>
      <c r="BR334" s="34">
        <f>IF($Q335=K335,IF(COUNTIF(K335:$P335,K335)&gt;$R334,K334,$Q334),K334)</f>
        <v>0</v>
      </c>
      <c r="BS334" s="34">
        <f>IF($Q335=L335,IF(COUNTIF(L335:$P335,L335)&gt;$R334,L334,$Q334),L334)</f>
        <v>0</v>
      </c>
      <c r="BT334" s="34">
        <f>IF($Q335=M335,IF(COUNTIF(M335:$P335,M335)&gt;$R334,M334,$Q334),M334)</f>
        <v>0</v>
      </c>
      <c r="BU334" s="34">
        <f>IF($Q335=N335,IF(COUNTIF(N335:$P335,N335)&gt;$R334,N334,$Q334),N334)</f>
        <v>0</v>
      </c>
      <c r="BV334" s="34">
        <f>IF($Q335=O335,IF(COUNTIF(O335:$P335,O335)&gt;$R334,O334,$Q334),O334)</f>
        <v>0</v>
      </c>
      <c r="BW334" s="34">
        <f>IF($Q335=P335,IF(COUNTIF(P335:$P335,P335)&gt;$R334,P334,$Q334),P334)</f>
        <v>0</v>
      </c>
      <c r="BX334" t="str">
        <f>IF(BX333="",IF(G333="",IF(F333="",E333,F333),G333),"")</f>
        <v/>
      </c>
    </row>
    <row r="335" spans="1:76" ht="12.75" customHeight="1" x14ac:dyDescent="0.2">
      <c r="A335" s="349"/>
      <c r="B335" s="352"/>
      <c r="C335" s="346"/>
      <c r="D335" s="177" t="s">
        <v>44</v>
      </c>
      <c r="E335" s="252" t="str">
        <f t="shared" ref="E335:P335" si="643">IF(E333&gt;0,1,"")</f>
        <v/>
      </c>
      <c r="F335" s="252" t="str">
        <f t="shared" si="643"/>
        <v/>
      </c>
      <c r="G335" s="252" t="str">
        <f t="shared" si="643"/>
        <v/>
      </c>
      <c r="H335" s="252" t="str">
        <f t="shared" si="643"/>
        <v/>
      </c>
      <c r="I335" s="252" t="str">
        <f t="shared" si="643"/>
        <v/>
      </c>
      <c r="J335" s="252" t="str">
        <f t="shared" si="643"/>
        <v/>
      </c>
      <c r="K335" s="252" t="str">
        <f t="shared" si="643"/>
        <v/>
      </c>
      <c r="L335" s="252" t="str">
        <f t="shared" si="643"/>
        <v/>
      </c>
      <c r="M335" s="175" t="str">
        <f t="shared" si="643"/>
        <v/>
      </c>
      <c r="N335" s="175" t="str">
        <f t="shared" si="643"/>
        <v/>
      </c>
      <c r="O335" s="175" t="str">
        <f t="shared" si="643"/>
        <v/>
      </c>
      <c r="P335" s="175" t="str">
        <f t="shared" si="643"/>
        <v/>
      </c>
      <c r="Q335" s="184" t="str">
        <f>IF(BK333="","",BK333)</f>
        <v/>
      </c>
      <c r="R335" s="38" t="str">
        <f>IF(BK333="","",BK333)</f>
        <v/>
      </c>
      <c r="S335" s="343"/>
      <c r="AY335" t="str">
        <f>IF(E335="","",E335)</f>
        <v/>
      </c>
      <c r="AZ335" t="str">
        <f>IF(OR(E335=F335,COUNTIF($AY335:AY335,F335)&gt;0),"",F335)</f>
        <v/>
      </c>
      <c r="BA335" t="str">
        <f>IF(OR(F335=G335,COUNTIF($AY335:AZ335,G335)&gt;0),"",G335)</f>
        <v/>
      </c>
      <c r="BB335" t="str">
        <f>IF(OR(G335=H335,COUNTIF($AY335:BA335,H335)&gt;0),"",H335)</f>
        <v/>
      </c>
      <c r="BC335" t="str">
        <f>IF(OR(H335=I335,COUNTIF($AY335:BB335,I335)&gt;0),"",I335)</f>
        <v/>
      </c>
      <c r="BD335" t="str">
        <f>IF(OR(I335=J335,COUNTIF($AY335:BC335,J335)&gt;0),"",J335)</f>
        <v/>
      </c>
      <c r="BE335" t="str">
        <f>IF(OR(J335=K335,COUNTIF($AY335:BD335,K335)&gt;0),"",K335)</f>
        <v/>
      </c>
      <c r="BF335" t="str">
        <f>IF(OR(K335=L335,COUNTIF($AY335:BE335,L335)&gt;0),"",L335)</f>
        <v/>
      </c>
      <c r="BG335" t="str">
        <f>IF(OR(L335=M335,COUNTIF($AY335:BF335,M335)&gt;0),"",M335)</f>
        <v/>
      </c>
      <c r="BH335" t="str">
        <f>IF(OR(M335=N335,COUNTIF($AY335:BG335,N335)&gt;0),"",N335)</f>
        <v/>
      </c>
      <c r="BI335" t="str">
        <f>IF(OR(N335=O335,COUNTIF($AY335:BH335,O335)&gt;0),"",O335)</f>
        <v/>
      </c>
      <c r="BJ335" t="str">
        <f>IF(OR(O335=P335,COUNTIF($AY335:BI335,P335)&gt;0),"",P335)</f>
        <v/>
      </c>
      <c r="BK335" s="340"/>
      <c r="BL335" s="34" t="str">
        <f>IF($Q335=E335,IF(COUNTIF(E335:$P335,E335)&gt;$R334,E335,$Q335),E335)</f>
        <v/>
      </c>
      <c r="BM335" s="34" t="str">
        <f>IF($Q335=F335,IF(COUNTIF(F335:$P335,F335)&gt;$R334,F335,$Q335),F335)</f>
        <v/>
      </c>
      <c r="BN335" s="34" t="str">
        <f>IF($Q335=G335,IF(COUNTIF(G335:$P335,G335)&gt;$R334,G335,$Q335),G335)</f>
        <v/>
      </c>
      <c r="BO335" s="34" t="str">
        <f>IF($Q335=H335,IF(COUNTIF(H335:$P335,H335)&gt;$R334,H335,$Q335),H335)</f>
        <v/>
      </c>
      <c r="BP335" s="34" t="str">
        <f>IF($Q335=I335,IF(COUNTIF(I335:$P335,I335)&gt;$R334,I335,$Q335),I335)</f>
        <v/>
      </c>
      <c r="BQ335" s="34" t="str">
        <f>IF($Q335=J335,IF(COUNTIF(J335:$P335,J335)&gt;$R334,J335,$Q335),J335)</f>
        <v/>
      </c>
      <c r="BR335" s="34" t="str">
        <f>IF($Q335=K335,IF(COUNTIF(K335:$P335,K335)&gt;$R334,K335,$Q335),K335)</f>
        <v/>
      </c>
      <c r="BS335" s="34" t="str">
        <f>IF($Q335=L335,IF(COUNTIF(L335:$P335,L335)&gt;$R334,L335,$Q335),L335)</f>
        <v/>
      </c>
      <c r="BT335" s="34" t="str">
        <f>IF($Q335=M335,IF(COUNTIF(M335:$P335,M335)&gt;$R334,M335,$Q335),M335)</f>
        <v/>
      </c>
      <c r="BU335" s="34" t="str">
        <f>IF($Q335=N335,IF(COUNTIF(N335:$P335,N335)&gt;$R334,N335,$Q335),N335)</f>
        <v/>
      </c>
      <c r="BV335" s="34" t="str">
        <f>IF($Q335=O335,IF(COUNTIF(O335:$P335,O335)&gt;$R334,O335,$Q335),O335)</f>
        <v/>
      </c>
      <c r="BW335" s="34" t="str">
        <f>IF($Q335=P335,IF(COUNTIF(P335:$P335,P335)&gt;$R334,P335,$Q335),P335)</f>
        <v/>
      </c>
      <c r="BX335" t="str">
        <f>IF(BX333&gt;0,BX333,BX334)</f>
        <v/>
      </c>
    </row>
    <row r="336" spans="1:76" ht="12.75" customHeight="1" x14ac:dyDescent="0.2">
      <c r="A336" s="347">
        <v>112</v>
      </c>
      <c r="B336" s="350"/>
      <c r="C336" s="344"/>
      <c r="D336" s="176" t="s">
        <v>38</v>
      </c>
      <c r="E336" s="252"/>
      <c r="F336" s="252"/>
      <c r="G336" s="252"/>
      <c r="H336" s="252"/>
      <c r="I336" s="252"/>
      <c r="J336" s="252"/>
      <c r="K336" s="252"/>
      <c r="L336" s="252"/>
      <c r="M336" s="175"/>
      <c r="N336" s="175"/>
      <c r="O336" s="175"/>
      <c r="P336" s="175"/>
      <c r="Q336" s="183" t="str">
        <f>IF(BK336="","",BX338)</f>
        <v/>
      </c>
      <c r="R336" s="172"/>
      <c r="S336" s="341" t="str">
        <f>IF((COUNTBLANK(E336:Q336)+COUNTBLANK(E337:Q337)+COUNTBLANK(E338:Q338))/3=COUNTBLANK(E336:Q336),"","Bitte alle drei Zeilen ausfüllen")</f>
        <v/>
      </c>
      <c r="W336">
        <f t="shared" ref="W336:AH336" si="644">IF(E336=4.5,E337,0)</f>
        <v>0</v>
      </c>
      <c r="X336">
        <f t="shared" si="644"/>
        <v>0</v>
      </c>
      <c r="Y336">
        <f t="shared" si="644"/>
        <v>0</v>
      </c>
      <c r="Z336">
        <f t="shared" si="644"/>
        <v>0</v>
      </c>
      <c r="AA336">
        <f t="shared" si="644"/>
        <v>0</v>
      </c>
      <c r="AB336">
        <f t="shared" si="644"/>
        <v>0</v>
      </c>
      <c r="AC336">
        <f t="shared" si="644"/>
        <v>0</v>
      </c>
      <c r="AD336">
        <f t="shared" si="644"/>
        <v>0</v>
      </c>
      <c r="AE336">
        <f t="shared" si="644"/>
        <v>0</v>
      </c>
      <c r="AF336">
        <f t="shared" si="644"/>
        <v>0</v>
      </c>
      <c r="AG336">
        <f t="shared" si="644"/>
        <v>0</v>
      </c>
      <c r="AH336">
        <f t="shared" si="644"/>
        <v>0</v>
      </c>
      <c r="AJ336">
        <f t="shared" ref="AJ336:AU336" si="645">IF(E336=4.5,1,0)</f>
        <v>0</v>
      </c>
      <c r="AK336">
        <f t="shared" si="645"/>
        <v>0</v>
      </c>
      <c r="AL336">
        <f t="shared" si="645"/>
        <v>0</v>
      </c>
      <c r="AM336">
        <f t="shared" si="645"/>
        <v>0</v>
      </c>
      <c r="AN336">
        <f t="shared" si="645"/>
        <v>0</v>
      </c>
      <c r="AO336">
        <f t="shared" si="645"/>
        <v>0</v>
      </c>
      <c r="AP336">
        <f t="shared" si="645"/>
        <v>0</v>
      </c>
      <c r="AQ336">
        <f t="shared" si="645"/>
        <v>0</v>
      </c>
      <c r="AR336">
        <f t="shared" si="645"/>
        <v>0</v>
      </c>
      <c r="AS336">
        <f t="shared" si="645"/>
        <v>0</v>
      </c>
      <c r="AT336">
        <f t="shared" si="645"/>
        <v>0</v>
      </c>
      <c r="AU336">
        <f t="shared" si="645"/>
        <v>0</v>
      </c>
      <c r="BK336" s="340" t="str">
        <f>IF(ISNA(HLOOKUP(MAX($AY337:$BJ337),$AY337:$BJ338,2,FALSE)),"",IF(R337&gt;0,IF(COUNTIF($AY337:$BJ337,MAX($AY337:$BJ337))&gt;1,HLOOKUP(MAX($AY337:$BJ337),$AY337:$BJ338,2),HLOOKUP(MAX($AY337:$BJ337),$AY337:$BJ338,2,FALSE)),""))</f>
        <v/>
      </c>
      <c r="BL336" s="34">
        <f>IF(E338="",0,IF($Q338=E338,IF(COUNTIF(E338:$P338,E338)&gt;$R337,E336,$Q336),E336))</f>
        <v>0</v>
      </c>
      <c r="BM336" s="34">
        <f>IF(F338="",0,IF($Q338=F338,IF(COUNTIF(F338:$P338,F338)&gt;$R337,F336,$Q336),F336))</f>
        <v>0</v>
      </c>
      <c r="BN336" s="34">
        <f>IF(G338="",0,IF($Q338=G338,IF(COUNTIF(G338:$P338,G338)&gt;$R337,G336,$Q336),G336))</f>
        <v>0</v>
      </c>
      <c r="BO336" s="34">
        <f>IF(H338="",0,IF($Q338=H338,IF(COUNTIF(H338:$P338,H338)&gt;$R337,H336,$Q336),H336))</f>
        <v>0</v>
      </c>
      <c r="BP336" s="34">
        <f>IF(I338="",0,IF($Q338=I338,IF(COUNTIF(I338:$P338,I338)&gt;$R337,I336,$Q336),I336))</f>
        <v>0</v>
      </c>
      <c r="BQ336" s="34">
        <f>IF(J338="",0,IF($Q338=J338,IF(COUNTIF(J338:$P338,J338)&gt;$R337,J336,$Q336),J336))</f>
        <v>0</v>
      </c>
      <c r="BR336" s="34">
        <f>IF(K338="",0,IF($Q338=K338,IF(COUNTIF(K338:$P338,K338)&gt;$R337,K336,$Q336),K336))</f>
        <v>0</v>
      </c>
      <c r="BS336" s="34">
        <f>IF(L338="",0,IF($Q338=L338,IF(COUNTIF(L338:$P338,L338)&gt;$R337,L336,$Q336),L336))</f>
        <v>0</v>
      </c>
      <c r="BT336" s="34">
        <f>IF(M338="",0,IF($Q338=M338,IF(COUNTIF(M338:$P338,M338)&gt;$R337,M336,$Q336),M336))</f>
        <v>0</v>
      </c>
      <c r="BU336" s="34">
        <f>IF(N338="",0,IF($Q338=N338,IF(COUNTIF(N338:$P338,N338)&gt;$R337,N336,$Q336),N336))</f>
        <v>0</v>
      </c>
      <c r="BV336" s="34">
        <f>IF(O338="",0,IF($Q338=O338,IF(COUNTIF(O338:$P338,O338)&gt;$R337,O336,$Q336),O336))</f>
        <v>0</v>
      </c>
      <c r="BW336" s="34">
        <f>IF(P338="",0,IF($Q338=P338,IF(COUNTIF(P338:$P338,P338)&gt;$R337,P336,$Q336),P336))</f>
        <v>0</v>
      </c>
      <c r="BX336">
        <f>IF(P336="",IF(O336="",IF(N336="",IF(M336="",IF(L336="",IF(K336="",IF(J336="",IF(I336="",H336,I336),J336),K336),L336),M336),N336),O336),P336)</f>
        <v>0</v>
      </c>
    </row>
    <row r="337" spans="1:76" ht="12.75" customHeight="1" x14ac:dyDescent="0.2">
      <c r="A337" s="348"/>
      <c r="B337" s="351"/>
      <c r="C337" s="345"/>
      <c r="D337" s="176" t="s">
        <v>42</v>
      </c>
      <c r="E337" s="252"/>
      <c r="F337" s="252"/>
      <c r="G337" s="252"/>
      <c r="H337" s="252"/>
      <c r="I337" s="252"/>
      <c r="J337" s="252"/>
      <c r="K337" s="252"/>
      <c r="L337" s="252"/>
      <c r="M337" s="175"/>
      <c r="N337" s="175"/>
      <c r="O337" s="175"/>
      <c r="P337" s="175"/>
      <c r="Q337" s="183"/>
      <c r="R337" s="35">
        <f>IF(R336&lt;15,0,IF(R336&lt;30,1,IF(R336&lt;45,2,3)))</f>
        <v>0</v>
      </c>
      <c r="S337" s="342"/>
      <c r="AY337" t="str">
        <f t="shared" ref="AY337:BJ337" si="646">IF(AY338="","",COUNTIF($E338:$P338,AY338))</f>
        <v/>
      </c>
      <c r="AZ337" t="str">
        <f t="shared" si="646"/>
        <v/>
      </c>
      <c r="BA337" t="str">
        <f t="shared" si="646"/>
        <v/>
      </c>
      <c r="BB337" t="str">
        <f t="shared" si="646"/>
        <v/>
      </c>
      <c r="BC337" t="str">
        <f t="shared" si="646"/>
        <v/>
      </c>
      <c r="BD337" t="str">
        <f t="shared" si="646"/>
        <v/>
      </c>
      <c r="BE337" t="str">
        <f t="shared" si="646"/>
        <v/>
      </c>
      <c r="BF337" t="str">
        <f t="shared" si="646"/>
        <v/>
      </c>
      <c r="BG337" t="str">
        <f t="shared" si="646"/>
        <v/>
      </c>
      <c r="BH337" t="str">
        <f t="shared" si="646"/>
        <v/>
      </c>
      <c r="BI337" t="str">
        <f t="shared" si="646"/>
        <v/>
      </c>
      <c r="BJ337" t="str">
        <f t="shared" si="646"/>
        <v/>
      </c>
      <c r="BK337" s="340"/>
      <c r="BL337" s="34">
        <f>IF($Q338=E338,IF(COUNTIF(E338:$P338,E338)&gt;$R337,E337,$Q337),E337)</f>
        <v>0</v>
      </c>
      <c r="BM337" s="34">
        <f>IF($Q338=F338,IF(COUNTIF(F338:$P338,F338)&gt;$R337,F337,$Q337),F337)</f>
        <v>0</v>
      </c>
      <c r="BN337" s="34">
        <f>IF($Q338=G338,IF(COUNTIF(G338:$P338,G338)&gt;$R337,G337,$Q337),G337)</f>
        <v>0</v>
      </c>
      <c r="BO337" s="34">
        <f>IF($Q338=H338,IF(COUNTIF(H338:$P338,H338)&gt;$R337,H337,$Q337),H337)</f>
        <v>0</v>
      </c>
      <c r="BP337" s="34">
        <f>IF($Q338=I338,IF(COUNTIF(I338:$P338,I338)&gt;$R337,I337,$Q337),I337)</f>
        <v>0</v>
      </c>
      <c r="BQ337" s="34">
        <f>IF($Q338=J338,IF(COUNTIF(J338:$P338,J338)&gt;$R337,J337,$Q337),J337)</f>
        <v>0</v>
      </c>
      <c r="BR337" s="34">
        <f>IF($Q338=K338,IF(COUNTIF(K338:$P338,K338)&gt;$R337,K337,$Q337),K337)</f>
        <v>0</v>
      </c>
      <c r="BS337" s="34">
        <f>IF($Q338=L338,IF(COUNTIF(L338:$P338,L338)&gt;$R337,L337,$Q337),L337)</f>
        <v>0</v>
      </c>
      <c r="BT337" s="34">
        <f>IF($Q338=M338,IF(COUNTIF(M338:$P338,M338)&gt;$R337,M337,$Q337),M337)</f>
        <v>0</v>
      </c>
      <c r="BU337" s="34">
        <f>IF($Q338=N338,IF(COUNTIF(N338:$P338,N338)&gt;$R337,N337,$Q337),N337)</f>
        <v>0</v>
      </c>
      <c r="BV337" s="34">
        <f>IF($Q338=O338,IF(COUNTIF(O338:$P338,O338)&gt;$R337,O337,$Q337),O337)</f>
        <v>0</v>
      </c>
      <c r="BW337" s="34">
        <f>IF($Q338=P338,IF(COUNTIF(P338:$P338,P338)&gt;$R337,P337,$Q337),P337)</f>
        <v>0</v>
      </c>
      <c r="BX337" t="str">
        <f>IF(BX336="",IF(G336="",IF(F336="",E336,F336),G336),"")</f>
        <v/>
      </c>
    </row>
    <row r="338" spans="1:76" ht="12.75" customHeight="1" x14ac:dyDescent="0.2">
      <c r="A338" s="349"/>
      <c r="B338" s="352"/>
      <c r="C338" s="346"/>
      <c r="D338" s="177" t="s">
        <v>44</v>
      </c>
      <c r="E338" s="252" t="str">
        <f t="shared" ref="E338:P338" si="647">IF(E336&gt;0,1,"")</f>
        <v/>
      </c>
      <c r="F338" s="252" t="str">
        <f t="shared" si="647"/>
        <v/>
      </c>
      <c r="G338" s="252" t="str">
        <f t="shared" si="647"/>
        <v/>
      </c>
      <c r="H338" s="252" t="str">
        <f t="shared" si="647"/>
        <v/>
      </c>
      <c r="I338" s="252" t="str">
        <f t="shared" si="647"/>
        <v/>
      </c>
      <c r="J338" s="252" t="str">
        <f t="shared" si="647"/>
        <v/>
      </c>
      <c r="K338" s="252" t="str">
        <f t="shared" si="647"/>
        <v/>
      </c>
      <c r="L338" s="252" t="str">
        <f t="shared" si="647"/>
        <v/>
      </c>
      <c r="M338" s="175" t="str">
        <f t="shared" si="647"/>
        <v/>
      </c>
      <c r="N338" s="175" t="str">
        <f t="shared" si="647"/>
        <v/>
      </c>
      <c r="O338" s="175" t="str">
        <f t="shared" si="647"/>
        <v/>
      </c>
      <c r="P338" s="175" t="str">
        <f t="shared" si="647"/>
        <v/>
      </c>
      <c r="Q338" s="184" t="str">
        <f>IF(BK336="","",BK336)</f>
        <v/>
      </c>
      <c r="R338" s="38" t="str">
        <f>IF(BK336="","",BK336)</f>
        <v/>
      </c>
      <c r="S338" s="343"/>
      <c r="AY338" t="str">
        <f>IF(E338="","",E338)</f>
        <v/>
      </c>
      <c r="AZ338" t="str">
        <f>IF(OR(E338=F338,COUNTIF($AY338:AY338,F338)&gt;0),"",F338)</f>
        <v/>
      </c>
      <c r="BA338" t="str">
        <f>IF(OR(F338=G338,COUNTIF($AY338:AZ338,G338)&gt;0),"",G338)</f>
        <v/>
      </c>
      <c r="BB338" t="str">
        <f>IF(OR(G338=H338,COUNTIF($AY338:BA338,H338)&gt;0),"",H338)</f>
        <v/>
      </c>
      <c r="BC338" t="str">
        <f>IF(OR(H338=I338,COUNTIF($AY338:BB338,I338)&gt;0),"",I338)</f>
        <v/>
      </c>
      <c r="BD338" t="str">
        <f>IF(OR(I338=J338,COUNTIF($AY338:BC338,J338)&gt;0),"",J338)</f>
        <v/>
      </c>
      <c r="BE338" t="str">
        <f>IF(OR(J338=K338,COUNTIF($AY338:BD338,K338)&gt;0),"",K338)</f>
        <v/>
      </c>
      <c r="BF338" t="str">
        <f>IF(OR(K338=L338,COUNTIF($AY338:BE338,L338)&gt;0),"",L338)</f>
        <v/>
      </c>
      <c r="BG338" t="str">
        <f>IF(OR(L338=M338,COUNTIF($AY338:BF338,M338)&gt;0),"",M338)</f>
        <v/>
      </c>
      <c r="BH338" t="str">
        <f>IF(OR(M338=N338,COUNTIF($AY338:BG338,N338)&gt;0),"",N338)</f>
        <v/>
      </c>
      <c r="BI338" t="str">
        <f>IF(OR(N338=O338,COUNTIF($AY338:BH338,O338)&gt;0),"",O338)</f>
        <v/>
      </c>
      <c r="BJ338" t="str">
        <f>IF(OR(O338=P338,COUNTIF($AY338:BI338,P338)&gt;0),"",P338)</f>
        <v/>
      </c>
      <c r="BK338" s="340"/>
      <c r="BL338" s="34" t="str">
        <f>IF($Q338=E338,IF(COUNTIF(E338:$P338,E338)&gt;$R337,E338,$Q338),E338)</f>
        <v/>
      </c>
      <c r="BM338" s="34" t="str">
        <f>IF($Q338=F338,IF(COUNTIF(F338:$P338,F338)&gt;$R337,F338,$Q338),F338)</f>
        <v/>
      </c>
      <c r="BN338" s="34" t="str">
        <f>IF($Q338=G338,IF(COUNTIF(G338:$P338,G338)&gt;$R337,G338,$Q338),G338)</f>
        <v/>
      </c>
      <c r="BO338" s="34" t="str">
        <f>IF($Q338=H338,IF(COUNTIF(H338:$P338,H338)&gt;$R337,H338,$Q338),H338)</f>
        <v/>
      </c>
      <c r="BP338" s="34" t="str">
        <f>IF($Q338=I338,IF(COUNTIF(I338:$P338,I338)&gt;$R337,I338,$Q338),I338)</f>
        <v/>
      </c>
      <c r="BQ338" s="34" t="str">
        <f>IF($Q338=J338,IF(COUNTIF(J338:$P338,J338)&gt;$R337,J338,$Q338),J338)</f>
        <v/>
      </c>
      <c r="BR338" s="34" t="str">
        <f>IF($Q338=K338,IF(COUNTIF(K338:$P338,K338)&gt;$R337,K338,$Q338),K338)</f>
        <v/>
      </c>
      <c r="BS338" s="34" t="str">
        <f>IF($Q338=L338,IF(COUNTIF(L338:$P338,L338)&gt;$R337,L338,$Q338),L338)</f>
        <v/>
      </c>
      <c r="BT338" s="34" t="str">
        <f>IF($Q338=M338,IF(COUNTIF(M338:$P338,M338)&gt;$R337,M338,$Q338),M338)</f>
        <v/>
      </c>
      <c r="BU338" s="34" t="str">
        <f>IF($Q338=N338,IF(COUNTIF(N338:$P338,N338)&gt;$R337,N338,$Q338),N338)</f>
        <v/>
      </c>
      <c r="BV338" s="34" t="str">
        <f>IF($Q338=O338,IF(COUNTIF(O338:$P338,O338)&gt;$R337,O338,$Q338),O338)</f>
        <v/>
      </c>
      <c r="BW338" s="34" t="str">
        <f>IF($Q338=P338,IF(COUNTIF(P338:$P338,P338)&gt;$R337,P338,$Q338),P338)</f>
        <v/>
      </c>
      <c r="BX338" t="str">
        <f>IF(BX336&gt;0,BX336,BX337)</f>
        <v/>
      </c>
    </row>
    <row r="339" spans="1:76" ht="12.75" customHeight="1" x14ac:dyDescent="0.2">
      <c r="A339" s="347">
        <v>113</v>
      </c>
      <c r="B339" s="350"/>
      <c r="C339" s="344"/>
      <c r="D339" s="176" t="s">
        <v>38</v>
      </c>
      <c r="E339" s="252"/>
      <c r="F339" s="252"/>
      <c r="G339" s="252"/>
      <c r="H339" s="252"/>
      <c r="I339" s="252"/>
      <c r="J339" s="252"/>
      <c r="K339" s="252"/>
      <c r="L339" s="252"/>
      <c r="M339" s="175"/>
      <c r="N339" s="175"/>
      <c r="O339" s="175"/>
      <c r="P339" s="175"/>
      <c r="Q339" s="183" t="str">
        <f>IF(BK339="","",BX341)</f>
        <v/>
      </c>
      <c r="R339" s="172"/>
      <c r="S339" s="341" t="str">
        <f>IF((COUNTBLANK(E339:Q339)+COUNTBLANK(E340:Q340)+COUNTBLANK(E341:Q341))/3=COUNTBLANK(E339:Q339),"","Bitte alle drei Zeilen ausfüllen")</f>
        <v/>
      </c>
      <c r="W339">
        <f t="shared" ref="W339:AH339" si="648">IF(E339=4.5,E340,0)</f>
        <v>0</v>
      </c>
      <c r="X339">
        <f t="shared" si="648"/>
        <v>0</v>
      </c>
      <c r="Y339">
        <f t="shared" si="648"/>
        <v>0</v>
      </c>
      <c r="Z339">
        <f t="shared" si="648"/>
        <v>0</v>
      </c>
      <c r="AA339">
        <f t="shared" si="648"/>
        <v>0</v>
      </c>
      <c r="AB339">
        <f t="shared" si="648"/>
        <v>0</v>
      </c>
      <c r="AC339">
        <f t="shared" si="648"/>
        <v>0</v>
      </c>
      <c r="AD339">
        <f t="shared" si="648"/>
        <v>0</v>
      </c>
      <c r="AE339">
        <f t="shared" si="648"/>
        <v>0</v>
      </c>
      <c r="AF339">
        <f t="shared" si="648"/>
        <v>0</v>
      </c>
      <c r="AG339">
        <f t="shared" si="648"/>
        <v>0</v>
      </c>
      <c r="AH339">
        <f t="shared" si="648"/>
        <v>0</v>
      </c>
      <c r="AJ339">
        <f t="shared" ref="AJ339:AU339" si="649">IF(E339=4.5,1,0)</f>
        <v>0</v>
      </c>
      <c r="AK339">
        <f t="shared" si="649"/>
        <v>0</v>
      </c>
      <c r="AL339">
        <f t="shared" si="649"/>
        <v>0</v>
      </c>
      <c r="AM339">
        <f t="shared" si="649"/>
        <v>0</v>
      </c>
      <c r="AN339">
        <f t="shared" si="649"/>
        <v>0</v>
      </c>
      <c r="AO339">
        <f t="shared" si="649"/>
        <v>0</v>
      </c>
      <c r="AP339">
        <f t="shared" si="649"/>
        <v>0</v>
      </c>
      <c r="AQ339">
        <f t="shared" si="649"/>
        <v>0</v>
      </c>
      <c r="AR339">
        <f t="shared" si="649"/>
        <v>0</v>
      </c>
      <c r="AS339">
        <f t="shared" si="649"/>
        <v>0</v>
      </c>
      <c r="AT339">
        <f t="shared" si="649"/>
        <v>0</v>
      </c>
      <c r="AU339">
        <f t="shared" si="649"/>
        <v>0</v>
      </c>
      <c r="BK339" s="340" t="str">
        <f>IF(ISNA(HLOOKUP(MAX($AY340:$BJ340),$AY340:$BJ341,2,FALSE)),"",IF(R340&gt;0,IF(COUNTIF($AY340:$BJ340,MAX($AY340:$BJ340))&gt;1,HLOOKUP(MAX($AY340:$BJ340),$AY340:$BJ341,2),HLOOKUP(MAX($AY340:$BJ340),$AY340:$BJ341,2,FALSE)),""))</f>
        <v/>
      </c>
      <c r="BL339" s="34">
        <f>IF(E341="",0,IF($Q341=E341,IF(COUNTIF(E341:$P341,E341)&gt;$R340,E339,$Q339),E339))</f>
        <v>0</v>
      </c>
      <c r="BM339" s="34">
        <f>IF(F341="",0,IF($Q341=F341,IF(COUNTIF(F341:$P341,F341)&gt;$R340,F339,$Q339),F339))</f>
        <v>0</v>
      </c>
      <c r="BN339" s="34">
        <f>IF(G341="",0,IF($Q341=G341,IF(COUNTIF(G341:$P341,G341)&gt;$R340,G339,$Q339),G339))</f>
        <v>0</v>
      </c>
      <c r="BO339" s="34">
        <f>IF(H341="",0,IF($Q341=H341,IF(COUNTIF(H341:$P341,H341)&gt;$R340,H339,$Q339),H339))</f>
        <v>0</v>
      </c>
      <c r="BP339" s="34">
        <f>IF(I341="",0,IF($Q341=I341,IF(COUNTIF(I341:$P341,I341)&gt;$R340,I339,$Q339),I339))</f>
        <v>0</v>
      </c>
      <c r="BQ339" s="34">
        <f>IF(J341="",0,IF($Q341=J341,IF(COUNTIF(J341:$P341,J341)&gt;$R340,J339,$Q339),J339))</f>
        <v>0</v>
      </c>
      <c r="BR339" s="34">
        <f>IF(K341="",0,IF($Q341=K341,IF(COUNTIF(K341:$P341,K341)&gt;$R340,K339,$Q339),K339))</f>
        <v>0</v>
      </c>
      <c r="BS339" s="34">
        <f>IF(L341="",0,IF($Q341=L341,IF(COUNTIF(L341:$P341,L341)&gt;$R340,L339,$Q339),L339))</f>
        <v>0</v>
      </c>
      <c r="BT339" s="34">
        <f>IF(M341="",0,IF($Q341=M341,IF(COUNTIF(M341:$P341,M341)&gt;$R340,M339,$Q339),M339))</f>
        <v>0</v>
      </c>
      <c r="BU339" s="34">
        <f>IF(N341="",0,IF($Q341=N341,IF(COUNTIF(N341:$P341,N341)&gt;$R340,N339,$Q339),N339))</f>
        <v>0</v>
      </c>
      <c r="BV339" s="34">
        <f>IF(O341="",0,IF($Q341=O341,IF(COUNTIF(O341:$P341,O341)&gt;$R340,O339,$Q339),O339))</f>
        <v>0</v>
      </c>
      <c r="BW339" s="34">
        <f>IF(P341="",0,IF($Q341=P341,IF(COUNTIF(P341:$P341,P341)&gt;$R340,P339,$Q339),P339))</f>
        <v>0</v>
      </c>
      <c r="BX339">
        <f>IF(P339="",IF(O339="",IF(N339="",IF(M339="",IF(L339="",IF(K339="",IF(J339="",IF(I339="",H339,I339),J339),K339),L339),M339),N339),O339),P339)</f>
        <v>0</v>
      </c>
    </row>
    <row r="340" spans="1:76" ht="12.75" customHeight="1" x14ac:dyDescent="0.2">
      <c r="A340" s="348"/>
      <c r="B340" s="351"/>
      <c r="C340" s="345"/>
      <c r="D340" s="176" t="s">
        <v>42</v>
      </c>
      <c r="E340" s="252"/>
      <c r="F340" s="252"/>
      <c r="G340" s="252"/>
      <c r="H340" s="252"/>
      <c r="I340" s="252"/>
      <c r="J340" s="252"/>
      <c r="K340" s="252"/>
      <c r="L340" s="252"/>
      <c r="M340" s="175"/>
      <c r="N340" s="175"/>
      <c r="O340" s="175"/>
      <c r="P340" s="175"/>
      <c r="Q340" s="183"/>
      <c r="R340" s="35">
        <f>IF(R339&lt;15,0,IF(R339&lt;30,1,IF(R339&lt;45,2,3)))</f>
        <v>0</v>
      </c>
      <c r="S340" s="342"/>
      <c r="AY340" t="str">
        <f t="shared" ref="AY340:BJ340" si="650">IF(AY341="","",COUNTIF($E341:$P341,AY341))</f>
        <v/>
      </c>
      <c r="AZ340" t="str">
        <f t="shared" si="650"/>
        <v/>
      </c>
      <c r="BA340" t="str">
        <f t="shared" si="650"/>
        <v/>
      </c>
      <c r="BB340" t="str">
        <f t="shared" si="650"/>
        <v/>
      </c>
      <c r="BC340" t="str">
        <f t="shared" si="650"/>
        <v/>
      </c>
      <c r="BD340" t="str">
        <f t="shared" si="650"/>
        <v/>
      </c>
      <c r="BE340" t="str">
        <f t="shared" si="650"/>
        <v/>
      </c>
      <c r="BF340" t="str">
        <f t="shared" si="650"/>
        <v/>
      </c>
      <c r="BG340" t="str">
        <f t="shared" si="650"/>
        <v/>
      </c>
      <c r="BH340" t="str">
        <f t="shared" si="650"/>
        <v/>
      </c>
      <c r="BI340" t="str">
        <f t="shared" si="650"/>
        <v/>
      </c>
      <c r="BJ340" t="str">
        <f t="shared" si="650"/>
        <v/>
      </c>
      <c r="BK340" s="340"/>
      <c r="BL340" s="34">
        <f>IF($Q341=E341,IF(COUNTIF(E341:$P341,E341)&gt;$R340,E340,$Q340),E340)</f>
        <v>0</v>
      </c>
      <c r="BM340" s="34">
        <f>IF($Q341=F341,IF(COUNTIF(F341:$P341,F341)&gt;$R340,F340,$Q340),F340)</f>
        <v>0</v>
      </c>
      <c r="BN340" s="34">
        <f>IF($Q341=G341,IF(COUNTIF(G341:$P341,G341)&gt;$R340,G340,$Q340),G340)</f>
        <v>0</v>
      </c>
      <c r="BO340" s="34">
        <f>IF($Q341=H341,IF(COUNTIF(H341:$P341,H341)&gt;$R340,H340,$Q340),H340)</f>
        <v>0</v>
      </c>
      <c r="BP340" s="34">
        <f>IF($Q341=I341,IF(COUNTIF(I341:$P341,I341)&gt;$R340,I340,$Q340),I340)</f>
        <v>0</v>
      </c>
      <c r="BQ340" s="34">
        <f>IF($Q341=J341,IF(COUNTIF(J341:$P341,J341)&gt;$R340,J340,$Q340),J340)</f>
        <v>0</v>
      </c>
      <c r="BR340" s="34">
        <f>IF($Q341=K341,IF(COUNTIF(K341:$P341,K341)&gt;$R340,K340,$Q340),K340)</f>
        <v>0</v>
      </c>
      <c r="BS340" s="34">
        <f>IF($Q341=L341,IF(COUNTIF(L341:$P341,L341)&gt;$R340,L340,$Q340),L340)</f>
        <v>0</v>
      </c>
      <c r="BT340" s="34">
        <f>IF($Q341=M341,IF(COUNTIF(M341:$P341,M341)&gt;$R340,M340,$Q340),M340)</f>
        <v>0</v>
      </c>
      <c r="BU340" s="34">
        <f>IF($Q341=N341,IF(COUNTIF(N341:$P341,N341)&gt;$R340,N340,$Q340),N340)</f>
        <v>0</v>
      </c>
      <c r="BV340" s="34">
        <f>IF($Q341=O341,IF(COUNTIF(O341:$P341,O341)&gt;$R340,O340,$Q340),O340)</f>
        <v>0</v>
      </c>
      <c r="BW340" s="34">
        <f>IF($Q341=P341,IF(COUNTIF(P341:$P341,P341)&gt;$R340,P340,$Q340),P340)</f>
        <v>0</v>
      </c>
      <c r="BX340" t="str">
        <f>IF(BX339="",IF(G339="",IF(F339="",E339,F339),G339),"")</f>
        <v/>
      </c>
    </row>
    <row r="341" spans="1:76" ht="12.75" customHeight="1" x14ac:dyDescent="0.2">
      <c r="A341" s="349"/>
      <c r="B341" s="352"/>
      <c r="C341" s="346"/>
      <c r="D341" s="177" t="s">
        <v>44</v>
      </c>
      <c r="E341" s="252" t="str">
        <f t="shared" ref="E341:P341" si="651">IF(E339&gt;0,1,"")</f>
        <v/>
      </c>
      <c r="F341" s="252" t="str">
        <f t="shared" si="651"/>
        <v/>
      </c>
      <c r="G341" s="252" t="str">
        <f t="shared" si="651"/>
        <v/>
      </c>
      <c r="H341" s="252" t="str">
        <f t="shared" si="651"/>
        <v/>
      </c>
      <c r="I341" s="252" t="str">
        <f t="shared" si="651"/>
        <v/>
      </c>
      <c r="J341" s="252" t="str">
        <f t="shared" si="651"/>
        <v/>
      </c>
      <c r="K341" s="252" t="str">
        <f t="shared" si="651"/>
        <v/>
      </c>
      <c r="L341" s="252" t="str">
        <f t="shared" si="651"/>
        <v/>
      </c>
      <c r="M341" s="175" t="str">
        <f t="shared" si="651"/>
        <v/>
      </c>
      <c r="N341" s="175" t="str">
        <f t="shared" si="651"/>
        <v/>
      </c>
      <c r="O341" s="175" t="str">
        <f t="shared" si="651"/>
        <v/>
      </c>
      <c r="P341" s="175" t="str">
        <f t="shared" si="651"/>
        <v/>
      </c>
      <c r="Q341" s="184" t="str">
        <f>IF(BK339="","",BK339)</f>
        <v/>
      </c>
      <c r="R341" s="38" t="str">
        <f>IF(BK339="","",BK339)</f>
        <v/>
      </c>
      <c r="S341" s="343"/>
      <c r="AY341" t="str">
        <f>IF(E341="","",E341)</f>
        <v/>
      </c>
      <c r="AZ341" t="str">
        <f>IF(OR(E341=F341,COUNTIF($AY341:AY341,F341)&gt;0),"",F341)</f>
        <v/>
      </c>
      <c r="BA341" t="str">
        <f>IF(OR(F341=G341,COUNTIF($AY341:AZ341,G341)&gt;0),"",G341)</f>
        <v/>
      </c>
      <c r="BB341" t="str">
        <f>IF(OR(G341=H341,COUNTIF($AY341:BA341,H341)&gt;0),"",H341)</f>
        <v/>
      </c>
      <c r="BC341" t="str">
        <f>IF(OR(H341=I341,COUNTIF($AY341:BB341,I341)&gt;0),"",I341)</f>
        <v/>
      </c>
      <c r="BD341" t="str">
        <f>IF(OR(I341=J341,COUNTIF($AY341:BC341,J341)&gt;0),"",J341)</f>
        <v/>
      </c>
      <c r="BE341" t="str">
        <f>IF(OR(J341=K341,COUNTIF($AY341:BD341,K341)&gt;0),"",K341)</f>
        <v/>
      </c>
      <c r="BF341" t="str">
        <f>IF(OR(K341=L341,COUNTIF($AY341:BE341,L341)&gt;0),"",L341)</f>
        <v/>
      </c>
      <c r="BG341" t="str">
        <f>IF(OR(L341=M341,COUNTIF($AY341:BF341,M341)&gt;0),"",M341)</f>
        <v/>
      </c>
      <c r="BH341" t="str">
        <f>IF(OR(M341=N341,COUNTIF($AY341:BG341,N341)&gt;0),"",N341)</f>
        <v/>
      </c>
      <c r="BI341" t="str">
        <f>IF(OR(N341=O341,COUNTIF($AY341:BH341,O341)&gt;0),"",O341)</f>
        <v/>
      </c>
      <c r="BJ341" t="str">
        <f>IF(OR(O341=P341,COUNTIF($AY341:BI341,P341)&gt;0),"",P341)</f>
        <v/>
      </c>
      <c r="BK341" s="340"/>
      <c r="BL341" s="34" t="str">
        <f>IF($Q341=E341,IF(COUNTIF(E341:$P341,E341)&gt;$R340,E341,$Q341),E341)</f>
        <v/>
      </c>
      <c r="BM341" s="34" t="str">
        <f>IF($Q341=F341,IF(COUNTIF(F341:$P341,F341)&gt;$R340,F341,$Q341),F341)</f>
        <v/>
      </c>
      <c r="BN341" s="34" t="str">
        <f>IF($Q341=G341,IF(COUNTIF(G341:$P341,G341)&gt;$R340,G341,$Q341),G341)</f>
        <v/>
      </c>
      <c r="BO341" s="34" t="str">
        <f>IF($Q341=H341,IF(COUNTIF(H341:$P341,H341)&gt;$R340,H341,$Q341),H341)</f>
        <v/>
      </c>
      <c r="BP341" s="34" t="str">
        <f>IF($Q341=I341,IF(COUNTIF(I341:$P341,I341)&gt;$R340,I341,$Q341),I341)</f>
        <v/>
      </c>
      <c r="BQ341" s="34" t="str">
        <f>IF($Q341=J341,IF(COUNTIF(J341:$P341,J341)&gt;$R340,J341,$Q341),J341)</f>
        <v/>
      </c>
      <c r="BR341" s="34" t="str">
        <f>IF($Q341=K341,IF(COUNTIF(K341:$P341,K341)&gt;$R340,K341,$Q341),K341)</f>
        <v/>
      </c>
      <c r="BS341" s="34" t="str">
        <f>IF($Q341=L341,IF(COUNTIF(L341:$P341,L341)&gt;$R340,L341,$Q341),L341)</f>
        <v/>
      </c>
      <c r="BT341" s="34" t="str">
        <f>IF($Q341=M341,IF(COUNTIF(M341:$P341,M341)&gt;$R340,M341,$Q341),M341)</f>
        <v/>
      </c>
      <c r="BU341" s="34" t="str">
        <f>IF($Q341=N341,IF(COUNTIF(N341:$P341,N341)&gt;$R340,N341,$Q341),N341)</f>
        <v/>
      </c>
      <c r="BV341" s="34" t="str">
        <f>IF($Q341=O341,IF(COUNTIF(O341:$P341,O341)&gt;$R340,O341,$Q341),O341)</f>
        <v/>
      </c>
      <c r="BW341" s="34" t="str">
        <f>IF($Q341=P341,IF(COUNTIF(P341:$P341,P341)&gt;$R340,P341,$Q341),P341)</f>
        <v/>
      </c>
      <c r="BX341" t="str">
        <f>IF(BX339&gt;0,BX339,BX340)</f>
        <v/>
      </c>
    </row>
    <row r="342" spans="1:76" ht="12.75" customHeight="1" x14ac:dyDescent="0.2">
      <c r="A342" s="347">
        <v>114</v>
      </c>
      <c r="B342" s="350"/>
      <c r="C342" s="344"/>
      <c r="D342" s="176" t="s">
        <v>38</v>
      </c>
      <c r="E342" s="252"/>
      <c r="F342" s="252"/>
      <c r="G342" s="252"/>
      <c r="H342" s="252"/>
      <c r="I342" s="252"/>
      <c r="J342" s="252"/>
      <c r="K342" s="252"/>
      <c r="L342" s="252"/>
      <c r="M342" s="175"/>
      <c r="N342" s="175"/>
      <c r="O342" s="175"/>
      <c r="P342" s="175"/>
      <c r="Q342" s="183" t="str">
        <f>IF(BK342="","",BX344)</f>
        <v/>
      </c>
      <c r="R342" s="172"/>
      <c r="S342" s="341" t="str">
        <f>IF((COUNTBLANK(E342:Q342)+COUNTBLANK(E343:Q343)+COUNTBLANK(E344:Q344))/3=COUNTBLANK(E342:Q342),"","Bitte alle drei Zeilen ausfüllen")</f>
        <v/>
      </c>
      <c r="W342">
        <f t="shared" ref="W342:AH342" si="652">IF(E342=4.5,E343,0)</f>
        <v>0</v>
      </c>
      <c r="X342">
        <f t="shared" si="652"/>
        <v>0</v>
      </c>
      <c r="Y342">
        <f t="shared" si="652"/>
        <v>0</v>
      </c>
      <c r="Z342">
        <f t="shared" si="652"/>
        <v>0</v>
      </c>
      <c r="AA342">
        <f t="shared" si="652"/>
        <v>0</v>
      </c>
      <c r="AB342">
        <f t="shared" si="652"/>
        <v>0</v>
      </c>
      <c r="AC342">
        <f t="shared" si="652"/>
        <v>0</v>
      </c>
      <c r="AD342">
        <f t="shared" si="652"/>
        <v>0</v>
      </c>
      <c r="AE342">
        <f t="shared" si="652"/>
        <v>0</v>
      </c>
      <c r="AF342">
        <f t="shared" si="652"/>
        <v>0</v>
      </c>
      <c r="AG342">
        <f t="shared" si="652"/>
        <v>0</v>
      </c>
      <c r="AH342">
        <f t="shared" si="652"/>
        <v>0</v>
      </c>
      <c r="AJ342">
        <f t="shared" ref="AJ342:AU342" si="653">IF(E342=4.5,1,0)</f>
        <v>0</v>
      </c>
      <c r="AK342">
        <f t="shared" si="653"/>
        <v>0</v>
      </c>
      <c r="AL342">
        <f t="shared" si="653"/>
        <v>0</v>
      </c>
      <c r="AM342">
        <f t="shared" si="653"/>
        <v>0</v>
      </c>
      <c r="AN342">
        <f t="shared" si="653"/>
        <v>0</v>
      </c>
      <c r="AO342">
        <f t="shared" si="653"/>
        <v>0</v>
      </c>
      <c r="AP342">
        <f t="shared" si="653"/>
        <v>0</v>
      </c>
      <c r="AQ342">
        <f t="shared" si="653"/>
        <v>0</v>
      </c>
      <c r="AR342">
        <f t="shared" si="653"/>
        <v>0</v>
      </c>
      <c r="AS342">
        <f t="shared" si="653"/>
        <v>0</v>
      </c>
      <c r="AT342">
        <f t="shared" si="653"/>
        <v>0</v>
      </c>
      <c r="AU342">
        <f t="shared" si="653"/>
        <v>0</v>
      </c>
      <c r="BK342" s="340" t="str">
        <f>IF(ISNA(HLOOKUP(MAX($AY343:$BJ343),$AY343:$BJ344,2,FALSE)),"",IF(R343&gt;0,IF(COUNTIF($AY343:$BJ343,MAX($AY343:$BJ343))&gt;1,HLOOKUP(MAX($AY343:$BJ343),$AY343:$BJ344,2),HLOOKUP(MAX($AY343:$BJ343),$AY343:$BJ344,2,FALSE)),""))</f>
        <v/>
      </c>
      <c r="BL342" s="34">
        <f>IF(E344="",0,IF($Q344=E344,IF(COUNTIF(E344:$P344,E344)&gt;$R343,E342,$Q342),E342))</f>
        <v>0</v>
      </c>
      <c r="BM342" s="34">
        <f>IF(F344="",0,IF($Q344=F344,IF(COUNTIF(F344:$P344,F344)&gt;$R343,F342,$Q342),F342))</f>
        <v>0</v>
      </c>
      <c r="BN342" s="34">
        <f>IF(G344="",0,IF($Q344=G344,IF(COUNTIF(G344:$P344,G344)&gt;$R343,G342,$Q342),G342))</f>
        <v>0</v>
      </c>
      <c r="BO342" s="34">
        <f>IF(H344="",0,IF($Q344=H344,IF(COUNTIF(H344:$P344,H344)&gt;$R343,H342,$Q342),H342))</f>
        <v>0</v>
      </c>
      <c r="BP342" s="34">
        <f>IF(I344="",0,IF($Q344=I344,IF(COUNTIF(I344:$P344,I344)&gt;$R343,I342,$Q342),I342))</f>
        <v>0</v>
      </c>
      <c r="BQ342" s="34">
        <f>IF(J344="",0,IF($Q344=J344,IF(COUNTIF(J344:$P344,J344)&gt;$R343,J342,$Q342),J342))</f>
        <v>0</v>
      </c>
      <c r="BR342" s="34">
        <f>IF(K344="",0,IF($Q344=K344,IF(COUNTIF(K344:$P344,K344)&gt;$R343,K342,$Q342),K342))</f>
        <v>0</v>
      </c>
      <c r="BS342" s="34">
        <f>IF(L344="",0,IF($Q344=L344,IF(COUNTIF(L344:$P344,L344)&gt;$R343,L342,$Q342),L342))</f>
        <v>0</v>
      </c>
      <c r="BT342" s="34">
        <f>IF(M344="",0,IF($Q344=M344,IF(COUNTIF(M344:$P344,M344)&gt;$R343,M342,$Q342),M342))</f>
        <v>0</v>
      </c>
      <c r="BU342" s="34">
        <f>IF(N344="",0,IF($Q344=N344,IF(COUNTIF(N344:$P344,N344)&gt;$R343,N342,$Q342),N342))</f>
        <v>0</v>
      </c>
      <c r="BV342" s="34">
        <f>IF(O344="",0,IF($Q344=O344,IF(COUNTIF(O344:$P344,O344)&gt;$R343,O342,$Q342),O342))</f>
        <v>0</v>
      </c>
      <c r="BW342" s="34">
        <f>IF(P344="",0,IF($Q344=P344,IF(COUNTIF(P344:$P344,P344)&gt;$R343,P342,$Q342),P342))</f>
        <v>0</v>
      </c>
      <c r="BX342">
        <f>IF(P342="",IF(O342="",IF(N342="",IF(M342="",IF(L342="",IF(K342="",IF(J342="",IF(I342="",H342,I342),J342),K342),L342),M342),N342),O342),P342)</f>
        <v>0</v>
      </c>
    </row>
    <row r="343" spans="1:76" ht="12.75" customHeight="1" x14ac:dyDescent="0.2">
      <c r="A343" s="348"/>
      <c r="B343" s="351"/>
      <c r="C343" s="345"/>
      <c r="D343" s="176" t="s">
        <v>42</v>
      </c>
      <c r="E343" s="252"/>
      <c r="F343" s="252"/>
      <c r="G343" s="252"/>
      <c r="H343" s="252"/>
      <c r="I343" s="252"/>
      <c r="J343" s="252"/>
      <c r="K343" s="252"/>
      <c r="L343" s="252"/>
      <c r="M343" s="175"/>
      <c r="N343" s="175"/>
      <c r="O343" s="175"/>
      <c r="P343" s="175"/>
      <c r="Q343" s="183"/>
      <c r="R343" s="35">
        <f>IF(R342&lt;15,0,IF(R342&lt;30,1,IF(R342&lt;45,2,3)))</f>
        <v>0</v>
      </c>
      <c r="S343" s="342"/>
      <c r="AY343" t="str">
        <f t="shared" ref="AY343:BJ343" si="654">IF(AY344="","",COUNTIF($E344:$P344,AY344))</f>
        <v/>
      </c>
      <c r="AZ343" t="str">
        <f t="shared" si="654"/>
        <v/>
      </c>
      <c r="BA343" t="str">
        <f t="shared" si="654"/>
        <v/>
      </c>
      <c r="BB343" t="str">
        <f t="shared" si="654"/>
        <v/>
      </c>
      <c r="BC343" t="str">
        <f t="shared" si="654"/>
        <v/>
      </c>
      <c r="BD343" t="str">
        <f t="shared" si="654"/>
        <v/>
      </c>
      <c r="BE343" t="str">
        <f t="shared" si="654"/>
        <v/>
      </c>
      <c r="BF343" t="str">
        <f t="shared" si="654"/>
        <v/>
      </c>
      <c r="BG343" t="str">
        <f t="shared" si="654"/>
        <v/>
      </c>
      <c r="BH343" t="str">
        <f t="shared" si="654"/>
        <v/>
      </c>
      <c r="BI343" t="str">
        <f t="shared" si="654"/>
        <v/>
      </c>
      <c r="BJ343" t="str">
        <f t="shared" si="654"/>
        <v/>
      </c>
      <c r="BK343" s="340"/>
      <c r="BL343" s="34">
        <f>IF($Q344=E344,IF(COUNTIF(E344:$P344,E344)&gt;$R343,E343,$Q343),E343)</f>
        <v>0</v>
      </c>
      <c r="BM343" s="34">
        <f>IF($Q344=F344,IF(COUNTIF(F344:$P344,F344)&gt;$R343,F343,$Q343),F343)</f>
        <v>0</v>
      </c>
      <c r="BN343" s="34">
        <f>IF($Q344=G344,IF(COUNTIF(G344:$P344,G344)&gt;$R343,G343,$Q343),G343)</f>
        <v>0</v>
      </c>
      <c r="BO343" s="34">
        <f>IF($Q344=H344,IF(COUNTIF(H344:$P344,H344)&gt;$R343,H343,$Q343),H343)</f>
        <v>0</v>
      </c>
      <c r="BP343" s="34">
        <f>IF($Q344=I344,IF(COUNTIF(I344:$P344,I344)&gt;$R343,I343,$Q343),I343)</f>
        <v>0</v>
      </c>
      <c r="BQ343" s="34">
        <f>IF($Q344=J344,IF(COUNTIF(J344:$P344,J344)&gt;$R343,J343,$Q343),J343)</f>
        <v>0</v>
      </c>
      <c r="BR343" s="34">
        <f>IF($Q344=K344,IF(COUNTIF(K344:$P344,K344)&gt;$R343,K343,$Q343),K343)</f>
        <v>0</v>
      </c>
      <c r="BS343" s="34">
        <f>IF($Q344=L344,IF(COUNTIF(L344:$P344,L344)&gt;$R343,L343,$Q343),L343)</f>
        <v>0</v>
      </c>
      <c r="BT343" s="34">
        <f>IF($Q344=M344,IF(COUNTIF(M344:$P344,M344)&gt;$R343,M343,$Q343),M343)</f>
        <v>0</v>
      </c>
      <c r="BU343" s="34">
        <f>IF($Q344=N344,IF(COUNTIF(N344:$P344,N344)&gt;$R343,N343,$Q343),N343)</f>
        <v>0</v>
      </c>
      <c r="BV343" s="34">
        <f>IF($Q344=O344,IF(COUNTIF(O344:$P344,O344)&gt;$R343,O343,$Q343),O343)</f>
        <v>0</v>
      </c>
      <c r="BW343" s="34">
        <f>IF($Q344=P344,IF(COUNTIF(P344:$P344,P344)&gt;$R343,P343,$Q343),P343)</f>
        <v>0</v>
      </c>
      <c r="BX343" t="str">
        <f>IF(BX342="",IF(G342="",IF(F342="",E342,F342),G342),"")</f>
        <v/>
      </c>
    </row>
    <row r="344" spans="1:76" ht="12.75" customHeight="1" x14ac:dyDescent="0.2">
      <c r="A344" s="349"/>
      <c r="B344" s="352"/>
      <c r="C344" s="346"/>
      <c r="D344" s="177" t="s">
        <v>44</v>
      </c>
      <c r="E344" s="252" t="str">
        <f t="shared" ref="E344:P344" si="655">IF(E342&gt;0,1,"")</f>
        <v/>
      </c>
      <c r="F344" s="252" t="str">
        <f t="shared" si="655"/>
        <v/>
      </c>
      <c r="G344" s="252" t="str">
        <f t="shared" si="655"/>
        <v/>
      </c>
      <c r="H344" s="252" t="str">
        <f t="shared" si="655"/>
        <v/>
      </c>
      <c r="I344" s="252" t="str">
        <f t="shared" si="655"/>
        <v/>
      </c>
      <c r="J344" s="252" t="str">
        <f t="shared" si="655"/>
        <v/>
      </c>
      <c r="K344" s="252" t="str">
        <f t="shared" si="655"/>
        <v/>
      </c>
      <c r="L344" s="252" t="str">
        <f t="shared" si="655"/>
        <v/>
      </c>
      <c r="M344" s="175" t="str">
        <f t="shared" si="655"/>
        <v/>
      </c>
      <c r="N344" s="175" t="str">
        <f t="shared" si="655"/>
        <v/>
      </c>
      <c r="O344" s="175" t="str">
        <f t="shared" si="655"/>
        <v/>
      </c>
      <c r="P344" s="175" t="str">
        <f t="shared" si="655"/>
        <v/>
      </c>
      <c r="Q344" s="184" t="str">
        <f>IF(BK342="","",BK342)</f>
        <v/>
      </c>
      <c r="R344" s="38" t="str">
        <f>IF(BK342="","",BK342)</f>
        <v/>
      </c>
      <c r="S344" s="343"/>
      <c r="AY344" t="str">
        <f>IF(E344="","",E344)</f>
        <v/>
      </c>
      <c r="AZ344" t="str">
        <f>IF(OR(E344=F344,COUNTIF($AY344:AY344,F344)&gt;0),"",F344)</f>
        <v/>
      </c>
      <c r="BA344" t="str">
        <f>IF(OR(F344=G344,COUNTIF($AY344:AZ344,G344)&gt;0),"",G344)</f>
        <v/>
      </c>
      <c r="BB344" t="str">
        <f>IF(OR(G344=H344,COUNTIF($AY344:BA344,H344)&gt;0),"",H344)</f>
        <v/>
      </c>
      <c r="BC344" t="str">
        <f>IF(OR(H344=I344,COUNTIF($AY344:BB344,I344)&gt;0),"",I344)</f>
        <v/>
      </c>
      <c r="BD344" t="str">
        <f>IF(OR(I344=J344,COUNTIF($AY344:BC344,J344)&gt;0),"",J344)</f>
        <v/>
      </c>
      <c r="BE344" t="str">
        <f>IF(OR(J344=K344,COUNTIF($AY344:BD344,K344)&gt;0),"",K344)</f>
        <v/>
      </c>
      <c r="BF344" t="str">
        <f>IF(OR(K344=L344,COUNTIF($AY344:BE344,L344)&gt;0),"",L344)</f>
        <v/>
      </c>
      <c r="BG344" t="str">
        <f>IF(OR(L344=M344,COUNTIF($AY344:BF344,M344)&gt;0),"",M344)</f>
        <v/>
      </c>
      <c r="BH344" t="str">
        <f>IF(OR(M344=N344,COUNTIF($AY344:BG344,N344)&gt;0),"",N344)</f>
        <v/>
      </c>
      <c r="BI344" t="str">
        <f>IF(OR(N344=O344,COUNTIF($AY344:BH344,O344)&gt;0),"",O344)</f>
        <v/>
      </c>
      <c r="BJ344" t="str">
        <f>IF(OR(O344=P344,COUNTIF($AY344:BI344,P344)&gt;0),"",P344)</f>
        <v/>
      </c>
      <c r="BK344" s="340"/>
      <c r="BL344" s="34" t="str">
        <f>IF($Q344=E344,IF(COUNTIF(E344:$P344,E344)&gt;$R343,E344,$Q344),E344)</f>
        <v/>
      </c>
      <c r="BM344" s="34" t="str">
        <f>IF($Q344=F344,IF(COUNTIF(F344:$P344,F344)&gt;$R343,F344,$Q344),F344)</f>
        <v/>
      </c>
      <c r="BN344" s="34" t="str">
        <f>IF($Q344=G344,IF(COUNTIF(G344:$P344,G344)&gt;$R343,G344,$Q344),G344)</f>
        <v/>
      </c>
      <c r="BO344" s="34" t="str">
        <f>IF($Q344=H344,IF(COUNTIF(H344:$P344,H344)&gt;$R343,H344,$Q344),H344)</f>
        <v/>
      </c>
      <c r="BP344" s="34" t="str">
        <f>IF($Q344=I344,IF(COUNTIF(I344:$P344,I344)&gt;$R343,I344,$Q344),I344)</f>
        <v/>
      </c>
      <c r="BQ344" s="34" t="str">
        <f>IF($Q344=J344,IF(COUNTIF(J344:$P344,J344)&gt;$R343,J344,$Q344),J344)</f>
        <v/>
      </c>
      <c r="BR344" s="34" t="str">
        <f>IF($Q344=K344,IF(COUNTIF(K344:$P344,K344)&gt;$R343,K344,$Q344),K344)</f>
        <v/>
      </c>
      <c r="BS344" s="34" t="str">
        <f>IF($Q344=L344,IF(COUNTIF(L344:$P344,L344)&gt;$R343,L344,$Q344),L344)</f>
        <v/>
      </c>
      <c r="BT344" s="34" t="str">
        <f>IF($Q344=M344,IF(COUNTIF(M344:$P344,M344)&gt;$R343,M344,$Q344),M344)</f>
        <v/>
      </c>
      <c r="BU344" s="34" t="str">
        <f>IF($Q344=N344,IF(COUNTIF(N344:$P344,N344)&gt;$R343,N344,$Q344),N344)</f>
        <v/>
      </c>
      <c r="BV344" s="34" t="str">
        <f>IF($Q344=O344,IF(COUNTIF(O344:$P344,O344)&gt;$R343,O344,$Q344),O344)</f>
        <v/>
      </c>
      <c r="BW344" s="34" t="str">
        <f>IF($Q344=P344,IF(COUNTIF(P344:$P344,P344)&gt;$R343,P344,$Q344),P344)</f>
        <v/>
      </c>
      <c r="BX344" t="str">
        <f>IF(BX342&gt;0,BX342,BX343)</f>
        <v/>
      </c>
    </row>
    <row r="345" spans="1:76" ht="12.75" customHeight="1" x14ac:dyDescent="0.2">
      <c r="A345" s="347">
        <v>115</v>
      </c>
      <c r="B345" s="350"/>
      <c r="C345" s="344"/>
      <c r="D345" s="176" t="s">
        <v>38</v>
      </c>
      <c r="E345" s="252"/>
      <c r="F345" s="252"/>
      <c r="G345" s="252"/>
      <c r="H345" s="252"/>
      <c r="I345" s="252"/>
      <c r="J345" s="252"/>
      <c r="K345" s="252"/>
      <c r="L345" s="252"/>
      <c r="M345" s="175"/>
      <c r="N345" s="175"/>
      <c r="O345" s="175"/>
      <c r="P345" s="175"/>
      <c r="Q345" s="183" t="str">
        <f>IF(BK345="","",BX347)</f>
        <v/>
      </c>
      <c r="R345" s="172"/>
      <c r="S345" s="341" t="str">
        <f>IF((COUNTBLANK(E345:Q345)+COUNTBLANK(E346:Q346)+COUNTBLANK(E347:Q347))/3=COUNTBLANK(E345:Q345),"","Bitte alle drei Zeilen ausfüllen")</f>
        <v/>
      </c>
      <c r="W345">
        <f t="shared" ref="W345:AH345" si="656">IF(E345=4.5,E346,0)</f>
        <v>0</v>
      </c>
      <c r="X345">
        <f t="shared" si="656"/>
        <v>0</v>
      </c>
      <c r="Y345">
        <f t="shared" si="656"/>
        <v>0</v>
      </c>
      <c r="Z345">
        <f t="shared" si="656"/>
        <v>0</v>
      </c>
      <c r="AA345">
        <f t="shared" si="656"/>
        <v>0</v>
      </c>
      <c r="AB345">
        <f t="shared" si="656"/>
        <v>0</v>
      </c>
      <c r="AC345">
        <f t="shared" si="656"/>
        <v>0</v>
      </c>
      <c r="AD345">
        <f t="shared" si="656"/>
        <v>0</v>
      </c>
      <c r="AE345">
        <f t="shared" si="656"/>
        <v>0</v>
      </c>
      <c r="AF345">
        <f t="shared" si="656"/>
        <v>0</v>
      </c>
      <c r="AG345">
        <f t="shared" si="656"/>
        <v>0</v>
      </c>
      <c r="AH345">
        <f t="shared" si="656"/>
        <v>0</v>
      </c>
      <c r="AJ345">
        <f t="shared" ref="AJ345:AU345" si="657">IF(E345=4.5,1,0)</f>
        <v>0</v>
      </c>
      <c r="AK345">
        <f t="shared" si="657"/>
        <v>0</v>
      </c>
      <c r="AL345">
        <f t="shared" si="657"/>
        <v>0</v>
      </c>
      <c r="AM345">
        <f t="shared" si="657"/>
        <v>0</v>
      </c>
      <c r="AN345">
        <f t="shared" si="657"/>
        <v>0</v>
      </c>
      <c r="AO345">
        <f t="shared" si="657"/>
        <v>0</v>
      </c>
      <c r="AP345">
        <f t="shared" si="657"/>
        <v>0</v>
      </c>
      <c r="AQ345">
        <f t="shared" si="657"/>
        <v>0</v>
      </c>
      <c r="AR345">
        <f t="shared" si="657"/>
        <v>0</v>
      </c>
      <c r="AS345">
        <f t="shared" si="657"/>
        <v>0</v>
      </c>
      <c r="AT345">
        <f t="shared" si="657"/>
        <v>0</v>
      </c>
      <c r="AU345">
        <f t="shared" si="657"/>
        <v>0</v>
      </c>
      <c r="BK345" s="340" t="str">
        <f>IF(ISNA(HLOOKUP(MAX($AY346:$BJ346),$AY346:$BJ347,2,FALSE)),"",IF(R346&gt;0,IF(COUNTIF($AY346:$BJ346,MAX($AY346:$BJ346))&gt;1,HLOOKUP(MAX($AY346:$BJ346),$AY346:$BJ347,2),HLOOKUP(MAX($AY346:$BJ346),$AY346:$BJ347,2,FALSE)),""))</f>
        <v/>
      </c>
      <c r="BL345" s="34">
        <f>IF(E347="",0,IF($Q347=E347,IF(COUNTIF(E347:$P347,E347)&gt;$R346,E345,$Q345),E345))</f>
        <v>0</v>
      </c>
      <c r="BM345" s="34">
        <f>IF(F347="",0,IF($Q347=F347,IF(COUNTIF(F347:$P347,F347)&gt;$R346,F345,$Q345),F345))</f>
        <v>0</v>
      </c>
      <c r="BN345" s="34">
        <f>IF(G347="",0,IF($Q347=G347,IF(COUNTIF(G347:$P347,G347)&gt;$R346,G345,$Q345),G345))</f>
        <v>0</v>
      </c>
      <c r="BO345" s="34">
        <f>IF(H347="",0,IF($Q347=H347,IF(COUNTIF(H347:$P347,H347)&gt;$R346,H345,$Q345),H345))</f>
        <v>0</v>
      </c>
      <c r="BP345" s="34">
        <f>IF(I347="",0,IF($Q347=I347,IF(COUNTIF(I347:$P347,I347)&gt;$R346,I345,$Q345),I345))</f>
        <v>0</v>
      </c>
      <c r="BQ345" s="34">
        <f>IF(J347="",0,IF($Q347=J347,IF(COUNTIF(J347:$P347,J347)&gt;$R346,J345,$Q345),J345))</f>
        <v>0</v>
      </c>
      <c r="BR345" s="34">
        <f>IF(K347="",0,IF($Q347=K347,IF(COUNTIF(K347:$P347,K347)&gt;$R346,K345,$Q345),K345))</f>
        <v>0</v>
      </c>
      <c r="BS345" s="34">
        <f>IF(L347="",0,IF($Q347=L347,IF(COUNTIF(L347:$P347,L347)&gt;$R346,L345,$Q345),L345))</f>
        <v>0</v>
      </c>
      <c r="BT345" s="34">
        <f>IF(M347="",0,IF($Q347=M347,IF(COUNTIF(M347:$P347,M347)&gt;$R346,M345,$Q345),M345))</f>
        <v>0</v>
      </c>
      <c r="BU345" s="34">
        <f>IF(N347="",0,IF($Q347=N347,IF(COUNTIF(N347:$P347,N347)&gt;$R346,N345,$Q345),N345))</f>
        <v>0</v>
      </c>
      <c r="BV345" s="34">
        <f>IF(O347="",0,IF($Q347=O347,IF(COUNTIF(O347:$P347,O347)&gt;$R346,O345,$Q345),O345))</f>
        <v>0</v>
      </c>
      <c r="BW345" s="34">
        <f>IF(P347="",0,IF($Q347=P347,IF(COUNTIF(P347:$P347,P347)&gt;$R346,P345,$Q345),P345))</f>
        <v>0</v>
      </c>
      <c r="BX345">
        <f>IF(P345="",IF(O345="",IF(N345="",IF(M345="",IF(L345="",IF(K345="",IF(J345="",IF(I345="",H345,I345),J345),K345),L345),M345),N345),O345),P345)</f>
        <v>0</v>
      </c>
    </row>
    <row r="346" spans="1:76" ht="12.75" customHeight="1" x14ac:dyDescent="0.2">
      <c r="A346" s="348"/>
      <c r="B346" s="351"/>
      <c r="C346" s="345"/>
      <c r="D346" s="176" t="s">
        <v>42</v>
      </c>
      <c r="E346" s="252"/>
      <c r="F346" s="252"/>
      <c r="G346" s="252"/>
      <c r="H346" s="252"/>
      <c r="I346" s="252"/>
      <c r="J346" s="252"/>
      <c r="K346" s="252"/>
      <c r="L346" s="252"/>
      <c r="M346" s="175"/>
      <c r="N346" s="175"/>
      <c r="O346" s="175"/>
      <c r="P346" s="175"/>
      <c r="Q346" s="183"/>
      <c r="R346" s="35">
        <f>IF(R345&lt;15,0,IF(R345&lt;30,1,IF(R345&lt;45,2,3)))</f>
        <v>0</v>
      </c>
      <c r="S346" s="342"/>
      <c r="AY346" t="str">
        <f t="shared" ref="AY346:BJ346" si="658">IF(AY347="","",COUNTIF($E347:$P347,AY347))</f>
        <v/>
      </c>
      <c r="AZ346" t="str">
        <f t="shared" si="658"/>
        <v/>
      </c>
      <c r="BA346" t="str">
        <f t="shared" si="658"/>
        <v/>
      </c>
      <c r="BB346" t="str">
        <f t="shared" si="658"/>
        <v/>
      </c>
      <c r="BC346" t="str">
        <f t="shared" si="658"/>
        <v/>
      </c>
      <c r="BD346" t="str">
        <f t="shared" si="658"/>
        <v/>
      </c>
      <c r="BE346" t="str">
        <f t="shared" si="658"/>
        <v/>
      </c>
      <c r="BF346" t="str">
        <f t="shared" si="658"/>
        <v/>
      </c>
      <c r="BG346" t="str">
        <f t="shared" si="658"/>
        <v/>
      </c>
      <c r="BH346" t="str">
        <f t="shared" si="658"/>
        <v/>
      </c>
      <c r="BI346" t="str">
        <f t="shared" si="658"/>
        <v/>
      </c>
      <c r="BJ346" t="str">
        <f t="shared" si="658"/>
        <v/>
      </c>
      <c r="BK346" s="340"/>
      <c r="BL346" s="34">
        <f>IF($Q347=E347,IF(COUNTIF(E347:$P347,E347)&gt;$R346,E346,$Q346),E346)</f>
        <v>0</v>
      </c>
      <c r="BM346" s="34">
        <f>IF($Q347=F347,IF(COUNTIF(F347:$P347,F347)&gt;$R346,F346,$Q346),F346)</f>
        <v>0</v>
      </c>
      <c r="BN346" s="34">
        <f>IF($Q347=G347,IF(COUNTIF(G347:$P347,G347)&gt;$R346,G346,$Q346),G346)</f>
        <v>0</v>
      </c>
      <c r="BO346" s="34">
        <f>IF($Q347=H347,IF(COUNTIF(H347:$P347,H347)&gt;$R346,H346,$Q346),H346)</f>
        <v>0</v>
      </c>
      <c r="BP346" s="34">
        <f>IF($Q347=I347,IF(COUNTIF(I347:$P347,I347)&gt;$R346,I346,$Q346),I346)</f>
        <v>0</v>
      </c>
      <c r="BQ346" s="34">
        <f>IF($Q347=J347,IF(COUNTIF(J347:$P347,J347)&gt;$R346,J346,$Q346),J346)</f>
        <v>0</v>
      </c>
      <c r="BR346" s="34">
        <f>IF($Q347=K347,IF(COUNTIF(K347:$P347,K347)&gt;$R346,K346,$Q346),K346)</f>
        <v>0</v>
      </c>
      <c r="BS346" s="34">
        <f>IF($Q347=L347,IF(COUNTIF(L347:$P347,L347)&gt;$R346,L346,$Q346),L346)</f>
        <v>0</v>
      </c>
      <c r="BT346" s="34">
        <f>IF($Q347=M347,IF(COUNTIF(M347:$P347,M347)&gt;$R346,M346,$Q346),M346)</f>
        <v>0</v>
      </c>
      <c r="BU346" s="34">
        <f>IF($Q347=N347,IF(COUNTIF(N347:$P347,N347)&gt;$R346,N346,$Q346),N346)</f>
        <v>0</v>
      </c>
      <c r="BV346" s="34">
        <f>IF($Q347=O347,IF(COUNTIF(O347:$P347,O347)&gt;$R346,O346,$Q346),O346)</f>
        <v>0</v>
      </c>
      <c r="BW346" s="34">
        <f>IF($Q347=P347,IF(COUNTIF(P347:$P347,P347)&gt;$R346,P346,$Q346),P346)</f>
        <v>0</v>
      </c>
      <c r="BX346" t="str">
        <f>IF(BX345="",IF(G345="",IF(F345="",E345,F345),G345),"")</f>
        <v/>
      </c>
    </row>
    <row r="347" spans="1:76" ht="12.75" customHeight="1" x14ac:dyDescent="0.2">
      <c r="A347" s="349"/>
      <c r="B347" s="352"/>
      <c r="C347" s="346"/>
      <c r="D347" s="177" t="s">
        <v>44</v>
      </c>
      <c r="E347" s="252" t="str">
        <f t="shared" ref="E347:P347" si="659">IF(E345&gt;0,1,"")</f>
        <v/>
      </c>
      <c r="F347" s="252" t="str">
        <f t="shared" si="659"/>
        <v/>
      </c>
      <c r="G347" s="252" t="str">
        <f t="shared" si="659"/>
        <v/>
      </c>
      <c r="H347" s="252" t="str">
        <f t="shared" si="659"/>
        <v/>
      </c>
      <c r="I347" s="252" t="str">
        <f t="shared" si="659"/>
        <v/>
      </c>
      <c r="J347" s="252" t="str">
        <f t="shared" si="659"/>
        <v/>
      </c>
      <c r="K347" s="252" t="str">
        <f t="shared" si="659"/>
        <v/>
      </c>
      <c r="L347" s="252" t="str">
        <f t="shared" si="659"/>
        <v/>
      </c>
      <c r="M347" s="175" t="str">
        <f t="shared" si="659"/>
        <v/>
      </c>
      <c r="N347" s="175" t="str">
        <f t="shared" si="659"/>
        <v/>
      </c>
      <c r="O347" s="175" t="str">
        <f t="shared" si="659"/>
        <v/>
      </c>
      <c r="P347" s="175" t="str">
        <f t="shared" si="659"/>
        <v/>
      </c>
      <c r="Q347" s="184" t="str">
        <f>IF(BK345="","",BK345)</f>
        <v/>
      </c>
      <c r="R347" s="38" t="str">
        <f>IF(BK345="","",BK345)</f>
        <v/>
      </c>
      <c r="S347" s="343"/>
      <c r="AY347" t="str">
        <f>IF(E347="","",E347)</f>
        <v/>
      </c>
      <c r="AZ347" t="str">
        <f>IF(OR(E347=F347,COUNTIF($AY347:AY347,F347)&gt;0),"",F347)</f>
        <v/>
      </c>
      <c r="BA347" t="str">
        <f>IF(OR(F347=G347,COUNTIF($AY347:AZ347,G347)&gt;0),"",G347)</f>
        <v/>
      </c>
      <c r="BB347" t="str">
        <f>IF(OR(G347=H347,COUNTIF($AY347:BA347,H347)&gt;0),"",H347)</f>
        <v/>
      </c>
      <c r="BC347" t="str">
        <f>IF(OR(H347=I347,COUNTIF($AY347:BB347,I347)&gt;0),"",I347)</f>
        <v/>
      </c>
      <c r="BD347" t="str">
        <f>IF(OR(I347=J347,COUNTIF($AY347:BC347,J347)&gt;0),"",J347)</f>
        <v/>
      </c>
      <c r="BE347" t="str">
        <f>IF(OR(J347=K347,COUNTIF($AY347:BD347,K347)&gt;0),"",K347)</f>
        <v/>
      </c>
      <c r="BF347" t="str">
        <f>IF(OR(K347=L347,COUNTIF($AY347:BE347,L347)&gt;0),"",L347)</f>
        <v/>
      </c>
      <c r="BG347" t="str">
        <f>IF(OR(L347=M347,COUNTIF($AY347:BF347,M347)&gt;0),"",M347)</f>
        <v/>
      </c>
      <c r="BH347" t="str">
        <f>IF(OR(M347=N347,COUNTIF($AY347:BG347,N347)&gt;0),"",N347)</f>
        <v/>
      </c>
      <c r="BI347" t="str">
        <f>IF(OR(N347=O347,COUNTIF($AY347:BH347,O347)&gt;0),"",O347)</f>
        <v/>
      </c>
      <c r="BJ347" t="str">
        <f>IF(OR(O347=P347,COUNTIF($AY347:BI347,P347)&gt;0),"",P347)</f>
        <v/>
      </c>
      <c r="BK347" s="340"/>
      <c r="BL347" s="34" t="str">
        <f>IF($Q347=E347,IF(COUNTIF(E347:$P347,E347)&gt;$R346,E347,$Q347),E347)</f>
        <v/>
      </c>
      <c r="BM347" s="34" t="str">
        <f>IF($Q347=F347,IF(COUNTIF(F347:$P347,F347)&gt;$R346,F347,$Q347),F347)</f>
        <v/>
      </c>
      <c r="BN347" s="34" t="str">
        <f>IF($Q347=G347,IF(COUNTIF(G347:$P347,G347)&gt;$R346,G347,$Q347),G347)</f>
        <v/>
      </c>
      <c r="BO347" s="34" t="str">
        <f>IF($Q347=H347,IF(COUNTIF(H347:$P347,H347)&gt;$R346,H347,$Q347),H347)</f>
        <v/>
      </c>
      <c r="BP347" s="34" t="str">
        <f>IF($Q347=I347,IF(COUNTIF(I347:$P347,I347)&gt;$R346,I347,$Q347),I347)</f>
        <v/>
      </c>
      <c r="BQ347" s="34" t="str">
        <f>IF($Q347=J347,IF(COUNTIF(J347:$P347,J347)&gt;$R346,J347,$Q347),J347)</f>
        <v/>
      </c>
      <c r="BR347" s="34" t="str">
        <f>IF($Q347=K347,IF(COUNTIF(K347:$P347,K347)&gt;$R346,K347,$Q347),K347)</f>
        <v/>
      </c>
      <c r="BS347" s="34" t="str">
        <f>IF($Q347=L347,IF(COUNTIF(L347:$P347,L347)&gt;$R346,L347,$Q347),L347)</f>
        <v/>
      </c>
      <c r="BT347" s="34" t="str">
        <f>IF($Q347=M347,IF(COUNTIF(M347:$P347,M347)&gt;$R346,M347,$Q347),M347)</f>
        <v/>
      </c>
      <c r="BU347" s="34" t="str">
        <f>IF($Q347=N347,IF(COUNTIF(N347:$P347,N347)&gt;$R346,N347,$Q347),N347)</f>
        <v/>
      </c>
      <c r="BV347" s="34" t="str">
        <f>IF($Q347=O347,IF(COUNTIF(O347:$P347,O347)&gt;$R346,O347,$Q347),O347)</f>
        <v/>
      </c>
      <c r="BW347" s="34" t="str">
        <f>IF($Q347=P347,IF(COUNTIF(P347:$P347,P347)&gt;$R346,P347,$Q347),P347)</f>
        <v/>
      </c>
      <c r="BX347" t="str">
        <f>IF(BX345&gt;0,BX345,BX346)</f>
        <v/>
      </c>
    </row>
    <row r="348" spans="1:76" ht="12.75" customHeight="1" x14ac:dyDescent="0.2">
      <c r="A348" s="347">
        <v>116</v>
      </c>
      <c r="B348" s="350"/>
      <c r="C348" s="344"/>
      <c r="D348" s="176" t="s">
        <v>38</v>
      </c>
      <c r="E348" s="252"/>
      <c r="F348" s="252"/>
      <c r="G348" s="252"/>
      <c r="H348" s="252"/>
      <c r="I348" s="252"/>
      <c r="J348" s="252"/>
      <c r="K348" s="252"/>
      <c r="L348" s="252"/>
      <c r="M348" s="175"/>
      <c r="N348" s="175"/>
      <c r="O348" s="175"/>
      <c r="P348" s="175"/>
      <c r="Q348" s="183" t="str">
        <f>IF(BK348="","",BX350)</f>
        <v/>
      </c>
      <c r="R348" s="172"/>
      <c r="S348" s="341" t="str">
        <f>IF((COUNTBLANK(E348:Q348)+COUNTBLANK(E349:Q349)+COUNTBLANK(E350:Q350))/3=COUNTBLANK(E348:Q348),"","Bitte alle drei Zeilen ausfüllen")</f>
        <v/>
      </c>
      <c r="W348">
        <f t="shared" ref="W348:AH348" si="660">IF(E348=4.5,E349,0)</f>
        <v>0</v>
      </c>
      <c r="X348">
        <f t="shared" si="660"/>
        <v>0</v>
      </c>
      <c r="Y348">
        <f t="shared" si="660"/>
        <v>0</v>
      </c>
      <c r="Z348">
        <f t="shared" si="660"/>
        <v>0</v>
      </c>
      <c r="AA348">
        <f t="shared" si="660"/>
        <v>0</v>
      </c>
      <c r="AB348">
        <f t="shared" si="660"/>
        <v>0</v>
      </c>
      <c r="AC348">
        <f t="shared" si="660"/>
        <v>0</v>
      </c>
      <c r="AD348">
        <f t="shared" si="660"/>
        <v>0</v>
      </c>
      <c r="AE348">
        <f t="shared" si="660"/>
        <v>0</v>
      </c>
      <c r="AF348">
        <f t="shared" si="660"/>
        <v>0</v>
      </c>
      <c r="AG348">
        <f t="shared" si="660"/>
        <v>0</v>
      </c>
      <c r="AH348">
        <f t="shared" si="660"/>
        <v>0</v>
      </c>
      <c r="AJ348">
        <f t="shared" ref="AJ348:AU348" si="661">IF(E348=4.5,1,0)</f>
        <v>0</v>
      </c>
      <c r="AK348">
        <f t="shared" si="661"/>
        <v>0</v>
      </c>
      <c r="AL348">
        <f t="shared" si="661"/>
        <v>0</v>
      </c>
      <c r="AM348">
        <f t="shared" si="661"/>
        <v>0</v>
      </c>
      <c r="AN348">
        <f t="shared" si="661"/>
        <v>0</v>
      </c>
      <c r="AO348">
        <f t="shared" si="661"/>
        <v>0</v>
      </c>
      <c r="AP348">
        <f t="shared" si="661"/>
        <v>0</v>
      </c>
      <c r="AQ348">
        <f t="shared" si="661"/>
        <v>0</v>
      </c>
      <c r="AR348">
        <f t="shared" si="661"/>
        <v>0</v>
      </c>
      <c r="AS348">
        <f t="shared" si="661"/>
        <v>0</v>
      </c>
      <c r="AT348">
        <f t="shared" si="661"/>
        <v>0</v>
      </c>
      <c r="AU348">
        <f t="shared" si="661"/>
        <v>0</v>
      </c>
      <c r="BK348" s="340" t="str">
        <f>IF(ISNA(HLOOKUP(MAX($AY349:$BJ349),$AY349:$BJ350,2,FALSE)),"",IF(R349&gt;0,IF(COUNTIF($AY349:$BJ349,MAX($AY349:$BJ349))&gt;1,HLOOKUP(MAX($AY349:$BJ349),$AY349:$BJ350,2),HLOOKUP(MAX($AY349:$BJ349),$AY349:$BJ350,2,FALSE)),""))</f>
        <v/>
      </c>
      <c r="BL348" s="34">
        <f>IF(E350="",0,IF($Q350=E350,IF(COUNTIF(E350:$P350,E350)&gt;$R349,E348,$Q348),E348))</f>
        <v>0</v>
      </c>
      <c r="BM348" s="34">
        <f>IF(F350="",0,IF($Q350=F350,IF(COUNTIF(F350:$P350,F350)&gt;$R349,F348,$Q348),F348))</f>
        <v>0</v>
      </c>
      <c r="BN348" s="34">
        <f>IF(G350="",0,IF($Q350=G350,IF(COUNTIF(G350:$P350,G350)&gt;$R349,G348,$Q348),G348))</f>
        <v>0</v>
      </c>
      <c r="BO348" s="34">
        <f>IF(H350="",0,IF($Q350=H350,IF(COUNTIF(H350:$P350,H350)&gt;$R349,H348,$Q348),H348))</f>
        <v>0</v>
      </c>
      <c r="BP348" s="34">
        <f>IF(I350="",0,IF($Q350=I350,IF(COUNTIF(I350:$P350,I350)&gt;$R349,I348,$Q348),I348))</f>
        <v>0</v>
      </c>
      <c r="BQ348" s="34">
        <f>IF(J350="",0,IF($Q350=J350,IF(COUNTIF(J350:$P350,J350)&gt;$R349,J348,$Q348),J348))</f>
        <v>0</v>
      </c>
      <c r="BR348" s="34">
        <f>IF(K350="",0,IF($Q350=K350,IF(COUNTIF(K350:$P350,K350)&gt;$R349,K348,$Q348),K348))</f>
        <v>0</v>
      </c>
      <c r="BS348" s="34">
        <f>IF(L350="",0,IF($Q350=L350,IF(COUNTIF(L350:$P350,L350)&gt;$R349,L348,$Q348),L348))</f>
        <v>0</v>
      </c>
      <c r="BT348" s="34">
        <f>IF(M350="",0,IF($Q350=M350,IF(COUNTIF(M350:$P350,M350)&gt;$R349,M348,$Q348),M348))</f>
        <v>0</v>
      </c>
      <c r="BU348" s="34">
        <f>IF(N350="",0,IF($Q350=N350,IF(COUNTIF(N350:$P350,N350)&gt;$R349,N348,$Q348),N348))</f>
        <v>0</v>
      </c>
      <c r="BV348" s="34">
        <f>IF(O350="",0,IF($Q350=O350,IF(COUNTIF(O350:$P350,O350)&gt;$R349,O348,$Q348),O348))</f>
        <v>0</v>
      </c>
      <c r="BW348" s="34">
        <f>IF(P350="",0,IF($Q350=P350,IF(COUNTIF(P350:$P350,P350)&gt;$R349,P348,$Q348),P348))</f>
        <v>0</v>
      </c>
      <c r="BX348">
        <f>IF(P348="",IF(O348="",IF(N348="",IF(M348="",IF(L348="",IF(K348="",IF(J348="",IF(I348="",H348,I348),J348),K348),L348),M348),N348),O348),P348)</f>
        <v>0</v>
      </c>
    </row>
    <row r="349" spans="1:76" ht="12.75" customHeight="1" x14ac:dyDescent="0.2">
      <c r="A349" s="348"/>
      <c r="B349" s="351"/>
      <c r="C349" s="345"/>
      <c r="D349" s="176" t="s">
        <v>42</v>
      </c>
      <c r="E349" s="252"/>
      <c r="F349" s="252"/>
      <c r="G349" s="252"/>
      <c r="H349" s="252"/>
      <c r="I349" s="252"/>
      <c r="J349" s="252"/>
      <c r="K349" s="252"/>
      <c r="L349" s="252"/>
      <c r="M349" s="175"/>
      <c r="N349" s="175"/>
      <c r="O349" s="175"/>
      <c r="P349" s="175"/>
      <c r="Q349" s="183"/>
      <c r="R349" s="35">
        <f>IF(R348&lt;15,0,IF(R348&lt;30,1,IF(R348&lt;45,2,3)))</f>
        <v>0</v>
      </c>
      <c r="S349" s="342"/>
      <c r="AY349" t="str">
        <f t="shared" ref="AY349:BJ349" si="662">IF(AY350="","",COUNTIF($E350:$P350,AY350))</f>
        <v/>
      </c>
      <c r="AZ349" t="str">
        <f t="shared" si="662"/>
        <v/>
      </c>
      <c r="BA349" t="str">
        <f t="shared" si="662"/>
        <v/>
      </c>
      <c r="BB349" t="str">
        <f t="shared" si="662"/>
        <v/>
      </c>
      <c r="BC349" t="str">
        <f t="shared" si="662"/>
        <v/>
      </c>
      <c r="BD349" t="str">
        <f t="shared" si="662"/>
        <v/>
      </c>
      <c r="BE349" t="str">
        <f t="shared" si="662"/>
        <v/>
      </c>
      <c r="BF349" t="str">
        <f t="shared" si="662"/>
        <v/>
      </c>
      <c r="BG349" t="str">
        <f t="shared" si="662"/>
        <v/>
      </c>
      <c r="BH349" t="str">
        <f t="shared" si="662"/>
        <v/>
      </c>
      <c r="BI349" t="str">
        <f t="shared" si="662"/>
        <v/>
      </c>
      <c r="BJ349" t="str">
        <f t="shared" si="662"/>
        <v/>
      </c>
      <c r="BK349" s="340"/>
      <c r="BL349" s="34">
        <f>IF($Q350=E350,IF(COUNTIF(E350:$P350,E350)&gt;$R349,E349,$Q349),E349)</f>
        <v>0</v>
      </c>
      <c r="BM349" s="34">
        <f>IF($Q350=F350,IF(COUNTIF(F350:$P350,F350)&gt;$R349,F349,$Q349),F349)</f>
        <v>0</v>
      </c>
      <c r="BN349" s="34">
        <f>IF($Q350=G350,IF(COUNTIF(G350:$P350,G350)&gt;$R349,G349,$Q349),G349)</f>
        <v>0</v>
      </c>
      <c r="BO349" s="34">
        <f>IF($Q350=H350,IF(COUNTIF(H350:$P350,H350)&gt;$R349,H349,$Q349),H349)</f>
        <v>0</v>
      </c>
      <c r="BP349" s="34">
        <f>IF($Q350=I350,IF(COUNTIF(I350:$P350,I350)&gt;$R349,I349,$Q349),I349)</f>
        <v>0</v>
      </c>
      <c r="BQ349" s="34">
        <f>IF($Q350=J350,IF(COUNTIF(J350:$P350,J350)&gt;$R349,J349,$Q349),J349)</f>
        <v>0</v>
      </c>
      <c r="BR349" s="34">
        <f>IF($Q350=K350,IF(COUNTIF(K350:$P350,K350)&gt;$R349,K349,$Q349),K349)</f>
        <v>0</v>
      </c>
      <c r="BS349" s="34">
        <f>IF($Q350=L350,IF(COUNTIF(L350:$P350,L350)&gt;$R349,L349,$Q349),L349)</f>
        <v>0</v>
      </c>
      <c r="BT349" s="34">
        <f>IF($Q350=M350,IF(COUNTIF(M350:$P350,M350)&gt;$R349,M349,$Q349),M349)</f>
        <v>0</v>
      </c>
      <c r="BU349" s="34">
        <f>IF($Q350=N350,IF(COUNTIF(N350:$P350,N350)&gt;$R349,N349,$Q349),N349)</f>
        <v>0</v>
      </c>
      <c r="BV349" s="34">
        <f>IF($Q350=O350,IF(COUNTIF(O350:$P350,O350)&gt;$R349,O349,$Q349),O349)</f>
        <v>0</v>
      </c>
      <c r="BW349" s="34">
        <f>IF($Q350=P350,IF(COUNTIF(P350:$P350,P350)&gt;$R349,P349,$Q349),P349)</f>
        <v>0</v>
      </c>
      <c r="BX349" t="str">
        <f>IF(BX348="",IF(G348="",IF(F348="",E348,F348),G348),"")</f>
        <v/>
      </c>
    </row>
    <row r="350" spans="1:76" ht="12.75" customHeight="1" x14ac:dyDescent="0.2">
      <c r="A350" s="349"/>
      <c r="B350" s="352"/>
      <c r="C350" s="346"/>
      <c r="D350" s="177" t="s">
        <v>44</v>
      </c>
      <c r="E350" s="252" t="str">
        <f t="shared" ref="E350:P350" si="663">IF(E348&gt;0,1,"")</f>
        <v/>
      </c>
      <c r="F350" s="252" t="str">
        <f t="shared" si="663"/>
        <v/>
      </c>
      <c r="G350" s="252" t="str">
        <f t="shared" si="663"/>
        <v/>
      </c>
      <c r="H350" s="252" t="str">
        <f t="shared" si="663"/>
        <v/>
      </c>
      <c r="I350" s="252" t="str">
        <f t="shared" si="663"/>
        <v/>
      </c>
      <c r="J350" s="252" t="str">
        <f t="shared" si="663"/>
        <v/>
      </c>
      <c r="K350" s="252" t="str">
        <f t="shared" si="663"/>
        <v/>
      </c>
      <c r="L350" s="252" t="str">
        <f t="shared" si="663"/>
        <v/>
      </c>
      <c r="M350" s="175" t="str">
        <f t="shared" si="663"/>
        <v/>
      </c>
      <c r="N350" s="175" t="str">
        <f t="shared" si="663"/>
        <v/>
      </c>
      <c r="O350" s="175" t="str">
        <f t="shared" si="663"/>
        <v/>
      </c>
      <c r="P350" s="175" t="str">
        <f t="shared" si="663"/>
        <v/>
      </c>
      <c r="Q350" s="184" t="str">
        <f>IF(BK348="","",BK348)</f>
        <v/>
      </c>
      <c r="R350" s="38" t="str">
        <f>IF(BK348="","",BK348)</f>
        <v/>
      </c>
      <c r="S350" s="343"/>
      <c r="AY350" t="str">
        <f>IF(E350="","",E350)</f>
        <v/>
      </c>
      <c r="AZ350" t="str">
        <f>IF(OR(E350=F350,COUNTIF($AY350:AY350,F350)&gt;0),"",F350)</f>
        <v/>
      </c>
      <c r="BA350" t="str">
        <f>IF(OR(F350=G350,COUNTIF($AY350:AZ350,G350)&gt;0),"",G350)</f>
        <v/>
      </c>
      <c r="BB350" t="str">
        <f>IF(OR(G350=H350,COUNTIF($AY350:BA350,H350)&gt;0),"",H350)</f>
        <v/>
      </c>
      <c r="BC350" t="str">
        <f>IF(OR(H350=I350,COUNTIF($AY350:BB350,I350)&gt;0),"",I350)</f>
        <v/>
      </c>
      <c r="BD350" t="str">
        <f>IF(OR(I350=J350,COUNTIF($AY350:BC350,J350)&gt;0),"",J350)</f>
        <v/>
      </c>
      <c r="BE350" t="str">
        <f>IF(OR(J350=K350,COUNTIF($AY350:BD350,K350)&gt;0),"",K350)</f>
        <v/>
      </c>
      <c r="BF350" t="str">
        <f>IF(OR(K350=L350,COUNTIF($AY350:BE350,L350)&gt;0),"",L350)</f>
        <v/>
      </c>
      <c r="BG350" t="str">
        <f>IF(OR(L350=M350,COUNTIF($AY350:BF350,M350)&gt;0),"",M350)</f>
        <v/>
      </c>
      <c r="BH350" t="str">
        <f>IF(OR(M350=N350,COUNTIF($AY350:BG350,N350)&gt;0),"",N350)</f>
        <v/>
      </c>
      <c r="BI350" t="str">
        <f>IF(OR(N350=O350,COUNTIF($AY350:BH350,O350)&gt;0),"",O350)</f>
        <v/>
      </c>
      <c r="BJ350" t="str">
        <f>IF(OR(O350=P350,COUNTIF($AY350:BI350,P350)&gt;0),"",P350)</f>
        <v/>
      </c>
      <c r="BK350" s="340"/>
      <c r="BL350" s="34" t="str">
        <f>IF($Q350=E350,IF(COUNTIF(E350:$P350,E350)&gt;$R349,E350,$Q350),E350)</f>
        <v/>
      </c>
      <c r="BM350" s="34" t="str">
        <f>IF($Q350=F350,IF(COUNTIF(F350:$P350,F350)&gt;$R349,F350,$Q350),F350)</f>
        <v/>
      </c>
      <c r="BN350" s="34" t="str">
        <f>IF($Q350=G350,IF(COUNTIF(G350:$P350,G350)&gt;$R349,G350,$Q350),G350)</f>
        <v/>
      </c>
      <c r="BO350" s="34" t="str">
        <f>IF($Q350=H350,IF(COUNTIF(H350:$P350,H350)&gt;$R349,H350,$Q350),H350)</f>
        <v/>
      </c>
      <c r="BP350" s="34" t="str">
        <f>IF($Q350=I350,IF(COUNTIF(I350:$P350,I350)&gt;$R349,I350,$Q350),I350)</f>
        <v/>
      </c>
      <c r="BQ350" s="34" t="str">
        <f>IF($Q350=J350,IF(COUNTIF(J350:$P350,J350)&gt;$R349,J350,$Q350),J350)</f>
        <v/>
      </c>
      <c r="BR350" s="34" t="str">
        <f>IF($Q350=K350,IF(COUNTIF(K350:$P350,K350)&gt;$R349,K350,$Q350),K350)</f>
        <v/>
      </c>
      <c r="BS350" s="34" t="str">
        <f>IF($Q350=L350,IF(COUNTIF(L350:$P350,L350)&gt;$R349,L350,$Q350),L350)</f>
        <v/>
      </c>
      <c r="BT350" s="34" t="str">
        <f>IF($Q350=M350,IF(COUNTIF(M350:$P350,M350)&gt;$R349,M350,$Q350),M350)</f>
        <v/>
      </c>
      <c r="BU350" s="34" t="str">
        <f>IF($Q350=N350,IF(COUNTIF(N350:$P350,N350)&gt;$R349,N350,$Q350),N350)</f>
        <v/>
      </c>
      <c r="BV350" s="34" t="str">
        <f>IF($Q350=O350,IF(COUNTIF(O350:$P350,O350)&gt;$R349,O350,$Q350),O350)</f>
        <v/>
      </c>
      <c r="BW350" s="34" t="str">
        <f>IF($Q350=P350,IF(COUNTIF(P350:$P350,P350)&gt;$R349,P350,$Q350),P350)</f>
        <v/>
      </c>
      <c r="BX350" t="str">
        <f>IF(BX348&gt;0,BX348,BX349)</f>
        <v/>
      </c>
    </row>
    <row r="351" spans="1:76" ht="12.75" customHeight="1" x14ac:dyDescent="0.2">
      <c r="A351" s="347">
        <v>117</v>
      </c>
      <c r="B351" s="350"/>
      <c r="C351" s="344"/>
      <c r="D351" s="176" t="s">
        <v>38</v>
      </c>
      <c r="E351" s="252"/>
      <c r="F351" s="252"/>
      <c r="G351" s="252"/>
      <c r="H351" s="252"/>
      <c r="I351" s="252"/>
      <c r="J351" s="252"/>
      <c r="K351" s="252"/>
      <c r="L351" s="252"/>
      <c r="M351" s="175"/>
      <c r="N351" s="175"/>
      <c r="O351" s="175"/>
      <c r="P351" s="175"/>
      <c r="Q351" s="183" t="str">
        <f>IF(BK351="","",BX353)</f>
        <v/>
      </c>
      <c r="R351" s="172"/>
      <c r="S351" s="341" t="str">
        <f>IF((COUNTBLANK(E351:Q351)+COUNTBLANK(E352:Q352)+COUNTBLANK(E353:Q353))/3=COUNTBLANK(E351:Q351),"","Bitte alle drei Zeilen ausfüllen")</f>
        <v/>
      </c>
      <c r="W351">
        <f t="shared" ref="W351:AH351" si="664">IF(E351=4.5,E352,0)</f>
        <v>0</v>
      </c>
      <c r="X351">
        <f t="shared" si="664"/>
        <v>0</v>
      </c>
      <c r="Y351">
        <f t="shared" si="664"/>
        <v>0</v>
      </c>
      <c r="Z351">
        <f t="shared" si="664"/>
        <v>0</v>
      </c>
      <c r="AA351">
        <f t="shared" si="664"/>
        <v>0</v>
      </c>
      <c r="AB351">
        <f t="shared" si="664"/>
        <v>0</v>
      </c>
      <c r="AC351">
        <f t="shared" si="664"/>
        <v>0</v>
      </c>
      <c r="AD351">
        <f t="shared" si="664"/>
        <v>0</v>
      </c>
      <c r="AE351">
        <f t="shared" si="664"/>
        <v>0</v>
      </c>
      <c r="AF351">
        <f t="shared" si="664"/>
        <v>0</v>
      </c>
      <c r="AG351">
        <f t="shared" si="664"/>
        <v>0</v>
      </c>
      <c r="AH351">
        <f t="shared" si="664"/>
        <v>0</v>
      </c>
      <c r="AJ351">
        <f t="shared" ref="AJ351:AU351" si="665">IF(E351=4.5,1,0)</f>
        <v>0</v>
      </c>
      <c r="AK351">
        <f t="shared" si="665"/>
        <v>0</v>
      </c>
      <c r="AL351">
        <f t="shared" si="665"/>
        <v>0</v>
      </c>
      <c r="AM351">
        <f t="shared" si="665"/>
        <v>0</v>
      </c>
      <c r="AN351">
        <f t="shared" si="665"/>
        <v>0</v>
      </c>
      <c r="AO351">
        <f t="shared" si="665"/>
        <v>0</v>
      </c>
      <c r="AP351">
        <f t="shared" si="665"/>
        <v>0</v>
      </c>
      <c r="AQ351">
        <f t="shared" si="665"/>
        <v>0</v>
      </c>
      <c r="AR351">
        <f t="shared" si="665"/>
        <v>0</v>
      </c>
      <c r="AS351">
        <f t="shared" si="665"/>
        <v>0</v>
      </c>
      <c r="AT351">
        <f t="shared" si="665"/>
        <v>0</v>
      </c>
      <c r="AU351">
        <f t="shared" si="665"/>
        <v>0</v>
      </c>
      <c r="BK351" s="340" t="str">
        <f>IF(ISNA(HLOOKUP(MAX($AY352:$BJ352),$AY352:$BJ353,2,FALSE)),"",IF(R352&gt;0,IF(COUNTIF($AY352:$BJ352,MAX($AY352:$BJ352))&gt;1,HLOOKUP(MAX($AY352:$BJ352),$AY352:$BJ353,2),HLOOKUP(MAX($AY352:$BJ352),$AY352:$BJ353,2,FALSE)),""))</f>
        <v/>
      </c>
      <c r="BL351" s="34">
        <f>IF(E353="",0,IF($Q353=E353,IF(COUNTIF(E353:$P353,E353)&gt;$R352,E351,$Q351),E351))</f>
        <v>0</v>
      </c>
      <c r="BM351" s="34">
        <f>IF(F353="",0,IF($Q353=F353,IF(COUNTIF(F353:$P353,F353)&gt;$R352,F351,$Q351),F351))</f>
        <v>0</v>
      </c>
      <c r="BN351" s="34">
        <f>IF(G353="",0,IF($Q353=G353,IF(COUNTIF(G353:$P353,G353)&gt;$R352,G351,$Q351),G351))</f>
        <v>0</v>
      </c>
      <c r="BO351" s="34">
        <f>IF(H353="",0,IF($Q353=H353,IF(COUNTIF(H353:$P353,H353)&gt;$R352,H351,$Q351),H351))</f>
        <v>0</v>
      </c>
      <c r="BP351" s="34">
        <f>IF(I353="",0,IF($Q353=I353,IF(COUNTIF(I353:$P353,I353)&gt;$R352,I351,$Q351),I351))</f>
        <v>0</v>
      </c>
      <c r="BQ351" s="34">
        <f>IF(J353="",0,IF($Q353=J353,IF(COUNTIF(J353:$P353,J353)&gt;$R352,J351,$Q351),J351))</f>
        <v>0</v>
      </c>
      <c r="BR351" s="34">
        <f>IF(K353="",0,IF($Q353=K353,IF(COUNTIF(K353:$P353,K353)&gt;$R352,K351,$Q351),K351))</f>
        <v>0</v>
      </c>
      <c r="BS351" s="34">
        <f>IF(L353="",0,IF($Q353=L353,IF(COUNTIF(L353:$P353,L353)&gt;$R352,L351,$Q351),L351))</f>
        <v>0</v>
      </c>
      <c r="BT351" s="34">
        <f>IF(M353="",0,IF($Q353=M353,IF(COUNTIF(M353:$P353,M353)&gt;$R352,M351,$Q351),M351))</f>
        <v>0</v>
      </c>
      <c r="BU351" s="34">
        <f>IF(N353="",0,IF($Q353=N353,IF(COUNTIF(N353:$P353,N353)&gt;$R352,N351,$Q351),N351))</f>
        <v>0</v>
      </c>
      <c r="BV351" s="34">
        <f>IF(O353="",0,IF($Q353=O353,IF(COUNTIF(O353:$P353,O353)&gt;$R352,O351,$Q351),O351))</f>
        <v>0</v>
      </c>
      <c r="BW351" s="34">
        <f>IF(P353="",0,IF($Q353=P353,IF(COUNTIF(P353:$P353,P353)&gt;$R352,P351,$Q351),P351))</f>
        <v>0</v>
      </c>
      <c r="BX351">
        <f>IF(P351="",IF(O351="",IF(N351="",IF(M351="",IF(L351="",IF(K351="",IF(J351="",IF(I351="",H351,I351),J351),K351),L351),M351),N351),O351),P351)</f>
        <v>0</v>
      </c>
    </row>
    <row r="352" spans="1:76" ht="12.75" customHeight="1" x14ac:dyDescent="0.2">
      <c r="A352" s="348"/>
      <c r="B352" s="351"/>
      <c r="C352" s="345"/>
      <c r="D352" s="176" t="s">
        <v>42</v>
      </c>
      <c r="E352" s="252"/>
      <c r="F352" s="252"/>
      <c r="G352" s="252"/>
      <c r="H352" s="252"/>
      <c r="I352" s="252"/>
      <c r="J352" s="252"/>
      <c r="K352" s="252"/>
      <c r="L352" s="252"/>
      <c r="M352" s="175"/>
      <c r="N352" s="175"/>
      <c r="O352" s="175"/>
      <c r="P352" s="175"/>
      <c r="Q352" s="183"/>
      <c r="R352" s="35">
        <f>IF(R351&lt;15,0,IF(R351&lt;30,1,IF(R351&lt;45,2,3)))</f>
        <v>0</v>
      </c>
      <c r="S352" s="342"/>
      <c r="AY352" t="str">
        <f t="shared" ref="AY352:BJ352" si="666">IF(AY353="","",COUNTIF($E353:$P353,AY353))</f>
        <v/>
      </c>
      <c r="AZ352" t="str">
        <f t="shared" si="666"/>
        <v/>
      </c>
      <c r="BA352" t="str">
        <f t="shared" si="666"/>
        <v/>
      </c>
      <c r="BB352" t="str">
        <f t="shared" si="666"/>
        <v/>
      </c>
      <c r="BC352" t="str">
        <f t="shared" si="666"/>
        <v/>
      </c>
      <c r="BD352" t="str">
        <f t="shared" si="666"/>
        <v/>
      </c>
      <c r="BE352" t="str">
        <f t="shared" si="666"/>
        <v/>
      </c>
      <c r="BF352" t="str">
        <f t="shared" si="666"/>
        <v/>
      </c>
      <c r="BG352" t="str">
        <f t="shared" si="666"/>
        <v/>
      </c>
      <c r="BH352" t="str">
        <f t="shared" si="666"/>
        <v/>
      </c>
      <c r="BI352" t="str">
        <f t="shared" si="666"/>
        <v/>
      </c>
      <c r="BJ352" t="str">
        <f t="shared" si="666"/>
        <v/>
      </c>
      <c r="BK352" s="340"/>
      <c r="BL352" s="34">
        <f>IF($Q353=E353,IF(COUNTIF(E353:$P353,E353)&gt;$R352,E352,$Q352),E352)</f>
        <v>0</v>
      </c>
      <c r="BM352" s="34">
        <f>IF($Q353=F353,IF(COUNTIF(F353:$P353,F353)&gt;$R352,F352,$Q352),F352)</f>
        <v>0</v>
      </c>
      <c r="BN352" s="34">
        <f>IF($Q353=G353,IF(COUNTIF(G353:$P353,G353)&gt;$R352,G352,$Q352),G352)</f>
        <v>0</v>
      </c>
      <c r="BO352" s="34">
        <f>IF($Q353=H353,IF(COUNTIF(H353:$P353,H353)&gt;$R352,H352,$Q352),H352)</f>
        <v>0</v>
      </c>
      <c r="BP352" s="34">
        <f>IF($Q353=I353,IF(COUNTIF(I353:$P353,I353)&gt;$R352,I352,$Q352),I352)</f>
        <v>0</v>
      </c>
      <c r="BQ352" s="34">
        <f>IF($Q353=J353,IF(COUNTIF(J353:$P353,J353)&gt;$R352,J352,$Q352),J352)</f>
        <v>0</v>
      </c>
      <c r="BR352" s="34">
        <f>IF($Q353=K353,IF(COUNTIF(K353:$P353,K353)&gt;$R352,K352,$Q352),K352)</f>
        <v>0</v>
      </c>
      <c r="BS352" s="34">
        <f>IF($Q353=L353,IF(COUNTIF(L353:$P353,L353)&gt;$R352,L352,$Q352),L352)</f>
        <v>0</v>
      </c>
      <c r="BT352" s="34">
        <f>IF($Q353=M353,IF(COUNTIF(M353:$P353,M353)&gt;$R352,M352,$Q352),M352)</f>
        <v>0</v>
      </c>
      <c r="BU352" s="34">
        <f>IF($Q353=N353,IF(COUNTIF(N353:$P353,N353)&gt;$R352,N352,$Q352),N352)</f>
        <v>0</v>
      </c>
      <c r="BV352" s="34">
        <f>IF($Q353=O353,IF(COUNTIF(O353:$P353,O353)&gt;$R352,O352,$Q352),O352)</f>
        <v>0</v>
      </c>
      <c r="BW352" s="34">
        <f>IF($Q353=P353,IF(COUNTIF(P353:$P353,P353)&gt;$R352,P352,$Q352),P352)</f>
        <v>0</v>
      </c>
      <c r="BX352" t="str">
        <f>IF(BX351="",IF(G351="",IF(F351="",E351,F351),G351),"")</f>
        <v/>
      </c>
    </row>
    <row r="353" spans="1:76" ht="12.75" customHeight="1" x14ac:dyDescent="0.2">
      <c r="A353" s="349"/>
      <c r="B353" s="352"/>
      <c r="C353" s="346"/>
      <c r="D353" s="177" t="s">
        <v>44</v>
      </c>
      <c r="E353" s="252" t="str">
        <f t="shared" ref="E353:P353" si="667">IF(E351&gt;0,1,"")</f>
        <v/>
      </c>
      <c r="F353" s="252" t="str">
        <f t="shared" si="667"/>
        <v/>
      </c>
      <c r="G353" s="252" t="str">
        <f t="shared" si="667"/>
        <v/>
      </c>
      <c r="H353" s="252" t="str">
        <f t="shared" si="667"/>
        <v/>
      </c>
      <c r="I353" s="252" t="str">
        <f t="shared" si="667"/>
        <v/>
      </c>
      <c r="J353" s="252" t="str">
        <f t="shared" si="667"/>
        <v/>
      </c>
      <c r="K353" s="252" t="str">
        <f t="shared" si="667"/>
        <v/>
      </c>
      <c r="L353" s="252" t="str">
        <f t="shared" si="667"/>
        <v/>
      </c>
      <c r="M353" s="175" t="str">
        <f t="shared" si="667"/>
        <v/>
      </c>
      <c r="N353" s="175" t="str">
        <f t="shared" si="667"/>
        <v/>
      </c>
      <c r="O353" s="175" t="str">
        <f t="shared" si="667"/>
        <v/>
      </c>
      <c r="P353" s="175" t="str">
        <f t="shared" si="667"/>
        <v/>
      </c>
      <c r="Q353" s="184" t="str">
        <f>IF(BK351="","",BK351)</f>
        <v/>
      </c>
      <c r="R353" s="38" t="str">
        <f>IF(BK351="","",BK351)</f>
        <v/>
      </c>
      <c r="S353" s="343"/>
      <c r="AY353" t="str">
        <f>IF(E353="","",E353)</f>
        <v/>
      </c>
      <c r="AZ353" t="str">
        <f>IF(OR(E353=F353,COUNTIF($AY353:AY353,F353)&gt;0),"",F353)</f>
        <v/>
      </c>
      <c r="BA353" t="str">
        <f>IF(OR(F353=G353,COUNTIF($AY353:AZ353,G353)&gt;0),"",G353)</f>
        <v/>
      </c>
      <c r="BB353" t="str">
        <f>IF(OR(G353=H353,COUNTIF($AY353:BA353,H353)&gt;0),"",H353)</f>
        <v/>
      </c>
      <c r="BC353" t="str">
        <f>IF(OR(H353=I353,COUNTIF($AY353:BB353,I353)&gt;0),"",I353)</f>
        <v/>
      </c>
      <c r="BD353" t="str">
        <f>IF(OR(I353=J353,COUNTIF($AY353:BC353,J353)&gt;0),"",J353)</f>
        <v/>
      </c>
      <c r="BE353" t="str">
        <f>IF(OR(J353=K353,COUNTIF($AY353:BD353,K353)&gt;0),"",K353)</f>
        <v/>
      </c>
      <c r="BF353" t="str">
        <f>IF(OR(K353=L353,COUNTIF($AY353:BE353,L353)&gt;0),"",L353)</f>
        <v/>
      </c>
      <c r="BG353" t="str">
        <f>IF(OR(L353=M353,COUNTIF($AY353:BF353,M353)&gt;0),"",M353)</f>
        <v/>
      </c>
      <c r="BH353" t="str">
        <f>IF(OR(M353=N353,COUNTIF($AY353:BG353,N353)&gt;0),"",N353)</f>
        <v/>
      </c>
      <c r="BI353" t="str">
        <f>IF(OR(N353=O353,COUNTIF($AY353:BH353,O353)&gt;0),"",O353)</f>
        <v/>
      </c>
      <c r="BJ353" t="str">
        <f>IF(OR(O353=P353,COUNTIF($AY353:BI353,P353)&gt;0),"",P353)</f>
        <v/>
      </c>
      <c r="BK353" s="340"/>
      <c r="BL353" s="34" t="str">
        <f>IF($Q353=E353,IF(COUNTIF(E353:$P353,E353)&gt;$R352,E353,$Q353),E353)</f>
        <v/>
      </c>
      <c r="BM353" s="34" t="str">
        <f>IF($Q353=F353,IF(COUNTIF(F353:$P353,F353)&gt;$R352,F353,$Q353),F353)</f>
        <v/>
      </c>
      <c r="BN353" s="34" t="str">
        <f>IF($Q353=G353,IF(COUNTIF(G353:$P353,G353)&gt;$R352,G353,$Q353),G353)</f>
        <v/>
      </c>
      <c r="BO353" s="34" t="str">
        <f>IF($Q353=H353,IF(COUNTIF(H353:$P353,H353)&gt;$R352,H353,$Q353),H353)</f>
        <v/>
      </c>
      <c r="BP353" s="34" t="str">
        <f>IF($Q353=I353,IF(COUNTIF(I353:$P353,I353)&gt;$R352,I353,$Q353),I353)</f>
        <v/>
      </c>
      <c r="BQ353" s="34" t="str">
        <f>IF($Q353=J353,IF(COUNTIF(J353:$P353,J353)&gt;$R352,J353,$Q353),J353)</f>
        <v/>
      </c>
      <c r="BR353" s="34" t="str">
        <f>IF($Q353=K353,IF(COUNTIF(K353:$P353,K353)&gt;$R352,K353,$Q353),K353)</f>
        <v/>
      </c>
      <c r="BS353" s="34" t="str">
        <f>IF($Q353=L353,IF(COUNTIF(L353:$P353,L353)&gt;$R352,L353,$Q353),L353)</f>
        <v/>
      </c>
      <c r="BT353" s="34" t="str">
        <f>IF($Q353=M353,IF(COUNTIF(M353:$P353,M353)&gt;$R352,M353,$Q353),M353)</f>
        <v/>
      </c>
      <c r="BU353" s="34" t="str">
        <f>IF($Q353=N353,IF(COUNTIF(N353:$P353,N353)&gt;$R352,N353,$Q353),N353)</f>
        <v/>
      </c>
      <c r="BV353" s="34" t="str">
        <f>IF($Q353=O353,IF(COUNTIF(O353:$P353,O353)&gt;$R352,O353,$Q353),O353)</f>
        <v/>
      </c>
      <c r="BW353" s="34" t="str">
        <f>IF($Q353=P353,IF(COUNTIF(P353:$P353,P353)&gt;$R352,P353,$Q353),P353)</f>
        <v/>
      </c>
      <c r="BX353" t="str">
        <f>IF(BX351&gt;0,BX351,BX352)</f>
        <v/>
      </c>
    </row>
    <row r="354" spans="1:76" ht="12.75" customHeight="1" x14ac:dyDescent="0.2">
      <c r="A354" s="347">
        <v>118</v>
      </c>
      <c r="B354" s="350"/>
      <c r="C354" s="344"/>
      <c r="D354" s="176" t="s">
        <v>38</v>
      </c>
      <c r="E354" s="252"/>
      <c r="F354" s="252"/>
      <c r="G354" s="252"/>
      <c r="H354" s="252"/>
      <c r="I354" s="252"/>
      <c r="J354" s="252"/>
      <c r="K354" s="252"/>
      <c r="L354" s="252"/>
      <c r="M354" s="175"/>
      <c r="N354" s="175"/>
      <c r="O354" s="175"/>
      <c r="P354" s="175"/>
      <c r="Q354" s="183" t="str">
        <f>IF(BK354="","",BX356)</f>
        <v/>
      </c>
      <c r="R354" s="172"/>
      <c r="S354" s="341" t="str">
        <f>IF((COUNTBLANK(E354:Q354)+COUNTBLANK(E355:Q355)+COUNTBLANK(E356:Q356))/3=COUNTBLANK(E354:Q354),"","Bitte alle drei Zeilen ausfüllen")</f>
        <v/>
      </c>
      <c r="W354">
        <f t="shared" ref="W354:AH354" si="668">IF(E354=4.5,E355,0)</f>
        <v>0</v>
      </c>
      <c r="X354">
        <f t="shared" si="668"/>
        <v>0</v>
      </c>
      <c r="Y354">
        <f t="shared" si="668"/>
        <v>0</v>
      </c>
      <c r="Z354">
        <f t="shared" si="668"/>
        <v>0</v>
      </c>
      <c r="AA354">
        <f t="shared" si="668"/>
        <v>0</v>
      </c>
      <c r="AB354">
        <f t="shared" si="668"/>
        <v>0</v>
      </c>
      <c r="AC354">
        <f t="shared" si="668"/>
        <v>0</v>
      </c>
      <c r="AD354">
        <f t="shared" si="668"/>
        <v>0</v>
      </c>
      <c r="AE354">
        <f t="shared" si="668"/>
        <v>0</v>
      </c>
      <c r="AF354">
        <f t="shared" si="668"/>
        <v>0</v>
      </c>
      <c r="AG354">
        <f t="shared" si="668"/>
        <v>0</v>
      </c>
      <c r="AH354">
        <f t="shared" si="668"/>
        <v>0</v>
      </c>
      <c r="AJ354">
        <f t="shared" ref="AJ354:AU354" si="669">IF(E354=4.5,1,0)</f>
        <v>0</v>
      </c>
      <c r="AK354">
        <f t="shared" si="669"/>
        <v>0</v>
      </c>
      <c r="AL354">
        <f t="shared" si="669"/>
        <v>0</v>
      </c>
      <c r="AM354">
        <f t="shared" si="669"/>
        <v>0</v>
      </c>
      <c r="AN354">
        <f t="shared" si="669"/>
        <v>0</v>
      </c>
      <c r="AO354">
        <f t="shared" si="669"/>
        <v>0</v>
      </c>
      <c r="AP354">
        <f t="shared" si="669"/>
        <v>0</v>
      </c>
      <c r="AQ354">
        <f t="shared" si="669"/>
        <v>0</v>
      </c>
      <c r="AR354">
        <f t="shared" si="669"/>
        <v>0</v>
      </c>
      <c r="AS354">
        <f t="shared" si="669"/>
        <v>0</v>
      </c>
      <c r="AT354">
        <f t="shared" si="669"/>
        <v>0</v>
      </c>
      <c r="AU354">
        <f t="shared" si="669"/>
        <v>0</v>
      </c>
      <c r="BK354" s="340" t="str">
        <f>IF(ISNA(HLOOKUP(MAX($AY355:$BJ355),$AY355:$BJ356,2,FALSE)),"",IF(R355&gt;0,IF(COUNTIF($AY355:$BJ355,MAX($AY355:$BJ355))&gt;1,HLOOKUP(MAX($AY355:$BJ355),$AY355:$BJ356,2),HLOOKUP(MAX($AY355:$BJ355),$AY355:$BJ356,2,FALSE)),""))</f>
        <v/>
      </c>
      <c r="BL354" s="34">
        <f>IF(E356="",0,IF($Q356=E356,IF(COUNTIF(E356:$P356,E356)&gt;$R355,E354,$Q354),E354))</f>
        <v>0</v>
      </c>
      <c r="BM354" s="34">
        <f>IF(F356="",0,IF($Q356=F356,IF(COUNTIF(F356:$P356,F356)&gt;$R355,F354,$Q354),F354))</f>
        <v>0</v>
      </c>
      <c r="BN354" s="34">
        <f>IF(G356="",0,IF($Q356=G356,IF(COUNTIF(G356:$P356,G356)&gt;$R355,G354,$Q354),G354))</f>
        <v>0</v>
      </c>
      <c r="BO354" s="34">
        <f>IF(H356="",0,IF($Q356=H356,IF(COUNTIF(H356:$P356,H356)&gt;$R355,H354,$Q354),H354))</f>
        <v>0</v>
      </c>
      <c r="BP354" s="34">
        <f>IF(I356="",0,IF($Q356=I356,IF(COUNTIF(I356:$P356,I356)&gt;$R355,I354,$Q354),I354))</f>
        <v>0</v>
      </c>
      <c r="BQ354" s="34">
        <f>IF(J356="",0,IF($Q356=J356,IF(COUNTIF(J356:$P356,J356)&gt;$R355,J354,$Q354),J354))</f>
        <v>0</v>
      </c>
      <c r="BR354" s="34">
        <f>IF(K356="",0,IF($Q356=K356,IF(COUNTIF(K356:$P356,K356)&gt;$R355,K354,$Q354),K354))</f>
        <v>0</v>
      </c>
      <c r="BS354" s="34">
        <f>IF(L356="",0,IF($Q356=L356,IF(COUNTIF(L356:$P356,L356)&gt;$R355,L354,$Q354),L354))</f>
        <v>0</v>
      </c>
      <c r="BT354" s="34">
        <f>IF(M356="",0,IF($Q356=M356,IF(COUNTIF(M356:$P356,M356)&gt;$R355,M354,$Q354),M354))</f>
        <v>0</v>
      </c>
      <c r="BU354" s="34">
        <f>IF(N356="",0,IF($Q356=N356,IF(COUNTIF(N356:$P356,N356)&gt;$R355,N354,$Q354),N354))</f>
        <v>0</v>
      </c>
      <c r="BV354" s="34">
        <f>IF(O356="",0,IF($Q356=O356,IF(COUNTIF(O356:$P356,O356)&gt;$R355,O354,$Q354),O354))</f>
        <v>0</v>
      </c>
      <c r="BW354" s="34">
        <f>IF(P356="",0,IF($Q356=P356,IF(COUNTIF(P356:$P356,P356)&gt;$R355,P354,$Q354),P354))</f>
        <v>0</v>
      </c>
      <c r="BX354">
        <f>IF(P354="",IF(O354="",IF(N354="",IF(M354="",IF(L354="",IF(K354="",IF(J354="",IF(I354="",H354,I354),J354),K354),L354),M354),N354),O354),P354)</f>
        <v>0</v>
      </c>
    </row>
    <row r="355" spans="1:76" ht="12.75" customHeight="1" x14ac:dyDescent="0.2">
      <c r="A355" s="348"/>
      <c r="B355" s="351"/>
      <c r="C355" s="345"/>
      <c r="D355" s="176" t="s">
        <v>42</v>
      </c>
      <c r="E355" s="252"/>
      <c r="F355" s="252"/>
      <c r="G355" s="252"/>
      <c r="H355" s="252"/>
      <c r="I355" s="252"/>
      <c r="J355" s="252"/>
      <c r="K355" s="252"/>
      <c r="L355" s="252"/>
      <c r="M355" s="175"/>
      <c r="N355" s="175"/>
      <c r="O355" s="175"/>
      <c r="P355" s="175"/>
      <c r="Q355" s="183"/>
      <c r="R355" s="35">
        <f>IF(R354&lt;15,0,IF(R354&lt;30,1,IF(R354&lt;45,2,3)))</f>
        <v>0</v>
      </c>
      <c r="S355" s="342"/>
      <c r="AY355" t="str">
        <f t="shared" ref="AY355:BJ355" si="670">IF(AY356="","",COUNTIF($E356:$P356,AY356))</f>
        <v/>
      </c>
      <c r="AZ355" t="str">
        <f t="shared" si="670"/>
        <v/>
      </c>
      <c r="BA355" t="str">
        <f t="shared" si="670"/>
        <v/>
      </c>
      <c r="BB355" t="str">
        <f t="shared" si="670"/>
        <v/>
      </c>
      <c r="BC355" t="str">
        <f t="shared" si="670"/>
        <v/>
      </c>
      <c r="BD355" t="str">
        <f t="shared" si="670"/>
        <v/>
      </c>
      <c r="BE355" t="str">
        <f t="shared" si="670"/>
        <v/>
      </c>
      <c r="BF355" t="str">
        <f t="shared" si="670"/>
        <v/>
      </c>
      <c r="BG355" t="str">
        <f t="shared" si="670"/>
        <v/>
      </c>
      <c r="BH355" t="str">
        <f t="shared" si="670"/>
        <v/>
      </c>
      <c r="BI355" t="str">
        <f t="shared" si="670"/>
        <v/>
      </c>
      <c r="BJ355" t="str">
        <f t="shared" si="670"/>
        <v/>
      </c>
      <c r="BK355" s="340"/>
      <c r="BL355" s="34">
        <f>IF($Q356=E356,IF(COUNTIF(E356:$P356,E356)&gt;$R355,E355,$Q355),E355)</f>
        <v>0</v>
      </c>
      <c r="BM355" s="34">
        <f>IF($Q356=F356,IF(COUNTIF(F356:$P356,F356)&gt;$R355,F355,$Q355),F355)</f>
        <v>0</v>
      </c>
      <c r="BN355" s="34">
        <f>IF($Q356=G356,IF(COUNTIF(G356:$P356,G356)&gt;$R355,G355,$Q355),G355)</f>
        <v>0</v>
      </c>
      <c r="BO355" s="34">
        <f>IF($Q356=H356,IF(COUNTIF(H356:$P356,H356)&gt;$R355,H355,$Q355),H355)</f>
        <v>0</v>
      </c>
      <c r="BP355" s="34">
        <f>IF($Q356=I356,IF(COUNTIF(I356:$P356,I356)&gt;$R355,I355,$Q355),I355)</f>
        <v>0</v>
      </c>
      <c r="BQ355" s="34">
        <f>IF($Q356=J356,IF(COUNTIF(J356:$P356,J356)&gt;$R355,J355,$Q355),J355)</f>
        <v>0</v>
      </c>
      <c r="BR355" s="34">
        <f>IF($Q356=K356,IF(COUNTIF(K356:$P356,K356)&gt;$R355,K355,$Q355),K355)</f>
        <v>0</v>
      </c>
      <c r="BS355" s="34">
        <f>IF($Q356=L356,IF(COUNTIF(L356:$P356,L356)&gt;$R355,L355,$Q355),L355)</f>
        <v>0</v>
      </c>
      <c r="BT355" s="34">
        <f>IF($Q356=M356,IF(COUNTIF(M356:$P356,M356)&gt;$R355,M355,$Q355),M355)</f>
        <v>0</v>
      </c>
      <c r="BU355" s="34">
        <f>IF($Q356=N356,IF(COUNTIF(N356:$P356,N356)&gt;$R355,N355,$Q355),N355)</f>
        <v>0</v>
      </c>
      <c r="BV355" s="34">
        <f>IF($Q356=O356,IF(COUNTIF(O356:$P356,O356)&gt;$R355,O355,$Q355),O355)</f>
        <v>0</v>
      </c>
      <c r="BW355" s="34">
        <f>IF($Q356=P356,IF(COUNTIF(P356:$P356,P356)&gt;$R355,P355,$Q355),P355)</f>
        <v>0</v>
      </c>
      <c r="BX355" t="str">
        <f>IF(BX354="",IF(G354="",IF(F354="",E354,F354),G354),"")</f>
        <v/>
      </c>
    </row>
    <row r="356" spans="1:76" ht="12.75" customHeight="1" x14ac:dyDescent="0.2">
      <c r="A356" s="349"/>
      <c r="B356" s="352"/>
      <c r="C356" s="346"/>
      <c r="D356" s="177" t="s">
        <v>44</v>
      </c>
      <c r="E356" s="252" t="str">
        <f t="shared" ref="E356:P356" si="671">IF(E354&gt;0,1,"")</f>
        <v/>
      </c>
      <c r="F356" s="252" t="str">
        <f t="shared" si="671"/>
        <v/>
      </c>
      <c r="G356" s="252" t="str">
        <f t="shared" si="671"/>
        <v/>
      </c>
      <c r="H356" s="252" t="str">
        <f t="shared" si="671"/>
        <v/>
      </c>
      <c r="I356" s="252" t="str">
        <f t="shared" si="671"/>
        <v/>
      </c>
      <c r="J356" s="252" t="str">
        <f t="shared" si="671"/>
        <v/>
      </c>
      <c r="K356" s="252" t="str">
        <f t="shared" si="671"/>
        <v/>
      </c>
      <c r="L356" s="252" t="str">
        <f t="shared" si="671"/>
        <v/>
      </c>
      <c r="M356" s="175" t="str">
        <f t="shared" si="671"/>
        <v/>
      </c>
      <c r="N356" s="175" t="str">
        <f t="shared" si="671"/>
        <v/>
      </c>
      <c r="O356" s="175" t="str">
        <f t="shared" si="671"/>
        <v/>
      </c>
      <c r="P356" s="175" t="str">
        <f t="shared" si="671"/>
        <v/>
      </c>
      <c r="Q356" s="184" t="str">
        <f>IF(BK354="","",BK354)</f>
        <v/>
      </c>
      <c r="R356" s="38" t="str">
        <f>IF(BK354="","",BK354)</f>
        <v/>
      </c>
      <c r="S356" s="343"/>
      <c r="AY356" t="str">
        <f>IF(E356="","",E356)</f>
        <v/>
      </c>
      <c r="AZ356" t="str">
        <f>IF(OR(E356=F356,COUNTIF($AY356:AY356,F356)&gt;0),"",F356)</f>
        <v/>
      </c>
      <c r="BA356" t="str">
        <f>IF(OR(F356=G356,COUNTIF($AY356:AZ356,G356)&gt;0),"",G356)</f>
        <v/>
      </c>
      <c r="BB356" t="str">
        <f>IF(OR(G356=H356,COUNTIF($AY356:BA356,H356)&gt;0),"",H356)</f>
        <v/>
      </c>
      <c r="BC356" t="str">
        <f>IF(OR(H356=I356,COUNTIF($AY356:BB356,I356)&gt;0),"",I356)</f>
        <v/>
      </c>
      <c r="BD356" t="str">
        <f>IF(OR(I356=J356,COUNTIF($AY356:BC356,J356)&gt;0),"",J356)</f>
        <v/>
      </c>
      <c r="BE356" t="str">
        <f>IF(OR(J356=K356,COUNTIF($AY356:BD356,K356)&gt;0),"",K356)</f>
        <v/>
      </c>
      <c r="BF356" t="str">
        <f>IF(OR(K356=L356,COUNTIF($AY356:BE356,L356)&gt;0),"",L356)</f>
        <v/>
      </c>
      <c r="BG356" t="str">
        <f>IF(OR(L356=M356,COUNTIF($AY356:BF356,M356)&gt;0),"",M356)</f>
        <v/>
      </c>
      <c r="BH356" t="str">
        <f>IF(OR(M356=N356,COUNTIF($AY356:BG356,N356)&gt;0),"",N356)</f>
        <v/>
      </c>
      <c r="BI356" t="str">
        <f>IF(OR(N356=O356,COUNTIF($AY356:BH356,O356)&gt;0),"",O356)</f>
        <v/>
      </c>
      <c r="BJ356" t="str">
        <f>IF(OR(O356=P356,COUNTIF($AY356:BI356,P356)&gt;0),"",P356)</f>
        <v/>
      </c>
      <c r="BK356" s="340"/>
      <c r="BL356" s="34" t="str">
        <f>IF($Q356=E356,IF(COUNTIF(E356:$P356,E356)&gt;$R355,E356,$Q356),E356)</f>
        <v/>
      </c>
      <c r="BM356" s="34" t="str">
        <f>IF($Q356=F356,IF(COUNTIF(F356:$P356,F356)&gt;$R355,F356,$Q356),F356)</f>
        <v/>
      </c>
      <c r="BN356" s="34" t="str">
        <f>IF($Q356=G356,IF(COUNTIF(G356:$P356,G356)&gt;$R355,G356,$Q356),G356)</f>
        <v/>
      </c>
      <c r="BO356" s="34" t="str">
        <f>IF($Q356=H356,IF(COUNTIF(H356:$P356,H356)&gt;$R355,H356,$Q356),H356)</f>
        <v/>
      </c>
      <c r="BP356" s="34" t="str">
        <f>IF($Q356=I356,IF(COUNTIF(I356:$P356,I356)&gt;$R355,I356,$Q356),I356)</f>
        <v/>
      </c>
      <c r="BQ356" s="34" t="str">
        <f>IF($Q356=J356,IF(COUNTIF(J356:$P356,J356)&gt;$R355,J356,$Q356),J356)</f>
        <v/>
      </c>
      <c r="BR356" s="34" t="str">
        <f>IF($Q356=K356,IF(COUNTIF(K356:$P356,K356)&gt;$R355,K356,$Q356),K356)</f>
        <v/>
      </c>
      <c r="BS356" s="34" t="str">
        <f>IF($Q356=L356,IF(COUNTIF(L356:$P356,L356)&gt;$R355,L356,$Q356),L356)</f>
        <v/>
      </c>
      <c r="BT356" s="34" t="str">
        <f>IF($Q356=M356,IF(COUNTIF(M356:$P356,M356)&gt;$R355,M356,$Q356),M356)</f>
        <v/>
      </c>
      <c r="BU356" s="34" t="str">
        <f>IF($Q356=N356,IF(COUNTIF(N356:$P356,N356)&gt;$R355,N356,$Q356),N356)</f>
        <v/>
      </c>
      <c r="BV356" s="34" t="str">
        <f>IF($Q356=O356,IF(COUNTIF(O356:$P356,O356)&gt;$R355,O356,$Q356),O356)</f>
        <v/>
      </c>
      <c r="BW356" s="34" t="str">
        <f>IF($Q356=P356,IF(COUNTIF(P356:$P356,P356)&gt;$R355,P356,$Q356),P356)</f>
        <v/>
      </c>
      <c r="BX356" t="str">
        <f>IF(BX354&gt;0,BX354,BX355)</f>
        <v/>
      </c>
    </row>
    <row r="357" spans="1:76" ht="12.75" customHeight="1" x14ac:dyDescent="0.2">
      <c r="A357" s="347">
        <v>119</v>
      </c>
      <c r="B357" s="350"/>
      <c r="C357" s="344"/>
      <c r="D357" s="176" t="s">
        <v>38</v>
      </c>
      <c r="E357" s="252"/>
      <c r="F357" s="252"/>
      <c r="G357" s="252"/>
      <c r="H357" s="252"/>
      <c r="I357" s="252"/>
      <c r="J357" s="252"/>
      <c r="K357" s="252"/>
      <c r="L357" s="252"/>
      <c r="M357" s="175"/>
      <c r="N357" s="175"/>
      <c r="O357" s="175"/>
      <c r="P357" s="175"/>
      <c r="Q357" s="183" t="str">
        <f>IF(BK357="","",BX359)</f>
        <v/>
      </c>
      <c r="R357" s="172"/>
      <c r="S357" s="341" t="str">
        <f>IF((COUNTBLANK(E357:Q357)+COUNTBLANK(E358:Q358)+COUNTBLANK(E359:Q359))/3=COUNTBLANK(E357:Q357),"","Bitte alle drei Zeilen ausfüllen")</f>
        <v/>
      </c>
      <c r="W357">
        <f t="shared" ref="W357:AH357" si="672">IF(E357=4.5,E358,0)</f>
        <v>0</v>
      </c>
      <c r="X357">
        <f t="shared" si="672"/>
        <v>0</v>
      </c>
      <c r="Y357">
        <f t="shared" si="672"/>
        <v>0</v>
      </c>
      <c r="Z357">
        <f t="shared" si="672"/>
        <v>0</v>
      </c>
      <c r="AA357">
        <f t="shared" si="672"/>
        <v>0</v>
      </c>
      <c r="AB357">
        <f t="shared" si="672"/>
        <v>0</v>
      </c>
      <c r="AC357">
        <f t="shared" si="672"/>
        <v>0</v>
      </c>
      <c r="AD357">
        <f t="shared" si="672"/>
        <v>0</v>
      </c>
      <c r="AE357">
        <f t="shared" si="672"/>
        <v>0</v>
      </c>
      <c r="AF357">
        <f t="shared" si="672"/>
        <v>0</v>
      </c>
      <c r="AG357">
        <f t="shared" si="672"/>
        <v>0</v>
      </c>
      <c r="AH357">
        <f t="shared" si="672"/>
        <v>0</v>
      </c>
      <c r="AJ357">
        <f t="shared" ref="AJ357:AU357" si="673">IF(E357=4.5,1,0)</f>
        <v>0</v>
      </c>
      <c r="AK357">
        <f t="shared" si="673"/>
        <v>0</v>
      </c>
      <c r="AL357">
        <f t="shared" si="673"/>
        <v>0</v>
      </c>
      <c r="AM357">
        <f t="shared" si="673"/>
        <v>0</v>
      </c>
      <c r="AN357">
        <f t="shared" si="673"/>
        <v>0</v>
      </c>
      <c r="AO357">
        <f t="shared" si="673"/>
        <v>0</v>
      </c>
      <c r="AP357">
        <f t="shared" si="673"/>
        <v>0</v>
      </c>
      <c r="AQ357">
        <f t="shared" si="673"/>
        <v>0</v>
      </c>
      <c r="AR357">
        <f t="shared" si="673"/>
        <v>0</v>
      </c>
      <c r="AS357">
        <f t="shared" si="673"/>
        <v>0</v>
      </c>
      <c r="AT357">
        <f t="shared" si="673"/>
        <v>0</v>
      </c>
      <c r="AU357">
        <f t="shared" si="673"/>
        <v>0</v>
      </c>
      <c r="BK357" s="340" t="str">
        <f>IF(ISNA(HLOOKUP(MAX($AY358:$BJ358),$AY358:$BJ359,2,FALSE)),"",IF(R358&gt;0,IF(COUNTIF($AY358:$BJ358,MAX($AY358:$BJ358))&gt;1,HLOOKUP(MAX($AY358:$BJ358),$AY358:$BJ359,2),HLOOKUP(MAX($AY358:$BJ358),$AY358:$BJ359,2,FALSE)),""))</f>
        <v/>
      </c>
      <c r="BL357" s="34">
        <f>IF(E359="",0,IF($Q359=E359,IF(COUNTIF(E359:$P359,E359)&gt;$R358,E357,$Q357),E357))</f>
        <v>0</v>
      </c>
      <c r="BM357" s="34">
        <f>IF(F359="",0,IF($Q359=F359,IF(COUNTIF(F359:$P359,F359)&gt;$R358,F357,$Q357),F357))</f>
        <v>0</v>
      </c>
      <c r="BN357" s="34">
        <f>IF(G359="",0,IF($Q359=G359,IF(COUNTIF(G359:$P359,G359)&gt;$R358,G357,$Q357),G357))</f>
        <v>0</v>
      </c>
      <c r="BO357" s="34">
        <f>IF(H359="",0,IF($Q359=H359,IF(COUNTIF(H359:$P359,H359)&gt;$R358,H357,$Q357),H357))</f>
        <v>0</v>
      </c>
      <c r="BP357" s="34">
        <f>IF(I359="",0,IF($Q359=I359,IF(COUNTIF(I359:$P359,I359)&gt;$R358,I357,$Q357),I357))</f>
        <v>0</v>
      </c>
      <c r="BQ357" s="34">
        <f>IF(J359="",0,IF($Q359=J359,IF(COUNTIF(J359:$P359,J359)&gt;$R358,J357,$Q357),J357))</f>
        <v>0</v>
      </c>
      <c r="BR357" s="34">
        <f>IF(K359="",0,IF($Q359=K359,IF(COUNTIF(K359:$P359,K359)&gt;$R358,K357,$Q357),K357))</f>
        <v>0</v>
      </c>
      <c r="BS357" s="34">
        <f>IF(L359="",0,IF($Q359=L359,IF(COUNTIF(L359:$P359,L359)&gt;$R358,L357,$Q357),L357))</f>
        <v>0</v>
      </c>
      <c r="BT357" s="34">
        <f>IF(M359="",0,IF($Q359=M359,IF(COUNTIF(M359:$P359,M359)&gt;$R358,M357,$Q357),M357))</f>
        <v>0</v>
      </c>
      <c r="BU357" s="34">
        <f>IF(N359="",0,IF($Q359=N359,IF(COUNTIF(N359:$P359,N359)&gt;$R358,N357,$Q357),N357))</f>
        <v>0</v>
      </c>
      <c r="BV357" s="34">
        <f>IF(O359="",0,IF($Q359=O359,IF(COUNTIF(O359:$P359,O359)&gt;$R358,O357,$Q357),O357))</f>
        <v>0</v>
      </c>
      <c r="BW357" s="34">
        <f>IF(P359="",0,IF($Q359=P359,IF(COUNTIF(P359:$P359,P359)&gt;$R358,P357,$Q357),P357))</f>
        <v>0</v>
      </c>
      <c r="BX357">
        <f>IF(P357="",IF(O357="",IF(N357="",IF(M357="",IF(L357="",IF(K357="",IF(J357="",IF(I357="",H357,I357),J357),K357),L357),M357),N357),O357),P357)</f>
        <v>0</v>
      </c>
    </row>
    <row r="358" spans="1:76" ht="12.75" customHeight="1" x14ac:dyDescent="0.2">
      <c r="A358" s="348"/>
      <c r="B358" s="351"/>
      <c r="C358" s="345"/>
      <c r="D358" s="176" t="s">
        <v>42</v>
      </c>
      <c r="E358" s="252"/>
      <c r="F358" s="252"/>
      <c r="G358" s="252"/>
      <c r="H358" s="252"/>
      <c r="I358" s="252"/>
      <c r="J358" s="252"/>
      <c r="K358" s="252"/>
      <c r="L358" s="252"/>
      <c r="M358" s="175"/>
      <c r="N358" s="175"/>
      <c r="O358" s="175"/>
      <c r="P358" s="175"/>
      <c r="Q358" s="183"/>
      <c r="R358" s="35">
        <f>IF(R357&lt;15,0,IF(R357&lt;30,1,IF(R357&lt;45,2,3)))</f>
        <v>0</v>
      </c>
      <c r="S358" s="342"/>
      <c r="AY358" t="str">
        <f t="shared" ref="AY358:BJ358" si="674">IF(AY359="","",COUNTIF($E359:$P359,AY359))</f>
        <v/>
      </c>
      <c r="AZ358" t="str">
        <f t="shared" si="674"/>
        <v/>
      </c>
      <c r="BA358" t="str">
        <f t="shared" si="674"/>
        <v/>
      </c>
      <c r="BB358" t="str">
        <f t="shared" si="674"/>
        <v/>
      </c>
      <c r="BC358" t="str">
        <f t="shared" si="674"/>
        <v/>
      </c>
      <c r="BD358" t="str">
        <f t="shared" si="674"/>
        <v/>
      </c>
      <c r="BE358" t="str">
        <f t="shared" si="674"/>
        <v/>
      </c>
      <c r="BF358" t="str">
        <f t="shared" si="674"/>
        <v/>
      </c>
      <c r="BG358" t="str">
        <f t="shared" si="674"/>
        <v/>
      </c>
      <c r="BH358" t="str">
        <f t="shared" si="674"/>
        <v/>
      </c>
      <c r="BI358" t="str">
        <f t="shared" si="674"/>
        <v/>
      </c>
      <c r="BJ358" t="str">
        <f t="shared" si="674"/>
        <v/>
      </c>
      <c r="BK358" s="340"/>
      <c r="BL358" s="34">
        <f>IF($Q359=E359,IF(COUNTIF(E359:$P359,E359)&gt;$R358,E358,$Q358),E358)</f>
        <v>0</v>
      </c>
      <c r="BM358" s="34">
        <f>IF($Q359=F359,IF(COUNTIF(F359:$P359,F359)&gt;$R358,F358,$Q358),F358)</f>
        <v>0</v>
      </c>
      <c r="BN358" s="34">
        <f>IF($Q359=G359,IF(COUNTIF(G359:$P359,G359)&gt;$R358,G358,$Q358),G358)</f>
        <v>0</v>
      </c>
      <c r="BO358" s="34">
        <f>IF($Q359=H359,IF(COUNTIF(H359:$P359,H359)&gt;$R358,H358,$Q358),H358)</f>
        <v>0</v>
      </c>
      <c r="BP358" s="34">
        <f>IF($Q359=I359,IF(COUNTIF(I359:$P359,I359)&gt;$R358,I358,$Q358),I358)</f>
        <v>0</v>
      </c>
      <c r="BQ358" s="34">
        <f>IF($Q359=J359,IF(COUNTIF(J359:$P359,J359)&gt;$R358,J358,$Q358),J358)</f>
        <v>0</v>
      </c>
      <c r="BR358" s="34">
        <f>IF($Q359=K359,IF(COUNTIF(K359:$P359,K359)&gt;$R358,K358,$Q358),K358)</f>
        <v>0</v>
      </c>
      <c r="BS358" s="34">
        <f>IF($Q359=L359,IF(COUNTIF(L359:$P359,L359)&gt;$R358,L358,$Q358),L358)</f>
        <v>0</v>
      </c>
      <c r="BT358" s="34">
        <f>IF($Q359=M359,IF(COUNTIF(M359:$P359,M359)&gt;$R358,M358,$Q358),M358)</f>
        <v>0</v>
      </c>
      <c r="BU358" s="34">
        <f>IF($Q359=N359,IF(COUNTIF(N359:$P359,N359)&gt;$R358,N358,$Q358),N358)</f>
        <v>0</v>
      </c>
      <c r="BV358" s="34">
        <f>IF($Q359=O359,IF(COUNTIF(O359:$P359,O359)&gt;$R358,O358,$Q358),O358)</f>
        <v>0</v>
      </c>
      <c r="BW358" s="34">
        <f>IF($Q359=P359,IF(COUNTIF(P359:$P359,P359)&gt;$R358,P358,$Q358),P358)</f>
        <v>0</v>
      </c>
      <c r="BX358" t="str">
        <f>IF(BX357="",IF(G357="",IF(F357="",E357,F357),G357),"")</f>
        <v/>
      </c>
    </row>
    <row r="359" spans="1:76" ht="12.75" customHeight="1" x14ac:dyDescent="0.2">
      <c r="A359" s="349"/>
      <c r="B359" s="352"/>
      <c r="C359" s="346"/>
      <c r="D359" s="177" t="s">
        <v>44</v>
      </c>
      <c r="E359" s="252" t="str">
        <f t="shared" ref="E359:P359" si="675">IF(E357&gt;0,1,"")</f>
        <v/>
      </c>
      <c r="F359" s="252" t="str">
        <f t="shared" si="675"/>
        <v/>
      </c>
      <c r="G359" s="252" t="str">
        <f t="shared" si="675"/>
        <v/>
      </c>
      <c r="H359" s="252" t="str">
        <f t="shared" si="675"/>
        <v/>
      </c>
      <c r="I359" s="252" t="str">
        <f t="shared" si="675"/>
        <v/>
      </c>
      <c r="J359" s="252" t="str">
        <f t="shared" si="675"/>
        <v/>
      </c>
      <c r="K359" s="252" t="str">
        <f t="shared" si="675"/>
        <v/>
      </c>
      <c r="L359" s="252" t="str">
        <f t="shared" si="675"/>
        <v/>
      </c>
      <c r="M359" s="175" t="str">
        <f t="shared" si="675"/>
        <v/>
      </c>
      <c r="N359" s="175" t="str">
        <f t="shared" si="675"/>
        <v/>
      </c>
      <c r="O359" s="175" t="str">
        <f t="shared" si="675"/>
        <v/>
      </c>
      <c r="P359" s="175" t="str">
        <f t="shared" si="675"/>
        <v/>
      </c>
      <c r="Q359" s="184" t="str">
        <f>IF(BK357="","",BK357)</f>
        <v/>
      </c>
      <c r="R359" s="38" t="str">
        <f>IF(BK357="","",BK357)</f>
        <v/>
      </c>
      <c r="S359" s="343"/>
      <c r="AY359" t="str">
        <f>IF(E359="","",E359)</f>
        <v/>
      </c>
      <c r="AZ359" t="str">
        <f>IF(OR(E359=F359,COUNTIF($AY359:AY359,F359)&gt;0),"",F359)</f>
        <v/>
      </c>
      <c r="BA359" t="str">
        <f>IF(OR(F359=G359,COUNTIF($AY359:AZ359,G359)&gt;0),"",G359)</f>
        <v/>
      </c>
      <c r="BB359" t="str">
        <f>IF(OR(G359=H359,COUNTIF($AY359:BA359,H359)&gt;0),"",H359)</f>
        <v/>
      </c>
      <c r="BC359" t="str">
        <f>IF(OR(H359=I359,COUNTIF($AY359:BB359,I359)&gt;0),"",I359)</f>
        <v/>
      </c>
      <c r="BD359" t="str">
        <f>IF(OR(I359=J359,COUNTIF($AY359:BC359,J359)&gt;0),"",J359)</f>
        <v/>
      </c>
      <c r="BE359" t="str">
        <f>IF(OR(J359=K359,COUNTIF($AY359:BD359,K359)&gt;0),"",K359)</f>
        <v/>
      </c>
      <c r="BF359" t="str">
        <f>IF(OR(K359=L359,COUNTIF($AY359:BE359,L359)&gt;0),"",L359)</f>
        <v/>
      </c>
      <c r="BG359" t="str">
        <f>IF(OR(L359=M359,COUNTIF($AY359:BF359,M359)&gt;0),"",M359)</f>
        <v/>
      </c>
      <c r="BH359" t="str">
        <f>IF(OR(M359=N359,COUNTIF($AY359:BG359,N359)&gt;0),"",N359)</f>
        <v/>
      </c>
      <c r="BI359" t="str">
        <f>IF(OR(N359=O359,COUNTIF($AY359:BH359,O359)&gt;0),"",O359)</f>
        <v/>
      </c>
      <c r="BJ359" t="str">
        <f>IF(OR(O359=P359,COUNTIF($AY359:BI359,P359)&gt;0),"",P359)</f>
        <v/>
      </c>
      <c r="BK359" s="340"/>
      <c r="BL359" s="34" t="str">
        <f>IF($Q359=E359,IF(COUNTIF(E359:$P359,E359)&gt;$R358,E359,$Q359),E359)</f>
        <v/>
      </c>
      <c r="BM359" s="34" t="str">
        <f>IF($Q359=F359,IF(COUNTIF(F359:$P359,F359)&gt;$R358,F359,$Q359),F359)</f>
        <v/>
      </c>
      <c r="BN359" s="34" t="str">
        <f>IF($Q359=G359,IF(COUNTIF(G359:$P359,G359)&gt;$R358,G359,$Q359),G359)</f>
        <v/>
      </c>
      <c r="BO359" s="34" t="str">
        <f>IF($Q359=H359,IF(COUNTIF(H359:$P359,H359)&gt;$R358,H359,$Q359),H359)</f>
        <v/>
      </c>
      <c r="BP359" s="34" t="str">
        <f>IF($Q359=I359,IF(COUNTIF(I359:$P359,I359)&gt;$R358,I359,$Q359),I359)</f>
        <v/>
      </c>
      <c r="BQ359" s="34" t="str">
        <f>IF($Q359=J359,IF(COUNTIF(J359:$P359,J359)&gt;$R358,J359,$Q359),J359)</f>
        <v/>
      </c>
      <c r="BR359" s="34" t="str">
        <f>IF($Q359=K359,IF(COUNTIF(K359:$P359,K359)&gt;$R358,K359,$Q359),K359)</f>
        <v/>
      </c>
      <c r="BS359" s="34" t="str">
        <f>IF($Q359=L359,IF(COUNTIF(L359:$P359,L359)&gt;$R358,L359,$Q359),L359)</f>
        <v/>
      </c>
      <c r="BT359" s="34" t="str">
        <f>IF($Q359=M359,IF(COUNTIF(M359:$P359,M359)&gt;$R358,M359,$Q359),M359)</f>
        <v/>
      </c>
      <c r="BU359" s="34" t="str">
        <f>IF($Q359=N359,IF(COUNTIF(N359:$P359,N359)&gt;$R358,N359,$Q359),N359)</f>
        <v/>
      </c>
      <c r="BV359" s="34" t="str">
        <f>IF($Q359=O359,IF(COUNTIF(O359:$P359,O359)&gt;$R358,O359,$Q359),O359)</f>
        <v/>
      </c>
      <c r="BW359" s="34" t="str">
        <f>IF($Q359=P359,IF(COUNTIF(P359:$P359,P359)&gt;$R358,P359,$Q359),P359)</f>
        <v/>
      </c>
      <c r="BX359" t="str">
        <f>IF(BX357&gt;0,BX357,BX358)</f>
        <v/>
      </c>
    </row>
    <row r="360" spans="1:76" ht="12.75" customHeight="1" x14ac:dyDescent="0.2">
      <c r="A360" s="347">
        <v>120</v>
      </c>
      <c r="B360" s="350"/>
      <c r="C360" s="344"/>
      <c r="D360" s="176" t="s">
        <v>38</v>
      </c>
      <c r="E360" s="252"/>
      <c r="F360" s="252"/>
      <c r="G360" s="252"/>
      <c r="H360" s="252"/>
      <c r="I360" s="252"/>
      <c r="J360" s="252"/>
      <c r="K360" s="252"/>
      <c r="L360" s="252"/>
      <c r="M360" s="175"/>
      <c r="N360" s="175"/>
      <c r="O360" s="175"/>
      <c r="P360" s="175"/>
      <c r="Q360" s="183" t="str">
        <f>IF(BK360="","",BX362)</f>
        <v/>
      </c>
      <c r="R360" s="172"/>
      <c r="S360" s="341" t="str">
        <f>IF((COUNTBLANK(E360:Q360)+COUNTBLANK(E361:Q361)+COUNTBLANK(E362:Q362))/3=COUNTBLANK(E360:Q360),"","Bitte alle drei Zeilen ausfüllen")</f>
        <v/>
      </c>
      <c r="W360">
        <f t="shared" ref="W360:AH360" si="676">IF(E360=4.5,E361,0)</f>
        <v>0</v>
      </c>
      <c r="X360">
        <f t="shared" si="676"/>
        <v>0</v>
      </c>
      <c r="Y360">
        <f t="shared" si="676"/>
        <v>0</v>
      </c>
      <c r="Z360">
        <f t="shared" si="676"/>
        <v>0</v>
      </c>
      <c r="AA360">
        <f t="shared" si="676"/>
        <v>0</v>
      </c>
      <c r="AB360">
        <f t="shared" si="676"/>
        <v>0</v>
      </c>
      <c r="AC360">
        <f t="shared" si="676"/>
        <v>0</v>
      </c>
      <c r="AD360">
        <f t="shared" si="676"/>
        <v>0</v>
      </c>
      <c r="AE360">
        <f t="shared" si="676"/>
        <v>0</v>
      </c>
      <c r="AF360">
        <f t="shared" si="676"/>
        <v>0</v>
      </c>
      <c r="AG360">
        <f t="shared" si="676"/>
        <v>0</v>
      </c>
      <c r="AH360">
        <f t="shared" si="676"/>
        <v>0</v>
      </c>
      <c r="AJ360">
        <f t="shared" ref="AJ360:AU360" si="677">IF(E360=4.5,1,0)</f>
        <v>0</v>
      </c>
      <c r="AK360">
        <f t="shared" si="677"/>
        <v>0</v>
      </c>
      <c r="AL360">
        <f t="shared" si="677"/>
        <v>0</v>
      </c>
      <c r="AM360">
        <f t="shared" si="677"/>
        <v>0</v>
      </c>
      <c r="AN360">
        <f t="shared" si="677"/>
        <v>0</v>
      </c>
      <c r="AO360">
        <f t="shared" si="677"/>
        <v>0</v>
      </c>
      <c r="AP360">
        <f t="shared" si="677"/>
        <v>0</v>
      </c>
      <c r="AQ360">
        <f t="shared" si="677"/>
        <v>0</v>
      </c>
      <c r="AR360">
        <f t="shared" si="677"/>
        <v>0</v>
      </c>
      <c r="AS360">
        <f t="shared" si="677"/>
        <v>0</v>
      </c>
      <c r="AT360">
        <f t="shared" si="677"/>
        <v>0</v>
      </c>
      <c r="AU360">
        <f t="shared" si="677"/>
        <v>0</v>
      </c>
      <c r="BK360" s="340" t="str">
        <f>IF(ISNA(HLOOKUP(MAX($AY361:$BJ361),$AY361:$BJ362,2,FALSE)),"",IF(R361&gt;0,IF(COUNTIF($AY361:$BJ361,MAX($AY361:$BJ361))&gt;1,HLOOKUP(MAX($AY361:$BJ361),$AY361:$BJ362,2),HLOOKUP(MAX($AY361:$BJ361),$AY361:$BJ362,2,FALSE)),""))</f>
        <v/>
      </c>
      <c r="BL360" s="34">
        <f>IF(E362="",0,IF($Q362=E362,IF(COUNTIF(E362:$P362,E362)&gt;$R361,E360,$Q360),E360))</f>
        <v>0</v>
      </c>
      <c r="BM360" s="34">
        <f>IF(F362="",0,IF($Q362=F362,IF(COUNTIF(F362:$P362,F362)&gt;$R361,F360,$Q360),F360))</f>
        <v>0</v>
      </c>
      <c r="BN360" s="34">
        <f>IF(G362="",0,IF($Q362=G362,IF(COUNTIF(G362:$P362,G362)&gt;$R361,G360,$Q360),G360))</f>
        <v>0</v>
      </c>
      <c r="BO360" s="34">
        <f>IF(H362="",0,IF($Q362=H362,IF(COUNTIF(H362:$P362,H362)&gt;$R361,H360,$Q360),H360))</f>
        <v>0</v>
      </c>
      <c r="BP360" s="34">
        <f>IF(I362="",0,IF($Q362=I362,IF(COUNTIF(I362:$P362,I362)&gt;$R361,I360,$Q360),I360))</f>
        <v>0</v>
      </c>
      <c r="BQ360" s="34">
        <f>IF(J362="",0,IF($Q362=J362,IF(COUNTIF(J362:$P362,J362)&gt;$R361,J360,$Q360),J360))</f>
        <v>0</v>
      </c>
      <c r="BR360" s="34">
        <f>IF(K362="",0,IF($Q362=K362,IF(COUNTIF(K362:$P362,K362)&gt;$R361,K360,$Q360),K360))</f>
        <v>0</v>
      </c>
      <c r="BS360" s="34">
        <f>IF(L362="",0,IF($Q362=L362,IF(COUNTIF(L362:$P362,L362)&gt;$R361,L360,$Q360),L360))</f>
        <v>0</v>
      </c>
      <c r="BT360" s="34">
        <f>IF(M362="",0,IF($Q362=M362,IF(COUNTIF(M362:$P362,M362)&gt;$R361,M360,$Q360),M360))</f>
        <v>0</v>
      </c>
      <c r="BU360" s="34">
        <f>IF(N362="",0,IF($Q362=N362,IF(COUNTIF(N362:$P362,N362)&gt;$R361,N360,$Q360),N360))</f>
        <v>0</v>
      </c>
      <c r="BV360" s="34">
        <f>IF(O362="",0,IF($Q362=O362,IF(COUNTIF(O362:$P362,O362)&gt;$R361,O360,$Q360),O360))</f>
        <v>0</v>
      </c>
      <c r="BW360" s="34">
        <f>IF(P362="",0,IF($Q362=P362,IF(COUNTIF(P362:$P362,P362)&gt;$R361,P360,$Q360),P360))</f>
        <v>0</v>
      </c>
      <c r="BX360">
        <f>IF(P360="",IF(O360="",IF(N360="",IF(M360="",IF(L360="",IF(K360="",IF(J360="",IF(I360="",H360,I360),J360),K360),L360),M360),N360),O360),P360)</f>
        <v>0</v>
      </c>
    </row>
    <row r="361" spans="1:76" ht="12.75" customHeight="1" x14ac:dyDescent="0.2">
      <c r="A361" s="348"/>
      <c r="B361" s="351"/>
      <c r="C361" s="345"/>
      <c r="D361" s="176" t="s">
        <v>42</v>
      </c>
      <c r="E361" s="252"/>
      <c r="F361" s="252"/>
      <c r="G361" s="252"/>
      <c r="H361" s="252"/>
      <c r="I361" s="252"/>
      <c r="J361" s="252"/>
      <c r="K361" s="252"/>
      <c r="L361" s="252"/>
      <c r="M361" s="175"/>
      <c r="N361" s="175"/>
      <c r="O361" s="175"/>
      <c r="P361" s="175"/>
      <c r="Q361" s="183"/>
      <c r="R361" s="35">
        <f>IF(R360&lt;15,0,IF(R360&lt;30,1,IF(R360&lt;45,2,3)))</f>
        <v>0</v>
      </c>
      <c r="S361" s="342"/>
      <c r="AY361" t="str">
        <f t="shared" ref="AY361:BJ361" si="678">IF(AY362="","",COUNTIF($E362:$P362,AY362))</f>
        <v/>
      </c>
      <c r="AZ361" t="str">
        <f t="shared" si="678"/>
        <v/>
      </c>
      <c r="BA361" t="str">
        <f t="shared" si="678"/>
        <v/>
      </c>
      <c r="BB361" t="str">
        <f t="shared" si="678"/>
        <v/>
      </c>
      <c r="BC361" t="str">
        <f t="shared" si="678"/>
        <v/>
      </c>
      <c r="BD361" t="str">
        <f t="shared" si="678"/>
        <v/>
      </c>
      <c r="BE361" t="str">
        <f t="shared" si="678"/>
        <v/>
      </c>
      <c r="BF361" t="str">
        <f t="shared" si="678"/>
        <v/>
      </c>
      <c r="BG361" t="str">
        <f t="shared" si="678"/>
        <v/>
      </c>
      <c r="BH361" t="str">
        <f t="shared" si="678"/>
        <v/>
      </c>
      <c r="BI361" t="str">
        <f t="shared" si="678"/>
        <v/>
      </c>
      <c r="BJ361" t="str">
        <f t="shared" si="678"/>
        <v/>
      </c>
      <c r="BK361" s="340"/>
      <c r="BL361" s="34">
        <f>IF($Q362=E362,IF(COUNTIF(E362:$P362,E362)&gt;$R361,E361,$Q361),E361)</f>
        <v>0</v>
      </c>
      <c r="BM361" s="34">
        <f>IF($Q362=F362,IF(COUNTIF(F362:$P362,F362)&gt;$R361,F361,$Q361),F361)</f>
        <v>0</v>
      </c>
      <c r="BN361" s="34">
        <f>IF($Q362=G362,IF(COUNTIF(G362:$P362,G362)&gt;$R361,G361,$Q361),G361)</f>
        <v>0</v>
      </c>
      <c r="BO361" s="34">
        <f>IF($Q362=H362,IF(COUNTIF(H362:$P362,H362)&gt;$R361,H361,$Q361),H361)</f>
        <v>0</v>
      </c>
      <c r="BP361" s="34">
        <f>IF($Q362=I362,IF(COUNTIF(I362:$P362,I362)&gt;$R361,I361,$Q361),I361)</f>
        <v>0</v>
      </c>
      <c r="BQ361" s="34">
        <f>IF($Q362=J362,IF(COUNTIF(J362:$P362,J362)&gt;$R361,J361,$Q361),J361)</f>
        <v>0</v>
      </c>
      <c r="BR361" s="34">
        <f>IF($Q362=K362,IF(COUNTIF(K362:$P362,K362)&gt;$R361,K361,$Q361),K361)</f>
        <v>0</v>
      </c>
      <c r="BS361" s="34">
        <f>IF($Q362=L362,IF(COUNTIF(L362:$P362,L362)&gt;$R361,L361,$Q361),L361)</f>
        <v>0</v>
      </c>
      <c r="BT361" s="34">
        <f>IF($Q362=M362,IF(COUNTIF(M362:$P362,M362)&gt;$R361,M361,$Q361),M361)</f>
        <v>0</v>
      </c>
      <c r="BU361" s="34">
        <f>IF($Q362=N362,IF(COUNTIF(N362:$P362,N362)&gt;$R361,N361,$Q361),N361)</f>
        <v>0</v>
      </c>
      <c r="BV361" s="34">
        <f>IF($Q362=O362,IF(COUNTIF(O362:$P362,O362)&gt;$R361,O361,$Q361),O361)</f>
        <v>0</v>
      </c>
      <c r="BW361" s="34">
        <f>IF($Q362=P362,IF(COUNTIF(P362:$P362,P362)&gt;$R361,P361,$Q361),P361)</f>
        <v>0</v>
      </c>
      <c r="BX361" t="str">
        <f>IF(BX360="",IF(G360="",IF(F360="",E360,F360),G360),"")</f>
        <v/>
      </c>
    </row>
    <row r="362" spans="1:76" ht="12.75" customHeight="1" x14ac:dyDescent="0.2">
      <c r="A362" s="349"/>
      <c r="B362" s="352"/>
      <c r="C362" s="346"/>
      <c r="D362" s="177" t="s">
        <v>44</v>
      </c>
      <c r="E362" s="252" t="str">
        <f t="shared" ref="E362:P362" si="679">IF(E360&gt;0,1,"")</f>
        <v/>
      </c>
      <c r="F362" s="252" t="str">
        <f t="shared" si="679"/>
        <v/>
      </c>
      <c r="G362" s="252" t="str">
        <f t="shared" si="679"/>
        <v/>
      </c>
      <c r="H362" s="252" t="str">
        <f t="shared" si="679"/>
        <v/>
      </c>
      <c r="I362" s="252" t="str">
        <f t="shared" si="679"/>
        <v/>
      </c>
      <c r="J362" s="252" t="str">
        <f t="shared" si="679"/>
        <v/>
      </c>
      <c r="K362" s="252" t="str">
        <f t="shared" si="679"/>
        <v/>
      </c>
      <c r="L362" s="252" t="str">
        <f t="shared" si="679"/>
        <v/>
      </c>
      <c r="M362" s="175" t="str">
        <f t="shared" si="679"/>
        <v/>
      </c>
      <c r="N362" s="175" t="str">
        <f t="shared" si="679"/>
        <v/>
      </c>
      <c r="O362" s="175" t="str">
        <f t="shared" si="679"/>
        <v/>
      </c>
      <c r="P362" s="175" t="str">
        <f t="shared" si="679"/>
        <v/>
      </c>
      <c r="Q362" s="184" t="str">
        <f>IF(BK360="","",BK360)</f>
        <v/>
      </c>
      <c r="R362" s="38" t="str">
        <f>IF(BK360="","",BK360)</f>
        <v/>
      </c>
      <c r="S362" s="343"/>
      <c r="AY362" t="str">
        <f>IF(E362="","",E362)</f>
        <v/>
      </c>
      <c r="AZ362" t="str">
        <f>IF(OR(E362=F362,COUNTIF($AY362:AY362,F362)&gt;0),"",F362)</f>
        <v/>
      </c>
      <c r="BA362" t="str">
        <f>IF(OR(F362=G362,COUNTIF($AY362:AZ362,G362)&gt;0),"",G362)</f>
        <v/>
      </c>
      <c r="BB362" t="str">
        <f>IF(OR(G362=H362,COUNTIF($AY362:BA362,H362)&gt;0),"",H362)</f>
        <v/>
      </c>
      <c r="BC362" t="str">
        <f>IF(OR(H362=I362,COUNTIF($AY362:BB362,I362)&gt;0),"",I362)</f>
        <v/>
      </c>
      <c r="BD362" t="str">
        <f>IF(OR(I362=J362,COUNTIF($AY362:BC362,J362)&gt;0),"",J362)</f>
        <v/>
      </c>
      <c r="BE362" t="str">
        <f>IF(OR(J362=K362,COUNTIF($AY362:BD362,K362)&gt;0),"",K362)</f>
        <v/>
      </c>
      <c r="BF362" t="str">
        <f>IF(OR(K362=L362,COUNTIF($AY362:BE362,L362)&gt;0),"",L362)</f>
        <v/>
      </c>
      <c r="BG362" t="str">
        <f>IF(OR(L362=M362,COUNTIF($AY362:BF362,M362)&gt;0),"",M362)</f>
        <v/>
      </c>
      <c r="BH362" t="str">
        <f>IF(OR(M362=N362,COUNTIF($AY362:BG362,N362)&gt;0),"",N362)</f>
        <v/>
      </c>
      <c r="BI362" t="str">
        <f>IF(OR(N362=O362,COUNTIF($AY362:BH362,O362)&gt;0),"",O362)</f>
        <v/>
      </c>
      <c r="BJ362" t="str">
        <f>IF(OR(O362=P362,COUNTIF($AY362:BI362,P362)&gt;0),"",P362)</f>
        <v/>
      </c>
      <c r="BK362" s="340"/>
      <c r="BL362" s="34" t="str">
        <f>IF($Q362=E362,IF(COUNTIF(E362:$P362,E362)&gt;$R361,E362,$Q362),E362)</f>
        <v/>
      </c>
      <c r="BM362" s="34" t="str">
        <f>IF($Q362=F362,IF(COUNTIF(F362:$P362,F362)&gt;$R361,F362,$Q362),F362)</f>
        <v/>
      </c>
      <c r="BN362" s="34" t="str">
        <f>IF($Q362=G362,IF(COUNTIF(G362:$P362,G362)&gt;$R361,G362,$Q362),G362)</f>
        <v/>
      </c>
      <c r="BO362" s="34" t="str">
        <f>IF($Q362=H362,IF(COUNTIF(H362:$P362,H362)&gt;$R361,H362,$Q362),H362)</f>
        <v/>
      </c>
      <c r="BP362" s="34" t="str">
        <f>IF($Q362=I362,IF(COUNTIF(I362:$P362,I362)&gt;$R361,I362,$Q362),I362)</f>
        <v/>
      </c>
      <c r="BQ362" s="34" t="str">
        <f>IF($Q362=J362,IF(COUNTIF(J362:$P362,J362)&gt;$R361,J362,$Q362),J362)</f>
        <v/>
      </c>
      <c r="BR362" s="34" t="str">
        <f>IF($Q362=K362,IF(COUNTIF(K362:$P362,K362)&gt;$R361,K362,$Q362),K362)</f>
        <v/>
      </c>
      <c r="BS362" s="34" t="str">
        <f>IF($Q362=L362,IF(COUNTIF(L362:$P362,L362)&gt;$R361,L362,$Q362),L362)</f>
        <v/>
      </c>
      <c r="BT362" s="34" t="str">
        <f>IF($Q362=M362,IF(COUNTIF(M362:$P362,M362)&gt;$R361,M362,$Q362),M362)</f>
        <v/>
      </c>
      <c r="BU362" s="34" t="str">
        <f>IF($Q362=N362,IF(COUNTIF(N362:$P362,N362)&gt;$R361,N362,$Q362),N362)</f>
        <v/>
      </c>
      <c r="BV362" s="34" t="str">
        <f>IF($Q362=O362,IF(COUNTIF(O362:$P362,O362)&gt;$R361,O362,$Q362),O362)</f>
        <v/>
      </c>
      <c r="BW362" s="34" t="str">
        <f>IF($Q362=P362,IF(COUNTIF(P362:$P362,P362)&gt;$R361,P362,$Q362),P362)</f>
        <v/>
      </c>
      <c r="BX362" t="str">
        <f>IF(BX360&gt;0,BX360,BX361)</f>
        <v/>
      </c>
    </row>
    <row r="363" spans="1:76" ht="12.75" customHeight="1" x14ac:dyDescent="0.2">
      <c r="A363" s="347">
        <v>121</v>
      </c>
      <c r="B363" s="350"/>
      <c r="C363" s="344"/>
      <c r="D363" s="176" t="s">
        <v>38</v>
      </c>
      <c r="E363" s="252"/>
      <c r="F363" s="252"/>
      <c r="G363" s="252"/>
      <c r="H363" s="252"/>
      <c r="I363" s="252"/>
      <c r="J363" s="252"/>
      <c r="K363" s="252"/>
      <c r="L363" s="252"/>
      <c r="M363" s="175"/>
      <c r="N363" s="175"/>
      <c r="O363" s="175"/>
      <c r="P363" s="175"/>
      <c r="Q363" s="183" t="str">
        <f>IF(BK363="","",BX365)</f>
        <v/>
      </c>
      <c r="R363" s="172"/>
      <c r="S363" s="341" t="str">
        <f>IF((COUNTBLANK(E363:Q363)+COUNTBLANK(E364:Q364)+COUNTBLANK(E365:Q365))/3=COUNTBLANK(E363:Q363),"","Bitte alle drei Zeilen ausfüllen")</f>
        <v/>
      </c>
      <c r="W363">
        <f t="shared" ref="W363:AH363" si="680">IF(E363=4.5,E364,0)</f>
        <v>0</v>
      </c>
      <c r="X363">
        <f t="shared" si="680"/>
        <v>0</v>
      </c>
      <c r="Y363">
        <f t="shared" si="680"/>
        <v>0</v>
      </c>
      <c r="Z363">
        <f t="shared" si="680"/>
        <v>0</v>
      </c>
      <c r="AA363">
        <f t="shared" si="680"/>
        <v>0</v>
      </c>
      <c r="AB363">
        <f t="shared" si="680"/>
        <v>0</v>
      </c>
      <c r="AC363">
        <f t="shared" si="680"/>
        <v>0</v>
      </c>
      <c r="AD363">
        <f t="shared" si="680"/>
        <v>0</v>
      </c>
      <c r="AE363">
        <f t="shared" si="680"/>
        <v>0</v>
      </c>
      <c r="AF363">
        <f t="shared" si="680"/>
        <v>0</v>
      </c>
      <c r="AG363">
        <f t="shared" si="680"/>
        <v>0</v>
      </c>
      <c r="AH363">
        <f t="shared" si="680"/>
        <v>0</v>
      </c>
      <c r="AJ363">
        <f t="shared" ref="AJ363:AU363" si="681">IF(E363=4.5,1,0)</f>
        <v>0</v>
      </c>
      <c r="AK363">
        <f t="shared" si="681"/>
        <v>0</v>
      </c>
      <c r="AL363">
        <f t="shared" si="681"/>
        <v>0</v>
      </c>
      <c r="AM363">
        <f t="shared" si="681"/>
        <v>0</v>
      </c>
      <c r="AN363">
        <f t="shared" si="681"/>
        <v>0</v>
      </c>
      <c r="AO363">
        <f t="shared" si="681"/>
        <v>0</v>
      </c>
      <c r="AP363">
        <f t="shared" si="681"/>
        <v>0</v>
      </c>
      <c r="AQ363">
        <f t="shared" si="681"/>
        <v>0</v>
      </c>
      <c r="AR363">
        <f t="shared" si="681"/>
        <v>0</v>
      </c>
      <c r="AS363">
        <f t="shared" si="681"/>
        <v>0</v>
      </c>
      <c r="AT363">
        <f t="shared" si="681"/>
        <v>0</v>
      </c>
      <c r="AU363">
        <f t="shared" si="681"/>
        <v>0</v>
      </c>
      <c r="BK363" s="340" t="str">
        <f>IF(ISNA(HLOOKUP(MAX($AY364:$BJ364),$AY364:$BJ365,2,FALSE)),"",IF(R364&gt;0,IF(COUNTIF($AY364:$BJ364,MAX($AY364:$BJ364))&gt;1,HLOOKUP(MAX($AY364:$BJ364),$AY364:$BJ365,2),HLOOKUP(MAX($AY364:$BJ364),$AY364:$BJ365,2,FALSE)),""))</f>
        <v/>
      </c>
      <c r="BL363" s="34">
        <f>IF(E365="",0,IF($Q365=E365,IF(COUNTIF(E365:$P365,E365)&gt;$R364,E363,$Q363),E363))</f>
        <v>0</v>
      </c>
      <c r="BM363" s="34">
        <f>IF(F365="",0,IF($Q365=F365,IF(COUNTIF(F365:$P365,F365)&gt;$R364,F363,$Q363),F363))</f>
        <v>0</v>
      </c>
      <c r="BN363" s="34">
        <f>IF(G365="",0,IF($Q365=G365,IF(COUNTIF(G365:$P365,G365)&gt;$R364,G363,$Q363),G363))</f>
        <v>0</v>
      </c>
      <c r="BO363" s="34">
        <f>IF(H365="",0,IF($Q365=H365,IF(COUNTIF(H365:$P365,H365)&gt;$R364,H363,$Q363),H363))</f>
        <v>0</v>
      </c>
      <c r="BP363" s="34">
        <f>IF(I365="",0,IF($Q365=I365,IF(COUNTIF(I365:$P365,I365)&gt;$R364,I363,$Q363),I363))</f>
        <v>0</v>
      </c>
      <c r="BQ363" s="34">
        <f>IF(J365="",0,IF($Q365=J365,IF(COUNTIF(J365:$P365,J365)&gt;$R364,J363,$Q363),J363))</f>
        <v>0</v>
      </c>
      <c r="BR363" s="34">
        <f>IF(K365="",0,IF($Q365=K365,IF(COUNTIF(K365:$P365,K365)&gt;$R364,K363,$Q363),K363))</f>
        <v>0</v>
      </c>
      <c r="BS363" s="34">
        <f>IF(L365="",0,IF($Q365=L365,IF(COUNTIF(L365:$P365,L365)&gt;$R364,L363,$Q363),L363))</f>
        <v>0</v>
      </c>
      <c r="BT363" s="34">
        <f>IF(M365="",0,IF($Q365=M365,IF(COUNTIF(M365:$P365,M365)&gt;$R364,M363,$Q363),M363))</f>
        <v>0</v>
      </c>
      <c r="BU363" s="34">
        <f>IF(N365="",0,IF($Q365=N365,IF(COUNTIF(N365:$P365,N365)&gt;$R364,N363,$Q363),N363))</f>
        <v>0</v>
      </c>
      <c r="BV363" s="34">
        <f>IF(O365="",0,IF($Q365=O365,IF(COUNTIF(O365:$P365,O365)&gt;$R364,O363,$Q363),O363))</f>
        <v>0</v>
      </c>
      <c r="BW363" s="34">
        <f>IF(P365="",0,IF($Q365=P365,IF(COUNTIF(P365:$P365,P365)&gt;$R364,P363,$Q363),P363))</f>
        <v>0</v>
      </c>
      <c r="BX363">
        <f>IF(P363="",IF(O363="",IF(N363="",IF(M363="",IF(L363="",IF(K363="",IF(J363="",IF(I363="",H363,I363),J363),K363),L363),M363),N363),O363),P363)</f>
        <v>0</v>
      </c>
    </row>
    <row r="364" spans="1:76" ht="12.75" customHeight="1" x14ac:dyDescent="0.2">
      <c r="A364" s="348"/>
      <c r="B364" s="351"/>
      <c r="C364" s="345"/>
      <c r="D364" s="176" t="s">
        <v>42</v>
      </c>
      <c r="E364" s="252"/>
      <c r="F364" s="252"/>
      <c r="G364" s="252"/>
      <c r="H364" s="252"/>
      <c r="I364" s="252"/>
      <c r="J364" s="252"/>
      <c r="K364" s="252"/>
      <c r="L364" s="252"/>
      <c r="M364" s="175"/>
      <c r="N364" s="175"/>
      <c r="O364" s="175"/>
      <c r="P364" s="175"/>
      <c r="Q364" s="183"/>
      <c r="R364" s="35">
        <f>IF(R363&lt;15,0,IF(R363&lt;30,1,IF(R363&lt;45,2,3)))</f>
        <v>0</v>
      </c>
      <c r="S364" s="342"/>
      <c r="AY364" t="str">
        <f t="shared" ref="AY364:BJ364" si="682">IF(AY365="","",COUNTIF($E365:$P365,AY365))</f>
        <v/>
      </c>
      <c r="AZ364" t="str">
        <f t="shared" si="682"/>
        <v/>
      </c>
      <c r="BA364" t="str">
        <f t="shared" si="682"/>
        <v/>
      </c>
      <c r="BB364" t="str">
        <f t="shared" si="682"/>
        <v/>
      </c>
      <c r="BC364" t="str">
        <f t="shared" si="682"/>
        <v/>
      </c>
      <c r="BD364" t="str">
        <f t="shared" si="682"/>
        <v/>
      </c>
      <c r="BE364" t="str">
        <f t="shared" si="682"/>
        <v/>
      </c>
      <c r="BF364" t="str">
        <f t="shared" si="682"/>
        <v/>
      </c>
      <c r="BG364" t="str">
        <f t="shared" si="682"/>
        <v/>
      </c>
      <c r="BH364" t="str">
        <f t="shared" si="682"/>
        <v/>
      </c>
      <c r="BI364" t="str">
        <f t="shared" si="682"/>
        <v/>
      </c>
      <c r="BJ364" t="str">
        <f t="shared" si="682"/>
        <v/>
      </c>
      <c r="BK364" s="340"/>
      <c r="BL364" s="34">
        <f>IF($Q365=E365,IF(COUNTIF(E365:$P365,E365)&gt;$R364,E364,$Q364),E364)</f>
        <v>0</v>
      </c>
      <c r="BM364" s="34">
        <f>IF($Q365=F365,IF(COUNTIF(F365:$P365,F365)&gt;$R364,F364,$Q364),F364)</f>
        <v>0</v>
      </c>
      <c r="BN364" s="34">
        <f>IF($Q365=G365,IF(COUNTIF(G365:$P365,G365)&gt;$R364,G364,$Q364),G364)</f>
        <v>0</v>
      </c>
      <c r="BO364" s="34">
        <f>IF($Q365=H365,IF(COUNTIF(H365:$P365,H365)&gt;$R364,H364,$Q364),H364)</f>
        <v>0</v>
      </c>
      <c r="BP364" s="34">
        <f>IF($Q365=I365,IF(COUNTIF(I365:$P365,I365)&gt;$R364,I364,$Q364),I364)</f>
        <v>0</v>
      </c>
      <c r="BQ364" s="34">
        <f>IF($Q365=J365,IF(COUNTIF(J365:$P365,J365)&gt;$R364,J364,$Q364),J364)</f>
        <v>0</v>
      </c>
      <c r="BR364" s="34">
        <f>IF($Q365=K365,IF(COUNTIF(K365:$P365,K365)&gt;$R364,K364,$Q364),K364)</f>
        <v>0</v>
      </c>
      <c r="BS364" s="34">
        <f>IF($Q365=L365,IF(COUNTIF(L365:$P365,L365)&gt;$R364,L364,$Q364),L364)</f>
        <v>0</v>
      </c>
      <c r="BT364" s="34">
        <f>IF($Q365=M365,IF(COUNTIF(M365:$P365,M365)&gt;$R364,M364,$Q364),M364)</f>
        <v>0</v>
      </c>
      <c r="BU364" s="34">
        <f>IF($Q365=N365,IF(COUNTIF(N365:$P365,N365)&gt;$R364,N364,$Q364),N364)</f>
        <v>0</v>
      </c>
      <c r="BV364" s="34">
        <f>IF($Q365=O365,IF(COUNTIF(O365:$P365,O365)&gt;$R364,O364,$Q364),O364)</f>
        <v>0</v>
      </c>
      <c r="BW364" s="34">
        <f>IF($Q365=P365,IF(COUNTIF(P365:$P365,P365)&gt;$R364,P364,$Q364),P364)</f>
        <v>0</v>
      </c>
      <c r="BX364" t="str">
        <f>IF(BX363="",IF(G363="",IF(F363="",E363,F363),G363),"")</f>
        <v/>
      </c>
    </row>
    <row r="365" spans="1:76" ht="12.75" customHeight="1" x14ac:dyDescent="0.2">
      <c r="A365" s="349"/>
      <c r="B365" s="352"/>
      <c r="C365" s="346"/>
      <c r="D365" s="177" t="s">
        <v>44</v>
      </c>
      <c r="E365" s="252" t="str">
        <f t="shared" ref="E365:P365" si="683">IF(E363&gt;0,1,"")</f>
        <v/>
      </c>
      <c r="F365" s="252" t="str">
        <f t="shared" si="683"/>
        <v/>
      </c>
      <c r="G365" s="252" t="str">
        <f t="shared" si="683"/>
        <v/>
      </c>
      <c r="H365" s="252" t="str">
        <f t="shared" si="683"/>
        <v/>
      </c>
      <c r="I365" s="252" t="str">
        <f t="shared" si="683"/>
        <v/>
      </c>
      <c r="J365" s="252" t="str">
        <f t="shared" si="683"/>
        <v/>
      </c>
      <c r="K365" s="252" t="str">
        <f t="shared" si="683"/>
        <v/>
      </c>
      <c r="L365" s="252" t="str">
        <f t="shared" si="683"/>
        <v/>
      </c>
      <c r="M365" s="175" t="str">
        <f t="shared" si="683"/>
        <v/>
      </c>
      <c r="N365" s="175" t="str">
        <f t="shared" si="683"/>
        <v/>
      </c>
      <c r="O365" s="175" t="str">
        <f t="shared" si="683"/>
        <v/>
      </c>
      <c r="P365" s="175" t="str">
        <f t="shared" si="683"/>
        <v/>
      </c>
      <c r="Q365" s="184" t="str">
        <f>IF(BK363="","",BK363)</f>
        <v/>
      </c>
      <c r="R365" s="38" t="str">
        <f>IF(BK363="","",BK363)</f>
        <v/>
      </c>
      <c r="S365" s="343"/>
      <c r="AY365" t="str">
        <f>IF(E365="","",E365)</f>
        <v/>
      </c>
      <c r="AZ365" t="str">
        <f>IF(OR(E365=F365,COUNTIF($AY365:AY365,F365)&gt;0),"",F365)</f>
        <v/>
      </c>
      <c r="BA365" t="str">
        <f>IF(OR(F365=G365,COUNTIF($AY365:AZ365,G365)&gt;0),"",G365)</f>
        <v/>
      </c>
      <c r="BB365" t="str">
        <f>IF(OR(G365=H365,COUNTIF($AY365:BA365,H365)&gt;0),"",H365)</f>
        <v/>
      </c>
      <c r="BC365" t="str">
        <f>IF(OR(H365=I365,COUNTIF($AY365:BB365,I365)&gt;0),"",I365)</f>
        <v/>
      </c>
      <c r="BD365" t="str">
        <f>IF(OR(I365=J365,COUNTIF($AY365:BC365,J365)&gt;0),"",J365)</f>
        <v/>
      </c>
      <c r="BE365" t="str">
        <f>IF(OR(J365=K365,COUNTIF($AY365:BD365,K365)&gt;0),"",K365)</f>
        <v/>
      </c>
      <c r="BF365" t="str">
        <f>IF(OR(K365=L365,COUNTIF($AY365:BE365,L365)&gt;0),"",L365)</f>
        <v/>
      </c>
      <c r="BG365" t="str">
        <f>IF(OR(L365=M365,COUNTIF($AY365:BF365,M365)&gt;0),"",M365)</f>
        <v/>
      </c>
      <c r="BH365" t="str">
        <f>IF(OR(M365=N365,COUNTIF($AY365:BG365,N365)&gt;0),"",N365)</f>
        <v/>
      </c>
      <c r="BI365" t="str">
        <f>IF(OR(N365=O365,COUNTIF($AY365:BH365,O365)&gt;0),"",O365)</f>
        <v/>
      </c>
      <c r="BJ365" t="str">
        <f>IF(OR(O365=P365,COUNTIF($AY365:BI365,P365)&gt;0),"",P365)</f>
        <v/>
      </c>
      <c r="BK365" s="340"/>
      <c r="BL365" s="34" t="str">
        <f>IF($Q365=E365,IF(COUNTIF(E365:$P365,E365)&gt;$R364,E365,$Q365),E365)</f>
        <v/>
      </c>
      <c r="BM365" s="34" t="str">
        <f>IF($Q365=F365,IF(COUNTIF(F365:$P365,F365)&gt;$R364,F365,$Q365),F365)</f>
        <v/>
      </c>
      <c r="BN365" s="34" t="str">
        <f>IF($Q365=G365,IF(COUNTIF(G365:$P365,G365)&gt;$R364,G365,$Q365),G365)</f>
        <v/>
      </c>
      <c r="BO365" s="34" t="str">
        <f>IF($Q365=H365,IF(COUNTIF(H365:$P365,H365)&gt;$R364,H365,$Q365),H365)</f>
        <v/>
      </c>
      <c r="BP365" s="34" t="str">
        <f>IF($Q365=I365,IF(COUNTIF(I365:$P365,I365)&gt;$R364,I365,$Q365),I365)</f>
        <v/>
      </c>
      <c r="BQ365" s="34" t="str">
        <f>IF($Q365=J365,IF(COUNTIF(J365:$P365,J365)&gt;$R364,J365,$Q365),J365)</f>
        <v/>
      </c>
      <c r="BR365" s="34" t="str">
        <f>IF($Q365=K365,IF(COUNTIF(K365:$P365,K365)&gt;$R364,K365,$Q365),K365)</f>
        <v/>
      </c>
      <c r="BS365" s="34" t="str">
        <f>IF($Q365=L365,IF(COUNTIF(L365:$P365,L365)&gt;$R364,L365,$Q365),L365)</f>
        <v/>
      </c>
      <c r="BT365" s="34" t="str">
        <f>IF($Q365=M365,IF(COUNTIF(M365:$P365,M365)&gt;$R364,M365,$Q365),M365)</f>
        <v/>
      </c>
      <c r="BU365" s="34" t="str">
        <f>IF($Q365=N365,IF(COUNTIF(N365:$P365,N365)&gt;$R364,N365,$Q365),N365)</f>
        <v/>
      </c>
      <c r="BV365" s="34" t="str">
        <f>IF($Q365=O365,IF(COUNTIF(O365:$P365,O365)&gt;$R364,O365,$Q365),O365)</f>
        <v/>
      </c>
      <c r="BW365" s="34" t="str">
        <f>IF($Q365=P365,IF(COUNTIF(P365:$P365,P365)&gt;$R364,P365,$Q365),P365)</f>
        <v/>
      </c>
      <c r="BX365" t="str">
        <f>IF(BX363&gt;0,BX363,BX364)</f>
        <v/>
      </c>
    </row>
    <row r="366" spans="1:76" ht="12.75" customHeight="1" x14ac:dyDescent="0.2">
      <c r="A366" s="347">
        <v>122</v>
      </c>
      <c r="B366" s="350"/>
      <c r="C366" s="344"/>
      <c r="D366" s="176" t="s">
        <v>38</v>
      </c>
      <c r="E366" s="252"/>
      <c r="F366" s="252"/>
      <c r="G366" s="252"/>
      <c r="H366" s="252"/>
      <c r="I366" s="252"/>
      <c r="J366" s="252"/>
      <c r="K366" s="252"/>
      <c r="L366" s="252"/>
      <c r="M366" s="175"/>
      <c r="N366" s="175"/>
      <c r="O366" s="175"/>
      <c r="P366" s="175"/>
      <c r="Q366" s="183" t="str">
        <f>IF(BK366="","",BX368)</f>
        <v/>
      </c>
      <c r="R366" s="172"/>
      <c r="S366" s="341" t="str">
        <f>IF((COUNTBLANK(E366:Q366)+COUNTBLANK(E367:Q367)+COUNTBLANK(E368:Q368))/3=COUNTBLANK(E366:Q366),"","Bitte alle drei Zeilen ausfüllen")</f>
        <v/>
      </c>
      <c r="W366">
        <f t="shared" ref="W366:AH366" si="684">IF(E366=4.5,E367,0)</f>
        <v>0</v>
      </c>
      <c r="X366">
        <f t="shared" si="684"/>
        <v>0</v>
      </c>
      <c r="Y366">
        <f t="shared" si="684"/>
        <v>0</v>
      </c>
      <c r="Z366">
        <f t="shared" si="684"/>
        <v>0</v>
      </c>
      <c r="AA366">
        <f t="shared" si="684"/>
        <v>0</v>
      </c>
      <c r="AB366">
        <f t="shared" si="684"/>
        <v>0</v>
      </c>
      <c r="AC366">
        <f t="shared" si="684"/>
        <v>0</v>
      </c>
      <c r="AD366">
        <f t="shared" si="684"/>
        <v>0</v>
      </c>
      <c r="AE366">
        <f t="shared" si="684"/>
        <v>0</v>
      </c>
      <c r="AF366">
        <f t="shared" si="684"/>
        <v>0</v>
      </c>
      <c r="AG366">
        <f t="shared" si="684"/>
        <v>0</v>
      </c>
      <c r="AH366">
        <f t="shared" si="684"/>
        <v>0</v>
      </c>
      <c r="AJ366">
        <f t="shared" ref="AJ366:AU366" si="685">IF(E366=4.5,1,0)</f>
        <v>0</v>
      </c>
      <c r="AK366">
        <f t="shared" si="685"/>
        <v>0</v>
      </c>
      <c r="AL366">
        <f t="shared" si="685"/>
        <v>0</v>
      </c>
      <c r="AM366">
        <f t="shared" si="685"/>
        <v>0</v>
      </c>
      <c r="AN366">
        <f t="shared" si="685"/>
        <v>0</v>
      </c>
      <c r="AO366">
        <f t="shared" si="685"/>
        <v>0</v>
      </c>
      <c r="AP366">
        <f t="shared" si="685"/>
        <v>0</v>
      </c>
      <c r="AQ366">
        <f t="shared" si="685"/>
        <v>0</v>
      </c>
      <c r="AR366">
        <f t="shared" si="685"/>
        <v>0</v>
      </c>
      <c r="AS366">
        <f t="shared" si="685"/>
        <v>0</v>
      </c>
      <c r="AT366">
        <f t="shared" si="685"/>
        <v>0</v>
      </c>
      <c r="AU366">
        <f t="shared" si="685"/>
        <v>0</v>
      </c>
      <c r="BK366" s="340" t="str">
        <f>IF(ISNA(HLOOKUP(MAX($AY367:$BJ367),$AY367:$BJ368,2,FALSE)),"",IF(R367&gt;0,IF(COUNTIF($AY367:$BJ367,MAX($AY367:$BJ367))&gt;1,HLOOKUP(MAX($AY367:$BJ367),$AY367:$BJ368,2),HLOOKUP(MAX($AY367:$BJ367),$AY367:$BJ368,2,FALSE)),""))</f>
        <v/>
      </c>
      <c r="BL366" s="34">
        <f>IF(E368="",0,IF($Q368=E368,IF(COUNTIF(E368:$P368,E368)&gt;$R367,E366,$Q366),E366))</f>
        <v>0</v>
      </c>
      <c r="BM366" s="34">
        <f>IF(F368="",0,IF($Q368=F368,IF(COUNTIF(F368:$P368,F368)&gt;$R367,F366,$Q366),F366))</f>
        <v>0</v>
      </c>
      <c r="BN366" s="34">
        <f>IF(G368="",0,IF($Q368=G368,IF(COUNTIF(G368:$P368,G368)&gt;$R367,G366,$Q366),G366))</f>
        <v>0</v>
      </c>
      <c r="BO366" s="34">
        <f>IF(H368="",0,IF($Q368=H368,IF(COUNTIF(H368:$P368,H368)&gt;$R367,H366,$Q366),H366))</f>
        <v>0</v>
      </c>
      <c r="BP366" s="34">
        <f>IF(I368="",0,IF($Q368=I368,IF(COUNTIF(I368:$P368,I368)&gt;$R367,I366,$Q366),I366))</f>
        <v>0</v>
      </c>
      <c r="BQ366" s="34">
        <f>IF(J368="",0,IF($Q368=J368,IF(COUNTIF(J368:$P368,J368)&gt;$R367,J366,$Q366),J366))</f>
        <v>0</v>
      </c>
      <c r="BR366" s="34">
        <f>IF(K368="",0,IF($Q368=K368,IF(COUNTIF(K368:$P368,K368)&gt;$R367,K366,$Q366),K366))</f>
        <v>0</v>
      </c>
      <c r="BS366" s="34">
        <f>IF(L368="",0,IF($Q368=L368,IF(COUNTIF(L368:$P368,L368)&gt;$R367,L366,$Q366),L366))</f>
        <v>0</v>
      </c>
      <c r="BT366" s="34">
        <f>IF(M368="",0,IF($Q368=M368,IF(COUNTIF(M368:$P368,M368)&gt;$R367,M366,$Q366),M366))</f>
        <v>0</v>
      </c>
      <c r="BU366" s="34">
        <f>IF(N368="",0,IF($Q368=N368,IF(COUNTIF(N368:$P368,N368)&gt;$R367,N366,$Q366),N366))</f>
        <v>0</v>
      </c>
      <c r="BV366" s="34">
        <f>IF(O368="",0,IF($Q368=O368,IF(COUNTIF(O368:$P368,O368)&gt;$R367,O366,$Q366),O366))</f>
        <v>0</v>
      </c>
      <c r="BW366" s="34">
        <f>IF(P368="",0,IF($Q368=P368,IF(COUNTIF(P368:$P368,P368)&gt;$R367,P366,$Q366),P366))</f>
        <v>0</v>
      </c>
      <c r="BX366">
        <f>IF(P366="",IF(O366="",IF(N366="",IF(M366="",IF(L366="",IF(K366="",IF(J366="",IF(I366="",H366,I366),J366),K366),L366),M366),N366),O366),P366)</f>
        <v>0</v>
      </c>
    </row>
    <row r="367" spans="1:76" ht="12.75" customHeight="1" x14ac:dyDescent="0.2">
      <c r="A367" s="348"/>
      <c r="B367" s="351"/>
      <c r="C367" s="345"/>
      <c r="D367" s="176" t="s">
        <v>42</v>
      </c>
      <c r="E367" s="252"/>
      <c r="F367" s="252"/>
      <c r="G367" s="252"/>
      <c r="H367" s="252"/>
      <c r="I367" s="252"/>
      <c r="J367" s="252"/>
      <c r="K367" s="252"/>
      <c r="L367" s="252"/>
      <c r="M367" s="175"/>
      <c r="N367" s="175"/>
      <c r="O367" s="175"/>
      <c r="P367" s="175"/>
      <c r="Q367" s="183"/>
      <c r="R367" s="35">
        <f>IF(R366&lt;15,0,IF(R366&lt;30,1,IF(R366&lt;45,2,3)))</f>
        <v>0</v>
      </c>
      <c r="S367" s="342"/>
      <c r="AY367" t="str">
        <f t="shared" ref="AY367:BJ367" si="686">IF(AY368="","",COUNTIF($E368:$P368,AY368))</f>
        <v/>
      </c>
      <c r="AZ367" t="str">
        <f t="shared" si="686"/>
        <v/>
      </c>
      <c r="BA367" t="str">
        <f t="shared" si="686"/>
        <v/>
      </c>
      <c r="BB367" t="str">
        <f t="shared" si="686"/>
        <v/>
      </c>
      <c r="BC367" t="str">
        <f t="shared" si="686"/>
        <v/>
      </c>
      <c r="BD367" t="str">
        <f t="shared" si="686"/>
        <v/>
      </c>
      <c r="BE367" t="str">
        <f t="shared" si="686"/>
        <v/>
      </c>
      <c r="BF367" t="str">
        <f t="shared" si="686"/>
        <v/>
      </c>
      <c r="BG367" t="str">
        <f t="shared" si="686"/>
        <v/>
      </c>
      <c r="BH367" t="str">
        <f t="shared" si="686"/>
        <v/>
      </c>
      <c r="BI367" t="str">
        <f t="shared" si="686"/>
        <v/>
      </c>
      <c r="BJ367" t="str">
        <f t="shared" si="686"/>
        <v/>
      </c>
      <c r="BK367" s="340"/>
      <c r="BL367" s="34">
        <f>IF($Q368=E368,IF(COUNTIF(E368:$P368,E368)&gt;$R367,E367,$Q367),E367)</f>
        <v>0</v>
      </c>
      <c r="BM367" s="34">
        <f>IF($Q368=F368,IF(COUNTIF(F368:$P368,F368)&gt;$R367,F367,$Q367),F367)</f>
        <v>0</v>
      </c>
      <c r="BN367" s="34">
        <f>IF($Q368=G368,IF(COUNTIF(G368:$P368,G368)&gt;$R367,G367,$Q367),G367)</f>
        <v>0</v>
      </c>
      <c r="BO367" s="34">
        <f>IF($Q368=H368,IF(COUNTIF(H368:$P368,H368)&gt;$R367,H367,$Q367),H367)</f>
        <v>0</v>
      </c>
      <c r="BP367" s="34">
        <f>IF($Q368=I368,IF(COUNTIF(I368:$P368,I368)&gt;$R367,I367,$Q367),I367)</f>
        <v>0</v>
      </c>
      <c r="BQ367" s="34">
        <f>IF($Q368=J368,IF(COUNTIF(J368:$P368,J368)&gt;$R367,J367,$Q367),J367)</f>
        <v>0</v>
      </c>
      <c r="BR367" s="34">
        <f>IF($Q368=K368,IF(COUNTIF(K368:$P368,K368)&gt;$R367,K367,$Q367),K367)</f>
        <v>0</v>
      </c>
      <c r="BS367" s="34">
        <f>IF($Q368=L368,IF(COUNTIF(L368:$P368,L368)&gt;$R367,L367,$Q367),L367)</f>
        <v>0</v>
      </c>
      <c r="BT367" s="34">
        <f>IF($Q368=M368,IF(COUNTIF(M368:$P368,M368)&gt;$R367,M367,$Q367),M367)</f>
        <v>0</v>
      </c>
      <c r="BU367" s="34">
        <f>IF($Q368=N368,IF(COUNTIF(N368:$P368,N368)&gt;$R367,N367,$Q367),N367)</f>
        <v>0</v>
      </c>
      <c r="BV367" s="34">
        <f>IF($Q368=O368,IF(COUNTIF(O368:$P368,O368)&gt;$R367,O367,$Q367),O367)</f>
        <v>0</v>
      </c>
      <c r="BW367" s="34">
        <f>IF($Q368=P368,IF(COUNTIF(P368:$P368,P368)&gt;$R367,P367,$Q367),P367)</f>
        <v>0</v>
      </c>
      <c r="BX367" t="str">
        <f>IF(BX366="",IF(G366="",IF(F366="",E366,F366),G366),"")</f>
        <v/>
      </c>
    </row>
    <row r="368" spans="1:76" ht="12.75" customHeight="1" x14ac:dyDescent="0.2">
      <c r="A368" s="349"/>
      <c r="B368" s="352"/>
      <c r="C368" s="346"/>
      <c r="D368" s="177" t="s">
        <v>44</v>
      </c>
      <c r="E368" s="252" t="str">
        <f t="shared" ref="E368:P368" si="687">IF(E366&gt;0,1,"")</f>
        <v/>
      </c>
      <c r="F368" s="252" t="str">
        <f t="shared" si="687"/>
        <v/>
      </c>
      <c r="G368" s="252" t="str">
        <f t="shared" si="687"/>
        <v/>
      </c>
      <c r="H368" s="252" t="str">
        <f t="shared" si="687"/>
        <v/>
      </c>
      <c r="I368" s="252" t="str">
        <f t="shared" si="687"/>
        <v/>
      </c>
      <c r="J368" s="252" t="str">
        <f t="shared" si="687"/>
        <v/>
      </c>
      <c r="K368" s="252" t="str">
        <f t="shared" si="687"/>
        <v/>
      </c>
      <c r="L368" s="252" t="str">
        <f t="shared" si="687"/>
        <v/>
      </c>
      <c r="M368" s="175" t="str">
        <f t="shared" si="687"/>
        <v/>
      </c>
      <c r="N368" s="175" t="str">
        <f t="shared" si="687"/>
        <v/>
      </c>
      <c r="O368" s="175" t="str">
        <f t="shared" si="687"/>
        <v/>
      </c>
      <c r="P368" s="175" t="str">
        <f t="shared" si="687"/>
        <v/>
      </c>
      <c r="Q368" s="184" t="str">
        <f>IF(BK366="","",BK366)</f>
        <v/>
      </c>
      <c r="R368" s="38" t="str">
        <f>IF(BK366="","",BK366)</f>
        <v/>
      </c>
      <c r="S368" s="343"/>
      <c r="AY368" t="str">
        <f>IF(E368="","",E368)</f>
        <v/>
      </c>
      <c r="AZ368" t="str">
        <f>IF(OR(E368=F368,COUNTIF($AY368:AY368,F368)&gt;0),"",F368)</f>
        <v/>
      </c>
      <c r="BA368" t="str">
        <f>IF(OR(F368=G368,COUNTIF($AY368:AZ368,G368)&gt;0),"",G368)</f>
        <v/>
      </c>
      <c r="BB368" t="str">
        <f>IF(OR(G368=H368,COUNTIF($AY368:BA368,H368)&gt;0),"",H368)</f>
        <v/>
      </c>
      <c r="BC368" t="str">
        <f>IF(OR(H368=I368,COUNTIF($AY368:BB368,I368)&gt;0),"",I368)</f>
        <v/>
      </c>
      <c r="BD368" t="str">
        <f>IF(OR(I368=J368,COUNTIF($AY368:BC368,J368)&gt;0),"",J368)</f>
        <v/>
      </c>
      <c r="BE368" t="str">
        <f>IF(OR(J368=K368,COUNTIF($AY368:BD368,K368)&gt;0),"",K368)</f>
        <v/>
      </c>
      <c r="BF368" t="str">
        <f>IF(OR(K368=L368,COUNTIF($AY368:BE368,L368)&gt;0),"",L368)</f>
        <v/>
      </c>
      <c r="BG368" t="str">
        <f>IF(OR(L368=M368,COUNTIF($AY368:BF368,M368)&gt;0),"",M368)</f>
        <v/>
      </c>
      <c r="BH368" t="str">
        <f>IF(OR(M368=N368,COUNTIF($AY368:BG368,N368)&gt;0),"",N368)</f>
        <v/>
      </c>
      <c r="BI368" t="str">
        <f>IF(OR(N368=O368,COUNTIF($AY368:BH368,O368)&gt;0),"",O368)</f>
        <v/>
      </c>
      <c r="BJ368" t="str">
        <f>IF(OR(O368=P368,COUNTIF($AY368:BI368,P368)&gt;0),"",P368)</f>
        <v/>
      </c>
      <c r="BK368" s="340"/>
      <c r="BL368" s="34" t="str">
        <f>IF($Q368=E368,IF(COUNTIF(E368:$P368,E368)&gt;$R367,E368,$Q368),E368)</f>
        <v/>
      </c>
      <c r="BM368" s="34" t="str">
        <f>IF($Q368=F368,IF(COUNTIF(F368:$P368,F368)&gt;$R367,F368,$Q368),F368)</f>
        <v/>
      </c>
      <c r="BN368" s="34" t="str">
        <f>IF($Q368=G368,IF(COUNTIF(G368:$P368,G368)&gt;$R367,G368,$Q368),G368)</f>
        <v/>
      </c>
      <c r="BO368" s="34" t="str">
        <f>IF($Q368=H368,IF(COUNTIF(H368:$P368,H368)&gt;$R367,H368,$Q368),H368)</f>
        <v/>
      </c>
      <c r="BP368" s="34" t="str">
        <f>IF($Q368=I368,IF(COUNTIF(I368:$P368,I368)&gt;$R367,I368,$Q368),I368)</f>
        <v/>
      </c>
      <c r="BQ368" s="34" t="str">
        <f>IF($Q368=J368,IF(COUNTIF(J368:$P368,J368)&gt;$R367,J368,$Q368),J368)</f>
        <v/>
      </c>
      <c r="BR368" s="34" t="str">
        <f>IF($Q368=K368,IF(COUNTIF(K368:$P368,K368)&gt;$R367,K368,$Q368),K368)</f>
        <v/>
      </c>
      <c r="BS368" s="34" t="str">
        <f>IF($Q368=L368,IF(COUNTIF(L368:$P368,L368)&gt;$R367,L368,$Q368),L368)</f>
        <v/>
      </c>
      <c r="BT368" s="34" t="str">
        <f>IF($Q368=M368,IF(COUNTIF(M368:$P368,M368)&gt;$R367,M368,$Q368),M368)</f>
        <v/>
      </c>
      <c r="BU368" s="34" t="str">
        <f>IF($Q368=N368,IF(COUNTIF(N368:$P368,N368)&gt;$R367,N368,$Q368),N368)</f>
        <v/>
      </c>
      <c r="BV368" s="34" t="str">
        <f>IF($Q368=O368,IF(COUNTIF(O368:$P368,O368)&gt;$R367,O368,$Q368),O368)</f>
        <v/>
      </c>
      <c r="BW368" s="34" t="str">
        <f>IF($Q368=P368,IF(COUNTIF(P368:$P368,P368)&gt;$R367,P368,$Q368),P368)</f>
        <v/>
      </c>
      <c r="BX368" t="str">
        <f>IF(BX366&gt;0,BX366,BX367)</f>
        <v/>
      </c>
    </row>
    <row r="369" spans="1:76" ht="12.75" customHeight="1" x14ac:dyDescent="0.2">
      <c r="A369" s="347">
        <v>123</v>
      </c>
      <c r="B369" s="350"/>
      <c r="C369" s="344"/>
      <c r="D369" s="176" t="s">
        <v>38</v>
      </c>
      <c r="E369" s="252"/>
      <c r="F369" s="252"/>
      <c r="G369" s="252"/>
      <c r="H369" s="252"/>
      <c r="I369" s="252"/>
      <c r="J369" s="252"/>
      <c r="K369" s="252"/>
      <c r="L369" s="252"/>
      <c r="M369" s="175"/>
      <c r="N369" s="175"/>
      <c r="O369" s="175"/>
      <c r="P369" s="175"/>
      <c r="Q369" s="183" t="str">
        <f>IF(BK369="","",BX371)</f>
        <v/>
      </c>
      <c r="R369" s="172"/>
      <c r="S369" s="341" t="str">
        <f>IF((COUNTBLANK(E369:Q369)+COUNTBLANK(E370:Q370)+COUNTBLANK(E371:Q371))/3=COUNTBLANK(E369:Q369),"","Bitte alle drei Zeilen ausfüllen")</f>
        <v/>
      </c>
      <c r="W369">
        <f t="shared" ref="W369:AH369" si="688">IF(E369=4.5,E370,0)</f>
        <v>0</v>
      </c>
      <c r="X369">
        <f t="shared" si="688"/>
        <v>0</v>
      </c>
      <c r="Y369">
        <f t="shared" si="688"/>
        <v>0</v>
      </c>
      <c r="Z369">
        <f t="shared" si="688"/>
        <v>0</v>
      </c>
      <c r="AA369">
        <f t="shared" si="688"/>
        <v>0</v>
      </c>
      <c r="AB369">
        <f t="shared" si="688"/>
        <v>0</v>
      </c>
      <c r="AC369">
        <f t="shared" si="688"/>
        <v>0</v>
      </c>
      <c r="AD369">
        <f t="shared" si="688"/>
        <v>0</v>
      </c>
      <c r="AE369">
        <f t="shared" si="688"/>
        <v>0</v>
      </c>
      <c r="AF369">
        <f t="shared" si="688"/>
        <v>0</v>
      </c>
      <c r="AG369">
        <f t="shared" si="688"/>
        <v>0</v>
      </c>
      <c r="AH369">
        <f t="shared" si="688"/>
        <v>0</v>
      </c>
      <c r="AJ369">
        <f t="shared" ref="AJ369:AU369" si="689">IF(E369=4.5,1,0)</f>
        <v>0</v>
      </c>
      <c r="AK369">
        <f t="shared" si="689"/>
        <v>0</v>
      </c>
      <c r="AL369">
        <f t="shared" si="689"/>
        <v>0</v>
      </c>
      <c r="AM369">
        <f t="shared" si="689"/>
        <v>0</v>
      </c>
      <c r="AN369">
        <f t="shared" si="689"/>
        <v>0</v>
      </c>
      <c r="AO369">
        <f t="shared" si="689"/>
        <v>0</v>
      </c>
      <c r="AP369">
        <f t="shared" si="689"/>
        <v>0</v>
      </c>
      <c r="AQ369">
        <f t="shared" si="689"/>
        <v>0</v>
      </c>
      <c r="AR369">
        <f t="shared" si="689"/>
        <v>0</v>
      </c>
      <c r="AS369">
        <f t="shared" si="689"/>
        <v>0</v>
      </c>
      <c r="AT369">
        <f t="shared" si="689"/>
        <v>0</v>
      </c>
      <c r="AU369">
        <f t="shared" si="689"/>
        <v>0</v>
      </c>
      <c r="BK369" s="340" t="str">
        <f>IF(ISNA(HLOOKUP(MAX($AY370:$BJ370),$AY370:$BJ371,2,FALSE)),"",IF(R370&gt;0,IF(COUNTIF($AY370:$BJ370,MAX($AY370:$BJ370))&gt;1,HLOOKUP(MAX($AY370:$BJ370),$AY370:$BJ371,2),HLOOKUP(MAX($AY370:$BJ370),$AY370:$BJ371,2,FALSE)),""))</f>
        <v/>
      </c>
      <c r="BL369" s="34">
        <f>IF(E371="",0,IF($Q371=E371,IF(COUNTIF(E371:$P371,E371)&gt;$R370,E369,$Q369),E369))</f>
        <v>0</v>
      </c>
      <c r="BM369" s="34">
        <f>IF(F371="",0,IF($Q371=F371,IF(COUNTIF(F371:$P371,F371)&gt;$R370,F369,$Q369),F369))</f>
        <v>0</v>
      </c>
      <c r="BN369" s="34">
        <f>IF(G371="",0,IF($Q371=G371,IF(COUNTIF(G371:$P371,G371)&gt;$R370,G369,$Q369),G369))</f>
        <v>0</v>
      </c>
      <c r="BO369" s="34">
        <f>IF(H371="",0,IF($Q371=H371,IF(COUNTIF(H371:$P371,H371)&gt;$R370,H369,$Q369),H369))</f>
        <v>0</v>
      </c>
      <c r="BP369" s="34">
        <f>IF(I371="",0,IF($Q371=I371,IF(COUNTIF(I371:$P371,I371)&gt;$R370,I369,$Q369),I369))</f>
        <v>0</v>
      </c>
      <c r="BQ369" s="34">
        <f>IF(J371="",0,IF($Q371=J371,IF(COUNTIF(J371:$P371,J371)&gt;$R370,J369,$Q369),J369))</f>
        <v>0</v>
      </c>
      <c r="BR369" s="34">
        <f>IF(K371="",0,IF($Q371=K371,IF(COUNTIF(K371:$P371,K371)&gt;$R370,K369,$Q369),K369))</f>
        <v>0</v>
      </c>
      <c r="BS369" s="34">
        <f>IF(L371="",0,IF($Q371=L371,IF(COUNTIF(L371:$P371,L371)&gt;$R370,L369,$Q369),L369))</f>
        <v>0</v>
      </c>
      <c r="BT369" s="34">
        <f>IF(M371="",0,IF($Q371=M371,IF(COUNTIF(M371:$P371,M371)&gt;$R370,M369,$Q369),M369))</f>
        <v>0</v>
      </c>
      <c r="BU369" s="34">
        <f>IF(N371="",0,IF($Q371=N371,IF(COUNTIF(N371:$P371,N371)&gt;$R370,N369,$Q369),N369))</f>
        <v>0</v>
      </c>
      <c r="BV369" s="34">
        <f>IF(O371="",0,IF($Q371=O371,IF(COUNTIF(O371:$P371,O371)&gt;$R370,O369,$Q369),O369))</f>
        <v>0</v>
      </c>
      <c r="BW369" s="34">
        <f>IF(P371="",0,IF($Q371=P371,IF(COUNTIF(P371:$P371,P371)&gt;$R370,P369,$Q369),P369))</f>
        <v>0</v>
      </c>
      <c r="BX369">
        <f>IF(P369="",IF(O369="",IF(N369="",IF(M369="",IF(L369="",IF(K369="",IF(J369="",IF(I369="",H369,I369),J369),K369),L369),M369),N369),O369),P369)</f>
        <v>0</v>
      </c>
    </row>
    <row r="370" spans="1:76" ht="12.75" customHeight="1" x14ac:dyDescent="0.2">
      <c r="A370" s="348"/>
      <c r="B370" s="351"/>
      <c r="C370" s="345"/>
      <c r="D370" s="176" t="s">
        <v>42</v>
      </c>
      <c r="E370" s="252"/>
      <c r="F370" s="252"/>
      <c r="G370" s="252"/>
      <c r="H370" s="252"/>
      <c r="I370" s="252"/>
      <c r="J370" s="252"/>
      <c r="K370" s="252"/>
      <c r="L370" s="252"/>
      <c r="M370" s="175"/>
      <c r="N370" s="175"/>
      <c r="O370" s="175"/>
      <c r="P370" s="175"/>
      <c r="Q370" s="183"/>
      <c r="R370" s="35">
        <f>IF(R369&lt;15,0,IF(R369&lt;30,1,IF(R369&lt;45,2,3)))</f>
        <v>0</v>
      </c>
      <c r="S370" s="342"/>
      <c r="AY370" t="str">
        <f t="shared" ref="AY370:BJ370" si="690">IF(AY371="","",COUNTIF($E371:$P371,AY371))</f>
        <v/>
      </c>
      <c r="AZ370" t="str">
        <f t="shared" si="690"/>
        <v/>
      </c>
      <c r="BA370" t="str">
        <f t="shared" si="690"/>
        <v/>
      </c>
      <c r="BB370" t="str">
        <f t="shared" si="690"/>
        <v/>
      </c>
      <c r="BC370" t="str">
        <f t="shared" si="690"/>
        <v/>
      </c>
      <c r="BD370" t="str">
        <f t="shared" si="690"/>
        <v/>
      </c>
      <c r="BE370" t="str">
        <f t="shared" si="690"/>
        <v/>
      </c>
      <c r="BF370" t="str">
        <f t="shared" si="690"/>
        <v/>
      </c>
      <c r="BG370" t="str">
        <f t="shared" si="690"/>
        <v/>
      </c>
      <c r="BH370" t="str">
        <f t="shared" si="690"/>
        <v/>
      </c>
      <c r="BI370" t="str">
        <f t="shared" si="690"/>
        <v/>
      </c>
      <c r="BJ370" t="str">
        <f t="shared" si="690"/>
        <v/>
      </c>
      <c r="BK370" s="340"/>
      <c r="BL370" s="34">
        <f>IF($Q371=E371,IF(COUNTIF(E371:$P371,E371)&gt;$R370,E370,$Q370),E370)</f>
        <v>0</v>
      </c>
      <c r="BM370" s="34">
        <f>IF($Q371=F371,IF(COUNTIF(F371:$P371,F371)&gt;$R370,F370,$Q370),F370)</f>
        <v>0</v>
      </c>
      <c r="BN370" s="34">
        <f>IF($Q371=G371,IF(COUNTIF(G371:$P371,G371)&gt;$R370,G370,$Q370),G370)</f>
        <v>0</v>
      </c>
      <c r="BO370" s="34">
        <f>IF($Q371=H371,IF(COUNTIF(H371:$P371,H371)&gt;$R370,H370,$Q370),H370)</f>
        <v>0</v>
      </c>
      <c r="BP370" s="34">
        <f>IF($Q371=I371,IF(COUNTIF(I371:$P371,I371)&gt;$R370,I370,$Q370),I370)</f>
        <v>0</v>
      </c>
      <c r="BQ370" s="34">
        <f>IF($Q371=J371,IF(COUNTIF(J371:$P371,J371)&gt;$R370,J370,$Q370),J370)</f>
        <v>0</v>
      </c>
      <c r="BR370" s="34">
        <f>IF($Q371=K371,IF(COUNTIF(K371:$P371,K371)&gt;$R370,K370,$Q370),K370)</f>
        <v>0</v>
      </c>
      <c r="BS370" s="34">
        <f>IF($Q371=L371,IF(COUNTIF(L371:$P371,L371)&gt;$R370,L370,$Q370),L370)</f>
        <v>0</v>
      </c>
      <c r="BT370" s="34">
        <f>IF($Q371=M371,IF(COUNTIF(M371:$P371,M371)&gt;$R370,M370,$Q370),M370)</f>
        <v>0</v>
      </c>
      <c r="BU370" s="34">
        <f>IF($Q371=N371,IF(COUNTIF(N371:$P371,N371)&gt;$R370,N370,$Q370),N370)</f>
        <v>0</v>
      </c>
      <c r="BV370" s="34">
        <f>IF($Q371=O371,IF(COUNTIF(O371:$P371,O371)&gt;$R370,O370,$Q370),O370)</f>
        <v>0</v>
      </c>
      <c r="BW370" s="34">
        <f>IF($Q371=P371,IF(COUNTIF(P371:$P371,P371)&gt;$R370,P370,$Q370),P370)</f>
        <v>0</v>
      </c>
      <c r="BX370" t="str">
        <f>IF(BX369="",IF(G369="",IF(F369="",E369,F369),G369),"")</f>
        <v/>
      </c>
    </row>
    <row r="371" spans="1:76" ht="12.75" customHeight="1" x14ac:dyDescent="0.2">
      <c r="A371" s="349"/>
      <c r="B371" s="352"/>
      <c r="C371" s="346"/>
      <c r="D371" s="177" t="s">
        <v>44</v>
      </c>
      <c r="E371" s="252" t="str">
        <f t="shared" ref="E371:P371" si="691">IF(E369&gt;0,1,"")</f>
        <v/>
      </c>
      <c r="F371" s="252" t="str">
        <f t="shared" si="691"/>
        <v/>
      </c>
      <c r="G371" s="252" t="str">
        <f t="shared" si="691"/>
        <v/>
      </c>
      <c r="H371" s="252" t="str">
        <f t="shared" si="691"/>
        <v/>
      </c>
      <c r="I371" s="252" t="str">
        <f t="shared" si="691"/>
        <v/>
      </c>
      <c r="J371" s="252" t="str">
        <f t="shared" si="691"/>
        <v/>
      </c>
      <c r="K371" s="252" t="str">
        <f t="shared" si="691"/>
        <v/>
      </c>
      <c r="L371" s="252" t="str">
        <f t="shared" si="691"/>
        <v/>
      </c>
      <c r="M371" s="175" t="str">
        <f t="shared" si="691"/>
        <v/>
      </c>
      <c r="N371" s="175" t="str">
        <f t="shared" si="691"/>
        <v/>
      </c>
      <c r="O371" s="175" t="str">
        <f t="shared" si="691"/>
        <v/>
      </c>
      <c r="P371" s="175" t="str">
        <f t="shared" si="691"/>
        <v/>
      </c>
      <c r="Q371" s="184" t="str">
        <f>IF(BK369="","",BK369)</f>
        <v/>
      </c>
      <c r="R371" s="38" t="str">
        <f>IF(BK369="","",BK369)</f>
        <v/>
      </c>
      <c r="S371" s="343"/>
      <c r="AY371" t="str">
        <f>IF(E371="","",E371)</f>
        <v/>
      </c>
      <c r="AZ371" t="str">
        <f>IF(OR(E371=F371,COUNTIF($AY371:AY371,F371)&gt;0),"",F371)</f>
        <v/>
      </c>
      <c r="BA371" t="str">
        <f>IF(OR(F371=G371,COUNTIF($AY371:AZ371,G371)&gt;0),"",G371)</f>
        <v/>
      </c>
      <c r="BB371" t="str">
        <f>IF(OR(G371=H371,COUNTIF($AY371:BA371,H371)&gt;0),"",H371)</f>
        <v/>
      </c>
      <c r="BC371" t="str">
        <f>IF(OR(H371=I371,COUNTIF($AY371:BB371,I371)&gt;0),"",I371)</f>
        <v/>
      </c>
      <c r="BD371" t="str">
        <f>IF(OR(I371=J371,COUNTIF($AY371:BC371,J371)&gt;0),"",J371)</f>
        <v/>
      </c>
      <c r="BE371" t="str">
        <f>IF(OR(J371=K371,COUNTIF($AY371:BD371,K371)&gt;0),"",K371)</f>
        <v/>
      </c>
      <c r="BF371" t="str">
        <f>IF(OR(K371=L371,COUNTIF($AY371:BE371,L371)&gt;0),"",L371)</f>
        <v/>
      </c>
      <c r="BG371" t="str">
        <f>IF(OR(L371=M371,COUNTIF($AY371:BF371,M371)&gt;0),"",M371)</f>
        <v/>
      </c>
      <c r="BH371" t="str">
        <f>IF(OR(M371=N371,COUNTIF($AY371:BG371,N371)&gt;0),"",N371)</f>
        <v/>
      </c>
      <c r="BI371" t="str">
        <f>IF(OR(N371=O371,COUNTIF($AY371:BH371,O371)&gt;0),"",O371)</f>
        <v/>
      </c>
      <c r="BJ371" t="str">
        <f>IF(OR(O371=P371,COUNTIF($AY371:BI371,P371)&gt;0),"",P371)</f>
        <v/>
      </c>
      <c r="BK371" s="340"/>
      <c r="BL371" s="34" t="str">
        <f>IF($Q371=E371,IF(COUNTIF(E371:$P371,E371)&gt;$R370,E371,$Q371),E371)</f>
        <v/>
      </c>
      <c r="BM371" s="34" t="str">
        <f>IF($Q371=F371,IF(COUNTIF(F371:$P371,F371)&gt;$R370,F371,$Q371),F371)</f>
        <v/>
      </c>
      <c r="BN371" s="34" t="str">
        <f>IF($Q371=G371,IF(COUNTIF(G371:$P371,G371)&gt;$R370,G371,$Q371),G371)</f>
        <v/>
      </c>
      <c r="BO371" s="34" t="str">
        <f>IF($Q371=H371,IF(COUNTIF(H371:$P371,H371)&gt;$R370,H371,$Q371),H371)</f>
        <v/>
      </c>
      <c r="BP371" s="34" t="str">
        <f>IF($Q371=I371,IF(COUNTIF(I371:$P371,I371)&gt;$R370,I371,$Q371),I371)</f>
        <v/>
      </c>
      <c r="BQ371" s="34" t="str">
        <f>IF($Q371=J371,IF(COUNTIF(J371:$P371,J371)&gt;$R370,J371,$Q371),J371)</f>
        <v/>
      </c>
      <c r="BR371" s="34" t="str">
        <f>IF($Q371=K371,IF(COUNTIF(K371:$P371,K371)&gt;$R370,K371,$Q371),K371)</f>
        <v/>
      </c>
      <c r="BS371" s="34" t="str">
        <f>IF($Q371=L371,IF(COUNTIF(L371:$P371,L371)&gt;$R370,L371,$Q371),L371)</f>
        <v/>
      </c>
      <c r="BT371" s="34" t="str">
        <f>IF($Q371=M371,IF(COUNTIF(M371:$P371,M371)&gt;$R370,M371,$Q371),M371)</f>
        <v/>
      </c>
      <c r="BU371" s="34" t="str">
        <f>IF($Q371=N371,IF(COUNTIF(N371:$P371,N371)&gt;$R370,N371,$Q371),N371)</f>
        <v/>
      </c>
      <c r="BV371" s="34" t="str">
        <f>IF($Q371=O371,IF(COUNTIF(O371:$P371,O371)&gt;$R370,O371,$Q371),O371)</f>
        <v/>
      </c>
      <c r="BW371" s="34" t="str">
        <f>IF($Q371=P371,IF(COUNTIF(P371:$P371,P371)&gt;$R370,P371,$Q371),P371)</f>
        <v/>
      </c>
      <c r="BX371" t="str">
        <f>IF(BX369&gt;0,BX369,BX370)</f>
        <v/>
      </c>
    </row>
    <row r="372" spans="1:76" ht="12.75" customHeight="1" x14ac:dyDescent="0.2">
      <c r="A372" s="347">
        <v>124</v>
      </c>
      <c r="B372" s="350"/>
      <c r="C372" s="344"/>
      <c r="D372" s="176" t="s">
        <v>38</v>
      </c>
      <c r="E372" s="252"/>
      <c r="F372" s="252"/>
      <c r="G372" s="252"/>
      <c r="H372" s="252"/>
      <c r="I372" s="252"/>
      <c r="J372" s="252"/>
      <c r="K372" s="252"/>
      <c r="L372" s="252"/>
      <c r="M372" s="175"/>
      <c r="N372" s="175"/>
      <c r="O372" s="175"/>
      <c r="P372" s="175"/>
      <c r="Q372" s="183" t="str">
        <f>IF(BK372="","",BX374)</f>
        <v/>
      </c>
      <c r="R372" s="172"/>
      <c r="S372" s="341" t="str">
        <f>IF((COUNTBLANK(E372:Q372)+COUNTBLANK(E373:Q373)+COUNTBLANK(E374:Q374))/3=COUNTBLANK(E372:Q372),"","Bitte alle drei Zeilen ausfüllen")</f>
        <v/>
      </c>
      <c r="W372">
        <f t="shared" ref="W372:AH372" si="692">IF(E372=4.5,E373,0)</f>
        <v>0</v>
      </c>
      <c r="X372">
        <f t="shared" si="692"/>
        <v>0</v>
      </c>
      <c r="Y372">
        <f t="shared" si="692"/>
        <v>0</v>
      </c>
      <c r="Z372">
        <f t="shared" si="692"/>
        <v>0</v>
      </c>
      <c r="AA372">
        <f t="shared" si="692"/>
        <v>0</v>
      </c>
      <c r="AB372">
        <f t="shared" si="692"/>
        <v>0</v>
      </c>
      <c r="AC372">
        <f t="shared" si="692"/>
        <v>0</v>
      </c>
      <c r="AD372">
        <f t="shared" si="692"/>
        <v>0</v>
      </c>
      <c r="AE372">
        <f t="shared" si="692"/>
        <v>0</v>
      </c>
      <c r="AF372">
        <f t="shared" si="692"/>
        <v>0</v>
      </c>
      <c r="AG372">
        <f t="shared" si="692"/>
        <v>0</v>
      </c>
      <c r="AH372">
        <f t="shared" si="692"/>
        <v>0</v>
      </c>
      <c r="AJ372">
        <f t="shared" ref="AJ372:AU372" si="693">IF(E372=4.5,1,0)</f>
        <v>0</v>
      </c>
      <c r="AK372">
        <f t="shared" si="693"/>
        <v>0</v>
      </c>
      <c r="AL372">
        <f t="shared" si="693"/>
        <v>0</v>
      </c>
      <c r="AM372">
        <f t="shared" si="693"/>
        <v>0</v>
      </c>
      <c r="AN372">
        <f t="shared" si="693"/>
        <v>0</v>
      </c>
      <c r="AO372">
        <f t="shared" si="693"/>
        <v>0</v>
      </c>
      <c r="AP372">
        <f t="shared" si="693"/>
        <v>0</v>
      </c>
      <c r="AQ372">
        <f t="shared" si="693"/>
        <v>0</v>
      </c>
      <c r="AR372">
        <f t="shared" si="693"/>
        <v>0</v>
      </c>
      <c r="AS372">
        <f t="shared" si="693"/>
        <v>0</v>
      </c>
      <c r="AT372">
        <f t="shared" si="693"/>
        <v>0</v>
      </c>
      <c r="AU372">
        <f t="shared" si="693"/>
        <v>0</v>
      </c>
      <c r="BK372" s="340" t="str">
        <f>IF(ISNA(HLOOKUP(MAX($AY373:$BJ373),$AY373:$BJ374,2,FALSE)),"",IF(R373&gt;0,IF(COUNTIF($AY373:$BJ373,MAX($AY373:$BJ373))&gt;1,HLOOKUP(MAX($AY373:$BJ373),$AY373:$BJ374,2),HLOOKUP(MAX($AY373:$BJ373),$AY373:$BJ374,2,FALSE)),""))</f>
        <v/>
      </c>
      <c r="BL372" s="34">
        <f>IF(E374="",0,IF($Q374=E374,IF(COUNTIF(E374:$P374,E374)&gt;$R373,E372,$Q372),E372))</f>
        <v>0</v>
      </c>
      <c r="BM372" s="34">
        <f>IF(F374="",0,IF($Q374=F374,IF(COUNTIF(F374:$P374,F374)&gt;$R373,F372,$Q372),F372))</f>
        <v>0</v>
      </c>
      <c r="BN372" s="34">
        <f>IF(G374="",0,IF($Q374=G374,IF(COUNTIF(G374:$P374,G374)&gt;$R373,G372,$Q372),G372))</f>
        <v>0</v>
      </c>
      <c r="BO372" s="34">
        <f>IF(H374="",0,IF($Q374=H374,IF(COUNTIF(H374:$P374,H374)&gt;$R373,H372,$Q372),H372))</f>
        <v>0</v>
      </c>
      <c r="BP372" s="34">
        <f>IF(I374="",0,IF($Q374=I374,IF(COUNTIF(I374:$P374,I374)&gt;$R373,I372,$Q372),I372))</f>
        <v>0</v>
      </c>
      <c r="BQ372" s="34">
        <f>IF(J374="",0,IF($Q374=J374,IF(COUNTIF(J374:$P374,J374)&gt;$R373,J372,$Q372),J372))</f>
        <v>0</v>
      </c>
      <c r="BR372" s="34">
        <f>IF(K374="",0,IF($Q374=K374,IF(COUNTIF(K374:$P374,K374)&gt;$R373,K372,$Q372),K372))</f>
        <v>0</v>
      </c>
      <c r="BS372" s="34">
        <f>IF(L374="",0,IF($Q374=L374,IF(COUNTIF(L374:$P374,L374)&gt;$R373,L372,$Q372),L372))</f>
        <v>0</v>
      </c>
      <c r="BT372" s="34">
        <f>IF(M374="",0,IF($Q374=M374,IF(COUNTIF(M374:$P374,M374)&gt;$R373,M372,$Q372),M372))</f>
        <v>0</v>
      </c>
      <c r="BU372" s="34">
        <f>IF(N374="",0,IF($Q374=N374,IF(COUNTIF(N374:$P374,N374)&gt;$R373,N372,$Q372),N372))</f>
        <v>0</v>
      </c>
      <c r="BV372" s="34">
        <f>IF(O374="",0,IF($Q374=O374,IF(COUNTIF(O374:$P374,O374)&gt;$R373,O372,$Q372),O372))</f>
        <v>0</v>
      </c>
      <c r="BW372" s="34">
        <f>IF(P374="",0,IF($Q374=P374,IF(COUNTIF(P374:$P374,P374)&gt;$R373,P372,$Q372),P372))</f>
        <v>0</v>
      </c>
      <c r="BX372">
        <f>IF(P372="",IF(O372="",IF(N372="",IF(M372="",IF(L372="",IF(K372="",IF(J372="",IF(I372="",H372,I372),J372),K372),L372),M372),N372),O372),P372)</f>
        <v>0</v>
      </c>
    </row>
    <row r="373" spans="1:76" ht="12.75" customHeight="1" x14ac:dyDescent="0.2">
      <c r="A373" s="348"/>
      <c r="B373" s="351"/>
      <c r="C373" s="345"/>
      <c r="D373" s="176" t="s">
        <v>42</v>
      </c>
      <c r="E373" s="252"/>
      <c r="F373" s="252"/>
      <c r="G373" s="252"/>
      <c r="H373" s="252"/>
      <c r="I373" s="252"/>
      <c r="J373" s="252"/>
      <c r="K373" s="252"/>
      <c r="L373" s="252"/>
      <c r="M373" s="175"/>
      <c r="N373" s="175"/>
      <c r="O373" s="175"/>
      <c r="P373" s="175"/>
      <c r="Q373" s="183"/>
      <c r="R373" s="35">
        <f>IF(R372&lt;15,0,IF(R372&lt;30,1,IF(R372&lt;45,2,3)))</f>
        <v>0</v>
      </c>
      <c r="S373" s="342"/>
      <c r="AY373" t="str">
        <f t="shared" ref="AY373:BJ373" si="694">IF(AY374="","",COUNTIF($E374:$P374,AY374))</f>
        <v/>
      </c>
      <c r="AZ373" t="str">
        <f t="shared" si="694"/>
        <v/>
      </c>
      <c r="BA373" t="str">
        <f t="shared" si="694"/>
        <v/>
      </c>
      <c r="BB373" t="str">
        <f t="shared" si="694"/>
        <v/>
      </c>
      <c r="BC373" t="str">
        <f t="shared" si="694"/>
        <v/>
      </c>
      <c r="BD373" t="str">
        <f t="shared" si="694"/>
        <v/>
      </c>
      <c r="BE373" t="str">
        <f t="shared" si="694"/>
        <v/>
      </c>
      <c r="BF373" t="str">
        <f t="shared" si="694"/>
        <v/>
      </c>
      <c r="BG373" t="str">
        <f t="shared" si="694"/>
        <v/>
      </c>
      <c r="BH373" t="str">
        <f t="shared" si="694"/>
        <v/>
      </c>
      <c r="BI373" t="str">
        <f t="shared" si="694"/>
        <v/>
      </c>
      <c r="BJ373" t="str">
        <f t="shared" si="694"/>
        <v/>
      </c>
      <c r="BK373" s="340"/>
      <c r="BL373" s="34">
        <f>IF($Q374=E374,IF(COUNTIF(E374:$P374,E374)&gt;$R373,E373,$Q373),E373)</f>
        <v>0</v>
      </c>
      <c r="BM373" s="34">
        <f>IF($Q374=F374,IF(COUNTIF(F374:$P374,F374)&gt;$R373,F373,$Q373),F373)</f>
        <v>0</v>
      </c>
      <c r="BN373" s="34">
        <f>IF($Q374=G374,IF(COUNTIF(G374:$P374,G374)&gt;$R373,G373,$Q373),G373)</f>
        <v>0</v>
      </c>
      <c r="BO373" s="34">
        <f>IF($Q374=H374,IF(COUNTIF(H374:$P374,H374)&gt;$R373,H373,$Q373),H373)</f>
        <v>0</v>
      </c>
      <c r="BP373" s="34">
        <f>IF($Q374=I374,IF(COUNTIF(I374:$P374,I374)&gt;$R373,I373,$Q373),I373)</f>
        <v>0</v>
      </c>
      <c r="BQ373" s="34">
        <f>IF($Q374=J374,IF(COUNTIF(J374:$P374,J374)&gt;$R373,J373,$Q373),J373)</f>
        <v>0</v>
      </c>
      <c r="BR373" s="34">
        <f>IF($Q374=K374,IF(COUNTIF(K374:$P374,K374)&gt;$R373,K373,$Q373),K373)</f>
        <v>0</v>
      </c>
      <c r="BS373" s="34">
        <f>IF($Q374=L374,IF(COUNTIF(L374:$P374,L374)&gt;$R373,L373,$Q373),L373)</f>
        <v>0</v>
      </c>
      <c r="BT373" s="34">
        <f>IF($Q374=M374,IF(COUNTIF(M374:$P374,M374)&gt;$R373,M373,$Q373),M373)</f>
        <v>0</v>
      </c>
      <c r="BU373" s="34">
        <f>IF($Q374=N374,IF(COUNTIF(N374:$P374,N374)&gt;$R373,N373,$Q373),N373)</f>
        <v>0</v>
      </c>
      <c r="BV373" s="34">
        <f>IF($Q374=O374,IF(COUNTIF(O374:$P374,O374)&gt;$R373,O373,$Q373),O373)</f>
        <v>0</v>
      </c>
      <c r="BW373" s="34">
        <f>IF($Q374=P374,IF(COUNTIF(P374:$P374,P374)&gt;$R373,P373,$Q373),P373)</f>
        <v>0</v>
      </c>
      <c r="BX373" t="str">
        <f>IF(BX372="",IF(G372="",IF(F372="",E372,F372),G372),"")</f>
        <v/>
      </c>
    </row>
    <row r="374" spans="1:76" ht="12.75" customHeight="1" x14ac:dyDescent="0.2">
      <c r="A374" s="349"/>
      <c r="B374" s="352"/>
      <c r="C374" s="346"/>
      <c r="D374" s="177" t="s">
        <v>44</v>
      </c>
      <c r="E374" s="252" t="str">
        <f t="shared" ref="E374:P374" si="695">IF(E372&gt;0,1,"")</f>
        <v/>
      </c>
      <c r="F374" s="252" t="str">
        <f t="shared" si="695"/>
        <v/>
      </c>
      <c r="G374" s="252" t="str">
        <f t="shared" si="695"/>
        <v/>
      </c>
      <c r="H374" s="252" t="str">
        <f t="shared" si="695"/>
        <v/>
      </c>
      <c r="I374" s="252" t="str">
        <f t="shared" si="695"/>
        <v/>
      </c>
      <c r="J374" s="252" t="str">
        <f t="shared" si="695"/>
        <v/>
      </c>
      <c r="K374" s="252" t="str">
        <f t="shared" si="695"/>
        <v/>
      </c>
      <c r="L374" s="252" t="str">
        <f t="shared" si="695"/>
        <v/>
      </c>
      <c r="M374" s="175" t="str">
        <f t="shared" si="695"/>
        <v/>
      </c>
      <c r="N374" s="175" t="str">
        <f t="shared" si="695"/>
        <v/>
      </c>
      <c r="O374" s="175" t="str">
        <f t="shared" si="695"/>
        <v/>
      </c>
      <c r="P374" s="175" t="str">
        <f t="shared" si="695"/>
        <v/>
      </c>
      <c r="Q374" s="184" t="str">
        <f>IF(BK372="","",BK372)</f>
        <v/>
      </c>
      <c r="R374" s="38" t="str">
        <f>IF(BK372="","",BK372)</f>
        <v/>
      </c>
      <c r="S374" s="343"/>
      <c r="AY374" t="str">
        <f>IF(E374="","",E374)</f>
        <v/>
      </c>
      <c r="AZ374" t="str">
        <f>IF(OR(E374=F374,COUNTIF($AY374:AY374,F374)&gt;0),"",F374)</f>
        <v/>
      </c>
      <c r="BA374" t="str">
        <f>IF(OR(F374=G374,COUNTIF($AY374:AZ374,G374)&gt;0),"",G374)</f>
        <v/>
      </c>
      <c r="BB374" t="str">
        <f>IF(OR(G374=H374,COUNTIF($AY374:BA374,H374)&gt;0),"",H374)</f>
        <v/>
      </c>
      <c r="BC374" t="str">
        <f>IF(OR(H374=I374,COUNTIF($AY374:BB374,I374)&gt;0),"",I374)</f>
        <v/>
      </c>
      <c r="BD374" t="str">
        <f>IF(OR(I374=J374,COUNTIF($AY374:BC374,J374)&gt;0),"",J374)</f>
        <v/>
      </c>
      <c r="BE374" t="str">
        <f>IF(OR(J374=K374,COUNTIF($AY374:BD374,K374)&gt;0),"",K374)</f>
        <v/>
      </c>
      <c r="BF374" t="str">
        <f>IF(OR(K374=L374,COUNTIF($AY374:BE374,L374)&gt;0),"",L374)</f>
        <v/>
      </c>
      <c r="BG374" t="str">
        <f>IF(OR(L374=M374,COUNTIF($AY374:BF374,M374)&gt;0),"",M374)</f>
        <v/>
      </c>
      <c r="BH374" t="str">
        <f>IF(OR(M374=N374,COUNTIF($AY374:BG374,N374)&gt;0),"",N374)</f>
        <v/>
      </c>
      <c r="BI374" t="str">
        <f>IF(OR(N374=O374,COUNTIF($AY374:BH374,O374)&gt;0),"",O374)</f>
        <v/>
      </c>
      <c r="BJ374" t="str">
        <f>IF(OR(O374=P374,COUNTIF($AY374:BI374,P374)&gt;0),"",P374)</f>
        <v/>
      </c>
      <c r="BK374" s="340"/>
      <c r="BL374" s="34" t="str">
        <f>IF($Q374=E374,IF(COUNTIF(E374:$P374,E374)&gt;$R373,E374,$Q374),E374)</f>
        <v/>
      </c>
      <c r="BM374" s="34" t="str">
        <f>IF($Q374=F374,IF(COUNTIF(F374:$P374,F374)&gt;$R373,F374,$Q374),F374)</f>
        <v/>
      </c>
      <c r="BN374" s="34" t="str">
        <f>IF($Q374=G374,IF(COUNTIF(G374:$P374,G374)&gt;$R373,G374,$Q374),G374)</f>
        <v/>
      </c>
      <c r="BO374" s="34" t="str">
        <f>IF($Q374=H374,IF(COUNTIF(H374:$P374,H374)&gt;$R373,H374,$Q374),H374)</f>
        <v/>
      </c>
      <c r="BP374" s="34" t="str">
        <f>IF($Q374=I374,IF(COUNTIF(I374:$P374,I374)&gt;$R373,I374,$Q374),I374)</f>
        <v/>
      </c>
      <c r="BQ374" s="34" t="str">
        <f>IF($Q374=J374,IF(COUNTIF(J374:$P374,J374)&gt;$R373,J374,$Q374),J374)</f>
        <v/>
      </c>
      <c r="BR374" s="34" t="str">
        <f>IF($Q374=K374,IF(COUNTIF(K374:$P374,K374)&gt;$R373,K374,$Q374),K374)</f>
        <v/>
      </c>
      <c r="BS374" s="34" t="str">
        <f>IF($Q374=L374,IF(COUNTIF(L374:$P374,L374)&gt;$R373,L374,$Q374),L374)</f>
        <v/>
      </c>
      <c r="BT374" s="34" t="str">
        <f>IF($Q374=M374,IF(COUNTIF(M374:$P374,M374)&gt;$R373,M374,$Q374),M374)</f>
        <v/>
      </c>
      <c r="BU374" s="34" t="str">
        <f>IF($Q374=N374,IF(COUNTIF(N374:$P374,N374)&gt;$R373,N374,$Q374),N374)</f>
        <v/>
      </c>
      <c r="BV374" s="34" t="str">
        <f>IF($Q374=O374,IF(COUNTIF(O374:$P374,O374)&gt;$R373,O374,$Q374),O374)</f>
        <v/>
      </c>
      <c r="BW374" s="34" t="str">
        <f>IF($Q374=P374,IF(COUNTIF(P374:$P374,P374)&gt;$R373,P374,$Q374),P374)</f>
        <v/>
      </c>
      <c r="BX374" t="str">
        <f>IF(BX372&gt;0,BX372,BX373)</f>
        <v/>
      </c>
    </row>
    <row r="375" spans="1:76" ht="12.75" customHeight="1" x14ac:dyDescent="0.2">
      <c r="A375" s="347">
        <v>125</v>
      </c>
      <c r="B375" s="350"/>
      <c r="C375" s="344"/>
      <c r="D375" s="176" t="s">
        <v>38</v>
      </c>
      <c r="E375" s="252"/>
      <c r="F375" s="252"/>
      <c r="G375" s="252"/>
      <c r="H375" s="252"/>
      <c r="I375" s="252"/>
      <c r="J375" s="252"/>
      <c r="K375" s="252"/>
      <c r="L375" s="252"/>
      <c r="M375" s="175"/>
      <c r="N375" s="175"/>
      <c r="O375" s="175"/>
      <c r="P375" s="175"/>
      <c r="Q375" s="183" t="str">
        <f>IF(BK375="","",BX377)</f>
        <v/>
      </c>
      <c r="R375" s="172"/>
      <c r="S375" s="341" t="str">
        <f>IF((COUNTBLANK(E375:Q375)+COUNTBLANK(E376:Q376)+COUNTBLANK(E377:Q377))/3=COUNTBLANK(E375:Q375),"","Bitte alle drei Zeilen ausfüllen")</f>
        <v/>
      </c>
      <c r="W375">
        <f t="shared" ref="W375:AH375" si="696">IF(E375=4.5,E376,0)</f>
        <v>0</v>
      </c>
      <c r="X375">
        <f t="shared" si="696"/>
        <v>0</v>
      </c>
      <c r="Y375">
        <f t="shared" si="696"/>
        <v>0</v>
      </c>
      <c r="Z375">
        <f t="shared" si="696"/>
        <v>0</v>
      </c>
      <c r="AA375">
        <f t="shared" si="696"/>
        <v>0</v>
      </c>
      <c r="AB375">
        <f t="shared" si="696"/>
        <v>0</v>
      </c>
      <c r="AC375">
        <f t="shared" si="696"/>
        <v>0</v>
      </c>
      <c r="AD375">
        <f t="shared" si="696"/>
        <v>0</v>
      </c>
      <c r="AE375">
        <f t="shared" si="696"/>
        <v>0</v>
      </c>
      <c r="AF375">
        <f t="shared" si="696"/>
        <v>0</v>
      </c>
      <c r="AG375">
        <f t="shared" si="696"/>
        <v>0</v>
      </c>
      <c r="AH375">
        <f t="shared" si="696"/>
        <v>0</v>
      </c>
      <c r="AJ375">
        <f t="shared" ref="AJ375:AU375" si="697">IF(E375=4.5,1,0)</f>
        <v>0</v>
      </c>
      <c r="AK375">
        <f t="shared" si="697"/>
        <v>0</v>
      </c>
      <c r="AL375">
        <f t="shared" si="697"/>
        <v>0</v>
      </c>
      <c r="AM375">
        <f t="shared" si="697"/>
        <v>0</v>
      </c>
      <c r="AN375">
        <f t="shared" si="697"/>
        <v>0</v>
      </c>
      <c r="AO375">
        <f t="shared" si="697"/>
        <v>0</v>
      </c>
      <c r="AP375">
        <f t="shared" si="697"/>
        <v>0</v>
      </c>
      <c r="AQ375">
        <f t="shared" si="697"/>
        <v>0</v>
      </c>
      <c r="AR375">
        <f t="shared" si="697"/>
        <v>0</v>
      </c>
      <c r="AS375">
        <f t="shared" si="697"/>
        <v>0</v>
      </c>
      <c r="AT375">
        <f t="shared" si="697"/>
        <v>0</v>
      </c>
      <c r="AU375">
        <f t="shared" si="697"/>
        <v>0</v>
      </c>
      <c r="BK375" s="340" t="str">
        <f>IF(ISNA(HLOOKUP(MAX($AY376:$BJ376),$AY376:$BJ377,2,FALSE)),"",IF(R376&gt;0,IF(COUNTIF($AY376:$BJ376,MAX($AY376:$BJ376))&gt;1,HLOOKUP(MAX($AY376:$BJ376),$AY376:$BJ377,2),HLOOKUP(MAX($AY376:$BJ376),$AY376:$BJ377,2,FALSE)),""))</f>
        <v/>
      </c>
      <c r="BL375" s="34">
        <f>IF(E377="",0,IF($Q377=E377,IF(COUNTIF(E377:$P377,E377)&gt;$R376,E375,$Q375),E375))</f>
        <v>0</v>
      </c>
      <c r="BM375" s="34">
        <f>IF(F377="",0,IF($Q377=F377,IF(COUNTIF(F377:$P377,F377)&gt;$R376,F375,$Q375),F375))</f>
        <v>0</v>
      </c>
      <c r="BN375" s="34">
        <f>IF(G377="",0,IF($Q377=G377,IF(COUNTIF(G377:$P377,G377)&gt;$R376,G375,$Q375),G375))</f>
        <v>0</v>
      </c>
      <c r="BO375" s="34">
        <f>IF(H377="",0,IF($Q377=H377,IF(COUNTIF(H377:$P377,H377)&gt;$R376,H375,$Q375),H375))</f>
        <v>0</v>
      </c>
      <c r="BP375" s="34">
        <f>IF(I377="",0,IF($Q377=I377,IF(COUNTIF(I377:$P377,I377)&gt;$R376,I375,$Q375),I375))</f>
        <v>0</v>
      </c>
      <c r="BQ375" s="34">
        <f>IF(J377="",0,IF($Q377=J377,IF(COUNTIF(J377:$P377,J377)&gt;$R376,J375,$Q375),J375))</f>
        <v>0</v>
      </c>
      <c r="BR375" s="34">
        <f>IF(K377="",0,IF($Q377=K377,IF(COUNTIF(K377:$P377,K377)&gt;$R376,K375,$Q375),K375))</f>
        <v>0</v>
      </c>
      <c r="BS375" s="34">
        <f>IF(L377="",0,IF($Q377=L377,IF(COUNTIF(L377:$P377,L377)&gt;$R376,L375,$Q375),L375))</f>
        <v>0</v>
      </c>
      <c r="BT375" s="34">
        <f>IF(M377="",0,IF($Q377=M377,IF(COUNTIF(M377:$P377,M377)&gt;$R376,M375,$Q375),M375))</f>
        <v>0</v>
      </c>
      <c r="BU375" s="34">
        <f>IF(N377="",0,IF($Q377=N377,IF(COUNTIF(N377:$P377,N377)&gt;$R376,N375,$Q375),N375))</f>
        <v>0</v>
      </c>
      <c r="BV375" s="34">
        <f>IF(O377="",0,IF($Q377=O377,IF(COUNTIF(O377:$P377,O377)&gt;$R376,O375,$Q375),O375))</f>
        <v>0</v>
      </c>
      <c r="BW375" s="34">
        <f>IF(P377="",0,IF($Q377=P377,IF(COUNTIF(P377:$P377,P377)&gt;$R376,P375,$Q375),P375))</f>
        <v>0</v>
      </c>
      <c r="BX375">
        <f>IF(P375="",IF(O375="",IF(N375="",IF(M375="",IF(L375="",IF(K375="",IF(J375="",IF(I375="",H375,I375),J375),K375),L375),M375),N375),O375),P375)</f>
        <v>0</v>
      </c>
    </row>
    <row r="376" spans="1:76" ht="12.75" customHeight="1" x14ac:dyDescent="0.2">
      <c r="A376" s="348"/>
      <c r="B376" s="351"/>
      <c r="C376" s="345"/>
      <c r="D376" s="176" t="s">
        <v>42</v>
      </c>
      <c r="E376" s="252"/>
      <c r="F376" s="252"/>
      <c r="G376" s="252"/>
      <c r="H376" s="252"/>
      <c r="I376" s="252"/>
      <c r="J376" s="252"/>
      <c r="K376" s="252"/>
      <c r="L376" s="252"/>
      <c r="M376" s="175"/>
      <c r="N376" s="175"/>
      <c r="O376" s="175"/>
      <c r="P376" s="175"/>
      <c r="Q376" s="183"/>
      <c r="R376" s="35">
        <f>IF(R375&lt;15,0,IF(R375&lt;30,1,IF(R375&lt;45,2,3)))</f>
        <v>0</v>
      </c>
      <c r="S376" s="342"/>
      <c r="AY376" t="str">
        <f t="shared" ref="AY376:BJ376" si="698">IF(AY377="","",COUNTIF($E377:$P377,AY377))</f>
        <v/>
      </c>
      <c r="AZ376" t="str">
        <f t="shared" si="698"/>
        <v/>
      </c>
      <c r="BA376" t="str">
        <f t="shared" si="698"/>
        <v/>
      </c>
      <c r="BB376" t="str">
        <f t="shared" si="698"/>
        <v/>
      </c>
      <c r="BC376" t="str">
        <f t="shared" si="698"/>
        <v/>
      </c>
      <c r="BD376" t="str">
        <f t="shared" si="698"/>
        <v/>
      </c>
      <c r="BE376" t="str">
        <f t="shared" si="698"/>
        <v/>
      </c>
      <c r="BF376" t="str">
        <f t="shared" si="698"/>
        <v/>
      </c>
      <c r="BG376" t="str">
        <f t="shared" si="698"/>
        <v/>
      </c>
      <c r="BH376" t="str">
        <f t="shared" si="698"/>
        <v/>
      </c>
      <c r="BI376" t="str">
        <f t="shared" si="698"/>
        <v/>
      </c>
      <c r="BJ376" t="str">
        <f t="shared" si="698"/>
        <v/>
      </c>
      <c r="BK376" s="340"/>
      <c r="BL376" s="34">
        <f>IF($Q377=E377,IF(COUNTIF(E377:$P377,E377)&gt;$R376,E376,$Q376),E376)</f>
        <v>0</v>
      </c>
      <c r="BM376" s="34">
        <f>IF($Q377=F377,IF(COUNTIF(F377:$P377,F377)&gt;$R376,F376,$Q376),F376)</f>
        <v>0</v>
      </c>
      <c r="BN376" s="34">
        <f>IF($Q377=G377,IF(COUNTIF(G377:$P377,G377)&gt;$R376,G376,$Q376),G376)</f>
        <v>0</v>
      </c>
      <c r="BO376" s="34">
        <f>IF($Q377=H377,IF(COUNTIF(H377:$P377,H377)&gt;$R376,H376,$Q376),H376)</f>
        <v>0</v>
      </c>
      <c r="BP376" s="34">
        <f>IF($Q377=I377,IF(COUNTIF(I377:$P377,I377)&gt;$R376,I376,$Q376),I376)</f>
        <v>0</v>
      </c>
      <c r="BQ376" s="34">
        <f>IF($Q377=J377,IF(COUNTIF(J377:$P377,J377)&gt;$R376,J376,$Q376),J376)</f>
        <v>0</v>
      </c>
      <c r="BR376" s="34">
        <f>IF($Q377=K377,IF(COUNTIF(K377:$P377,K377)&gt;$R376,K376,$Q376),K376)</f>
        <v>0</v>
      </c>
      <c r="BS376" s="34">
        <f>IF($Q377=L377,IF(COUNTIF(L377:$P377,L377)&gt;$R376,L376,$Q376),L376)</f>
        <v>0</v>
      </c>
      <c r="BT376" s="34">
        <f>IF($Q377=M377,IF(COUNTIF(M377:$P377,M377)&gt;$R376,M376,$Q376),M376)</f>
        <v>0</v>
      </c>
      <c r="BU376" s="34">
        <f>IF($Q377=N377,IF(COUNTIF(N377:$P377,N377)&gt;$R376,N376,$Q376),N376)</f>
        <v>0</v>
      </c>
      <c r="BV376" s="34">
        <f>IF($Q377=O377,IF(COUNTIF(O377:$P377,O377)&gt;$R376,O376,$Q376),O376)</f>
        <v>0</v>
      </c>
      <c r="BW376" s="34">
        <f>IF($Q377=P377,IF(COUNTIF(P377:$P377,P377)&gt;$R376,P376,$Q376),P376)</f>
        <v>0</v>
      </c>
      <c r="BX376" t="str">
        <f>IF(BX375="",IF(G375="",IF(F375="",E375,F375),G375),"")</f>
        <v/>
      </c>
    </row>
    <row r="377" spans="1:76" ht="12.75" customHeight="1" x14ac:dyDescent="0.2">
      <c r="A377" s="349"/>
      <c r="B377" s="352"/>
      <c r="C377" s="346"/>
      <c r="D377" s="177" t="s">
        <v>44</v>
      </c>
      <c r="E377" s="252" t="str">
        <f t="shared" ref="E377:P377" si="699">IF(E375&gt;0,1,"")</f>
        <v/>
      </c>
      <c r="F377" s="252" t="str">
        <f t="shared" si="699"/>
        <v/>
      </c>
      <c r="G377" s="252" t="str">
        <f t="shared" si="699"/>
        <v/>
      </c>
      <c r="H377" s="252" t="str">
        <f t="shared" si="699"/>
        <v/>
      </c>
      <c r="I377" s="252" t="str">
        <f t="shared" si="699"/>
        <v/>
      </c>
      <c r="J377" s="252" t="str">
        <f t="shared" si="699"/>
        <v/>
      </c>
      <c r="K377" s="252" t="str">
        <f t="shared" si="699"/>
        <v/>
      </c>
      <c r="L377" s="252" t="str">
        <f t="shared" si="699"/>
        <v/>
      </c>
      <c r="M377" s="175" t="str">
        <f t="shared" si="699"/>
        <v/>
      </c>
      <c r="N377" s="175" t="str">
        <f t="shared" si="699"/>
        <v/>
      </c>
      <c r="O377" s="175" t="str">
        <f t="shared" si="699"/>
        <v/>
      </c>
      <c r="P377" s="175" t="str">
        <f t="shared" si="699"/>
        <v/>
      </c>
      <c r="Q377" s="184" t="str">
        <f>IF(BK375="","",BK375)</f>
        <v/>
      </c>
      <c r="R377" s="38" t="str">
        <f>IF(BK375="","",BK375)</f>
        <v/>
      </c>
      <c r="S377" s="343"/>
      <c r="AY377" t="str">
        <f>IF(E377="","",E377)</f>
        <v/>
      </c>
      <c r="AZ377" t="str">
        <f>IF(OR(E377=F377,COUNTIF($AY377:AY377,F377)&gt;0),"",F377)</f>
        <v/>
      </c>
      <c r="BA377" t="str">
        <f>IF(OR(F377=G377,COUNTIF($AY377:AZ377,G377)&gt;0),"",G377)</f>
        <v/>
      </c>
      <c r="BB377" t="str">
        <f>IF(OR(G377=H377,COUNTIF($AY377:BA377,H377)&gt;0),"",H377)</f>
        <v/>
      </c>
      <c r="BC377" t="str">
        <f>IF(OR(H377=I377,COUNTIF($AY377:BB377,I377)&gt;0),"",I377)</f>
        <v/>
      </c>
      <c r="BD377" t="str">
        <f>IF(OR(I377=J377,COUNTIF($AY377:BC377,J377)&gt;0),"",J377)</f>
        <v/>
      </c>
      <c r="BE377" t="str">
        <f>IF(OR(J377=K377,COUNTIF($AY377:BD377,K377)&gt;0),"",K377)</f>
        <v/>
      </c>
      <c r="BF377" t="str">
        <f>IF(OR(K377=L377,COUNTIF($AY377:BE377,L377)&gt;0),"",L377)</f>
        <v/>
      </c>
      <c r="BG377" t="str">
        <f>IF(OR(L377=M377,COUNTIF($AY377:BF377,M377)&gt;0),"",M377)</f>
        <v/>
      </c>
      <c r="BH377" t="str">
        <f>IF(OR(M377=N377,COUNTIF($AY377:BG377,N377)&gt;0),"",N377)</f>
        <v/>
      </c>
      <c r="BI377" t="str">
        <f>IF(OR(N377=O377,COUNTIF($AY377:BH377,O377)&gt;0),"",O377)</f>
        <v/>
      </c>
      <c r="BJ377" t="str">
        <f>IF(OR(O377=P377,COUNTIF($AY377:BI377,P377)&gt;0),"",P377)</f>
        <v/>
      </c>
      <c r="BK377" s="340"/>
      <c r="BL377" s="34" t="str">
        <f>IF($Q377=E377,IF(COUNTIF(E377:$P377,E377)&gt;$R376,E377,$Q377),E377)</f>
        <v/>
      </c>
      <c r="BM377" s="34" t="str">
        <f>IF($Q377=F377,IF(COUNTIF(F377:$P377,F377)&gt;$R376,F377,$Q377),F377)</f>
        <v/>
      </c>
      <c r="BN377" s="34" t="str">
        <f>IF($Q377=G377,IF(COUNTIF(G377:$P377,G377)&gt;$R376,G377,$Q377),G377)</f>
        <v/>
      </c>
      <c r="BO377" s="34" t="str">
        <f>IF($Q377=H377,IF(COUNTIF(H377:$P377,H377)&gt;$R376,H377,$Q377),H377)</f>
        <v/>
      </c>
      <c r="BP377" s="34" t="str">
        <f>IF($Q377=I377,IF(COUNTIF(I377:$P377,I377)&gt;$R376,I377,$Q377),I377)</f>
        <v/>
      </c>
      <c r="BQ377" s="34" t="str">
        <f>IF($Q377=J377,IF(COUNTIF(J377:$P377,J377)&gt;$R376,J377,$Q377),J377)</f>
        <v/>
      </c>
      <c r="BR377" s="34" t="str">
        <f>IF($Q377=K377,IF(COUNTIF(K377:$P377,K377)&gt;$R376,K377,$Q377),K377)</f>
        <v/>
      </c>
      <c r="BS377" s="34" t="str">
        <f>IF($Q377=L377,IF(COUNTIF(L377:$P377,L377)&gt;$R376,L377,$Q377),L377)</f>
        <v/>
      </c>
      <c r="BT377" s="34" t="str">
        <f>IF($Q377=M377,IF(COUNTIF(M377:$P377,M377)&gt;$R376,M377,$Q377),M377)</f>
        <v/>
      </c>
      <c r="BU377" s="34" t="str">
        <f>IF($Q377=N377,IF(COUNTIF(N377:$P377,N377)&gt;$R376,N377,$Q377),N377)</f>
        <v/>
      </c>
      <c r="BV377" s="34" t="str">
        <f>IF($Q377=O377,IF(COUNTIF(O377:$P377,O377)&gt;$R376,O377,$Q377),O377)</f>
        <v/>
      </c>
      <c r="BW377" s="34" t="str">
        <f>IF($Q377=P377,IF(COUNTIF(P377:$P377,P377)&gt;$R376,P377,$Q377),P377)</f>
        <v/>
      </c>
      <c r="BX377" t="str">
        <f>IF(BX375&gt;0,BX375,BX376)</f>
        <v/>
      </c>
    </row>
    <row r="378" spans="1:76" ht="12.75" customHeight="1" x14ac:dyDescent="0.2">
      <c r="A378" s="347">
        <v>126</v>
      </c>
      <c r="B378" s="350"/>
      <c r="C378" s="344"/>
      <c r="D378" s="176" t="s">
        <v>38</v>
      </c>
      <c r="E378" s="252"/>
      <c r="F378" s="252"/>
      <c r="G378" s="252"/>
      <c r="H378" s="252"/>
      <c r="I378" s="252"/>
      <c r="J378" s="252"/>
      <c r="K378" s="252"/>
      <c r="L378" s="252"/>
      <c r="M378" s="175"/>
      <c r="N378" s="175"/>
      <c r="O378" s="175"/>
      <c r="P378" s="175"/>
      <c r="Q378" s="183" t="str">
        <f>IF(BK378="","",BX380)</f>
        <v/>
      </c>
      <c r="R378" s="172"/>
      <c r="S378" s="341" t="str">
        <f>IF((COUNTBLANK(E378:Q378)+COUNTBLANK(E379:Q379)+COUNTBLANK(E380:Q380))/3=COUNTBLANK(E378:Q378),"","Bitte alle drei Zeilen ausfüllen")</f>
        <v/>
      </c>
      <c r="W378">
        <f t="shared" ref="W378:AH378" si="700">IF(E378=4.5,E379,0)</f>
        <v>0</v>
      </c>
      <c r="X378">
        <f t="shared" si="700"/>
        <v>0</v>
      </c>
      <c r="Y378">
        <f t="shared" si="700"/>
        <v>0</v>
      </c>
      <c r="Z378">
        <f t="shared" si="700"/>
        <v>0</v>
      </c>
      <c r="AA378">
        <f t="shared" si="700"/>
        <v>0</v>
      </c>
      <c r="AB378">
        <f t="shared" si="700"/>
        <v>0</v>
      </c>
      <c r="AC378">
        <f t="shared" si="700"/>
        <v>0</v>
      </c>
      <c r="AD378">
        <f t="shared" si="700"/>
        <v>0</v>
      </c>
      <c r="AE378">
        <f t="shared" si="700"/>
        <v>0</v>
      </c>
      <c r="AF378">
        <f t="shared" si="700"/>
        <v>0</v>
      </c>
      <c r="AG378">
        <f t="shared" si="700"/>
        <v>0</v>
      </c>
      <c r="AH378">
        <f t="shared" si="700"/>
        <v>0</v>
      </c>
      <c r="AJ378">
        <f t="shared" ref="AJ378:AU378" si="701">IF(E378=4.5,1,0)</f>
        <v>0</v>
      </c>
      <c r="AK378">
        <f t="shared" si="701"/>
        <v>0</v>
      </c>
      <c r="AL378">
        <f t="shared" si="701"/>
        <v>0</v>
      </c>
      <c r="AM378">
        <f t="shared" si="701"/>
        <v>0</v>
      </c>
      <c r="AN378">
        <f t="shared" si="701"/>
        <v>0</v>
      </c>
      <c r="AO378">
        <f t="shared" si="701"/>
        <v>0</v>
      </c>
      <c r="AP378">
        <f t="shared" si="701"/>
        <v>0</v>
      </c>
      <c r="AQ378">
        <f t="shared" si="701"/>
        <v>0</v>
      </c>
      <c r="AR378">
        <f t="shared" si="701"/>
        <v>0</v>
      </c>
      <c r="AS378">
        <f t="shared" si="701"/>
        <v>0</v>
      </c>
      <c r="AT378">
        <f t="shared" si="701"/>
        <v>0</v>
      </c>
      <c r="AU378">
        <f t="shared" si="701"/>
        <v>0</v>
      </c>
      <c r="BK378" s="340" t="str">
        <f>IF(ISNA(HLOOKUP(MAX($AY379:$BJ379),$AY379:$BJ380,2,FALSE)),"",IF(R379&gt;0,IF(COUNTIF($AY379:$BJ379,MAX($AY379:$BJ379))&gt;1,HLOOKUP(MAX($AY379:$BJ379),$AY379:$BJ380,2),HLOOKUP(MAX($AY379:$BJ379),$AY379:$BJ380,2,FALSE)),""))</f>
        <v/>
      </c>
      <c r="BL378" s="34">
        <f>IF(E380="",0,IF($Q380=E380,IF(COUNTIF(E380:$P380,E380)&gt;$R379,E378,$Q378),E378))</f>
        <v>0</v>
      </c>
      <c r="BM378" s="34">
        <f>IF(F380="",0,IF($Q380=F380,IF(COUNTIF(F380:$P380,F380)&gt;$R379,F378,$Q378),F378))</f>
        <v>0</v>
      </c>
      <c r="BN378" s="34">
        <f>IF(G380="",0,IF($Q380=G380,IF(COUNTIF(G380:$P380,G380)&gt;$R379,G378,$Q378),G378))</f>
        <v>0</v>
      </c>
      <c r="BO378" s="34">
        <f>IF(H380="",0,IF($Q380=H380,IF(COUNTIF(H380:$P380,H380)&gt;$R379,H378,$Q378),H378))</f>
        <v>0</v>
      </c>
      <c r="BP378" s="34">
        <f>IF(I380="",0,IF($Q380=I380,IF(COUNTIF(I380:$P380,I380)&gt;$R379,I378,$Q378),I378))</f>
        <v>0</v>
      </c>
      <c r="BQ378" s="34">
        <f>IF(J380="",0,IF($Q380=J380,IF(COUNTIF(J380:$P380,J380)&gt;$R379,J378,$Q378),J378))</f>
        <v>0</v>
      </c>
      <c r="BR378" s="34">
        <f>IF(K380="",0,IF($Q380=K380,IF(COUNTIF(K380:$P380,K380)&gt;$R379,K378,$Q378),K378))</f>
        <v>0</v>
      </c>
      <c r="BS378" s="34">
        <f>IF(L380="",0,IF($Q380=L380,IF(COUNTIF(L380:$P380,L380)&gt;$R379,L378,$Q378),L378))</f>
        <v>0</v>
      </c>
      <c r="BT378" s="34">
        <f>IF(M380="",0,IF($Q380=M380,IF(COUNTIF(M380:$P380,M380)&gt;$R379,M378,$Q378),M378))</f>
        <v>0</v>
      </c>
      <c r="BU378" s="34">
        <f>IF(N380="",0,IF($Q380=N380,IF(COUNTIF(N380:$P380,N380)&gt;$R379,N378,$Q378),N378))</f>
        <v>0</v>
      </c>
      <c r="BV378" s="34">
        <f>IF(O380="",0,IF($Q380=O380,IF(COUNTIF(O380:$P380,O380)&gt;$R379,O378,$Q378),O378))</f>
        <v>0</v>
      </c>
      <c r="BW378" s="34">
        <f>IF(P380="",0,IF($Q380=P380,IF(COUNTIF(P380:$P380,P380)&gt;$R379,P378,$Q378),P378))</f>
        <v>0</v>
      </c>
      <c r="BX378">
        <f>IF(P378="",IF(O378="",IF(N378="",IF(M378="",IF(L378="",IF(K378="",IF(J378="",IF(I378="",H378,I378),J378),K378),L378),M378),N378),O378),P378)</f>
        <v>0</v>
      </c>
    </row>
    <row r="379" spans="1:76" ht="12.75" customHeight="1" x14ac:dyDescent="0.2">
      <c r="A379" s="348"/>
      <c r="B379" s="351"/>
      <c r="C379" s="345"/>
      <c r="D379" s="176" t="s">
        <v>42</v>
      </c>
      <c r="E379" s="252"/>
      <c r="F379" s="252"/>
      <c r="G379" s="252"/>
      <c r="H379" s="252"/>
      <c r="I379" s="252"/>
      <c r="J379" s="252"/>
      <c r="K379" s="252"/>
      <c r="L379" s="252"/>
      <c r="M379" s="175"/>
      <c r="N379" s="175"/>
      <c r="O379" s="175"/>
      <c r="P379" s="175"/>
      <c r="Q379" s="183"/>
      <c r="R379" s="35">
        <f>IF(R378&lt;15,0,IF(R378&lt;30,1,IF(R378&lt;45,2,3)))</f>
        <v>0</v>
      </c>
      <c r="S379" s="342"/>
      <c r="AY379" t="str">
        <f t="shared" ref="AY379:BJ379" si="702">IF(AY380="","",COUNTIF($E380:$P380,AY380))</f>
        <v/>
      </c>
      <c r="AZ379" t="str">
        <f t="shared" si="702"/>
        <v/>
      </c>
      <c r="BA379" t="str">
        <f t="shared" si="702"/>
        <v/>
      </c>
      <c r="BB379" t="str">
        <f t="shared" si="702"/>
        <v/>
      </c>
      <c r="BC379" t="str">
        <f t="shared" si="702"/>
        <v/>
      </c>
      <c r="BD379" t="str">
        <f t="shared" si="702"/>
        <v/>
      </c>
      <c r="BE379" t="str">
        <f t="shared" si="702"/>
        <v/>
      </c>
      <c r="BF379" t="str">
        <f t="shared" si="702"/>
        <v/>
      </c>
      <c r="BG379" t="str">
        <f t="shared" si="702"/>
        <v/>
      </c>
      <c r="BH379" t="str">
        <f t="shared" si="702"/>
        <v/>
      </c>
      <c r="BI379" t="str">
        <f t="shared" si="702"/>
        <v/>
      </c>
      <c r="BJ379" t="str">
        <f t="shared" si="702"/>
        <v/>
      </c>
      <c r="BK379" s="340"/>
      <c r="BL379" s="34">
        <f>IF($Q380=E380,IF(COUNTIF(E380:$P380,E380)&gt;$R379,E379,$Q379),E379)</f>
        <v>0</v>
      </c>
      <c r="BM379" s="34">
        <f>IF($Q380=F380,IF(COUNTIF(F380:$P380,F380)&gt;$R379,F379,$Q379),F379)</f>
        <v>0</v>
      </c>
      <c r="BN379" s="34">
        <f>IF($Q380=G380,IF(COUNTIF(G380:$P380,G380)&gt;$R379,G379,$Q379),G379)</f>
        <v>0</v>
      </c>
      <c r="BO379" s="34">
        <f>IF($Q380=H380,IF(COUNTIF(H380:$P380,H380)&gt;$R379,H379,$Q379),H379)</f>
        <v>0</v>
      </c>
      <c r="BP379" s="34">
        <f>IF($Q380=I380,IF(COUNTIF(I380:$P380,I380)&gt;$R379,I379,$Q379),I379)</f>
        <v>0</v>
      </c>
      <c r="BQ379" s="34">
        <f>IF($Q380=J380,IF(COUNTIF(J380:$P380,J380)&gt;$R379,J379,$Q379),J379)</f>
        <v>0</v>
      </c>
      <c r="BR379" s="34">
        <f>IF($Q380=K380,IF(COUNTIF(K380:$P380,K380)&gt;$R379,K379,$Q379),K379)</f>
        <v>0</v>
      </c>
      <c r="BS379" s="34">
        <f>IF($Q380=L380,IF(COUNTIF(L380:$P380,L380)&gt;$R379,L379,$Q379),L379)</f>
        <v>0</v>
      </c>
      <c r="BT379" s="34">
        <f>IF($Q380=M380,IF(COUNTIF(M380:$P380,M380)&gt;$R379,M379,$Q379),M379)</f>
        <v>0</v>
      </c>
      <c r="BU379" s="34">
        <f>IF($Q380=N380,IF(COUNTIF(N380:$P380,N380)&gt;$R379,N379,$Q379),N379)</f>
        <v>0</v>
      </c>
      <c r="BV379" s="34">
        <f>IF($Q380=O380,IF(COUNTIF(O380:$P380,O380)&gt;$R379,O379,$Q379),O379)</f>
        <v>0</v>
      </c>
      <c r="BW379" s="34">
        <f>IF($Q380=P380,IF(COUNTIF(P380:$P380,P380)&gt;$R379,P379,$Q379),P379)</f>
        <v>0</v>
      </c>
      <c r="BX379" t="str">
        <f>IF(BX378="",IF(G378="",IF(F378="",E378,F378),G378),"")</f>
        <v/>
      </c>
    </row>
    <row r="380" spans="1:76" ht="12.75" customHeight="1" x14ac:dyDescent="0.2">
      <c r="A380" s="349"/>
      <c r="B380" s="352"/>
      <c r="C380" s="346"/>
      <c r="D380" s="177" t="s">
        <v>44</v>
      </c>
      <c r="E380" s="252" t="str">
        <f t="shared" ref="E380:P380" si="703">IF(E378&gt;0,1,"")</f>
        <v/>
      </c>
      <c r="F380" s="252" t="str">
        <f t="shared" si="703"/>
        <v/>
      </c>
      <c r="G380" s="252" t="str">
        <f t="shared" si="703"/>
        <v/>
      </c>
      <c r="H380" s="252" t="str">
        <f t="shared" si="703"/>
        <v/>
      </c>
      <c r="I380" s="252" t="str">
        <f t="shared" si="703"/>
        <v/>
      </c>
      <c r="J380" s="252" t="str">
        <f t="shared" si="703"/>
        <v/>
      </c>
      <c r="K380" s="252" t="str">
        <f t="shared" si="703"/>
        <v/>
      </c>
      <c r="L380" s="252" t="str">
        <f t="shared" si="703"/>
        <v/>
      </c>
      <c r="M380" s="175" t="str">
        <f t="shared" si="703"/>
        <v/>
      </c>
      <c r="N380" s="175" t="str">
        <f t="shared" si="703"/>
        <v/>
      </c>
      <c r="O380" s="175" t="str">
        <f t="shared" si="703"/>
        <v/>
      </c>
      <c r="P380" s="175" t="str">
        <f t="shared" si="703"/>
        <v/>
      </c>
      <c r="Q380" s="184" t="str">
        <f>IF(BK378="","",BK378)</f>
        <v/>
      </c>
      <c r="R380" s="38" t="str">
        <f>IF(BK378="","",BK378)</f>
        <v/>
      </c>
      <c r="S380" s="343"/>
      <c r="AY380" t="str">
        <f>IF(E380="","",E380)</f>
        <v/>
      </c>
      <c r="AZ380" t="str">
        <f>IF(OR(E380=F380,COUNTIF($AY380:AY380,F380)&gt;0),"",F380)</f>
        <v/>
      </c>
      <c r="BA380" t="str">
        <f>IF(OR(F380=G380,COUNTIF($AY380:AZ380,G380)&gt;0),"",G380)</f>
        <v/>
      </c>
      <c r="BB380" t="str">
        <f>IF(OR(G380=H380,COUNTIF($AY380:BA380,H380)&gt;0),"",H380)</f>
        <v/>
      </c>
      <c r="BC380" t="str">
        <f>IF(OR(H380=I380,COUNTIF($AY380:BB380,I380)&gt;0),"",I380)</f>
        <v/>
      </c>
      <c r="BD380" t="str">
        <f>IF(OR(I380=J380,COUNTIF($AY380:BC380,J380)&gt;0),"",J380)</f>
        <v/>
      </c>
      <c r="BE380" t="str">
        <f>IF(OR(J380=K380,COUNTIF($AY380:BD380,K380)&gt;0),"",K380)</f>
        <v/>
      </c>
      <c r="BF380" t="str">
        <f>IF(OR(K380=L380,COUNTIF($AY380:BE380,L380)&gt;0),"",L380)</f>
        <v/>
      </c>
      <c r="BG380" t="str">
        <f>IF(OR(L380=M380,COUNTIF($AY380:BF380,M380)&gt;0),"",M380)</f>
        <v/>
      </c>
      <c r="BH380" t="str">
        <f>IF(OR(M380=N380,COUNTIF($AY380:BG380,N380)&gt;0),"",N380)</f>
        <v/>
      </c>
      <c r="BI380" t="str">
        <f>IF(OR(N380=O380,COUNTIF($AY380:BH380,O380)&gt;0),"",O380)</f>
        <v/>
      </c>
      <c r="BJ380" t="str">
        <f>IF(OR(O380=P380,COUNTIF($AY380:BI380,P380)&gt;0),"",P380)</f>
        <v/>
      </c>
      <c r="BK380" s="340"/>
      <c r="BL380" s="34" t="str">
        <f>IF($Q380=E380,IF(COUNTIF(E380:$P380,E380)&gt;$R379,E380,$Q380),E380)</f>
        <v/>
      </c>
      <c r="BM380" s="34" t="str">
        <f>IF($Q380=F380,IF(COUNTIF(F380:$P380,F380)&gt;$R379,F380,$Q380),F380)</f>
        <v/>
      </c>
      <c r="BN380" s="34" t="str">
        <f>IF($Q380=G380,IF(COUNTIF(G380:$P380,G380)&gt;$R379,G380,$Q380),G380)</f>
        <v/>
      </c>
      <c r="BO380" s="34" t="str">
        <f>IF($Q380=H380,IF(COUNTIF(H380:$P380,H380)&gt;$R379,H380,$Q380),H380)</f>
        <v/>
      </c>
      <c r="BP380" s="34" t="str">
        <f>IF($Q380=I380,IF(COUNTIF(I380:$P380,I380)&gt;$R379,I380,$Q380),I380)</f>
        <v/>
      </c>
      <c r="BQ380" s="34" t="str">
        <f>IF($Q380=J380,IF(COUNTIF(J380:$P380,J380)&gt;$R379,J380,$Q380),J380)</f>
        <v/>
      </c>
      <c r="BR380" s="34" t="str">
        <f>IF($Q380=K380,IF(COUNTIF(K380:$P380,K380)&gt;$R379,K380,$Q380),K380)</f>
        <v/>
      </c>
      <c r="BS380" s="34" t="str">
        <f>IF($Q380=L380,IF(COUNTIF(L380:$P380,L380)&gt;$R379,L380,$Q380),L380)</f>
        <v/>
      </c>
      <c r="BT380" s="34" t="str">
        <f>IF($Q380=M380,IF(COUNTIF(M380:$P380,M380)&gt;$R379,M380,$Q380),M380)</f>
        <v/>
      </c>
      <c r="BU380" s="34" t="str">
        <f>IF($Q380=N380,IF(COUNTIF(N380:$P380,N380)&gt;$R379,N380,$Q380),N380)</f>
        <v/>
      </c>
      <c r="BV380" s="34" t="str">
        <f>IF($Q380=O380,IF(COUNTIF(O380:$P380,O380)&gt;$R379,O380,$Q380),O380)</f>
        <v/>
      </c>
      <c r="BW380" s="34" t="str">
        <f>IF($Q380=P380,IF(COUNTIF(P380:$P380,P380)&gt;$R379,P380,$Q380),P380)</f>
        <v/>
      </c>
      <c r="BX380" t="str">
        <f>IF(BX378&gt;0,BX378,BX379)</f>
        <v/>
      </c>
    </row>
    <row r="381" spans="1:76" ht="12.75" customHeight="1" x14ac:dyDescent="0.2">
      <c r="A381" s="347">
        <v>127</v>
      </c>
      <c r="B381" s="350"/>
      <c r="C381" s="344"/>
      <c r="D381" s="176" t="s">
        <v>38</v>
      </c>
      <c r="E381" s="252"/>
      <c r="F381" s="252"/>
      <c r="G381" s="252"/>
      <c r="H381" s="252"/>
      <c r="I381" s="252"/>
      <c r="J381" s="252"/>
      <c r="K381" s="252"/>
      <c r="L381" s="252"/>
      <c r="M381" s="175"/>
      <c r="N381" s="175"/>
      <c r="O381" s="175"/>
      <c r="P381" s="175"/>
      <c r="Q381" s="183" t="str">
        <f>IF(BK381="","",BX383)</f>
        <v/>
      </c>
      <c r="R381" s="172"/>
      <c r="S381" s="341" t="str">
        <f>IF((COUNTBLANK(E381:Q381)+COUNTBLANK(E382:Q382)+COUNTBLANK(E383:Q383))/3=COUNTBLANK(E381:Q381),"","Bitte alle drei Zeilen ausfüllen")</f>
        <v/>
      </c>
      <c r="W381">
        <f t="shared" ref="W381:AH381" si="704">IF(E381=4.5,E382,0)</f>
        <v>0</v>
      </c>
      <c r="X381">
        <f t="shared" si="704"/>
        <v>0</v>
      </c>
      <c r="Y381">
        <f t="shared" si="704"/>
        <v>0</v>
      </c>
      <c r="Z381">
        <f t="shared" si="704"/>
        <v>0</v>
      </c>
      <c r="AA381">
        <f t="shared" si="704"/>
        <v>0</v>
      </c>
      <c r="AB381">
        <f t="shared" si="704"/>
        <v>0</v>
      </c>
      <c r="AC381">
        <f t="shared" si="704"/>
        <v>0</v>
      </c>
      <c r="AD381">
        <f t="shared" si="704"/>
        <v>0</v>
      </c>
      <c r="AE381">
        <f t="shared" si="704"/>
        <v>0</v>
      </c>
      <c r="AF381">
        <f t="shared" si="704"/>
        <v>0</v>
      </c>
      <c r="AG381">
        <f t="shared" si="704"/>
        <v>0</v>
      </c>
      <c r="AH381">
        <f t="shared" si="704"/>
        <v>0</v>
      </c>
      <c r="AJ381">
        <f t="shared" ref="AJ381:AU381" si="705">IF(E381=4.5,1,0)</f>
        <v>0</v>
      </c>
      <c r="AK381">
        <f t="shared" si="705"/>
        <v>0</v>
      </c>
      <c r="AL381">
        <f t="shared" si="705"/>
        <v>0</v>
      </c>
      <c r="AM381">
        <f t="shared" si="705"/>
        <v>0</v>
      </c>
      <c r="AN381">
        <f t="shared" si="705"/>
        <v>0</v>
      </c>
      <c r="AO381">
        <f t="shared" si="705"/>
        <v>0</v>
      </c>
      <c r="AP381">
        <f t="shared" si="705"/>
        <v>0</v>
      </c>
      <c r="AQ381">
        <f t="shared" si="705"/>
        <v>0</v>
      </c>
      <c r="AR381">
        <f t="shared" si="705"/>
        <v>0</v>
      </c>
      <c r="AS381">
        <f t="shared" si="705"/>
        <v>0</v>
      </c>
      <c r="AT381">
        <f t="shared" si="705"/>
        <v>0</v>
      </c>
      <c r="AU381">
        <f t="shared" si="705"/>
        <v>0</v>
      </c>
      <c r="BK381" s="340" t="str">
        <f>IF(ISNA(HLOOKUP(MAX($AY382:$BJ382),$AY382:$BJ383,2,FALSE)),"",IF(R382&gt;0,IF(COUNTIF($AY382:$BJ382,MAX($AY382:$BJ382))&gt;1,HLOOKUP(MAX($AY382:$BJ382),$AY382:$BJ383,2),HLOOKUP(MAX($AY382:$BJ382),$AY382:$BJ383,2,FALSE)),""))</f>
        <v/>
      </c>
      <c r="BL381" s="34">
        <f>IF(E383="",0,IF($Q383=E383,IF(COUNTIF(E383:$P383,E383)&gt;$R382,E381,$Q381),E381))</f>
        <v>0</v>
      </c>
      <c r="BM381" s="34">
        <f>IF(F383="",0,IF($Q383=F383,IF(COUNTIF(F383:$P383,F383)&gt;$R382,F381,$Q381),F381))</f>
        <v>0</v>
      </c>
      <c r="BN381" s="34">
        <f>IF(G383="",0,IF($Q383=G383,IF(COUNTIF(G383:$P383,G383)&gt;$R382,G381,$Q381),G381))</f>
        <v>0</v>
      </c>
      <c r="BO381" s="34">
        <f>IF(H383="",0,IF($Q383=H383,IF(COUNTIF(H383:$P383,H383)&gt;$R382,H381,$Q381),H381))</f>
        <v>0</v>
      </c>
      <c r="BP381" s="34">
        <f>IF(I383="",0,IF($Q383=I383,IF(COUNTIF(I383:$P383,I383)&gt;$R382,I381,$Q381),I381))</f>
        <v>0</v>
      </c>
      <c r="BQ381" s="34">
        <f>IF(J383="",0,IF($Q383=J383,IF(COUNTIF(J383:$P383,J383)&gt;$R382,J381,$Q381),J381))</f>
        <v>0</v>
      </c>
      <c r="BR381" s="34">
        <f>IF(K383="",0,IF($Q383=K383,IF(COUNTIF(K383:$P383,K383)&gt;$R382,K381,$Q381),K381))</f>
        <v>0</v>
      </c>
      <c r="BS381" s="34">
        <f>IF(L383="",0,IF($Q383=L383,IF(COUNTIF(L383:$P383,L383)&gt;$R382,L381,$Q381),L381))</f>
        <v>0</v>
      </c>
      <c r="BT381" s="34">
        <f>IF(M383="",0,IF($Q383=M383,IF(COUNTIF(M383:$P383,M383)&gt;$R382,M381,$Q381),M381))</f>
        <v>0</v>
      </c>
      <c r="BU381" s="34">
        <f>IF(N383="",0,IF($Q383=N383,IF(COUNTIF(N383:$P383,N383)&gt;$R382,N381,$Q381),N381))</f>
        <v>0</v>
      </c>
      <c r="BV381" s="34">
        <f>IF(O383="",0,IF($Q383=O383,IF(COUNTIF(O383:$P383,O383)&gt;$R382,O381,$Q381),O381))</f>
        <v>0</v>
      </c>
      <c r="BW381" s="34">
        <f>IF(P383="",0,IF($Q383=P383,IF(COUNTIF(P383:$P383,P383)&gt;$R382,P381,$Q381),P381))</f>
        <v>0</v>
      </c>
      <c r="BX381">
        <f>IF(P381="",IF(O381="",IF(N381="",IF(M381="",IF(L381="",IF(K381="",IF(J381="",IF(I381="",H381,I381),J381),K381),L381),M381),N381),O381),P381)</f>
        <v>0</v>
      </c>
    </row>
    <row r="382" spans="1:76" ht="12.75" customHeight="1" x14ac:dyDescent="0.2">
      <c r="A382" s="348"/>
      <c r="B382" s="351"/>
      <c r="C382" s="345"/>
      <c r="D382" s="176" t="s">
        <v>42</v>
      </c>
      <c r="E382" s="252"/>
      <c r="F382" s="252"/>
      <c r="G382" s="252"/>
      <c r="H382" s="252"/>
      <c r="I382" s="252"/>
      <c r="J382" s="252"/>
      <c r="K382" s="252"/>
      <c r="L382" s="252"/>
      <c r="M382" s="175"/>
      <c r="N382" s="175"/>
      <c r="O382" s="175"/>
      <c r="P382" s="175"/>
      <c r="Q382" s="183"/>
      <c r="R382" s="35">
        <f>IF(R381&lt;15,0,IF(R381&lt;30,1,IF(R381&lt;45,2,3)))</f>
        <v>0</v>
      </c>
      <c r="S382" s="342"/>
      <c r="AY382" t="str">
        <f t="shared" ref="AY382:BJ382" si="706">IF(AY383="","",COUNTIF($E383:$P383,AY383))</f>
        <v/>
      </c>
      <c r="AZ382" t="str">
        <f t="shared" si="706"/>
        <v/>
      </c>
      <c r="BA382" t="str">
        <f t="shared" si="706"/>
        <v/>
      </c>
      <c r="BB382" t="str">
        <f t="shared" si="706"/>
        <v/>
      </c>
      <c r="BC382" t="str">
        <f t="shared" si="706"/>
        <v/>
      </c>
      <c r="BD382" t="str">
        <f t="shared" si="706"/>
        <v/>
      </c>
      <c r="BE382" t="str">
        <f t="shared" si="706"/>
        <v/>
      </c>
      <c r="BF382" t="str">
        <f t="shared" si="706"/>
        <v/>
      </c>
      <c r="BG382" t="str">
        <f t="shared" si="706"/>
        <v/>
      </c>
      <c r="BH382" t="str">
        <f t="shared" si="706"/>
        <v/>
      </c>
      <c r="BI382" t="str">
        <f t="shared" si="706"/>
        <v/>
      </c>
      <c r="BJ382" t="str">
        <f t="shared" si="706"/>
        <v/>
      </c>
      <c r="BK382" s="340"/>
      <c r="BL382" s="34">
        <f>IF($Q383=E383,IF(COUNTIF(E383:$P383,E383)&gt;$R382,E382,$Q382),E382)</f>
        <v>0</v>
      </c>
      <c r="BM382" s="34">
        <f>IF($Q383=F383,IF(COUNTIF(F383:$P383,F383)&gt;$R382,F382,$Q382),F382)</f>
        <v>0</v>
      </c>
      <c r="BN382" s="34">
        <f>IF($Q383=G383,IF(COUNTIF(G383:$P383,G383)&gt;$R382,G382,$Q382),G382)</f>
        <v>0</v>
      </c>
      <c r="BO382" s="34">
        <f>IF($Q383=H383,IF(COUNTIF(H383:$P383,H383)&gt;$R382,H382,$Q382),H382)</f>
        <v>0</v>
      </c>
      <c r="BP382" s="34">
        <f>IF($Q383=I383,IF(COUNTIF(I383:$P383,I383)&gt;$R382,I382,$Q382),I382)</f>
        <v>0</v>
      </c>
      <c r="BQ382" s="34">
        <f>IF($Q383=J383,IF(COUNTIF(J383:$P383,J383)&gt;$R382,J382,$Q382),J382)</f>
        <v>0</v>
      </c>
      <c r="BR382" s="34">
        <f>IF($Q383=K383,IF(COUNTIF(K383:$P383,K383)&gt;$R382,K382,$Q382),K382)</f>
        <v>0</v>
      </c>
      <c r="BS382" s="34">
        <f>IF($Q383=L383,IF(COUNTIF(L383:$P383,L383)&gt;$R382,L382,$Q382),L382)</f>
        <v>0</v>
      </c>
      <c r="BT382" s="34">
        <f>IF($Q383=M383,IF(COUNTIF(M383:$P383,M383)&gt;$R382,M382,$Q382),M382)</f>
        <v>0</v>
      </c>
      <c r="BU382" s="34">
        <f>IF($Q383=N383,IF(COUNTIF(N383:$P383,N383)&gt;$R382,N382,$Q382),N382)</f>
        <v>0</v>
      </c>
      <c r="BV382" s="34">
        <f>IF($Q383=O383,IF(COUNTIF(O383:$P383,O383)&gt;$R382,O382,$Q382),O382)</f>
        <v>0</v>
      </c>
      <c r="BW382" s="34">
        <f>IF($Q383=P383,IF(COUNTIF(P383:$P383,P383)&gt;$R382,P382,$Q382),P382)</f>
        <v>0</v>
      </c>
      <c r="BX382" t="str">
        <f>IF(BX381="",IF(G381="",IF(F381="",E381,F381),G381),"")</f>
        <v/>
      </c>
    </row>
    <row r="383" spans="1:76" ht="12.75" customHeight="1" x14ac:dyDescent="0.2">
      <c r="A383" s="349"/>
      <c r="B383" s="352"/>
      <c r="C383" s="346"/>
      <c r="D383" s="177" t="s">
        <v>44</v>
      </c>
      <c r="E383" s="252" t="str">
        <f t="shared" ref="E383:P383" si="707">IF(E381&gt;0,1,"")</f>
        <v/>
      </c>
      <c r="F383" s="252" t="str">
        <f t="shared" si="707"/>
        <v/>
      </c>
      <c r="G383" s="252" t="str">
        <f t="shared" si="707"/>
        <v/>
      </c>
      <c r="H383" s="252" t="str">
        <f t="shared" si="707"/>
        <v/>
      </c>
      <c r="I383" s="252" t="str">
        <f t="shared" si="707"/>
        <v/>
      </c>
      <c r="J383" s="252" t="str">
        <f t="shared" si="707"/>
        <v/>
      </c>
      <c r="K383" s="252" t="str">
        <f t="shared" si="707"/>
        <v/>
      </c>
      <c r="L383" s="252" t="str">
        <f t="shared" si="707"/>
        <v/>
      </c>
      <c r="M383" s="175" t="str">
        <f t="shared" si="707"/>
        <v/>
      </c>
      <c r="N383" s="175" t="str">
        <f t="shared" si="707"/>
        <v/>
      </c>
      <c r="O383" s="175" t="str">
        <f t="shared" si="707"/>
        <v/>
      </c>
      <c r="P383" s="175" t="str">
        <f t="shared" si="707"/>
        <v/>
      </c>
      <c r="Q383" s="184" t="str">
        <f>IF(BK381="","",BK381)</f>
        <v/>
      </c>
      <c r="R383" s="38" t="str">
        <f>IF(BK381="","",BK381)</f>
        <v/>
      </c>
      <c r="S383" s="343"/>
      <c r="AY383" t="str">
        <f>IF(E383="","",E383)</f>
        <v/>
      </c>
      <c r="AZ383" t="str">
        <f>IF(OR(E383=F383,COUNTIF($AY383:AY383,F383)&gt;0),"",F383)</f>
        <v/>
      </c>
      <c r="BA383" t="str">
        <f>IF(OR(F383=G383,COUNTIF($AY383:AZ383,G383)&gt;0),"",G383)</f>
        <v/>
      </c>
      <c r="BB383" t="str">
        <f>IF(OR(G383=H383,COUNTIF($AY383:BA383,H383)&gt;0),"",H383)</f>
        <v/>
      </c>
      <c r="BC383" t="str">
        <f>IF(OR(H383=I383,COUNTIF($AY383:BB383,I383)&gt;0),"",I383)</f>
        <v/>
      </c>
      <c r="BD383" t="str">
        <f>IF(OR(I383=J383,COUNTIF($AY383:BC383,J383)&gt;0),"",J383)</f>
        <v/>
      </c>
      <c r="BE383" t="str">
        <f>IF(OR(J383=K383,COUNTIF($AY383:BD383,K383)&gt;0),"",K383)</f>
        <v/>
      </c>
      <c r="BF383" t="str">
        <f>IF(OR(K383=L383,COUNTIF($AY383:BE383,L383)&gt;0),"",L383)</f>
        <v/>
      </c>
      <c r="BG383" t="str">
        <f>IF(OR(L383=M383,COUNTIF($AY383:BF383,M383)&gt;0),"",M383)</f>
        <v/>
      </c>
      <c r="BH383" t="str">
        <f>IF(OR(M383=N383,COUNTIF($AY383:BG383,N383)&gt;0),"",N383)</f>
        <v/>
      </c>
      <c r="BI383" t="str">
        <f>IF(OR(N383=O383,COUNTIF($AY383:BH383,O383)&gt;0),"",O383)</f>
        <v/>
      </c>
      <c r="BJ383" t="str">
        <f>IF(OR(O383=P383,COUNTIF($AY383:BI383,P383)&gt;0),"",P383)</f>
        <v/>
      </c>
      <c r="BK383" s="340"/>
      <c r="BL383" s="34" t="str">
        <f>IF($Q383=E383,IF(COUNTIF(E383:$P383,E383)&gt;$R382,E383,$Q383),E383)</f>
        <v/>
      </c>
      <c r="BM383" s="34" t="str">
        <f>IF($Q383=F383,IF(COUNTIF(F383:$P383,F383)&gt;$R382,F383,$Q383),F383)</f>
        <v/>
      </c>
      <c r="BN383" s="34" t="str">
        <f>IF($Q383=G383,IF(COUNTIF(G383:$P383,G383)&gt;$R382,G383,$Q383),G383)</f>
        <v/>
      </c>
      <c r="BO383" s="34" t="str">
        <f>IF($Q383=H383,IF(COUNTIF(H383:$P383,H383)&gt;$R382,H383,$Q383),H383)</f>
        <v/>
      </c>
      <c r="BP383" s="34" t="str">
        <f>IF($Q383=I383,IF(COUNTIF(I383:$P383,I383)&gt;$R382,I383,$Q383),I383)</f>
        <v/>
      </c>
      <c r="BQ383" s="34" t="str">
        <f>IF($Q383=J383,IF(COUNTIF(J383:$P383,J383)&gt;$R382,J383,$Q383),J383)</f>
        <v/>
      </c>
      <c r="BR383" s="34" t="str">
        <f>IF($Q383=K383,IF(COUNTIF(K383:$P383,K383)&gt;$R382,K383,$Q383),K383)</f>
        <v/>
      </c>
      <c r="BS383" s="34" t="str">
        <f>IF($Q383=L383,IF(COUNTIF(L383:$P383,L383)&gt;$R382,L383,$Q383),L383)</f>
        <v/>
      </c>
      <c r="BT383" s="34" t="str">
        <f>IF($Q383=M383,IF(COUNTIF(M383:$P383,M383)&gt;$R382,M383,$Q383),M383)</f>
        <v/>
      </c>
      <c r="BU383" s="34" t="str">
        <f>IF($Q383=N383,IF(COUNTIF(N383:$P383,N383)&gt;$R382,N383,$Q383),N383)</f>
        <v/>
      </c>
      <c r="BV383" s="34" t="str">
        <f>IF($Q383=O383,IF(COUNTIF(O383:$P383,O383)&gt;$R382,O383,$Q383),O383)</f>
        <v/>
      </c>
      <c r="BW383" s="34" t="str">
        <f>IF($Q383=P383,IF(COUNTIF(P383:$P383,P383)&gt;$R382,P383,$Q383),P383)</f>
        <v/>
      </c>
      <c r="BX383" t="str">
        <f>IF(BX381&gt;0,BX381,BX382)</f>
        <v/>
      </c>
    </row>
    <row r="384" spans="1:76" ht="12.75" customHeight="1" x14ac:dyDescent="0.2">
      <c r="A384" s="347">
        <v>128</v>
      </c>
      <c r="B384" s="350"/>
      <c r="C384" s="344"/>
      <c r="D384" s="176" t="s">
        <v>38</v>
      </c>
      <c r="E384" s="252"/>
      <c r="F384" s="252"/>
      <c r="G384" s="252"/>
      <c r="H384" s="252"/>
      <c r="I384" s="252"/>
      <c r="J384" s="252"/>
      <c r="K384" s="252"/>
      <c r="L384" s="252"/>
      <c r="M384" s="175"/>
      <c r="N384" s="175"/>
      <c r="O384" s="175"/>
      <c r="P384" s="175"/>
      <c r="Q384" s="183" t="str">
        <f>IF(BK384="","",BX386)</f>
        <v/>
      </c>
      <c r="R384" s="172"/>
      <c r="S384" s="341" t="str">
        <f>IF((COUNTBLANK(E384:Q384)+COUNTBLANK(E385:Q385)+COUNTBLANK(E386:Q386))/3=COUNTBLANK(E384:Q384),"","Bitte alle drei Zeilen ausfüllen")</f>
        <v/>
      </c>
      <c r="W384">
        <f t="shared" ref="W384:AH384" si="708">IF(E384=4.5,E385,0)</f>
        <v>0</v>
      </c>
      <c r="X384">
        <f t="shared" si="708"/>
        <v>0</v>
      </c>
      <c r="Y384">
        <f t="shared" si="708"/>
        <v>0</v>
      </c>
      <c r="Z384">
        <f t="shared" si="708"/>
        <v>0</v>
      </c>
      <c r="AA384">
        <f t="shared" si="708"/>
        <v>0</v>
      </c>
      <c r="AB384">
        <f t="shared" si="708"/>
        <v>0</v>
      </c>
      <c r="AC384">
        <f t="shared" si="708"/>
        <v>0</v>
      </c>
      <c r="AD384">
        <f t="shared" si="708"/>
        <v>0</v>
      </c>
      <c r="AE384">
        <f t="shared" si="708"/>
        <v>0</v>
      </c>
      <c r="AF384">
        <f t="shared" si="708"/>
        <v>0</v>
      </c>
      <c r="AG384">
        <f t="shared" si="708"/>
        <v>0</v>
      </c>
      <c r="AH384">
        <f t="shared" si="708"/>
        <v>0</v>
      </c>
      <c r="AJ384">
        <f t="shared" ref="AJ384:AU384" si="709">IF(E384=4.5,1,0)</f>
        <v>0</v>
      </c>
      <c r="AK384">
        <f t="shared" si="709"/>
        <v>0</v>
      </c>
      <c r="AL384">
        <f t="shared" si="709"/>
        <v>0</v>
      </c>
      <c r="AM384">
        <f t="shared" si="709"/>
        <v>0</v>
      </c>
      <c r="AN384">
        <f t="shared" si="709"/>
        <v>0</v>
      </c>
      <c r="AO384">
        <f t="shared" si="709"/>
        <v>0</v>
      </c>
      <c r="AP384">
        <f t="shared" si="709"/>
        <v>0</v>
      </c>
      <c r="AQ384">
        <f t="shared" si="709"/>
        <v>0</v>
      </c>
      <c r="AR384">
        <f t="shared" si="709"/>
        <v>0</v>
      </c>
      <c r="AS384">
        <f t="shared" si="709"/>
        <v>0</v>
      </c>
      <c r="AT384">
        <f t="shared" si="709"/>
        <v>0</v>
      </c>
      <c r="AU384">
        <f t="shared" si="709"/>
        <v>0</v>
      </c>
      <c r="BK384" s="340" t="str">
        <f>IF(ISNA(HLOOKUP(MAX($AY385:$BJ385),$AY385:$BJ386,2,FALSE)),"",IF(R385&gt;0,IF(COUNTIF($AY385:$BJ385,MAX($AY385:$BJ385))&gt;1,HLOOKUP(MAX($AY385:$BJ385),$AY385:$BJ386,2),HLOOKUP(MAX($AY385:$BJ385),$AY385:$BJ386,2,FALSE)),""))</f>
        <v/>
      </c>
      <c r="BL384" s="34">
        <f>IF(E386="",0,IF($Q386=E386,IF(COUNTIF(E386:$P386,E386)&gt;$R385,E384,$Q384),E384))</f>
        <v>0</v>
      </c>
      <c r="BM384" s="34">
        <f>IF(F386="",0,IF($Q386=F386,IF(COUNTIF(F386:$P386,F386)&gt;$R385,F384,$Q384),F384))</f>
        <v>0</v>
      </c>
      <c r="BN384" s="34">
        <f>IF(G386="",0,IF($Q386=G386,IF(COUNTIF(G386:$P386,G386)&gt;$R385,G384,$Q384),G384))</f>
        <v>0</v>
      </c>
      <c r="BO384" s="34">
        <f>IF(H386="",0,IF($Q386=H386,IF(COUNTIF(H386:$P386,H386)&gt;$R385,H384,$Q384),H384))</f>
        <v>0</v>
      </c>
      <c r="BP384" s="34">
        <f>IF(I386="",0,IF($Q386=I386,IF(COUNTIF(I386:$P386,I386)&gt;$R385,I384,$Q384),I384))</f>
        <v>0</v>
      </c>
      <c r="BQ384" s="34">
        <f>IF(J386="",0,IF($Q386=J386,IF(COUNTIF(J386:$P386,J386)&gt;$R385,J384,$Q384),J384))</f>
        <v>0</v>
      </c>
      <c r="BR384" s="34">
        <f>IF(K386="",0,IF($Q386=K386,IF(COUNTIF(K386:$P386,K386)&gt;$R385,K384,$Q384),K384))</f>
        <v>0</v>
      </c>
      <c r="BS384" s="34">
        <f>IF(L386="",0,IF($Q386=L386,IF(COUNTIF(L386:$P386,L386)&gt;$R385,L384,$Q384),L384))</f>
        <v>0</v>
      </c>
      <c r="BT384" s="34">
        <f>IF(M386="",0,IF($Q386=M386,IF(COUNTIF(M386:$P386,M386)&gt;$R385,M384,$Q384),M384))</f>
        <v>0</v>
      </c>
      <c r="BU384" s="34">
        <f>IF(N386="",0,IF($Q386=N386,IF(COUNTIF(N386:$P386,N386)&gt;$R385,N384,$Q384),N384))</f>
        <v>0</v>
      </c>
      <c r="BV384" s="34">
        <f>IF(O386="",0,IF($Q386=O386,IF(COUNTIF(O386:$P386,O386)&gt;$R385,O384,$Q384),O384))</f>
        <v>0</v>
      </c>
      <c r="BW384" s="34">
        <f>IF(P386="",0,IF($Q386=P386,IF(COUNTIF(P386:$P386,P386)&gt;$R385,P384,$Q384),P384))</f>
        <v>0</v>
      </c>
      <c r="BX384">
        <f>IF(P384="",IF(O384="",IF(N384="",IF(M384="",IF(L384="",IF(K384="",IF(J384="",IF(I384="",H384,I384),J384),K384),L384),M384),N384),O384),P384)</f>
        <v>0</v>
      </c>
    </row>
    <row r="385" spans="1:76" ht="12.75" customHeight="1" x14ac:dyDescent="0.2">
      <c r="A385" s="348"/>
      <c r="B385" s="351"/>
      <c r="C385" s="345"/>
      <c r="D385" s="176" t="s">
        <v>42</v>
      </c>
      <c r="E385" s="252"/>
      <c r="F385" s="252"/>
      <c r="G385" s="252"/>
      <c r="H385" s="252"/>
      <c r="I385" s="252"/>
      <c r="J385" s="252"/>
      <c r="K385" s="252"/>
      <c r="L385" s="252"/>
      <c r="M385" s="175"/>
      <c r="N385" s="175"/>
      <c r="O385" s="175"/>
      <c r="P385" s="175"/>
      <c r="Q385" s="183"/>
      <c r="R385" s="35">
        <f>IF(R384&lt;15,0,IF(R384&lt;30,1,IF(R384&lt;45,2,3)))</f>
        <v>0</v>
      </c>
      <c r="S385" s="342"/>
      <c r="AY385" t="str">
        <f t="shared" ref="AY385:BJ385" si="710">IF(AY386="","",COUNTIF($E386:$P386,AY386))</f>
        <v/>
      </c>
      <c r="AZ385" t="str">
        <f t="shared" si="710"/>
        <v/>
      </c>
      <c r="BA385" t="str">
        <f t="shared" si="710"/>
        <v/>
      </c>
      <c r="BB385" t="str">
        <f t="shared" si="710"/>
        <v/>
      </c>
      <c r="BC385" t="str">
        <f t="shared" si="710"/>
        <v/>
      </c>
      <c r="BD385" t="str">
        <f t="shared" si="710"/>
        <v/>
      </c>
      <c r="BE385" t="str">
        <f t="shared" si="710"/>
        <v/>
      </c>
      <c r="BF385" t="str">
        <f t="shared" si="710"/>
        <v/>
      </c>
      <c r="BG385" t="str">
        <f t="shared" si="710"/>
        <v/>
      </c>
      <c r="BH385" t="str">
        <f t="shared" si="710"/>
        <v/>
      </c>
      <c r="BI385" t="str">
        <f t="shared" si="710"/>
        <v/>
      </c>
      <c r="BJ385" t="str">
        <f t="shared" si="710"/>
        <v/>
      </c>
      <c r="BK385" s="340"/>
      <c r="BL385" s="34">
        <f>IF($Q386=E386,IF(COUNTIF(E386:$P386,E386)&gt;$R385,E385,$Q385),E385)</f>
        <v>0</v>
      </c>
      <c r="BM385" s="34">
        <f>IF($Q386=F386,IF(COUNTIF(F386:$P386,F386)&gt;$R385,F385,$Q385),F385)</f>
        <v>0</v>
      </c>
      <c r="BN385" s="34">
        <f>IF($Q386=G386,IF(COUNTIF(G386:$P386,G386)&gt;$R385,G385,$Q385),G385)</f>
        <v>0</v>
      </c>
      <c r="BO385" s="34">
        <f>IF($Q386=H386,IF(COUNTIF(H386:$P386,H386)&gt;$R385,H385,$Q385),H385)</f>
        <v>0</v>
      </c>
      <c r="BP385" s="34">
        <f>IF($Q386=I386,IF(COUNTIF(I386:$P386,I386)&gt;$R385,I385,$Q385),I385)</f>
        <v>0</v>
      </c>
      <c r="BQ385" s="34">
        <f>IF($Q386=J386,IF(COUNTIF(J386:$P386,J386)&gt;$R385,J385,$Q385),J385)</f>
        <v>0</v>
      </c>
      <c r="BR385" s="34">
        <f>IF($Q386=K386,IF(COUNTIF(K386:$P386,K386)&gt;$R385,K385,$Q385),K385)</f>
        <v>0</v>
      </c>
      <c r="BS385" s="34">
        <f>IF($Q386=L386,IF(COUNTIF(L386:$P386,L386)&gt;$R385,L385,$Q385),L385)</f>
        <v>0</v>
      </c>
      <c r="BT385" s="34">
        <f>IF($Q386=M386,IF(COUNTIF(M386:$P386,M386)&gt;$R385,M385,$Q385),M385)</f>
        <v>0</v>
      </c>
      <c r="BU385" s="34">
        <f>IF($Q386=N386,IF(COUNTIF(N386:$P386,N386)&gt;$R385,N385,$Q385),N385)</f>
        <v>0</v>
      </c>
      <c r="BV385" s="34">
        <f>IF($Q386=O386,IF(COUNTIF(O386:$P386,O386)&gt;$R385,O385,$Q385),O385)</f>
        <v>0</v>
      </c>
      <c r="BW385" s="34">
        <f>IF($Q386=P386,IF(COUNTIF(P386:$P386,P386)&gt;$R385,P385,$Q385),P385)</f>
        <v>0</v>
      </c>
      <c r="BX385" t="str">
        <f>IF(BX384="",IF(G384="",IF(F384="",E384,F384),G384),"")</f>
        <v/>
      </c>
    </row>
    <row r="386" spans="1:76" ht="12.75" customHeight="1" x14ac:dyDescent="0.2">
      <c r="A386" s="349"/>
      <c r="B386" s="352"/>
      <c r="C386" s="346"/>
      <c r="D386" s="177" t="s">
        <v>44</v>
      </c>
      <c r="E386" s="252" t="str">
        <f t="shared" ref="E386:P386" si="711">IF(E384&gt;0,1,"")</f>
        <v/>
      </c>
      <c r="F386" s="252" t="str">
        <f t="shared" si="711"/>
        <v/>
      </c>
      <c r="G386" s="252" t="str">
        <f t="shared" si="711"/>
        <v/>
      </c>
      <c r="H386" s="252" t="str">
        <f t="shared" si="711"/>
        <v/>
      </c>
      <c r="I386" s="252" t="str">
        <f t="shared" si="711"/>
        <v/>
      </c>
      <c r="J386" s="252" t="str">
        <f t="shared" si="711"/>
        <v/>
      </c>
      <c r="K386" s="252" t="str">
        <f t="shared" si="711"/>
        <v/>
      </c>
      <c r="L386" s="252" t="str">
        <f t="shared" si="711"/>
        <v/>
      </c>
      <c r="M386" s="175" t="str">
        <f t="shared" si="711"/>
        <v/>
      </c>
      <c r="N386" s="175" t="str">
        <f t="shared" si="711"/>
        <v/>
      </c>
      <c r="O386" s="175" t="str">
        <f t="shared" si="711"/>
        <v/>
      </c>
      <c r="P386" s="175" t="str">
        <f t="shared" si="711"/>
        <v/>
      </c>
      <c r="Q386" s="184" t="str">
        <f>IF(BK384="","",BK384)</f>
        <v/>
      </c>
      <c r="R386" s="38" t="str">
        <f>IF(BK384="","",BK384)</f>
        <v/>
      </c>
      <c r="S386" s="343"/>
      <c r="AY386" t="str">
        <f>IF(E386="","",E386)</f>
        <v/>
      </c>
      <c r="AZ386" t="str">
        <f>IF(OR(E386=F386,COUNTIF($AY386:AY386,F386)&gt;0),"",F386)</f>
        <v/>
      </c>
      <c r="BA386" t="str">
        <f>IF(OR(F386=G386,COUNTIF($AY386:AZ386,G386)&gt;0),"",G386)</f>
        <v/>
      </c>
      <c r="BB386" t="str">
        <f>IF(OR(G386=H386,COUNTIF($AY386:BA386,H386)&gt;0),"",H386)</f>
        <v/>
      </c>
      <c r="BC386" t="str">
        <f>IF(OR(H386=I386,COUNTIF($AY386:BB386,I386)&gt;0),"",I386)</f>
        <v/>
      </c>
      <c r="BD386" t="str">
        <f>IF(OR(I386=J386,COUNTIF($AY386:BC386,J386)&gt;0),"",J386)</f>
        <v/>
      </c>
      <c r="BE386" t="str">
        <f>IF(OR(J386=K386,COUNTIF($AY386:BD386,K386)&gt;0),"",K386)</f>
        <v/>
      </c>
      <c r="BF386" t="str">
        <f>IF(OR(K386=L386,COUNTIF($AY386:BE386,L386)&gt;0),"",L386)</f>
        <v/>
      </c>
      <c r="BG386" t="str">
        <f>IF(OR(L386=M386,COUNTIF($AY386:BF386,M386)&gt;0),"",M386)</f>
        <v/>
      </c>
      <c r="BH386" t="str">
        <f>IF(OR(M386=N386,COUNTIF($AY386:BG386,N386)&gt;0),"",N386)</f>
        <v/>
      </c>
      <c r="BI386" t="str">
        <f>IF(OR(N386=O386,COUNTIF($AY386:BH386,O386)&gt;0),"",O386)</f>
        <v/>
      </c>
      <c r="BJ386" t="str">
        <f>IF(OR(O386=P386,COUNTIF($AY386:BI386,P386)&gt;0),"",P386)</f>
        <v/>
      </c>
      <c r="BK386" s="340"/>
      <c r="BL386" s="34" t="str">
        <f>IF($Q386=E386,IF(COUNTIF(E386:$P386,E386)&gt;$R385,E386,$Q386),E386)</f>
        <v/>
      </c>
      <c r="BM386" s="34" t="str">
        <f>IF($Q386=F386,IF(COUNTIF(F386:$P386,F386)&gt;$R385,F386,$Q386),F386)</f>
        <v/>
      </c>
      <c r="BN386" s="34" t="str">
        <f>IF($Q386=G386,IF(COUNTIF(G386:$P386,G386)&gt;$R385,G386,$Q386),G386)</f>
        <v/>
      </c>
      <c r="BO386" s="34" t="str">
        <f>IF($Q386=H386,IF(COUNTIF(H386:$P386,H386)&gt;$R385,H386,$Q386),H386)</f>
        <v/>
      </c>
      <c r="BP386" s="34" t="str">
        <f>IF($Q386=I386,IF(COUNTIF(I386:$P386,I386)&gt;$R385,I386,$Q386),I386)</f>
        <v/>
      </c>
      <c r="BQ386" s="34" t="str">
        <f>IF($Q386=J386,IF(COUNTIF(J386:$P386,J386)&gt;$R385,J386,$Q386),J386)</f>
        <v/>
      </c>
      <c r="BR386" s="34" t="str">
        <f>IF($Q386=K386,IF(COUNTIF(K386:$P386,K386)&gt;$R385,K386,$Q386),K386)</f>
        <v/>
      </c>
      <c r="BS386" s="34" t="str">
        <f>IF($Q386=L386,IF(COUNTIF(L386:$P386,L386)&gt;$R385,L386,$Q386),L386)</f>
        <v/>
      </c>
      <c r="BT386" s="34" t="str">
        <f>IF($Q386=M386,IF(COUNTIF(M386:$P386,M386)&gt;$R385,M386,$Q386),M386)</f>
        <v/>
      </c>
      <c r="BU386" s="34" t="str">
        <f>IF($Q386=N386,IF(COUNTIF(N386:$P386,N386)&gt;$R385,N386,$Q386),N386)</f>
        <v/>
      </c>
      <c r="BV386" s="34" t="str">
        <f>IF($Q386=O386,IF(COUNTIF(O386:$P386,O386)&gt;$R385,O386,$Q386),O386)</f>
        <v/>
      </c>
      <c r="BW386" s="34" t="str">
        <f>IF($Q386=P386,IF(COUNTIF(P386:$P386,P386)&gt;$R385,P386,$Q386),P386)</f>
        <v/>
      </c>
      <c r="BX386" t="str">
        <f>IF(BX384&gt;0,BX384,BX385)</f>
        <v/>
      </c>
    </row>
    <row r="387" spans="1:76" ht="12.75" customHeight="1" x14ac:dyDescent="0.2">
      <c r="A387" s="347">
        <v>129</v>
      </c>
      <c r="B387" s="350"/>
      <c r="C387" s="344"/>
      <c r="D387" s="176" t="s">
        <v>38</v>
      </c>
      <c r="E387" s="252"/>
      <c r="F387" s="252"/>
      <c r="G387" s="252"/>
      <c r="H387" s="252"/>
      <c r="I387" s="252"/>
      <c r="J387" s="252"/>
      <c r="K387" s="252"/>
      <c r="L387" s="252"/>
      <c r="M387" s="175"/>
      <c r="N387" s="175"/>
      <c r="O387" s="175"/>
      <c r="P387" s="175"/>
      <c r="Q387" s="183" t="str">
        <f>IF(BK387="","",BX389)</f>
        <v/>
      </c>
      <c r="R387" s="172"/>
      <c r="S387" s="341" t="str">
        <f>IF((COUNTBLANK(E387:Q387)+COUNTBLANK(E388:Q388)+COUNTBLANK(E389:Q389))/3=COUNTBLANK(E387:Q387),"","Bitte alle drei Zeilen ausfüllen")</f>
        <v/>
      </c>
      <c r="W387">
        <f t="shared" ref="W387:AH387" si="712">IF(E387=4.5,E388,0)</f>
        <v>0</v>
      </c>
      <c r="X387">
        <f t="shared" si="712"/>
        <v>0</v>
      </c>
      <c r="Y387">
        <f t="shared" si="712"/>
        <v>0</v>
      </c>
      <c r="Z387">
        <f t="shared" si="712"/>
        <v>0</v>
      </c>
      <c r="AA387">
        <f t="shared" si="712"/>
        <v>0</v>
      </c>
      <c r="AB387">
        <f t="shared" si="712"/>
        <v>0</v>
      </c>
      <c r="AC387">
        <f t="shared" si="712"/>
        <v>0</v>
      </c>
      <c r="AD387">
        <f t="shared" si="712"/>
        <v>0</v>
      </c>
      <c r="AE387">
        <f t="shared" si="712"/>
        <v>0</v>
      </c>
      <c r="AF387">
        <f t="shared" si="712"/>
        <v>0</v>
      </c>
      <c r="AG387">
        <f t="shared" si="712"/>
        <v>0</v>
      </c>
      <c r="AH387">
        <f t="shared" si="712"/>
        <v>0</v>
      </c>
      <c r="AJ387">
        <f t="shared" ref="AJ387:AU387" si="713">IF(E387=4.5,1,0)</f>
        <v>0</v>
      </c>
      <c r="AK387">
        <f t="shared" si="713"/>
        <v>0</v>
      </c>
      <c r="AL387">
        <f t="shared" si="713"/>
        <v>0</v>
      </c>
      <c r="AM387">
        <f t="shared" si="713"/>
        <v>0</v>
      </c>
      <c r="AN387">
        <f t="shared" si="713"/>
        <v>0</v>
      </c>
      <c r="AO387">
        <f t="shared" si="713"/>
        <v>0</v>
      </c>
      <c r="AP387">
        <f t="shared" si="713"/>
        <v>0</v>
      </c>
      <c r="AQ387">
        <f t="shared" si="713"/>
        <v>0</v>
      </c>
      <c r="AR387">
        <f t="shared" si="713"/>
        <v>0</v>
      </c>
      <c r="AS387">
        <f t="shared" si="713"/>
        <v>0</v>
      </c>
      <c r="AT387">
        <f t="shared" si="713"/>
        <v>0</v>
      </c>
      <c r="AU387">
        <f t="shared" si="713"/>
        <v>0</v>
      </c>
      <c r="BK387" s="340" t="str">
        <f>IF(ISNA(HLOOKUP(MAX($AY388:$BJ388),$AY388:$BJ389,2,FALSE)),"",IF(R388&gt;0,IF(COUNTIF($AY388:$BJ388,MAX($AY388:$BJ388))&gt;1,HLOOKUP(MAX($AY388:$BJ388),$AY388:$BJ389,2),HLOOKUP(MAX($AY388:$BJ388),$AY388:$BJ389,2,FALSE)),""))</f>
        <v/>
      </c>
      <c r="BL387" s="34">
        <f>IF(E389="",0,IF($Q389=E389,IF(COUNTIF(E389:$P389,E389)&gt;$R388,E387,$Q387),E387))</f>
        <v>0</v>
      </c>
      <c r="BM387" s="34">
        <f>IF(F389="",0,IF($Q389=F389,IF(COUNTIF(F389:$P389,F389)&gt;$R388,F387,$Q387),F387))</f>
        <v>0</v>
      </c>
      <c r="BN387" s="34">
        <f>IF(G389="",0,IF($Q389=G389,IF(COUNTIF(G389:$P389,G389)&gt;$R388,G387,$Q387),G387))</f>
        <v>0</v>
      </c>
      <c r="BO387" s="34">
        <f>IF(H389="",0,IF($Q389=H389,IF(COUNTIF(H389:$P389,H389)&gt;$R388,H387,$Q387),H387))</f>
        <v>0</v>
      </c>
      <c r="BP387" s="34">
        <f>IF(I389="",0,IF($Q389=I389,IF(COUNTIF(I389:$P389,I389)&gt;$R388,I387,$Q387),I387))</f>
        <v>0</v>
      </c>
      <c r="BQ387" s="34">
        <f>IF(J389="",0,IF($Q389=J389,IF(COUNTIF(J389:$P389,J389)&gt;$R388,J387,$Q387),J387))</f>
        <v>0</v>
      </c>
      <c r="BR387" s="34">
        <f>IF(K389="",0,IF($Q389=K389,IF(COUNTIF(K389:$P389,K389)&gt;$R388,K387,$Q387),K387))</f>
        <v>0</v>
      </c>
      <c r="BS387" s="34">
        <f>IF(L389="",0,IF($Q389=L389,IF(COUNTIF(L389:$P389,L389)&gt;$R388,L387,$Q387),L387))</f>
        <v>0</v>
      </c>
      <c r="BT387" s="34">
        <f>IF(M389="",0,IF($Q389=M389,IF(COUNTIF(M389:$P389,M389)&gt;$R388,M387,$Q387),M387))</f>
        <v>0</v>
      </c>
      <c r="BU387" s="34">
        <f>IF(N389="",0,IF($Q389=N389,IF(COUNTIF(N389:$P389,N389)&gt;$R388,N387,$Q387),N387))</f>
        <v>0</v>
      </c>
      <c r="BV387" s="34">
        <f>IF(O389="",0,IF($Q389=O389,IF(COUNTIF(O389:$P389,O389)&gt;$R388,O387,$Q387),O387))</f>
        <v>0</v>
      </c>
      <c r="BW387" s="34">
        <f>IF(P389="",0,IF($Q389=P389,IF(COUNTIF(P389:$P389,P389)&gt;$R388,P387,$Q387),P387))</f>
        <v>0</v>
      </c>
      <c r="BX387">
        <f>IF(P387="",IF(O387="",IF(N387="",IF(M387="",IF(L387="",IF(K387="",IF(J387="",IF(I387="",H387,I387),J387),K387),L387),M387),N387),O387),P387)</f>
        <v>0</v>
      </c>
    </row>
    <row r="388" spans="1:76" ht="12.75" customHeight="1" x14ac:dyDescent="0.2">
      <c r="A388" s="348"/>
      <c r="B388" s="351"/>
      <c r="C388" s="345"/>
      <c r="D388" s="176" t="s">
        <v>42</v>
      </c>
      <c r="E388" s="252"/>
      <c r="F388" s="252"/>
      <c r="G388" s="252"/>
      <c r="H388" s="252"/>
      <c r="I388" s="252"/>
      <c r="J388" s="252"/>
      <c r="K388" s="252"/>
      <c r="L388" s="252"/>
      <c r="M388" s="175"/>
      <c r="N388" s="175"/>
      <c r="O388" s="175"/>
      <c r="P388" s="175"/>
      <c r="Q388" s="183"/>
      <c r="R388" s="35">
        <f>IF(R387&lt;15,0,IF(R387&lt;30,1,IF(R387&lt;45,2,3)))</f>
        <v>0</v>
      </c>
      <c r="S388" s="342"/>
      <c r="AY388" t="str">
        <f t="shared" ref="AY388:BJ388" si="714">IF(AY389="","",COUNTIF($E389:$P389,AY389))</f>
        <v/>
      </c>
      <c r="AZ388" t="str">
        <f t="shared" si="714"/>
        <v/>
      </c>
      <c r="BA388" t="str">
        <f t="shared" si="714"/>
        <v/>
      </c>
      <c r="BB388" t="str">
        <f t="shared" si="714"/>
        <v/>
      </c>
      <c r="BC388" t="str">
        <f t="shared" si="714"/>
        <v/>
      </c>
      <c r="BD388" t="str">
        <f t="shared" si="714"/>
        <v/>
      </c>
      <c r="BE388" t="str">
        <f t="shared" si="714"/>
        <v/>
      </c>
      <c r="BF388" t="str">
        <f t="shared" si="714"/>
        <v/>
      </c>
      <c r="BG388" t="str">
        <f t="shared" si="714"/>
        <v/>
      </c>
      <c r="BH388" t="str">
        <f t="shared" si="714"/>
        <v/>
      </c>
      <c r="BI388" t="str">
        <f t="shared" si="714"/>
        <v/>
      </c>
      <c r="BJ388" t="str">
        <f t="shared" si="714"/>
        <v/>
      </c>
      <c r="BK388" s="340"/>
      <c r="BL388" s="34">
        <f>IF($Q389=E389,IF(COUNTIF(E389:$P389,E389)&gt;$R388,E388,$Q388),E388)</f>
        <v>0</v>
      </c>
      <c r="BM388" s="34">
        <f>IF($Q389=F389,IF(COUNTIF(F389:$P389,F389)&gt;$R388,F388,$Q388),F388)</f>
        <v>0</v>
      </c>
      <c r="BN388" s="34">
        <f>IF($Q389=G389,IF(COUNTIF(G389:$P389,G389)&gt;$R388,G388,$Q388),G388)</f>
        <v>0</v>
      </c>
      <c r="BO388" s="34">
        <f>IF($Q389=H389,IF(COUNTIF(H389:$P389,H389)&gt;$R388,H388,$Q388),H388)</f>
        <v>0</v>
      </c>
      <c r="BP388" s="34">
        <f>IF($Q389=I389,IF(COUNTIF(I389:$P389,I389)&gt;$R388,I388,$Q388),I388)</f>
        <v>0</v>
      </c>
      <c r="BQ388" s="34">
        <f>IF($Q389=J389,IF(COUNTIF(J389:$P389,J389)&gt;$R388,J388,$Q388),J388)</f>
        <v>0</v>
      </c>
      <c r="BR388" s="34">
        <f>IF($Q389=K389,IF(COUNTIF(K389:$P389,K389)&gt;$R388,K388,$Q388),K388)</f>
        <v>0</v>
      </c>
      <c r="BS388" s="34">
        <f>IF($Q389=L389,IF(COUNTIF(L389:$P389,L389)&gt;$R388,L388,$Q388),L388)</f>
        <v>0</v>
      </c>
      <c r="BT388" s="34">
        <f>IF($Q389=M389,IF(COUNTIF(M389:$P389,M389)&gt;$R388,M388,$Q388),M388)</f>
        <v>0</v>
      </c>
      <c r="BU388" s="34">
        <f>IF($Q389=N389,IF(COUNTIF(N389:$P389,N389)&gt;$R388,N388,$Q388),N388)</f>
        <v>0</v>
      </c>
      <c r="BV388" s="34">
        <f>IF($Q389=O389,IF(COUNTIF(O389:$P389,O389)&gt;$R388,O388,$Q388),O388)</f>
        <v>0</v>
      </c>
      <c r="BW388" s="34">
        <f>IF($Q389=P389,IF(COUNTIF(P389:$P389,P389)&gt;$R388,P388,$Q388),P388)</f>
        <v>0</v>
      </c>
      <c r="BX388" t="str">
        <f>IF(BX387="",IF(G387="",IF(F387="",E387,F387),G387),"")</f>
        <v/>
      </c>
    </row>
    <row r="389" spans="1:76" ht="12.75" customHeight="1" x14ac:dyDescent="0.2">
      <c r="A389" s="349"/>
      <c r="B389" s="352"/>
      <c r="C389" s="346"/>
      <c r="D389" s="177" t="s">
        <v>44</v>
      </c>
      <c r="E389" s="252" t="str">
        <f t="shared" ref="E389:P389" si="715">IF(E387&gt;0,1,"")</f>
        <v/>
      </c>
      <c r="F389" s="252" t="str">
        <f t="shared" si="715"/>
        <v/>
      </c>
      <c r="G389" s="252" t="str">
        <f t="shared" si="715"/>
        <v/>
      </c>
      <c r="H389" s="252" t="str">
        <f t="shared" si="715"/>
        <v/>
      </c>
      <c r="I389" s="252" t="str">
        <f t="shared" si="715"/>
        <v/>
      </c>
      <c r="J389" s="252" t="str">
        <f t="shared" si="715"/>
        <v/>
      </c>
      <c r="K389" s="252" t="str">
        <f t="shared" si="715"/>
        <v/>
      </c>
      <c r="L389" s="252" t="str">
        <f t="shared" si="715"/>
        <v/>
      </c>
      <c r="M389" s="175" t="str">
        <f t="shared" si="715"/>
        <v/>
      </c>
      <c r="N389" s="175" t="str">
        <f t="shared" si="715"/>
        <v/>
      </c>
      <c r="O389" s="175" t="str">
        <f t="shared" si="715"/>
        <v/>
      </c>
      <c r="P389" s="175" t="str">
        <f t="shared" si="715"/>
        <v/>
      </c>
      <c r="Q389" s="184" t="str">
        <f>IF(BK387="","",BK387)</f>
        <v/>
      </c>
      <c r="R389" s="38" t="str">
        <f>IF(BK387="","",BK387)</f>
        <v/>
      </c>
      <c r="S389" s="343"/>
      <c r="AY389" t="str">
        <f>IF(E389="","",E389)</f>
        <v/>
      </c>
      <c r="AZ389" t="str">
        <f>IF(OR(E389=F389,COUNTIF($AY389:AY389,F389)&gt;0),"",F389)</f>
        <v/>
      </c>
      <c r="BA389" t="str">
        <f>IF(OR(F389=G389,COUNTIF($AY389:AZ389,G389)&gt;0),"",G389)</f>
        <v/>
      </c>
      <c r="BB389" t="str">
        <f>IF(OR(G389=H389,COUNTIF($AY389:BA389,H389)&gt;0),"",H389)</f>
        <v/>
      </c>
      <c r="BC389" t="str">
        <f>IF(OR(H389=I389,COUNTIF($AY389:BB389,I389)&gt;0),"",I389)</f>
        <v/>
      </c>
      <c r="BD389" t="str">
        <f>IF(OR(I389=J389,COUNTIF($AY389:BC389,J389)&gt;0),"",J389)</f>
        <v/>
      </c>
      <c r="BE389" t="str">
        <f>IF(OR(J389=K389,COUNTIF($AY389:BD389,K389)&gt;0),"",K389)</f>
        <v/>
      </c>
      <c r="BF389" t="str">
        <f>IF(OR(K389=L389,COUNTIF($AY389:BE389,L389)&gt;0),"",L389)</f>
        <v/>
      </c>
      <c r="BG389" t="str">
        <f>IF(OR(L389=M389,COUNTIF($AY389:BF389,M389)&gt;0),"",M389)</f>
        <v/>
      </c>
      <c r="BH389" t="str">
        <f>IF(OR(M389=N389,COUNTIF($AY389:BG389,N389)&gt;0),"",N389)</f>
        <v/>
      </c>
      <c r="BI389" t="str">
        <f>IF(OR(N389=O389,COUNTIF($AY389:BH389,O389)&gt;0),"",O389)</f>
        <v/>
      </c>
      <c r="BJ389" t="str">
        <f>IF(OR(O389=P389,COUNTIF($AY389:BI389,P389)&gt;0),"",P389)</f>
        <v/>
      </c>
      <c r="BK389" s="340"/>
      <c r="BL389" s="34" t="str">
        <f>IF($Q389=E389,IF(COUNTIF(E389:$P389,E389)&gt;$R388,E389,$Q389),E389)</f>
        <v/>
      </c>
      <c r="BM389" s="34" t="str">
        <f>IF($Q389=F389,IF(COUNTIF(F389:$P389,F389)&gt;$R388,F389,$Q389),F389)</f>
        <v/>
      </c>
      <c r="BN389" s="34" t="str">
        <f>IF($Q389=G389,IF(COUNTIF(G389:$P389,G389)&gt;$R388,G389,$Q389),G389)</f>
        <v/>
      </c>
      <c r="BO389" s="34" t="str">
        <f>IF($Q389=H389,IF(COUNTIF(H389:$P389,H389)&gt;$R388,H389,$Q389),H389)</f>
        <v/>
      </c>
      <c r="BP389" s="34" t="str">
        <f>IF($Q389=I389,IF(COUNTIF(I389:$P389,I389)&gt;$R388,I389,$Q389),I389)</f>
        <v/>
      </c>
      <c r="BQ389" s="34" t="str">
        <f>IF($Q389=J389,IF(COUNTIF(J389:$P389,J389)&gt;$R388,J389,$Q389),J389)</f>
        <v/>
      </c>
      <c r="BR389" s="34" t="str">
        <f>IF($Q389=K389,IF(COUNTIF(K389:$P389,K389)&gt;$R388,K389,$Q389),K389)</f>
        <v/>
      </c>
      <c r="BS389" s="34" t="str">
        <f>IF($Q389=L389,IF(COUNTIF(L389:$P389,L389)&gt;$R388,L389,$Q389),L389)</f>
        <v/>
      </c>
      <c r="BT389" s="34" t="str">
        <f>IF($Q389=M389,IF(COUNTIF(M389:$P389,M389)&gt;$R388,M389,$Q389),M389)</f>
        <v/>
      </c>
      <c r="BU389" s="34" t="str">
        <f>IF($Q389=N389,IF(COUNTIF(N389:$P389,N389)&gt;$R388,N389,$Q389),N389)</f>
        <v/>
      </c>
      <c r="BV389" s="34" t="str">
        <f>IF($Q389=O389,IF(COUNTIF(O389:$P389,O389)&gt;$R388,O389,$Q389),O389)</f>
        <v/>
      </c>
      <c r="BW389" s="34" t="str">
        <f>IF($Q389=P389,IF(COUNTIF(P389:$P389,P389)&gt;$R388,P389,$Q389),P389)</f>
        <v/>
      </c>
      <c r="BX389" t="str">
        <f>IF(BX387&gt;0,BX387,BX388)</f>
        <v/>
      </c>
    </row>
    <row r="390" spans="1:76" ht="12.75" customHeight="1" x14ac:dyDescent="0.2">
      <c r="A390" s="347">
        <v>130</v>
      </c>
      <c r="B390" s="350"/>
      <c r="C390" s="344"/>
      <c r="D390" s="176" t="s">
        <v>38</v>
      </c>
      <c r="E390" s="252"/>
      <c r="F390" s="252"/>
      <c r="G390" s="252"/>
      <c r="H390" s="252"/>
      <c r="I390" s="252"/>
      <c r="J390" s="252"/>
      <c r="K390" s="252"/>
      <c r="L390" s="252"/>
      <c r="M390" s="175"/>
      <c r="N390" s="175"/>
      <c r="O390" s="175"/>
      <c r="P390" s="175"/>
      <c r="Q390" s="183" t="str">
        <f>IF(BK390="","",BX392)</f>
        <v/>
      </c>
      <c r="R390" s="172"/>
      <c r="S390" s="341" t="str">
        <f>IF((COUNTBLANK(E390:Q390)+COUNTBLANK(E391:Q391)+COUNTBLANK(E392:Q392))/3=COUNTBLANK(E390:Q390),"","Bitte alle drei Zeilen ausfüllen")</f>
        <v/>
      </c>
      <c r="W390">
        <f t="shared" ref="W390:AH390" si="716">IF(E390=4.5,E391,0)</f>
        <v>0</v>
      </c>
      <c r="X390">
        <f t="shared" si="716"/>
        <v>0</v>
      </c>
      <c r="Y390">
        <f t="shared" si="716"/>
        <v>0</v>
      </c>
      <c r="Z390">
        <f t="shared" si="716"/>
        <v>0</v>
      </c>
      <c r="AA390">
        <f t="shared" si="716"/>
        <v>0</v>
      </c>
      <c r="AB390">
        <f t="shared" si="716"/>
        <v>0</v>
      </c>
      <c r="AC390">
        <f t="shared" si="716"/>
        <v>0</v>
      </c>
      <c r="AD390">
        <f t="shared" si="716"/>
        <v>0</v>
      </c>
      <c r="AE390">
        <f t="shared" si="716"/>
        <v>0</v>
      </c>
      <c r="AF390">
        <f t="shared" si="716"/>
        <v>0</v>
      </c>
      <c r="AG390">
        <f t="shared" si="716"/>
        <v>0</v>
      </c>
      <c r="AH390">
        <f t="shared" si="716"/>
        <v>0</v>
      </c>
      <c r="AJ390">
        <f t="shared" ref="AJ390:AU390" si="717">IF(E390=4.5,1,0)</f>
        <v>0</v>
      </c>
      <c r="AK390">
        <f t="shared" si="717"/>
        <v>0</v>
      </c>
      <c r="AL390">
        <f t="shared" si="717"/>
        <v>0</v>
      </c>
      <c r="AM390">
        <f t="shared" si="717"/>
        <v>0</v>
      </c>
      <c r="AN390">
        <f t="shared" si="717"/>
        <v>0</v>
      </c>
      <c r="AO390">
        <f t="shared" si="717"/>
        <v>0</v>
      </c>
      <c r="AP390">
        <f t="shared" si="717"/>
        <v>0</v>
      </c>
      <c r="AQ390">
        <f t="shared" si="717"/>
        <v>0</v>
      </c>
      <c r="AR390">
        <f t="shared" si="717"/>
        <v>0</v>
      </c>
      <c r="AS390">
        <f t="shared" si="717"/>
        <v>0</v>
      </c>
      <c r="AT390">
        <f t="shared" si="717"/>
        <v>0</v>
      </c>
      <c r="AU390">
        <f t="shared" si="717"/>
        <v>0</v>
      </c>
      <c r="BK390" s="340" t="str">
        <f>IF(ISNA(HLOOKUP(MAX($AY391:$BJ391),$AY391:$BJ392,2,FALSE)),"",IF(R391&gt;0,IF(COUNTIF($AY391:$BJ391,MAX($AY391:$BJ391))&gt;1,HLOOKUP(MAX($AY391:$BJ391),$AY391:$BJ392,2),HLOOKUP(MAX($AY391:$BJ391),$AY391:$BJ392,2,FALSE)),""))</f>
        <v/>
      </c>
      <c r="BL390" s="34">
        <f>IF(E392="",0,IF($Q392=E392,IF(COUNTIF(E392:$P392,E392)&gt;$R391,E390,$Q390),E390))</f>
        <v>0</v>
      </c>
      <c r="BM390" s="34">
        <f>IF(F392="",0,IF($Q392=F392,IF(COUNTIF(F392:$P392,F392)&gt;$R391,F390,$Q390),F390))</f>
        <v>0</v>
      </c>
      <c r="BN390" s="34">
        <f>IF(G392="",0,IF($Q392=G392,IF(COUNTIF(G392:$P392,G392)&gt;$R391,G390,$Q390),G390))</f>
        <v>0</v>
      </c>
      <c r="BO390" s="34">
        <f>IF(H392="",0,IF($Q392=H392,IF(COUNTIF(H392:$P392,H392)&gt;$R391,H390,$Q390),H390))</f>
        <v>0</v>
      </c>
      <c r="BP390" s="34">
        <f>IF(I392="",0,IF($Q392=I392,IF(COUNTIF(I392:$P392,I392)&gt;$R391,I390,$Q390),I390))</f>
        <v>0</v>
      </c>
      <c r="BQ390" s="34">
        <f>IF(J392="",0,IF($Q392=J392,IF(COUNTIF(J392:$P392,J392)&gt;$R391,J390,$Q390),J390))</f>
        <v>0</v>
      </c>
      <c r="BR390" s="34">
        <f>IF(K392="",0,IF($Q392=K392,IF(COUNTIF(K392:$P392,K392)&gt;$R391,K390,$Q390),K390))</f>
        <v>0</v>
      </c>
      <c r="BS390" s="34">
        <f>IF(L392="",0,IF($Q392=L392,IF(COUNTIF(L392:$P392,L392)&gt;$R391,L390,$Q390),L390))</f>
        <v>0</v>
      </c>
      <c r="BT390" s="34">
        <f>IF(M392="",0,IF($Q392=M392,IF(COUNTIF(M392:$P392,M392)&gt;$R391,M390,$Q390),M390))</f>
        <v>0</v>
      </c>
      <c r="BU390" s="34">
        <f>IF(N392="",0,IF($Q392=N392,IF(COUNTIF(N392:$P392,N392)&gt;$R391,N390,$Q390),N390))</f>
        <v>0</v>
      </c>
      <c r="BV390" s="34">
        <f>IF(O392="",0,IF($Q392=O392,IF(COUNTIF(O392:$P392,O392)&gt;$R391,O390,$Q390),O390))</f>
        <v>0</v>
      </c>
      <c r="BW390" s="34">
        <f>IF(P392="",0,IF($Q392=P392,IF(COUNTIF(P392:$P392,P392)&gt;$R391,P390,$Q390),P390))</f>
        <v>0</v>
      </c>
      <c r="BX390">
        <f>IF(P390="",IF(O390="",IF(N390="",IF(M390="",IF(L390="",IF(K390="",IF(J390="",IF(I390="",H390,I390),J390),K390),L390),M390),N390),O390),P390)</f>
        <v>0</v>
      </c>
    </row>
    <row r="391" spans="1:76" ht="12.75" customHeight="1" x14ac:dyDescent="0.2">
      <c r="A391" s="348"/>
      <c r="B391" s="351"/>
      <c r="C391" s="345"/>
      <c r="D391" s="176" t="s">
        <v>42</v>
      </c>
      <c r="E391" s="252"/>
      <c r="F391" s="252"/>
      <c r="G391" s="252"/>
      <c r="H391" s="252"/>
      <c r="I391" s="252"/>
      <c r="J391" s="252"/>
      <c r="K391" s="252"/>
      <c r="L391" s="252"/>
      <c r="M391" s="175"/>
      <c r="N391" s="175"/>
      <c r="O391" s="175"/>
      <c r="P391" s="175"/>
      <c r="Q391" s="183"/>
      <c r="R391" s="35">
        <f>IF(R390&lt;15,0,IF(R390&lt;30,1,IF(R390&lt;45,2,3)))</f>
        <v>0</v>
      </c>
      <c r="S391" s="342"/>
      <c r="AY391" t="str">
        <f t="shared" ref="AY391:BJ391" si="718">IF(AY392="","",COUNTIF($E392:$P392,AY392))</f>
        <v/>
      </c>
      <c r="AZ391" t="str">
        <f t="shared" si="718"/>
        <v/>
      </c>
      <c r="BA391" t="str">
        <f t="shared" si="718"/>
        <v/>
      </c>
      <c r="BB391" t="str">
        <f t="shared" si="718"/>
        <v/>
      </c>
      <c r="BC391" t="str">
        <f t="shared" si="718"/>
        <v/>
      </c>
      <c r="BD391" t="str">
        <f t="shared" si="718"/>
        <v/>
      </c>
      <c r="BE391" t="str">
        <f t="shared" si="718"/>
        <v/>
      </c>
      <c r="BF391" t="str">
        <f t="shared" si="718"/>
        <v/>
      </c>
      <c r="BG391" t="str">
        <f t="shared" si="718"/>
        <v/>
      </c>
      <c r="BH391" t="str">
        <f t="shared" si="718"/>
        <v/>
      </c>
      <c r="BI391" t="str">
        <f t="shared" si="718"/>
        <v/>
      </c>
      <c r="BJ391" t="str">
        <f t="shared" si="718"/>
        <v/>
      </c>
      <c r="BK391" s="340"/>
      <c r="BL391" s="34">
        <f>IF($Q392=E392,IF(COUNTIF(E392:$P392,E392)&gt;$R391,E391,$Q391),E391)</f>
        <v>0</v>
      </c>
      <c r="BM391" s="34">
        <f>IF($Q392=F392,IF(COUNTIF(F392:$P392,F392)&gt;$R391,F391,$Q391),F391)</f>
        <v>0</v>
      </c>
      <c r="BN391" s="34">
        <f>IF($Q392=G392,IF(COUNTIF(G392:$P392,G392)&gt;$R391,G391,$Q391),G391)</f>
        <v>0</v>
      </c>
      <c r="BO391" s="34">
        <f>IF($Q392=H392,IF(COUNTIF(H392:$P392,H392)&gt;$R391,H391,$Q391),H391)</f>
        <v>0</v>
      </c>
      <c r="BP391" s="34">
        <f>IF($Q392=I392,IF(COUNTIF(I392:$P392,I392)&gt;$R391,I391,$Q391),I391)</f>
        <v>0</v>
      </c>
      <c r="BQ391" s="34">
        <f>IF($Q392=J392,IF(COUNTIF(J392:$P392,J392)&gt;$R391,J391,$Q391),J391)</f>
        <v>0</v>
      </c>
      <c r="BR391" s="34">
        <f>IF($Q392=K392,IF(COUNTIF(K392:$P392,K392)&gt;$R391,K391,$Q391),K391)</f>
        <v>0</v>
      </c>
      <c r="BS391" s="34">
        <f>IF($Q392=L392,IF(COUNTIF(L392:$P392,L392)&gt;$R391,L391,$Q391),L391)</f>
        <v>0</v>
      </c>
      <c r="BT391" s="34">
        <f>IF($Q392=M392,IF(COUNTIF(M392:$P392,M392)&gt;$R391,M391,$Q391),M391)</f>
        <v>0</v>
      </c>
      <c r="BU391" s="34">
        <f>IF($Q392=N392,IF(COUNTIF(N392:$P392,N392)&gt;$R391,N391,$Q391),N391)</f>
        <v>0</v>
      </c>
      <c r="BV391" s="34">
        <f>IF($Q392=O392,IF(COUNTIF(O392:$P392,O392)&gt;$R391,O391,$Q391),O391)</f>
        <v>0</v>
      </c>
      <c r="BW391" s="34">
        <f>IF($Q392=P392,IF(COUNTIF(P392:$P392,P392)&gt;$R391,P391,$Q391),P391)</f>
        <v>0</v>
      </c>
      <c r="BX391" t="str">
        <f>IF(BX390="",IF(G390="",IF(F390="",E390,F390),G390),"")</f>
        <v/>
      </c>
    </row>
    <row r="392" spans="1:76" ht="12.75" customHeight="1" x14ac:dyDescent="0.2">
      <c r="A392" s="349"/>
      <c r="B392" s="352"/>
      <c r="C392" s="346"/>
      <c r="D392" s="177" t="s">
        <v>44</v>
      </c>
      <c r="E392" s="252" t="str">
        <f t="shared" ref="E392:P392" si="719">IF(E390&gt;0,1,"")</f>
        <v/>
      </c>
      <c r="F392" s="252" t="str">
        <f t="shared" si="719"/>
        <v/>
      </c>
      <c r="G392" s="252" t="str">
        <f t="shared" si="719"/>
        <v/>
      </c>
      <c r="H392" s="252" t="str">
        <f t="shared" si="719"/>
        <v/>
      </c>
      <c r="I392" s="252" t="str">
        <f t="shared" si="719"/>
        <v/>
      </c>
      <c r="J392" s="252" t="str">
        <f t="shared" si="719"/>
        <v/>
      </c>
      <c r="K392" s="252" t="str">
        <f t="shared" si="719"/>
        <v/>
      </c>
      <c r="L392" s="252" t="str">
        <f t="shared" si="719"/>
        <v/>
      </c>
      <c r="M392" s="175" t="str">
        <f t="shared" si="719"/>
        <v/>
      </c>
      <c r="N392" s="175" t="str">
        <f t="shared" si="719"/>
        <v/>
      </c>
      <c r="O392" s="175" t="str">
        <f t="shared" si="719"/>
        <v/>
      </c>
      <c r="P392" s="175" t="str">
        <f t="shared" si="719"/>
        <v/>
      </c>
      <c r="Q392" s="184" t="str">
        <f>IF(BK390="","",BK390)</f>
        <v/>
      </c>
      <c r="R392" s="38" t="str">
        <f>IF(BK390="","",BK390)</f>
        <v/>
      </c>
      <c r="S392" s="343"/>
      <c r="AY392" t="str">
        <f>IF(E392="","",E392)</f>
        <v/>
      </c>
      <c r="AZ392" t="str">
        <f>IF(OR(E392=F392,COUNTIF($AY392:AY392,F392)&gt;0),"",F392)</f>
        <v/>
      </c>
      <c r="BA392" t="str">
        <f>IF(OR(F392=G392,COUNTIF($AY392:AZ392,G392)&gt;0),"",G392)</f>
        <v/>
      </c>
      <c r="BB392" t="str">
        <f>IF(OR(G392=H392,COUNTIF($AY392:BA392,H392)&gt;0),"",H392)</f>
        <v/>
      </c>
      <c r="BC392" t="str">
        <f>IF(OR(H392=I392,COUNTIF($AY392:BB392,I392)&gt;0),"",I392)</f>
        <v/>
      </c>
      <c r="BD392" t="str">
        <f>IF(OR(I392=J392,COUNTIF($AY392:BC392,J392)&gt;0),"",J392)</f>
        <v/>
      </c>
      <c r="BE392" t="str">
        <f>IF(OR(J392=K392,COUNTIF($AY392:BD392,K392)&gt;0),"",K392)</f>
        <v/>
      </c>
      <c r="BF392" t="str">
        <f>IF(OR(K392=L392,COUNTIF($AY392:BE392,L392)&gt;0),"",L392)</f>
        <v/>
      </c>
      <c r="BG392" t="str">
        <f>IF(OR(L392=M392,COUNTIF($AY392:BF392,M392)&gt;0),"",M392)</f>
        <v/>
      </c>
      <c r="BH392" t="str">
        <f>IF(OR(M392=N392,COUNTIF($AY392:BG392,N392)&gt;0),"",N392)</f>
        <v/>
      </c>
      <c r="BI392" t="str">
        <f>IF(OR(N392=O392,COUNTIF($AY392:BH392,O392)&gt;0),"",O392)</f>
        <v/>
      </c>
      <c r="BJ392" t="str">
        <f>IF(OR(O392=P392,COUNTIF($AY392:BI392,P392)&gt;0),"",P392)</f>
        <v/>
      </c>
      <c r="BK392" s="340"/>
      <c r="BL392" s="34" t="str">
        <f>IF($Q392=E392,IF(COUNTIF(E392:$P392,E392)&gt;$R391,E392,$Q392),E392)</f>
        <v/>
      </c>
      <c r="BM392" s="34" t="str">
        <f>IF($Q392=F392,IF(COUNTIF(F392:$P392,F392)&gt;$R391,F392,$Q392),F392)</f>
        <v/>
      </c>
      <c r="BN392" s="34" t="str">
        <f>IF($Q392=G392,IF(COUNTIF(G392:$P392,G392)&gt;$R391,G392,$Q392),G392)</f>
        <v/>
      </c>
      <c r="BO392" s="34" t="str">
        <f>IF($Q392=H392,IF(COUNTIF(H392:$P392,H392)&gt;$R391,H392,$Q392),H392)</f>
        <v/>
      </c>
      <c r="BP392" s="34" t="str">
        <f>IF($Q392=I392,IF(COUNTIF(I392:$P392,I392)&gt;$R391,I392,$Q392),I392)</f>
        <v/>
      </c>
      <c r="BQ392" s="34" t="str">
        <f>IF($Q392=J392,IF(COUNTIF(J392:$P392,J392)&gt;$R391,J392,$Q392),J392)</f>
        <v/>
      </c>
      <c r="BR392" s="34" t="str">
        <f>IF($Q392=K392,IF(COUNTIF(K392:$P392,K392)&gt;$R391,K392,$Q392),K392)</f>
        <v/>
      </c>
      <c r="BS392" s="34" t="str">
        <f>IF($Q392=L392,IF(COUNTIF(L392:$P392,L392)&gt;$R391,L392,$Q392),L392)</f>
        <v/>
      </c>
      <c r="BT392" s="34" t="str">
        <f>IF($Q392=M392,IF(COUNTIF(M392:$P392,M392)&gt;$R391,M392,$Q392),M392)</f>
        <v/>
      </c>
      <c r="BU392" s="34" t="str">
        <f>IF($Q392=N392,IF(COUNTIF(N392:$P392,N392)&gt;$R391,N392,$Q392),N392)</f>
        <v/>
      </c>
      <c r="BV392" s="34" t="str">
        <f>IF($Q392=O392,IF(COUNTIF(O392:$P392,O392)&gt;$R391,O392,$Q392),O392)</f>
        <v/>
      </c>
      <c r="BW392" s="34" t="str">
        <f>IF($Q392=P392,IF(COUNTIF(P392:$P392,P392)&gt;$R391,P392,$Q392),P392)</f>
        <v/>
      </c>
      <c r="BX392" t="str">
        <f>IF(BX390&gt;0,BX390,BX391)</f>
        <v/>
      </c>
    </row>
    <row r="393" spans="1:76" ht="12.75" customHeight="1" x14ac:dyDescent="0.2">
      <c r="A393" s="347">
        <v>131</v>
      </c>
      <c r="B393" s="350"/>
      <c r="C393" s="344"/>
      <c r="D393" s="176" t="s">
        <v>38</v>
      </c>
      <c r="E393" s="252"/>
      <c r="F393" s="252"/>
      <c r="G393" s="252"/>
      <c r="H393" s="252"/>
      <c r="I393" s="252"/>
      <c r="J393" s="252"/>
      <c r="K393" s="252"/>
      <c r="L393" s="252"/>
      <c r="M393" s="175"/>
      <c r="N393" s="175"/>
      <c r="O393" s="175"/>
      <c r="P393" s="175"/>
      <c r="Q393" s="183" t="str">
        <f>IF(BK393="","",BX395)</f>
        <v/>
      </c>
      <c r="R393" s="172"/>
      <c r="S393" s="341" t="str">
        <f>IF((COUNTBLANK(E393:Q393)+COUNTBLANK(E394:Q394)+COUNTBLANK(E395:Q395))/3=COUNTBLANK(E393:Q393),"","Bitte alle drei Zeilen ausfüllen")</f>
        <v/>
      </c>
      <c r="W393">
        <f t="shared" ref="W393:AH393" si="720">IF(E393=4.5,E394,0)</f>
        <v>0</v>
      </c>
      <c r="X393">
        <f t="shared" si="720"/>
        <v>0</v>
      </c>
      <c r="Y393">
        <f t="shared" si="720"/>
        <v>0</v>
      </c>
      <c r="Z393">
        <f t="shared" si="720"/>
        <v>0</v>
      </c>
      <c r="AA393">
        <f t="shared" si="720"/>
        <v>0</v>
      </c>
      <c r="AB393">
        <f t="shared" si="720"/>
        <v>0</v>
      </c>
      <c r="AC393">
        <f t="shared" si="720"/>
        <v>0</v>
      </c>
      <c r="AD393">
        <f t="shared" si="720"/>
        <v>0</v>
      </c>
      <c r="AE393">
        <f t="shared" si="720"/>
        <v>0</v>
      </c>
      <c r="AF393">
        <f t="shared" si="720"/>
        <v>0</v>
      </c>
      <c r="AG393">
        <f t="shared" si="720"/>
        <v>0</v>
      </c>
      <c r="AH393">
        <f t="shared" si="720"/>
        <v>0</v>
      </c>
      <c r="AJ393">
        <f t="shared" ref="AJ393:AU393" si="721">IF(E393=4.5,1,0)</f>
        <v>0</v>
      </c>
      <c r="AK393">
        <f t="shared" si="721"/>
        <v>0</v>
      </c>
      <c r="AL393">
        <f t="shared" si="721"/>
        <v>0</v>
      </c>
      <c r="AM393">
        <f t="shared" si="721"/>
        <v>0</v>
      </c>
      <c r="AN393">
        <f t="shared" si="721"/>
        <v>0</v>
      </c>
      <c r="AO393">
        <f t="shared" si="721"/>
        <v>0</v>
      </c>
      <c r="AP393">
        <f t="shared" si="721"/>
        <v>0</v>
      </c>
      <c r="AQ393">
        <f t="shared" si="721"/>
        <v>0</v>
      </c>
      <c r="AR393">
        <f t="shared" si="721"/>
        <v>0</v>
      </c>
      <c r="AS393">
        <f t="shared" si="721"/>
        <v>0</v>
      </c>
      <c r="AT393">
        <f t="shared" si="721"/>
        <v>0</v>
      </c>
      <c r="AU393">
        <f t="shared" si="721"/>
        <v>0</v>
      </c>
      <c r="BK393" s="340" t="str">
        <f>IF(ISNA(HLOOKUP(MAX($AY394:$BJ394),$AY394:$BJ395,2,FALSE)),"",IF(R394&gt;0,IF(COUNTIF($AY394:$BJ394,MAX($AY394:$BJ394))&gt;1,HLOOKUP(MAX($AY394:$BJ394),$AY394:$BJ395,2),HLOOKUP(MAX($AY394:$BJ394),$AY394:$BJ395,2,FALSE)),""))</f>
        <v/>
      </c>
      <c r="BL393" s="34">
        <f>IF(E395="",0,IF($Q395=E395,IF(COUNTIF(E395:$P395,E395)&gt;$R394,E393,$Q393),E393))</f>
        <v>0</v>
      </c>
      <c r="BM393" s="34">
        <f>IF(F395="",0,IF($Q395=F395,IF(COUNTIF(F395:$P395,F395)&gt;$R394,F393,$Q393),F393))</f>
        <v>0</v>
      </c>
      <c r="BN393" s="34">
        <f>IF(G395="",0,IF($Q395=G395,IF(COUNTIF(G395:$P395,G395)&gt;$R394,G393,$Q393),G393))</f>
        <v>0</v>
      </c>
      <c r="BO393" s="34">
        <f>IF(H395="",0,IF($Q395=H395,IF(COUNTIF(H395:$P395,H395)&gt;$R394,H393,$Q393),H393))</f>
        <v>0</v>
      </c>
      <c r="BP393" s="34">
        <f>IF(I395="",0,IF($Q395=I395,IF(COUNTIF(I395:$P395,I395)&gt;$R394,I393,$Q393),I393))</f>
        <v>0</v>
      </c>
      <c r="BQ393" s="34">
        <f>IF(J395="",0,IF($Q395=J395,IF(COUNTIF(J395:$P395,J395)&gt;$R394,J393,$Q393),J393))</f>
        <v>0</v>
      </c>
      <c r="BR393" s="34">
        <f>IF(K395="",0,IF($Q395=K395,IF(COUNTIF(K395:$P395,K395)&gt;$R394,K393,$Q393),K393))</f>
        <v>0</v>
      </c>
      <c r="BS393" s="34">
        <f>IF(L395="",0,IF($Q395=L395,IF(COUNTIF(L395:$P395,L395)&gt;$R394,L393,$Q393),L393))</f>
        <v>0</v>
      </c>
      <c r="BT393" s="34">
        <f>IF(M395="",0,IF($Q395=M395,IF(COUNTIF(M395:$P395,M395)&gt;$R394,M393,$Q393),M393))</f>
        <v>0</v>
      </c>
      <c r="BU393" s="34">
        <f>IF(N395="",0,IF($Q395=N395,IF(COUNTIF(N395:$P395,N395)&gt;$R394,N393,$Q393),N393))</f>
        <v>0</v>
      </c>
      <c r="BV393" s="34">
        <f>IF(O395="",0,IF($Q395=O395,IF(COUNTIF(O395:$P395,O395)&gt;$R394,O393,$Q393),O393))</f>
        <v>0</v>
      </c>
      <c r="BW393" s="34">
        <f>IF(P395="",0,IF($Q395=P395,IF(COUNTIF(P395:$P395,P395)&gt;$R394,P393,$Q393),P393))</f>
        <v>0</v>
      </c>
      <c r="BX393">
        <f>IF(P393="",IF(O393="",IF(N393="",IF(M393="",IF(L393="",IF(K393="",IF(J393="",IF(I393="",H393,I393),J393),K393),L393),M393),N393),O393),P393)</f>
        <v>0</v>
      </c>
    </row>
    <row r="394" spans="1:76" ht="12.75" customHeight="1" x14ac:dyDescent="0.2">
      <c r="A394" s="348"/>
      <c r="B394" s="351"/>
      <c r="C394" s="345"/>
      <c r="D394" s="176" t="s">
        <v>42</v>
      </c>
      <c r="E394" s="252"/>
      <c r="F394" s="252"/>
      <c r="G394" s="252"/>
      <c r="H394" s="252"/>
      <c r="I394" s="252"/>
      <c r="J394" s="252"/>
      <c r="K394" s="252"/>
      <c r="L394" s="252"/>
      <c r="M394" s="175"/>
      <c r="N394" s="175"/>
      <c r="O394" s="175"/>
      <c r="P394" s="175"/>
      <c r="Q394" s="183"/>
      <c r="R394" s="35">
        <f>IF(R393&lt;15,0,IF(R393&lt;30,1,IF(R393&lt;45,2,3)))</f>
        <v>0</v>
      </c>
      <c r="S394" s="342"/>
      <c r="AY394" t="str">
        <f t="shared" ref="AY394:BJ394" si="722">IF(AY395="","",COUNTIF($E395:$P395,AY395))</f>
        <v/>
      </c>
      <c r="AZ394" t="str">
        <f t="shared" si="722"/>
        <v/>
      </c>
      <c r="BA394" t="str">
        <f t="shared" si="722"/>
        <v/>
      </c>
      <c r="BB394" t="str">
        <f t="shared" si="722"/>
        <v/>
      </c>
      <c r="BC394" t="str">
        <f t="shared" si="722"/>
        <v/>
      </c>
      <c r="BD394" t="str">
        <f t="shared" si="722"/>
        <v/>
      </c>
      <c r="BE394" t="str">
        <f t="shared" si="722"/>
        <v/>
      </c>
      <c r="BF394" t="str">
        <f t="shared" si="722"/>
        <v/>
      </c>
      <c r="BG394" t="str">
        <f t="shared" si="722"/>
        <v/>
      </c>
      <c r="BH394" t="str">
        <f t="shared" si="722"/>
        <v/>
      </c>
      <c r="BI394" t="str">
        <f t="shared" si="722"/>
        <v/>
      </c>
      <c r="BJ394" t="str">
        <f t="shared" si="722"/>
        <v/>
      </c>
      <c r="BK394" s="340"/>
      <c r="BL394" s="34">
        <f>IF($Q395=E395,IF(COUNTIF(E395:$P395,E395)&gt;$R394,E394,$Q394),E394)</f>
        <v>0</v>
      </c>
      <c r="BM394" s="34">
        <f>IF($Q395=F395,IF(COUNTIF(F395:$P395,F395)&gt;$R394,F394,$Q394),F394)</f>
        <v>0</v>
      </c>
      <c r="BN394" s="34">
        <f>IF($Q395=G395,IF(COUNTIF(G395:$P395,G395)&gt;$R394,G394,$Q394),G394)</f>
        <v>0</v>
      </c>
      <c r="BO394" s="34">
        <f>IF($Q395=H395,IF(COUNTIF(H395:$P395,H395)&gt;$R394,H394,$Q394),H394)</f>
        <v>0</v>
      </c>
      <c r="BP394" s="34">
        <f>IF($Q395=I395,IF(COUNTIF(I395:$P395,I395)&gt;$R394,I394,$Q394),I394)</f>
        <v>0</v>
      </c>
      <c r="BQ394" s="34">
        <f>IF($Q395=J395,IF(COUNTIF(J395:$P395,J395)&gt;$R394,J394,$Q394),J394)</f>
        <v>0</v>
      </c>
      <c r="BR394" s="34">
        <f>IF($Q395=K395,IF(COUNTIF(K395:$P395,K395)&gt;$R394,K394,$Q394),K394)</f>
        <v>0</v>
      </c>
      <c r="BS394" s="34">
        <f>IF($Q395=L395,IF(COUNTIF(L395:$P395,L395)&gt;$R394,L394,$Q394),L394)</f>
        <v>0</v>
      </c>
      <c r="BT394" s="34">
        <f>IF($Q395=M395,IF(COUNTIF(M395:$P395,M395)&gt;$R394,M394,$Q394),M394)</f>
        <v>0</v>
      </c>
      <c r="BU394" s="34">
        <f>IF($Q395=N395,IF(COUNTIF(N395:$P395,N395)&gt;$R394,N394,$Q394),N394)</f>
        <v>0</v>
      </c>
      <c r="BV394" s="34">
        <f>IF($Q395=O395,IF(COUNTIF(O395:$P395,O395)&gt;$R394,O394,$Q394),O394)</f>
        <v>0</v>
      </c>
      <c r="BW394" s="34">
        <f>IF($Q395=P395,IF(COUNTIF(P395:$P395,P395)&gt;$R394,P394,$Q394),P394)</f>
        <v>0</v>
      </c>
      <c r="BX394" t="str">
        <f>IF(BX393="",IF(G393="",IF(F393="",E393,F393),G393),"")</f>
        <v/>
      </c>
    </row>
    <row r="395" spans="1:76" ht="12.75" customHeight="1" x14ac:dyDescent="0.2">
      <c r="A395" s="349"/>
      <c r="B395" s="352"/>
      <c r="C395" s="346"/>
      <c r="D395" s="177" t="s">
        <v>44</v>
      </c>
      <c r="E395" s="252" t="str">
        <f t="shared" ref="E395:P395" si="723">IF(E393&gt;0,1,"")</f>
        <v/>
      </c>
      <c r="F395" s="252" t="str">
        <f t="shared" si="723"/>
        <v/>
      </c>
      <c r="G395" s="252" t="str">
        <f t="shared" si="723"/>
        <v/>
      </c>
      <c r="H395" s="252" t="str">
        <f t="shared" si="723"/>
        <v/>
      </c>
      <c r="I395" s="252" t="str">
        <f t="shared" si="723"/>
        <v/>
      </c>
      <c r="J395" s="252" t="str">
        <f t="shared" si="723"/>
        <v/>
      </c>
      <c r="K395" s="252" t="str">
        <f t="shared" si="723"/>
        <v/>
      </c>
      <c r="L395" s="252" t="str">
        <f t="shared" si="723"/>
        <v/>
      </c>
      <c r="M395" s="175" t="str">
        <f t="shared" si="723"/>
        <v/>
      </c>
      <c r="N395" s="175" t="str">
        <f t="shared" si="723"/>
        <v/>
      </c>
      <c r="O395" s="175" t="str">
        <f t="shared" si="723"/>
        <v/>
      </c>
      <c r="P395" s="175" t="str">
        <f t="shared" si="723"/>
        <v/>
      </c>
      <c r="Q395" s="184" t="str">
        <f>IF(BK393="","",BK393)</f>
        <v/>
      </c>
      <c r="R395" s="38" t="str">
        <f>IF(BK393="","",BK393)</f>
        <v/>
      </c>
      <c r="S395" s="343"/>
      <c r="AY395" t="str">
        <f>IF(E395="","",E395)</f>
        <v/>
      </c>
      <c r="AZ395" t="str">
        <f>IF(OR(E395=F395,COUNTIF($AY395:AY395,F395)&gt;0),"",F395)</f>
        <v/>
      </c>
      <c r="BA395" t="str">
        <f>IF(OR(F395=G395,COUNTIF($AY395:AZ395,G395)&gt;0),"",G395)</f>
        <v/>
      </c>
      <c r="BB395" t="str">
        <f>IF(OR(G395=H395,COUNTIF($AY395:BA395,H395)&gt;0),"",H395)</f>
        <v/>
      </c>
      <c r="BC395" t="str">
        <f>IF(OR(H395=I395,COUNTIF($AY395:BB395,I395)&gt;0),"",I395)</f>
        <v/>
      </c>
      <c r="BD395" t="str">
        <f>IF(OR(I395=J395,COUNTIF($AY395:BC395,J395)&gt;0),"",J395)</f>
        <v/>
      </c>
      <c r="BE395" t="str">
        <f>IF(OR(J395=K395,COUNTIF($AY395:BD395,K395)&gt;0),"",K395)</f>
        <v/>
      </c>
      <c r="BF395" t="str">
        <f>IF(OR(K395=L395,COUNTIF($AY395:BE395,L395)&gt;0),"",L395)</f>
        <v/>
      </c>
      <c r="BG395" t="str">
        <f>IF(OR(L395=M395,COUNTIF($AY395:BF395,M395)&gt;0),"",M395)</f>
        <v/>
      </c>
      <c r="BH395" t="str">
        <f>IF(OR(M395=N395,COUNTIF($AY395:BG395,N395)&gt;0),"",N395)</f>
        <v/>
      </c>
      <c r="BI395" t="str">
        <f>IF(OR(N395=O395,COUNTIF($AY395:BH395,O395)&gt;0),"",O395)</f>
        <v/>
      </c>
      <c r="BJ395" t="str">
        <f>IF(OR(O395=P395,COUNTIF($AY395:BI395,P395)&gt;0),"",P395)</f>
        <v/>
      </c>
      <c r="BK395" s="340"/>
      <c r="BL395" s="34" t="str">
        <f>IF($Q395=E395,IF(COUNTIF(E395:$P395,E395)&gt;$R394,E395,$Q395),E395)</f>
        <v/>
      </c>
      <c r="BM395" s="34" t="str">
        <f>IF($Q395=F395,IF(COUNTIF(F395:$P395,F395)&gt;$R394,F395,$Q395),F395)</f>
        <v/>
      </c>
      <c r="BN395" s="34" t="str">
        <f>IF($Q395=G395,IF(COUNTIF(G395:$P395,G395)&gt;$R394,G395,$Q395),G395)</f>
        <v/>
      </c>
      <c r="BO395" s="34" t="str">
        <f>IF($Q395=H395,IF(COUNTIF(H395:$P395,H395)&gt;$R394,H395,$Q395),H395)</f>
        <v/>
      </c>
      <c r="BP395" s="34" t="str">
        <f>IF($Q395=I395,IF(COUNTIF(I395:$P395,I395)&gt;$R394,I395,$Q395),I395)</f>
        <v/>
      </c>
      <c r="BQ395" s="34" t="str">
        <f>IF($Q395=J395,IF(COUNTIF(J395:$P395,J395)&gt;$R394,J395,$Q395),J395)</f>
        <v/>
      </c>
      <c r="BR395" s="34" t="str">
        <f>IF($Q395=K395,IF(COUNTIF(K395:$P395,K395)&gt;$R394,K395,$Q395),K395)</f>
        <v/>
      </c>
      <c r="BS395" s="34" t="str">
        <f>IF($Q395=L395,IF(COUNTIF(L395:$P395,L395)&gt;$R394,L395,$Q395),L395)</f>
        <v/>
      </c>
      <c r="BT395" s="34" t="str">
        <f>IF($Q395=M395,IF(COUNTIF(M395:$P395,M395)&gt;$R394,M395,$Q395),M395)</f>
        <v/>
      </c>
      <c r="BU395" s="34" t="str">
        <f>IF($Q395=N395,IF(COUNTIF(N395:$P395,N395)&gt;$R394,N395,$Q395),N395)</f>
        <v/>
      </c>
      <c r="BV395" s="34" t="str">
        <f>IF($Q395=O395,IF(COUNTIF(O395:$P395,O395)&gt;$R394,O395,$Q395),O395)</f>
        <v/>
      </c>
      <c r="BW395" s="34" t="str">
        <f>IF($Q395=P395,IF(COUNTIF(P395:$P395,P395)&gt;$R394,P395,$Q395),P395)</f>
        <v/>
      </c>
      <c r="BX395" t="str">
        <f>IF(BX393&gt;0,BX393,BX394)</f>
        <v/>
      </c>
    </row>
    <row r="396" spans="1:76" ht="12.75" customHeight="1" x14ac:dyDescent="0.2">
      <c r="A396" s="347">
        <v>132</v>
      </c>
      <c r="B396" s="350"/>
      <c r="C396" s="344"/>
      <c r="D396" s="176" t="s">
        <v>38</v>
      </c>
      <c r="E396" s="252"/>
      <c r="F396" s="252"/>
      <c r="G396" s="252"/>
      <c r="H396" s="252"/>
      <c r="I396" s="252"/>
      <c r="J396" s="252"/>
      <c r="K396" s="252"/>
      <c r="L396" s="252"/>
      <c r="M396" s="175"/>
      <c r="N396" s="175"/>
      <c r="O396" s="175"/>
      <c r="P396" s="175"/>
      <c r="Q396" s="183" t="str">
        <f>IF(BK396="","",BX398)</f>
        <v/>
      </c>
      <c r="R396" s="172"/>
      <c r="S396" s="341" t="str">
        <f>IF((COUNTBLANK(E396:Q396)+COUNTBLANK(E397:Q397)+COUNTBLANK(E398:Q398))/3=COUNTBLANK(E396:Q396),"","Bitte alle drei Zeilen ausfüllen")</f>
        <v/>
      </c>
      <c r="W396">
        <f t="shared" ref="W396:AH396" si="724">IF(E396=4.5,E397,0)</f>
        <v>0</v>
      </c>
      <c r="X396">
        <f t="shared" si="724"/>
        <v>0</v>
      </c>
      <c r="Y396">
        <f t="shared" si="724"/>
        <v>0</v>
      </c>
      <c r="Z396">
        <f t="shared" si="724"/>
        <v>0</v>
      </c>
      <c r="AA396">
        <f t="shared" si="724"/>
        <v>0</v>
      </c>
      <c r="AB396">
        <f t="shared" si="724"/>
        <v>0</v>
      </c>
      <c r="AC396">
        <f t="shared" si="724"/>
        <v>0</v>
      </c>
      <c r="AD396">
        <f t="shared" si="724"/>
        <v>0</v>
      </c>
      <c r="AE396">
        <f t="shared" si="724"/>
        <v>0</v>
      </c>
      <c r="AF396">
        <f t="shared" si="724"/>
        <v>0</v>
      </c>
      <c r="AG396">
        <f t="shared" si="724"/>
        <v>0</v>
      </c>
      <c r="AH396">
        <f t="shared" si="724"/>
        <v>0</v>
      </c>
      <c r="AJ396">
        <f t="shared" ref="AJ396:AU396" si="725">IF(E396=4.5,1,0)</f>
        <v>0</v>
      </c>
      <c r="AK396">
        <f t="shared" si="725"/>
        <v>0</v>
      </c>
      <c r="AL396">
        <f t="shared" si="725"/>
        <v>0</v>
      </c>
      <c r="AM396">
        <f t="shared" si="725"/>
        <v>0</v>
      </c>
      <c r="AN396">
        <f t="shared" si="725"/>
        <v>0</v>
      </c>
      <c r="AO396">
        <f t="shared" si="725"/>
        <v>0</v>
      </c>
      <c r="AP396">
        <f t="shared" si="725"/>
        <v>0</v>
      </c>
      <c r="AQ396">
        <f t="shared" si="725"/>
        <v>0</v>
      </c>
      <c r="AR396">
        <f t="shared" si="725"/>
        <v>0</v>
      </c>
      <c r="AS396">
        <f t="shared" si="725"/>
        <v>0</v>
      </c>
      <c r="AT396">
        <f t="shared" si="725"/>
        <v>0</v>
      </c>
      <c r="AU396">
        <f t="shared" si="725"/>
        <v>0</v>
      </c>
      <c r="BK396" s="340" t="str">
        <f>IF(ISNA(HLOOKUP(MAX($AY397:$BJ397),$AY397:$BJ398,2,FALSE)),"",IF(R397&gt;0,IF(COUNTIF($AY397:$BJ397,MAX($AY397:$BJ397))&gt;1,HLOOKUP(MAX($AY397:$BJ397),$AY397:$BJ398,2),HLOOKUP(MAX($AY397:$BJ397),$AY397:$BJ398,2,FALSE)),""))</f>
        <v/>
      </c>
      <c r="BL396" s="34">
        <f>IF(E398="",0,IF($Q398=E398,IF(COUNTIF(E398:$P398,E398)&gt;$R397,E396,$Q396),E396))</f>
        <v>0</v>
      </c>
      <c r="BM396" s="34">
        <f>IF(F398="",0,IF($Q398=F398,IF(COUNTIF(F398:$P398,F398)&gt;$R397,F396,$Q396),F396))</f>
        <v>0</v>
      </c>
      <c r="BN396" s="34">
        <f>IF(G398="",0,IF($Q398=G398,IF(COUNTIF(G398:$P398,G398)&gt;$R397,G396,$Q396),G396))</f>
        <v>0</v>
      </c>
      <c r="BO396" s="34">
        <f>IF(H398="",0,IF($Q398=H398,IF(COUNTIF(H398:$P398,H398)&gt;$R397,H396,$Q396),H396))</f>
        <v>0</v>
      </c>
      <c r="BP396" s="34">
        <f>IF(I398="",0,IF($Q398=I398,IF(COUNTIF(I398:$P398,I398)&gt;$R397,I396,$Q396),I396))</f>
        <v>0</v>
      </c>
      <c r="BQ396" s="34">
        <f>IF(J398="",0,IF($Q398=J398,IF(COUNTIF(J398:$P398,J398)&gt;$R397,J396,$Q396),J396))</f>
        <v>0</v>
      </c>
      <c r="BR396" s="34">
        <f>IF(K398="",0,IF($Q398=K398,IF(COUNTIF(K398:$P398,K398)&gt;$R397,K396,$Q396),K396))</f>
        <v>0</v>
      </c>
      <c r="BS396" s="34">
        <f>IF(L398="",0,IF($Q398=L398,IF(COUNTIF(L398:$P398,L398)&gt;$R397,L396,$Q396),L396))</f>
        <v>0</v>
      </c>
      <c r="BT396" s="34">
        <f>IF(M398="",0,IF($Q398=M398,IF(COUNTIF(M398:$P398,M398)&gt;$R397,M396,$Q396),M396))</f>
        <v>0</v>
      </c>
      <c r="BU396" s="34">
        <f>IF(N398="",0,IF($Q398=N398,IF(COUNTIF(N398:$P398,N398)&gt;$R397,N396,$Q396),N396))</f>
        <v>0</v>
      </c>
      <c r="BV396" s="34">
        <f>IF(O398="",0,IF($Q398=O398,IF(COUNTIF(O398:$P398,O398)&gt;$R397,O396,$Q396),O396))</f>
        <v>0</v>
      </c>
      <c r="BW396" s="34">
        <f>IF(P398="",0,IF($Q398=P398,IF(COUNTIF(P398:$P398,P398)&gt;$R397,P396,$Q396),P396))</f>
        <v>0</v>
      </c>
      <c r="BX396">
        <f>IF(P396="",IF(O396="",IF(N396="",IF(M396="",IF(L396="",IF(K396="",IF(J396="",IF(I396="",H396,I396),J396),K396),L396),M396),N396),O396),P396)</f>
        <v>0</v>
      </c>
    </row>
    <row r="397" spans="1:76" ht="12.75" customHeight="1" x14ac:dyDescent="0.2">
      <c r="A397" s="348"/>
      <c r="B397" s="351"/>
      <c r="C397" s="345"/>
      <c r="D397" s="176" t="s">
        <v>42</v>
      </c>
      <c r="E397" s="252"/>
      <c r="F397" s="252"/>
      <c r="G397" s="252"/>
      <c r="H397" s="252"/>
      <c r="I397" s="252"/>
      <c r="J397" s="252"/>
      <c r="K397" s="252"/>
      <c r="L397" s="252"/>
      <c r="M397" s="175"/>
      <c r="N397" s="175"/>
      <c r="O397" s="175"/>
      <c r="P397" s="175"/>
      <c r="Q397" s="183"/>
      <c r="R397" s="35">
        <f>IF(R396&lt;15,0,IF(R396&lt;30,1,IF(R396&lt;45,2,3)))</f>
        <v>0</v>
      </c>
      <c r="S397" s="342"/>
      <c r="AY397" t="str">
        <f t="shared" ref="AY397:BJ397" si="726">IF(AY398="","",COUNTIF($E398:$P398,AY398))</f>
        <v/>
      </c>
      <c r="AZ397" t="str">
        <f t="shared" si="726"/>
        <v/>
      </c>
      <c r="BA397" t="str">
        <f t="shared" si="726"/>
        <v/>
      </c>
      <c r="BB397" t="str">
        <f t="shared" si="726"/>
        <v/>
      </c>
      <c r="BC397" t="str">
        <f t="shared" si="726"/>
        <v/>
      </c>
      <c r="BD397" t="str">
        <f t="shared" si="726"/>
        <v/>
      </c>
      <c r="BE397" t="str">
        <f t="shared" si="726"/>
        <v/>
      </c>
      <c r="BF397" t="str">
        <f t="shared" si="726"/>
        <v/>
      </c>
      <c r="BG397" t="str">
        <f t="shared" si="726"/>
        <v/>
      </c>
      <c r="BH397" t="str">
        <f t="shared" si="726"/>
        <v/>
      </c>
      <c r="BI397" t="str">
        <f t="shared" si="726"/>
        <v/>
      </c>
      <c r="BJ397" t="str">
        <f t="shared" si="726"/>
        <v/>
      </c>
      <c r="BK397" s="340"/>
      <c r="BL397" s="34">
        <f>IF($Q398=E398,IF(COUNTIF(E398:$P398,E398)&gt;$R397,E397,$Q397),E397)</f>
        <v>0</v>
      </c>
      <c r="BM397" s="34">
        <f>IF($Q398=F398,IF(COUNTIF(F398:$P398,F398)&gt;$R397,F397,$Q397),F397)</f>
        <v>0</v>
      </c>
      <c r="BN397" s="34">
        <f>IF($Q398=G398,IF(COUNTIF(G398:$P398,G398)&gt;$R397,G397,$Q397),G397)</f>
        <v>0</v>
      </c>
      <c r="BO397" s="34">
        <f>IF($Q398=H398,IF(COUNTIF(H398:$P398,H398)&gt;$R397,H397,$Q397),H397)</f>
        <v>0</v>
      </c>
      <c r="BP397" s="34">
        <f>IF($Q398=I398,IF(COUNTIF(I398:$P398,I398)&gt;$R397,I397,$Q397),I397)</f>
        <v>0</v>
      </c>
      <c r="BQ397" s="34">
        <f>IF($Q398=J398,IF(COUNTIF(J398:$P398,J398)&gt;$R397,J397,$Q397),J397)</f>
        <v>0</v>
      </c>
      <c r="BR397" s="34">
        <f>IF($Q398=K398,IF(COUNTIF(K398:$P398,K398)&gt;$R397,K397,$Q397),K397)</f>
        <v>0</v>
      </c>
      <c r="BS397" s="34">
        <f>IF($Q398=L398,IF(COUNTIF(L398:$P398,L398)&gt;$R397,L397,$Q397),L397)</f>
        <v>0</v>
      </c>
      <c r="BT397" s="34">
        <f>IF($Q398=M398,IF(COUNTIF(M398:$P398,M398)&gt;$R397,M397,$Q397),M397)</f>
        <v>0</v>
      </c>
      <c r="BU397" s="34">
        <f>IF($Q398=N398,IF(COUNTIF(N398:$P398,N398)&gt;$R397,N397,$Q397),N397)</f>
        <v>0</v>
      </c>
      <c r="BV397" s="34">
        <f>IF($Q398=O398,IF(COUNTIF(O398:$P398,O398)&gt;$R397,O397,$Q397),O397)</f>
        <v>0</v>
      </c>
      <c r="BW397" s="34">
        <f>IF($Q398=P398,IF(COUNTIF(P398:$P398,P398)&gt;$R397,P397,$Q397),P397)</f>
        <v>0</v>
      </c>
      <c r="BX397" t="str">
        <f>IF(BX396="",IF(G396="",IF(F396="",E396,F396),G396),"")</f>
        <v/>
      </c>
    </row>
    <row r="398" spans="1:76" ht="12.75" customHeight="1" x14ac:dyDescent="0.2">
      <c r="A398" s="349"/>
      <c r="B398" s="352"/>
      <c r="C398" s="346"/>
      <c r="D398" s="177" t="s">
        <v>44</v>
      </c>
      <c r="E398" s="252" t="str">
        <f t="shared" ref="E398:P398" si="727">IF(E396&gt;0,1,"")</f>
        <v/>
      </c>
      <c r="F398" s="252" t="str">
        <f t="shared" si="727"/>
        <v/>
      </c>
      <c r="G398" s="252" t="str">
        <f t="shared" si="727"/>
        <v/>
      </c>
      <c r="H398" s="252" t="str">
        <f t="shared" si="727"/>
        <v/>
      </c>
      <c r="I398" s="252" t="str">
        <f t="shared" si="727"/>
        <v/>
      </c>
      <c r="J398" s="252" t="str">
        <f t="shared" si="727"/>
        <v/>
      </c>
      <c r="K398" s="252" t="str">
        <f t="shared" si="727"/>
        <v/>
      </c>
      <c r="L398" s="252" t="str">
        <f t="shared" si="727"/>
        <v/>
      </c>
      <c r="M398" s="175" t="str">
        <f t="shared" si="727"/>
        <v/>
      </c>
      <c r="N398" s="175" t="str">
        <f t="shared" si="727"/>
        <v/>
      </c>
      <c r="O398" s="175" t="str">
        <f t="shared" si="727"/>
        <v/>
      </c>
      <c r="P398" s="175" t="str">
        <f t="shared" si="727"/>
        <v/>
      </c>
      <c r="Q398" s="184" t="str">
        <f>IF(BK396="","",BK396)</f>
        <v/>
      </c>
      <c r="R398" s="38" t="str">
        <f>IF(BK396="","",BK396)</f>
        <v/>
      </c>
      <c r="S398" s="343"/>
      <c r="AY398" t="str">
        <f>IF(E398="","",E398)</f>
        <v/>
      </c>
      <c r="AZ398" t="str">
        <f>IF(OR(E398=F398,COUNTIF($AY398:AY398,F398)&gt;0),"",F398)</f>
        <v/>
      </c>
      <c r="BA398" t="str">
        <f>IF(OR(F398=G398,COUNTIF($AY398:AZ398,G398)&gt;0),"",G398)</f>
        <v/>
      </c>
      <c r="BB398" t="str">
        <f>IF(OR(G398=H398,COUNTIF($AY398:BA398,H398)&gt;0),"",H398)</f>
        <v/>
      </c>
      <c r="BC398" t="str">
        <f>IF(OR(H398=I398,COUNTIF($AY398:BB398,I398)&gt;0),"",I398)</f>
        <v/>
      </c>
      <c r="BD398" t="str">
        <f>IF(OR(I398=J398,COUNTIF($AY398:BC398,J398)&gt;0),"",J398)</f>
        <v/>
      </c>
      <c r="BE398" t="str">
        <f>IF(OR(J398=K398,COUNTIF($AY398:BD398,K398)&gt;0),"",K398)</f>
        <v/>
      </c>
      <c r="BF398" t="str">
        <f>IF(OR(K398=L398,COUNTIF($AY398:BE398,L398)&gt;0),"",L398)</f>
        <v/>
      </c>
      <c r="BG398" t="str">
        <f>IF(OR(L398=M398,COUNTIF($AY398:BF398,M398)&gt;0),"",M398)</f>
        <v/>
      </c>
      <c r="BH398" t="str">
        <f>IF(OR(M398=N398,COUNTIF($AY398:BG398,N398)&gt;0),"",N398)</f>
        <v/>
      </c>
      <c r="BI398" t="str">
        <f>IF(OR(N398=O398,COUNTIF($AY398:BH398,O398)&gt;0),"",O398)</f>
        <v/>
      </c>
      <c r="BJ398" t="str">
        <f>IF(OR(O398=P398,COUNTIF($AY398:BI398,P398)&gt;0),"",P398)</f>
        <v/>
      </c>
      <c r="BK398" s="340"/>
      <c r="BL398" s="34" t="str">
        <f>IF($Q398=E398,IF(COUNTIF(E398:$P398,E398)&gt;$R397,E398,$Q398),E398)</f>
        <v/>
      </c>
      <c r="BM398" s="34" t="str">
        <f>IF($Q398=F398,IF(COUNTIF(F398:$P398,F398)&gt;$R397,F398,$Q398),F398)</f>
        <v/>
      </c>
      <c r="BN398" s="34" t="str">
        <f>IF($Q398=G398,IF(COUNTIF(G398:$P398,G398)&gt;$R397,G398,$Q398),G398)</f>
        <v/>
      </c>
      <c r="BO398" s="34" t="str">
        <f>IF($Q398=H398,IF(COUNTIF(H398:$P398,H398)&gt;$R397,H398,$Q398),H398)</f>
        <v/>
      </c>
      <c r="BP398" s="34" t="str">
        <f>IF($Q398=I398,IF(COUNTIF(I398:$P398,I398)&gt;$R397,I398,$Q398),I398)</f>
        <v/>
      </c>
      <c r="BQ398" s="34" t="str">
        <f>IF($Q398=J398,IF(COUNTIF(J398:$P398,J398)&gt;$R397,J398,$Q398),J398)</f>
        <v/>
      </c>
      <c r="BR398" s="34" t="str">
        <f>IF($Q398=K398,IF(COUNTIF(K398:$P398,K398)&gt;$R397,K398,$Q398),K398)</f>
        <v/>
      </c>
      <c r="BS398" s="34" t="str">
        <f>IF($Q398=L398,IF(COUNTIF(L398:$P398,L398)&gt;$R397,L398,$Q398),L398)</f>
        <v/>
      </c>
      <c r="BT398" s="34" t="str">
        <f>IF($Q398=M398,IF(COUNTIF(M398:$P398,M398)&gt;$R397,M398,$Q398),M398)</f>
        <v/>
      </c>
      <c r="BU398" s="34" t="str">
        <f>IF($Q398=N398,IF(COUNTIF(N398:$P398,N398)&gt;$R397,N398,$Q398),N398)</f>
        <v/>
      </c>
      <c r="BV398" s="34" t="str">
        <f>IF($Q398=O398,IF(COUNTIF(O398:$P398,O398)&gt;$R397,O398,$Q398),O398)</f>
        <v/>
      </c>
      <c r="BW398" s="34" t="str">
        <f>IF($Q398=P398,IF(COUNTIF(P398:$P398,P398)&gt;$R397,P398,$Q398),P398)</f>
        <v/>
      </c>
      <c r="BX398" t="str">
        <f>IF(BX396&gt;0,BX396,BX397)</f>
        <v/>
      </c>
    </row>
    <row r="399" spans="1:76" ht="12.75" customHeight="1" x14ac:dyDescent="0.2">
      <c r="A399" s="347">
        <v>133</v>
      </c>
      <c r="B399" s="350"/>
      <c r="C399" s="344"/>
      <c r="D399" s="176" t="s">
        <v>38</v>
      </c>
      <c r="E399" s="252"/>
      <c r="F399" s="252"/>
      <c r="G399" s="252"/>
      <c r="H399" s="252"/>
      <c r="I399" s="252"/>
      <c r="J399" s="252"/>
      <c r="K399" s="252"/>
      <c r="L399" s="252"/>
      <c r="M399" s="175"/>
      <c r="N399" s="175"/>
      <c r="O399" s="175"/>
      <c r="P399" s="175"/>
      <c r="Q399" s="183" t="str">
        <f>IF(BK399="","",BX401)</f>
        <v/>
      </c>
      <c r="R399" s="172"/>
      <c r="S399" s="341" t="str">
        <f>IF((COUNTBLANK(E399:Q399)+COUNTBLANK(E400:Q400)+COUNTBLANK(E401:Q401))/3=COUNTBLANK(E399:Q399),"","Bitte alle drei Zeilen ausfüllen")</f>
        <v/>
      </c>
      <c r="W399">
        <f t="shared" ref="W399:AH399" si="728">IF(E399=4.5,E400,0)</f>
        <v>0</v>
      </c>
      <c r="X399">
        <f t="shared" si="728"/>
        <v>0</v>
      </c>
      <c r="Y399">
        <f t="shared" si="728"/>
        <v>0</v>
      </c>
      <c r="Z399">
        <f t="shared" si="728"/>
        <v>0</v>
      </c>
      <c r="AA399">
        <f t="shared" si="728"/>
        <v>0</v>
      </c>
      <c r="AB399">
        <f t="shared" si="728"/>
        <v>0</v>
      </c>
      <c r="AC399">
        <f t="shared" si="728"/>
        <v>0</v>
      </c>
      <c r="AD399">
        <f t="shared" si="728"/>
        <v>0</v>
      </c>
      <c r="AE399">
        <f t="shared" si="728"/>
        <v>0</v>
      </c>
      <c r="AF399">
        <f t="shared" si="728"/>
        <v>0</v>
      </c>
      <c r="AG399">
        <f t="shared" si="728"/>
        <v>0</v>
      </c>
      <c r="AH399">
        <f t="shared" si="728"/>
        <v>0</v>
      </c>
      <c r="AJ399">
        <f t="shared" ref="AJ399:AU399" si="729">IF(E399=4.5,1,0)</f>
        <v>0</v>
      </c>
      <c r="AK399">
        <f t="shared" si="729"/>
        <v>0</v>
      </c>
      <c r="AL399">
        <f t="shared" si="729"/>
        <v>0</v>
      </c>
      <c r="AM399">
        <f t="shared" si="729"/>
        <v>0</v>
      </c>
      <c r="AN399">
        <f t="shared" si="729"/>
        <v>0</v>
      </c>
      <c r="AO399">
        <f t="shared" si="729"/>
        <v>0</v>
      </c>
      <c r="AP399">
        <f t="shared" si="729"/>
        <v>0</v>
      </c>
      <c r="AQ399">
        <f t="shared" si="729"/>
        <v>0</v>
      </c>
      <c r="AR399">
        <f t="shared" si="729"/>
        <v>0</v>
      </c>
      <c r="AS399">
        <f t="shared" si="729"/>
        <v>0</v>
      </c>
      <c r="AT399">
        <f t="shared" si="729"/>
        <v>0</v>
      </c>
      <c r="AU399">
        <f t="shared" si="729"/>
        <v>0</v>
      </c>
      <c r="BK399" s="340" t="str">
        <f>IF(ISNA(HLOOKUP(MAX($AY400:$BJ400),$AY400:$BJ401,2,FALSE)),"",IF(R400&gt;0,IF(COUNTIF($AY400:$BJ400,MAX($AY400:$BJ400))&gt;1,HLOOKUP(MAX($AY400:$BJ400),$AY400:$BJ401,2),HLOOKUP(MAX($AY400:$BJ400),$AY400:$BJ401,2,FALSE)),""))</f>
        <v/>
      </c>
      <c r="BL399" s="34">
        <f>IF(E401="",0,IF($Q401=E401,IF(COUNTIF(E401:$P401,E401)&gt;$R400,E399,$Q399),E399))</f>
        <v>0</v>
      </c>
      <c r="BM399" s="34">
        <f>IF(F401="",0,IF($Q401=F401,IF(COUNTIF(F401:$P401,F401)&gt;$R400,F399,$Q399),F399))</f>
        <v>0</v>
      </c>
      <c r="BN399" s="34">
        <f>IF(G401="",0,IF($Q401=G401,IF(COUNTIF(G401:$P401,G401)&gt;$R400,G399,$Q399),G399))</f>
        <v>0</v>
      </c>
      <c r="BO399" s="34">
        <f>IF(H401="",0,IF($Q401=H401,IF(COUNTIF(H401:$P401,H401)&gt;$R400,H399,$Q399),H399))</f>
        <v>0</v>
      </c>
      <c r="BP399" s="34">
        <f>IF(I401="",0,IF($Q401=I401,IF(COUNTIF(I401:$P401,I401)&gt;$R400,I399,$Q399),I399))</f>
        <v>0</v>
      </c>
      <c r="BQ399" s="34">
        <f>IF(J401="",0,IF($Q401=J401,IF(COUNTIF(J401:$P401,J401)&gt;$R400,J399,$Q399),J399))</f>
        <v>0</v>
      </c>
      <c r="BR399" s="34">
        <f>IF(K401="",0,IF($Q401=K401,IF(COUNTIF(K401:$P401,K401)&gt;$R400,K399,$Q399),K399))</f>
        <v>0</v>
      </c>
      <c r="BS399" s="34">
        <f>IF(L401="",0,IF($Q401=L401,IF(COUNTIF(L401:$P401,L401)&gt;$R400,L399,$Q399),L399))</f>
        <v>0</v>
      </c>
      <c r="BT399" s="34">
        <f>IF(M401="",0,IF($Q401=M401,IF(COUNTIF(M401:$P401,M401)&gt;$R400,M399,$Q399),M399))</f>
        <v>0</v>
      </c>
      <c r="BU399" s="34">
        <f>IF(N401="",0,IF($Q401=N401,IF(COUNTIF(N401:$P401,N401)&gt;$R400,N399,$Q399),N399))</f>
        <v>0</v>
      </c>
      <c r="BV399" s="34">
        <f>IF(O401="",0,IF($Q401=O401,IF(COUNTIF(O401:$P401,O401)&gt;$R400,O399,$Q399),O399))</f>
        <v>0</v>
      </c>
      <c r="BW399" s="34">
        <f>IF(P401="",0,IF($Q401=P401,IF(COUNTIF(P401:$P401,P401)&gt;$R400,P399,$Q399),P399))</f>
        <v>0</v>
      </c>
      <c r="BX399">
        <f>IF(P399="",IF(O399="",IF(N399="",IF(M399="",IF(L399="",IF(K399="",IF(J399="",IF(I399="",H399,I399),J399),K399),L399),M399),N399),O399),P399)</f>
        <v>0</v>
      </c>
    </row>
    <row r="400" spans="1:76" ht="12.75" customHeight="1" x14ac:dyDescent="0.2">
      <c r="A400" s="348"/>
      <c r="B400" s="351"/>
      <c r="C400" s="345"/>
      <c r="D400" s="176" t="s">
        <v>42</v>
      </c>
      <c r="E400" s="252"/>
      <c r="F400" s="252"/>
      <c r="G400" s="252"/>
      <c r="H400" s="252"/>
      <c r="I400" s="252"/>
      <c r="J400" s="252"/>
      <c r="K400" s="252"/>
      <c r="L400" s="252"/>
      <c r="M400" s="175"/>
      <c r="N400" s="175"/>
      <c r="O400" s="175"/>
      <c r="P400" s="175"/>
      <c r="Q400" s="183"/>
      <c r="R400" s="35">
        <f>IF(R399&lt;15,0,IF(R399&lt;30,1,IF(R399&lt;45,2,3)))</f>
        <v>0</v>
      </c>
      <c r="S400" s="342"/>
      <c r="AY400" t="str">
        <f t="shared" ref="AY400:BJ400" si="730">IF(AY401="","",COUNTIF($E401:$P401,AY401))</f>
        <v/>
      </c>
      <c r="AZ400" t="str">
        <f t="shared" si="730"/>
        <v/>
      </c>
      <c r="BA400" t="str">
        <f t="shared" si="730"/>
        <v/>
      </c>
      <c r="BB400" t="str">
        <f t="shared" si="730"/>
        <v/>
      </c>
      <c r="BC400" t="str">
        <f t="shared" si="730"/>
        <v/>
      </c>
      <c r="BD400" t="str">
        <f t="shared" si="730"/>
        <v/>
      </c>
      <c r="BE400" t="str">
        <f t="shared" si="730"/>
        <v/>
      </c>
      <c r="BF400" t="str">
        <f t="shared" si="730"/>
        <v/>
      </c>
      <c r="BG400" t="str">
        <f t="shared" si="730"/>
        <v/>
      </c>
      <c r="BH400" t="str">
        <f t="shared" si="730"/>
        <v/>
      </c>
      <c r="BI400" t="str">
        <f t="shared" si="730"/>
        <v/>
      </c>
      <c r="BJ400" t="str">
        <f t="shared" si="730"/>
        <v/>
      </c>
      <c r="BK400" s="340"/>
      <c r="BL400" s="34">
        <f>IF($Q401=E401,IF(COUNTIF(E401:$P401,E401)&gt;$R400,E400,$Q400),E400)</f>
        <v>0</v>
      </c>
      <c r="BM400" s="34">
        <f>IF($Q401=F401,IF(COUNTIF(F401:$P401,F401)&gt;$R400,F400,$Q400),F400)</f>
        <v>0</v>
      </c>
      <c r="BN400" s="34">
        <f>IF($Q401=G401,IF(COUNTIF(G401:$P401,G401)&gt;$R400,G400,$Q400),G400)</f>
        <v>0</v>
      </c>
      <c r="BO400" s="34">
        <f>IF($Q401=H401,IF(COUNTIF(H401:$P401,H401)&gt;$R400,H400,$Q400),H400)</f>
        <v>0</v>
      </c>
      <c r="BP400" s="34">
        <f>IF($Q401=I401,IF(COUNTIF(I401:$P401,I401)&gt;$R400,I400,$Q400),I400)</f>
        <v>0</v>
      </c>
      <c r="BQ400" s="34">
        <f>IF($Q401=J401,IF(COUNTIF(J401:$P401,J401)&gt;$R400,J400,$Q400),J400)</f>
        <v>0</v>
      </c>
      <c r="BR400" s="34">
        <f>IF($Q401=K401,IF(COUNTIF(K401:$P401,K401)&gt;$R400,K400,$Q400),K400)</f>
        <v>0</v>
      </c>
      <c r="BS400" s="34">
        <f>IF($Q401=L401,IF(COUNTIF(L401:$P401,L401)&gt;$R400,L400,$Q400),L400)</f>
        <v>0</v>
      </c>
      <c r="BT400" s="34">
        <f>IF($Q401=M401,IF(COUNTIF(M401:$P401,M401)&gt;$R400,M400,$Q400),M400)</f>
        <v>0</v>
      </c>
      <c r="BU400" s="34">
        <f>IF($Q401=N401,IF(COUNTIF(N401:$P401,N401)&gt;$R400,N400,$Q400),N400)</f>
        <v>0</v>
      </c>
      <c r="BV400" s="34">
        <f>IF($Q401=O401,IF(COUNTIF(O401:$P401,O401)&gt;$R400,O400,$Q400),O400)</f>
        <v>0</v>
      </c>
      <c r="BW400" s="34">
        <f>IF($Q401=P401,IF(COUNTIF(P401:$P401,P401)&gt;$R400,P400,$Q400),P400)</f>
        <v>0</v>
      </c>
      <c r="BX400" t="str">
        <f>IF(BX399="",IF(G399="",IF(F399="",E399,F399),G399),"")</f>
        <v/>
      </c>
    </row>
    <row r="401" spans="1:76" ht="12.75" customHeight="1" x14ac:dyDescent="0.2">
      <c r="A401" s="349"/>
      <c r="B401" s="352"/>
      <c r="C401" s="346"/>
      <c r="D401" s="177" t="s">
        <v>44</v>
      </c>
      <c r="E401" s="252" t="str">
        <f t="shared" ref="E401:P401" si="731">IF(E399&gt;0,1,"")</f>
        <v/>
      </c>
      <c r="F401" s="252" t="str">
        <f t="shared" si="731"/>
        <v/>
      </c>
      <c r="G401" s="252" t="str">
        <f t="shared" si="731"/>
        <v/>
      </c>
      <c r="H401" s="252" t="str">
        <f t="shared" si="731"/>
        <v/>
      </c>
      <c r="I401" s="252" t="str">
        <f t="shared" si="731"/>
        <v/>
      </c>
      <c r="J401" s="252" t="str">
        <f t="shared" si="731"/>
        <v/>
      </c>
      <c r="K401" s="252" t="str">
        <f t="shared" si="731"/>
        <v/>
      </c>
      <c r="L401" s="252" t="str">
        <f t="shared" si="731"/>
        <v/>
      </c>
      <c r="M401" s="175" t="str">
        <f t="shared" si="731"/>
        <v/>
      </c>
      <c r="N401" s="175" t="str">
        <f t="shared" si="731"/>
        <v/>
      </c>
      <c r="O401" s="175" t="str">
        <f t="shared" si="731"/>
        <v/>
      </c>
      <c r="P401" s="175" t="str">
        <f t="shared" si="731"/>
        <v/>
      </c>
      <c r="Q401" s="184" t="str">
        <f>IF(BK399="","",BK399)</f>
        <v/>
      </c>
      <c r="R401" s="38" t="str">
        <f>IF(BK399="","",BK399)</f>
        <v/>
      </c>
      <c r="S401" s="343"/>
      <c r="AY401" t="str">
        <f>IF(E401="","",E401)</f>
        <v/>
      </c>
      <c r="AZ401" t="str">
        <f>IF(OR(E401=F401,COUNTIF($AY401:AY401,F401)&gt;0),"",F401)</f>
        <v/>
      </c>
      <c r="BA401" t="str">
        <f>IF(OR(F401=G401,COUNTIF($AY401:AZ401,G401)&gt;0),"",G401)</f>
        <v/>
      </c>
      <c r="BB401" t="str">
        <f>IF(OR(G401=H401,COUNTIF($AY401:BA401,H401)&gt;0),"",H401)</f>
        <v/>
      </c>
      <c r="BC401" t="str">
        <f>IF(OR(H401=I401,COUNTIF($AY401:BB401,I401)&gt;0),"",I401)</f>
        <v/>
      </c>
      <c r="BD401" t="str">
        <f>IF(OR(I401=J401,COUNTIF($AY401:BC401,J401)&gt;0),"",J401)</f>
        <v/>
      </c>
      <c r="BE401" t="str">
        <f>IF(OR(J401=K401,COUNTIF($AY401:BD401,K401)&gt;0),"",K401)</f>
        <v/>
      </c>
      <c r="BF401" t="str">
        <f>IF(OR(K401=L401,COUNTIF($AY401:BE401,L401)&gt;0),"",L401)</f>
        <v/>
      </c>
      <c r="BG401" t="str">
        <f>IF(OR(L401=M401,COUNTIF($AY401:BF401,M401)&gt;0),"",M401)</f>
        <v/>
      </c>
      <c r="BH401" t="str">
        <f>IF(OR(M401=N401,COUNTIF($AY401:BG401,N401)&gt;0),"",N401)</f>
        <v/>
      </c>
      <c r="BI401" t="str">
        <f>IF(OR(N401=O401,COUNTIF($AY401:BH401,O401)&gt;0),"",O401)</f>
        <v/>
      </c>
      <c r="BJ401" t="str">
        <f>IF(OR(O401=P401,COUNTIF($AY401:BI401,P401)&gt;0),"",P401)</f>
        <v/>
      </c>
      <c r="BK401" s="340"/>
      <c r="BL401" s="34" t="str">
        <f>IF($Q401=E401,IF(COUNTIF(E401:$P401,E401)&gt;$R400,E401,$Q401),E401)</f>
        <v/>
      </c>
      <c r="BM401" s="34" t="str">
        <f>IF($Q401=F401,IF(COUNTIF(F401:$P401,F401)&gt;$R400,F401,$Q401),F401)</f>
        <v/>
      </c>
      <c r="BN401" s="34" t="str">
        <f>IF($Q401=G401,IF(COUNTIF(G401:$P401,G401)&gt;$R400,G401,$Q401),G401)</f>
        <v/>
      </c>
      <c r="BO401" s="34" t="str">
        <f>IF($Q401=H401,IF(COUNTIF(H401:$P401,H401)&gt;$R400,H401,$Q401),H401)</f>
        <v/>
      </c>
      <c r="BP401" s="34" t="str">
        <f>IF($Q401=I401,IF(COUNTIF(I401:$P401,I401)&gt;$R400,I401,$Q401),I401)</f>
        <v/>
      </c>
      <c r="BQ401" s="34" t="str">
        <f>IF($Q401=J401,IF(COUNTIF(J401:$P401,J401)&gt;$R400,J401,$Q401),J401)</f>
        <v/>
      </c>
      <c r="BR401" s="34" t="str">
        <f>IF($Q401=K401,IF(COUNTIF(K401:$P401,K401)&gt;$R400,K401,$Q401),K401)</f>
        <v/>
      </c>
      <c r="BS401" s="34" t="str">
        <f>IF($Q401=L401,IF(COUNTIF(L401:$P401,L401)&gt;$R400,L401,$Q401),L401)</f>
        <v/>
      </c>
      <c r="BT401" s="34" t="str">
        <f>IF($Q401=M401,IF(COUNTIF(M401:$P401,M401)&gt;$R400,M401,$Q401),M401)</f>
        <v/>
      </c>
      <c r="BU401" s="34" t="str">
        <f>IF($Q401=N401,IF(COUNTIF(N401:$P401,N401)&gt;$R400,N401,$Q401),N401)</f>
        <v/>
      </c>
      <c r="BV401" s="34" t="str">
        <f>IF($Q401=O401,IF(COUNTIF(O401:$P401,O401)&gt;$R400,O401,$Q401),O401)</f>
        <v/>
      </c>
      <c r="BW401" s="34" t="str">
        <f>IF($Q401=P401,IF(COUNTIF(P401:$P401,P401)&gt;$R400,P401,$Q401),P401)</f>
        <v/>
      </c>
      <c r="BX401" t="str">
        <f>IF(BX399&gt;0,BX399,BX400)</f>
        <v/>
      </c>
    </row>
    <row r="402" spans="1:76" ht="12.75" customHeight="1" x14ac:dyDescent="0.2">
      <c r="A402" s="347">
        <v>134</v>
      </c>
      <c r="B402" s="350"/>
      <c r="C402" s="344"/>
      <c r="D402" s="176" t="s">
        <v>38</v>
      </c>
      <c r="E402" s="252"/>
      <c r="F402" s="252"/>
      <c r="G402" s="252"/>
      <c r="H402" s="252"/>
      <c r="I402" s="252"/>
      <c r="J402" s="252"/>
      <c r="K402" s="252"/>
      <c r="L402" s="252"/>
      <c r="M402" s="175"/>
      <c r="N402" s="175"/>
      <c r="O402" s="175"/>
      <c r="P402" s="175"/>
      <c r="Q402" s="183" t="str">
        <f>IF(BK402="","",BX404)</f>
        <v/>
      </c>
      <c r="R402" s="172"/>
      <c r="S402" s="341" t="str">
        <f>IF((COUNTBLANK(E402:Q402)+COUNTBLANK(E403:Q403)+COUNTBLANK(E404:Q404))/3=COUNTBLANK(E402:Q402),"","Bitte alle drei Zeilen ausfüllen")</f>
        <v/>
      </c>
      <c r="W402">
        <f t="shared" ref="W402:AH402" si="732">IF(E402=4.5,E403,0)</f>
        <v>0</v>
      </c>
      <c r="X402">
        <f t="shared" si="732"/>
        <v>0</v>
      </c>
      <c r="Y402">
        <f t="shared" si="732"/>
        <v>0</v>
      </c>
      <c r="Z402">
        <f t="shared" si="732"/>
        <v>0</v>
      </c>
      <c r="AA402">
        <f t="shared" si="732"/>
        <v>0</v>
      </c>
      <c r="AB402">
        <f t="shared" si="732"/>
        <v>0</v>
      </c>
      <c r="AC402">
        <f t="shared" si="732"/>
        <v>0</v>
      </c>
      <c r="AD402">
        <f t="shared" si="732"/>
        <v>0</v>
      </c>
      <c r="AE402">
        <f t="shared" si="732"/>
        <v>0</v>
      </c>
      <c r="AF402">
        <f t="shared" si="732"/>
        <v>0</v>
      </c>
      <c r="AG402">
        <f t="shared" si="732"/>
        <v>0</v>
      </c>
      <c r="AH402">
        <f t="shared" si="732"/>
        <v>0</v>
      </c>
      <c r="AJ402">
        <f t="shared" ref="AJ402:AU402" si="733">IF(E402=4.5,1,0)</f>
        <v>0</v>
      </c>
      <c r="AK402">
        <f t="shared" si="733"/>
        <v>0</v>
      </c>
      <c r="AL402">
        <f t="shared" si="733"/>
        <v>0</v>
      </c>
      <c r="AM402">
        <f t="shared" si="733"/>
        <v>0</v>
      </c>
      <c r="AN402">
        <f t="shared" si="733"/>
        <v>0</v>
      </c>
      <c r="AO402">
        <f t="shared" si="733"/>
        <v>0</v>
      </c>
      <c r="AP402">
        <f t="shared" si="733"/>
        <v>0</v>
      </c>
      <c r="AQ402">
        <f t="shared" si="733"/>
        <v>0</v>
      </c>
      <c r="AR402">
        <f t="shared" si="733"/>
        <v>0</v>
      </c>
      <c r="AS402">
        <f t="shared" si="733"/>
        <v>0</v>
      </c>
      <c r="AT402">
        <f t="shared" si="733"/>
        <v>0</v>
      </c>
      <c r="AU402">
        <f t="shared" si="733"/>
        <v>0</v>
      </c>
      <c r="BK402" s="340" t="str">
        <f>IF(ISNA(HLOOKUP(MAX($AY403:$BJ403),$AY403:$BJ404,2,FALSE)),"",IF(R403&gt;0,IF(COUNTIF($AY403:$BJ403,MAX($AY403:$BJ403))&gt;1,HLOOKUP(MAX($AY403:$BJ403),$AY403:$BJ404,2),HLOOKUP(MAX($AY403:$BJ403),$AY403:$BJ404,2,FALSE)),""))</f>
        <v/>
      </c>
      <c r="BL402" s="34">
        <f>IF(E404="",0,IF($Q404=E404,IF(COUNTIF(E404:$P404,E404)&gt;$R403,E402,$Q402),E402))</f>
        <v>0</v>
      </c>
      <c r="BM402" s="34">
        <f>IF(F404="",0,IF($Q404=F404,IF(COUNTIF(F404:$P404,F404)&gt;$R403,F402,$Q402),F402))</f>
        <v>0</v>
      </c>
      <c r="BN402" s="34">
        <f>IF(G404="",0,IF($Q404=G404,IF(COUNTIF(G404:$P404,G404)&gt;$R403,G402,$Q402),G402))</f>
        <v>0</v>
      </c>
      <c r="BO402" s="34">
        <f>IF(H404="",0,IF($Q404=H404,IF(COUNTIF(H404:$P404,H404)&gt;$R403,H402,$Q402),H402))</f>
        <v>0</v>
      </c>
      <c r="BP402" s="34">
        <f>IF(I404="",0,IF($Q404=I404,IF(COUNTIF(I404:$P404,I404)&gt;$R403,I402,$Q402),I402))</f>
        <v>0</v>
      </c>
      <c r="BQ402" s="34">
        <f>IF(J404="",0,IF($Q404=J404,IF(COUNTIF(J404:$P404,J404)&gt;$R403,J402,$Q402),J402))</f>
        <v>0</v>
      </c>
      <c r="BR402" s="34">
        <f>IF(K404="",0,IF($Q404=K404,IF(COUNTIF(K404:$P404,K404)&gt;$R403,K402,$Q402),K402))</f>
        <v>0</v>
      </c>
      <c r="BS402" s="34">
        <f>IF(L404="",0,IF($Q404=L404,IF(COUNTIF(L404:$P404,L404)&gt;$R403,L402,$Q402),L402))</f>
        <v>0</v>
      </c>
      <c r="BT402" s="34">
        <f>IF(M404="",0,IF($Q404=M404,IF(COUNTIF(M404:$P404,M404)&gt;$R403,M402,$Q402),M402))</f>
        <v>0</v>
      </c>
      <c r="BU402" s="34">
        <f>IF(N404="",0,IF($Q404=N404,IF(COUNTIF(N404:$P404,N404)&gt;$R403,N402,$Q402),N402))</f>
        <v>0</v>
      </c>
      <c r="BV402" s="34">
        <f>IF(O404="",0,IF($Q404=O404,IF(COUNTIF(O404:$P404,O404)&gt;$R403,O402,$Q402),O402))</f>
        <v>0</v>
      </c>
      <c r="BW402" s="34">
        <f>IF(P404="",0,IF($Q404=P404,IF(COUNTIF(P404:$P404,P404)&gt;$R403,P402,$Q402),P402))</f>
        <v>0</v>
      </c>
      <c r="BX402">
        <f>IF(P402="",IF(O402="",IF(N402="",IF(M402="",IF(L402="",IF(K402="",IF(J402="",IF(I402="",H402,I402),J402),K402),L402),M402),N402),O402),P402)</f>
        <v>0</v>
      </c>
    </row>
    <row r="403" spans="1:76" ht="12.75" customHeight="1" x14ac:dyDescent="0.2">
      <c r="A403" s="348"/>
      <c r="B403" s="351"/>
      <c r="C403" s="345"/>
      <c r="D403" s="176" t="s">
        <v>42</v>
      </c>
      <c r="E403" s="252"/>
      <c r="F403" s="252"/>
      <c r="G403" s="252"/>
      <c r="H403" s="252"/>
      <c r="I403" s="252"/>
      <c r="J403" s="252"/>
      <c r="K403" s="252"/>
      <c r="L403" s="252"/>
      <c r="M403" s="175"/>
      <c r="N403" s="175"/>
      <c r="O403" s="175"/>
      <c r="P403" s="175"/>
      <c r="Q403" s="183"/>
      <c r="R403" s="35">
        <f>IF(R402&lt;15,0,IF(R402&lt;30,1,IF(R402&lt;45,2,3)))</f>
        <v>0</v>
      </c>
      <c r="S403" s="342"/>
      <c r="AY403" t="str">
        <f t="shared" ref="AY403:BJ403" si="734">IF(AY404="","",COUNTIF($E404:$P404,AY404))</f>
        <v/>
      </c>
      <c r="AZ403" t="str">
        <f t="shared" si="734"/>
        <v/>
      </c>
      <c r="BA403" t="str">
        <f t="shared" si="734"/>
        <v/>
      </c>
      <c r="BB403" t="str">
        <f t="shared" si="734"/>
        <v/>
      </c>
      <c r="BC403" t="str">
        <f t="shared" si="734"/>
        <v/>
      </c>
      <c r="BD403" t="str">
        <f t="shared" si="734"/>
        <v/>
      </c>
      <c r="BE403" t="str">
        <f t="shared" si="734"/>
        <v/>
      </c>
      <c r="BF403" t="str">
        <f t="shared" si="734"/>
        <v/>
      </c>
      <c r="BG403" t="str">
        <f t="shared" si="734"/>
        <v/>
      </c>
      <c r="BH403" t="str">
        <f t="shared" si="734"/>
        <v/>
      </c>
      <c r="BI403" t="str">
        <f t="shared" si="734"/>
        <v/>
      </c>
      <c r="BJ403" t="str">
        <f t="shared" si="734"/>
        <v/>
      </c>
      <c r="BK403" s="340"/>
      <c r="BL403" s="34">
        <f>IF($Q404=E404,IF(COUNTIF(E404:$P404,E404)&gt;$R403,E403,$Q403),E403)</f>
        <v>0</v>
      </c>
      <c r="BM403" s="34">
        <f>IF($Q404=F404,IF(COUNTIF(F404:$P404,F404)&gt;$R403,F403,$Q403),F403)</f>
        <v>0</v>
      </c>
      <c r="BN403" s="34">
        <f>IF($Q404=G404,IF(COUNTIF(G404:$P404,G404)&gt;$R403,G403,$Q403),G403)</f>
        <v>0</v>
      </c>
      <c r="BO403" s="34">
        <f>IF($Q404=H404,IF(COUNTIF(H404:$P404,H404)&gt;$R403,H403,$Q403),H403)</f>
        <v>0</v>
      </c>
      <c r="BP403" s="34">
        <f>IF($Q404=I404,IF(COUNTIF(I404:$P404,I404)&gt;$R403,I403,$Q403),I403)</f>
        <v>0</v>
      </c>
      <c r="BQ403" s="34">
        <f>IF($Q404=J404,IF(COUNTIF(J404:$P404,J404)&gt;$R403,J403,$Q403),J403)</f>
        <v>0</v>
      </c>
      <c r="BR403" s="34">
        <f>IF($Q404=K404,IF(COUNTIF(K404:$P404,K404)&gt;$R403,K403,$Q403),K403)</f>
        <v>0</v>
      </c>
      <c r="BS403" s="34">
        <f>IF($Q404=L404,IF(COUNTIF(L404:$P404,L404)&gt;$R403,L403,$Q403),L403)</f>
        <v>0</v>
      </c>
      <c r="BT403" s="34">
        <f>IF($Q404=M404,IF(COUNTIF(M404:$P404,M404)&gt;$R403,M403,$Q403),M403)</f>
        <v>0</v>
      </c>
      <c r="BU403" s="34">
        <f>IF($Q404=N404,IF(COUNTIF(N404:$P404,N404)&gt;$R403,N403,$Q403),N403)</f>
        <v>0</v>
      </c>
      <c r="BV403" s="34">
        <f>IF($Q404=O404,IF(COUNTIF(O404:$P404,O404)&gt;$R403,O403,$Q403),O403)</f>
        <v>0</v>
      </c>
      <c r="BW403" s="34">
        <f>IF($Q404=P404,IF(COUNTIF(P404:$P404,P404)&gt;$R403,P403,$Q403),P403)</f>
        <v>0</v>
      </c>
      <c r="BX403" t="str">
        <f>IF(BX402="",IF(G402="",IF(F402="",E402,F402),G402),"")</f>
        <v/>
      </c>
    </row>
    <row r="404" spans="1:76" ht="12.75" customHeight="1" x14ac:dyDescent="0.2">
      <c r="A404" s="349"/>
      <c r="B404" s="352"/>
      <c r="C404" s="346"/>
      <c r="D404" s="177" t="s">
        <v>44</v>
      </c>
      <c r="E404" s="252" t="str">
        <f t="shared" ref="E404:P404" si="735">IF(E402&gt;0,1,"")</f>
        <v/>
      </c>
      <c r="F404" s="252" t="str">
        <f t="shared" si="735"/>
        <v/>
      </c>
      <c r="G404" s="252" t="str">
        <f t="shared" si="735"/>
        <v/>
      </c>
      <c r="H404" s="252" t="str">
        <f t="shared" si="735"/>
        <v/>
      </c>
      <c r="I404" s="252" t="str">
        <f t="shared" si="735"/>
        <v/>
      </c>
      <c r="J404" s="252" t="str">
        <f t="shared" si="735"/>
        <v/>
      </c>
      <c r="K404" s="252" t="str">
        <f t="shared" si="735"/>
        <v/>
      </c>
      <c r="L404" s="252" t="str">
        <f t="shared" si="735"/>
        <v/>
      </c>
      <c r="M404" s="175" t="str">
        <f t="shared" si="735"/>
        <v/>
      </c>
      <c r="N404" s="175" t="str">
        <f t="shared" si="735"/>
        <v/>
      </c>
      <c r="O404" s="175" t="str">
        <f t="shared" si="735"/>
        <v/>
      </c>
      <c r="P404" s="175" t="str">
        <f t="shared" si="735"/>
        <v/>
      </c>
      <c r="Q404" s="184" t="str">
        <f>IF(BK402="","",BK402)</f>
        <v/>
      </c>
      <c r="R404" s="38" t="str">
        <f>IF(BK402="","",BK402)</f>
        <v/>
      </c>
      <c r="S404" s="343"/>
      <c r="AY404" t="str">
        <f>IF(E404="","",E404)</f>
        <v/>
      </c>
      <c r="AZ404" t="str">
        <f>IF(OR(E404=F404,COUNTIF($AY404:AY404,F404)&gt;0),"",F404)</f>
        <v/>
      </c>
      <c r="BA404" t="str">
        <f>IF(OR(F404=G404,COUNTIF($AY404:AZ404,G404)&gt;0),"",G404)</f>
        <v/>
      </c>
      <c r="BB404" t="str">
        <f>IF(OR(G404=H404,COUNTIF($AY404:BA404,H404)&gt;0),"",H404)</f>
        <v/>
      </c>
      <c r="BC404" t="str">
        <f>IF(OR(H404=I404,COUNTIF($AY404:BB404,I404)&gt;0),"",I404)</f>
        <v/>
      </c>
      <c r="BD404" t="str">
        <f>IF(OR(I404=J404,COUNTIF($AY404:BC404,J404)&gt;0),"",J404)</f>
        <v/>
      </c>
      <c r="BE404" t="str">
        <f>IF(OR(J404=K404,COUNTIF($AY404:BD404,K404)&gt;0),"",K404)</f>
        <v/>
      </c>
      <c r="BF404" t="str">
        <f>IF(OR(K404=L404,COUNTIF($AY404:BE404,L404)&gt;0),"",L404)</f>
        <v/>
      </c>
      <c r="BG404" t="str">
        <f>IF(OR(L404=M404,COUNTIF($AY404:BF404,M404)&gt;0),"",M404)</f>
        <v/>
      </c>
      <c r="BH404" t="str">
        <f>IF(OR(M404=N404,COUNTIF($AY404:BG404,N404)&gt;0),"",N404)</f>
        <v/>
      </c>
      <c r="BI404" t="str">
        <f>IF(OR(N404=O404,COUNTIF($AY404:BH404,O404)&gt;0),"",O404)</f>
        <v/>
      </c>
      <c r="BJ404" t="str">
        <f>IF(OR(O404=P404,COUNTIF($AY404:BI404,P404)&gt;0),"",P404)</f>
        <v/>
      </c>
      <c r="BK404" s="340"/>
      <c r="BL404" s="34" t="str">
        <f>IF($Q404=E404,IF(COUNTIF(E404:$P404,E404)&gt;$R403,E404,$Q404),E404)</f>
        <v/>
      </c>
      <c r="BM404" s="34" t="str">
        <f>IF($Q404=F404,IF(COUNTIF(F404:$P404,F404)&gt;$R403,F404,$Q404),F404)</f>
        <v/>
      </c>
      <c r="BN404" s="34" t="str">
        <f>IF($Q404=G404,IF(COUNTIF(G404:$P404,G404)&gt;$R403,G404,$Q404),G404)</f>
        <v/>
      </c>
      <c r="BO404" s="34" t="str">
        <f>IF($Q404=H404,IF(COUNTIF(H404:$P404,H404)&gt;$R403,H404,$Q404),H404)</f>
        <v/>
      </c>
      <c r="BP404" s="34" t="str">
        <f>IF($Q404=I404,IF(COUNTIF(I404:$P404,I404)&gt;$R403,I404,$Q404),I404)</f>
        <v/>
      </c>
      <c r="BQ404" s="34" t="str">
        <f>IF($Q404=J404,IF(COUNTIF(J404:$P404,J404)&gt;$R403,J404,$Q404),J404)</f>
        <v/>
      </c>
      <c r="BR404" s="34" t="str">
        <f>IF($Q404=K404,IF(COUNTIF(K404:$P404,K404)&gt;$R403,K404,$Q404),K404)</f>
        <v/>
      </c>
      <c r="BS404" s="34" t="str">
        <f>IF($Q404=L404,IF(COUNTIF(L404:$P404,L404)&gt;$R403,L404,$Q404),L404)</f>
        <v/>
      </c>
      <c r="BT404" s="34" t="str">
        <f>IF($Q404=M404,IF(COUNTIF(M404:$P404,M404)&gt;$R403,M404,$Q404),M404)</f>
        <v/>
      </c>
      <c r="BU404" s="34" t="str">
        <f>IF($Q404=N404,IF(COUNTIF(N404:$P404,N404)&gt;$R403,N404,$Q404),N404)</f>
        <v/>
      </c>
      <c r="BV404" s="34" t="str">
        <f>IF($Q404=O404,IF(COUNTIF(O404:$P404,O404)&gt;$R403,O404,$Q404),O404)</f>
        <v/>
      </c>
      <c r="BW404" s="34" t="str">
        <f>IF($Q404=P404,IF(COUNTIF(P404:$P404,P404)&gt;$R403,P404,$Q404),P404)</f>
        <v/>
      </c>
      <c r="BX404" t="str">
        <f>IF(BX402&gt;0,BX402,BX403)</f>
        <v/>
      </c>
    </row>
    <row r="405" spans="1:76" ht="12.75" customHeight="1" x14ac:dyDescent="0.2">
      <c r="A405" s="347">
        <v>135</v>
      </c>
      <c r="B405" s="350"/>
      <c r="C405" s="344"/>
      <c r="D405" s="176" t="s">
        <v>38</v>
      </c>
      <c r="E405" s="252"/>
      <c r="F405" s="252"/>
      <c r="G405" s="252"/>
      <c r="H405" s="252"/>
      <c r="I405" s="252"/>
      <c r="J405" s="252"/>
      <c r="K405" s="252"/>
      <c r="L405" s="252"/>
      <c r="M405" s="175"/>
      <c r="N405" s="175"/>
      <c r="O405" s="175"/>
      <c r="P405" s="175"/>
      <c r="Q405" s="183" t="str">
        <f>IF(BK405="","",BX407)</f>
        <v/>
      </c>
      <c r="R405" s="172"/>
      <c r="S405" s="341" t="str">
        <f>IF((COUNTBLANK(E405:Q405)+COUNTBLANK(E406:Q406)+COUNTBLANK(E407:Q407))/3=COUNTBLANK(E405:Q405),"","Bitte alle drei Zeilen ausfüllen")</f>
        <v/>
      </c>
      <c r="W405">
        <f t="shared" ref="W405:AH405" si="736">IF(E405=4.5,E406,0)</f>
        <v>0</v>
      </c>
      <c r="X405">
        <f t="shared" si="736"/>
        <v>0</v>
      </c>
      <c r="Y405">
        <f t="shared" si="736"/>
        <v>0</v>
      </c>
      <c r="Z405">
        <f t="shared" si="736"/>
        <v>0</v>
      </c>
      <c r="AA405">
        <f t="shared" si="736"/>
        <v>0</v>
      </c>
      <c r="AB405">
        <f t="shared" si="736"/>
        <v>0</v>
      </c>
      <c r="AC405">
        <f t="shared" si="736"/>
        <v>0</v>
      </c>
      <c r="AD405">
        <f t="shared" si="736"/>
        <v>0</v>
      </c>
      <c r="AE405">
        <f t="shared" si="736"/>
        <v>0</v>
      </c>
      <c r="AF405">
        <f t="shared" si="736"/>
        <v>0</v>
      </c>
      <c r="AG405">
        <f t="shared" si="736"/>
        <v>0</v>
      </c>
      <c r="AH405">
        <f t="shared" si="736"/>
        <v>0</v>
      </c>
      <c r="AJ405">
        <f t="shared" ref="AJ405:AU405" si="737">IF(E405=4.5,1,0)</f>
        <v>0</v>
      </c>
      <c r="AK405">
        <f t="shared" si="737"/>
        <v>0</v>
      </c>
      <c r="AL405">
        <f t="shared" si="737"/>
        <v>0</v>
      </c>
      <c r="AM405">
        <f t="shared" si="737"/>
        <v>0</v>
      </c>
      <c r="AN405">
        <f t="shared" si="737"/>
        <v>0</v>
      </c>
      <c r="AO405">
        <f t="shared" si="737"/>
        <v>0</v>
      </c>
      <c r="AP405">
        <f t="shared" si="737"/>
        <v>0</v>
      </c>
      <c r="AQ405">
        <f t="shared" si="737"/>
        <v>0</v>
      </c>
      <c r="AR405">
        <f t="shared" si="737"/>
        <v>0</v>
      </c>
      <c r="AS405">
        <f t="shared" si="737"/>
        <v>0</v>
      </c>
      <c r="AT405">
        <f t="shared" si="737"/>
        <v>0</v>
      </c>
      <c r="AU405">
        <f t="shared" si="737"/>
        <v>0</v>
      </c>
      <c r="BK405" s="340" t="str">
        <f>IF(ISNA(HLOOKUP(MAX($AY406:$BJ406),$AY406:$BJ407,2,FALSE)),"",IF(R406&gt;0,IF(COUNTIF($AY406:$BJ406,MAX($AY406:$BJ406))&gt;1,HLOOKUP(MAX($AY406:$BJ406),$AY406:$BJ407,2),HLOOKUP(MAX($AY406:$BJ406),$AY406:$BJ407,2,FALSE)),""))</f>
        <v/>
      </c>
      <c r="BL405" s="34">
        <f>IF(E407="",0,IF($Q407=E407,IF(COUNTIF(E407:$P407,E407)&gt;$R406,E405,$Q405),E405))</f>
        <v>0</v>
      </c>
      <c r="BM405" s="34">
        <f>IF(F407="",0,IF($Q407=F407,IF(COUNTIF(F407:$P407,F407)&gt;$R406,F405,$Q405),F405))</f>
        <v>0</v>
      </c>
      <c r="BN405" s="34">
        <f>IF(G407="",0,IF($Q407=G407,IF(COUNTIF(G407:$P407,G407)&gt;$R406,G405,$Q405),G405))</f>
        <v>0</v>
      </c>
      <c r="BO405" s="34">
        <f>IF(H407="",0,IF($Q407=H407,IF(COUNTIF(H407:$P407,H407)&gt;$R406,H405,$Q405),H405))</f>
        <v>0</v>
      </c>
      <c r="BP405" s="34">
        <f>IF(I407="",0,IF($Q407=I407,IF(COUNTIF(I407:$P407,I407)&gt;$R406,I405,$Q405),I405))</f>
        <v>0</v>
      </c>
      <c r="BQ405" s="34">
        <f>IF(J407="",0,IF($Q407=J407,IF(COUNTIF(J407:$P407,J407)&gt;$R406,J405,$Q405),J405))</f>
        <v>0</v>
      </c>
      <c r="BR405" s="34">
        <f>IF(K407="",0,IF($Q407=K407,IF(COUNTIF(K407:$P407,K407)&gt;$R406,K405,$Q405),K405))</f>
        <v>0</v>
      </c>
      <c r="BS405" s="34">
        <f>IF(L407="",0,IF($Q407=L407,IF(COUNTIF(L407:$P407,L407)&gt;$R406,L405,$Q405),L405))</f>
        <v>0</v>
      </c>
      <c r="BT405" s="34">
        <f>IF(M407="",0,IF($Q407=M407,IF(COUNTIF(M407:$P407,M407)&gt;$R406,M405,$Q405),M405))</f>
        <v>0</v>
      </c>
      <c r="BU405" s="34">
        <f>IF(N407="",0,IF($Q407=N407,IF(COUNTIF(N407:$P407,N407)&gt;$R406,N405,$Q405),N405))</f>
        <v>0</v>
      </c>
      <c r="BV405" s="34">
        <f>IF(O407="",0,IF($Q407=O407,IF(COUNTIF(O407:$P407,O407)&gt;$R406,O405,$Q405),O405))</f>
        <v>0</v>
      </c>
      <c r="BW405" s="34">
        <f>IF(P407="",0,IF($Q407=P407,IF(COUNTIF(P407:$P407,P407)&gt;$R406,P405,$Q405),P405))</f>
        <v>0</v>
      </c>
      <c r="BX405">
        <f>IF(P405="",IF(O405="",IF(N405="",IF(M405="",IF(L405="",IF(K405="",IF(J405="",IF(I405="",H405,I405),J405),K405),L405),M405),N405),O405),P405)</f>
        <v>0</v>
      </c>
    </row>
    <row r="406" spans="1:76" ht="12.75" customHeight="1" x14ac:dyDescent="0.2">
      <c r="A406" s="348"/>
      <c r="B406" s="351"/>
      <c r="C406" s="345"/>
      <c r="D406" s="176" t="s">
        <v>42</v>
      </c>
      <c r="E406" s="252"/>
      <c r="F406" s="252"/>
      <c r="G406" s="252"/>
      <c r="H406" s="252"/>
      <c r="I406" s="252"/>
      <c r="J406" s="252"/>
      <c r="K406" s="252"/>
      <c r="L406" s="252"/>
      <c r="M406" s="175"/>
      <c r="N406" s="175"/>
      <c r="O406" s="175"/>
      <c r="P406" s="175"/>
      <c r="Q406" s="183"/>
      <c r="R406" s="35">
        <f>IF(R405&lt;15,0,IF(R405&lt;30,1,IF(R405&lt;45,2,3)))</f>
        <v>0</v>
      </c>
      <c r="S406" s="342"/>
      <c r="AY406" t="str">
        <f t="shared" ref="AY406:BJ406" si="738">IF(AY407="","",COUNTIF($E407:$P407,AY407))</f>
        <v/>
      </c>
      <c r="AZ406" t="str">
        <f t="shared" si="738"/>
        <v/>
      </c>
      <c r="BA406" t="str">
        <f t="shared" si="738"/>
        <v/>
      </c>
      <c r="BB406" t="str">
        <f t="shared" si="738"/>
        <v/>
      </c>
      <c r="BC406" t="str">
        <f t="shared" si="738"/>
        <v/>
      </c>
      <c r="BD406" t="str">
        <f t="shared" si="738"/>
        <v/>
      </c>
      <c r="BE406" t="str">
        <f t="shared" si="738"/>
        <v/>
      </c>
      <c r="BF406" t="str">
        <f t="shared" si="738"/>
        <v/>
      </c>
      <c r="BG406" t="str">
        <f t="shared" si="738"/>
        <v/>
      </c>
      <c r="BH406" t="str">
        <f t="shared" si="738"/>
        <v/>
      </c>
      <c r="BI406" t="str">
        <f t="shared" si="738"/>
        <v/>
      </c>
      <c r="BJ406" t="str">
        <f t="shared" si="738"/>
        <v/>
      </c>
      <c r="BK406" s="340"/>
      <c r="BL406" s="34">
        <f>IF($Q407=E407,IF(COUNTIF(E407:$P407,E407)&gt;$R406,E406,$Q406),E406)</f>
        <v>0</v>
      </c>
      <c r="BM406" s="34">
        <f>IF($Q407=F407,IF(COUNTIF(F407:$P407,F407)&gt;$R406,F406,$Q406),F406)</f>
        <v>0</v>
      </c>
      <c r="BN406" s="34">
        <f>IF($Q407=G407,IF(COUNTIF(G407:$P407,G407)&gt;$R406,G406,$Q406),G406)</f>
        <v>0</v>
      </c>
      <c r="BO406" s="34">
        <f>IF($Q407=H407,IF(COUNTIF(H407:$P407,H407)&gt;$R406,H406,$Q406),H406)</f>
        <v>0</v>
      </c>
      <c r="BP406" s="34">
        <f>IF($Q407=I407,IF(COUNTIF(I407:$P407,I407)&gt;$R406,I406,$Q406),I406)</f>
        <v>0</v>
      </c>
      <c r="BQ406" s="34">
        <f>IF($Q407=J407,IF(COUNTIF(J407:$P407,J407)&gt;$R406,J406,$Q406),J406)</f>
        <v>0</v>
      </c>
      <c r="BR406" s="34">
        <f>IF($Q407=K407,IF(COUNTIF(K407:$P407,K407)&gt;$R406,K406,$Q406),K406)</f>
        <v>0</v>
      </c>
      <c r="BS406" s="34">
        <f>IF($Q407=L407,IF(COUNTIF(L407:$P407,L407)&gt;$R406,L406,$Q406),L406)</f>
        <v>0</v>
      </c>
      <c r="BT406" s="34">
        <f>IF($Q407=M407,IF(COUNTIF(M407:$P407,M407)&gt;$R406,M406,$Q406),M406)</f>
        <v>0</v>
      </c>
      <c r="BU406" s="34">
        <f>IF($Q407=N407,IF(COUNTIF(N407:$P407,N407)&gt;$R406,N406,$Q406),N406)</f>
        <v>0</v>
      </c>
      <c r="BV406" s="34">
        <f>IF($Q407=O407,IF(COUNTIF(O407:$P407,O407)&gt;$R406,O406,$Q406),O406)</f>
        <v>0</v>
      </c>
      <c r="BW406" s="34">
        <f>IF($Q407=P407,IF(COUNTIF(P407:$P407,P407)&gt;$R406,P406,$Q406),P406)</f>
        <v>0</v>
      </c>
      <c r="BX406" t="str">
        <f>IF(BX405="",IF(G405="",IF(F405="",E405,F405),G405),"")</f>
        <v/>
      </c>
    </row>
    <row r="407" spans="1:76" ht="12.75" customHeight="1" x14ac:dyDescent="0.2">
      <c r="A407" s="349"/>
      <c r="B407" s="352"/>
      <c r="C407" s="346"/>
      <c r="D407" s="177" t="s">
        <v>44</v>
      </c>
      <c r="E407" s="252" t="str">
        <f t="shared" ref="E407:P407" si="739">IF(E405&gt;0,1,"")</f>
        <v/>
      </c>
      <c r="F407" s="252" t="str">
        <f t="shared" si="739"/>
        <v/>
      </c>
      <c r="G407" s="252" t="str">
        <f t="shared" si="739"/>
        <v/>
      </c>
      <c r="H407" s="252" t="str">
        <f t="shared" si="739"/>
        <v/>
      </c>
      <c r="I407" s="252" t="str">
        <f t="shared" si="739"/>
        <v/>
      </c>
      <c r="J407" s="252" t="str">
        <f t="shared" si="739"/>
        <v/>
      </c>
      <c r="K407" s="252" t="str">
        <f t="shared" si="739"/>
        <v/>
      </c>
      <c r="L407" s="252" t="str">
        <f t="shared" si="739"/>
        <v/>
      </c>
      <c r="M407" s="175" t="str">
        <f t="shared" si="739"/>
        <v/>
      </c>
      <c r="N407" s="175" t="str">
        <f t="shared" si="739"/>
        <v/>
      </c>
      <c r="O407" s="175" t="str">
        <f t="shared" si="739"/>
        <v/>
      </c>
      <c r="P407" s="175" t="str">
        <f t="shared" si="739"/>
        <v/>
      </c>
      <c r="Q407" s="184" t="str">
        <f>IF(BK405="","",BK405)</f>
        <v/>
      </c>
      <c r="R407" s="38" t="str">
        <f>IF(BK405="","",BK405)</f>
        <v/>
      </c>
      <c r="S407" s="343"/>
      <c r="AY407" t="str">
        <f>IF(E407="","",E407)</f>
        <v/>
      </c>
      <c r="AZ407" t="str">
        <f>IF(OR(E407=F407,COUNTIF($AY407:AY407,F407)&gt;0),"",F407)</f>
        <v/>
      </c>
      <c r="BA407" t="str">
        <f>IF(OR(F407=G407,COUNTIF($AY407:AZ407,G407)&gt;0),"",G407)</f>
        <v/>
      </c>
      <c r="BB407" t="str">
        <f>IF(OR(G407=H407,COUNTIF($AY407:BA407,H407)&gt;0),"",H407)</f>
        <v/>
      </c>
      <c r="BC407" t="str">
        <f>IF(OR(H407=I407,COUNTIF($AY407:BB407,I407)&gt;0),"",I407)</f>
        <v/>
      </c>
      <c r="BD407" t="str">
        <f>IF(OR(I407=J407,COUNTIF($AY407:BC407,J407)&gt;0),"",J407)</f>
        <v/>
      </c>
      <c r="BE407" t="str">
        <f>IF(OR(J407=K407,COUNTIF($AY407:BD407,K407)&gt;0),"",K407)</f>
        <v/>
      </c>
      <c r="BF407" t="str">
        <f>IF(OR(K407=L407,COUNTIF($AY407:BE407,L407)&gt;0),"",L407)</f>
        <v/>
      </c>
      <c r="BG407" t="str">
        <f>IF(OR(L407=M407,COUNTIF($AY407:BF407,M407)&gt;0),"",M407)</f>
        <v/>
      </c>
      <c r="BH407" t="str">
        <f>IF(OR(M407=N407,COUNTIF($AY407:BG407,N407)&gt;0),"",N407)</f>
        <v/>
      </c>
      <c r="BI407" t="str">
        <f>IF(OR(N407=O407,COUNTIF($AY407:BH407,O407)&gt;0),"",O407)</f>
        <v/>
      </c>
      <c r="BJ407" t="str">
        <f>IF(OR(O407=P407,COUNTIF($AY407:BI407,P407)&gt;0),"",P407)</f>
        <v/>
      </c>
      <c r="BK407" s="340"/>
      <c r="BL407" s="34" t="str">
        <f>IF($Q407=E407,IF(COUNTIF(E407:$P407,E407)&gt;$R406,E407,$Q407),E407)</f>
        <v/>
      </c>
      <c r="BM407" s="34" t="str">
        <f>IF($Q407=F407,IF(COUNTIF(F407:$P407,F407)&gt;$R406,F407,$Q407),F407)</f>
        <v/>
      </c>
      <c r="BN407" s="34" t="str">
        <f>IF($Q407=G407,IF(COUNTIF(G407:$P407,G407)&gt;$R406,G407,$Q407),G407)</f>
        <v/>
      </c>
      <c r="BO407" s="34" t="str">
        <f>IF($Q407=H407,IF(COUNTIF(H407:$P407,H407)&gt;$R406,H407,$Q407),H407)</f>
        <v/>
      </c>
      <c r="BP407" s="34" t="str">
        <f>IF($Q407=I407,IF(COUNTIF(I407:$P407,I407)&gt;$R406,I407,$Q407),I407)</f>
        <v/>
      </c>
      <c r="BQ407" s="34" t="str">
        <f>IF($Q407=J407,IF(COUNTIF(J407:$P407,J407)&gt;$R406,J407,$Q407),J407)</f>
        <v/>
      </c>
      <c r="BR407" s="34" t="str">
        <f>IF($Q407=K407,IF(COUNTIF(K407:$P407,K407)&gt;$R406,K407,$Q407),K407)</f>
        <v/>
      </c>
      <c r="BS407" s="34" t="str">
        <f>IF($Q407=L407,IF(COUNTIF(L407:$P407,L407)&gt;$R406,L407,$Q407),L407)</f>
        <v/>
      </c>
      <c r="BT407" s="34" t="str">
        <f>IF($Q407=M407,IF(COUNTIF(M407:$P407,M407)&gt;$R406,M407,$Q407),M407)</f>
        <v/>
      </c>
      <c r="BU407" s="34" t="str">
        <f>IF($Q407=N407,IF(COUNTIF(N407:$P407,N407)&gt;$R406,N407,$Q407),N407)</f>
        <v/>
      </c>
      <c r="BV407" s="34" t="str">
        <f>IF($Q407=O407,IF(COUNTIF(O407:$P407,O407)&gt;$R406,O407,$Q407),O407)</f>
        <v/>
      </c>
      <c r="BW407" s="34" t="str">
        <f>IF($Q407=P407,IF(COUNTIF(P407:$P407,P407)&gt;$R406,P407,$Q407),P407)</f>
        <v/>
      </c>
      <c r="BX407" t="str">
        <f>IF(BX405&gt;0,BX405,BX406)</f>
        <v/>
      </c>
    </row>
    <row r="408" spans="1:76" ht="12.75" customHeight="1" x14ac:dyDescent="0.2">
      <c r="A408" s="347">
        <v>136</v>
      </c>
      <c r="B408" s="350"/>
      <c r="C408" s="344"/>
      <c r="D408" s="176" t="s">
        <v>38</v>
      </c>
      <c r="E408" s="252"/>
      <c r="F408" s="252"/>
      <c r="G408" s="252"/>
      <c r="H408" s="252"/>
      <c r="I408" s="252"/>
      <c r="J408" s="252"/>
      <c r="K408" s="252"/>
      <c r="L408" s="252"/>
      <c r="M408" s="175"/>
      <c r="N408" s="175"/>
      <c r="O408" s="175"/>
      <c r="P408" s="175"/>
      <c r="Q408" s="183" t="str">
        <f>IF(BK408="","",BX410)</f>
        <v/>
      </c>
      <c r="R408" s="172"/>
      <c r="S408" s="341" t="str">
        <f>IF((COUNTBLANK(E408:Q408)+COUNTBLANK(E409:Q409)+COUNTBLANK(E410:Q410))/3=COUNTBLANK(E408:Q408),"","Bitte alle drei Zeilen ausfüllen")</f>
        <v/>
      </c>
      <c r="W408">
        <f t="shared" ref="W408:AH408" si="740">IF(E408=4.5,E409,0)</f>
        <v>0</v>
      </c>
      <c r="X408">
        <f t="shared" si="740"/>
        <v>0</v>
      </c>
      <c r="Y408">
        <f t="shared" si="740"/>
        <v>0</v>
      </c>
      <c r="Z408">
        <f t="shared" si="740"/>
        <v>0</v>
      </c>
      <c r="AA408">
        <f t="shared" si="740"/>
        <v>0</v>
      </c>
      <c r="AB408">
        <f t="shared" si="740"/>
        <v>0</v>
      </c>
      <c r="AC408">
        <f t="shared" si="740"/>
        <v>0</v>
      </c>
      <c r="AD408">
        <f t="shared" si="740"/>
        <v>0</v>
      </c>
      <c r="AE408">
        <f t="shared" si="740"/>
        <v>0</v>
      </c>
      <c r="AF408">
        <f t="shared" si="740"/>
        <v>0</v>
      </c>
      <c r="AG408">
        <f t="shared" si="740"/>
        <v>0</v>
      </c>
      <c r="AH408">
        <f t="shared" si="740"/>
        <v>0</v>
      </c>
      <c r="AJ408">
        <f t="shared" ref="AJ408:AU408" si="741">IF(E408=4.5,1,0)</f>
        <v>0</v>
      </c>
      <c r="AK408">
        <f t="shared" si="741"/>
        <v>0</v>
      </c>
      <c r="AL408">
        <f t="shared" si="741"/>
        <v>0</v>
      </c>
      <c r="AM408">
        <f t="shared" si="741"/>
        <v>0</v>
      </c>
      <c r="AN408">
        <f t="shared" si="741"/>
        <v>0</v>
      </c>
      <c r="AO408">
        <f t="shared" si="741"/>
        <v>0</v>
      </c>
      <c r="AP408">
        <f t="shared" si="741"/>
        <v>0</v>
      </c>
      <c r="AQ408">
        <f t="shared" si="741"/>
        <v>0</v>
      </c>
      <c r="AR408">
        <f t="shared" si="741"/>
        <v>0</v>
      </c>
      <c r="AS408">
        <f t="shared" si="741"/>
        <v>0</v>
      </c>
      <c r="AT408">
        <f t="shared" si="741"/>
        <v>0</v>
      </c>
      <c r="AU408">
        <f t="shared" si="741"/>
        <v>0</v>
      </c>
      <c r="BK408" s="340" t="str">
        <f>IF(ISNA(HLOOKUP(MAX($AY409:$BJ409),$AY409:$BJ410,2,FALSE)),"",IF(R409&gt;0,IF(COUNTIF($AY409:$BJ409,MAX($AY409:$BJ409))&gt;1,HLOOKUP(MAX($AY409:$BJ409),$AY409:$BJ410,2),HLOOKUP(MAX($AY409:$BJ409),$AY409:$BJ410,2,FALSE)),""))</f>
        <v/>
      </c>
      <c r="BL408" s="34">
        <f>IF(E410="",0,IF($Q410=E410,IF(COUNTIF(E410:$P410,E410)&gt;$R409,E408,$Q408),E408))</f>
        <v>0</v>
      </c>
      <c r="BM408" s="34">
        <f>IF(F410="",0,IF($Q410=F410,IF(COUNTIF(F410:$P410,F410)&gt;$R409,F408,$Q408),F408))</f>
        <v>0</v>
      </c>
      <c r="BN408" s="34">
        <f>IF(G410="",0,IF($Q410=G410,IF(COUNTIF(G410:$P410,G410)&gt;$R409,G408,$Q408),G408))</f>
        <v>0</v>
      </c>
      <c r="BO408" s="34">
        <f>IF(H410="",0,IF($Q410=H410,IF(COUNTIF(H410:$P410,H410)&gt;$R409,H408,$Q408),H408))</f>
        <v>0</v>
      </c>
      <c r="BP408" s="34">
        <f>IF(I410="",0,IF($Q410=I410,IF(COUNTIF(I410:$P410,I410)&gt;$R409,I408,$Q408),I408))</f>
        <v>0</v>
      </c>
      <c r="BQ408" s="34">
        <f>IF(J410="",0,IF($Q410=J410,IF(COUNTIF(J410:$P410,J410)&gt;$R409,J408,$Q408),J408))</f>
        <v>0</v>
      </c>
      <c r="BR408" s="34">
        <f>IF(K410="",0,IF($Q410=K410,IF(COUNTIF(K410:$P410,K410)&gt;$R409,K408,$Q408),K408))</f>
        <v>0</v>
      </c>
      <c r="BS408" s="34">
        <f>IF(L410="",0,IF($Q410=L410,IF(COUNTIF(L410:$P410,L410)&gt;$R409,L408,$Q408),L408))</f>
        <v>0</v>
      </c>
      <c r="BT408" s="34">
        <f>IF(M410="",0,IF($Q410=M410,IF(COUNTIF(M410:$P410,M410)&gt;$R409,M408,$Q408),M408))</f>
        <v>0</v>
      </c>
      <c r="BU408" s="34">
        <f>IF(N410="",0,IF($Q410=N410,IF(COUNTIF(N410:$P410,N410)&gt;$R409,N408,$Q408),N408))</f>
        <v>0</v>
      </c>
      <c r="BV408" s="34">
        <f>IF(O410="",0,IF($Q410=O410,IF(COUNTIF(O410:$P410,O410)&gt;$R409,O408,$Q408),O408))</f>
        <v>0</v>
      </c>
      <c r="BW408" s="34">
        <f>IF(P410="",0,IF($Q410=P410,IF(COUNTIF(P410:$P410,P410)&gt;$R409,P408,$Q408),P408))</f>
        <v>0</v>
      </c>
      <c r="BX408">
        <f>IF(P408="",IF(O408="",IF(N408="",IF(M408="",IF(L408="",IF(K408="",IF(J408="",IF(I408="",H408,I408),J408),K408),L408),M408),N408),O408),P408)</f>
        <v>0</v>
      </c>
    </row>
    <row r="409" spans="1:76" ht="12.75" customHeight="1" x14ac:dyDescent="0.2">
      <c r="A409" s="348"/>
      <c r="B409" s="351"/>
      <c r="C409" s="345"/>
      <c r="D409" s="176" t="s">
        <v>42</v>
      </c>
      <c r="E409" s="252"/>
      <c r="F409" s="252"/>
      <c r="G409" s="252"/>
      <c r="H409" s="252"/>
      <c r="I409" s="252"/>
      <c r="J409" s="252"/>
      <c r="K409" s="252"/>
      <c r="L409" s="252"/>
      <c r="M409" s="175"/>
      <c r="N409" s="175"/>
      <c r="O409" s="175"/>
      <c r="P409" s="175"/>
      <c r="Q409" s="183"/>
      <c r="R409" s="35">
        <f>IF(R408&lt;15,0,IF(R408&lt;30,1,IF(R408&lt;45,2,3)))</f>
        <v>0</v>
      </c>
      <c r="S409" s="342"/>
      <c r="AY409" t="str">
        <f t="shared" ref="AY409:BJ409" si="742">IF(AY410="","",COUNTIF($E410:$P410,AY410))</f>
        <v/>
      </c>
      <c r="AZ409" t="str">
        <f t="shared" si="742"/>
        <v/>
      </c>
      <c r="BA409" t="str">
        <f t="shared" si="742"/>
        <v/>
      </c>
      <c r="BB409" t="str">
        <f t="shared" si="742"/>
        <v/>
      </c>
      <c r="BC409" t="str">
        <f t="shared" si="742"/>
        <v/>
      </c>
      <c r="BD409" t="str">
        <f t="shared" si="742"/>
        <v/>
      </c>
      <c r="BE409" t="str">
        <f t="shared" si="742"/>
        <v/>
      </c>
      <c r="BF409" t="str">
        <f t="shared" si="742"/>
        <v/>
      </c>
      <c r="BG409" t="str">
        <f t="shared" si="742"/>
        <v/>
      </c>
      <c r="BH409" t="str">
        <f t="shared" si="742"/>
        <v/>
      </c>
      <c r="BI409" t="str">
        <f t="shared" si="742"/>
        <v/>
      </c>
      <c r="BJ409" t="str">
        <f t="shared" si="742"/>
        <v/>
      </c>
      <c r="BK409" s="340"/>
      <c r="BL409" s="34">
        <f>IF($Q410=E410,IF(COUNTIF(E410:$P410,E410)&gt;$R409,E409,$Q409),E409)</f>
        <v>0</v>
      </c>
      <c r="BM409" s="34">
        <f>IF($Q410=F410,IF(COUNTIF(F410:$P410,F410)&gt;$R409,F409,$Q409),F409)</f>
        <v>0</v>
      </c>
      <c r="BN409" s="34">
        <f>IF($Q410=G410,IF(COUNTIF(G410:$P410,G410)&gt;$R409,G409,$Q409),G409)</f>
        <v>0</v>
      </c>
      <c r="BO409" s="34">
        <f>IF($Q410=H410,IF(COUNTIF(H410:$P410,H410)&gt;$R409,H409,$Q409),H409)</f>
        <v>0</v>
      </c>
      <c r="BP409" s="34">
        <f>IF($Q410=I410,IF(COUNTIF(I410:$P410,I410)&gt;$R409,I409,$Q409),I409)</f>
        <v>0</v>
      </c>
      <c r="BQ409" s="34">
        <f>IF($Q410=J410,IF(COUNTIF(J410:$P410,J410)&gt;$R409,J409,$Q409),J409)</f>
        <v>0</v>
      </c>
      <c r="BR409" s="34">
        <f>IF($Q410=K410,IF(COUNTIF(K410:$P410,K410)&gt;$R409,K409,$Q409),K409)</f>
        <v>0</v>
      </c>
      <c r="BS409" s="34">
        <f>IF($Q410=L410,IF(COUNTIF(L410:$P410,L410)&gt;$R409,L409,$Q409),L409)</f>
        <v>0</v>
      </c>
      <c r="BT409" s="34">
        <f>IF($Q410=M410,IF(COUNTIF(M410:$P410,M410)&gt;$R409,M409,$Q409),M409)</f>
        <v>0</v>
      </c>
      <c r="BU409" s="34">
        <f>IF($Q410=N410,IF(COUNTIF(N410:$P410,N410)&gt;$R409,N409,$Q409),N409)</f>
        <v>0</v>
      </c>
      <c r="BV409" s="34">
        <f>IF($Q410=O410,IF(COUNTIF(O410:$P410,O410)&gt;$R409,O409,$Q409),O409)</f>
        <v>0</v>
      </c>
      <c r="BW409" s="34">
        <f>IF($Q410=P410,IF(COUNTIF(P410:$P410,P410)&gt;$R409,P409,$Q409),P409)</f>
        <v>0</v>
      </c>
      <c r="BX409" t="str">
        <f>IF(BX408="",IF(G408="",IF(F408="",E408,F408),G408),"")</f>
        <v/>
      </c>
    </row>
    <row r="410" spans="1:76" ht="12.75" customHeight="1" x14ac:dyDescent="0.2">
      <c r="A410" s="349"/>
      <c r="B410" s="352"/>
      <c r="C410" s="346"/>
      <c r="D410" s="177" t="s">
        <v>44</v>
      </c>
      <c r="E410" s="252" t="str">
        <f t="shared" ref="E410:P410" si="743">IF(E408&gt;0,1,"")</f>
        <v/>
      </c>
      <c r="F410" s="252" t="str">
        <f t="shared" si="743"/>
        <v/>
      </c>
      <c r="G410" s="252" t="str">
        <f t="shared" si="743"/>
        <v/>
      </c>
      <c r="H410" s="252" t="str">
        <f t="shared" si="743"/>
        <v/>
      </c>
      <c r="I410" s="252" t="str">
        <f t="shared" si="743"/>
        <v/>
      </c>
      <c r="J410" s="252" t="str">
        <f t="shared" si="743"/>
        <v/>
      </c>
      <c r="K410" s="252" t="str">
        <f t="shared" si="743"/>
        <v/>
      </c>
      <c r="L410" s="252" t="str">
        <f t="shared" si="743"/>
        <v/>
      </c>
      <c r="M410" s="175" t="str">
        <f t="shared" si="743"/>
        <v/>
      </c>
      <c r="N410" s="175" t="str">
        <f t="shared" si="743"/>
        <v/>
      </c>
      <c r="O410" s="175" t="str">
        <f t="shared" si="743"/>
        <v/>
      </c>
      <c r="P410" s="175" t="str">
        <f t="shared" si="743"/>
        <v/>
      </c>
      <c r="Q410" s="184" t="str">
        <f>IF(BK408="","",BK408)</f>
        <v/>
      </c>
      <c r="R410" s="38" t="str">
        <f>IF(BK408="","",BK408)</f>
        <v/>
      </c>
      <c r="S410" s="343"/>
      <c r="AY410" t="str">
        <f>IF(E410="","",E410)</f>
        <v/>
      </c>
      <c r="AZ410" t="str">
        <f>IF(OR(E410=F410,COUNTIF($AY410:AY410,F410)&gt;0),"",F410)</f>
        <v/>
      </c>
      <c r="BA410" t="str">
        <f>IF(OR(F410=G410,COUNTIF($AY410:AZ410,G410)&gt;0),"",G410)</f>
        <v/>
      </c>
      <c r="BB410" t="str">
        <f>IF(OR(G410=H410,COUNTIF($AY410:BA410,H410)&gt;0),"",H410)</f>
        <v/>
      </c>
      <c r="BC410" t="str">
        <f>IF(OR(H410=I410,COUNTIF($AY410:BB410,I410)&gt;0),"",I410)</f>
        <v/>
      </c>
      <c r="BD410" t="str">
        <f>IF(OR(I410=J410,COUNTIF($AY410:BC410,J410)&gt;0),"",J410)</f>
        <v/>
      </c>
      <c r="BE410" t="str">
        <f>IF(OR(J410=K410,COUNTIF($AY410:BD410,K410)&gt;0),"",K410)</f>
        <v/>
      </c>
      <c r="BF410" t="str">
        <f>IF(OR(K410=L410,COUNTIF($AY410:BE410,L410)&gt;0),"",L410)</f>
        <v/>
      </c>
      <c r="BG410" t="str">
        <f>IF(OR(L410=M410,COUNTIF($AY410:BF410,M410)&gt;0),"",M410)</f>
        <v/>
      </c>
      <c r="BH410" t="str">
        <f>IF(OR(M410=N410,COUNTIF($AY410:BG410,N410)&gt;0),"",N410)</f>
        <v/>
      </c>
      <c r="BI410" t="str">
        <f>IF(OR(N410=O410,COUNTIF($AY410:BH410,O410)&gt;0),"",O410)</f>
        <v/>
      </c>
      <c r="BJ410" t="str">
        <f>IF(OR(O410=P410,COUNTIF($AY410:BI410,P410)&gt;0),"",P410)</f>
        <v/>
      </c>
      <c r="BK410" s="340"/>
      <c r="BL410" s="34" t="str">
        <f>IF($Q410=E410,IF(COUNTIF(E410:$P410,E410)&gt;$R409,E410,$Q410),E410)</f>
        <v/>
      </c>
      <c r="BM410" s="34" t="str">
        <f>IF($Q410=F410,IF(COUNTIF(F410:$P410,F410)&gt;$R409,F410,$Q410),F410)</f>
        <v/>
      </c>
      <c r="BN410" s="34" t="str">
        <f>IF($Q410=G410,IF(COUNTIF(G410:$P410,G410)&gt;$R409,G410,$Q410),G410)</f>
        <v/>
      </c>
      <c r="BO410" s="34" t="str">
        <f>IF($Q410=H410,IF(COUNTIF(H410:$P410,H410)&gt;$R409,H410,$Q410),H410)</f>
        <v/>
      </c>
      <c r="BP410" s="34" t="str">
        <f>IF($Q410=I410,IF(COUNTIF(I410:$P410,I410)&gt;$R409,I410,$Q410),I410)</f>
        <v/>
      </c>
      <c r="BQ410" s="34" t="str">
        <f>IF($Q410=J410,IF(COUNTIF(J410:$P410,J410)&gt;$R409,J410,$Q410),J410)</f>
        <v/>
      </c>
      <c r="BR410" s="34" t="str">
        <f>IF($Q410=K410,IF(COUNTIF(K410:$P410,K410)&gt;$R409,K410,$Q410),K410)</f>
        <v/>
      </c>
      <c r="BS410" s="34" t="str">
        <f>IF($Q410=L410,IF(COUNTIF(L410:$P410,L410)&gt;$R409,L410,$Q410),L410)</f>
        <v/>
      </c>
      <c r="BT410" s="34" t="str">
        <f>IF($Q410=M410,IF(COUNTIF(M410:$P410,M410)&gt;$R409,M410,$Q410),M410)</f>
        <v/>
      </c>
      <c r="BU410" s="34" t="str">
        <f>IF($Q410=N410,IF(COUNTIF(N410:$P410,N410)&gt;$R409,N410,$Q410),N410)</f>
        <v/>
      </c>
      <c r="BV410" s="34" t="str">
        <f>IF($Q410=O410,IF(COUNTIF(O410:$P410,O410)&gt;$R409,O410,$Q410),O410)</f>
        <v/>
      </c>
      <c r="BW410" s="34" t="str">
        <f>IF($Q410=P410,IF(COUNTIF(P410:$P410,P410)&gt;$R409,P410,$Q410),P410)</f>
        <v/>
      </c>
      <c r="BX410" t="str">
        <f>IF(BX408&gt;0,BX408,BX409)</f>
        <v/>
      </c>
    </row>
    <row r="411" spans="1:76" ht="12.75" customHeight="1" x14ac:dyDescent="0.2">
      <c r="A411" s="347">
        <v>137</v>
      </c>
      <c r="B411" s="350"/>
      <c r="C411" s="344"/>
      <c r="D411" s="176" t="s">
        <v>38</v>
      </c>
      <c r="E411" s="252"/>
      <c r="F411" s="252"/>
      <c r="G411" s="252"/>
      <c r="H411" s="252"/>
      <c r="I411" s="252"/>
      <c r="J411" s="252"/>
      <c r="K411" s="252"/>
      <c r="L411" s="252"/>
      <c r="M411" s="175"/>
      <c r="N411" s="175"/>
      <c r="O411" s="175"/>
      <c r="P411" s="175"/>
      <c r="Q411" s="183" t="str">
        <f>IF(BK411="","",BX413)</f>
        <v/>
      </c>
      <c r="R411" s="172"/>
      <c r="S411" s="341" t="str">
        <f>IF((COUNTBLANK(E411:Q411)+COUNTBLANK(E412:Q412)+COUNTBLANK(E413:Q413))/3=COUNTBLANK(E411:Q411),"","Bitte alle drei Zeilen ausfüllen")</f>
        <v/>
      </c>
      <c r="W411">
        <f t="shared" ref="W411:AH411" si="744">IF(E411=4.5,E412,0)</f>
        <v>0</v>
      </c>
      <c r="X411">
        <f t="shared" si="744"/>
        <v>0</v>
      </c>
      <c r="Y411">
        <f t="shared" si="744"/>
        <v>0</v>
      </c>
      <c r="Z411">
        <f t="shared" si="744"/>
        <v>0</v>
      </c>
      <c r="AA411">
        <f t="shared" si="744"/>
        <v>0</v>
      </c>
      <c r="AB411">
        <f t="shared" si="744"/>
        <v>0</v>
      </c>
      <c r="AC411">
        <f t="shared" si="744"/>
        <v>0</v>
      </c>
      <c r="AD411">
        <f t="shared" si="744"/>
        <v>0</v>
      </c>
      <c r="AE411">
        <f t="shared" si="744"/>
        <v>0</v>
      </c>
      <c r="AF411">
        <f t="shared" si="744"/>
        <v>0</v>
      </c>
      <c r="AG411">
        <f t="shared" si="744"/>
        <v>0</v>
      </c>
      <c r="AH411">
        <f t="shared" si="744"/>
        <v>0</v>
      </c>
      <c r="AJ411">
        <f t="shared" ref="AJ411:AU411" si="745">IF(E411=4.5,1,0)</f>
        <v>0</v>
      </c>
      <c r="AK411">
        <f t="shared" si="745"/>
        <v>0</v>
      </c>
      <c r="AL411">
        <f t="shared" si="745"/>
        <v>0</v>
      </c>
      <c r="AM411">
        <f t="shared" si="745"/>
        <v>0</v>
      </c>
      <c r="AN411">
        <f t="shared" si="745"/>
        <v>0</v>
      </c>
      <c r="AO411">
        <f t="shared" si="745"/>
        <v>0</v>
      </c>
      <c r="AP411">
        <f t="shared" si="745"/>
        <v>0</v>
      </c>
      <c r="AQ411">
        <f t="shared" si="745"/>
        <v>0</v>
      </c>
      <c r="AR411">
        <f t="shared" si="745"/>
        <v>0</v>
      </c>
      <c r="AS411">
        <f t="shared" si="745"/>
        <v>0</v>
      </c>
      <c r="AT411">
        <f t="shared" si="745"/>
        <v>0</v>
      </c>
      <c r="AU411">
        <f t="shared" si="745"/>
        <v>0</v>
      </c>
      <c r="BK411" s="340" t="str">
        <f>IF(ISNA(HLOOKUP(MAX($AY412:$BJ412),$AY412:$BJ413,2,FALSE)),"",IF(R412&gt;0,IF(COUNTIF($AY412:$BJ412,MAX($AY412:$BJ412))&gt;1,HLOOKUP(MAX($AY412:$BJ412),$AY412:$BJ413,2),HLOOKUP(MAX($AY412:$BJ412),$AY412:$BJ413,2,FALSE)),""))</f>
        <v/>
      </c>
      <c r="BL411" s="34">
        <f>IF(E413="",0,IF($Q413=E413,IF(COUNTIF(E413:$P413,E413)&gt;$R412,E411,$Q411),E411))</f>
        <v>0</v>
      </c>
      <c r="BM411" s="34">
        <f>IF(F413="",0,IF($Q413=F413,IF(COUNTIF(F413:$P413,F413)&gt;$R412,F411,$Q411),F411))</f>
        <v>0</v>
      </c>
      <c r="BN411" s="34">
        <f>IF(G413="",0,IF($Q413=G413,IF(COUNTIF(G413:$P413,G413)&gt;$R412,G411,$Q411),G411))</f>
        <v>0</v>
      </c>
      <c r="BO411" s="34">
        <f>IF(H413="",0,IF($Q413=H413,IF(COUNTIF(H413:$P413,H413)&gt;$R412,H411,$Q411),H411))</f>
        <v>0</v>
      </c>
      <c r="BP411" s="34">
        <f>IF(I413="",0,IF($Q413=I413,IF(COUNTIF(I413:$P413,I413)&gt;$R412,I411,$Q411),I411))</f>
        <v>0</v>
      </c>
      <c r="BQ411" s="34">
        <f>IF(J413="",0,IF($Q413=J413,IF(COUNTIF(J413:$P413,J413)&gt;$R412,J411,$Q411),J411))</f>
        <v>0</v>
      </c>
      <c r="BR411" s="34">
        <f>IF(K413="",0,IF($Q413=K413,IF(COUNTIF(K413:$P413,K413)&gt;$R412,K411,$Q411),K411))</f>
        <v>0</v>
      </c>
      <c r="BS411" s="34">
        <f>IF(L413="",0,IF($Q413=L413,IF(COUNTIF(L413:$P413,L413)&gt;$R412,L411,$Q411),L411))</f>
        <v>0</v>
      </c>
      <c r="BT411" s="34">
        <f>IF(M413="",0,IF($Q413=M413,IF(COUNTIF(M413:$P413,M413)&gt;$R412,M411,$Q411),M411))</f>
        <v>0</v>
      </c>
      <c r="BU411" s="34">
        <f>IF(N413="",0,IF($Q413=N413,IF(COUNTIF(N413:$P413,N413)&gt;$R412,N411,$Q411),N411))</f>
        <v>0</v>
      </c>
      <c r="BV411" s="34">
        <f>IF(O413="",0,IF($Q413=O413,IF(COUNTIF(O413:$P413,O413)&gt;$R412,O411,$Q411),O411))</f>
        <v>0</v>
      </c>
      <c r="BW411" s="34">
        <f>IF(P413="",0,IF($Q413=P413,IF(COUNTIF(P413:$P413,P413)&gt;$R412,P411,$Q411),P411))</f>
        <v>0</v>
      </c>
      <c r="BX411">
        <f>IF(P411="",IF(O411="",IF(N411="",IF(M411="",IF(L411="",IF(K411="",IF(J411="",IF(I411="",H411,I411),J411),K411),L411),M411),N411),O411),P411)</f>
        <v>0</v>
      </c>
    </row>
    <row r="412" spans="1:76" ht="12.75" customHeight="1" x14ac:dyDescent="0.2">
      <c r="A412" s="348"/>
      <c r="B412" s="351"/>
      <c r="C412" s="345"/>
      <c r="D412" s="176" t="s">
        <v>42</v>
      </c>
      <c r="E412" s="252"/>
      <c r="F412" s="252"/>
      <c r="G412" s="252"/>
      <c r="H412" s="252"/>
      <c r="I412" s="252"/>
      <c r="J412" s="252"/>
      <c r="K412" s="252"/>
      <c r="L412" s="252"/>
      <c r="M412" s="175"/>
      <c r="N412" s="175"/>
      <c r="O412" s="175"/>
      <c r="P412" s="175"/>
      <c r="Q412" s="183"/>
      <c r="R412" s="35">
        <f>IF(R411&lt;15,0,IF(R411&lt;30,1,IF(R411&lt;45,2,3)))</f>
        <v>0</v>
      </c>
      <c r="S412" s="342"/>
      <c r="AY412" t="str">
        <f t="shared" ref="AY412:BJ412" si="746">IF(AY413="","",COUNTIF($E413:$P413,AY413))</f>
        <v/>
      </c>
      <c r="AZ412" t="str">
        <f t="shared" si="746"/>
        <v/>
      </c>
      <c r="BA412" t="str">
        <f t="shared" si="746"/>
        <v/>
      </c>
      <c r="BB412" t="str">
        <f t="shared" si="746"/>
        <v/>
      </c>
      <c r="BC412" t="str">
        <f t="shared" si="746"/>
        <v/>
      </c>
      <c r="BD412" t="str">
        <f t="shared" si="746"/>
        <v/>
      </c>
      <c r="BE412" t="str">
        <f t="shared" si="746"/>
        <v/>
      </c>
      <c r="BF412" t="str">
        <f t="shared" si="746"/>
        <v/>
      </c>
      <c r="BG412" t="str">
        <f t="shared" si="746"/>
        <v/>
      </c>
      <c r="BH412" t="str">
        <f t="shared" si="746"/>
        <v/>
      </c>
      <c r="BI412" t="str">
        <f t="shared" si="746"/>
        <v/>
      </c>
      <c r="BJ412" t="str">
        <f t="shared" si="746"/>
        <v/>
      </c>
      <c r="BK412" s="340"/>
      <c r="BL412" s="34">
        <f>IF($Q413=E413,IF(COUNTIF(E413:$P413,E413)&gt;$R412,E412,$Q412),E412)</f>
        <v>0</v>
      </c>
      <c r="BM412" s="34">
        <f>IF($Q413=F413,IF(COUNTIF(F413:$P413,F413)&gt;$R412,F412,$Q412),F412)</f>
        <v>0</v>
      </c>
      <c r="BN412" s="34">
        <f>IF($Q413=G413,IF(COUNTIF(G413:$P413,G413)&gt;$R412,G412,$Q412),G412)</f>
        <v>0</v>
      </c>
      <c r="BO412" s="34">
        <f>IF($Q413=H413,IF(COUNTIF(H413:$P413,H413)&gt;$R412,H412,$Q412),H412)</f>
        <v>0</v>
      </c>
      <c r="BP412" s="34">
        <f>IF($Q413=I413,IF(COUNTIF(I413:$P413,I413)&gt;$R412,I412,$Q412),I412)</f>
        <v>0</v>
      </c>
      <c r="BQ412" s="34">
        <f>IF($Q413=J413,IF(COUNTIF(J413:$P413,J413)&gt;$R412,J412,$Q412),J412)</f>
        <v>0</v>
      </c>
      <c r="BR412" s="34">
        <f>IF($Q413=K413,IF(COUNTIF(K413:$P413,K413)&gt;$R412,K412,$Q412),K412)</f>
        <v>0</v>
      </c>
      <c r="BS412" s="34">
        <f>IF($Q413=L413,IF(COUNTIF(L413:$P413,L413)&gt;$R412,L412,$Q412),L412)</f>
        <v>0</v>
      </c>
      <c r="BT412" s="34">
        <f>IF($Q413=M413,IF(COUNTIF(M413:$P413,M413)&gt;$R412,M412,$Q412),M412)</f>
        <v>0</v>
      </c>
      <c r="BU412" s="34">
        <f>IF($Q413=N413,IF(COUNTIF(N413:$P413,N413)&gt;$R412,N412,$Q412),N412)</f>
        <v>0</v>
      </c>
      <c r="BV412" s="34">
        <f>IF($Q413=O413,IF(COUNTIF(O413:$P413,O413)&gt;$R412,O412,$Q412),O412)</f>
        <v>0</v>
      </c>
      <c r="BW412" s="34">
        <f>IF($Q413=P413,IF(COUNTIF(P413:$P413,P413)&gt;$R412,P412,$Q412),P412)</f>
        <v>0</v>
      </c>
      <c r="BX412" t="str">
        <f>IF(BX411="",IF(G411="",IF(F411="",E411,F411),G411),"")</f>
        <v/>
      </c>
    </row>
    <row r="413" spans="1:76" ht="12.75" customHeight="1" x14ac:dyDescent="0.2">
      <c r="A413" s="349"/>
      <c r="B413" s="352"/>
      <c r="C413" s="346"/>
      <c r="D413" s="177" t="s">
        <v>44</v>
      </c>
      <c r="E413" s="252" t="str">
        <f t="shared" ref="E413:P413" si="747">IF(E411&gt;0,1,"")</f>
        <v/>
      </c>
      <c r="F413" s="252" t="str">
        <f t="shared" si="747"/>
        <v/>
      </c>
      <c r="G413" s="252" t="str">
        <f t="shared" si="747"/>
        <v/>
      </c>
      <c r="H413" s="252" t="str">
        <f t="shared" si="747"/>
        <v/>
      </c>
      <c r="I413" s="252" t="str">
        <f t="shared" si="747"/>
        <v/>
      </c>
      <c r="J413" s="252" t="str">
        <f t="shared" si="747"/>
        <v/>
      </c>
      <c r="K413" s="252" t="str">
        <f t="shared" si="747"/>
        <v/>
      </c>
      <c r="L413" s="252" t="str">
        <f t="shared" si="747"/>
        <v/>
      </c>
      <c r="M413" s="175" t="str">
        <f t="shared" si="747"/>
        <v/>
      </c>
      <c r="N413" s="175" t="str">
        <f t="shared" si="747"/>
        <v/>
      </c>
      <c r="O413" s="175" t="str">
        <f t="shared" si="747"/>
        <v/>
      </c>
      <c r="P413" s="175" t="str">
        <f t="shared" si="747"/>
        <v/>
      </c>
      <c r="Q413" s="184" t="str">
        <f>IF(BK411="","",BK411)</f>
        <v/>
      </c>
      <c r="R413" s="38" t="str">
        <f>IF(BK411="","",BK411)</f>
        <v/>
      </c>
      <c r="S413" s="343"/>
      <c r="AY413" t="str">
        <f>IF(E413="","",E413)</f>
        <v/>
      </c>
      <c r="AZ413" t="str">
        <f>IF(OR(E413=F413,COUNTIF($AY413:AY413,F413)&gt;0),"",F413)</f>
        <v/>
      </c>
      <c r="BA413" t="str">
        <f>IF(OR(F413=G413,COUNTIF($AY413:AZ413,G413)&gt;0),"",G413)</f>
        <v/>
      </c>
      <c r="BB413" t="str">
        <f>IF(OR(G413=H413,COUNTIF($AY413:BA413,H413)&gt;0),"",H413)</f>
        <v/>
      </c>
      <c r="BC413" t="str">
        <f>IF(OR(H413=I413,COUNTIF($AY413:BB413,I413)&gt;0),"",I413)</f>
        <v/>
      </c>
      <c r="BD413" t="str">
        <f>IF(OR(I413=J413,COUNTIF($AY413:BC413,J413)&gt;0),"",J413)</f>
        <v/>
      </c>
      <c r="BE413" t="str">
        <f>IF(OR(J413=K413,COUNTIF($AY413:BD413,K413)&gt;0),"",K413)</f>
        <v/>
      </c>
      <c r="BF413" t="str">
        <f>IF(OR(K413=L413,COUNTIF($AY413:BE413,L413)&gt;0),"",L413)</f>
        <v/>
      </c>
      <c r="BG413" t="str">
        <f>IF(OR(L413=M413,COUNTIF($AY413:BF413,M413)&gt;0),"",M413)</f>
        <v/>
      </c>
      <c r="BH413" t="str">
        <f>IF(OR(M413=N413,COUNTIF($AY413:BG413,N413)&gt;0),"",N413)</f>
        <v/>
      </c>
      <c r="BI413" t="str">
        <f>IF(OR(N413=O413,COUNTIF($AY413:BH413,O413)&gt;0),"",O413)</f>
        <v/>
      </c>
      <c r="BJ413" t="str">
        <f>IF(OR(O413=P413,COUNTIF($AY413:BI413,P413)&gt;0),"",P413)</f>
        <v/>
      </c>
      <c r="BK413" s="340"/>
      <c r="BL413" s="34" t="str">
        <f>IF($Q413=E413,IF(COUNTIF(E413:$P413,E413)&gt;$R412,E413,$Q413),E413)</f>
        <v/>
      </c>
      <c r="BM413" s="34" t="str">
        <f>IF($Q413=F413,IF(COUNTIF(F413:$P413,F413)&gt;$R412,F413,$Q413),F413)</f>
        <v/>
      </c>
      <c r="BN413" s="34" t="str">
        <f>IF($Q413=G413,IF(COUNTIF(G413:$P413,G413)&gt;$R412,G413,$Q413),G413)</f>
        <v/>
      </c>
      <c r="BO413" s="34" t="str">
        <f>IF($Q413=H413,IF(COUNTIF(H413:$P413,H413)&gt;$R412,H413,$Q413),H413)</f>
        <v/>
      </c>
      <c r="BP413" s="34" t="str">
        <f>IF($Q413=I413,IF(COUNTIF(I413:$P413,I413)&gt;$R412,I413,$Q413),I413)</f>
        <v/>
      </c>
      <c r="BQ413" s="34" t="str">
        <f>IF($Q413=J413,IF(COUNTIF(J413:$P413,J413)&gt;$R412,J413,$Q413),J413)</f>
        <v/>
      </c>
      <c r="BR413" s="34" t="str">
        <f>IF($Q413=K413,IF(COUNTIF(K413:$P413,K413)&gt;$R412,K413,$Q413),K413)</f>
        <v/>
      </c>
      <c r="BS413" s="34" t="str">
        <f>IF($Q413=L413,IF(COUNTIF(L413:$P413,L413)&gt;$R412,L413,$Q413),L413)</f>
        <v/>
      </c>
      <c r="BT413" s="34" t="str">
        <f>IF($Q413=M413,IF(COUNTIF(M413:$P413,M413)&gt;$R412,M413,$Q413),M413)</f>
        <v/>
      </c>
      <c r="BU413" s="34" t="str">
        <f>IF($Q413=N413,IF(COUNTIF(N413:$P413,N413)&gt;$R412,N413,$Q413),N413)</f>
        <v/>
      </c>
      <c r="BV413" s="34" t="str">
        <f>IF($Q413=O413,IF(COUNTIF(O413:$P413,O413)&gt;$R412,O413,$Q413),O413)</f>
        <v/>
      </c>
      <c r="BW413" s="34" t="str">
        <f>IF($Q413=P413,IF(COUNTIF(P413:$P413,P413)&gt;$R412,P413,$Q413),P413)</f>
        <v/>
      </c>
      <c r="BX413" t="str">
        <f>IF(BX411&gt;0,BX411,BX412)</f>
        <v/>
      </c>
    </row>
    <row r="414" spans="1:76" ht="12.75" customHeight="1" x14ac:dyDescent="0.2">
      <c r="A414" s="347">
        <v>138</v>
      </c>
      <c r="B414" s="350"/>
      <c r="C414" s="344"/>
      <c r="D414" s="176" t="s">
        <v>38</v>
      </c>
      <c r="E414" s="252"/>
      <c r="F414" s="252"/>
      <c r="G414" s="252"/>
      <c r="H414" s="252"/>
      <c r="I414" s="252"/>
      <c r="J414" s="252"/>
      <c r="K414" s="252"/>
      <c r="L414" s="252"/>
      <c r="M414" s="175"/>
      <c r="N414" s="175"/>
      <c r="O414" s="175"/>
      <c r="P414" s="175"/>
      <c r="Q414" s="183" t="str">
        <f>IF(BK414="","",BX416)</f>
        <v/>
      </c>
      <c r="R414" s="172"/>
      <c r="S414" s="341" t="str">
        <f>IF((COUNTBLANK(E414:Q414)+COUNTBLANK(E415:Q415)+COUNTBLANK(E416:Q416))/3=COUNTBLANK(E414:Q414),"","Bitte alle drei Zeilen ausfüllen")</f>
        <v/>
      </c>
      <c r="W414">
        <f t="shared" ref="W414:AH414" si="748">IF(E414=4.5,E415,0)</f>
        <v>0</v>
      </c>
      <c r="X414">
        <f t="shared" si="748"/>
        <v>0</v>
      </c>
      <c r="Y414">
        <f t="shared" si="748"/>
        <v>0</v>
      </c>
      <c r="Z414">
        <f t="shared" si="748"/>
        <v>0</v>
      </c>
      <c r="AA414">
        <f t="shared" si="748"/>
        <v>0</v>
      </c>
      <c r="AB414">
        <f t="shared" si="748"/>
        <v>0</v>
      </c>
      <c r="AC414">
        <f t="shared" si="748"/>
        <v>0</v>
      </c>
      <c r="AD414">
        <f t="shared" si="748"/>
        <v>0</v>
      </c>
      <c r="AE414">
        <f t="shared" si="748"/>
        <v>0</v>
      </c>
      <c r="AF414">
        <f t="shared" si="748"/>
        <v>0</v>
      </c>
      <c r="AG414">
        <f t="shared" si="748"/>
        <v>0</v>
      </c>
      <c r="AH414">
        <f t="shared" si="748"/>
        <v>0</v>
      </c>
      <c r="AJ414">
        <f t="shared" ref="AJ414:AU414" si="749">IF(E414=4.5,1,0)</f>
        <v>0</v>
      </c>
      <c r="AK414">
        <f t="shared" si="749"/>
        <v>0</v>
      </c>
      <c r="AL414">
        <f t="shared" si="749"/>
        <v>0</v>
      </c>
      <c r="AM414">
        <f t="shared" si="749"/>
        <v>0</v>
      </c>
      <c r="AN414">
        <f t="shared" si="749"/>
        <v>0</v>
      </c>
      <c r="AO414">
        <f t="shared" si="749"/>
        <v>0</v>
      </c>
      <c r="AP414">
        <f t="shared" si="749"/>
        <v>0</v>
      </c>
      <c r="AQ414">
        <f t="shared" si="749"/>
        <v>0</v>
      </c>
      <c r="AR414">
        <f t="shared" si="749"/>
        <v>0</v>
      </c>
      <c r="AS414">
        <f t="shared" si="749"/>
        <v>0</v>
      </c>
      <c r="AT414">
        <f t="shared" si="749"/>
        <v>0</v>
      </c>
      <c r="AU414">
        <f t="shared" si="749"/>
        <v>0</v>
      </c>
      <c r="BK414" s="340" t="str">
        <f>IF(ISNA(HLOOKUP(MAX($AY415:$BJ415),$AY415:$BJ416,2,FALSE)),"",IF(R415&gt;0,IF(COUNTIF($AY415:$BJ415,MAX($AY415:$BJ415))&gt;1,HLOOKUP(MAX($AY415:$BJ415),$AY415:$BJ416,2),HLOOKUP(MAX($AY415:$BJ415),$AY415:$BJ416,2,FALSE)),""))</f>
        <v/>
      </c>
      <c r="BL414" s="34">
        <f>IF(E416="",0,IF($Q416=E416,IF(COUNTIF(E416:$P416,E416)&gt;$R415,E414,$Q414),E414))</f>
        <v>0</v>
      </c>
      <c r="BM414" s="34">
        <f>IF(F416="",0,IF($Q416=F416,IF(COUNTIF(F416:$P416,F416)&gt;$R415,F414,$Q414),F414))</f>
        <v>0</v>
      </c>
      <c r="BN414" s="34">
        <f>IF(G416="",0,IF($Q416=G416,IF(COUNTIF(G416:$P416,G416)&gt;$R415,G414,$Q414),G414))</f>
        <v>0</v>
      </c>
      <c r="BO414" s="34">
        <f>IF(H416="",0,IF($Q416=H416,IF(COUNTIF(H416:$P416,H416)&gt;$R415,H414,$Q414),H414))</f>
        <v>0</v>
      </c>
      <c r="BP414" s="34">
        <f>IF(I416="",0,IF($Q416=I416,IF(COUNTIF(I416:$P416,I416)&gt;$R415,I414,$Q414),I414))</f>
        <v>0</v>
      </c>
      <c r="BQ414" s="34">
        <f>IF(J416="",0,IF($Q416=J416,IF(COUNTIF(J416:$P416,J416)&gt;$R415,J414,$Q414),J414))</f>
        <v>0</v>
      </c>
      <c r="BR414" s="34">
        <f>IF(K416="",0,IF($Q416=K416,IF(COUNTIF(K416:$P416,K416)&gt;$R415,K414,$Q414),K414))</f>
        <v>0</v>
      </c>
      <c r="BS414" s="34">
        <f>IF(L416="",0,IF($Q416=L416,IF(COUNTIF(L416:$P416,L416)&gt;$R415,L414,$Q414),L414))</f>
        <v>0</v>
      </c>
      <c r="BT414" s="34">
        <f>IF(M416="",0,IF($Q416=M416,IF(COUNTIF(M416:$P416,M416)&gt;$R415,M414,$Q414),M414))</f>
        <v>0</v>
      </c>
      <c r="BU414" s="34">
        <f>IF(N416="",0,IF($Q416=N416,IF(COUNTIF(N416:$P416,N416)&gt;$R415,N414,$Q414),N414))</f>
        <v>0</v>
      </c>
      <c r="BV414" s="34">
        <f>IF(O416="",0,IF($Q416=O416,IF(COUNTIF(O416:$P416,O416)&gt;$R415,O414,$Q414),O414))</f>
        <v>0</v>
      </c>
      <c r="BW414" s="34">
        <f>IF(P416="",0,IF($Q416=P416,IF(COUNTIF(P416:$P416,P416)&gt;$R415,P414,$Q414),P414))</f>
        <v>0</v>
      </c>
      <c r="BX414">
        <f>IF(P414="",IF(O414="",IF(N414="",IF(M414="",IF(L414="",IF(K414="",IF(J414="",IF(I414="",H414,I414),J414),K414),L414),M414),N414),O414),P414)</f>
        <v>0</v>
      </c>
    </row>
    <row r="415" spans="1:76" ht="12.75" customHeight="1" x14ac:dyDescent="0.2">
      <c r="A415" s="348"/>
      <c r="B415" s="351"/>
      <c r="C415" s="345"/>
      <c r="D415" s="176" t="s">
        <v>42</v>
      </c>
      <c r="E415" s="252"/>
      <c r="F415" s="252"/>
      <c r="G415" s="252"/>
      <c r="H415" s="252"/>
      <c r="I415" s="252"/>
      <c r="J415" s="252"/>
      <c r="K415" s="252"/>
      <c r="L415" s="252"/>
      <c r="M415" s="175"/>
      <c r="N415" s="175"/>
      <c r="O415" s="175"/>
      <c r="P415" s="175"/>
      <c r="Q415" s="183"/>
      <c r="R415" s="35">
        <f>IF(R414&lt;15,0,IF(R414&lt;30,1,IF(R414&lt;45,2,3)))</f>
        <v>0</v>
      </c>
      <c r="S415" s="342"/>
      <c r="AY415" t="str">
        <f t="shared" ref="AY415:BJ415" si="750">IF(AY416="","",COUNTIF($E416:$P416,AY416))</f>
        <v/>
      </c>
      <c r="AZ415" t="str">
        <f t="shared" si="750"/>
        <v/>
      </c>
      <c r="BA415" t="str">
        <f t="shared" si="750"/>
        <v/>
      </c>
      <c r="BB415" t="str">
        <f t="shared" si="750"/>
        <v/>
      </c>
      <c r="BC415" t="str">
        <f t="shared" si="750"/>
        <v/>
      </c>
      <c r="BD415" t="str">
        <f t="shared" si="750"/>
        <v/>
      </c>
      <c r="BE415" t="str">
        <f t="shared" si="750"/>
        <v/>
      </c>
      <c r="BF415" t="str">
        <f t="shared" si="750"/>
        <v/>
      </c>
      <c r="BG415" t="str">
        <f t="shared" si="750"/>
        <v/>
      </c>
      <c r="BH415" t="str">
        <f t="shared" si="750"/>
        <v/>
      </c>
      <c r="BI415" t="str">
        <f t="shared" si="750"/>
        <v/>
      </c>
      <c r="BJ415" t="str">
        <f t="shared" si="750"/>
        <v/>
      </c>
      <c r="BK415" s="340"/>
      <c r="BL415" s="34">
        <f>IF($Q416=E416,IF(COUNTIF(E416:$P416,E416)&gt;$R415,E415,$Q415),E415)</f>
        <v>0</v>
      </c>
      <c r="BM415" s="34">
        <f>IF($Q416=F416,IF(COUNTIF(F416:$P416,F416)&gt;$R415,F415,$Q415),F415)</f>
        <v>0</v>
      </c>
      <c r="BN415" s="34">
        <f>IF($Q416=G416,IF(COUNTIF(G416:$P416,G416)&gt;$R415,G415,$Q415),G415)</f>
        <v>0</v>
      </c>
      <c r="BO415" s="34">
        <f>IF($Q416=H416,IF(COUNTIF(H416:$P416,H416)&gt;$R415,H415,$Q415),H415)</f>
        <v>0</v>
      </c>
      <c r="BP415" s="34">
        <f>IF($Q416=I416,IF(COUNTIF(I416:$P416,I416)&gt;$R415,I415,$Q415),I415)</f>
        <v>0</v>
      </c>
      <c r="BQ415" s="34">
        <f>IF($Q416=J416,IF(COUNTIF(J416:$P416,J416)&gt;$R415,J415,$Q415),J415)</f>
        <v>0</v>
      </c>
      <c r="BR415" s="34">
        <f>IF($Q416=K416,IF(COUNTIF(K416:$P416,K416)&gt;$R415,K415,$Q415),K415)</f>
        <v>0</v>
      </c>
      <c r="BS415" s="34">
        <f>IF($Q416=L416,IF(COUNTIF(L416:$P416,L416)&gt;$R415,L415,$Q415),L415)</f>
        <v>0</v>
      </c>
      <c r="BT415" s="34">
        <f>IF($Q416=M416,IF(COUNTIF(M416:$P416,M416)&gt;$R415,M415,$Q415),M415)</f>
        <v>0</v>
      </c>
      <c r="BU415" s="34">
        <f>IF($Q416=N416,IF(COUNTIF(N416:$P416,N416)&gt;$R415,N415,$Q415),N415)</f>
        <v>0</v>
      </c>
      <c r="BV415" s="34">
        <f>IF($Q416=O416,IF(COUNTIF(O416:$P416,O416)&gt;$R415,O415,$Q415),O415)</f>
        <v>0</v>
      </c>
      <c r="BW415" s="34">
        <f>IF($Q416=P416,IF(COUNTIF(P416:$P416,P416)&gt;$R415,P415,$Q415),P415)</f>
        <v>0</v>
      </c>
      <c r="BX415" t="str">
        <f>IF(BX414="",IF(G414="",IF(F414="",E414,F414),G414),"")</f>
        <v/>
      </c>
    </row>
    <row r="416" spans="1:76" ht="12.75" customHeight="1" x14ac:dyDescent="0.2">
      <c r="A416" s="349"/>
      <c r="B416" s="352"/>
      <c r="C416" s="346"/>
      <c r="D416" s="177" t="s">
        <v>44</v>
      </c>
      <c r="E416" s="252" t="str">
        <f t="shared" ref="E416:P416" si="751">IF(E414&gt;0,1,"")</f>
        <v/>
      </c>
      <c r="F416" s="252" t="str">
        <f t="shared" si="751"/>
        <v/>
      </c>
      <c r="G416" s="252" t="str">
        <f t="shared" si="751"/>
        <v/>
      </c>
      <c r="H416" s="252" t="str">
        <f t="shared" si="751"/>
        <v/>
      </c>
      <c r="I416" s="252" t="str">
        <f t="shared" si="751"/>
        <v/>
      </c>
      <c r="J416" s="252" t="str">
        <f t="shared" si="751"/>
        <v/>
      </c>
      <c r="K416" s="252" t="str">
        <f t="shared" si="751"/>
        <v/>
      </c>
      <c r="L416" s="252" t="str">
        <f t="shared" si="751"/>
        <v/>
      </c>
      <c r="M416" s="175" t="str">
        <f t="shared" si="751"/>
        <v/>
      </c>
      <c r="N416" s="175" t="str">
        <f t="shared" si="751"/>
        <v/>
      </c>
      <c r="O416" s="175" t="str">
        <f t="shared" si="751"/>
        <v/>
      </c>
      <c r="P416" s="175" t="str">
        <f t="shared" si="751"/>
        <v/>
      </c>
      <c r="Q416" s="184" t="str">
        <f>IF(BK414="","",BK414)</f>
        <v/>
      </c>
      <c r="R416" s="38" t="str">
        <f>IF(BK414="","",BK414)</f>
        <v/>
      </c>
      <c r="S416" s="343"/>
      <c r="AY416" t="str">
        <f>IF(E416="","",E416)</f>
        <v/>
      </c>
      <c r="AZ416" t="str">
        <f>IF(OR(E416=F416,COUNTIF($AY416:AY416,F416)&gt;0),"",F416)</f>
        <v/>
      </c>
      <c r="BA416" t="str">
        <f>IF(OR(F416=G416,COUNTIF($AY416:AZ416,G416)&gt;0),"",G416)</f>
        <v/>
      </c>
      <c r="BB416" t="str">
        <f>IF(OR(G416=H416,COUNTIF($AY416:BA416,H416)&gt;0),"",H416)</f>
        <v/>
      </c>
      <c r="BC416" t="str">
        <f>IF(OR(H416=I416,COUNTIF($AY416:BB416,I416)&gt;0),"",I416)</f>
        <v/>
      </c>
      <c r="BD416" t="str">
        <f>IF(OR(I416=J416,COUNTIF($AY416:BC416,J416)&gt;0),"",J416)</f>
        <v/>
      </c>
      <c r="BE416" t="str">
        <f>IF(OR(J416=K416,COUNTIF($AY416:BD416,K416)&gt;0),"",K416)</f>
        <v/>
      </c>
      <c r="BF416" t="str">
        <f>IF(OR(K416=L416,COUNTIF($AY416:BE416,L416)&gt;0),"",L416)</f>
        <v/>
      </c>
      <c r="BG416" t="str">
        <f>IF(OR(L416=M416,COUNTIF($AY416:BF416,M416)&gt;0),"",M416)</f>
        <v/>
      </c>
      <c r="BH416" t="str">
        <f>IF(OR(M416=N416,COUNTIF($AY416:BG416,N416)&gt;0),"",N416)</f>
        <v/>
      </c>
      <c r="BI416" t="str">
        <f>IF(OR(N416=O416,COUNTIF($AY416:BH416,O416)&gt;0),"",O416)</f>
        <v/>
      </c>
      <c r="BJ416" t="str">
        <f>IF(OR(O416=P416,COUNTIF($AY416:BI416,P416)&gt;0),"",P416)</f>
        <v/>
      </c>
      <c r="BK416" s="340"/>
      <c r="BL416" s="34" t="str">
        <f>IF($Q416=E416,IF(COUNTIF(E416:$P416,E416)&gt;$R415,E416,$Q416),E416)</f>
        <v/>
      </c>
      <c r="BM416" s="34" t="str">
        <f>IF($Q416=F416,IF(COUNTIF(F416:$P416,F416)&gt;$R415,F416,$Q416),F416)</f>
        <v/>
      </c>
      <c r="BN416" s="34" t="str">
        <f>IF($Q416=G416,IF(COUNTIF(G416:$P416,G416)&gt;$R415,G416,$Q416),G416)</f>
        <v/>
      </c>
      <c r="BO416" s="34" t="str">
        <f>IF($Q416=H416,IF(COUNTIF(H416:$P416,H416)&gt;$R415,H416,$Q416),H416)</f>
        <v/>
      </c>
      <c r="BP416" s="34" t="str">
        <f>IF($Q416=I416,IF(COUNTIF(I416:$P416,I416)&gt;$R415,I416,$Q416),I416)</f>
        <v/>
      </c>
      <c r="BQ416" s="34" t="str">
        <f>IF($Q416=J416,IF(COUNTIF(J416:$P416,J416)&gt;$R415,J416,$Q416),J416)</f>
        <v/>
      </c>
      <c r="BR416" s="34" t="str">
        <f>IF($Q416=K416,IF(COUNTIF(K416:$P416,K416)&gt;$R415,K416,$Q416),K416)</f>
        <v/>
      </c>
      <c r="BS416" s="34" t="str">
        <f>IF($Q416=L416,IF(COUNTIF(L416:$P416,L416)&gt;$R415,L416,$Q416),L416)</f>
        <v/>
      </c>
      <c r="BT416" s="34" t="str">
        <f>IF($Q416=M416,IF(COUNTIF(M416:$P416,M416)&gt;$R415,M416,$Q416),M416)</f>
        <v/>
      </c>
      <c r="BU416" s="34" t="str">
        <f>IF($Q416=N416,IF(COUNTIF(N416:$P416,N416)&gt;$R415,N416,$Q416),N416)</f>
        <v/>
      </c>
      <c r="BV416" s="34" t="str">
        <f>IF($Q416=O416,IF(COUNTIF(O416:$P416,O416)&gt;$R415,O416,$Q416),O416)</f>
        <v/>
      </c>
      <c r="BW416" s="34" t="str">
        <f>IF($Q416=P416,IF(COUNTIF(P416:$P416,P416)&gt;$R415,P416,$Q416),P416)</f>
        <v/>
      </c>
      <c r="BX416" t="str">
        <f>IF(BX414&gt;0,BX414,BX415)</f>
        <v/>
      </c>
    </row>
    <row r="417" spans="1:76" ht="12.75" customHeight="1" x14ac:dyDescent="0.2">
      <c r="A417" s="347">
        <v>139</v>
      </c>
      <c r="B417" s="350"/>
      <c r="C417" s="344"/>
      <c r="D417" s="176" t="s">
        <v>38</v>
      </c>
      <c r="E417" s="252"/>
      <c r="F417" s="252"/>
      <c r="G417" s="252"/>
      <c r="H417" s="252"/>
      <c r="I417" s="252"/>
      <c r="J417" s="252"/>
      <c r="K417" s="252"/>
      <c r="L417" s="252"/>
      <c r="M417" s="175"/>
      <c r="N417" s="175"/>
      <c r="O417" s="175"/>
      <c r="P417" s="175"/>
      <c r="Q417" s="183" t="str">
        <f>IF(BK417="","",BX419)</f>
        <v/>
      </c>
      <c r="R417" s="172"/>
      <c r="S417" s="341" t="str">
        <f>IF((COUNTBLANK(E417:Q417)+COUNTBLANK(E418:Q418)+COUNTBLANK(E419:Q419))/3=COUNTBLANK(E417:Q417),"","Bitte alle drei Zeilen ausfüllen")</f>
        <v/>
      </c>
      <c r="W417">
        <f t="shared" ref="W417:AH417" si="752">IF(E417=4.5,E418,0)</f>
        <v>0</v>
      </c>
      <c r="X417">
        <f t="shared" si="752"/>
        <v>0</v>
      </c>
      <c r="Y417">
        <f t="shared" si="752"/>
        <v>0</v>
      </c>
      <c r="Z417">
        <f t="shared" si="752"/>
        <v>0</v>
      </c>
      <c r="AA417">
        <f t="shared" si="752"/>
        <v>0</v>
      </c>
      <c r="AB417">
        <f t="shared" si="752"/>
        <v>0</v>
      </c>
      <c r="AC417">
        <f t="shared" si="752"/>
        <v>0</v>
      </c>
      <c r="AD417">
        <f t="shared" si="752"/>
        <v>0</v>
      </c>
      <c r="AE417">
        <f t="shared" si="752"/>
        <v>0</v>
      </c>
      <c r="AF417">
        <f t="shared" si="752"/>
        <v>0</v>
      </c>
      <c r="AG417">
        <f t="shared" si="752"/>
        <v>0</v>
      </c>
      <c r="AH417">
        <f t="shared" si="752"/>
        <v>0</v>
      </c>
      <c r="AJ417">
        <f t="shared" ref="AJ417:AU417" si="753">IF(E417=4.5,1,0)</f>
        <v>0</v>
      </c>
      <c r="AK417">
        <f t="shared" si="753"/>
        <v>0</v>
      </c>
      <c r="AL417">
        <f t="shared" si="753"/>
        <v>0</v>
      </c>
      <c r="AM417">
        <f t="shared" si="753"/>
        <v>0</v>
      </c>
      <c r="AN417">
        <f t="shared" si="753"/>
        <v>0</v>
      </c>
      <c r="AO417">
        <f t="shared" si="753"/>
        <v>0</v>
      </c>
      <c r="AP417">
        <f t="shared" si="753"/>
        <v>0</v>
      </c>
      <c r="AQ417">
        <f t="shared" si="753"/>
        <v>0</v>
      </c>
      <c r="AR417">
        <f t="shared" si="753"/>
        <v>0</v>
      </c>
      <c r="AS417">
        <f t="shared" si="753"/>
        <v>0</v>
      </c>
      <c r="AT417">
        <f t="shared" si="753"/>
        <v>0</v>
      </c>
      <c r="AU417">
        <f t="shared" si="753"/>
        <v>0</v>
      </c>
      <c r="BK417" s="340" t="str">
        <f>IF(ISNA(HLOOKUP(MAX($AY418:$BJ418),$AY418:$BJ419,2,FALSE)),"",IF(R418&gt;0,IF(COUNTIF($AY418:$BJ418,MAX($AY418:$BJ418))&gt;1,HLOOKUP(MAX($AY418:$BJ418),$AY418:$BJ419,2),HLOOKUP(MAX($AY418:$BJ418),$AY418:$BJ419,2,FALSE)),""))</f>
        <v/>
      </c>
      <c r="BL417" s="34">
        <f>IF(E419="",0,IF($Q419=E419,IF(COUNTIF(E419:$P419,E419)&gt;$R418,E417,$Q417),E417))</f>
        <v>0</v>
      </c>
      <c r="BM417" s="34">
        <f>IF(F419="",0,IF($Q419=F419,IF(COUNTIF(F419:$P419,F419)&gt;$R418,F417,$Q417),F417))</f>
        <v>0</v>
      </c>
      <c r="BN417" s="34">
        <f>IF(G419="",0,IF($Q419=G419,IF(COUNTIF(G419:$P419,G419)&gt;$R418,G417,$Q417),G417))</f>
        <v>0</v>
      </c>
      <c r="BO417" s="34">
        <f>IF(H419="",0,IF($Q419=H419,IF(COUNTIF(H419:$P419,H419)&gt;$R418,H417,$Q417),H417))</f>
        <v>0</v>
      </c>
      <c r="BP417" s="34">
        <f>IF(I419="",0,IF($Q419=I419,IF(COUNTIF(I419:$P419,I419)&gt;$R418,I417,$Q417),I417))</f>
        <v>0</v>
      </c>
      <c r="BQ417" s="34">
        <f>IF(J419="",0,IF($Q419=J419,IF(COUNTIF(J419:$P419,J419)&gt;$R418,J417,$Q417),J417))</f>
        <v>0</v>
      </c>
      <c r="BR417" s="34">
        <f>IF(K419="",0,IF($Q419=K419,IF(COUNTIF(K419:$P419,K419)&gt;$R418,K417,$Q417),K417))</f>
        <v>0</v>
      </c>
      <c r="BS417" s="34">
        <f>IF(L419="",0,IF($Q419=L419,IF(COUNTIF(L419:$P419,L419)&gt;$R418,L417,$Q417),L417))</f>
        <v>0</v>
      </c>
      <c r="BT417" s="34">
        <f>IF(M419="",0,IF($Q419=M419,IF(COUNTIF(M419:$P419,M419)&gt;$R418,M417,$Q417),M417))</f>
        <v>0</v>
      </c>
      <c r="BU417" s="34">
        <f>IF(N419="",0,IF($Q419=N419,IF(COUNTIF(N419:$P419,N419)&gt;$R418,N417,$Q417),N417))</f>
        <v>0</v>
      </c>
      <c r="BV417" s="34">
        <f>IF(O419="",0,IF($Q419=O419,IF(COUNTIF(O419:$P419,O419)&gt;$R418,O417,$Q417),O417))</f>
        <v>0</v>
      </c>
      <c r="BW417" s="34">
        <f>IF(P419="",0,IF($Q419=P419,IF(COUNTIF(P419:$P419,P419)&gt;$R418,P417,$Q417),P417))</f>
        <v>0</v>
      </c>
      <c r="BX417">
        <f>IF(P417="",IF(O417="",IF(N417="",IF(M417="",IF(L417="",IF(K417="",IF(J417="",IF(I417="",H417,I417),J417),K417),L417),M417),N417),O417),P417)</f>
        <v>0</v>
      </c>
    </row>
    <row r="418" spans="1:76" ht="12.75" customHeight="1" x14ac:dyDescent="0.2">
      <c r="A418" s="348"/>
      <c r="B418" s="351"/>
      <c r="C418" s="345"/>
      <c r="D418" s="176" t="s">
        <v>42</v>
      </c>
      <c r="E418" s="252"/>
      <c r="F418" s="252"/>
      <c r="G418" s="252"/>
      <c r="H418" s="252"/>
      <c r="I418" s="252"/>
      <c r="J418" s="252"/>
      <c r="K418" s="252"/>
      <c r="L418" s="252"/>
      <c r="M418" s="175"/>
      <c r="N418" s="175"/>
      <c r="O418" s="175"/>
      <c r="P418" s="175"/>
      <c r="Q418" s="183"/>
      <c r="R418" s="35">
        <f>IF(R417&lt;15,0,IF(R417&lt;30,1,IF(R417&lt;45,2,3)))</f>
        <v>0</v>
      </c>
      <c r="S418" s="342"/>
      <c r="AY418" t="str">
        <f t="shared" ref="AY418:BJ418" si="754">IF(AY419="","",COUNTIF($E419:$P419,AY419))</f>
        <v/>
      </c>
      <c r="AZ418" t="str">
        <f t="shared" si="754"/>
        <v/>
      </c>
      <c r="BA418" t="str">
        <f t="shared" si="754"/>
        <v/>
      </c>
      <c r="BB418" t="str">
        <f t="shared" si="754"/>
        <v/>
      </c>
      <c r="BC418" t="str">
        <f t="shared" si="754"/>
        <v/>
      </c>
      <c r="BD418" t="str">
        <f t="shared" si="754"/>
        <v/>
      </c>
      <c r="BE418" t="str">
        <f t="shared" si="754"/>
        <v/>
      </c>
      <c r="BF418" t="str">
        <f t="shared" si="754"/>
        <v/>
      </c>
      <c r="BG418" t="str">
        <f t="shared" si="754"/>
        <v/>
      </c>
      <c r="BH418" t="str">
        <f t="shared" si="754"/>
        <v/>
      </c>
      <c r="BI418" t="str">
        <f t="shared" si="754"/>
        <v/>
      </c>
      <c r="BJ418" t="str">
        <f t="shared" si="754"/>
        <v/>
      </c>
      <c r="BK418" s="340"/>
      <c r="BL418" s="34">
        <f>IF($Q419=E419,IF(COUNTIF(E419:$P419,E419)&gt;$R418,E418,$Q418),E418)</f>
        <v>0</v>
      </c>
      <c r="BM418" s="34">
        <f>IF($Q419=F419,IF(COUNTIF(F419:$P419,F419)&gt;$R418,F418,$Q418),F418)</f>
        <v>0</v>
      </c>
      <c r="BN418" s="34">
        <f>IF($Q419=G419,IF(COUNTIF(G419:$P419,G419)&gt;$R418,G418,$Q418),G418)</f>
        <v>0</v>
      </c>
      <c r="BO418" s="34">
        <f>IF($Q419=H419,IF(COUNTIF(H419:$P419,H419)&gt;$R418,H418,$Q418),H418)</f>
        <v>0</v>
      </c>
      <c r="BP418" s="34">
        <f>IF($Q419=I419,IF(COUNTIF(I419:$P419,I419)&gt;$R418,I418,$Q418),I418)</f>
        <v>0</v>
      </c>
      <c r="BQ418" s="34">
        <f>IF($Q419=J419,IF(COUNTIF(J419:$P419,J419)&gt;$R418,J418,$Q418),J418)</f>
        <v>0</v>
      </c>
      <c r="BR418" s="34">
        <f>IF($Q419=K419,IF(COUNTIF(K419:$P419,K419)&gt;$R418,K418,$Q418),K418)</f>
        <v>0</v>
      </c>
      <c r="BS418" s="34">
        <f>IF($Q419=L419,IF(COUNTIF(L419:$P419,L419)&gt;$R418,L418,$Q418),L418)</f>
        <v>0</v>
      </c>
      <c r="BT418" s="34">
        <f>IF($Q419=M419,IF(COUNTIF(M419:$P419,M419)&gt;$R418,M418,$Q418),M418)</f>
        <v>0</v>
      </c>
      <c r="BU418" s="34">
        <f>IF($Q419=N419,IF(COUNTIF(N419:$P419,N419)&gt;$R418,N418,$Q418),N418)</f>
        <v>0</v>
      </c>
      <c r="BV418" s="34">
        <f>IF($Q419=O419,IF(COUNTIF(O419:$P419,O419)&gt;$R418,O418,$Q418),O418)</f>
        <v>0</v>
      </c>
      <c r="BW418" s="34">
        <f>IF($Q419=P419,IF(COUNTIF(P419:$P419,P419)&gt;$R418,P418,$Q418),P418)</f>
        <v>0</v>
      </c>
      <c r="BX418" t="str">
        <f>IF(BX417="",IF(G417="",IF(F417="",E417,F417),G417),"")</f>
        <v/>
      </c>
    </row>
    <row r="419" spans="1:76" ht="12.75" customHeight="1" x14ac:dyDescent="0.2">
      <c r="A419" s="349"/>
      <c r="B419" s="352"/>
      <c r="C419" s="346"/>
      <c r="D419" s="177" t="s">
        <v>44</v>
      </c>
      <c r="E419" s="252" t="str">
        <f t="shared" ref="E419:P419" si="755">IF(E417&gt;0,1,"")</f>
        <v/>
      </c>
      <c r="F419" s="252" t="str">
        <f t="shared" si="755"/>
        <v/>
      </c>
      <c r="G419" s="252" t="str">
        <f t="shared" si="755"/>
        <v/>
      </c>
      <c r="H419" s="252" t="str">
        <f t="shared" si="755"/>
        <v/>
      </c>
      <c r="I419" s="252" t="str">
        <f t="shared" si="755"/>
        <v/>
      </c>
      <c r="J419" s="252" t="str">
        <f t="shared" si="755"/>
        <v/>
      </c>
      <c r="K419" s="252" t="str">
        <f t="shared" si="755"/>
        <v/>
      </c>
      <c r="L419" s="252" t="str">
        <f t="shared" si="755"/>
        <v/>
      </c>
      <c r="M419" s="175" t="str">
        <f t="shared" si="755"/>
        <v/>
      </c>
      <c r="N419" s="175" t="str">
        <f t="shared" si="755"/>
        <v/>
      </c>
      <c r="O419" s="175" t="str">
        <f t="shared" si="755"/>
        <v/>
      </c>
      <c r="P419" s="175" t="str">
        <f t="shared" si="755"/>
        <v/>
      </c>
      <c r="Q419" s="184" t="str">
        <f>IF(BK417="","",BK417)</f>
        <v/>
      </c>
      <c r="R419" s="38" t="str">
        <f>IF(BK417="","",BK417)</f>
        <v/>
      </c>
      <c r="S419" s="343"/>
      <c r="AY419" t="str">
        <f>IF(E419="","",E419)</f>
        <v/>
      </c>
      <c r="AZ419" t="str">
        <f>IF(OR(E419=F419,COUNTIF($AY419:AY419,F419)&gt;0),"",F419)</f>
        <v/>
      </c>
      <c r="BA419" t="str">
        <f>IF(OR(F419=G419,COUNTIF($AY419:AZ419,G419)&gt;0),"",G419)</f>
        <v/>
      </c>
      <c r="BB419" t="str">
        <f>IF(OR(G419=H419,COUNTIF($AY419:BA419,H419)&gt;0),"",H419)</f>
        <v/>
      </c>
      <c r="BC419" t="str">
        <f>IF(OR(H419=I419,COUNTIF($AY419:BB419,I419)&gt;0),"",I419)</f>
        <v/>
      </c>
      <c r="BD419" t="str">
        <f>IF(OR(I419=J419,COUNTIF($AY419:BC419,J419)&gt;0),"",J419)</f>
        <v/>
      </c>
      <c r="BE419" t="str">
        <f>IF(OR(J419=K419,COUNTIF($AY419:BD419,K419)&gt;0),"",K419)</f>
        <v/>
      </c>
      <c r="BF419" t="str">
        <f>IF(OR(K419=L419,COUNTIF($AY419:BE419,L419)&gt;0),"",L419)</f>
        <v/>
      </c>
      <c r="BG419" t="str">
        <f>IF(OR(L419=M419,COUNTIF($AY419:BF419,M419)&gt;0),"",M419)</f>
        <v/>
      </c>
      <c r="BH419" t="str">
        <f>IF(OR(M419=N419,COUNTIF($AY419:BG419,N419)&gt;0),"",N419)</f>
        <v/>
      </c>
      <c r="BI419" t="str">
        <f>IF(OR(N419=O419,COUNTIF($AY419:BH419,O419)&gt;0),"",O419)</f>
        <v/>
      </c>
      <c r="BJ419" t="str">
        <f>IF(OR(O419=P419,COUNTIF($AY419:BI419,P419)&gt;0),"",P419)</f>
        <v/>
      </c>
      <c r="BK419" s="340"/>
      <c r="BL419" s="34" t="str">
        <f>IF($Q419=E419,IF(COUNTIF(E419:$P419,E419)&gt;$R418,E419,$Q419),E419)</f>
        <v/>
      </c>
      <c r="BM419" s="34" t="str">
        <f>IF($Q419=F419,IF(COUNTIF(F419:$P419,F419)&gt;$R418,F419,$Q419),F419)</f>
        <v/>
      </c>
      <c r="BN419" s="34" t="str">
        <f>IF($Q419=G419,IF(COUNTIF(G419:$P419,G419)&gt;$R418,G419,$Q419),G419)</f>
        <v/>
      </c>
      <c r="BO419" s="34" t="str">
        <f>IF($Q419=H419,IF(COUNTIF(H419:$P419,H419)&gt;$R418,H419,$Q419),H419)</f>
        <v/>
      </c>
      <c r="BP419" s="34" t="str">
        <f>IF($Q419=I419,IF(COUNTIF(I419:$P419,I419)&gt;$R418,I419,$Q419),I419)</f>
        <v/>
      </c>
      <c r="BQ419" s="34" t="str">
        <f>IF($Q419=J419,IF(COUNTIF(J419:$P419,J419)&gt;$R418,J419,$Q419),J419)</f>
        <v/>
      </c>
      <c r="BR419" s="34" t="str">
        <f>IF($Q419=K419,IF(COUNTIF(K419:$P419,K419)&gt;$R418,K419,$Q419),K419)</f>
        <v/>
      </c>
      <c r="BS419" s="34" t="str">
        <f>IF($Q419=L419,IF(COUNTIF(L419:$P419,L419)&gt;$R418,L419,$Q419),L419)</f>
        <v/>
      </c>
      <c r="BT419" s="34" t="str">
        <f>IF($Q419=M419,IF(COUNTIF(M419:$P419,M419)&gt;$R418,M419,$Q419),M419)</f>
        <v/>
      </c>
      <c r="BU419" s="34" t="str">
        <f>IF($Q419=N419,IF(COUNTIF(N419:$P419,N419)&gt;$R418,N419,$Q419),N419)</f>
        <v/>
      </c>
      <c r="BV419" s="34" t="str">
        <f>IF($Q419=O419,IF(COUNTIF(O419:$P419,O419)&gt;$R418,O419,$Q419),O419)</f>
        <v/>
      </c>
      <c r="BW419" s="34" t="str">
        <f>IF($Q419=P419,IF(COUNTIF(P419:$P419,P419)&gt;$R418,P419,$Q419),P419)</f>
        <v/>
      </c>
      <c r="BX419" t="str">
        <f>IF(BX417&gt;0,BX417,BX418)</f>
        <v/>
      </c>
    </row>
    <row r="420" spans="1:76" ht="12.75" customHeight="1" x14ac:dyDescent="0.2">
      <c r="A420" s="347">
        <v>140</v>
      </c>
      <c r="B420" s="350"/>
      <c r="C420" s="344"/>
      <c r="D420" s="176" t="s">
        <v>38</v>
      </c>
      <c r="E420" s="252"/>
      <c r="F420" s="252"/>
      <c r="G420" s="252"/>
      <c r="H420" s="252"/>
      <c r="I420" s="252"/>
      <c r="J420" s="252"/>
      <c r="K420" s="252"/>
      <c r="L420" s="252"/>
      <c r="M420" s="175"/>
      <c r="N420" s="175"/>
      <c r="O420" s="175"/>
      <c r="P420" s="175"/>
      <c r="Q420" s="183" t="str">
        <f>IF(BK420="","",BX422)</f>
        <v/>
      </c>
      <c r="R420" s="172"/>
      <c r="S420" s="341" t="str">
        <f>IF((COUNTBLANK(E420:Q420)+COUNTBLANK(E421:Q421)+COUNTBLANK(E422:Q422))/3=COUNTBLANK(E420:Q420),"","Bitte alle drei Zeilen ausfüllen")</f>
        <v/>
      </c>
      <c r="W420">
        <f t="shared" ref="W420:AH420" si="756">IF(E420=4.5,E421,0)</f>
        <v>0</v>
      </c>
      <c r="X420">
        <f t="shared" si="756"/>
        <v>0</v>
      </c>
      <c r="Y420">
        <f t="shared" si="756"/>
        <v>0</v>
      </c>
      <c r="Z420">
        <f t="shared" si="756"/>
        <v>0</v>
      </c>
      <c r="AA420">
        <f t="shared" si="756"/>
        <v>0</v>
      </c>
      <c r="AB420">
        <f t="shared" si="756"/>
        <v>0</v>
      </c>
      <c r="AC420">
        <f t="shared" si="756"/>
        <v>0</v>
      </c>
      <c r="AD420">
        <f t="shared" si="756"/>
        <v>0</v>
      </c>
      <c r="AE420">
        <f t="shared" si="756"/>
        <v>0</v>
      </c>
      <c r="AF420">
        <f t="shared" si="756"/>
        <v>0</v>
      </c>
      <c r="AG420">
        <f t="shared" si="756"/>
        <v>0</v>
      </c>
      <c r="AH420">
        <f t="shared" si="756"/>
        <v>0</v>
      </c>
      <c r="AJ420">
        <f t="shared" ref="AJ420:AU420" si="757">IF(E420=4.5,1,0)</f>
        <v>0</v>
      </c>
      <c r="AK420">
        <f t="shared" si="757"/>
        <v>0</v>
      </c>
      <c r="AL420">
        <f t="shared" si="757"/>
        <v>0</v>
      </c>
      <c r="AM420">
        <f t="shared" si="757"/>
        <v>0</v>
      </c>
      <c r="AN420">
        <f t="shared" si="757"/>
        <v>0</v>
      </c>
      <c r="AO420">
        <f t="shared" si="757"/>
        <v>0</v>
      </c>
      <c r="AP420">
        <f t="shared" si="757"/>
        <v>0</v>
      </c>
      <c r="AQ420">
        <f t="shared" si="757"/>
        <v>0</v>
      </c>
      <c r="AR420">
        <f t="shared" si="757"/>
        <v>0</v>
      </c>
      <c r="AS420">
        <f t="shared" si="757"/>
        <v>0</v>
      </c>
      <c r="AT420">
        <f t="shared" si="757"/>
        <v>0</v>
      </c>
      <c r="AU420">
        <f t="shared" si="757"/>
        <v>0</v>
      </c>
      <c r="BK420" s="340" t="str">
        <f>IF(ISNA(HLOOKUP(MAX($AY421:$BJ421),$AY421:$BJ422,2,FALSE)),"",IF(R421&gt;0,IF(COUNTIF($AY421:$BJ421,MAX($AY421:$BJ421))&gt;1,HLOOKUP(MAX($AY421:$BJ421),$AY421:$BJ422,2),HLOOKUP(MAX($AY421:$BJ421),$AY421:$BJ422,2,FALSE)),""))</f>
        <v/>
      </c>
      <c r="BL420" s="34">
        <f>IF(E422="",0,IF($Q422=E422,IF(COUNTIF(E422:$P422,E422)&gt;$R421,E420,$Q420),E420))</f>
        <v>0</v>
      </c>
      <c r="BM420" s="34">
        <f>IF(F422="",0,IF($Q422=F422,IF(COUNTIF(F422:$P422,F422)&gt;$R421,F420,$Q420),F420))</f>
        <v>0</v>
      </c>
      <c r="BN420" s="34">
        <f>IF(G422="",0,IF($Q422=G422,IF(COUNTIF(G422:$P422,G422)&gt;$R421,G420,$Q420),G420))</f>
        <v>0</v>
      </c>
      <c r="BO420" s="34">
        <f>IF(H422="",0,IF($Q422=H422,IF(COUNTIF(H422:$P422,H422)&gt;$R421,H420,$Q420),H420))</f>
        <v>0</v>
      </c>
      <c r="BP420" s="34">
        <f>IF(I422="",0,IF($Q422=I422,IF(COUNTIF(I422:$P422,I422)&gt;$R421,I420,$Q420),I420))</f>
        <v>0</v>
      </c>
      <c r="BQ420" s="34">
        <f>IF(J422="",0,IF($Q422=J422,IF(COUNTIF(J422:$P422,J422)&gt;$R421,J420,$Q420),J420))</f>
        <v>0</v>
      </c>
      <c r="BR420" s="34">
        <f>IF(K422="",0,IF($Q422=K422,IF(COUNTIF(K422:$P422,K422)&gt;$R421,K420,$Q420),K420))</f>
        <v>0</v>
      </c>
      <c r="BS420" s="34">
        <f>IF(L422="",0,IF($Q422=L422,IF(COUNTIF(L422:$P422,L422)&gt;$R421,L420,$Q420),L420))</f>
        <v>0</v>
      </c>
      <c r="BT420" s="34">
        <f>IF(M422="",0,IF($Q422=M422,IF(COUNTIF(M422:$P422,M422)&gt;$R421,M420,$Q420),M420))</f>
        <v>0</v>
      </c>
      <c r="BU420" s="34">
        <f>IF(N422="",0,IF($Q422=N422,IF(COUNTIF(N422:$P422,N422)&gt;$R421,N420,$Q420),N420))</f>
        <v>0</v>
      </c>
      <c r="BV420" s="34">
        <f>IF(O422="",0,IF($Q422=O422,IF(COUNTIF(O422:$P422,O422)&gt;$R421,O420,$Q420),O420))</f>
        <v>0</v>
      </c>
      <c r="BW420" s="34">
        <f>IF(P422="",0,IF($Q422=P422,IF(COUNTIF(P422:$P422,P422)&gt;$R421,P420,$Q420),P420))</f>
        <v>0</v>
      </c>
      <c r="BX420">
        <f>IF(P420="",IF(O420="",IF(N420="",IF(M420="",IF(L420="",IF(K420="",IF(J420="",IF(I420="",H420,I420),J420),K420),L420),M420),N420),O420),P420)</f>
        <v>0</v>
      </c>
    </row>
    <row r="421" spans="1:76" ht="12.75" customHeight="1" x14ac:dyDescent="0.2">
      <c r="A421" s="348"/>
      <c r="B421" s="351"/>
      <c r="C421" s="345"/>
      <c r="D421" s="176" t="s">
        <v>42</v>
      </c>
      <c r="E421" s="252"/>
      <c r="F421" s="252"/>
      <c r="G421" s="252"/>
      <c r="H421" s="252"/>
      <c r="I421" s="252"/>
      <c r="J421" s="252"/>
      <c r="K421" s="252"/>
      <c r="L421" s="252"/>
      <c r="M421" s="175"/>
      <c r="N421" s="175"/>
      <c r="O421" s="175"/>
      <c r="P421" s="175"/>
      <c r="Q421" s="183"/>
      <c r="R421" s="35">
        <f>IF(R420&lt;15,0,IF(R420&lt;30,1,IF(R420&lt;45,2,3)))</f>
        <v>0</v>
      </c>
      <c r="S421" s="342"/>
      <c r="AY421" t="str">
        <f t="shared" ref="AY421:BJ421" si="758">IF(AY422="","",COUNTIF($E422:$P422,AY422))</f>
        <v/>
      </c>
      <c r="AZ421" t="str">
        <f t="shared" si="758"/>
        <v/>
      </c>
      <c r="BA421" t="str">
        <f t="shared" si="758"/>
        <v/>
      </c>
      <c r="BB421" t="str">
        <f t="shared" si="758"/>
        <v/>
      </c>
      <c r="BC421" t="str">
        <f t="shared" si="758"/>
        <v/>
      </c>
      <c r="BD421" t="str">
        <f t="shared" si="758"/>
        <v/>
      </c>
      <c r="BE421" t="str">
        <f t="shared" si="758"/>
        <v/>
      </c>
      <c r="BF421" t="str">
        <f t="shared" si="758"/>
        <v/>
      </c>
      <c r="BG421" t="str">
        <f t="shared" si="758"/>
        <v/>
      </c>
      <c r="BH421" t="str">
        <f t="shared" si="758"/>
        <v/>
      </c>
      <c r="BI421" t="str">
        <f t="shared" si="758"/>
        <v/>
      </c>
      <c r="BJ421" t="str">
        <f t="shared" si="758"/>
        <v/>
      </c>
      <c r="BK421" s="340"/>
      <c r="BL421" s="34">
        <f>IF($Q422=E422,IF(COUNTIF(E422:$P422,E422)&gt;$R421,E421,$Q421),E421)</f>
        <v>0</v>
      </c>
      <c r="BM421" s="34">
        <f>IF($Q422=F422,IF(COUNTIF(F422:$P422,F422)&gt;$R421,F421,$Q421),F421)</f>
        <v>0</v>
      </c>
      <c r="BN421" s="34">
        <f>IF($Q422=G422,IF(COUNTIF(G422:$P422,G422)&gt;$R421,G421,$Q421),G421)</f>
        <v>0</v>
      </c>
      <c r="BO421" s="34">
        <f>IF($Q422=H422,IF(COUNTIF(H422:$P422,H422)&gt;$R421,H421,$Q421),H421)</f>
        <v>0</v>
      </c>
      <c r="BP421" s="34">
        <f>IF($Q422=I422,IF(COUNTIF(I422:$P422,I422)&gt;$R421,I421,$Q421),I421)</f>
        <v>0</v>
      </c>
      <c r="BQ421" s="34">
        <f>IF($Q422=J422,IF(COUNTIF(J422:$P422,J422)&gt;$R421,J421,$Q421),J421)</f>
        <v>0</v>
      </c>
      <c r="BR421" s="34">
        <f>IF($Q422=K422,IF(COUNTIF(K422:$P422,K422)&gt;$R421,K421,$Q421),K421)</f>
        <v>0</v>
      </c>
      <c r="BS421" s="34">
        <f>IF($Q422=L422,IF(COUNTIF(L422:$P422,L422)&gt;$R421,L421,$Q421),L421)</f>
        <v>0</v>
      </c>
      <c r="BT421" s="34">
        <f>IF($Q422=M422,IF(COUNTIF(M422:$P422,M422)&gt;$R421,M421,$Q421),M421)</f>
        <v>0</v>
      </c>
      <c r="BU421" s="34">
        <f>IF($Q422=N422,IF(COUNTIF(N422:$P422,N422)&gt;$R421,N421,$Q421),N421)</f>
        <v>0</v>
      </c>
      <c r="BV421" s="34">
        <f>IF($Q422=O422,IF(COUNTIF(O422:$P422,O422)&gt;$R421,O421,$Q421),O421)</f>
        <v>0</v>
      </c>
      <c r="BW421" s="34">
        <f>IF($Q422=P422,IF(COUNTIF(P422:$P422,P422)&gt;$R421,P421,$Q421),P421)</f>
        <v>0</v>
      </c>
      <c r="BX421" t="str">
        <f>IF(BX420="",IF(G420="",IF(F420="",E420,F420),G420),"")</f>
        <v/>
      </c>
    </row>
    <row r="422" spans="1:76" ht="12.75" customHeight="1" x14ac:dyDescent="0.2">
      <c r="A422" s="349"/>
      <c r="B422" s="352"/>
      <c r="C422" s="346"/>
      <c r="D422" s="177" t="s">
        <v>44</v>
      </c>
      <c r="E422" s="252" t="str">
        <f t="shared" ref="E422:P422" si="759">IF(E420&gt;0,1,"")</f>
        <v/>
      </c>
      <c r="F422" s="252" t="str">
        <f t="shared" si="759"/>
        <v/>
      </c>
      <c r="G422" s="252" t="str">
        <f t="shared" si="759"/>
        <v/>
      </c>
      <c r="H422" s="252" t="str">
        <f t="shared" si="759"/>
        <v/>
      </c>
      <c r="I422" s="252" t="str">
        <f t="shared" si="759"/>
        <v/>
      </c>
      <c r="J422" s="252" t="str">
        <f t="shared" si="759"/>
        <v/>
      </c>
      <c r="K422" s="252" t="str">
        <f t="shared" si="759"/>
        <v/>
      </c>
      <c r="L422" s="252" t="str">
        <f t="shared" si="759"/>
        <v/>
      </c>
      <c r="M422" s="175" t="str">
        <f t="shared" si="759"/>
        <v/>
      </c>
      <c r="N422" s="175" t="str">
        <f t="shared" si="759"/>
        <v/>
      </c>
      <c r="O422" s="175" t="str">
        <f t="shared" si="759"/>
        <v/>
      </c>
      <c r="P422" s="175" t="str">
        <f t="shared" si="759"/>
        <v/>
      </c>
      <c r="Q422" s="184" t="str">
        <f>IF(BK420="","",BK420)</f>
        <v/>
      </c>
      <c r="R422" s="38" t="str">
        <f>IF(BK420="","",BK420)</f>
        <v/>
      </c>
      <c r="S422" s="343"/>
      <c r="AY422" t="str">
        <f>IF(E422="","",E422)</f>
        <v/>
      </c>
      <c r="AZ422" t="str">
        <f>IF(OR(E422=F422,COUNTIF($AY422:AY422,F422)&gt;0),"",F422)</f>
        <v/>
      </c>
      <c r="BA422" t="str">
        <f>IF(OR(F422=G422,COUNTIF($AY422:AZ422,G422)&gt;0),"",G422)</f>
        <v/>
      </c>
      <c r="BB422" t="str">
        <f>IF(OR(G422=H422,COUNTIF($AY422:BA422,H422)&gt;0),"",H422)</f>
        <v/>
      </c>
      <c r="BC422" t="str">
        <f>IF(OR(H422=I422,COUNTIF($AY422:BB422,I422)&gt;0),"",I422)</f>
        <v/>
      </c>
      <c r="BD422" t="str">
        <f>IF(OR(I422=J422,COUNTIF($AY422:BC422,J422)&gt;0),"",J422)</f>
        <v/>
      </c>
      <c r="BE422" t="str">
        <f>IF(OR(J422=K422,COUNTIF($AY422:BD422,K422)&gt;0),"",K422)</f>
        <v/>
      </c>
      <c r="BF422" t="str">
        <f>IF(OR(K422=L422,COUNTIF($AY422:BE422,L422)&gt;0),"",L422)</f>
        <v/>
      </c>
      <c r="BG422" t="str">
        <f>IF(OR(L422=M422,COUNTIF($AY422:BF422,M422)&gt;0),"",M422)</f>
        <v/>
      </c>
      <c r="BH422" t="str">
        <f>IF(OR(M422=N422,COUNTIF($AY422:BG422,N422)&gt;0),"",N422)</f>
        <v/>
      </c>
      <c r="BI422" t="str">
        <f>IF(OR(N422=O422,COUNTIF($AY422:BH422,O422)&gt;0),"",O422)</f>
        <v/>
      </c>
      <c r="BJ422" t="str">
        <f>IF(OR(O422=P422,COUNTIF($AY422:BI422,P422)&gt;0),"",P422)</f>
        <v/>
      </c>
      <c r="BK422" s="340"/>
      <c r="BL422" s="34" t="str">
        <f>IF($Q422=E422,IF(COUNTIF(E422:$P422,E422)&gt;$R421,E422,$Q422),E422)</f>
        <v/>
      </c>
      <c r="BM422" s="34" t="str">
        <f>IF($Q422=F422,IF(COUNTIF(F422:$P422,F422)&gt;$R421,F422,$Q422),F422)</f>
        <v/>
      </c>
      <c r="BN422" s="34" t="str">
        <f>IF($Q422=G422,IF(COUNTIF(G422:$P422,G422)&gt;$R421,G422,$Q422),G422)</f>
        <v/>
      </c>
      <c r="BO422" s="34" t="str">
        <f>IF($Q422=H422,IF(COUNTIF(H422:$P422,H422)&gt;$R421,H422,$Q422),H422)</f>
        <v/>
      </c>
      <c r="BP422" s="34" t="str">
        <f>IF($Q422=I422,IF(COUNTIF(I422:$P422,I422)&gt;$R421,I422,$Q422),I422)</f>
        <v/>
      </c>
      <c r="BQ422" s="34" t="str">
        <f>IF($Q422=J422,IF(COUNTIF(J422:$P422,J422)&gt;$R421,J422,$Q422),J422)</f>
        <v/>
      </c>
      <c r="BR422" s="34" t="str">
        <f>IF($Q422=K422,IF(COUNTIF(K422:$P422,K422)&gt;$R421,K422,$Q422),K422)</f>
        <v/>
      </c>
      <c r="BS422" s="34" t="str">
        <f>IF($Q422=L422,IF(COUNTIF(L422:$P422,L422)&gt;$R421,L422,$Q422),L422)</f>
        <v/>
      </c>
      <c r="BT422" s="34" t="str">
        <f>IF($Q422=M422,IF(COUNTIF(M422:$P422,M422)&gt;$R421,M422,$Q422),M422)</f>
        <v/>
      </c>
      <c r="BU422" s="34" t="str">
        <f>IF($Q422=N422,IF(COUNTIF(N422:$P422,N422)&gt;$R421,N422,$Q422),N422)</f>
        <v/>
      </c>
      <c r="BV422" s="34" t="str">
        <f>IF($Q422=O422,IF(COUNTIF(O422:$P422,O422)&gt;$R421,O422,$Q422),O422)</f>
        <v/>
      </c>
      <c r="BW422" s="34" t="str">
        <f>IF($Q422=P422,IF(COUNTIF(P422:$P422,P422)&gt;$R421,P422,$Q422),P422)</f>
        <v/>
      </c>
      <c r="BX422" t="str">
        <f>IF(BX420&gt;0,BX420,BX421)</f>
        <v/>
      </c>
    </row>
    <row r="423" spans="1:76" ht="12.75" customHeight="1" x14ac:dyDescent="0.2">
      <c r="A423" s="347">
        <v>141</v>
      </c>
      <c r="B423" s="350"/>
      <c r="C423" s="344"/>
      <c r="D423" s="176" t="s">
        <v>38</v>
      </c>
      <c r="E423" s="252"/>
      <c r="F423" s="252"/>
      <c r="G423" s="252"/>
      <c r="H423" s="252"/>
      <c r="I423" s="252"/>
      <c r="J423" s="252"/>
      <c r="K423" s="252"/>
      <c r="L423" s="252"/>
      <c r="M423" s="175"/>
      <c r="N423" s="175"/>
      <c r="O423" s="175"/>
      <c r="P423" s="175"/>
      <c r="Q423" s="183" t="str">
        <f>IF(BK423="","",BX425)</f>
        <v/>
      </c>
      <c r="R423" s="172"/>
      <c r="S423" s="341" t="str">
        <f>IF((COUNTBLANK(E423:Q423)+COUNTBLANK(E424:Q424)+COUNTBLANK(E425:Q425))/3=COUNTBLANK(E423:Q423),"","Bitte alle drei Zeilen ausfüllen")</f>
        <v/>
      </c>
      <c r="W423">
        <f t="shared" ref="W423:AH423" si="760">IF(E423=4.5,E424,0)</f>
        <v>0</v>
      </c>
      <c r="X423">
        <f t="shared" si="760"/>
        <v>0</v>
      </c>
      <c r="Y423">
        <f t="shared" si="760"/>
        <v>0</v>
      </c>
      <c r="Z423">
        <f t="shared" si="760"/>
        <v>0</v>
      </c>
      <c r="AA423">
        <f t="shared" si="760"/>
        <v>0</v>
      </c>
      <c r="AB423">
        <f t="shared" si="760"/>
        <v>0</v>
      </c>
      <c r="AC423">
        <f t="shared" si="760"/>
        <v>0</v>
      </c>
      <c r="AD423">
        <f t="shared" si="760"/>
        <v>0</v>
      </c>
      <c r="AE423">
        <f t="shared" si="760"/>
        <v>0</v>
      </c>
      <c r="AF423">
        <f t="shared" si="760"/>
        <v>0</v>
      </c>
      <c r="AG423">
        <f t="shared" si="760"/>
        <v>0</v>
      </c>
      <c r="AH423">
        <f t="shared" si="760"/>
        <v>0</v>
      </c>
      <c r="AJ423">
        <f t="shared" ref="AJ423:AU423" si="761">IF(E423=4.5,1,0)</f>
        <v>0</v>
      </c>
      <c r="AK423">
        <f t="shared" si="761"/>
        <v>0</v>
      </c>
      <c r="AL423">
        <f t="shared" si="761"/>
        <v>0</v>
      </c>
      <c r="AM423">
        <f t="shared" si="761"/>
        <v>0</v>
      </c>
      <c r="AN423">
        <f t="shared" si="761"/>
        <v>0</v>
      </c>
      <c r="AO423">
        <f t="shared" si="761"/>
        <v>0</v>
      </c>
      <c r="AP423">
        <f t="shared" si="761"/>
        <v>0</v>
      </c>
      <c r="AQ423">
        <f t="shared" si="761"/>
        <v>0</v>
      </c>
      <c r="AR423">
        <f t="shared" si="761"/>
        <v>0</v>
      </c>
      <c r="AS423">
        <f t="shared" si="761"/>
        <v>0</v>
      </c>
      <c r="AT423">
        <f t="shared" si="761"/>
        <v>0</v>
      </c>
      <c r="AU423">
        <f t="shared" si="761"/>
        <v>0</v>
      </c>
      <c r="BK423" s="340" t="str">
        <f>IF(ISNA(HLOOKUP(MAX($AY424:$BJ424),$AY424:$BJ425,2,FALSE)),"",IF(R424&gt;0,IF(COUNTIF($AY424:$BJ424,MAX($AY424:$BJ424))&gt;1,HLOOKUP(MAX($AY424:$BJ424),$AY424:$BJ425,2),HLOOKUP(MAX($AY424:$BJ424),$AY424:$BJ425,2,FALSE)),""))</f>
        <v/>
      </c>
      <c r="BL423" s="34">
        <f>IF(E425="",0,IF($Q425=E425,IF(COUNTIF(E425:$P425,E425)&gt;$R424,E423,$Q423),E423))</f>
        <v>0</v>
      </c>
      <c r="BM423" s="34">
        <f>IF(F425="",0,IF($Q425=F425,IF(COUNTIF(F425:$P425,F425)&gt;$R424,F423,$Q423),F423))</f>
        <v>0</v>
      </c>
      <c r="BN423" s="34">
        <f>IF(G425="",0,IF($Q425=G425,IF(COUNTIF(G425:$P425,G425)&gt;$R424,G423,$Q423),G423))</f>
        <v>0</v>
      </c>
      <c r="BO423" s="34">
        <f>IF(H425="",0,IF($Q425=H425,IF(COUNTIF(H425:$P425,H425)&gt;$R424,H423,$Q423),H423))</f>
        <v>0</v>
      </c>
      <c r="BP423" s="34">
        <f>IF(I425="",0,IF($Q425=I425,IF(COUNTIF(I425:$P425,I425)&gt;$R424,I423,$Q423),I423))</f>
        <v>0</v>
      </c>
      <c r="BQ423" s="34">
        <f>IF(J425="",0,IF($Q425=J425,IF(COUNTIF(J425:$P425,J425)&gt;$R424,J423,$Q423),J423))</f>
        <v>0</v>
      </c>
      <c r="BR423" s="34">
        <f>IF(K425="",0,IF($Q425=K425,IF(COUNTIF(K425:$P425,K425)&gt;$R424,K423,$Q423),K423))</f>
        <v>0</v>
      </c>
      <c r="BS423" s="34">
        <f>IF(L425="",0,IF($Q425=L425,IF(COUNTIF(L425:$P425,L425)&gt;$R424,L423,$Q423),L423))</f>
        <v>0</v>
      </c>
      <c r="BT423" s="34">
        <f>IF(M425="",0,IF($Q425=M425,IF(COUNTIF(M425:$P425,M425)&gt;$R424,M423,$Q423),M423))</f>
        <v>0</v>
      </c>
      <c r="BU423" s="34">
        <f>IF(N425="",0,IF($Q425=N425,IF(COUNTIF(N425:$P425,N425)&gt;$R424,N423,$Q423),N423))</f>
        <v>0</v>
      </c>
      <c r="BV423" s="34">
        <f>IF(O425="",0,IF($Q425=O425,IF(COUNTIF(O425:$P425,O425)&gt;$R424,O423,$Q423),O423))</f>
        <v>0</v>
      </c>
      <c r="BW423" s="34">
        <f>IF(P425="",0,IF($Q425=P425,IF(COUNTIF(P425:$P425,P425)&gt;$R424,P423,$Q423),P423))</f>
        <v>0</v>
      </c>
      <c r="BX423">
        <f>IF(P423="",IF(O423="",IF(N423="",IF(M423="",IF(L423="",IF(K423="",IF(J423="",IF(I423="",H423,I423),J423),K423),L423),M423),N423),O423),P423)</f>
        <v>0</v>
      </c>
    </row>
    <row r="424" spans="1:76" ht="12.75" customHeight="1" x14ac:dyDescent="0.2">
      <c r="A424" s="348"/>
      <c r="B424" s="351"/>
      <c r="C424" s="345"/>
      <c r="D424" s="176" t="s">
        <v>42</v>
      </c>
      <c r="E424" s="252"/>
      <c r="F424" s="252"/>
      <c r="G424" s="252"/>
      <c r="H424" s="252"/>
      <c r="I424" s="252"/>
      <c r="J424" s="252"/>
      <c r="K424" s="252"/>
      <c r="L424" s="252"/>
      <c r="M424" s="175"/>
      <c r="N424" s="175"/>
      <c r="O424" s="175"/>
      <c r="P424" s="175"/>
      <c r="Q424" s="183"/>
      <c r="R424" s="35">
        <f>IF(R423&lt;15,0,IF(R423&lt;30,1,IF(R423&lt;45,2,3)))</f>
        <v>0</v>
      </c>
      <c r="S424" s="342"/>
      <c r="AY424" t="str">
        <f t="shared" ref="AY424:BJ424" si="762">IF(AY425="","",COUNTIF($E425:$P425,AY425))</f>
        <v/>
      </c>
      <c r="AZ424" t="str">
        <f t="shared" si="762"/>
        <v/>
      </c>
      <c r="BA424" t="str">
        <f t="shared" si="762"/>
        <v/>
      </c>
      <c r="BB424" t="str">
        <f t="shared" si="762"/>
        <v/>
      </c>
      <c r="BC424" t="str">
        <f t="shared" si="762"/>
        <v/>
      </c>
      <c r="BD424" t="str">
        <f t="shared" si="762"/>
        <v/>
      </c>
      <c r="BE424" t="str">
        <f t="shared" si="762"/>
        <v/>
      </c>
      <c r="BF424" t="str">
        <f t="shared" si="762"/>
        <v/>
      </c>
      <c r="BG424" t="str">
        <f t="shared" si="762"/>
        <v/>
      </c>
      <c r="BH424" t="str">
        <f t="shared" si="762"/>
        <v/>
      </c>
      <c r="BI424" t="str">
        <f t="shared" si="762"/>
        <v/>
      </c>
      <c r="BJ424" t="str">
        <f t="shared" si="762"/>
        <v/>
      </c>
      <c r="BK424" s="340"/>
      <c r="BL424" s="34">
        <f>IF($Q425=E425,IF(COUNTIF(E425:$P425,E425)&gt;$R424,E424,$Q424),E424)</f>
        <v>0</v>
      </c>
      <c r="BM424" s="34">
        <f>IF($Q425=F425,IF(COUNTIF(F425:$P425,F425)&gt;$R424,F424,$Q424),F424)</f>
        <v>0</v>
      </c>
      <c r="BN424" s="34">
        <f>IF($Q425=G425,IF(COUNTIF(G425:$P425,G425)&gt;$R424,G424,$Q424),G424)</f>
        <v>0</v>
      </c>
      <c r="BO424" s="34">
        <f>IF($Q425=H425,IF(COUNTIF(H425:$P425,H425)&gt;$R424,H424,$Q424),H424)</f>
        <v>0</v>
      </c>
      <c r="BP424" s="34">
        <f>IF($Q425=I425,IF(COUNTIF(I425:$P425,I425)&gt;$R424,I424,$Q424),I424)</f>
        <v>0</v>
      </c>
      <c r="BQ424" s="34">
        <f>IF($Q425=J425,IF(COUNTIF(J425:$P425,J425)&gt;$R424,J424,$Q424),J424)</f>
        <v>0</v>
      </c>
      <c r="BR424" s="34">
        <f>IF($Q425=K425,IF(COUNTIF(K425:$P425,K425)&gt;$R424,K424,$Q424),K424)</f>
        <v>0</v>
      </c>
      <c r="BS424" s="34">
        <f>IF($Q425=L425,IF(COUNTIF(L425:$P425,L425)&gt;$R424,L424,$Q424),L424)</f>
        <v>0</v>
      </c>
      <c r="BT424" s="34">
        <f>IF($Q425=M425,IF(COUNTIF(M425:$P425,M425)&gt;$R424,M424,$Q424),M424)</f>
        <v>0</v>
      </c>
      <c r="BU424" s="34">
        <f>IF($Q425=N425,IF(COUNTIF(N425:$P425,N425)&gt;$R424,N424,$Q424),N424)</f>
        <v>0</v>
      </c>
      <c r="BV424" s="34">
        <f>IF($Q425=O425,IF(COUNTIF(O425:$P425,O425)&gt;$R424,O424,$Q424),O424)</f>
        <v>0</v>
      </c>
      <c r="BW424" s="34">
        <f>IF($Q425=P425,IF(COUNTIF(P425:$P425,P425)&gt;$R424,P424,$Q424),P424)</f>
        <v>0</v>
      </c>
      <c r="BX424" t="str">
        <f>IF(BX423="",IF(G423="",IF(F423="",E423,F423),G423),"")</f>
        <v/>
      </c>
    </row>
    <row r="425" spans="1:76" ht="12.75" customHeight="1" x14ac:dyDescent="0.2">
      <c r="A425" s="349"/>
      <c r="B425" s="352"/>
      <c r="C425" s="346"/>
      <c r="D425" s="177" t="s">
        <v>44</v>
      </c>
      <c r="E425" s="252" t="str">
        <f t="shared" ref="E425:P425" si="763">IF(E423&gt;0,1,"")</f>
        <v/>
      </c>
      <c r="F425" s="252" t="str">
        <f t="shared" si="763"/>
        <v/>
      </c>
      <c r="G425" s="252" t="str">
        <f t="shared" si="763"/>
        <v/>
      </c>
      <c r="H425" s="252" t="str">
        <f t="shared" si="763"/>
        <v/>
      </c>
      <c r="I425" s="252" t="str">
        <f t="shared" si="763"/>
        <v/>
      </c>
      <c r="J425" s="252" t="str">
        <f t="shared" si="763"/>
        <v/>
      </c>
      <c r="K425" s="252" t="str">
        <f t="shared" si="763"/>
        <v/>
      </c>
      <c r="L425" s="252" t="str">
        <f t="shared" si="763"/>
        <v/>
      </c>
      <c r="M425" s="175" t="str">
        <f t="shared" si="763"/>
        <v/>
      </c>
      <c r="N425" s="175" t="str">
        <f t="shared" si="763"/>
        <v/>
      </c>
      <c r="O425" s="175" t="str">
        <f t="shared" si="763"/>
        <v/>
      </c>
      <c r="P425" s="175" t="str">
        <f t="shared" si="763"/>
        <v/>
      </c>
      <c r="Q425" s="184" t="str">
        <f>IF(BK423="","",BK423)</f>
        <v/>
      </c>
      <c r="R425" s="38" t="str">
        <f>IF(BK423="","",BK423)</f>
        <v/>
      </c>
      <c r="S425" s="343"/>
      <c r="AY425" t="str">
        <f>IF(E425="","",E425)</f>
        <v/>
      </c>
      <c r="AZ425" t="str">
        <f>IF(OR(E425=F425,COUNTIF($AY425:AY425,F425)&gt;0),"",F425)</f>
        <v/>
      </c>
      <c r="BA425" t="str">
        <f>IF(OR(F425=G425,COUNTIF($AY425:AZ425,G425)&gt;0),"",G425)</f>
        <v/>
      </c>
      <c r="BB425" t="str">
        <f>IF(OR(G425=H425,COUNTIF($AY425:BA425,H425)&gt;0),"",H425)</f>
        <v/>
      </c>
      <c r="BC425" t="str">
        <f>IF(OR(H425=I425,COUNTIF($AY425:BB425,I425)&gt;0),"",I425)</f>
        <v/>
      </c>
      <c r="BD425" t="str">
        <f>IF(OR(I425=J425,COUNTIF($AY425:BC425,J425)&gt;0),"",J425)</f>
        <v/>
      </c>
      <c r="BE425" t="str">
        <f>IF(OR(J425=K425,COUNTIF($AY425:BD425,K425)&gt;0),"",K425)</f>
        <v/>
      </c>
      <c r="BF425" t="str">
        <f>IF(OR(K425=L425,COUNTIF($AY425:BE425,L425)&gt;0),"",L425)</f>
        <v/>
      </c>
      <c r="BG425" t="str">
        <f>IF(OR(L425=M425,COUNTIF($AY425:BF425,M425)&gt;0),"",M425)</f>
        <v/>
      </c>
      <c r="BH425" t="str">
        <f>IF(OR(M425=N425,COUNTIF($AY425:BG425,N425)&gt;0),"",N425)</f>
        <v/>
      </c>
      <c r="BI425" t="str">
        <f>IF(OR(N425=O425,COUNTIF($AY425:BH425,O425)&gt;0),"",O425)</f>
        <v/>
      </c>
      <c r="BJ425" t="str">
        <f>IF(OR(O425=P425,COUNTIF($AY425:BI425,P425)&gt;0),"",P425)</f>
        <v/>
      </c>
      <c r="BK425" s="340"/>
      <c r="BL425" s="34" t="str">
        <f>IF($Q425=E425,IF(COUNTIF(E425:$P425,E425)&gt;$R424,E425,$Q425),E425)</f>
        <v/>
      </c>
      <c r="BM425" s="34" t="str">
        <f>IF($Q425=F425,IF(COUNTIF(F425:$P425,F425)&gt;$R424,F425,$Q425),F425)</f>
        <v/>
      </c>
      <c r="BN425" s="34" t="str">
        <f>IF($Q425=G425,IF(COUNTIF(G425:$P425,G425)&gt;$R424,G425,$Q425),G425)</f>
        <v/>
      </c>
      <c r="BO425" s="34" t="str">
        <f>IF($Q425=H425,IF(COUNTIF(H425:$P425,H425)&gt;$R424,H425,$Q425),H425)</f>
        <v/>
      </c>
      <c r="BP425" s="34" t="str">
        <f>IF($Q425=I425,IF(COUNTIF(I425:$P425,I425)&gt;$R424,I425,$Q425),I425)</f>
        <v/>
      </c>
      <c r="BQ425" s="34" t="str">
        <f>IF($Q425=J425,IF(COUNTIF(J425:$P425,J425)&gt;$R424,J425,$Q425),J425)</f>
        <v/>
      </c>
      <c r="BR425" s="34" t="str">
        <f>IF($Q425=K425,IF(COUNTIF(K425:$P425,K425)&gt;$R424,K425,$Q425),K425)</f>
        <v/>
      </c>
      <c r="BS425" s="34" t="str">
        <f>IF($Q425=L425,IF(COUNTIF(L425:$P425,L425)&gt;$R424,L425,$Q425),L425)</f>
        <v/>
      </c>
      <c r="BT425" s="34" t="str">
        <f>IF($Q425=M425,IF(COUNTIF(M425:$P425,M425)&gt;$R424,M425,$Q425),M425)</f>
        <v/>
      </c>
      <c r="BU425" s="34" t="str">
        <f>IF($Q425=N425,IF(COUNTIF(N425:$P425,N425)&gt;$R424,N425,$Q425),N425)</f>
        <v/>
      </c>
      <c r="BV425" s="34" t="str">
        <f>IF($Q425=O425,IF(COUNTIF(O425:$P425,O425)&gt;$R424,O425,$Q425),O425)</f>
        <v/>
      </c>
      <c r="BW425" s="34" t="str">
        <f>IF($Q425=P425,IF(COUNTIF(P425:$P425,P425)&gt;$R424,P425,$Q425),P425)</f>
        <v/>
      </c>
      <c r="BX425" t="str">
        <f>IF(BX423&gt;0,BX423,BX424)</f>
        <v/>
      </c>
    </row>
    <row r="426" spans="1:76" ht="12.75" customHeight="1" x14ac:dyDescent="0.2">
      <c r="A426" s="347">
        <v>142</v>
      </c>
      <c r="B426" s="350"/>
      <c r="C426" s="344"/>
      <c r="D426" s="176" t="s">
        <v>38</v>
      </c>
      <c r="E426" s="252"/>
      <c r="F426" s="252"/>
      <c r="G426" s="252"/>
      <c r="H426" s="252"/>
      <c r="I426" s="252"/>
      <c r="J426" s="252"/>
      <c r="K426" s="252"/>
      <c r="L426" s="252"/>
      <c r="M426" s="175"/>
      <c r="N426" s="175"/>
      <c r="O426" s="175"/>
      <c r="P426" s="175"/>
      <c r="Q426" s="183" t="str">
        <f>IF(BK426="","",BX428)</f>
        <v/>
      </c>
      <c r="R426" s="172"/>
      <c r="S426" s="341" t="str">
        <f>IF((COUNTBLANK(E426:Q426)+COUNTBLANK(E427:Q427)+COUNTBLANK(E428:Q428))/3=COUNTBLANK(E426:Q426),"","Bitte alle drei Zeilen ausfüllen")</f>
        <v/>
      </c>
      <c r="W426">
        <f t="shared" ref="W426:AH426" si="764">IF(E426=4.5,E427,0)</f>
        <v>0</v>
      </c>
      <c r="X426">
        <f t="shared" si="764"/>
        <v>0</v>
      </c>
      <c r="Y426">
        <f t="shared" si="764"/>
        <v>0</v>
      </c>
      <c r="Z426">
        <f t="shared" si="764"/>
        <v>0</v>
      </c>
      <c r="AA426">
        <f t="shared" si="764"/>
        <v>0</v>
      </c>
      <c r="AB426">
        <f t="shared" si="764"/>
        <v>0</v>
      </c>
      <c r="AC426">
        <f t="shared" si="764"/>
        <v>0</v>
      </c>
      <c r="AD426">
        <f t="shared" si="764"/>
        <v>0</v>
      </c>
      <c r="AE426">
        <f t="shared" si="764"/>
        <v>0</v>
      </c>
      <c r="AF426">
        <f t="shared" si="764"/>
        <v>0</v>
      </c>
      <c r="AG426">
        <f t="shared" si="764"/>
        <v>0</v>
      </c>
      <c r="AH426">
        <f t="shared" si="764"/>
        <v>0</v>
      </c>
      <c r="AJ426">
        <f t="shared" ref="AJ426:AU426" si="765">IF(E426=4.5,1,0)</f>
        <v>0</v>
      </c>
      <c r="AK426">
        <f t="shared" si="765"/>
        <v>0</v>
      </c>
      <c r="AL426">
        <f t="shared" si="765"/>
        <v>0</v>
      </c>
      <c r="AM426">
        <f t="shared" si="765"/>
        <v>0</v>
      </c>
      <c r="AN426">
        <f t="shared" si="765"/>
        <v>0</v>
      </c>
      <c r="AO426">
        <f t="shared" si="765"/>
        <v>0</v>
      </c>
      <c r="AP426">
        <f t="shared" si="765"/>
        <v>0</v>
      </c>
      <c r="AQ426">
        <f t="shared" si="765"/>
        <v>0</v>
      </c>
      <c r="AR426">
        <f t="shared" si="765"/>
        <v>0</v>
      </c>
      <c r="AS426">
        <f t="shared" si="765"/>
        <v>0</v>
      </c>
      <c r="AT426">
        <f t="shared" si="765"/>
        <v>0</v>
      </c>
      <c r="AU426">
        <f t="shared" si="765"/>
        <v>0</v>
      </c>
      <c r="BK426" s="340" t="str">
        <f>IF(ISNA(HLOOKUP(MAX($AY427:$BJ427),$AY427:$BJ428,2,FALSE)),"",IF(R427&gt;0,IF(COUNTIF($AY427:$BJ427,MAX($AY427:$BJ427))&gt;1,HLOOKUP(MAX($AY427:$BJ427),$AY427:$BJ428,2),HLOOKUP(MAX($AY427:$BJ427),$AY427:$BJ428,2,FALSE)),""))</f>
        <v/>
      </c>
      <c r="BL426" s="34">
        <f>IF(E428="",0,IF($Q428=E428,IF(COUNTIF(E428:$P428,E428)&gt;$R427,E426,$Q426),E426))</f>
        <v>0</v>
      </c>
      <c r="BM426" s="34">
        <f>IF(F428="",0,IF($Q428=F428,IF(COUNTIF(F428:$P428,F428)&gt;$R427,F426,$Q426),F426))</f>
        <v>0</v>
      </c>
      <c r="BN426" s="34">
        <f>IF(G428="",0,IF($Q428=G428,IF(COUNTIF(G428:$P428,G428)&gt;$R427,G426,$Q426),G426))</f>
        <v>0</v>
      </c>
      <c r="BO426" s="34">
        <f>IF(H428="",0,IF($Q428=H428,IF(COUNTIF(H428:$P428,H428)&gt;$R427,H426,$Q426),H426))</f>
        <v>0</v>
      </c>
      <c r="BP426" s="34">
        <f>IF(I428="",0,IF($Q428=I428,IF(COUNTIF(I428:$P428,I428)&gt;$R427,I426,$Q426),I426))</f>
        <v>0</v>
      </c>
      <c r="BQ426" s="34">
        <f>IF(J428="",0,IF($Q428=J428,IF(COUNTIF(J428:$P428,J428)&gt;$R427,J426,$Q426),J426))</f>
        <v>0</v>
      </c>
      <c r="BR426" s="34">
        <f>IF(K428="",0,IF($Q428=K428,IF(COUNTIF(K428:$P428,K428)&gt;$R427,K426,$Q426),K426))</f>
        <v>0</v>
      </c>
      <c r="BS426" s="34">
        <f>IF(L428="",0,IF($Q428=L428,IF(COUNTIF(L428:$P428,L428)&gt;$R427,L426,$Q426),L426))</f>
        <v>0</v>
      </c>
      <c r="BT426" s="34">
        <f>IF(M428="",0,IF($Q428=M428,IF(COUNTIF(M428:$P428,M428)&gt;$R427,M426,$Q426),M426))</f>
        <v>0</v>
      </c>
      <c r="BU426" s="34">
        <f>IF(N428="",0,IF($Q428=N428,IF(COUNTIF(N428:$P428,N428)&gt;$R427,N426,$Q426),N426))</f>
        <v>0</v>
      </c>
      <c r="BV426" s="34">
        <f>IF(O428="",0,IF($Q428=O428,IF(COUNTIF(O428:$P428,O428)&gt;$R427,O426,$Q426),O426))</f>
        <v>0</v>
      </c>
      <c r="BW426" s="34">
        <f>IF(P428="",0,IF($Q428=P428,IF(COUNTIF(P428:$P428,P428)&gt;$R427,P426,$Q426),P426))</f>
        <v>0</v>
      </c>
      <c r="BX426">
        <f>IF(P426="",IF(O426="",IF(N426="",IF(M426="",IF(L426="",IF(K426="",IF(J426="",IF(I426="",H426,I426),J426),K426),L426),M426),N426),O426),P426)</f>
        <v>0</v>
      </c>
    </row>
    <row r="427" spans="1:76" ht="12.75" customHeight="1" x14ac:dyDescent="0.2">
      <c r="A427" s="348"/>
      <c r="B427" s="351"/>
      <c r="C427" s="345"/>
      <c r="D427" s="176" t="s">
        <v>42</v>
      </c>
      <c r="E427" s="252"/>
      <c r="F427" s="252"/>
      <c r="G427" s="252"/>
      <c r="H427" s="252"/>
      <c r="I427" s="252"/>
      <c r="J427" s="252"/>
      <c r="K427" s="252"/>
      <c r="L427" s="252"/>
      <c r="M427" s="175"/>
      <c r="N427" s="175"/>
      <c r="O427" s="175"/>
      <c r="P427" s="175"/>
      <c r="Q427" s="183"/>
      <c r="R427" s="35">
        <f>IF(R426&lt;15,0,IF(R426&lt;30,1,IF(R426&lt;45,2,3)))</f>
        <v>0</v>
      </c>
      <c r="S427" s="342"/>
      <c r="AY427" t="str">
        <f t="shared" ref="AY427:BJ427" si="766">IF(AY428="","",COUNTIF($E428:$P428,AY428))</f>
        <v/>
      </c>
      <c r="AZ427" t="str">
        <f t="shared" si="766"/>
        <v/>
      </c>
      <c r="BA427" t="str">
        <f t="shared" si="766"/>
        <v/>
      </c>
      <c r="BB427" t="str">
        <f t="shared" si="766"/>
        <v/>
      </c>
      <c r="BC427" t="str">
        <f t="shared" si="766"/>
        <v/>
      </c>
      <c r="BD427" t="str">
        <f t="shared" si="766"/>
        <v/>
      </c>
      <c r="BE427" t="str">
        <f t="shared" si="766"/>
        <v/>
      </c>
      <c r="BF427" t="str">
        <f t="shared" si="766"/>
        <v/>
      </c>
      <c r="BG427" t="str">
        <f t="shared" si="766"/>
        <v/>
      </c>
      <c r="BH427" t="str">
        <f t="shared" si="766"/>
        <v/>
      </c>
      <c r="BI427" t="str">
        <f t="shared" si="766"/>
        <v/>
      </c>
      <c r="BJ427" t="str">
        <f t="shared" si="766"/>
        <v/>
      </c>
      <c r="BK427" s="340"/>
      <c r="BL427" s="34">
        <f>IF($Q428=E428,IF(COUNTIF(E428:$P428,E428)&gt;$R427,E427,$Q427),E427)</f>
        <v>0</v>
      </c>
      <c r="BM427" s="34">
        <f>IF($Q428=F428,IF(COUNTIF(F428:$P428,F428)&gt;$R427,F427,$Q427),F427)</f>
        <v>0</v>
      </c>
      <c r="BN427" s="34">
        <f>IF($Q428=G428,IF(COUNTIF(G428:$P428,G428)&gt;$R427,G427,$Q427),G427)</f>
        <v>0</v>
      </c>
      <c r="BO427" s="34">
        <f>IF($Q428=H428,IF(COUNTIF(H428:$P428,H428)&gt;$R427,H427,$Q427),H427)</f>
        <v>0</v>
      </c>
      <c r="BP427" s="34">
        <f>IF($Q428=I428,IF(COUNTIF(I428:$P428,I428)&gt;$R427,I427,$Q427),I427)</f>
        <v>0</v>
      </c>
      <c r="BQ427" s="34">
        <f>IF($Q428=J428,IF(COUNTIF(J428:$P428,J428)&gt;$R427,J427,$Q427),J427)</f>
        <v>0</v>
      </c>
      <c r="BR427" s="34">
        <f>IF($Q428=K428,IF(COUNTIF(K428:$P428,K428)&gt;$R427,K427,$Q427),K427)</f>
        <v>0</v>
      </c>
      <c r="BS427" s="34">
        <f>IF($Q428=L428,IF(COUNTIF(L428:$P428,L428)&gt;$R427,L427,$Q427),L427)</f>
        <v>0</v>
      </c>
      <c r="BT427" s="34">
        <f>IF($Q428=M428,IF(COUNTIF(M428:$P428,M428)&gt;$R427,M427,$Q427),M427)</f>
        <v>0</v>
      </c>
      <c r="BU427" s="34">
        <f>IF($Q428=N428,IF(COUNTIF(N428:$P428,N428)&gt;$R427,N427,$Q427),N427)</f>
        <v>0</v>
      </c>
      <c r="BV427" s="34">
        <f>IF($Q428=O428,IF(COUNTIF(O428:$P428,O428)&gt;$R427,O427,$Q427),O427)</f>
        <v>0</v>
      </c>
      <c r="BW427" s="34">
        <f>IF($Q428=P428,IF(COUNTIF(P428:$P428,P428)&gt;$R427,P427,$Q427),P427)</f>
        <v>0</v>
      </c>
      <c r="BX427" t="str">
        <f>IF(BX426="",IF(G426="",IF(F426="",E426,F426),G426),"")</f>
        <v/>
      </c>
    </row>
    <row r="428" spans="1:76" ht="12.75" customHeight="1" x14ac:dyDescent="0.2">
      <c r="A428" s="349"/>
      <c r="B428" s="352"/>
      <c r="C428" s="346"/>
      <c r="D428" s="177" t="s">
        <v>44</v>
      </c>
      <c r="E428" s="252" t="str">
        <f t="shared" ref="E428:P428" si="767">IF(E426&gt;0,1,"")</f>
        <v/>
      </c>
      <c r="F428" s="252" t="str">
        <f t="shared" si="767"/>
        <v/>
      </c>
      <c r="G428" s="252" t="str">
        <f t="shared" si="767"/>
        <v/>
      </c>
      <c r="H428" s="252" t="str">
        <f t="shared" si="767"/>
        <v/>
      </c>
      <c r="I428" s="252" t="str">
        <f t="shared" si="767"/>
        <v/>
      </c>
      <c r="J428" s="252" t="str">
        <f t="shared" si="767"/>
        <v/>
      </c>
      <c r="K428" s="252" t="str">
        <f t="shared" si="767"/>
        <v/>
      </c>
      <c r="L428" s="252" t="str">
        <f t="shared" si="767"/>
        <v/>
      </c>
      <c r="M428" s="175" t="str">
        <f t="shared" si="767"/>
        <v/>
      </c>
      <c r="N428" s="175" t="str">
        <f t="shared" si="767"/>
        <v/>
      </c>
      <c r="O428" s="175" t="str">
        <f t="shared" si="767"/>
        <v/>
      </c>
      <c r="P428" s="175" t="str">
        <f t="shared" si="767"/>
        <v/>
      </c>
      <c r="Q428" s="184" t="str">
        <f>IF(BK426="","",BK426)</f>
        <v/>
      </c>
      <c r="R428" s="38" t="str">
        <f>IF(BK426="","",BK426)</f>
        <v/>
      </c>
      <c r="S428" s="343"/>
      <c r="AY428" t="str">
        <f>IF(E428="","",E428)</f>
        <v/>
      </c>
      <c r="AZ428" t="str">
        <f>IF(OR(E428=F428,COUNTIF($AY428:AY428,F428)&gt;0),"",F428)</f>
        <v/>
      </c>
      <c r="BA428" t="str">
        <f>IF(OR(F428=G428,COUNTIF($AY428:AZ428,G428)&gt;0),"",G428)</f>
        <v/>
      </c>
      <c r="BB428" t="str">
        <f>IF(OR(G428=H428,COUNTIF($AY428:BA428,H428)&gt;0),"",H428)</f>
        <v/>
      </c>
      <c r="BC428" t="str">
        <f>IF(OR(H428=I428,COUNTIF($AY428:BB428,I428)&gt;0),"",I428)</f>
        <v/>
      </c>
      <c r="BD428" t="str">
        <f>IF(OR(I428=J428,COUNTIF($AY428:BC428,J428)&gt;0),"",J428)</f>
        <v/>
      </c>
      <c r="BE428" t="str">
        <f>IF(OR(J428=K428,COUNTIF($AY428:BD428,K428)&gt;0),"",K428)</f>
        <v/>
      </c>
      <c r="BF428" t="str">
        <f>IF(OR(K428=L428,COUNTIF($AY428:BE428,L428)&gt;0),"",L428)</f>
        <v/>
      </c>
      <c r="BG428" t="str">
        <f>IF(OR(L428=M428,COUNTIF($AY428:BF428,M428)&gt;0),"",M428)</f>
        <v/>
      </c>
      <c r="BH428" t="str">
        <f>IF(OR(M428=N428,COUNTIF($AY428:BG428,N428)&gt;0),"",N428)</f>
        <v/>
      </c>
      <c r="BI428" t="str">
        <f>IF(OR(N428=O428,COUNTIF($AY428:BH428,O428)&gt;0),"",O428)</f>
        <v/>
      </c>
      <c r="BJ428" t="str">
        <f>IF(OR(O428=P428,COUNTIF($AY428:BI428,P428)&gt;0),"",P428)</f>
        <v/>
      </c>
      <c r="BK428" s="340"/>
      <c r="BL428" s="34" t="str">
        <f>IF($Q428=E428,IF(COUNTIF(E428:$P428,E428)&gt;$R427,E428,$Q428),E428)</f>
        <v/>
      </c>
      <c r="BM428" s="34" t="str">
        <f>IF($Q428=F428,IF(COUNTIF(F428:$P428,F428)&gt;$R427,F428,$Q428),F428)</f>
        <v/>
      </c>
      <c r="BN428" s="34" t="str">
        <f>IF($Q428=G428,IF(COUNTIF(G428:$P428,G428)&gt;$R427,G428,$Q428),G428)</f>
        <v/>
      </c>
      <c r="BO428" s="34" t="str">
        <f>IF($Q428=H428,IF(COUNTIF(H428:$P428,H428)&gt;$R427,H428,$Q428),H428)</f>
        <v/>
      </c>
      <c r="BP428" s="34" t="str">
        <f>IF($Q428=I428,IF(COUNTIF(I428:$P428,I428)&gt;$R427,I428,$Q428),I428)</f>
        <v/>
      </c>
      <c r="BQ428" s="34" t="str">
        <f>IF($Q428=J428,IF(COUNTIF(J428:$P428,J428)&gt;$R427,J428,$Q428),J428)</f>
        <v/>
      </c>
      <c r="BR428" s="34" t="str">
        <f>IF($Q428=K428,IF(COUNTIF(K428:$P428,K428)&gt;$R427,K428,$Q428),K428)</f>
        <v/>
      </c>
      <c r="BS428" s="34" t="str">
        <f>IF($Q428=L428,IF(COUNTIF(L428:$P428,L428)&gt;$R427,L428,$Q428),L428)</f>
        <v/>
      </c>
      <c r="BT428" s="34" t="str">
        <f>IF($Q428=M428,IF(COUNTIF(M428:$P428,M428)&gt;$R427,M428,$Q428),M428)</f>
        <v/>
      </c>
      <c r="BU428" s="34" t="str">
        <f>IF($Q428=N428,IF(COUNTIF(N428:$P428,N428)&gt;$R427,N428,$Q428),N428)</f>
        <v/>
      </c>
      <c r="BV428" s="34" t="str">
        <f>IF($Q428=O428,IF(COUNTIF(O428:$P428,O428)&gt;$R427,O428,$Q428),O428)</f>
        <v/>
      </c>
      <c r="BW428" s="34" t="str">
        <f>IF($Q428=P428,IF(COUNTIF(P428:$P428,P428)&gt;$R427,P428,$Q428),P428)</f>
        <v/>
      </c>
      <c r="BX428" t="str">
        <f>IF(BX426&gt;0,BX426,BX427)</f>
        <v/>
      </c>
    </row>
    <row r="429" spans="1:76" ht="12.75" customHeight="1" x14ac:dyDescent="0.2">
      <c r="A429" s="347">
        <v>143</v>
      </c>
      <c r="B429" s="350"/>
      <c r="C429" s="344"/>
      <c r="D429" s="176" t="s">
        <v>38</v>
      </c>
      <c r="E429" s="252"/>
      <c r="F429" s="252"/>
      <c r="G429" s="252"/>
      <c r="H429" s="252"/>
      <c r="I429" s="252"/>
      <c r="J429" s="252"/>
      <c r="K429" s="252"/>
      <c r="L429" s="252"/>
      <c r="M429" s="175"/>
      <c r="N429" s="175"/>
      <c r="O429" s="175"/>
      <c r="P429" s="175"/>
      <c r="Q429" s="183" t="str">
        <f>IF(BK429="","",BX431)</f>
        <v/>
      </c>
      <c r="R429" s="172"/>
      <c r="S429" s="341" t="str">
        <f>IF((COUNTBLANK(E429:Q429)+COUNTBLANK(E430:Q430)+COUNTBLANK(E431:Q431))/3=COUNTBLANK(E429:Q429),"","Bitte alle drei Zeilen ausfüllen")</f>
        <v/>
      </c>
      <c r="W429">
        <f t="shared" ref="W429:AH429" si="768">IF(E429=4.5,E430,0)</f>
        <v>0</v>
      </c>
      <c r="X429">
        <f t="shared" si="768"/>
        <v>0</v>
      </c>
      <c r="Y429">
        <f t="shared" si="768"/>
        <v>0</v>
      </c>
      <c r="Z429">
        <f t="shared" si="768"/>
        <v>0</v>
      </c>
      <c r="AA429">
        <f t="shared" si="768"/>
        <v>0</v>
      </c>
      <c r="AB429">
        <f t="shared" si="768"/>
        <v>0</v>
      </c>
      <c r="AC429">
        <f t="shared" si="768"/>
        <v>0</v>
      </c>
      <c r="AD429">
        <f t="shared" si="768"/>
        <v>0</v>
      </c>
      <c r="AE429">
        <f t="shared" si="768"/>
        <v>0</v>
      </c>
      <c r="AF429">
        <f t="shared" si="768"/>
        <v>0</v>
      </c>
      <c r="AG429">
        <f t="shared" si="768"/>
        <v>0</v>
      </c>
      <c r="AH429">
        <f t="shared" si="768"/>
        <v>0</v>
      </c>
      <c r="AJ429">
        <f t="shared" ref="AJ429:AU429" si="769">IF(E429=4.5,1,0)</f>
        <v>0</v>
      </c>
      <c r="AK429">
        <f t="shared" si="769"/>
        <v>0</v>
      </c>
      <c r="AL429">
        <f t="shared" si="769"/>
        <v>0</v>
      </c>
      <c r="AM429">
        <f t="shared" si="769"/>
        <v>0</v>
      </c>
      <c r="AN429">
        <f t="shared" si="769"/>
        <v>0</v>
      </c>
      <c r="AO429">
        <f t="shared" si="769"/>
        <v>0</v>
      </c>
      <c r="AP429">
        <f t="shared" si="769"/>
        <v>0</v>
      </c>
      <c r="AQ429">
        <f t="shared" si="769"/>
        <v>0</v>
      </c>
      <c r="AR429">
        <f t="shared" si="769"/>
        <v>0</v>
      </c>
      <c r="AS429">
        <f t="shared" si="769"/>
        <v>0</v>
      </c>
      <c r="AT429">
        <f t="shared" si="769"/>
        <v>0</v>
      </c>
      <c r="AU429">
        <f t="shared" si="769"/>
        <v>0</v>
      </c>
      <c r="BK429" s="340" t="str">
        <f>IF(ISNA(HLOOKUP(MAX($AY430:$BJ430),$AY430:$BJ431,2,FALSE)),"",IF(R430&gt;0,IF(COUNTIF($AY430:$BJ430,MAX($AY430:$BJ430))&gt;1,HLOOKUP(MAX($AY430:$BJ430),$AY430:$BJ431,2),HLOOKUP(MAX($AY430:$BJ430),$AY430:$BJ431,2,FALSE)),""))</f>
        <v/>
      </c>
      <c r="BL429" s="34">
        <f>IF(E431="",0,IF($Q431=E431,IF(COUNTIF(E431:$P431,E431)&gt;$R430,E429,$Q429),E429))</f>
        <v>0</v>
      </c>
      <c r="BM429" s="34">
        <f>IF(F431="",0,IF($Q431=F431,IF(COUNTIF(F431:$P431,F431)&gt;$R430,F429,$Q429),F429))</f>
        <v>0</v>
      </c>
      <c r="BN429" s="34">
        <f>IF(G431="",0,IF($Q431=G431,IF(COUNTIF(G431:$P431,G431)&gt;$R430,G429,$Q429),G429))</f>
        <v>0</v>
      </c>
      <c r="BO429" s="34">
        <f>IF(H431="",0,IF($Q431=H431,IF(COUNTIF(H431:$P431,H431)&gt;$R430,H429,$Q429),H429))</f>
        <v>0</v>
      </c>
      <c r="BP429" s="34">
        <f>IF(I431="",0,IF($Q431=I431,IF(COUNTIF(I431:$P431,I431)&gt;$R430,I429,$Q429),I429))</f>
        <v>0</v>
      </c>
      <c r="BQ429" s="34">
        <f>IF(J431="",0,IF($Q431=J431,IF(COUNTIF(J431:$P431,J431)&gt;$R430,J429,$Q429),J429))</f>
        <v>0</v>
      </c>
      <c r="BR429" s="34">
        <f>IF(K431="",0,IF($Q431=K431,IF(COUNTIF(K431:$P431,K431)&gt;$R430,K429,$Q429),K429))</f>
        <v>0</v>
      </c>
      <c r="BS429" s="34">
        <f>IF(L431="",0,IF($Q431=L431,IF(COUNTIF(L431:$P431,L431)&gt;$R430,L429,$Q429),L429))</f>
        <v>0</v>
      </c>
      <c r="BT429" s="34">
        <f>IF(M431="",0,IF($Q431=M431,IF(COUNTIF(M431:$P431,M431)&gt;$R430,M429,$Q429),M429))</f>
        <v>0</v>
      </c>
      <c r="BU429" s="34">
        <f>IF(N431="",0,IF($Q431=N431,IF(COUNTIF(N431:$P431,N431)&gt;$R430,N429,$Q429),N429))</f>
        <v>0</v>
      </c>
      <c r="BV429" s="34">
        <f>IF(O431="",0,IF($Q431=O431,IF(COUNTIF(O431:$P431,O431)&gt;$R430,O429,$Q429),O429))</f>
        <v>0</v>
      </c>
      <c r="BW429" s="34">
        <f>IF(P431="",0,IF($Q431=P431,IF(COUNTIF(P431:$P431,P431)&gt;$R430,P429,$Q429),P429))</f>
        <v>0</v>
      </c>
      <c r="BX429">
        <f>IF(P429="",IF(O429="",IF(N429="",IF(M429="",IF(L429="",IF(K429="",IF(J429="",IF(I429="",H429,I429),J429),K429),L429),M429),N429),O429),P429)</f>
        <v>0</v>
      </c>
    </row>
    <row r="430" spans="1:76" ht="12.75" customHeight="1" x14ac:dyDescent="0.2">
      <c r="A430" s="348"/>
      <c r="B430" s="351"/>
      <c r="C430" s="345"/>
      <c r="D430" s="176" t="s">
        <v>42</v>
      </c>
      <c r="E430" s="252"/>
      <c r="F430" s="252"/>
      <c r="G430" s="252"/>
      <c r="H430" s="252"/>
      <c r="I430" s="252"/>
      <c r="J430" s="252"/>
      <c r="K430" s="252"/>
      <c r="L430" s="252"/>
      <c r="M430" s="175"/>
      <c r="N430" s="175"/>
      <c r="O430" s="175"/>
      <c r="P430" s="175"/>
      <c r="Q430" s="183"/>
      <c r="R430" s="35">
        <f>IF(R429&lt;15,0,IF(R429&lt;30,1,IF(R429&lt;45,2,3)))</f>
        <v>0</v>
      </c>
      <c r="S430" s="342"/>
      <c r="AY430" t="str">
        <f t="shared" ref="AY430:BJ430" si="770">IF(AY431="","",COUNTIF($E431:$P431,AY431))</f>
        <v/>
      </c>
      <c r="AZ430" t="str">
        <f t="shared" si="770"/>
        <v/>
      </c>
      <c r="BA430" t="str">
        <f t="shared" si="770"/>
        <v/>
      </c>
      <c r="BB430" t="str">
        <f t="shared" si="770"/>
        <v/>
      </c>
      <c r="BC430" t="str">
        <f t="shared" si="770"/>
        <v/>
      </c>
      <c r="BD430" t="str">
        <f t="shared" si="770"/>
        <v/>
      </c>
      <c r="BE430" t="str">
        <f t="shared" si="770"/>
        <v/>
      </c>
      <c r="BF430" t="str">
        <f t="shared" si="770"/>
        <v/>
      </c>
      <c r="BG430" t="str">
        <f t="shared" si="770"/>
        <v/>
      </c>
      <c r="BH430" t="str">
        <f t="shared" si="770"/>
        <v/>
      </c>
      <c r="BI430" t="str">
        <f t="shared" si="770"/>
        <v/>
      </c>
      <c r="BJ430" t="str">
        <f t="shared" si="770"/>
        <v/>
      </c>
      <c r="BK430" s="340"/>
      <c r="BL430" s="34">
        <f>IF($Q431=E431,IF(COUNTIF(E431:$P431,E431)&gt;$R430,E430,$Q430),E430)</f>
        <v>0</v>
      </c>
      <c r="BM430" s="34">
        <f>IF($Q431=F431,IF(COUNTIF(F431:$P431,F431)&gt;$R430,F430,$Q430),F430)</f>
        <v>0</v>
      </c>
      <c r="BN430" s="34">
        <f>IF($Q431=G431,IF(COUNTIF(G431:$P431,G431)&gt;$R430,G430,$Q430),G430)</f>
        <v>0</v>
      </c>
      <c r="BO430" s="34">
        <f>IF($Q431=H431,IF(COUNTIF(H431:$P431,H431)&gt;$R430,H430,$Q430),H430)</f>
        <v>0</v>
      </c>
      <c r="BP430" s="34">
        <f>IF($Q431=I431,IF(COUNTIF(I431:$P431,I431)&gt;$R430,I430,$Q430),I430)</f>
        <v>0</v>
      </c>
      <c r="BQ430" s="34">
        <f>IF($Q431=J431,IF(COUNTIF(J431:$P431,J431)&gt;$R430,J430,$Q430),J430)</f>
        <v>0</v>
      </c>
      <c r="BR430" s="34">
        <f>IF($Q431=K431,IF(COUNTIF(K431:$P431,K431)&gt;$R430,K430,$Q430),K430)</f>
        <v>0</v>
      </c>
      <c r="BS430" s="34">
        <f>IF($Q431=L431,IF(COUNTIF(L431:$P431,L431)&gt;$R430,L430,$Q430),L430)</f>
        <v>0</v>
      </c>
      <c r="BT430" s="34">
        <f>IF($Q431=M431,IF(COUNTIF(M431:$P431,M431)&gt;$R430,M430,$Q430),M430)</f>
        <v>0</v>
      </c>
      <c r="BU430" s="34">
        <f>IF($Q431=N431,IF(COUNTIF(N431:$P431,N431)&gt;$R430,N430,$Q430),N430)</f>
        <v>0</v>
      </c>
      <c r="BV430" s="34">
        <f>IF($Q431=O431,IF(COUNTIF(O431:$P431,O431)&gt;$R430,O430,$Q430),O430)</f>
        <v>0</v>
      </c>
      <c r="BW430" s="34">
        <f>IF($Q431=P431,IF(COUNTIF(P431:$P431,P431)&gt;$R430,P430,$Q430),P430)</f>
        <v>0</v>
      </c>
      <c r="BX430" t="str">
        <f>IF(BX429="",IF(G429="",IF(F429="",E429,F429),G429),"")</f>
        <v/>
      </c>
    </row>
    <row r="431" spans="1:76" ht="12.75" customHeight="1" x14ac:dyDescent="0.2">
      <c r="A431" s="349"/>
      <c r="B431" s="352"/>
      <c r="C431" s="346"/>
      <c r="D431" s="177" t="s">
        <v>44</v>
      </c>
      <c r="E431" s="252" t="str">
        <f t="shared" ref="E431:P431" si="771">IF(E429&gt;0,1,"")</f>
        <v/>
      </c>
      <c r="F431" s="252" t="str">
        <f t="shared" si="771"/>
        <v/>
      </c>
      <c r="G431" s="252" t="str">
        <f t="shared" si="771"/>
        <v/>
      </c>
      <c r="H431" s="252" t="str">
        <f t="shared" si="771"/>
        <v/>
      </c>
      <c r="I431" s="252" t="str">
        <f t="shared" si="771"/>
        <v/>
      </c>
      <c r="J431" s="252" t="str">
        <f t="shared" si="771"/>
        <v/>
      </c>
      <c r="K431" s="252" t="str">
        <f t="shared" si="771"/>
        <v/>
      </c>
      <c r="L431" s="252" t="str">
        <f t="shared" si="771"/>
        <v/>
      </c>
      <c r="M431" s="175" t="str">
        <f t="shared" si="771"/>
        <v/>
      </c>
      <c r="N431" s="175" t="str">
        <f t="shared" si="771"/>
        <v/>
      </c>
      <c r="O431" s="175" t="str">
        <f t="shared" si="771"/>
        <v/>
      </c>
      <c r="P431" s="175" t="str">
        <f t="shared" si="771"/>
        <v/>
      </c>
      <c r="Q431" s="184" t="str">
        <f>IF(BK429="","",BK429)</f>
        <v/>
      </c>
      <c r="R431" s="38" t="str">
        <f>IF(BK429="","",BK429)</f>
        <v/>
      </c>
      <c r="S431" s="343"/>
      <c r="AY431" t="str">
        <f>IF(E431="","",E431)</f>
        <v/>
      </c>
      <c r="AZ431" t="str">
        <f>IF(OR(E431=F431,COUNTIF($AY431:AY431,F431)&gt;0),"",F431)</f>
        <v/>
      </c>
      <c r="BA431" t="str">
        <f>IF(OR(F431=G431,COUNTIF($AY431:AZ431,G431)&gt;0),"",G431)</f>
        <v/>
      </c>
      <c r="BB431" t="str">
        <f>IF(OR(G431=H431,COUNTIF($AY431:BA431,H431)&gt;0),"",H431)</f>
        <v/>
      </c>
      <c r="BC431" t="str">
        <f>IF(OR(H431=I431,COUNTIF($AY431:BB431,I431)&gt;0),"",I431)</f>
        <v/>
      </c>
      <c r="BD431" t="str">
        <f>IF(OR(I431=J431,COUNTIF($AY431:BC431,J431)&gt;0),"",J431)</f>
        <v/>
      </c>
      <c r="BE431" t="str">
        <f>IF(OR(J431=K431,COUNTIF($AY431:BD431,K431)&gt;0),"",K431)</f>
        <v/>
      </c>
      <c r="BF431" t="str">
        <f>IF(OR(K431=L431,COUNTIF($AY431:BE431,L431)&gt;0),"",L431)</f>
        <v/>
      </c>
      <c r="BG431" t="str">
        <f>IF(OR(L431=M431,COUNTIF($AY431:BF431,M431)&gt;0),"",M431)</f>
        <v/>
      </c>
      <c r="BH431" t="str">
        <f>IF(OR(M431=N431,COUNTIF($AY431:BG431,N431)&gt;0),"",N431)</f>
        <v/>
      </c>
      <c r="BI431" t="str">
        <f>IF(OR(N431=O431,COUNTIF($AY431:BH431,O431)&gt;0),"",O431)</f>
        <v/>
      </c>
      <c r="BJ431" t="str">
        <f>IF(OR(O431=P431,COUNTIF($AY431:BI431,P431)&gt;0),"",P431)</f>
        <v/>
      </c>
      <c r="BK431" s="340"/>
      <c r="BL431" s="34" t="str">
        <f>IF($Q431=E431,IF(COUNTIF(E431:$P431,E431)&gt;$R430,E431,$Q431),E431)</f>
        <v/>
      </c>
      <c r="BM431" s="34" t="str">
        <f>IF($Q431=F431,IF(COUNTIF(F431:$P431,F431)&gt;$R430,F431,$Q431),F431)</f>
        <v/>
      </c>
      <c r="BN431" s="34" t="str">
        <f>IF($Q431=G431,IF(COUNTIF(G431:$P431,G431)&gt;$R430,G431,$Q431),G431)</f>
        <v/>
      </c>
      <c r="BO431" s="34" t="str">
        <f>IF($Q431=H431,IF(COUNTIF(H431:$P431,H431)&gt;$R430,H431,$Q431),H431)</f>
        <v/>
      </c>
      <c r="BP431" s="34" t="str">
        <f>IF($Q431=I431,IF(COUNTIF(I431:$P431,I431)&gt;$R430,I431,$Q431),I431)</f>
        <v/>
      </c>
      <c r="BQ431" s="34" t="str">
        <f>IF($Q431=J431,IF(COUNTIF(J431:$P431,J431)&gt;$R430,J431,$Q431),J431)</f>
        <v/>
      </c>
      <c r="BR431" s="34" t="str">
        <f>IF($Q431=K431,IF(COUNTIF(K431:$P431,K431)&gt;$R430,K431,$Q431),K431)</f>
        <v/>
      </c>
      <c r="BS431" s="34" t="str">
        <f>IF($Q431=L431,IF(COUNTIF(L431:$P431,L431)&gt;$R430,L431,$Q431),L431)</f>
        <v/>
      </c>
      <c r="BT431" s="34" t="str">
        <f>IF($Q431=M431,IF(COUNTIF(M431:$P431,M431)&gt;$R430,M431,$Q431),M431)</f>
        <v/>
      </c>
      <c r="BU431" s="34" t="str">
        <f>IF($Q431=N431,IF(COUNTIF(N431:$P431,N431)&gt;$R430,N431,$Q431),N431)</f>
        <v/>
      </c>
      <c r="BV431" s="34" t="str">
        <f>IF($Q431=O431,IF(COUNTIF(O431:$P431,O431)&gt;$R430,O431,$Q431),O431)</f>
        <v/>
      </c>
      <c r="BW431" s="34" t="str">
        <f>IF($Q431=P431,IF(COUNTIF(P431:$P431,P431)&gt;$R430,P431,$Q431),P431)</f>
        <v/>
      </c>
      <c r="BX431" t="str">
        <f>IF(BX429&gt;0,BX429,BX430)</f>
        <v/>
      </c>
    </row>
    <row r="432" spans="1:76" ht="12.75" customHeight="1" x14ac:dyDescent="0.2">
      <c r="A432" s="347">
        <v>144</v>
      </c>
      <c r="B432" s="350"/>
      <c r="C432" s="344"/>
      <c r="D432" s="176" t="s">
        <v>38</v>
      </c>
      <c r="E432" s="252"/>
      <c r="F432" s="252"/>
      <c r="G432" s="252"/>
      <c r="H432" s="252"/>
      <c r="I432" s="252"/>
      <c r="J432" s="252"/>
      <c r="K432" s="252"/>
      <c r="L432" s="252"/>
      <c r="M432" s="175"/>
      <c r="N432" s="175"/>
      <c r="O432" s="175"/>
      <c r="P432" s="175"/>
      <c r="Q432" s="183" t="str">
        <f>IF(BK432="","",BX434)</f>
        <v/>
      </c>
      <c r="R432" s="172"/>
      <c r="S432" s="341" t="str">
        <f>IF((COUNTBLANK(E432:Q432)+COUNTBLANK(E433:Q433)+COUNTBLANK(E434:Q434))/3=COUNTBLANK(E432:Q432),"","Bitte alle drei Zeilen ausfüllen")</f>
        <v/>
      </c>
      <c r="W432">
        <f t="shared" ref="W432:AH432" si="772">IF(E432=4.5,E433,0)</f>
        <v>0</v>
      </c>
      <c r="X432">
        <f t="shared" si="772"/>
        <v>0</v>
      </c>
      <c r="Y432">
        <f t="shared" si="772"/>
        <v>0</v>
      </c>
      <c r="Z432">
        <f t="shared" si="772"/>
        <v>0</v>
      </c>
      <c r="AA432">
        <f t="shared" si="772"/>
        <v>0</v>
      </c>
      <c r="AB432">
        <f t="shared" si="772"/>
        <v>0</v>
      </c>
      <c r="AC432">
        <f t="shared" si="772"/>
        <v>0</v>
      </c>
      <c r="AD432">
        <f t="shared" si="772"/>
        <v>0</v>
      </c>
      <c r="AE432">
        <f t="shared" si="772"/>
        <v>0</v>
      </c>
      <c r="AF432">
        <f t="shared" si="772"/>
        <v>0</v>
      </c>
      <c r="AG432">
        <f t="shared" si="772"/>
        <v>0</v>
      </c>
      <c r="AH432">
        <f t="shared" si="772"/>
        <v>0</v>
      </c>
      <c r="AJ432">
        <f t="shared" ref="AJ432:AU432" si="773">IF(E432=4.5,1,0)</f>
        <v>0</v>
      </c>
      <c r="AK432">
        <f t="shared" si="773"/>
        <v>0</v>
      </c>
      <c r="AL432">
        <f t="shared" si="773"/>
        <v>0</v>
      </c>
      <c r="AM432">
        <f t="shared" si="773"/>
        <v>0</v>
      </c>
      <c r="AN432">
        <f t="shared" si="773"/>
        <v>0</v>
      </c>
      <c r="AO432">
        <f t="shared" si="773"/>
        <v>0</v>
      </c>
      <c r="AP432">
        <f t="shared" si="773"/>
        <v>0</v>
      </c>
      <c r="AQ432">
        <f t="shared" si="773"/>
        <v>0</v>
      </c>
      <c r="AR432">
        <f t="shared" si="773"/>
        <v>0</v>
      </c>
      <c r="AS432">
        <f t="shared" si="773"/>
        <v>0</v>
      </c>
      <c r="AT432">
        <f t="shared" si="773"/>
        <v>0</v>
      </c>
      <c r="AU432">
        <f t="shared" si="773"/>
        <v>0</v>
      </c>
      <c r="BK432" s="340" t="str">
        <f>IF(ISNA(HLOOKUP(MAX($AY433:$BJ433),$AY433:$BJ434,2,FALSE)),"",IF(R433&gt;0,IF(COUNTIF($AY433:$BJ433,MAX($AY433:$BJ433))&gt;1,HLOOKUP(MAX($AY433:$BJ433),$AY433:$BJ434,2),HLOOKUP(MAX($AY433:$BJ433),$AY433:$BJ434,2,FALSE)),""))</f>
        <v/>
      </c>
      <c r="BL432" s="34">
        <f>IF(E434="",0,IF($Q434=E434,IF(COUNTIF(E434:$P434,E434)&gt;$R433,E432,$Q432),E432))</f>
        <v>0</v>
      </c>
      <c r="BM432" s="34">
        <f>IF(F434="",0,IF($Q434=F434,IF(COUNTIF(F434:$P434,F434)&gt;$R433,F432,$Q432),F432))</f>
        <v>0</v>
      </c>
      <c r="BN432" s="34">
        <f>IF(G434="",0,IF($Q434=G434,IF(COUNTIF(G434:$P434,G434)&gt;$R433,G432,$Q432),G432))</f>
        <v>0</v>
      </c>
      <c r="BO432" s="34">
        <f>IF(H434="",0,IF($Q434=H434,IF(COUNTIF(H434:$P434,H434)&gt;$R433,H432,$Q432),H432))</f>
        <v>0</v>
      </c>
      <c r="BP432" s="34">
        <f>IF(I434="",0,IF($Q434=I434,IF(COUNTIF(I434:$P434,I434)&gt;$R433,I432,$Q432),I432))</f>
        <v>0</v>
      </c>
      <c r="BQ432" s="34">
        <f>IF(J434="",0,IF($Q434=J434,IF(COUNTIF(J434:$P434,J434)&gt;$R433,J432,$Q432),J432))</f>
        <v>0</v>
      </c>
      <c r="BR432" s="34">
        <f>IF(K434="",0,IF($Q434=K434,IF(COUNTIF(K434:$P434,K434)&gt;$R433,K432,$Q432),K432))</f>
        <v>0</v>
      </c>
      <c r="BS432" s="34">
        <f>IF(L434="",0,IF($Q434=L434,IF(COUNTIF(L434:$P434,L434)&gt;$R433,L432,$Q432),L432))</f>
        <v>0</v>
      </c>
      <c r="BT432" s="34">
        <f>IF(M434="",0,IF($Q434=M434,IF(COUNTIF(M434:$P434,M434)&gt;$R433,M432,$Q432),M432))</f>
        <v>0</v>
      </c>
      <c r="BU432" s="34">
        <f>IF(N434="",0,IF($Q434=N434,IF(COUNTIF(N434:$P434,N434)&gt;$R433,N432,$Q432),N432))</f>
        <v>0</v>
      </c>
      <c r="BV432" s="34">
        <f>IF(O434="",0,IF($Q434=O434,IF(COUNTIF(O434:$P434,O434)&gt;$R433,O432,$Q432),O432))</f>
        <v>0</v>
      </c>
      <c r="BW432" s="34">
        <f>IF(P434="",0,IF($Q434=P434,IF(COUNTIF(P434:$P434,P434)&gt;$R433,P432,$Q432),P432))</f>
        <v>0</v>
      </c>
      <c r="BX432">
        <f>IF(P432="",IF(O432="",IF(N432="",IF(M432="",IF(L432="",IF(K432="",IF(J432="",IF(I432="",H432,I432),J432),K432),L432),M432),N432),O432),P432)</f>
        <v>0</v>
      </c>
    </row>
    <row r="433" spans="1:76" ht="12.75" customHeight="1" x14ac:dyDescent="0.2">
      <c r="A433" s="348"/>
      <c r="B433" s="351"/>
      <c r="C433" s="345"/>
      <c r="D433" s="176" t="s">
        <v>42</v>
      </c>
      <c r="E433" s="252"/>
      <c r="F433" s="252"/>
      <c r="G433" s="252"/>
      <c r="H433" s="252"/>
      <c r="I433" s="252"/>
      <c r="J433" s="252"/>
      <c r="K433" s="252"/>
      <c r="L433" s="252"/>
      <c r="M433" s="175"/>
      <c r="N433" s="175"/>
      <c r="O433" s="175"/>
      <c r="P433" s="175"/>
      <c r="Q433" s="183"/>
      <c r="R433" s="35">
        <f>IF(R432&lt;15,0,IF(R432&lt;30,1,IF(R432&lt;45,2,3)))</f>
        <v>0</v>
      </c>
      <c r="S433" s="342"/>
      <c r="AY433" t="str">
        <f t="shared" ref="AY433:BJ433" si="774">IF(AY434="","",COUNTIF($E434:$P434,AY434))</f>
        <v/>
      </c>
      <c r="AZ433" t="str">
        <f t="shared" si="774"/>
        <v/>
      </c>
      <c r="BA433" t="str">
        <f t="shared" si="774"/>
        <v/>
      </c>
      <c r="BB433" t="str">
        <f t="shared" si="774"/>
        <v/>
      </c>
      <c r="BC433" t="str">
        <f t="shared" si="774"/>
        <v/>
      </c>
      <c r="BD433" t="str">
        <f t="shared" si="774"/>
        <v/>
      </c>
      <c r="BE433" t="str">
        <f t="shared" si="774"/>
        <v/>
      </c>
      <c r="BF433" t="str">
        <f t="shared" si="774"/>
        <v/>
      </c>
      <c r="BG433" t="str">
        <f t="shared" si="774"/>
        <v/>
      </c>
      <c r="BH433" t="str">
        <f t="shared" si="774"/>
        <v/>
      </c>
      <c r="BI433" t="str">
        <f t="shared" si="774"/>
        <v/>
      </c>
      <c r="BJ433" t="str">
        <f t="shared" si="774"/>
        <v/>
      </c>
      <c r="BK433" s="340"/>
      <c r="BL433" s="34">
        <f>IF($Q434=E434,IF(COUNTIF(E434:$P434,E434)&gt;$R433,E433,$Q433),E433)</f>
        <v>0</v>
      </c>
      <c r="BM433" s="34">
        <f>IF($Q434=F434,IF(COUNTIF(F434:$P434,F434)&gt;$R433,F433,$Q433),F433)</f>
        <v>0</v>
      </c>
      <c r="BN433" s="34">
        <f>IF($Q434=G434,IF(COUNTIF(G434:$P434,G434)&gt;$R433,G433,$Q433),G433)</f>
        <v>0</v>
      </c>
      <c r="BO433" s="34">
        <f>IF($Q434=H434,IF(COUNTIF(H434:$P434,H434)&gt;$R433,H433,$Q433),H433)</f>
        <v>0</v>
      </c>
      <c r="BP433" s="34">
        <f>IF($Q434=I434,IF(COUNTIF(I434:$P434,I434)&gt;$R433,I433,$Q433),I433)</f>
        <v>0</v>
      </c>
      <c r="BQ433" s="34">
        <f>IF($Q434=J434,IF(COUNTIF(J434:$P434,J434)&gt;$R433,J433,$Q433),J433)</f>
        <v>0</v>
      </c>
      <c r="BR433" s="34">
        <f>IF($Q434=K434,IF(COUNTIF(K434:$P434,K434)&gt;$R433,K433,$Q433),K433)</f>
        <v>0</v>
      </c>
      <c r="BS433" s="34">
        <f>IF($Q434=L434,IF(COUNTIF(L434:$P434,L434)&gt;$R433,L433,$Q433),L433)</f>
        <v>0</v>
      </c>
      <c r="BT433" s="34">
        <f>IF($Q434=M434,IF(COUNTIF(M434:$P434,M434)&gt;$R433,M433,$Q433),M433)</f>
        <v>0</v>
      </c>
      <c r="BU433" s="34">
        <f>IF($Q434=N434,IF(COUNTIF(N434:$P434,N434)&gt;$R433,N433,$Q433),N433)</f>
        <v>0</v>
      </c>
      <c r="BV433" s="34">
        <f>IF($Q434=O434,IF(COUNTIF(O434:$P434,O434)&gt;$R433,O433,$Q433),O433)</f>
        <v>0</v>
      </c>
      <c r="BW433" s="34">
        <f>IF($Q434=P434,IF(COUNTIF(P434:$P434,P434)&gt;$R433,P433,$Q433),P433)</f>
        <v>0</v>
      </c>
      <c r="BX433" t="str">
        <f>IF(BX432="",IF(G432="",IF(F432="",E432,F432),G432),"")</f>
        <v/>
      </c>
    </row>
    <row r="434" spans="1:76" ht="12.75" customHeight="1" x14ac:dyDescent="0.2">
      <c r="A434" s="349"/>
      <c r="B434" s="352"/>
      <c r="C434" s="346"/>
      <c r="D434" s="177" t="s">
        <v>44</v>
      </c>
      <c r="E434" s="252" t="str">
        <f t="shared" ref="E434:P434" si="775">IF(E432&gt;0,1,"")</f>
        <v/>
      </c>
      <c r="F434" s="252" t="str">
        <f t="shared" si="775"/>
        <v/>
      </c>
      <c r="G434" s="252" t="str">
        <f t="shared" si="775"/>
        <v/>
      </c>
      <c r="H434" s="252" t="str">
        <f t="shared" si="775"/>
        <v/>
      </c>
      <c r="I434" s="252" t="str">
        <f t="shared" si="775"/>
        <v/>
      </c>
      <c r="J434" s="252" t="str">
        <f t="shared" si="775"/>
        <v/>
      </c>
      <c r="K434" s="252" t="str">
        <f t="shared" si="775"/>
        <v/>
      </c>
      <c r="L434" s="252" t="str">
        <f t="shared" si="775"/>
        <v/>
      </c>
      <c r="M434" s="175" t="str">
        <f t="shared" si="775"/>
        <v/>
      </c>
      <c r="N434" s="175" t="str">
        <f t="shared" si="775"/>
        <v/>
      </c>
      <c r="O434" s="175" t="str">
        <f t="shared" si="775"/>
        <v/>
      </c>
      <c r="P434" s="175" t="str">
        <f t="shared" si="775"/>
        <v/>
      </c>
      <c r="Q434" s="184" t="str">
        <f>IF(BK432="","",BK432)</f>
        <v/>
      </c>
      <c r="R434" s="38" t="str">
        <f>IF(BK432="","",BK432)</f>
        <v/>
      </c>
      <c r="S434" s="343"/>
      <c r="AY434" t="str">
        <f>IF(E434="","",E434)</f>
        <v/>
      </c>
      <c r="AZ434" t="str">
        <f>IF(OR(E434=F434,COUNTIF($AY434:AY434,F434)&gt;0),"",F434)</f>
        <v/>
      </c>
      <c r="BA434" t="str">
        <f>IF(OR(F434=G434,COUNTIF($AY434:AZ434,G434)&gt;0),"",G434)</f>
        <v/>
      </c>
      <c r="BB434" t="str">
        <f>IF(OR(G434=H434,COUNTIF($AY434:BA434,H434)&gt;0),"",H434)</f>
        <v/>
      </c>
      <c r="BC434" t="str">
        <f>IF(OR(H434=I434,COUNTIF($AY434:BB434,I434)&gt;0),"",I434)</f>
        <v/>
      </c>
      <c r="BD434" t="str">
        <f>IF(OR(I434=J434,COUNTIF($AY434:BC434,J434)&gt;0),"",J434)</f>
        <v/>
      </c>
      <c r="BE434" t="str">
        <f>IF(OR(J434=K434,COUNTIF($AY434:BD434,K434)&gt;0),"",K434)</f>
        <v/>
      </c>
      <c r="BF434" t="str">
        <f>IF(OR(K434=L434,COUNTIF($AY434:BE434,L434)&gt;0),"",L434)</f>
        <v/>
      </c>
      <c r="BG434" t="str">
        <f>IF(OR(L434=M434,COUNTIF($AY434:BF434,M434)&gt;0),"",M434)</f>
        <v/>
      </c>
      <c r="BH434" t="str">
        <f>IF(OR(M434=N434,COUNTIF($AY434:BG434,N434)&gt;0),"",N434)</f>
        <v/>
      </c>
      <c r="BI434" t="str">
        <f>IF(OR(N434=O434,COUNTIF($AY434:BH434,O434)&gt;0),"",O434)</f>
        <v/>
      </c>
      <c r="BJ434" t="str">
        <f>IF(OR(O434=P434,COUNTIF($AY434:BI434,P434)&gt;0),"",P434)</f>
        <v/>
      </c>
      <c r="BK434" s="340"/>
      <c r="BL434" s="34" t="str">
        <f>IF($Q434=E434,IF(COUNTIF(E434:$P434,E434)&gt;$R433,E434,$Q434),E434)</f>
        <v/>
      </c>
      <c r="BM434" s="34" t="str">
        <f>IF($Q434=F434,IF(COUNTIF(F434:$P434,F434)&gt;$R433,F434,$Q434),F434)</f>
        <v/>
      </c>
      <c r="BN434" s="34" t="str">
        <f>IF($Q434=G434,IF(COUNTIF(G434:$P434,G434)&gt;$R433,G434,$Q434),G434)</f>
        <v/>
      </c>
      <c r="BO434" s="34" t="str">
        <f>IF($Q434=H434,IF(COUNTIF(H434:$P434,H434)&gt;$R433,H434,$Q434),H434)</f>
        <v/>
      </c>
      <c r="BP434" s="34" t="str">
        <f>IF($Q434=I434,IF(COUNTIF(I434:$P434,I434)&gt;$R433,I434,$Q434),I434)</f>
        <v/>
      </c>
      <c r="BQ434" s="34" t="str">
        <f>IF($Q434=J434,IF(COUNTIF(J434:$P434,J434)&gt;$R433,J434,$Q434),J434)</f>
        <v/>
      </c>
      <c r="BR434" s="34" t="str">
        <f>IF($Q434=K434,IF(COUNTIF(K434:$P434,K434)&gt;$R433,K434,$Q434),K434)</f>
        <v/>
      </c>
      <c r="BS434" s="34" t="str">
        <f>IF($Q434=L434,IF(COUNTIF(L434:$P434,L434)&gt;$R433,L434,$Q434),L434)</f>
        <v/>
      </c>
      <c r="BT434" s="34" t="str">
        <f>IF($Q434=M434,IF(COUNTIF(M434:$P434,M434)&gt;$R433,M434,$Q434),M434)</f>
        <v/>
      </c>
      <c r="BU434" s="34" t="str">
        <f>IF($Q434=N434,IF(COUNTIF(N434:$P434,N434)&gt;$R433,N434,$Q434),N434)</f>
        <v/>
      </c>
      <c r="BV434" s="34" t="str">
        <f>IF($Q434=O434,IF(COUNTIF(O434:$P434,O434)&gt;$R433,O434,$Q434),O434)</f>
        <v/>
      </c>
      <c r="BW434" s="34" t="str">
        <f>IF($Q434=P434,IF(COUNTIF(P434:$P434,P434)&gt;$R433,P434,$Q434),P434)</f>
        <v/>
      </c>
      <c r="BX434" t="str">
        <f>IF(BX432&gt;0,BX432,BX433)</f>
        <v/>
      </c>
    </row>
    <row r="435" spans="1:76" ht="12.75" customHeight="1" x14ac:dyDescent="0.2">
      <c r="A435" s="347">
        <v>145</v>
      </c>
      <c r="B435" s="350"/>
      <c r="C435" s="344"/>
      <c r="D435" s="176" t="s">
        <v>38</v>
      </c>
      <c r="E435" s="252"/>
      <c r="F435" s="252"/>
      <c r="G435" s="252"/>
      <c r="H435" s="252"/>
      <c r="I435" s="252"/>
      <c r="J435" s="252"/>
      <c r="K435" s="252"/>
      <c r="L435" s="252"/>
      <c r="M435" s="175"/>
      <c r="N435" s="175"/>
      <c r="O435" s="175"/>
      <c r="P435" s="175"/>
      <c r="Q435" s="183" t="str">
        <f>IF(BK435="","",BX437)</f>
        <v/>
      </c>
      <c r="R435" s="172"/>
      <c r="S435" s="341" t="str">
        <f>IF((COUNTBLANK(E435:Q435)+COUNTBLANK(E436:Q436)+COUNTBLANK(E437:Q437))/3=COUNTBLANK(E435:Q435),"","Bitte alle drei Zeilen ausfüllen")</f>
        <v/>
      </c>
      <c r="W435">
        <f t="shared" ref="W435:AH435" si="776">IF(E435=4.5,E436,0)</f>
        <v>0</v>
      </c>
      <c r="X435">
        <f t="shared" si="776"/>
        <v>0</v>
      </c>
      <c r="Y435">
        <f t="shared" si="776"/>
        <v>0</v>
      </c>
      <c r="Z435">
        <f t="shared" si="776"/>
        <v>0</v>
      </c>
      <c r="AA435">
        <f t="shared" si="776"/>
        <v>0</v>
      </c>
      <c r="AB435">
        <f t="shared" si="776"/>
        <v>0</v>
      </c>
      <c r="AC435">
        <f t="shared" si="776"/>
        <v>0</v>
      </c>
      <c r="AD435">
        <f t="shared" si="776"/>
        <v>0</v>
      </c>
      <c r="AE435">
        <f t="shared" si="776"/>
        <v>0</v>
      </c>
      <c r="AF435">
        <f t="shared" si="776"/>
        <v>0</v>
      </c>
      <c r="AG435">
        <f t="shared" si="776"/>
        <v>0</v>
      </c>
      <c r="AH435">
        <f t="shared" si="776"/>
        <v>0</v>
      </c>
      <c r="AJ435">
        <f t="shared" ref="AJ435:AU435" si="777">IF(E435=4.5,1,0)</f>
        <v>0</v>
      </c>
      <c r="AK435">
        <f t="shared" si="777"/>
        <v>0</v>
      </c>
      <c r="AL435">
        <f t="shared" si="777"/>
        <v>0</v>
      </c>
      <c r="AM435">
        <f t="shared" si="777"/>
        <v>0</v>
      </c>
      <c r="AN435">
        <f t="shared" si="777"/>
        <v>0</v>
      </c>
      <c r="AO435">
        <f t="shared" si="777"/>
        <v>0</v>
      </c>
      <c r="AP435">
        <f t="shared" si="777"/>
        <v>0</v>
      </c>
      <c r="AQ435">
        <f t="shared" si="777"/>
        <v>0</v>
      </c>
      <c r="AR435">
        <f t="shared" si="777"/>
        <v>0</v>
      </c>
      <c r="AS435">
        <f t="shared" si="777"/>
        <v>0</v>
      </c>
      <c r="AT435">
        <f t="shared" si="777"/>
        <v>0</v>
      </c>
      <c r="AU435">
        <f t="shared" si="777"/>
        <v>0</v>
      </c>
      <c r="BK435" s="340" t="str">
        <f>IF(ISNA(HLOOKUP(MAX($AY436:$BJ436),$AY436:$BJ437,2,FALSE)),"",IF(R436&gt;0,IF(COUNTIF($AY436:$BJ436,MAX($AY436:$BJ436))&gt;1,HLOOKUP(MAX($AY436:$BJ436),$AY436:$BJ437,2),HLOOKUP(MAX($AY436:$BJ436),$AY436:$BJ437,2,FALSE)),""))</f>
        <v/>
      </c>
      <c r="BL435" s="34">
        <f>IF(E437="",0,IF($Q437=E437,IF(COUNTIF(E437:$P437,E437)&gt;$R436,E435,$Q435),E435))</f>
        <v>0</v>
      </c>
      <c r="BM435" s="34">
        <f>IF(F437="",0,IF($Q437=F437,IF(COUNTIF(F437:$P437,F437)&gt;$R436,F435,$Q435),F435))</f>
        <v>0</v>
      </c>
      <c r="BN435" s="34">
        <f>IF(G437="",0,IF($Q437=G437,IF(COUNTIF(G437:$P437,G437)&gt;$R436,G435,$Q435),G435))</f>
        <v>0</v>
      </c>
      <c r="BO435" s="34">
        <f>IF(H437="",0,IF($Q437=H437,IF(COUNTIF(H437:$P437,H437)&gt;$R436,H435,$Q435),H435))</f>
        <v>0</v>
      </c>
      <c r="BP435" s="34">
        <f>IF(I437="",0,IF($Q437=I437,IF(COUNTIF(I437:$P437,I437)&gt;$R436,I435,$Q435),I435))</f>
        <v>0</v>
      </c>
      <c r="BQ435" s="34">
        <f>IF(J437="",0,IF($Q437=J437,IF(COUNTIF(J437:$P437,J437)&gt;$R436,J435,$Q435),J435))</f>
        <v>0</v>
      </c>
      <c r="BR435" s="34">
        <f>IF(K437="",0,IF($Q437=K437,IF(COUNTIF(K437:$P437,K437)&gt;$R436,K435,$Q435),K435))</f>
        <v>0</v>
      </c>
      <c r="BS435" s="34">
        <f>IF(L437="",0,IF($Q437=L437,IF(COUNTIF(L437:$P437,L437)&gt;$R436,L435,$Q435),L435))</f>
        <v>0</v>
      </c>
      <c r="BT435" s="34">
        <f>IF(M437="",0,IF($Q437=M437,IF(COUNTIF(M437:$P437,M437)&gt;$R436,M435,$Q435),M435))</f>
        <v>0</v>
      </c>
      <c r="BU435" s="34">
        <f>IF(N437="",0,IF($Q437=N437,IF(COUNTIF(N437:$P437,N437)&gt;$R436,N435,$Q435),N435))</f>
        <v>0</v>
      </c>
      <c r="BV435" s="34">
        <f>IF(O437="",0,IF($Q437=O437,IF(COUNTIF(O437:$P437,O437)&gt;$R436,O435,$Q435),O435))</f>
        <v>0</v>
      </c>
      <c r="BW435" s="34">
        <f>IF(P437="",0,IF($Q437=P437,IF(COUNTIF(P437:$P437,P437)&gt;$R436,P435,$Q435),P435))</f>
        <v>0</v>
      </c>
      <c r="BX435">
        <f>IF(P435="",IF(O435="",IF(N435="",IF(M435="",IF(L435="",IF(K435="",IF(J435="",IF(I435="",H435,I435),J435),K435),L435),M435),N435),O435),P435)</f>
        <v>0</v>
      </c>
    </row>
    <row r="436" spans="1:76" ht="12.75" customHeight="1" x14ac:dyDescent="0.2">
      <c r="A436" s="348"/>
      <c r="B436" s="351"/>
      <c r="C436" s="345"/>
      <c r="D436" s="176" t="s">
        <v>42</v>
      </c>
      <c r="E436" s="252"/>
      <c r="F436" s="252"/>
      <c r="G436" s="252"/>
      <c r="H436" s="252"/>
      <c r="I436" s="252"/>
      <c r="J436" s="252"/>
      <c r="K436" s="252"/>
      <c r="L436" s="252"/>
      <c r="M436" s="175"/>
      <c r="N436" s="175"/>
      <c r="O436" s="175"/>
      <c r="P436" s="175"/>
      <c r="Q436" s="183"/>
      <c r="R436" s="35">
        <f>IF(R435&lt;15,0,IF(R435&lt;30,1,IF(R435&lt;45,2,3)))</f>
        <v>0</v>
      </c>
      <c r="S436" s="342"/>
      <c r="AY436" t="str">
        <f t="shared" ref="AY436:BJ436" si="778">IF(AY437="","",COUNTIF($E437:$P437,AY437))</f>
        <v/>
      </c>
      <c r="AZ436" t="str">
        <f t="shared" si="778"/>
        <v/>
      </c>
      <c r="BA436" t="str">
        <f t="shared" si="778"/>
        <v/>
      </c>
      <c r="BB436" t="str">
        <f t="shared" si="778"/>
        <v/>
      </c>
      <c r="BC436" t="str">
        <f t="shared" si="778"/>
        <v/>
      </c>
      <c r="BD436" t="str">
        <f t="shared" si="778"/>
        <v/>
      </c>
      <c r="BE436" t="str">
        <f t="shared" si="778"/>
        <v/>
      </c>
      <c r="BF436" t="str">
        <f t="shared" si="778"/>
        <v/>
      </c>
      <c r="BG436" t="str">
        <f t="shared" si="778"/>
        <v/>
      </c>
      <c r="BH436" t="str">
        <f t="shared" si="778"/>
        <v/>
      </c>
      <c r="BI436" t="str">
        <f t="shared" si="778"/>
        <v/>
      </c>
      <c r="BJ436" t="str">
        <f t="shared" si="778"/>
        <v/>
      </c>
      <c r="BK436" s="340"/>
      <c r="BL436" s="34">
        <f>IF($Q437=E437,IF(COUNTIF(E437:$P437,E437)&gt;$R436,E436,$Q436),E436)</f>
        <v>0</v>
      </c>
      <c r="BM436" s="34">
        <f>IF($Q437=F437,IF(COUNTIF(F437:$P437,F437)&gt;$R436,F436,$Q436),F436)</f>
        <v>0</v>
      </c>
      <c r="BN436" s="34">
        <f>IF($Q437=G437,IF(COUNTIF(G437:$P437,G437)&gt;$R436,G436,$Q436),G436)</f>
        <v>0</v>
      </c>
      <c r="BO436" s="34">
        <f>IF($Q437=H437,IF(COUNTIF(H437:$P437,H437)&gt;$R436,H436,$Q436),H436)</f>
        <v>0</v>
      </c>
      <c r="BP436" s="34">
        <f>IF($Q437=I437,IF(COUNTIF(I437:$P437,I437)&gt;$R436,I436,$Q436),I436)</f>
        <v>0</v>
      </c>
      <c r="BQ436" s="34">
        <f>IF($Q437=J437,IF(COUNTIF(J437:$P437,J437)&gt;$R436,J436,$Q436),J436)</f>
        <v>0</v>
      </c>
      <c r="BR436" s="34">
        <f>IF($Q437=K437,IF(COUNTIF(K437:$P437,K437)&gt;$R436,K436,$Q436),K436)</f>
        <v>0</v>
      </c>
      <c r="BS436" s="34">
        <f>IF($Q437=L437,IF(COUNTIF(L437:$P437,L437)&gt;$R436,L436,$Q436),L436)</f>
        <v>0</v>
      </c>
      <c r="BT436" s="34">
        <f>IF($Q437=M437,IF(COUNTIF(M437:$P437,M437)&gt;$R436,M436,$Q436),M436)</f>
        <v>0</v>
      </c>
      <c r="BU436" s="34">
        <f>IF($Q437=N437,IF(COUNTIF(N437:$P437,N437)&gt;$R436,N436,$Q436),N436)</f>
        <v>0</v>
      </c>
      <c r="BV436" s="34">
        <f>IF($Q437=O437,IF(COUNTIF(O437:$P437,O437)&gt;$R436,O436,$Q436),O436)</f>
        <v>0</v>
      </c>
      <c r="BW436" s="34">
        <f>IF($Q437=P437,IF(COUNTIF(P437:$P437,P437)&gt;$R436,P436,$Q436),P436)</f>
        <v>0</v>
      </c>
      <c r="BX436" t="str">
        <f>IF(BX435="",IF(G435="",IF(F435="",E435,F435),G435),"")</f>
        <v/>
      </c>
    </row>
    <row r="437" spans="1:76" ht="12.75" customHeight="1" x14ac:dyDescent="0.2">
      <c r="A437" s="349"/>
      <c r="B437" s="352"/>
      <c r="C437" s="346"/>
      <c r="D437" s="177" t="s">
        <v>44</v>
      </c>
      <c r="E437" s="252" t="str">
        <f t="shared" ref="E437:P437" si="779">IF(E435&gt;0,1,"")</f>
        <v/>
      </c>
      <c r="F437" s="252" t="str">
        <f t="shared" si="779"/>
        <v/>
      </c>
      <c r="G437" s="252" t="str">
        <f t="shared" si="779"/>
        <v/>
      </c>
      <c r="H437" s="252" t="str">
        <f t="shared" si="779"/>
        <v/>
      </c>
      <c r="I437" s="252" t="str">
        <f t="shared" si="779"/>
        <v/>
      </c>
      <c r="J437" s="252" t="str">
        <f t="shared" si="779"/>
        <v/>
      </c>
      <c r="K437" s="252" t="str">
        <f t="shared" si="779"/>
        <v/>
      </c>
      <c r="L437" s="252" t="str">
        <f t="shared" si="779"/>
        <v/>
      </c>
      <c r="M437" s="175" t="str">
        <f t="shared" si="779"/>
        <v/>
      </c>
      <c r="N437" s="175" t="str">
        <f t="shared" si="779"/>
        <v/>
      </c>
      <c r="O437" s="175" t="str">
        <f t="shared" si="779"/>
        <v/>
      </c>
      <c r="P437" s="175" t="str">
        <f t="shared" si="779"/>
        <v/>
      </c>
      <c r="Q437" s="184" t="str">
        <f>IF(BK435="","",BK435)</f>
        <v/>
      </c>
      <c r="R437" s="38" t="str">
        <f>IF(BK435="","",BK435)</f>
        <v/>
      </c>
      <c r="S437" s="343"/>
      <c r="AY437" t="str">
        <f>IF(E437="","",E437)</f>
        <v/>
      </c>
      <c r="AZ437" t="str">
        <f>IF(OR(E437=F437,COUNTIF($AY437:AY437,F437)&gt;0),"",F437)</f>
        <v/>
      </c>
      <c r="BA437" t="str">
        <f>IF(OR(F437=G437,COUNTIF($AY437:AZ437,G437)&gt;0),"",G437)</f>
        <v/>
      </c>
      <c r="BB437" t="str">
        <f>IF(OR(G437=H437,COUNTIF($AY437:BA437,H437)&gt;0),"",H437)</f>
        <v/>
      </c>
      <c r="BC437" t="str">
        <f>IF(OR(H437=I437,COUNTIF($AY437:BB437,I437)&gt;0),"",I437)</f>
        <v/>
      </c>
      <c r="BD437" t="str">
        <f>IF(OR(I437=J437,COUNTIF($AY437:BC437,J437)&gt;0),"",J437)</f>
        <v/>
      </c>
      <c r="BE437" t="str">
        <f>IF(OR(J437=K437,COUNTIF($AY437:BD437,K437)&gt;0),"",K437)</f>
        <v/>
      </c>
      <c r="BF437" t="str">
        <f>IF(OR(K437=L437,COUNTIF($AY437:BE437,L437)&gt;0),"",L437)</f>
        <v/>
      </c>
      <c r="BG437" t="str">
        <f>IF(OR(L437=M437,COUNTIF($AY437:BF437,M437)&gt;0),"",M437)</f>
        <v/>
      </c>
      <c r="BH437" t="str">
        <f>IF(OR(M437=N437,COUNTIF($AY437:BG437,N437)&gt;0),"",N437)</f>
        <v/>
      </c>
      <c r="BI437" t="str">
        <f>IF(OR(N437=O437,COUNTIF($AY437:BH437,O437)&gt;0),"",O437)</f>
        <v/>
      </c>
      <c r="BJ437" t="str">
        <f>IF(OR(O437=P437,COUNTIF($AY437:BI437,P437)&gt;0),"",P437)</f>
        <v/>
      </c>
      <c r="BK437" s="340"/>
      <c r="BL437" s="34" t="str">
        <f>IF($Q437=E437,IF(COUNTIF(E437:$P437,E437)&gt;$R436,E437,$Q437),E437)</f>
        <v/>
      </c>
      <c r="BM437" s="34" t="str">
        <f>IF($Q437=F437,IF(COUNTIF(F437:$P437,F437)&gt;$R436,F437,$Q437),F437)</f>
        <v/>
      </c>
      <c r="BN437" s="34" t="str">
        <f>IF($Q437=G437,IF(COUNTIF(G437:$P437,G437)&gt;$R436,G437,$Q437),G437)</f>
        <v/>
      </c>
      <c r="BO437" s="34" t="str">
        <f>IF($Q437=H437,IF(COUNTIF(H437:$P437,H437)&gt;$R436,H437,$Q437),H437)</f>
        <v/>
      </c>
      <c r="BP437" s="34" t="str">
        <f>IF($Q437=I437,IF(COUNTIF(I437:$P437,I437)&gt;$R436,I437,$Q437),I437)</f>
        <v/>
      </c>
      <c r="BQ437" s="34" t="str">
        <f>IF($Q437=J437,IF(COUNTIF(J437:$P437,J437)&gt;$R436,J437,$Q437),J437)</f>
        <v/>
      </c>
      <c r="BR437" s="34" t="str">
        <f>IF($Q437=K437,IF(COUNTIF(K437:$P437,K437)&gt;$R436,K437,$Q437),K437)</f>
        <v/>
      </c>
      <c r="BS437" s="34" t="str">
        <f>IF($Q437=L437,IF(COUNTIF(L437:$P437,L437)&gt;$R436,L437,$Q437),L437)</f>
        <v/>
      </c>
      <c r="BT437" s="34" t="str">
        <f>IF($Q437=M437,IF(COUNTIF(M437:$P437,M437)&gt;$R436,M437,$Q437),M437)</f>
        <v/>
      </c>
      <c r="BU437" s="34" t="str">
        <f>IF($Q437=N437,IF(COUNTIF(N437:$P437,N437)&gt;$R436,N437,$Q437),N437)</f>
        <v/>
      </c>
      <c r="BV437" s="34" t="str">
        <f>IF($Q437=O437,IF(COUNTIF(O437:$P437,O437)&gt;$R436,O437,$Q437),O437)</f>
        <v/>
      </c>
      <c r="BW437" s="34" t="str">
        <f>IF($Q437=P437,IF(COUNTIF(P437:$P437,P437)&gt;$R436,P437,$Q437),P437)</f>
        <v/>
      </c>
      <c r="BX437" t="str">
        <f>IF(BX435&gt;0,BX435,BX436)</f>
        <v/>
      </c>
    </row>
    <row r="438" spans="1:76" ht="12.75" customHeight="1" x14ac:dyDescent="0.2">
      <c r="A438" s="347">
        <v>146</v>
      </c>
      <c r="B438" s="350"/>
      <c r="C438" s="344"/>
      <c r="D438" s="176" t="s">
        <v>38</v>
      </c>
      <c r="E438" s="252"/>
      <c r="F438" s="252"/>
      <c r="G438" s="252"/>
      <c r="H438" s="252"/>
      <c r="I438" s="252"/>
      <c r="J438" s="252"/>
      <c r="K438" s="252"/>
      <c r="L438" s="252"/>
      <c r="M438" s="175"/>
      <c r="N438" s="175"/>
      <c r="O438" s="175"/>
      <c r="P438" s="175"/>
      <c r="Q438" s="183" t="str">
        <f>IF(BK438="","",BX440)</f>
        <v/>
      </c>
      <c r="R438" s="172"/>
      <c r="S438" s="341" t="str">
        <f>IF((COUNTBLANK(E438:Q438)+COUNTBLANK(E439:Q439)+COUNTBLANK(E440:Q440))/3=COUNTBLANK(E438:Q438),"","Bitte alle drei Zeilen ausfüllen")</f>
        <v/>
      </c>
      <c r="W438">
        <f t="shared" ref="W438:AH438" si="780">IF(E438=4.5,E439,0)</f>
        <v>0</v>
      </c>
      <c r="X438">
        <f t="shared" si="780"/>
        <v>0</v>
      </c>
      <c r="Y438">
        <f t="shared" si="780"/>
        <v>0</v>
      </c>
      <c r="Z438">
        <f t="shared" si="780"/>
        <v>0</v>
      </c>
      <c r="AA438">
        <f t="shared" si="780"/>
        <v>0</v>
      </c>
      <c r="AB438">
        <f t="shared" si="780"/>
        <v>0</v>
      </c>
      <c r="AC438">
        <f t="shared" si="780"/>
        <v>0</v>
      </c>
      <c r="AD438">
        <f t="shared" si="780"/>
        <v>0</v>
      </c>
      <c r="AE438">
        <f t="shared" si="780"/>
        <v>0</v>
      </c>
      <c r="AF438">
        <f t="shared" si="780"/>
        <v>0</v>
      </c>
      <c r="AG438">
        <f t="shared" si="780"/>
        <v>0</v>
      </c>
      <c r="AH438">
        <f t="shared" si="780"/>
        <v>0</v>
      </c>
      <c r="AJ438">
        <f t="shared" ref="AJ438:AU438" si="781">IF(E438=4.5,1,0)</f>
        <v>0</v>
      </c>
      <c r="AK438">
        <f t="shared" si="781"/>
        <v>0</v>
      </c>
      <c r="AL438">
        <f t="shared" si="781"/>
        <v>0</v>
      </c>
      <c r="AM438">
        <f t="shared" si="781"/>
        <v>0</v>
      </c>
      <c r="AN438">
        <f t="shared" si="781"/>
        <v>0</v>
      </c>
      <c r="AO438">
        <f t="shared" si="781"/>
        <v>0</v>
      </c>
      <c r="AP438">
        <f t="shared" si="781"/>
        <v>0</v>
      </c>
      <c r="AQ438">
        <f t="shared" si="781"/>
        <v>0</v>
      </c>
      <c r="AR438">
        <f t="shared" si="781"/>
        <v>0</v>
      </c>
      <c r="AS438">
        <f t="shared" si="781"/>
        <v>0</v>
      </c>
      <c r="AT438">
        <f t="shared" si="781"/>
        <v>0</v>
      </c>
      <c r="AU438">
        <f t="shared" si="781"/>
        <v>0</v>
      </c>
      <c r="BK438" s="340" t="str">
        <f>IF(ISNA(HLOOKUP(MAX($AY439:$BJ439),$AY439:$BJ440,2,FALSE)),"",IF(R439&gt;0,IF(COUNTIF($AY439:$BJ439,MAX($AY439:$BJ439))&gt;1,HLOOKUP(MAX($AY439:$BJ439),$AY439:$BJ440,2),HLOOKUP(MAX($AY439:$BJ439),$AY439:$BJ440,2,FALSE)),""))</f>
        <v/>
      </c>
      <c r="BL438" s="34">
        <f>IF(E440="",0,IF($Q440=E440,IF(COUNTIF(E440:$P440,E440)&gt;$R439,E438,$Q438),E438))</f>
        <v>0</v>
      </c>
      <c r="BM438" s="34">
        <f>IF(F440="",0,IF($Q440=F440,IF(COUNTIF(F440:$P440,F440)&gt;$R439,F438,$Q438),F438))</f>
        <v>0</v>
      </c>
      <c r="BN438" s="34">
        <f>IF(G440="",0,IF($Q440=G440,IF(COUNTIF(G440:$P440,G440)&gt;$R439,G438,$Q438),G438))</f>
        <v>0</v>
      </c>
      <c r="BO438" s="34">
        <f>IF(H440="",0,IF($Q440=H440,IF(COUNTIF(H440:$P440,H440)&gt;$R439,H438,$Q438),H438))</f>
        <v>0</v>
      </c>
      <c r="BP438" s="34">
        <f>IF(I440="",0,IF($Q440=I440,IF(COUNTIF(I440:$P440,I440)&gt;$R439,I438,$Q438),I438))</f>
        <v>0</v>
      </c>
      <c r="BQ438" s="34">
        <f>IF(J440="",0,IF($Q440=J440,IF(COUNTIF(J440:$P440,J440)&gt;$R439,J438,$Q438),J438))</f>
        <v>0</v>
      </c>
      <c r="BR438" s="34">
        <f>IF(K440="",0,IF($Q440=K440,IF(COUNTIF(K440:$P440,K440)&gt;$R439,K438,$Q438),K438))</f>
        <v>0</v>
      </c>
      <c r="BS438" s="34">
        <f>IF(L440="",0,IF($Q440=L440,IF(COUNTIF(L440:$P440,L440)&gt;$R439,L438,$Q438),L438))</f>
        <v>0</v>
      </c>
      <c r="BT438" s="34">
        <f>IF(M440="",0,IF($Q440=M440,IF(COUNTIF(M440:$P440,M440)&gt;$R439,M438,$Q438),M438))</f>
        <v>0</v>
      </c>
      <c r="BU438" s="34">
        <f>IF(N440="",0,IF($Q440=N440,IF(COUNTIF(N440:$P440,N440)&gt;$R439,N438,$Q438),N438))</f>
        <v>0</v>
      </c>
      <c r="BV438" s="34">
        <f>IF(O440="",0,IF($Q440=O440,IF(COUNTIF(O440:$P440,O440)&gt;$R439,O438,$Q438),O438))</f>
        <v>0</v>
      </c>
      <c r="BW438" s="34">
        <f>IF(P440="",0,IF($Q440=P440,IF(COUNTIF(P440:$P440,P440)&gt;$R439,P438,$Q438),P438))</f>
        <v>0</v>
      </c>
      <c r="BX438">
        <f>IF(P438="",IF(O438="",IF(N438="",IF(M438="",IF(L438="",IF(K438="",IF(J438="",IF(I438="",H438,I438),J438),K438),L438),M438),N438),O438),P438)</f>
        <v>0</v>
      </c>
    </row>
    <row r="439" spans="1:76" ht="12.75" customHeight="1" x14ac:dyDescent="0.2">
      <c r="A439" s="348"/>
      <c r="B439" s="351"/>
      <c r="C439" s="345"/>
      <c r="D439" s="176" t="s">
        <v>42</v>
      </c>
      <c r="E439" s="252"/>
      <c r="F439" s="252"/>
      <c r="G439" s="252"/>
      <c r="H439" s="252"/>
      <c r="I439" s="252"/>
      <c r="J439" s="252"/>
      <c r="K439" s="252"/>
      <c r="L439" s="252"/>
      <c r="M439" s="175"/>
      <c r="N439" s="175"/>
      <c r="O439" s="175"/>
      <c r="P439" s="175"/>
      <c r="Q439" s="183"/>
      <c r="R439" s="35">
        <f>IF(R438&lt;15,0,IF(R438&lt;30,1,IF(R438&lt;45,2,3)))</f>
        <v>0</v>
      </c>
      <c r="S439" s="342"/>
      <c r="AY439" t="str">
        <f t="shared" ref="AY439:BJ439" si="782">IF(AY440="","",COUNTIF($E440:$P440,AY440))</f>
        <v/>
      </c>
      <c r="AZ439" t="str">
        <f t="shared" si="782"/>
        <v/>
      </c>
      <c r="BA439" t="str">
        <f t="shared" si="782"/>
        <v/>
      </c>
      <c r="BB439" t="str">
        <f t="shared" si="782"/>
        <v/>
      </c>
      <c r="BC439" t="str">
        <f t="shared" si="782"/>
        <v/>
      </c>
      <c r="BD439" t="str">
        <f t="shared" si="782"/>
        <v/>
      </c>
      <c r="BE439" t="str">
        <f t="shared" si="782"/>
        <v/>
      </c>
      <c r="BF439" t="str">
        <f t="shared" si="782"/>
        <v/>
      </c>
      <c r="BG439" t="str">
        <f t="shared" si="782"/>
        <v/>
      </c>
      <c r="BH439" t="str">
        <f t="shared" si="782"/>
        <v/>
      </c>
      <c r="BI439" t="str">
        <f t="shared" si="782"/>
        <v/>
      </c>
      <c r="BJ439" t="str">
        <f t="shared" si="782"/>
        <v/>
      </c>
      <c r="BK439" s="340"/>
      <c r="BL439" s="34">
        <f>IF($Q440=E440,IF(COUNTIF(E440:$P440,E440)&gt;$R439,E439,$Q439),E439)</f>
        <v>0</v>
      </c>
      <c r="BM439" s="34">
        <f>IF($Q440=F440,IF(COUNTIF(F440:$P440,F440)&gt;$R439,F439,$Q439),F439)</f>
        <v>0</v>
      </c>
      <c r="BN439" s="34">
        <f>IF($Q440=G440,IF(COUNTIF(G440:$P440,G440)&gt;$R439,G439,$Q439),G439)</f>
        <v>0</v>
      </c>
      <c r="BO439" s="34">
        <f>IF($Q440=H440,IF(COUNTIF(H440:$P440,H440)&gt;$R439,H439,$Q439),H439)</f>
        <v>0</v>
      </c>
      <c r="BP439" s="34">
        <f>IF($Q440=I440,IF(COUNTIF(I440:$P440,I440)&gt;$R439,I439,$Q439),I439)</f>
        <v>0</v>
      </c>
      <c r="BQ439" s="34">
        <f>IF($Q440=J440,IF(COUNTIF(J440:$P440,J440)&gt;$R439,J439,$Q439),J439)</f>
        <v>0</v>
      </c>
      <c r="BR439" s="34">
        <f>IF($Q440=K440,IF(COUNTIF(K440:$P440,K440)&gt;$R439,K439,$Q439),K439)</f>
        <v>0</v>
      </c>
      <c r="BS439" s="34">
        <f>IF($Q440=L440,IF(COUNTIF(L440:$P440,L440)&gt;$R439,L439,$Q439),L439)</f>
        <v>0</v>
      </c>
      <c r="BT439" s="34">
        <f>IF($Q440=M440,IF(COUNTIF(M440:$P440,M440)&gt;$R439,M439,$Q439),M439)</f>
        <v>0</v>
      </c>
      <c r="BU439" s="34">
        <f>IF($Q440=N440,IF(COUNTIF(N440:$P440,N440)&gt;$R439,N439,$Q439),N439)</f>
        <v>0</v>
      </c>
      <c r="BV439" s="34">
        <f>IF($Q440=O440,IF(COUNTIF(O440:$P440,O440)&gt;$R439,O439,$Q439),O439)</f>
        <v>0</v>
      </c>
      <c r="BW439" s="34">
        <f>IF($Q440=P440,IF(COUNTIF(P440:$P440,P440)&gt;$R439,P439,$Q439),P439)</f>
        <v>0</v>
      </c>
      <c r="BX439" t="str">
        <f>IF(BX438="",IF(G438="",IF(F438="",E438,F438),G438),"")</f>
        <v/>
      </c>
    </row>
    <row r="440" spans="1:76" ht="12.75" customHeight="1" x14ac:dyDescent="0.2">
      <c r="A440" s="349"/>
      <c r="B440" s="352"/>
      <c r="C440" s="346"/>
      <c r="D440" s="177" t="s">
        <v>44</v>
      </c>
      <c r="E440" s="252" t="str">
        <f t="shared" ref="E440:P440" si="783">IF(E438&gt;0,1,"")</f>
        <v/>
      </c>
      <c r="F440" s="252" t="str">
        <f t="shared" si="783"/>
        <v/>
      </c>
      <c r="G440" s="252" t="str">
        <f t="shared" si="783"/>
        <v/>
      </c>
      <c r="H440" s="252" t="str">
        <f t="shared" si="783"/>
        <v/>
      </c>
      <c r="I440" s="252" t="str">
        <f t="shared" si="783"/>
        <v/>
      </c>
      <c r="J440" s="252" t="str">
        <f t="shared" si="783"/>
        <v/>
      </c>
      <c r="K440" s="252" t="str">
        <f t="shared" si="783"/>
        <v/>
      </c>
      <c r="L440" s="252" t="str">
        <f t="shared" si="783"/>
        <v/>
      </c>
      <c r="M440" s="175" t="str">
        <f t="shared" si="783"/>
        <v/>
      </c>
      <c r="N440" s="175" t="str">
        <f t="shared" si="783"/>
        <v/>
      </c>
      <c r="O440" s="175" t="str">
        <f t="shared" si="783"/>
        <v/>
      </c>
      <c r="P440" s="175" t="str">
        <f t="shared" si="783"/>
        <v/>
      </c>
      <c r="Q440" s="184" t="str">
        <f>IF(BK438="","",BK438)</f>
        <v/>
      </c>
      <c r="R440" s="38" t="str">
        <f>IF(BK438="","",BK438)</f>
        <v/>
      </c>
      <c r="S440" s="343"/>
      <c r="AY440" t="str">
        <f>IF(E440="","",E440)</f>
        <v/>
      </c>
      <c r="AZ440" t="str">
        <f>IF(OR(E440=F440,COUNTIF($AY440:AY440,F440)&gt;0),"",F440)</f>
        <v/>
      </c>
      <c r="BA440" t="str">
        <f>IF(OR(F440=G440,COUNTIF($AY440:AZ440,G440)&gt;0),"",G440)</f>
        <v/>
      </c>
      <c r="BB440" t="str">
        <f>IF(OR(G440=H440,COUNTIF($AY440:BA440,H440)&gt;0),"",H440)</f>
        <v/>
      </c>
      <c r="BC440" t="str">
        <f>IF(OR(H440=I440,COUNTIF($AY440:BB440,I440)&gt;0),"",I440)</f>
        <v/>
      </c>
      <c r="BD440" t="str">
        <f>IF(OR(I440=J440,COUNTIF($AY440:BC440,J440)&gt;0),"",J440)</f>
        <v/>
      </c>
      <c r="BE440" t="str">
        <f>IF(OR(J440=K440,COUNTIF($AY440:BD440,K440)&gt;0),"",K440)</f>
        <v/>
      </c>
      <c r="BF440" t="str">
        <f>IF(OR(K440=L440,COUNTIF($AY440:BE440,L440)&gt;0),"",L440)</f>
        <v/>
      </c>
      <c r="BG440" t="str">
        <f>IF(OR(L440=M440,COUNTIF($AY440:BF440,M440)&gt;0),"",M440)</f>
        <v/>
      </c>
      <c r="BH440" t="str">
        <f>IF(OR(M440=N440,COUNTIF($AY440:BG440,N440)&gt;0),"",N440)</f>
        <v/>
      </c>
      <c r="BI440" t="str">
        <f>IF(OR(N440=O440,COUNTIF($AY440:BH440,O440)&gt;0),"",O440)</f>
        <v/>
      </c>
      <c r="BJ440" t="str">
        <f>IF(OR(O440=P440,COUNTIF($AY440:BI440,P440)&gt;0),"",P440)</f>
        <v/>
      </c>
      <c r="BK440" s="340"/>
      <c r="BL440" s="34" t="str">
        <f>IF($Q440=E440,IF(COUNTIF(E440:$P440,E440)&gt;$R439,E440,$Q440),E440)</f>
        <v/>
      </c>
      <c r="BM440" s="34" t="str">
        <f>IF($Q440=F440,IF(COUNTIF(F440:$P440,F440)&gt;$R439,F440,$Q440),F440)</f>
        <v/>
      </c>
      <c r="BN440" s="34" t="str">
        <f>IF($Q440=G440,IF(COUNTIF(G440:$P440,G440)&gt;$R439,G440,$Q440),G440)</f>
        <v/>
      </c>
      <c r="BO440" s="34" t="str">
        <f>IF($Q440=H440,IF(COUNTIF(H440:$P440,H440)&gt;$R439,H440,$Q440),H440)</f>
        <v/>
      </c>
      <c r="BP440" s="34" t="str">
        <f>IF($Q440=I440,IF(COUNTIF(I440:$P440,I440)&gt;$R439,I440,$Q440),I440)</f>
        <v/>
      </c>
      <c r="BQ440" s="34" t="str">
        <f>IF($Q440=J440,IF(COUNTIF(J440:$P440,J440)&gt;$R439,J440,$Q440),J440)</f>
        <v/>
      </c>
      <c r="BR440" s="34" t="str">
        <f>IF($Q440=K440,IF(COUNTIF(K440:$P440,K440)&gt;$R439,K440,$Q440),K440)</f>
        <v/>
      </c>
      <c r="BS440" s="34" t="str">
        <f>IF($Q440=L440,IF(COUNTIF(L440:$P440,L440)&gt;$R439,L440,$Q440),L440)</f>
        <v/>
      </c>
      <c r="BT440" s="34" t="str">
        <f>IF($Q440=M440,IF(COUNTIF(M440:$P440,M440)&gt;$R439,M440,$Q440),M440)</f>
        <v/>
      </c>
      <c r="BU440" s="34" t="str">
        <f>IF($Q440=N440,IF(COUNTIF(N440:$P440,N440)&gt;$R439,N440,$Q440),N440)</f>
        <v/>
      </c>
      <c r="BV440" s="34" t="str">
        <f>IF($Q440=O440,IF(COUNTIF(O440:$P440,O440)&gt;$R439,O440,$Q440),O440)</f>
        <v/>
      </c>
      <c r="BW440" s="34" t="str">
        <f>IF($Q440=P440,IF(COUNTIF(P440:$P440,P440)&gt;$R439,P440,$Q440),P440)</f>
        <v/>
      </c>
      <c r="BX440" t="str">
        <f>IF(BX438&gt;0,BX438,BX439)</f>
        <v/>
      </c>
    </row>
    <row r="441" spans="1:76" ht="12.75" customHeight="1" x14ac:dyDescent="0.2">
      <c r="A441" s="347">
        <v>147</v>
      </c>
      <c r="B441" s="350"/>
      <c r="C441" s="344"/>
      <c r="D441" s="176" t="s">
        <v>38</v>
      </c>
      <c r="E441" s="252"/>
      <c r="F441" s="252"/>
      <c r="G441" s="252"/>
      <c r="H441" s="252"/>
      <c r="I441" s="252"/>
      <c r="J441" s="252"/>
      <c r="K441" s="252"/>
      <c r="L441" s="252"/>
      <c r="M441" s="175"/>
      <c r="N441" s="175"/>
      <c r="O441" s="175"/>
      <c r="P441" s="175"/>
      <c r="Q441" s="183" t="str">
        <f>IF(BK441="","",BX443)</f>
        <v/>
      </c>
      <c r="R441" s="172"/>
      <c r="S441" s="341" t="str">
        <f>IF((COUNTBLANK(E441:Q441)+COUNTBLANK(E442:Q442)+COUNTBLANK(E443:Q443))/3=COUNTBLANK(E441:Q441),"","Bitte alle drei Zeilen ausfüllen")</f>
        <v/>
      </c>
      <c r="W441">
        <f t="shared" ref="W441:AH441" si="784">IF(E441=4.5,E442,0)</f>
        <v>0</v>
      </c>
      <c r="X441">
        <f t="shared" si="784"/>
        <v>0</v>
      </c>
      <c r="Y441">
        <f t="shared" si="784"/>
        <v>0</v>
      </c>
      <c r="Z441">
        <f t="shared" si="784"/>
        <v>0</v>
      </c>
      <c r="AA441">
        <f t="shared" si="784"/>
        <v>0</v>
      </c>
      <c r="AB441">
        <f t="shared" si="784"/>
        <v>0</v>
      </c>
      <c r="AC441">
        <f t="shared" si="784"/>
        <v>0</v>
      </c>
      <c r="AD441">
        <f t="shared" si="784"/>
        <v>0</v>
      </c>
      <c r="AE441">
        <f t="shared" si="784"/>
        <v>0</v>
      </c>
      <c r="AF441">
        <f t="shared" si="784"/>
        <v>0</v>
      </c>
      <c r="AG441">
        <f t="shared" si="784"/>
        <v>0</v>
      </c>
      <c r="AH441">
        <f t="shared" si="784"/>
        <v>0</v>
      </c>
      <c r="AJ441">
        <f t="shared" ref="AJ441:AU441" si="785">IF(E441=4.5,1,0)</f>
        <v>0</v>
      </c>
      <c r="AK441">
        <f t="shared" si="785"/>
        <v>0</v>
      </c>
      <c r="AL441">
        <f t="shared" si="785"/>
        <v>0</v>
      </c>
      <c r="AM441">
        <f t="shared" si="785"/>
        <v>0</v>
      </c>
      <c r="AN441">
        <f t="shared" si="785"/>
        <v>0</v>
      </c>
      <c r="AO441">
        <f t="shared" si="785"/>
        <v>0</v>
      </c>
      <c r="AP441">
        <f t="shared" si="785"/>
        <v>0</v>
      </c>
      <c r="AQ441">
        <f t="shared" si="785"/>
        <v>0</v>
      </c>
      <c r="AR441">
        <f t="shared" si="785"/>
        <v>0</v>
      </c>
      <c r="AS441">
        <f t="shared" si="785"/>
        <v>0</v>
      </c>
      <c r="AT441">
        <f t="shared" si="785"/>
        <v>0</v>
      </c>
      <c r="AU441">
        <f t="shared" si="785"/>
        <v>0</v>
      </c>
      <c r="BK441" s="340" t="str">
        <f>IF(ISNA(HLOOKUP(MAX($AY442:$BJ442),$AY442:$BJ443,2,FALSE)),"",IF(R442&gt;0,IF(COUNTIF($AY442:$BJ442,MAX($AY442:$BJ442))&gt;1,HLOOKUP(MAX($AY442:$BJ442),$AY442:$BJ443,2),HLOOKUP(MAX($AY442:$BJ442),$AY442:$BJ443,2,FALSE)),""))</f>
        <v/>
      </c>
      <c r="BL441" s="34">
        <f>IF(E443="",0,IF($Q443=E443,IF(COUNTIF(E443:$P443,E443)&gt;$R442,E441,$Q441),E441))</f>
        <v>0</v>
      </c>
      <c r="BM441" s="34">
        <f>IF(F443="",0,IF($Q443=F443,IF(COUNTIF(F443:$P443,F443)&gt;$R442,F441,$Q441),F441))</f>
        <v>0</v>
      </c>
      <c r="BN441" s="34">
        <f>IF(G443="",0,IF($Q443=G443,IF(COUNTIF(G443:$P443,G443)&gt;$R442,G441,$Q441),G441))</f>
        <v>0</v>
      </c>
      <c r="BO441" s="34">
        <f>IF(H443="",0,IF($Q443=H443,IF(COUNTIF(H443:$P443,H443)&gt;$R442,H441,$Q441),H441))</f>
        <v>0</v>
      </c>
      <c r="BP441" s="34">
        <f>IF(I443="",0,IF($Q443=I443,IF(COUNTIF(I443:$P443,I443)&gt;$R442,I441,$Q441),I441))</f>
        <v>0</v>
      </c>
      <c r="BQ441" s="34">
        <f>IF(J443="",0,IF($Q443=J443,IF(COUNTIF(J443:$P443,J443)&gt;$R442,J441,$Q441),J441))</f>
        <v>0</v>
      </c>
      <c r="BR441" s="34">
        <f>IF(K443="",0,IF($Q443=K443,IF(COUNTIF(K443:$P443,K443)&gt;$R442,K441,$Q441),K441))</f>
        <v>0</v>
      </c>
      <c r="BS441" s="34">
        <f>IF(L443="",0,IF($Q443=L443,IF(COUNTIF(L443:$P443,L443)&gt;$R442,L441,$Q441),L441))</f>
        <v>0</v>
      </c>
      <c r="BT441" s="34">
        <f>IF(M443="",0,IF($Q443=M443,IF(COUNTIF(M443:$P443,M443)&gt;$R442,M441,$Q441),M441))</f>
        <v>0</v>
      </c>
      <c r="BU441" s="34">
        <f>IF(N443="",0,IF($Q443=N443,IF(COUNTIF(N443:$P443,N443)&gt;$R442,N441,$Q441),N441))</f>
        <v>0</v>
      </c>
      <c r="BV441" s="34">
        <f>IF(O443="",0,IF($Q443=O443,IF(COUNTIF(O443:$P443,O443)&gt;$R442,O441,$Q441),O441))</f>
        <v>0</v>
      </c>
      <c r="BW441" s="34">
        <f>IF(P443="",0,IF($Q443=P443,IF(COUNTIF(P443:$P443,P443)&gt;$R442,P441,$Q441),P441))</f>
        <v>0</v>
      </c>
      <c r="BX441">
        <f>IF(P441="",IF(O441="",IF(N441="",IF(M441="",IF(L441="",IF(K441="",IF(J441="",IF(I441="",H441,I441),J441),K441),L441),M441),N441),O441),P441)</f>
        <v>0</v>
      </c>
    </row>
    <row r="442" spans="1:76" ht="12.75" customHeight="1" x14ac:dyDescent="0.2">
      <c r="A442" s="348"/>
      <c r="B442" s="351"/>
      <c r="C442" s="345"/>
      <c r="D442" s="176" t="s">
        <v>42</v>
      </c>
      <c r="E442" s="252"/>
      <c r="F442" s="252"/>
      <c r="G442" s="252"/>
      <c r="H442" s="252"/>
      <c r="I442" s="252"/>
      <c r="J442" s="252"/>
      <c r="K442" s="252"/>
      <c r="L442" s="252"/>
      <c r="M442" s="175"/>
      <c r="N442" s="175"/>
      <c r="O442" s="175"/>
      <c r="P442" s="175"/>
      <c r="Q442" s="183"/>
      <c r="R442" s="35">
        <f>IF(R441&lt;15,0,IF(R441&lt;30,1,IF(R441&lt;45,2,3)))</f>
        <v>0</v>
      </c>
      <c r="S442" s="342"/>
      <c r="AY442" t="str">
        <f t="shared" ref="AY442:BJ442" si="786">IF(AY443="","",COUNTIF($E443:$P443,AY443))</f>
        <v/>
      </c>
      <c r="AZ442" t="str">
        <f t="shared" si="786"/>
        <v/>
      </c>
      <c r="BA442" t="str">
        <f t="shared" si="786"/>
        <v/>
      </c>
      <c r="BB442" t="str">
        <f t="shared" si="786"/>
        <v/>
      </c>
      <c r="BC442" t="str">
        <f t="shared" si="786"/>
        <v/>
      </c>
      <c r="BD442" t="str">
        <f t="shared" si="786"/>
        <v/>
      </c>
      <c r="BE442" t="str">
        <f t="shared" si="786"/>
        <v/>
      </c>
      <c r="BF442" t="str">
        <f t="shared" si="786"/>
        <v/>
      </c>
      <c r="BG442" t="str">
        <f t="shared" si="786"/>
        <v/>
      </c>
      <c r="BH442" t="str">
        <f t="shared" si="786"/>
        <v/>
      </c>
      <c r="BI442" t="str">
        <f t="shared" si="786"/>
        <v/>
      </c>
      <c r="BJ442" t="str">
        <f t="shared" si="786"/>
        <v/>
      </c>
      <c r="BK442" s="340"/>
      <c r="BL442" s="34">
        <f>IF($Q443=E443,IF(COUNTIF(E443:$P443,E443)&gt;$R442,E442,$Q442),E442)</f>
        <v>0</v>
      </c>
      <c r="BM442" s="34">
        <f>IF($Q443=F443,IF(COUNTIF(F443:$P443,F443)&gt;$R442,F442,$Q442),F442)</f>
        <v>0</v>
      </c>
      <c r="BN442" s="34">
        <f>IF($Q443=G443,IF(COUNTIF(G443:$P443,G443)&gt;$R442,G442,$Q442),G442)</f>
        <v>0</v>
      </c>
      <c r="BO442" s="34">
        <f>IF($Q443=H443,IF(COUNTIF(H443:$P443,H443)&gt;$R442,H442,$Q442),H442)</f>
        <v>0</v>
      </c>
      <c r="BP442" s="34">
        <f>IF($Q443=I443,IF(COUNTIF(I443:$P443,I443)&gt;$R442,I442,$Q442),I442)</f>
        <v>0</v>
      </c>
      <c r="BQ442" s="34">
        <f>IF($Q443=J443,IF(COUNTIF(J443:$P443,J443)&gt;$R442,J442,$Q442),J442)</f>
        <v>0</v>
      </c>
      <c r="BR442" s="34">
        <f>IF($Q443=K443,IF(COUNTIF(K443:$P443,K443)&gt;$R442,K442,$Q442),K442)</f>
        <v>0</v>
      </c>
      <c r="BS442" s="34">
        <f>IF($Q443=L443,IF(COUNTIF(L443:$P443,L443)&gt;$R442,L442,$Q442),L442)</f>
        <v>0</v>
      </c>
      <c r="BT442" s="34">
        <f>IF($Q443=M443,IF(COUNTIF(M443:$P443,M443)&gt;$R442,M442,$Q442),M442)</f>
        <v>0</v>
      </c>
      <c r="BU442" s="34">
        <f>IF($Q443=N443,IF(COUNTIF(N443:$P443,N443)&gt;$R442,N442,$Q442),N442)</f>
        <v>0</v>
      </c>
      <c r="BV442" s="34">
        <f>IF($Q443=O443,IF(COUNTIF(O443:$P443,O443)&gt;$R442,O442,$Q442),O442)</f>
        <v>0</v>
      </c>
      <c r="BW442" s="34">
        <f>IF($Q443=P443,IF(COUNTIF(P443:$P443,P443)&gt;$R442,P442,$Q442),P442)</f>
        <v>0</v>
      </c>
      <c r="BX442" t="str">
        <f>IF(BX441="",IF(G441="",IF(F441="",E441,F441),G441),"")</f>
        <v/>
      </c>
    </row>
    <row r="443" spans="1:76" ht="12.75" customHeight="1" x14ac:dyDescent="0.2">
      <c r="A443" s="349"/>
      <c r="B443" s="352"/>
      <c r="C443" s="346"/>
      <c r="D443" s="177" t="s">
        <v>44</v>
      </c>
      <c r="E443" s="252" t="str">
        <f t="shared" ref="E443:P443" si="787">IF(E441&gt;0,1,"")</f>
        <v/>
      </c>
      <c r="F443" s="252" t="str">
        <f t="shared" si="787"/>
        <v/>
      </c>
      <c r="G443" s="252" t="str">
        <f t="shared" si="787"/>
        <v/>
      </c>
      <c r="H443" s="252" t="str">
        <f t="shared" si="787"/>
        <v/>
      </c>
      <c r="I443" s="252" t="str">
        <f t="shared" si="787"/>
        <v/>
      </c>
      <c r="J443" s="252" t="str">
        <f t="shared" si="787"/>
        <v/>
      </c>
      <c r="K443" s="252" t="str">
        <f t="shared" si="787"/>
        <v/>
      </c>
      <c r="L443" s="252" t="str">
        <f t="shared" si="787"/>
        <v/>
      </c>
      <c r="M443" s="175" t="str">
        <f t="shared" si="787"/>
        <v/>
      </c>
      <c r="N443" s="175" t="str">
        <f t="shared" si="787"/>
        <v/>
      </c>
      <c r="O443" s="175" t="str">
        <f t="shared" si="787"/>
        <v/>
      </c>
      <c r="P443" s="175" t="str">
        <f t="shared" si="787"/>
        <v/>
      </c>
      <c r="Q443" s="184" t="str">
        <f>IF(BK441="","",BK441)</f>
        <v/>
      </c>
      <c r="R443" s="38" t="str">
        <f>IF(BK441="","",BK441)</f>
        <v/>
      </c>
      <c r="S443" s="343"/>
      <c r="AY443" t="str">
        <f>IF(E443="","",E443)</f>
        <v/>
      </c>
      <c r="AZ443" t="str">
        <f>IF(OR(E443=F443,COUNTIF($AY443:AY443,F443)&gt;0),"",F443)</f>
        <v/>
      </c>
      <c r="BA443" t="str">
        <f>IF(OR(F443=G443,COUNTIF($AY443:AZ443,G443)&gt;0),"",G443)</f>
        <v/>
      </c>
      <c r="BB443" t="str">
        <f>IF(OR(G443=H443,COUNTIF($AY443:BA443,H443)&gt;0),"",H443)</f>
        <v/>
      </c>
      <c r="BC443" t="str">
        <f>IF(OR(H443=I443,COUNTIF($AY443:BB443,I443)&gt;0),"",I443)</f>
        <v/>
      </c>
      <c r="BD443" t="str">
        <f>IF(OR(I443=J443,COUNTIF($AY443:BC443,J443)&gt;0),"",J443)</f>
        <v/>
      </c>
      <c r="BE443" t="str">
        <f>IF(OR(J443=K443,COUNTIF($AY443:BD443,K443)&gt;0),"",K443)</f>
        <v/>
      </c>
      <c r="BF443" t="str">
        <f>IF(OR(K443=L443,COUNTIF($AY443:BE443,L443)&gt;0),"",L443)</f>
        <v/>
      </c>
      <c r="BG443" t="str">
        <f>IF(OR(L443=M443,COUNTIF($AY443:BF443,M443)&gt;0),"",M443)</f>
        <v/>
      </c>
      <c r="BH443" t="str">
        <f>IF(OR(M443=N443,COUNTIF($AY443:BG443,N443)&gt;0),"",N443)</f>
        <v/>
      </c>
      <c r="BI443" t="str">
        <f>IF(OR(N443=O443,COUNTIF($AY443:BH443,O443)&gt;0),"",O443)</f>
        <v/>
      </c>
      <c r="BJ443" t="str">
        <f>IF(OR(O443=P443,COUNTIF($AY443:BI443,P443)&gt;0),"",P443)</f>
        <v/>
      </c>
      <c r="BK443" s="340"/>
      <c r="BL443" s="34" t="str">
        <f>IF($Q443=E443,IF(COUNTIF(E443:$P443,E443)&gt;$R442,E443,$Q443),E443)</f>
        <v/>
      </c>
      <c r="BM443" s="34" t="str">
        <f>IF($Q443=F443,IF(COUNTIF(F443:$P443,F443)&gt;$R442,F443,$Q443),F443)</f>
        <v/>
      </c>
      <c r="BN443" s="34" t="str">
        <f>IF($Q443=G443,IF(COUNTIF(G443:$P443,G443)&gt;$R442,G443,$Q443),G443)</f>
        <v/>
      </c>
      <c r="BO443" s="34" t="str">
        <f>IF($Q443=H443,IF(COUNTIF(H443:$P443,H443)&gt;$R442,H443,$Q443),H443)</f>
        <v/>
      </c>
      <c r="BP443" s="34" t="str">
        <f>IF($Q443=I443,IF(COUNTIF(I443:$P443,I443)&gt;$R442,I443,$Q443),I443)</f>
        <v/>
      </c>
      <c r="BQ443" s="34" t="str">
        <f>IF($Q443=J443,IF(COUNTIF(J443:$P443,J443)&gt;$R442,J443,$Q443),J443)</f>
        <v/>
      </c>
      <c r="BR443" s="34" t="str">
        <f>IF($Q443=K443,IF(COUNTIF(K443:$P443,K443)&gt;$R442,K443,$Q443),K443)</f>
        <v/>
      </c>
      <c r="BS443" s="34" t="str">
        <f>IF($Q443=L443,IF(COUNTIF(L443:$P443,L443)&gt;$R442,L443,$Q443),L443)</f>
        <v/>
      </c>
      <c r="BT443" s="34" t="str">
        <f>IF($Q443=M443,IF(COUNTIF(M443:$P443,M443)&gt;$R442,M443,$Q443),M443)</f>
        <v/>
      </c>
      <c r="BU443" s="34" t="str">
        <f>IF($Q443=N443,IF(COUNTIF(N443:$P443,N443)&gt;$R442,N443,$Q443),N443)</f>
        <v/>
      </c>
      <c r="BV443" s="34" t="str">
        <f>IF($Q443=O443,IF(COUNTIF(O443:$P443,O443)&gt;$R442,O443,$Q443),O443)</f>
        <v/>
      </c>
      <c r="BW443" s="34" t="str">
        <f>IF($Q443=P443,IF(COUNTIF(P443:$P443,P443)&gt;$R442,P443,$Q443),P443)</f>
        <v/>
      </c>
      <c r="BX443" t="str">
        <f>IF(BX441&gt;0,BX441,BX442)</f>
        <v/>
      </c>
    </row>
    <row r="444" spans="1:76" ht="12.75" customHeight="1" x14ac:dyDescent="0.2">
      <c r="A444" s="347">
        <v>148</v>
      </c>
      <c r="B444" s="350"/>
      <c r="C444" s="344"/>
      <c r="D444" s="176" t="s">
        <v>38</v>
      </c>
      <c r="E444" s="252"/>
      <c r="F444" s="252"/>
      <c r="G444" s="252"/>
      <c r="H444" s="252"/>
      <c r="I444" s="252"/>
      <c r="J444" s="252"/>
      <c r="K444" s="252"/>
      <c r="L444" s="252"/>
      <c r="M444" s="175"/>
      <c r="N444" s="175"/>
      <c r="O444" s="175"/>
      <c r="P444" s="175"/>
      <c r="Q444" s="183" t="str">
        <f>IF(BK444="","",BX446)</f>
        <v/>
      </c>
      <c r="R444" s="172"/>
      <c r="S444" s="341" t="str">
        <f>IF((COUNTBLANK(E444:Q444)+COUNTBLANK(E445:Q445)+COUNTBLANK(E446:Q446))/3=COUNTBLANK(E444:Q444),"","Bitte alle drei Zeilen ausfüllen")</f>
        <v/>
      </c>
      <c r="W444">
        <f t="shared" ref="W444:AH444" si="788">IF(E444=4.5,E445,0)</f>
        <v>0</v>
      </c>
      <c r="X444">
        <f t="shared" si="788"/>
        <v>0</v>
      </c>
      <c r="Y444">
        <f t="shared" si="788"/>
        <v>0</v>
      </c>
      <c r="Z444">
        <f t="shared" si="788"/>
        <v>0</v>
      </c>
      <c r="AA444">
        <f t="shared" si="788"/>
        <v>0</v>
      </c>
      <c r="AB444">
        <f t="shared" si="788"/>
        <v>0</v>
      </c>
      <c r="AC444">
        <f t="shared" si="788"/>
        <v>0</v>
      </c>
      <c r="AD444">
        <f t="shared" si="788"/>
        <v>0</v>
      </c>
      <c r="AE444">
        <f t="shared" si="788"/>
        <v>0</v>
      </c>
      <c r="AF444">
        <f t="shared" si="788"/>
        <v>0</v>
      </c>
      <c r="AG444">
        <f t="shared" si="788"/>
        <v>0</v>
      </c>
      <c r="AH444">
        <f t="shared" si="788"/>
        <v>0</v>
      </c>
      <c r="AJ444">
        <f t="shared" ref="AJ444:AU444" si="789">IF(E444=4.5,1,0)</f>
        <v>0</v>
      </c>
      <c r="AK444">
        <f t="shared" si="789"/>
        <v>0</v>
      </c>
      <c r="AL444">
        <f t="shared" si="789"/>
        <v>0</v>
      </c>
      <c r="AM444">
        <f t="shared" si="789"/>
        <v>0</v>
      </c>
      <c r="AN444">
        <f t="shared" si="789"/>
        <v>0</v>
      </c>
      <c r="AO444">
        <f t="shared" si="789"/>
        <v>0</v>
      </c>
      <c r="AP444">
        <f t="shared" si="789"/>
        <v>0</v>
      </c>
      <c r="AQ444">
        <f t="shared" si="789"/>
        <v>0</v>
      </c>
      <c r="AR444">
        <f t="shared" si="789"/>
        <v>0</v>
      </c>
      <c r="AS444">
        <f t="shared" si="789"/>
        <v>0</v>
      </c>
      <c r="AT444">
        <f t="shared" si="789"/>
        <v>0</v>
      </c>
      <c r="AU444">
        <f t="shared" si="789"/>
        <v>0</v>
      </c>
      <c r="BK444" s="340" t="str">
        <f>IF(ISNA(HLOOKUP(MAX($AY445:$BJ445),$AY445:$BJ446,2,FALSE)),"",IF(R445&gt;0,IF(COUNTIF($AY445:$BJ445,MAX($AY445:$BJ445))&gt;1,HLOOKUP(MAX($AY445:$BJ445),$AY445:$BJ446,2),HLOOKUP(MAX($AY445:$BJ445),$AY445:$BJ446,2,FALSE)),""))</f>
        <v/>
      </c>
      <c r="BL444" s="34">
        <f>IF(E446="",0,IF($Q446=E446,IF(COUNTIF(E446:$P446,E446)&gt;$R445,E444,$Q444),E444))</f>
        <v>0</v>
      </c>
      <c r="BM444" s="34">
        <f>IF(F446="",0,IF($Q446=F446,IF(COUNTIF(F446:$P446,F446)&gt;$R445,F444,$Q444),F444))</f>
        <v>0</v>
      </c>
      <c r="BN444" s="34">
        <f>IF(G446="",0,IF($Q446=G446,IF(COUNTIF(G446:$P446,G446)&gt;$R445,G444,$Q444),G444))</f>
        <v>0</v>
      </c>
      <c r="BO444" s="34">
        <f>IF(H446="",0,IF($Q446=H446,IF(COUNTIF(H446:$P446,H446)&gt;$R445,H444,$Q444),H444))</f>
        <v>0</v>
      </c>
      <c r="BP444" s="34">
        <f>IF(I446="",0,IF($Q446=I446,IF(COUNTIF(I446:$P446,I446)&gt;$R445,I444,$Q444),I444))</f>
        <v>0</v>
      </c>
      <c r="BQ444" s="34">
        <f>IF(J446="",0,IF($Q446=J446,IF(COUNTIF(J446:$P446,J446)&gt;$R445,J444,$Q444),J444))</f>
        <v>0</v>
      </c>
      <c r="BR444" s="34">
        <f>IF(K446="",0,IF($Q446=K446,IF(COUNTIF(K446:$P446,K446)&gt;$R445,K444,$Q444),K444))</f>
        <v>0</v>
      </c>
      <c r="BS444" s="34">
        <f>IF(L446="",0,IF($Q446=L446,IF(COUNTIF(L446:$P446,L446)&gt;$R445,L444,$Q444),L444))</f>
        <v>0</v>
      </c>
      <c r="BT444" s="34">
        <f>IF(M446="",0,IF($Q446=M446,IF(COUNTIF(M446:$P446,M446)&gt;$R445,M444,$Q444),M444))</f>
        <v>0</v>
      </c>
      <c r="BU444" s="34">
        <f>IF(N446="",0,IF($Q446=N446,IF(COUNTIF(N446:$P446,N446)&gt;$R445,N444,$Q444),N444))</f>
        <v>0</v>
      </c>
      <c r="BV444" s="34">
        <f>IF(O446="",0,IF($Q446=O446,IF(COUNTIF(O446:$P446,O446)&gt;$R445,O444,$Q444),O444))</f>
        <v>0</v>
      </c>
      <c r="BW444" s="34">
        <f>IF(P446="",0,IF($Q446=P446,IF(COUNTIF(P446:$P446,P446)&gt;$R445,P444,$Q444),P444))</f>
        <v>0</v>
      </c>
      <c r="BX444">
        <f>IF(P444="",IF(O444="",IF(N444="",IF(M444="",IF(L444="",IF(K444="",IF(J444="",IF(I444="",H444,I444),J444),K444),L444),M444),N444),O444),P444)</f>
        <v>0</v>
      </c>
    </row>
    <row r="445" spans="1:76" ht="12.75" customHeight="1" x14ac:dyDescent="0.2">
      <c r="A445" s="348"/>
      <c r="B445" s="351"/>
      <c r="C445" s="345"/>
      <c r="D445" s="176" t="s">
        <v>42</v>
      </c>
      <c r="E445" s="252"/>
      <c r="F445" s="252"/>
      <c r="G445" s="252"/>
      <c r="H445" s="252"/>
      <c r="I445" s="252"/>
      <c r="J445" s="252"/>
      <c r="K445" s="252"/>
      <c r="L445" s="252"/>
      <c r="M445" s="175"/>
      <c r="N445" s="175"/>
      <c r="O445" s="175"/>
      <c r="P445" s="175"/>
      <c r="Q445" s="183"/>
      <c r="R445" s="35">
        <f>IF(R444&lt;15,0,IF(R444&lt;30,1,IF(R444&lt;45,2,3)))</f>
        <v>0</v>
      </c>
      <c r="S445" s="342"/>
      <c r="AY445" t="str">
        <f t="shared" ref="AY445:BJ445" si="790">IF(AY446="","",COUNTIF($E446:$P446,AY446))</f>
        <v/>
      </c>
      <c r="AZ445" t="str">
        <f t="shared" si="790"/>
        <v/>
      </c>
      <c r="BA445" t="str">
        <f t="shared" si="790"/>
        <v/>
      </c>
      <c r="BB445" t="str">
        <f t="shared" si="790"/>
        <v/>
      </c>
      <c r="BC445" t="str">
        <f t="shared" si="790"/>
        <v/>
      </c>
      <c r="BD445" t="str">
        <f t="shared" si="790"/>
        <v/>
      </c>
      <c r="BE445" t="str">
        <f t="shared" si="790"/>
        <v/>
      </c>
      <c r="BF445" t="str">
        <f t="shared" si="790"/>
        <v/>
      </c>
      <c r="BG445" t="str">
        <f t="shared" si="790"/>
        <v/>
      </c>
      <c r="BH445" t="str">
        <f t="shared" si="790"/>
        <v/>
      </c>
      <c r="BI445" t="str">
        <f t="shared" si="790"/>
        <v/>
      </c>
      <c r="BJ445" t="str">
        <f t="shared" si="790"/>
        <v/>
      </c>
      <c r="BK445" s="340"/>
      <c r="BL445" s="34">
        <f>IF($Q446=E446,IF(COUNTIF(E446:$P446,E446)&gt;$R445,E445,$Q445),E445)</f>
        <v>0</v>
      </c>
      <c r="BM445" s="34">
        <f>IF($Q446=F446,IF(COUNTIF(F446:$P446,F446)&gt;$R445,F445,$Q445),F445)</f>
        <v>0</v>
      </c>
      <c r="BN445" s="34">
        <f>IF($Q446=G446,IF(COUNTIF(G446:$P446,G446)&gt;$R445,G445,$Q445),G445)</f>
        <v>0</v>
      </c>
      <c r="BO445" s="34">
        <f>IF($Q446=H446,IF(COUNTIF(H446:$P446,H446)&gt;$R445,H445,$Q445),H445)</f>
        <v>0</v>
      </c>
      <c r="BP445" s="34">
        <f>IF($Q446=I446,IF(COUNTIF(I446:$P446,I446)&gt;$R445,I445,$Q445),I445)</f>
        <v>0</v>
      </c>
      <c r="BQ445" s="34">
        <f>IF($Q446=J446,IF(COUNTIF(J446:$P446,J446)&gt;$R445,J445,$Q445),J445)</f>
        <v>0</v>
      </c>
      <c r="BR445" s="34">
        <f>IF($Q446=K446,IF(COUNTIF(K446:$P446,K446)&gt;$R445,K445,$Q445),K445)</f>
        <v>0</v>
      </c>
      <c r="BS445" s="34">
        <f>IF($Q446=L446,IF(COUNTIF(L446:$P446,L446)&gt;$R445,L445,$Q445),L445)</f>
        <v>0</v>
      </c>
      <c r="BT445" s="34">
        <f>IF($Q446=M446,IF(COUNTIF(M446:$P446,M446)&gt;$R445,M445,$Q445),M445)</f>
        <v>0</v>
      </c>
      <c r="BU445" s="34">
        <f>IF($Q446=N446,IF(COUNTIF(N446:$P446,N446)&gt;$R445,N445,$Q445),N445)</f>
        <v>0</v>
      </c>
      <c r="BV445" s="34">
        <f>IF($Q446=O446,IF(COUNTIF(O446:$P446,O446)&gt;$R445,O445,$Q445),O445)</f>
        <v>0</v>
      </c>
      <c r="BW445" s="34">
        <f>IF($Q446=P446,IF(COUNTIF(P446:$P446,P446)&gt;$R445,P445,$Q445),P445)</f>
        <v>0</v>
      </c>
      <c r="BX445" t="str">
        <f>IF(BX444="",IF(G444="",IF(F444="",E444,F444),G444),"")</f>
        <v/>
      </c>
    </row>
    <row r="446" spans="1:76" ht="12.75" customHeight="1" x14ac:dyDescent="0.2">
      <c r="A446" s="349"/>
      <c r="B446" s="352"/>
      <c r="C446" s="346"/>
      <c r="D446" s="177" t="s">
        <v>44</v>
      </c>
      <c r="E446" s="252" t="str">
        <f t="shared" ref="E446:P446" si="791">IF(E444&gt;0,1,"")</f>
        <v/>
      </c>
      <c r="F446" s="252" t="str">
        <f t="shared" si="791"/>
        <v/>
      </c>
      <c r="G446" s="252" t="str">
        <f t="shared" si="791"/>
        <v/>
      </c>
      <c r="H446" s="252" t="str">
        <f t="shared" si="791"/>
        <v/>
      </c>
      <c r="I446" s="252" t="str">
        <f t="shared" si="791"/>
        <v/>
      </c>
      <c r="J446" s="252" t="str">
        <f t="shared" si="791"/>
        <v/>
      </c>
      <c r="K446" s="252" t="str">
        <f t="shared" si="791"/>
        <v/>
      </c>
      <c r="L446" s="252" t="str">
        <f t="shared" si="791"/>
        <v/>
      </c>
      <c r="M446" s="175" t="str">
        <f t="shared" si="791"/>
        <v/>
      </c>
      <c r="N446" s="175" t="str">
        <f t="shared" si="791"/>
        <v/>
      </c>
      <c r="O446" s="175" t="str">
        <f t="shared" si="791"/>
        <v/>
      </c>
      <c r="P446" s="175" t="str">
        <f t="shared" si="791"/>
        <v/>
      </c>
      <c r="Q446" s="184" t="str">
        <f>IF(BK444="","",BK444)</f>
        <v/>
      </c>
      <c r="R446" s="38" t="str">
        <f>IF(BK444="","",BK444)</f>
        <v/>
      </c>
      <c r="S446" s="343"/>
      <c r="AY446" t="str">
        <f>IF(E446="","",E446)</f>
        <v/>
      </c>
      <c r="AZ446" t="str">
        <f>IF(OR(E446=F446,COUNTIF($AY446:AY446,F446)&gt;0),"",F446)</f>
        <v/>
      </c>
      <c r="BA446" t="str">
        <f>IF(OR(F446=G446,COUNTIF($AY446:AZ446,G446)&gt;0),"",G446)</f>
        <v/>
      </c>
      <c r="BB446" t="str">
        <f>IF(OR(G446=H446,COUNTIF($AY446:BA446,H446)&gt;0),"",H446)</f>
        <v/>
      </c>
      <c r="BC446" t="str">
        <f>IF(OR(H446=I446,COUNTIF($AY446:BB446,I446)&gt;0),"",I446)</f>
        <v/>
      </c>
      <c r="BD446" t="str">
        <f>IF(OR(I446=J446,COUNTIF($AY446:BC446,J446)&gt;0),"",J446)</f>
        <v/>
      </c>
      <c r="BE446" t="str">
        <f>IF(OR(J446=K446,COUNTIF($AY446:BD446,K446)&gt;0),"",K446)</f>
        <v/>
      </c>
      <c r="BF446" t="str">
        <f>IF(OR(K446=L446,COUNTIF($AY446:BE446,L446)&gt;0),"",L446)</f>
        <v/>
      </c>
      <c r="BG446" t="str">
        <f>IF(OR(L446=M446,COUNTIF($AY446:BF446,M446)&gt;0),"",M446)</f>
        <v/>
      </c>
      <c r="BH446" t="str">
        <f>IF(OR(M446=N446,COUNTIF($AY446:BG446,N446)&gt;0),"",N446)</f>
        <v/>
      </c>
      <c r="BI446" t="str">
        <f>IF(OR(N446=O446,COUNTIF($AY446:BH446,O446)&gt;0),"",O446)</f>
        <v/>
      </c>
      <c r="BJ446" t="str">
        <f>IF(OR(O446=P446,COUNTIF($AY446:BI446,P446)&gt;0),"",P446)</f>
        <v/>
      </c>
      <c r="BK446" s="340"/>
      <c r="BL446" s="34" t="str">
        <f>IF($Q446=E446,IF(COUNTIF(E446:$P446,E446)&gt;$R445,E446,$Q446),E446)</f>
        <v/>
      </c>
      <c r="BM446" s="34" t="str">
        <f>IF($Q446=F446,IF(COUNTIF(F446:$P446,F446)&gt;$R445,F446,$Q446),F446)</f>
        <v/>
      </c>
      <c r="BN446" s="34" t="str">
        <f>IF($Q446=G446,IF(COUNTIF(G446:$P446,G446)&gt;$R445,G446,$Q446),G446)</f>
        <v/>
      </c>
      <c r="BO446" s="34" t="str">
        <f>IF($Q446=H446,IF(COUNTIF(H446:$P446,H446)&gt;$R445,H446,$Q446),H446)</f>
        <v/>
      </c>
      <c r="BP446" s="34" t="str">
        <f>IF($Q446=I446,IF(COUNTIF(I446:$P446,I446)&gt;$R445,I446,$Q446),I446)</f>
        <v/>
      </c>
      <c r="BQ446" s="34" t="str">
        <f>IF($Q446=J446,IF(COUNTIF(J446:$P446,J446)&gt;$R445,J446,$Q446),J446)</f>
        <v/>
      </c>
      <c r="BR446" s="34" t="str">
        <f>IF($Q446=K446,IF(COUNTIF(K446:$P446,K446)&gt;$R445,K446,$Q446),K446)</f>
        <v/>
      </c>
      <c r="BS446" s="34" t="str">
        <f>IF($Q446=L446,IF(COUNTIF(L446:$P446,L446)&gt;$R445,L446,$Q446),L446)</f>
        <v/>
      </c>
      <c r="BT446" s="34" t="str">
        <f>IF($Q446=M446,IF(COUNTIF(M446:$P446,M446)&gt;$R445,M446,$Q446),M446)</f>
        <v/>
      </c>
      <c r="BU446" s="34" t="str">
        <f>IF($Q446=N446,IF(COUNTIF(N446:$P446,N446)&gt;$R445,N446,$Q446),N446)</f>
        <v/>
      </c>
      <c r="BV446" s="34" t="str">
        <f>IF($Q446=O446,IF(COUNTIF(O446:$P446,O446)&gt;$R445,O446,$Q446),O446)</f>
        <v/>
      </c>
      <c r="BW446" s="34" t="str">
        <f>IF($Q446=P446,IF(COUNTIF(P446:$P446,P446)&gt;$R445,P446,$Q446),P446)</f>
        <v/>
      </c>
      <c r="BX446" t="str">
        <f>IF(BX444&gt;0,BX444,BX445)</f>
        <v/>
      </c>
    </row>
    <row r="447" spans="1:76" ht="12.75" customHeight="1" x14ac:dyDescent="0.2">
      <c r="A447" s="347">
        <v>149</v>
      </c>
      <c r="B447" s="350"/>
      <c r="C447" s="344"/>
      <c r="D447" s="176" t="s">
        <v>38</v>
      </c>
      <c r="E447" s="252"/>
      <c r="F447" s="252"/>
      <c r="G447" s="252"/>
      <c r="H447" s="252"/>
      <c r="I447" s="252"/>
      <c r="J447" s="252"/>
      <c r="K447" s="252"/>
      <c r="L447" s="252"/>
      <c r="M447" s="175"/>
      <c r="N447" s="175"/>
      <c r="O447" s="175"/>
      <c r="P447" s="175"/>
      <c r="Q447" s="183" t="str">
        <f>IF(BK447="","",BX449)</f>
        <v/>
      </c>
      <c r="R447" s="172"/>
      <c r="S447" s="341" t="str">
        <f>IF((COUNTBLANK(E447:Q447)+COUNTBLANK(E448:Q448)+COUNTBLANK(E449:Q449))/3=COUNTBLANK(E447:Q447),"","Bitte alle drei Zeilen ausfüllen")</f>
        <v/>
      </c>
      <c r="W447">
        <f t="shared" ref="W447:AH447" si="792">IF(E447=4.5,E448,0)</f>
        <v>0</v>
      </c>
      <c r="X447">
        <f t="shared" si="792"/>
        <v>0</v>
      </c>
      <c r="Y447">
        <f t="shared" si="792"/>
        <v>0</v>
      </c>
      <c r="Z447">
        <f t="shared" si="792"/>
        <v>0</v>
      </c>
      <c r="AA447">
        <f t="shared" si="792"/>
        <v>0</v>
      </c>
      <c r="AB447">
        <f t="shared" si="792"/>
        <v>0</v>
      </c>
      <c r="AC447">
        <f t="shared" si="792"/>
        <v>0</v>
      </c>
      <c r="AD447">
        <f t="shared" si="792"/>
        <v>0</v>
      </c>
      <c r="AE447">
        <f t="shared" si="792"/>
        <v>0</v>
      </c>
      <c r="AF447">
        <f t="shared" si="792"/>
        <v>0</v>
      </c>
      <c r="AG447">
        <f t="shared" si="792"/>
        <v>0</v>
      </c>
      <c r="AH447">
        <f t="shared" si="792"/>
        <v>0</v>
      </c>
      <c r="AJ447">
        <f t="shared" ref="AJ447:AU447" si="793">IF(E447=4.5,1,0)</f>
        <v>0</v>
      </c>
      <c r="AK447">
        <f t="shared" si="793"/>
        <v>0</v>
      </c>
      <c r="AL447">
        <f t="shared" si="793"/>
        <v>0</v>
      </c>
      <c r="AM447">
        <f t="shared" si="793"/>
        <v>0</v>
      </c>
      <c r="AN447">
        <f t="shared" si="793"/>
        <v>0</v>
      </c>
      <c r="AO447">
        <f t="shared" si="793"/>
        <v>0</v>
      </c>
      <c r="AP447">
        <f t="shared" si="793"/>
        <v>0</v>
      </c>
      <c r="AQ447">
        <f t="shared" si="793"/>
        <v>0</v>
      </c>
      <c r="AR447">
        <f t="shared" si="793"/>
        <v>0</v>
      </c>
      <c r="AS447">
        <f t="shared" si="793"/>
        <v>0</v>
      </c>
      <c r="AT447">
        <f t="shared" si="793"/>
        <v>0</v>
      </c>
      <c r="AU447">
        <f t="shared" si="793"/>
        <v>0</v>
      </c>
      <c r="BK447" s="340" t="str">
        <f>IF(ISNA(HLOOKUP(MAX($AY448:$BJ448),$AY448:$BJ449,2,FALSE)),"",IF(R448&gt;0,IF(COUNTIF($AY448:$BJ448,MAX($AY448:$BJ448))&gt;1,HLOOKUP(MAX($AY448:$BJ448),$AY448:$BJ449,2),HLOOKUP(MAX($AY448:$BJ448),$AY448:$BJ449,2,FALSE)),""))</f>
        <v/>
      </c>
      <c r="BL447" s="34">
        <f>IF(E449="",0,IF($Q449=E449,IF(COUNTIF(E449:$P449,E449)&gt;$R448,E447,$Q447),E447))</f>
        <v>0</v>
      </c>
      <c r="BM447" s="34">
        <f>IF(F449="",0,IF($Q449=F449,IF(COUNTIF(F449:$P449,F449)&gt;$R448,F447,$Q447),F447))</f>
        <v>0</v>
      </c>
      <c r="BN447" s="34">
        <f>IF(G449="",0,IF($Q449=G449,IF(COUNTIF(G449:$P449,G449)&gt;$R448,G447,$Q447),G447))</f>
        <v>0</v>
      </c>
      <c r="BO447" s="34">
        <f>IF(H449="",0,IF($Q449=H449,IF(COUNTIF(H449:$P449,H449)&gt;$R448,H447,$Q447),H447))</f>
        <v>0</v>
      </c>
      <c r="BP447" s="34">
        <f>IF(I449="",0,IF($Q449=I449,IF(COUNTIF(I449:$P449,I449)&gt;$R448,I447,$Q447),I447))</f>
        <v>0</v>
      </c>
      <c r="BQ447" s="34">
        <f>IF(J449="",0,IF($Q449=J449,IF(COUNTIF(J449:$P449,J449)&gt;$R448,J447,$Q447),J447))</f>
        <v>0</v>
      </c>
      <c r="BR447" s="34">
        <f>IF(K449="",0,IF($Q449=K449,IF(COUNTIF(K449:$P449,K449)&gt;$R448,K447,$Q447),K447))</f>
        <v>0</v>
      </c>
      <c r="BS447" s="34">
        <f>IF(L449="",0,IF($Q449=L449,IF(COUNTIF(L449:$P449,L449)&gt;$R448,L447,$Q447),L447))</f>
        <v>0</v>
      </c>
      <c r="BT447" s="34">
        <f>IF(M449="",0,IF($Q449=M449,IF(COUNTIF(M449:$P449,M449)&gt;$R448,M447,$Q447),M447))</f>
        <v>0</v>
      </c>
      <c r="BU447" s="34">
        <f>IF(N449="",0,IF($Q449=N449,IF(COUNTIF(N449:$P449,N449)&gt;$R448,N447,$Q447),N447))</f>
        <v>0</v>
      </c>
      <c r="BV447" s="34">
        <f>IF(O449="",0,IF($Q449=O449,IF(COUNTIF(O449:$P449,O449)&gt;$R448,O447,$Q447),O447))</f>
        <v>0</v>
      </c>
      <c r="BW447" s="34">
        <f>IF(P449="",0,IF($Q449=P449,IF(COUNTIF(P449:$P449,P449)&gt;$R448,P447,$Q447),P447))</f>
        <v>0</v>
      </c>
      <c r="BX447">
        <f>IF(P447="",IF(O447="",IF(N447="",IF(M447="",IF(L447="",IF(K447="",IF(J447="",IF(I447="",H447,I447),J447),K447),L447),M447),N447),O447),P447)</f>
        <v>0</v>
      </c>
    </row>
    <row r="448" spans="1:76" ht="12.75" customHeight="1" x14ac:dyDescent="0.2">
      <c r="A448" s="348"/>
      <c r="B448" s="351"/>
      <c r="C448" s="345"/>
      <c r="D448" s="176" t="s">
        <v>42</v>
      </c>
      <c r="E448" s="252"/>
      <c r="F448" s="252"/>
      <c r="G448" s="252"/>
      <c r="H448" s="252"/>
      <c r="I448" s="252"/>
      <c r="J448" s="252"/>
      <c r="K448" s="252"/>
      <c r="L448" s="252"/>
      <c r="M448" s="175"/>
      <c r="N448" s="175"/>
      <c r="O448" s="175"/>
      <c r="P448" s="175"/>
      <c r="Q448" s="183"/>
      <c r="R448" s="35">
        <f>IF(R447&lt;15,0,IF(R447&lt;30,1,IF(R447&lt;45,2,3)))</f>
        <v>0</v>
      </c>
      <c r="S448" s="342"/>
      <c r="AY448" t="str">
        <f t="shared" ref="AY448:BJ448" si="794">IF(AY449="","",COUNTIF($E449:$P449,AY449))</f>
        <v/>
      </c>
      <c r="AZ448" t="str">
        <f t="shared" si="794"/>
        <v/>
      </c>
      <c r="BA448" t="str">
        <f t="shared" si="794"/>
        <v/>
      </c>
      <c r="BB448" t="str">
        <f t="shared" si="794"/>
        <v/>
      </c>
      <c r="BC448" t="str">
        <f t="shared" si="794"/>
        <v/>
      </c>
      <c r="BD448" t="str">
        <f t="shared" si="794"/>
        <v/>
      </c>
      <c r="BE448" t="str">
        <f t="shared" si="794"/>
        <v/>
      </c>
      <c r="BF448" t="str">
        <f t="shared" si="794"/>
        <v/>
      </c>
      <c r="BG448" t="str">
        <f t="shared" si="794"/>
        <v/>
      </c>
      <c r="BH448" t="str">
        <f t="shared" si="794"/>
        <v/>
      </c>
      <c r="BI448" t="str">
        <f t="shared" si="794"/>
        <v/>
      </c>
      <c r="BJ448" t="str">
        <f t="shared" si="794"/>
        <v/>
      </c>
      <c r="BK448" s="340"/>
      <c r="BL448" s="34">
        <f>IF($Q449=E449,IF(COUNTIF(E449:$P449,E449)&gt;$R448,E448,$Q448),E448)</f>
        <v>0</v>
      </c>
      <c r="BM448" s="34">
        <f>IF($Q449=F449,IF(COUNTIF(F449:$P449,F449)&gt;$R448,F448,$Q448),F448)</f>
        <v>0</v>
      </c>
      <c r="BN448" s="34">
        <f>IF($Q449=G449,IF(COUNTIF(G449:$P449,G449)&gt;$R448,G448,$Q448),G448)</f>
        <v>0</v>
      </c>
      <c r="BO448" s="34">
        <f>IF($Q449=H449,IF(COUNTIF(H449:$P449,H449)&gt;$R448,H448,$Q448),H448)</f>
        <v>0</v>
      </c>
      <c r="BP448" s="34">
        <f>IF($Q449=I449,IF(COUNTIF(I449:$P449,I449)&gt;$R448,I448,$Q448),I448)</f>
        <v>0</v>
      </c>
      <c r="BQ448" s="34">
        <f>IF($Q449=J449,IF(COUNTIF(J449:$P449,J449)&gt;$R448,J448,$Q448),J448)</f>
        <v>0</v>
      </c>
      <c r="BR448" s="34">
        <f>IF($Q449=K449,IF(COUNTIF(K449:$P449,K449)&gt;$R448,K448,$Q448),K448)</f>
        <v>0</v>
      </c>
      <c r="BS448" s="34">
        <f>IF($Q449=L449,IF(COUNTIF(L449:$P449,L449)&gt;$R448,L448,$Q448),L448)</f>
        <v>0</v>
      </c>
      <c r="BT448" s="34">
        <f>IF($Q449=M449,IF(COUNTIF(M449:$P449,M449)&gt;$R448,M448,$Q448),M448)</f>
        <v>0</v>
      </c>
      <c r="BU448" s="34">
        <f>IF($Q449=N449,IF(COUNTIF(N449:$P449,N449)&gt;$R448,N448,$Q448),N448)</f>
        <v>0</v>
      </c>
      <c r="BV448" s="34">
        <f>IF($Q449=O449,IF(COUNTIF(O449:$P449,O449)&gt;$R448,O448,$Q448),O448)</f>
        <v>0</v>
      </c>
      <c r="BW448" s="34">
        <f>IF($Q449=P449,IF(COUNTIF(P449:$P449,P449)&gt;$R448,P448,$Q448),P448)</f>
        <v>0</v>
      </c>
      <c r="BX448" t="str">
        <f>IF(BX447="",IF(G447="",IF(F447="",E447,F447),G447),"")</f>
        <v/>
      </c>
    </row>
    <row r="449" spans="1:76" ht="12.75" customHeight="1" x14ac:dyDescent="0.2">
      <c r="A449" s="349"/>
      <c r="B449" s="352"/>
      <c r="C449" s="346"/>
      <c r="D449" s="177" t="s">
        <v>44</v>
      </c>
      <c r="E449" s="252" t="str">
        <f t="shared" ref="E449:P449" si="795">IF(E447&gt;0,1,"")</f>
        <v/>
      </c>
      <c r="F449" s="252" t="str">
        <f t="shared" si="795"/>
        <v/>
      </c>
      <c r="G449" s="252" t="str">
        <f t="shared" si="795"/>
        <v/>
      </c>
      <c r="H449" s="252" t="str">
        <f t="shared" si="795"/>
        <v/>
      </c>
      <c r="I449" s="252" t="str">
        <f t="shared" si="795"/>
        <v/>
      </c>
      <c r="J449" s="252" t="str">
        <f t="shared" si="795"/>
        <v/>
      </c>
      <c r="K449" s="252" t="str">
        <f t="shared" si="795"/>
        <v/>
      </c>
      <c r="L449" s="252" t="str">
        <f t="shared" si="795"/>
        <v/>
      </c>
      <c r="M449" s="175" t="str">
        <f t="shared" si="795"/>
        <v/>
      </c>
      <c r="N449" s="175" t="str">
        <f t="shared" si="795"/>
        <v/>
      </c>
      <c r="O449" s="175" t="str">
        <f t="shared" si="795"/>
        <v/>
      </c>
      <c r="P449" s="175" t="str">
        <f t="shared" si="795"/>
        <v/>
      </c>
      <c r="Q449" s="184" t="str">
        <f>IF(BK447="","",BK447)</f>
        <v/>
      </c>
      <c r="R449" s="38" t="str">
        <f>IF(BK447="","",BK447)</f>
        <v/>
      </c>
      <c r="S449" s="343"/>
      <c r="AY449" t="str">
        <f>IF(E449="","",E449)</f>
        <v/>
      </c>
      <c r="AZ449" t="str">
        <f>IF(OR(E449=F449,COUNTIF($AY449:AY449,F449)&gt;0),"",F449)</f>
        <v/>
      </c>
      <c r="BA449" t="str">
        <f>IF(OR(F449=G449,COUNTIF($AY449:AZ449,G449)&gt;0),"",G449)</f>
        <v/>
      </c>
      <c r="BB449" t="str">
        <f>IF(OR(G449=H449,COUNTIF($AY449:BA449,H449)&gt;0),"",H449)</f>
        <v/>
      </c>
      <c r="BC449" t="str">
        <f>IF(OR(H449=I449,COUNTIF($AY449:BB449,I449)&gt;0),"",I449)</f>
        <v/>
      </c>
      <c r="BD449" t="str">
        <f>IF(OR(I449=J449,COUNTIF($AY449:BC449,J449)&gt;0),"",J449)</f>
        <v/>
      </c>
      <c r="BE449" t="str">
        <f>IF(OR(J449=K449,COUNTIF($AY449:BD449,K449)&gt;0),"",K449)</f>
        <v/>
      </c>
      <c r="BF449" t="str">
        <f>IF(OR(K449=L449,COUNTIF($AY449:BE449,L449)&gt;0),"",L449)</f>
        <v/>
      </c>
      <c r="BG449" t="str">
        <f>IF(OR(L449=M449,COUNTIF($AY449:BF449,M449)&gt;0),"",M449)</f>
        <v/>
      </c>
      <c r="BH449" t="str">
        <f>IF(OR(M449=N449,COUNTIF($AY449:BG449,N449)&gt;0),"",N449)</f>
        <v/>
      </c>
      <c r="BI449" t="str">
        <f>IF(OR(N449=O449,COUNTIF($AY449:BH449,O449)&gt;0),"",O449)</f>
        <v/>
      </c>
      <c r="BJ449" t="str">
        <f>IF(OR(O449=P449,COUNTIF($AY449:BI449,P449)&gt;0),"",P449)</f>
        <v/>
      </c>
      <c r="BK449" s="340"/>
      <c r="BL449" s="34" t="str">
        <f>IF($Q449=E449,IF(COUNTIF(E449:$P449,E449)&gt;$R448,E449,$Q449),E449)</f>
        <v/>
      </c>
      <c r="BM449" s="34" t="str">
        <f>IF($Q449=F449,IF(COUNTIF(F449:$P449,F449)&gt;$R448,F449,$Q449),F449)</f>
        <v/>
      </c>
      <c r="BN449" s="34" t="str">
        <f>IF($Q449=G449,IF(COUNTIF(G449:$P449,G449)&gt;$R448,G449,$Q449),G449)</f>
        <v/>
      </c>
      <c r="BO449" s="34" t="str">
        <f>IF($Q449=H449,IF(COUNTIF(H449:$P449,H449)&gt;$R448,H449,$Q449),H449)</f>
        <v/>
      </c>
      <c r="BP449" s="34" t="str">
        <f>IF($Q449=I449,IF(COUNTIF(I449:$P449,I449)&gt;$R448,I449,$Q449),I449)</f>
        <v/>
      </c>
      <c r="BQ449" s="34" t="str">
        <f>IF($Q449=J449,IF(COUNTIF(J449:$P449,J449)&gt;$R448,J449,$Q449),J449)</f>
        <v/>
      </c>
      <c r="BR449" s="34" t="str">
        <f>IF($Q449=K449,IF(COUNTIF(K449:$P449,K449)&gt;$R448,K449,$Q449),K449)</f>
        <v/>
      </c>
      <c r="BS449" s="34" t="str">
        <f>IF($Q449=L449,IF(COUNTIF(L449:$P449,L449)&gt;$R448,L449,$Q449),L449)</f>
        <v/>
      </c>
      <c r="BT449" s="34" t="str">
        <f>IF($Q449=M449,IF(COUNTIF(M449:$P449,M449)&gt;$R448,M449,$Q449),M449)</f>
        <v/>
      </c>
      <c r="BU449" s="34" t="str">
        <f>IF($Q449=N449,IF(COUNTIF(N449:$P449,N449)&gt;$R448,N449,$Q449),N449)</f>
        <v/>
      </c>
      <c r="BV449" s="34" t="str">
        <f>IF($Q449=O449,IF(COUNTIF(O449:$P449,O449)&gt;$R448,O449,$Q449),O449)</f>
        <v/>
      </c>
      <c r="BW449" s="34" t="str">
        <f>IF($Q449=P449,IF(COUNTIF(P449:$P449,P449)&gt;$R448,P449,$Q449),P449)</f>
        <v/>
      </c>
      <c r="BX449" t="str">
        <f>IF(BX447&gt;0,BX447,BX448)</f>
        <v/>
      </c>
    </row>
    <row r="450" spans="1:76" ht="12.75" customHeight="1" x14ac:dyDescent="0.2">
      <c r="A450" s="347">
        <v>150</v>
      </c>
      <c r="B450" s="350"/>
      <c r="C450" s="344"/>
      <c r="D450" s="176" t="s">
        <v>38</v>
      </c>
      <c r="E450" s="252"/>
      <c r="F450" s="252"/>
      <c r="G450" s="252"/>
      <c r="H450" s="252"/>
      <c r="I450" s="252"/>
      <c r="J450" s="252"/>
      <c r="K450" s="252"/>
      <c r="L450" s="252"/>
      <c r="M450" s="175"/>
      <c r="N450" s="175"/>
      <c r="O450" s="175"/>
      <c r="P450" s="175"/>
      <c r="Q450" s="183" t="str">
        <f>IF(BK450="","",BX452)</f>
        <v/>
      </c>
      <c r="R450" s="172"/>
      <c r="S450" s="341" t="str">
        <f>IF((COUNTBLANK(E450:Q450)+COUNTBLANK(E451:Q451)+COUNTBLANK(E452:Q452))/3=COUNTBLANK(E450:Q450),"","Bitte alle drei Zeilen ausfüllen")</f>
        <v/>
      </c>
      <c r="W450">
        <f t="shared" ref="W450:AH450" si="796">IF(E450=4.5,E451,0)</f>
        <v>0</v>
      </c>
      <c r="X450">
        <f t="shared" si="796"/>
        <v>0</v>
      </c>
      <c r="Y450">
        <f t="shared" si="796"/>
        <v>0</v>
      </c>
      <c r="Z450">
        <f t="shared" si="796"/>
        <v>0</v>
      </c>
      <c r="AA450">
        <f t="shared" si="796"/>
        <v>0</v>
      </c>
      <c r="AB450">
        <f t="shared" si="796"/>
        <v>0</v>
      </c>
      <c r="AC450">
        <f t="shared" si="796"/>
        <v>0</v>
      </c>
      <c r="AD450">
        <f t="shared" si="796"/>
        <v>0</v>
      </c>
      <c r="AE450">
        <f t="shared" si="796"/>
        <v>0</v>
      </c>
      <c r="AF450">
        <f t="shared" si="796"/>
        <v>0</v>
      </c>
      <c r="AG450">
        <f t="shared" si="796"/>
        <v>0</v>
      </c>
      <c r="AH450">
        <f t="shared" si="796"/>
        <v>0</v>
      </c>
      <c r="AJ450">
        <f t="shared" ref="AJ450:AU450" si="797">IF(E450=4.5,1,0)</f>
        <v>0</v>
      </c>
      <c r="AK450">
        <f t="shared" si="797"/>
        <v>0</v>
      </c>
      <c r="AL450">
        <f t="shared" si="797"/>
        <v>0</v>
      </c>
      <c r="AM450">
        <f t="shared" si="797"/>
        <v>0</v>
      </c>
      <c r="AN450">
        <f t="shared" si="797"/>
        <v>0</v>
      </c>
      <c r="AO450">
        <f t="shared" si="797"/>
        <v>0</v>
      </c>
      <c r="AP450">
        <f t="shared" si="797"/>
        <v>0</v>
      </c>
      <c r="AQ450">
        <f t="shared" si="797"/>
        <v>0</v>
      </c>
      <c r="AR450">
        <f t="shared" si="797"/>
        <v>0</v>
      </c>
      <c r="AS450">
        <f t="shared" si="797"/>
        <v>0</v>
      </c>
      <c r="AT450">
        <f t="shared" si="797"/>
        <v>0</v>
      </c>
      <c r="AU450">
        <f t="shared" si="797"/>
        <v>0</v>
      </c>
      <c r="BK450" s="340" t="str">
        <f>IF(ISNA(HLOOKUP(MAX($AY451:$BJ451),$AY451:$BJ452,2,FALSE)),"",IF(R451&gt;0,IF(COUNTIF($AY451:$BJ451,MAX($AY451:$BJ451))&gt;1,HLOOKUP(MAX($AY451:$BJ451),$AY451:$BJ452,2),HLOOKUP(MAX($AY451:$BJ451),$AY451:$BJ452,2,FALSE)),""))</f>
        <v/>
      </c>
      <c r="BL450" s="34">
        <f>IF(E452="",0,IF($Q452=E452,IF(COUNTIF(E452:$P452,E452)&gt;$R451,E450,$Q450),E450))</f>
        <v>0</v>
      </c>
      <c r="BM450" s="34">
        <f>IF(F452="",0,IF($Q452=F452,IF(COUNTIF(F452:$P452,F452)&gt;$R451,F450,$Q450),F450))</f>
        <v>0</v>
      </c>
      <c r="BN450" s="34">
        <f>IF(G452="",0,IF($Q452=G452,IF(COUNTIF(G452:$P452,G452)&gt;$R451,G450,$Q450),G450))</f>
        <v>0</v>
      </c>
      <c r="BO450" s="34">
        <f>IF(H452="",0,IF($Q452=H452,IF(COUNTIF(H452:$P452,H452)&gt;$R451,H450,$Q450),H450))</f>
        <v>0</v>
      </c>
      <c r="BP450" s="34">
        <f>IF(I452="",0,IF($Q452=I452,IF(COUNTIF(I452:$P452,I452)&gt;$R451,I450,$Q450),I450))</f>
        <v>0</v>
      </c>
      <c r="BQ450" s="34">
        <f>IF(J452="",0,IF($Q452=J452,IF(COUNTIF(J452:$P452,J452)&gt;$R451,J450,$Q450),J450))</f>
        <v>0</v>
      </c>
      <c r="BR450" s="34">
        <f>IF(K452="",0,IF($Q452=K452,IF(COUNTIF(K452:$P452,K452)&gt;$R451,K450,$Q450),K450))</f>
        <v>0</v>
      </c>
      <c r="BS450" s="34">
        <f>IF(L452="",0,IF($Q452=L452,IF(COUNTIF(L452:$P452,L452)&gt;$R451,L450,$Q450),L450))</f>
        <v>0</v>
      </c>
      <c r="BT450" s="34">
        <f>IF(M452="",0,IF($Q452=M452,IF(COUNTIF(M452:$P452,M452)&gt;$R451,M450,$Q450),M450))</f>
        <v>0</v>
      </c>
      <c r="BU450" s="34">
        <f>IF(N452="",0,IF($Q452=N452,IF(COUNTIF(N452:$P452,N452)&gt;$R451,N450,$Q450),N450))</f>
        <v>0</v>
      </c>
      <c r="BV450" s="34">
        <f>IF(O452="",0,IF($Q452=O452,IF(COUNTIF(O452:$P452,O452)&gt;$R451,O450,$Q450),O450))</f>
        <v>0</v>
      </c>
      <c r="BW450" s="34">
        <f>IF(P452="",0,IF($Q452=P452,IF(COUNTIF(P452:$P452,P452)&gt;$R451,P450,$Q450),P450))</f>
        <v>0</v>
      </c>
      <c r="BX450">
        <f>IF(P450="",IF(O450="",IF(N450="",IF(M450="",IF(L450="",IF(K450="",IF(J450="",IF(I450="",H450,I450),J450),K450),L450),M450),N450),O450),P450)</f>
        <v>0</v>
      </c>
    </row>
    <row r="451" spans="1:76" ht="12.75" customHeight="1" x14ac:dyDescent="0.2">
      <c r="A451" s="348"/>
      <c r="B451" s="351"/>
      <c r="C451" s="345"/>
      <c r="D451" s="176" t="s">
        <v>42</v>
      </c>
      <c r="E451" s="252"/>
      <c r="F451" s="252"/>
      <c r="G451" s="252"/>
      <c r="H451" s="252"/>
      <c r="I451" s="252"/>
      <c r="J451" s="252"/>
      <c r="K451" s="252"/>
      <c r="L451" s="252"/>
      <c r="M451" s="175"/>
      <c r="N451" s="175"/>
      <c r="O451" s="175"/>
      <c r="P451" s="175"/>
      <c r="Q451" s="183"/>
      <c r="R451" s="35">
        <f>IF(R450&lt;15,0,IF(R450&lt;30,1,IF(R450&lt;45,2,3)))</f>
        <v>0</v>
      </c>
      <c r="S451" s="342"/>
      <c r="AY451" t="str">
        <f t="shared" ref="AY451:BJ451" si="798">IF(AY452="","",COUNTIF($E452:$P452,AY452))</f>
        <v/>
      </c>
      <c r="AZ451" t="str">
        <f t="shared" si="798"/>
        <v/>
      </c>
      <c r="BA451" t="str">
        <f t="shared" si="798"/>
        <v/>
      </c>
      <c r="BB451" t="str">
        <f t="shared" si="798"/>
        <v/>
      </c>
      <c r="BC451" t="str">
        <f t="shared" si="798"/>
        <v/>
      </c>
      <c r="BD451" t="str">
        <f t="shared" si="798"/>
        <v/>
      </c>
      <c r="BE451" t="str">
        <f t="shared" si="798"/>
        <v/>
      </c>
      <c r="BF451" t="str">
        <f t="shared" si="798"/>
        <v/>
      </c>
      <c r="BG451" t="str">
        <f t="shared" si="798"/>
        <v/>
      </c>
      <c r="BH451" t="str">
        <f t="shared" si="798"/>
        <v/>
      </c>
      <c r="BI451" t="str">
        <f t="shared" si="798"/>
        <v/>
      </c>
      <c r="BJ451" t="str">
        <f t="shared" si="798"/>
        <v/>
      </c>
      <c r="BK451" s="340"/>
      <c r="BL451" s="34">
        <f>IF($Q452=E452,IF(COUNTIF(E452:$P452,E452)&gt;$R451,E451,$Q451),E451)</f>
        <v>0</v>
      </c>
      <c r="BM451" s="34">
        <f>IF($Q452=F452,IF(COUNTIF(F452:$P452,F452)&gt;$R451,F451,$Q451),F451)</f>
        <v>0</v>
      </c>
      <c r="BN451" s="34">
        <f>IF($Q452=G452,IF(COUNTIF(G452:$P452,G452)&gt;$R451,G451,$Q451),G451)</f>
        <v>0</v>
      </c>
      <c r="BO451" s="34">
        <f>IF($Q452=H452,IF(COUNTIF(H452:$P452,H452)&gt;$R451,H451,$Q451),H451)</f>
        <v>0</v>
      </c>
      <c r="BP451" s="34">
        <f>IF($Q452=I452,IF(COUNTIF(I452:$P452,I452)&gt;$R451,I451,$Q451),I451)</f>
        <v>0</v>
      </c>
      <c r="BQ451" s="34">
        <f>IF($Q452=J452,IF(COUNTIF(J452:$P452,J452)&gt;$R451,J451,$Q451),J451)</f>
        <v>0</v>
      </c>
      <c r="BR451" s="34">
        <f>IF($Q452=K452,IF(COUNTIF(K452:$P452,K452)&gt;$R451,K451,$Q451),K451)</f>
        <v>0</v>
      </c>
      <c r="BS451" s="34">
        <f>IF($Q452=L452,IF(COUNTIF(L452:$P452,L452)&gt;$R451,L451,$Q451),L451)</f>
        <v>0</v>
      </c>
      <c r="BT451" s="34">
        <f>IF($Q452=M452,IF(COUNTIF(M452:$P452,M452)&gt;$R451,M451,$Q451),M451)</f>
        <v>0</v>
      </c>
      <c r="BU451" s="34">
        <f>IF($Q452=N452,IF(COUNTIF(N452:$P452,N452)&gt;$R451,N451,$Q451),N451)</f>
        <v>0</v>
      </c>
      <c r="BV451" s="34">
        <f>IF($Q452=O452,IF(COUNTIF(O452:$P452,O452)&gt;$R451,O451,$Q451),O451)</f>
        <v>0</v>
      </c>
      <c r="BW451" s="34">
        <f>IF($Q452=P452,IF(COUNTIF(P452:$P452,P452)&gt;$R451,P451,$Q451),P451)</f>
        <v>0</v>
      </c>
      <c r="BX451" t="str">
        <f>IF(BX450="",IF(G450="",IF(F450="",E450,F450),G450),"")</f>
        <v/>
      </c>
    </row>
    <row r="452" spans="1:76" ht="12.75" customHeight="1" x14ac:dyDescent="0.2">
      <c r="A452" s="349"/>
      <c r="B452" s="352"/>
      <c r="C452" s="346"/>
      <c r="D452" s="177" t="s">
        <v>44</v>
      </c>
      <c r="E452" s="252" t="str">
        <f t="shared" ref="E452:P452" si="799">IF(E450&gt;0,1,"")</f>
        <v/>
      </c>
      <c r="F452" s="252" t="str">
        <f t="shared" si="799"/>
        <v/>
      </c>
      <c r="G452" s="252" t="str">
        <f t="shared" si="799"/>
        <v/>
      </c>
      <c r="H452" s="252" t="str">
        <f t="shared" si="799"/>
        <v/>
      </c>
      <c r="I452" s="252" t="str">
        <f t="shared" si="799"/>
        <v/>
      </c>
      <c r="J452" s="252" t="str">
        <f t="shared" si="799"/>
        <v/>
      </c>
      <c r="K452" s="252" t="str">
        <f t="shared" si="799"/>
        <v/>
      </c>
      <c r="L452" s="252" t="str">
        <f t="shared" si="799"/>
        <v/>
      </c>
      <c r="M452" s="175" t="str">
        <f t="shared" si="799"/>
        <v/>
      </c>
      <c r="N452" s="175" t="str">
        <f t="shared" si="799"/>
        <v/>
      </c>
      <c r="O452" s="175" t="str">
        <f t="shared" si="799"/>
        <v/>
      </c>
      <c r="P452" s="175" t="str">
        <f t="shared" si="799"/>
        <v/>
      </c>
      <c r="Q452" s="184" t="str">
        <f>IF(BK450="","",BK450)</f>
        <v/>
      </c>
      <c r="R452" s="38" t="str">
        <f>IF(BK450="","",BK450)</f>
        <v/>
      </c>
      <c r="S452" s="343"/>
      <c r="AY452" t="str">
        <f>IF(E452="","",E452)</f>
        <v/>
      </c>
      <c r="AZ452" t="str">
        <f>IF(OR(E452=F452,COUNTIF($AY452:AY452,F452)&gt;0),"",F452)</f>
        <v/>
      </c>
      <c r="BA452" t="str">
        <f>IF(OR(F452=G452,COUNTIF($AY452:AZ452,G452)&gt;0),"",G452)</f>
        <v/>
      </c>
      <c r="BB452" t="str">
        <f>IF(OR(G452=H452,COUNTIF($AY452:BA452,H452)&gt;0),"",H452)</f>
        <v/>
      </c>
      <c r="BC452" t="str">
        <f>IF(OR(H452=I452,COUNTIF($AY452:BB452,I452)&gt;0),"",I452)</f>
        <v/>
      </c>
      <c r="BD452" t="str">
        <f>IF(OR(I452=J452,COUNTIF($AY452:BC452,J452)&gt;0),"",J452)</f>
        <v/>
      </c>
      <c r="BE452" t="str">
        <f>IF(OR(J452=K452,COUNTIF($AY452:BD452,K452)&gt;0),"",K452)</f>
        <v/>
      </c>
      <c r="BF452" t="str">
        <f>IF(OR(K452=L452,COUNTIF($AY452:BE452,L452)&gt;0),"",L452)</f>
        <v/>
      </c>
      <c r="BG452" t="str">
        <f>IF(OR(L452=M452,COUNTIF($AY452:BF452,M452)&gt;0),"",M452)</f>
        <v/>
      </c>
      <c r="BH452" t="str">
        <f>IF(OR(M452=N452,COUNTIF($AY452:BG452,N452)&gt;0),"",N452)</f>
        <v/>
      </c>
      <c r="BI452" t="str">
        <f>IF(OR(N452=O452,COUNTIF($AY452:BH452,O452)&gt;0),"",O452)</f>
        <v/>
      </c>
      <c r="BJ452" t="str">
        <f>IF(OR(O452=P452,COUNTIF($AY452:BI452,P452)&gt;0),"",P452)</f>
        <v/>
      </c>
      <c r="BK452" s="340"/>
      <c r="BL452" s="34" t="str">
        <f>IF($Q452=E452,IF(COUNTIF(E452:$P452,E452)&gt;$R451,E452,$Q452),E452)</f>
        <v/>
      </c>
      <c r="BM452" s="34" t="str">
        <f>IF($Q452=F452,IF(COUNTIF(F452:$P452,F452)&gt;$R451,F452,$Q452),F452)</f>
        <v/>
      </c>
      <c r="BN452" s="34" t="str">
        <f>IF($Q452=G452,IF(COUNTIF(G452:$P452,G452)&gt;$R451,G452,$Q452),G452)</f>
        <v/>
      </c>
      <c r="BO452" s="34" t="str">
        <f>IF($Q452=H452,IF(COUNTIF(H452:$P452,H452)&gt;$R451,H452,$Q452),H452)</f>
        <v/>
      </c>
      <c r="BP452" s="34" t="str">
        <f>IF($Q452=I452,IF(COUNTIF(I452:$P452,I452)&gt;$R451,I452,$Q452),I452)</f>
        <v/>
      </c>
      <c r="BQ452" s="34" t="str">
        <f>IF($Q452=J452,IF(COUNTIF(J452:$P452,J452)&gt;$R451,J452,$Q452),J452)</f>
        <v/>
      </c>
      <c r="BR452" s="34" t="str">
        <f>IF($Q452=K452,IF(COUNTIF(K452:$P452,K452)&gt;$R451,K452,$Q452),K452)</f>
        <v/>
      </c>
      <c r="BS452" s="34" t="str">
        <f>IF($Q452=L452,IF(COUNTIF(L452:$P452,L452)&gt;$R451,L452,$Q452),L452)</f>
        <v/>
      </c>
      <c r="BT452" s="34" t="str">
        <f>IF($Q452=M452,IF(COUNTIF(M452:$P452,M452)&gt;$R451,M452,$Q452),M452)</f>
        <v/>
      </c>
      <c r="BU452" s="34" t="str">
        <f>IF($Q452=N452,IF(COUNTIF(N452:$P452,N452)&gt;$R451,N452,$Q452),N452)</f>
        <v/>
      </c>
      <c r="BV452" s="34" t="str">
        <f>IF($Q452=O452,IF(COUNTIF(O452:$P452,O452)&gt;$R451,O452,$Q452),O452)</f>
        <v/>
      </c>
      <c r="BW452" s="34" t="str">
        <f>IF($Q452=P452,IF(COUNTIF(P452:$P452,P452)&gt;$R451,P452,$Q452),P452)</f>
        <v/>
      </c>
      <c r="BX452" t="str">
        <f>IF(BX450&gt;0,BX450,BX451)</f>
        <v/>
      </c>
    </row>
    <row r="453" spans="1:76" ht="12.75" customHeight="1" x14ac:dyDescent="0.2">
      <c r="A453" s="347">
        <v>151</v>
      </c>
      <c r="B453" s="350"/>
      <c r="C453" s="344"/>
      <c r="D453" s="176" t="s">
        <v>38</v>
      </c>
      <c r="E453" s="252"/>
      <c r="F453" s="252"/>
      <c r="G453" s="252"/>
      <c r="H453" s="252"/>
      <c r="I453" s="252"/>
      <c r="J453" s="252"/>
      <c r="K453" s="252"/>
      <c r="L453" s="252"/>
      <c r="M453" s="175"/>
      <c r="N453" s="175"/>
      <c r="O453" s="175"/>
      <c r="P453" s="175"/>
      <c r="Q453" s="183" t="str">
        <f>IF(BK453="","",BX455)</f>
        <v/>
      </c>
      <c r="R453" s="172"/>
      <c r="S453" s="341" t="str">
        <f>IF((COUNTBLANK(E453:Q453)+COUNTBLANK(E454:Q454)+COUNTBLANK(E455:Q455))/3=COUNTBLANK(E453:Q453),"","Bitte alle drei Zeilen ausfüllen")</f>
        <v/>
      </c>
      <c r="W453">
        <f t="shared" ref="W453:AH453" si="800">IF(E453=4.5,E454,0)</f>
        <v>0</v>
      </c>
      <c r="X453">
        <f t="shared" si="800"/>
        <v>0</v>
      </c>
      <c r="Y453">
        <f t="shared" si="800"/>
        <v>0</v>
      </c>
      <c r="Z453">
        <f t="shared" si="800"/>
        <v>0</v>
      </c>
      <c r="AA453">
        <f t="shared" si="800"/>
        <v>0</v>
      </c>
      <c r="AB453">
        <f t="shared" si="800"/>
        <v>0</v>
      </c>
      <c r="AC453">
        <f t="shared" si="800"/>
        <v>0</v>
      </c>
      <c r="AD453">
        <f t="shared" si="800"/>
        <v>0</v>
      </c>
      <c r="AE453">
        <f t="shared" si="800"/>
        <v>0</v>
      </c>
      <c r="AF453">
        <f t="shared" si="800"/>
        <v>0</v>
      </c>
      <c r="AG453">
        <f t="shared" si="800"/>
        <v>0</v>
      </c>
      <c r="AH453">
        <f t="shared" si="800"/>
        <v>0</v>
      </c>
      <c r="AJ453">
        <f t="shared" ref="AJ453:AU453" si="801">IF(E453=4.5,1,0)</f>
        <v>0</v>
      </c>
      <c r="AK453">
        <f t="shared" si="801"/>
        <v>0</v>
      </c>
      <c r="AL453">
        <f t="shared" si="801"/>
        <v>0</v>
      </c>
      <c r="AM453">
        <f t="shared" si="801"/>
        <v>0</v>
      </c>
      <c r="AN453">
        <f t="shared" si="801"/>
        <v>0</v>
      </c>
      <c r="AO453">
        <f t="shared" si="801"/>
        <v>0</v>
      </c>
      <c r="AP453">
        <f t="shared" si="801"/>
        <v>0</v>
      </c>
      <c r="AQ453">
        <f t="shared" si="801"/>
        <v>0</v>
      </c>
      <c r="AR453">
        <f t="shared" si="801"/>
        <v>0</v>
      </c>
      <c r="AS453">
        <f t="shared" si="801"/>
        <v>0</v>
      </c>
      <c r="AT453">
        <f t="shared" si="801"/>
        <v>0</v>
      </c>
      <c r="AU453">
        <f t="shared" si="801"/>
        <v>0</v>
      </c>
      <c r="BK453" s="340" t="str">
        <f>IF(ISNA(HLOOKUP(MAX($AY454:$BJ454),$AY454:$BJ455,2,FALSE)),"",IF(R454&gt;0,IF(COUNTIF($AY454:$BJ454,MAX($AY454:$BJ454))&gt;1,HLOOKUP(MAX($AY454:$BJ454),$AY454:$BJ455,2),HLOOKUP(MAX($AY454:$BJ454),$AY454:$BJ455,2,FALSE)),""))</f>
        <v/>
      </c>
      <c r="BL453" s="34">
        <f>IF(E455="",0,IF($Q455=E455,IF(COUNTIF(E455:$P455,E455)&gt;$R454,E453,$Q453),E453))</f>
        <v>0</v>
      </c>
      <c r="BM453" s="34">
        <f>IF(F455="",0,IF($Q455=F455,IF(COUNTIF(F455:$P455,F455)&gt;$R454,F453,$Q453),F453))</f>
        <v>0</v>
      </c>
      <c r="BN453" s="34">
        <f>IF(G455="",0,IF($Q455=G455,IF(COUNTIF(G455:$P455,G455)&gt;$R454,G453,$Q453),G453))</f>
        <v>0</v>
      </c>
      <c r="BO453" s="34">
        <f>IF(H455="",0,IF($Q455=H455,IF(COUNTIF(H455:$P455,H455)&gt;$R454,H453,$Q453),H453))</f>
        <v>0</v>
      </c>
      <c r="BP453" s="34">
        <f>IF(I455="",0,IF($Q455=I455,IF(COUNTIF(I455:$P455,I455)&gt;$R454,I453,$Q453),I453))</f>
        <v>0</v>
      </c>
      <c r="BQ453" s="34">
        <f>IF(J455="",0,IF($Q455=J455,IF(COUNTIF(J455:$P455,J455)&gt;$R454,J453,$Q453),J453))</f>
        <v>0</v>
      </c>
      <c r="BR453" s="34">
        <f>IF(K455="",0,IF($Q455=K455,IF(COUNTIF(K455:$P455,K455)&gt;$R454,K453,$Q453),K453))</f>
        <v>0</v>
      </c>
      <c r="BS453" s="34">
        <f>IF(L455="",0,IF($Q455=L455,IF(COUNTIF(L455:$P455,L455)&gt;$R454,L453,$Q453),L453))</f>
        <v>0</v>
      </c>
      <c r="BT453" s="34">
        <f>IF(M455="",0,IF($Q455=M455,IF(COUNTIF(M455:$P455,M455)&gt;$R454,M453,$Q453),M453))</f>
        <v>0</v>
      </c>
      <c r="BU453" s="34">
        <f>IF(N455="",0,IF($Q455=N455,IF(COUNTIF(N455:$P455,N455)&gt;$R454,N453,$Q453),N453))</f>
        <v>0</v>
      </c>
      <c r="BV453" s="34">
        <f>IF(O455="",0,IF($Q455=O455,IF(COUNTIF(O455:$P455,O455)&gt;$R454,O453,$Q453),O453))</f>
        <v>0</v>
      </c>
      <c r="BW453" s="34">
        <f>IF(P455="",0,IF($Q455=P455,IF(COUNTIF(P455:$P455,P455)&gt;$R454,P453,$Q453),P453))</f>
        <v>0</v>
      </c>
      <c r="BX453">
        <f>IF(P453="",IF(O453="",IF(N453="",IF(M453="",IF(L453="",IF(K453="",IF(J453="",IF(I453="",H453,I453),J453),K453),L453),M453),N453),O453),P453)</f>
        <v>0</v>
      </c>
    </row>
    <row r="454" spans="1:76" ht="12.75" customHeight="1" x14ac:dyDescent="0.2">
      <c r="A454" s="348"/>
      <c r="B454" s="351"/>
      <c r="C454" s="345"/>
      <c r="D454" s="176" t="s">
        <v>42</v>
      </c>
      <c r="E454" s="252"/>
      <c r="F454" s="252"/>
      <c r="G454" s="252"/>
      <c r="H454" s="252"/>
      <c r="I454" s="252"/>
      <c r="J454" s="252"/>
      <c r="K454" s="252"/>
      <c r="L454" s="252"/>
      <c r="M454" s="175"/>
      <c r="N454" s="175"/>
      <c r="O454" s="175"/>
      <c r="P454" s="175"/>
      <c r="Q454" s="183"/>
      <c r="R454" s="35">
        <f>IF(R453&lt;15,0,IF(R453&lt;30,1,IF(R453&lt;45,2,3)))</f>
        <v>0</v>
      </c>
      <c r="S454" s="342"/>
      <c r="AY454" t="str">
        <f t="shared" ref="AY454:BJ454" si="802">IF(AY455="","",COUNTIF($E455:$P455,AY455))</f>
        <v/>
      </c>
      <c r="AZ454" t="str">
        <f t="shared" si="802"/>
        <v/>
      </c>
      <c r="BA454" t="str">
        <f t="shared" si="802"/>
        <v/>
      </c>
      <c r="BB454" t="str">
        <f t="shared" si="802"/>
        <v/>
      </c>
      <c r="BC454" t="str">
        <f t="shared" si="802"/>
        <v/>
      </c>
      <c r="BD454" t="str">
        <f t="shared" si="802"/>
        <v/>
      </c>
      <c r="BE454" t="str">
        <f t="shared" si="802"/>
        <v/>
      </c>
      <c r="BF454" t="str">
        <f t="shared" si="802"/>
        <v/>
      </c>
      <c r="BG454" t="str">
        <f t="shared" si="802"/>
        <v/>
      </c>
      <c r="BH454" t="str">
        <f t="shared" si="802"/>
        <v/>
      </c>
      <c r="BI454" t="str">
        <f t="shared" si="802"/>
        <v/>
      </c>
      <c r="BJ454" t="str">
        <f t="shared" si="802"/>
        <v/>
      </c>
      <c r="BK454" s="340"/>
      <c r="BL454" s="34">
        <f>IF($Q455=E455,IF(COUNTIF(E455:$P455,E455)&gt;$R454,E454,$Q454),E454)</f>
        <v>0</v>
      </c>
      <c r="BM454" s="34">
        <f>IF($Q455=F455,IF(COUNTIF(F455:$P455,F455)&gt;$R454,F454,$Q454),F454)</f>
        <v>0</v>
      </c>
      <c r="BN454" s="34">
        <f>IF($Q455=G455,IF(COUNTIF(G455:$P455,G455)&gt;$R454,G454,$Q454),G454)</f>
        <v>0</v>
      </c>
      <c r="BO454" s="34">
        <f>IF($Q455=H455,IF(COUNTIF(H455:$P455,H455)&gt;$R454,H454,$Q454),H454)</f>
        <v>0</v>
      </c>
      <c r="BP454" s="34">
        <f>IF($Q455=I455,IF(COUNTIF(I455:$P455,I455)&gt;$R454,I454,$Q454),I454)</f>
        <v>0</v>
      </c>
      <c r="BQ454" s="34">
        <f>IF($Q455=J455,IF(COUNTIF(J455:$P455,J455)&gt;$R454,J454,$Q454),J454)</f>
        <v>0</v>
      </c>
      <c r="BR454" s="34">
        <f>IF($Q455=K455,IF(COUNTIF(K455:$P455,K455)&gt;$R454,K454,$Q454),K454)</f>
        <v>0</v>
      </c>
      <c r="BS454" s="34">
        <f>IF($Q455=L455,IF(COUNTIF(L455:$P455,L455)&gt;$R454,L454,$Q454),L454)</f>
        <v>0</v>
      </c>
      <c r="BT454" s="34">
        <f>IF($Q455=M455,IF(COUNTIF(M455:$P455,M455)&gt;$R454,M454,$Q454),M454)</f>
        <v>0</v>
      </c>
      <c r="BU454" s="34">
        <f>IF($Q455=N455,IF(COUNTIF(N455:$P455,N455)&gt;$R454,N454,$Q454),N454)</f>
        <v>0</v>
      </c>
      <c r="BV454" s="34">
        <f>IF($Q455=O455,IF(COUNTIF(O455:$P455,O455)&gt;$R454,O454,$Q454),O454)</f>
        <v>0</v>
      </c>
      <c r="BW454" s="34">
        <f>IF($Q455=P455,IF(COUNTIF(P455:$P455,P455)&gt;$R454,P454,$Q454),P454)</f>
        <v>0</v>
      </c>
      <c r="BX454" t="str">
        <f>IF(BX453="",IF(G453="",IF(F453="",E453,F453),G453),"")</f>
        <v/>
      </c>
    </row>
    <row r="455" spans="1:76" ht="12.75" customHeight="1" x14ac:dyDescent="0.2">
      <c r="A455" s="349"/>
      <c r="B455" s="352"/>
      <c r="C455" s="346"/>
      <c r="D455" s="177" t="s">
        <v>44</v>
      </c>
      <c r="E455" s="252" t="str">
        <f t="shared" ref="E455:P455" si="803">IF(E453&gt;0,1,"")</f>
        <v/>
      </c>
      <c r="F455" s="252" t="str">
        <f t="shared" si="803"/>
        <v/>
      </c>
      <c r="G455" s="252" t="str">
        <f t="shared" si="803"/>
        <v/>
      </c>
      <c r="H455" s="252" t="str">
        <f t="shared" si="803"/>
        <v/>
      </c>
      <c r="I455" s="252" t="str">
        <f t="shared" si="803"/>
        <v/>
      </c>
      <c r="J455" s="252" t="str">
        <f t="shared" si="803"/>
        <v/>
      </c>
      <c r="K455" s="252" t="str">
        <f t="shared" si="803"/>
        <v/>
      </c>
      <c r="L455" s="252" t="str">
        <f t="shared" si="803"/>
        <v/>
      </c>
      <c r="M455" s="175" t="str">
        <f t="shared" si="803"/>
        <v/>
      </c>
      <c r="N455" s="175" t="str">
        <f t="shared" si="803"/>
        <v/>
      </c>
      <c r="O455" s="175" t="str">
        <f t="shared" si="803"/>
        <v/>
      </c>
      <c r="P455" s="175" t="str">
        <f t="shared" si="803"/>
        <v/>
      </c>
      <c r="Q455" s="184" t="str">
        <f>IF(BK453="","",BK453)</f>
        <v/>
      </c>
      <c r="R455" s="38" t="str">
        <f>IF(BK453="","",BK453)</f>
        <v/>
      </c>
      <c r="S455" s="343"/>
      <c r="AY455" t="str">
        <f>IF(E455="","",E455)</f>
        <v/>
      </c>
      <c r="AZ455" t="str">
        <f>IF(OR(E455=F455,COUNTIF($AY455:AY455,F455)&gt;0),"",F455)</f>
        <v/>
      </c>
      <c r="BA455" t="str">
        <f>IF(OR(F455=G455,COUNTIF($AY455:AZ455,G455)&gt;0),"",G455)</f>
        <v/>
      </c>
      <c r="BB455" t="str">
        <f>IF(OR(G455=H455,COUNTIF($AY455:BA455,H455)&gt;0),"",H455)</f>
        <v/>
      </c>
      <c r="BC455" t="str">
        <f>IF(OR(H455=I455,COUNTIF($AY455:BB455,I455)&gt;0),"",I455)</f>
        <v/>
      </c>
      <c r="BD455" t="str">
        <f>IF(OR(I455=J455,COUNTIF($AY455:BC455,J455)&gt;0),"",J455)</f>
        <v/>
      </c>
      <c r="BE455" t="str">
        <f>IF(OR(J455=K455,COUNTIF($AY455:BD455,K455)&gt;0),"",K455)</f>
        <v/>
      </c>
      <c r="BF455" t="str">
        <f>IF(OR(K455=L455,COUNTIF($AY455:BE455,L455)&gt;0),"",L455)</f>
        <v/>
      </c>
      <c r="BG455" t="str">
        <f>IF(OR(L455=M455,COUNTIF($AY455:BF455,M455)&gt;0),"",M455)</f>
        <v/>
      </c>
      <c r="BH455" t="str">
        <f>IF(OR(M455=N455,COUNTIF($AY455:BG455,N455)&gt;0),"",N455)</f>
        <v/>
      </c>
      <c r="BI455" t="str">
        <f>IF(OR(N455=O455,COUNTIF($AY455:BH455,O455)&gt;0),"",O455)</f>
        <v/>
      </c>
      <c r="BJ455" t="str">
        <f>IF(OR(O455=P455,COUNTIF($AY455:BI455,P455)&gt;0),"",P455)</f>
        <v/>
      </c>
      <c r="BK455" s="340"/>
      <c r="BL455" s="34" t="str">
        <f>IF($Q455=E455,IF(COUNTIF(E455:$P455,E455)&gt;$R454,E455,$Q455),E455)</f>
        <v/>
      </c>
      <c r="BM455" s="34" t="str">
        <f>IF($Q455=F455,IF(COUNTIF(F455:$P455,F455)&gt;$R454,F455,$Q455),F455)</f>
        <v/>
      </c>
      <c r="BN455" s="34" t="str">
        <f>IF($Q455=G455,IF(COUNTIF(G455:$P455,G455)&gt;$R454,G455,$Q455),G455)</f>
        <v/>
      </c>
      <c r="BO455" s="34" t="str">
        <f>IF($Q455=H455,IF(COUNTIF(H455:$P455,H455)&gt;$R454,H455,$Q455),H455)</f>
        <v/>
      </c>
      <c r="BP455" s="34" t="str">
        <f>IF($Q455=I455,IF(COUNTIF(I455:$P455,I455)&gt;$R454,I455,$Q455),I455)</f>
        <v/>
      </c>
      <c r="BQ455" s="34" t="str">
        <f>IF($Q455=J455,IF(COUNTIF(J455:$P455,J455)&gt;$R454,J455,$Q455),J455)</f>
        <v/>
      </c>
      <c r="BR455" s="34" t="str">
        <f>IF($Q455=K455,IF(COUNTIF(K455:$P455,K455)&gt;$R454,K455,$Q455),K455)</f>
        <v/>
      </c>
      <c r="BS455" s="34" t="str">
        <f>IF($Q455=L455,IF(COUNTIF(L455:$P455,L455)&gt;$R454,L455,$Q455),L455)</f>
        <v/>
      </c>
      <c r="BT455" s="34" t="str">
        <f>IF($Q455=M455,IF(COUNTIF(M455:$P455,M455)&gt;$R454,M455,$Q455),M455)</f>
        <v/>
      </c>
      <c r="BU455" s="34" t="str">
        <f>IF($Q455=N455,IF(COUNTIF(N455:$P455,N455)&gt;$R454,N455,$Q455),N455)</f>
        <v/>
      </c>
      <c r="BV455" s="34" t="str">
        <f>IF($Q455=O455,IF(COUNTIF(O455:$P455,O455)&gt;$R454,O455,$Q455),O455)</f>
        <v/>
      </c>
      <c r="BW455" s="34" t="str">
        <f>IF($Q455=P455,IF(COUNTIF(P455:$P455,P455)&gt;$R454,P455,$Q455),P455)</f>
        <v/>
      </c>
      <c r="BX455" t="str">
        <f>IF(BX453&gt;0,BX453,BX454)</f>
        <v/>
      </c>
    </row>
    <row r="456" spans="1:76" ht="12.75" customHeight="1" x14ac:dyDescent="0.2">
      <c r="A456" s="347">
        <v>152</v>
      </c>
      <c r="B456" s="350"/>
      <c r="C456" s="344"/>
      <c r="D456" s="176" t="s">
        <v>38</v>
      </c>
      <c r="E456" s="252"/>
      <c r="F456" s="252"/>
      <c r="G456" s="252"/>
      <c r="H456" s="252"/>
      <c r="I456" s="252"/>
      <c r="J456" s="252"/>
      <c r="K456" s="252"/>
      <c r="L456" s="252"/>
      <c r="M456" s="175"/>
      <c r="N456" s="175"/>
      <c r="O456" s="175"/>
      <c r="P456" s="175"/>
      <c r="Q456" s="183" t="str">
        <f>IF(BK456="","",BX458)</f>
        <v/>
      </c>
      <c r="R456" s="172"/>
      <c r="S456" s="341" t="str">
        <f>IF((COUNTBLANK(E456:Q456)+COUNTBLANK(E457:Q457)+COUNTBLANK(E458:Q458))/3=COUNTBLANK(E456:Q456),"","Bitte alle drei Zeilen ausfüllen")</f>
        <v/>
      </c>
      <c r="W456">
        <f t="shared" ref="W456:AH456" si="804">IF(E456=4.5,E457,0)</f>
        <v>0</v>
      </c>
      <c r="X456">
        <f t="shared" si="804"/>
        <v>0</v>
      </c>
      <c r="Y456">
        <f t="shared" si="804"/>
        <v>0</v>
      </c>
      <c r="Z456">
        <f t="shared" si="804"/>
        <v>0</v>
      </c>
      <c r="AA456">
        <f t="shared" si="804"/>
        <v>0</v>
      </c>
      <c r="AB456">
        <f t="shared" si="804"/>
        <v>0</v>
      </c>
      <c r="AC456">
        <f t="shared" si="804"/>
        <v>0</v>
      </c>
      <c r="AD456">
        <f t="shared" si="804"/>
        <v>0</v>
      </c>
      <c r="AE456">
        <f t="shared" si="804"/>
        <v>0</v>
      </c>
      <c r="AF456">
        <f t="shared" si="804"/>
        <v>0</v>
      </c>
      <c r="AG456">
        <f t="shared" si="804"/>
        <v>0</v>
      </c>
      <c r="AH456">
        <f t="shared" si="804"/>
        <v>0</v>
      </c>
      <c r="AJ456">
        <f t="shared" ref="AJ456:AU456" si="805">IF(E456=4.5,1,0)</f>
        <v>0</v>
      </c>
      <c r="AK456">
        <f t="shared" si="805"/>
        <v>0</v>
      </c>
      <c r="AL456">
        <f t="shared" si="805"/>
        <v>0</v>
      </c>
      <c r="AM456">
        <f t="shared" si="805"/>
        <v>0</v>
      </c>
      <c r="AN456">
        <f t="shared" si="805"/>
        <v>0</v>
      </c>
      <c r="AO456">
        <f t="shared" si="805"/>
        <v>0</v>
      </c>
      <c r="AP456">
        <f t="shared" si="805"/>
        <v>0</v>
      </c>
      <c r="AQ456">
        <f t="shared" si="805"/>
        <v>0</v>
      </c>
      <c r="AR456">
        <f t="shared" si="805"/>
        <v>0</v>
      </c>
      <c r="AS456">
        <f t="shared" si="805"/>
        <v>0</v>
      </c>
      <c r="AT456">
        <f t="shared" si="805"/>
        <v>0</v>
      </c>
      <c r="AU456">
        <f t="shared" si="805"/>
        <v>0</v>
      </c>
      <c r="BK456" s="340" t="str">
        <f>IF(ISNA(HLOOKUP(MAX($AY457:$BJ457),$AY457:$BJ458,2,FALSE)),"",IF(R457&gt;0,IF(COUNTIF($AY457:$BJ457,MAX($AY457:$BJ457))&gt;1,HLOOKUP(MAX($AY457:$BJ457),$AY457:$BJ458,2),HLOOKUP(MAX($AY457:$BJ457),$AY457:$BJ458,2,FALSE)),""))</f>
        <v/>
      </c>
      <c r="BL456" s="34">
        <f>IF(E458="",0,IF($Q458=E458,IF(COUNTIF(E458:$P458,E458)&gt;$R457,E456,$Q456),E456))</f>
        <v>0</v>
      </c>
      <c r="BM456" s="34">
        <f>IF(F458="",0,IF($Q458=F458,IF(COUNTIF(F458:$P458,F458)&gt;$R457,F456,$Q456),F456))</f>
        <v>0</v>
      </c>
      <c r="BN456" s="34">
        <f>IF(G458="",0,IF($Q458=G458,IF(COUNTIF(G458:$P458,G458)&gt;$R457,G456,$Q456),G456))</f>
        <v>0</v>
      </c>
      <c r="BO456" s="34">
        <f>IF(H458="",0,IF($Q458=H458,IF(COUNTIF(H458:$P458,H458)&gt;$R457,H456,$Q456),H456))</f>
        <v>0</v>
      </c>
      <c r="BP456" s="34">
        <f>IF(I458="",0,IF($Q458=I458,IF(COUNTIF(I458:$P458,I458)&gt;$R457,I456,$Q456),I456))</f>
        <v>0</v>
      </c>
      <c r="BQ456" s="34">
        <f>IF(J458="",0,IF($Q458=J458,IF(COUNTIF(J458:$P458,J458)&gt;$R457,J456,$Q456),J456))</f>
        <v>0</v>
      </c>
      <c r="BR456" s="34">
        <f>IF(K458="",0,IF($Q458=K458,IF(COUNTIF(K458:$P458,K458)&gt;$R457,K456,$Q456),K456))</f>
        <v>0</v>
      </c>
      <c r="BS456" s="34">
        <f>IF(L458="",0,IF($Q458=L458,IF(COUNTIF(L458:$P458,L458)&gt;$R457,L456,$Q456),L456))</f>
        <v>0</v>
      </c>
      <c r="BT456" s="34">
        <f>IF(M458="",0,IF($Q458=M458,IF(COUNTIF(M458:$P458,M458)&gt;$R457,M456,$Q456),M456))</f>
        <v>0</v>
      </c>
      <c r="BU456" s="34">
        <f>IF(N458="",0,IF($Q458=N458,IF(COUNTIF(N458:$P458,N458)&gt;$R457,N456,$Q456),N456))</f>
        <v>0</v>
      </c>
      <c r="BV456" s="34">
        <f>IF(O458="",0,IF($Q458=O458,IF(COUNTIF(O458:$P458,O458)&gt;$R457,O456,$Q456),O456))</f>
        <v>0</v>
      </c>
      <c r="BW456" s="34">
        <f>IF(P458="",0,IF($Q458=P458,IF(COUNTIF(P458:$P458,P458)&gt;$R457,P456,$Q456),P456))</f>
        <v>0</v>
      </c>
      <c r="BX456">
        <f>IF(P456="",IF(O456="",IF(N456="",IF(M456="",IF(L456="",IF(K456="",IF(J456="",IF(I456="",H456,I456),J456),K456),L456),M456),N456),O456),P456)</f>
        <v>0</v>
      </c>
    </row>
    <row r="457" spans="1:76" ht="12.75" customHeight="1" x14ac:dyDescent="0.2">
      <c r="A457" s="348"/>
      <c r="B457" s="351"/>
      <c r="C457" s="345"/>
      <c r="D457" s="176" t="s">
        <v>42</v>
      </c>
      <c r="E457" s="252"/>
      <c r="F457" s="252"/>
      <c r="G457" s="252"/>
      <c r="H457" s="252"/>
      <c r="I457" s="252"/>
      <c r="J457" s="252"/>
      <c r="K457" s="252"/>
      <c r="L457" s="252"/>
      <c r="M457" s="175"/>
      <c r="N457" s="175"/>
      <c r="O457" s="175"/>
      <c r="P457" s="175"/>
      <c r="Q457" s="183"/>
      <c r="R457" s="35">
        <f>IF(R456&lt;15,0,IF(R456&lt;30,1,IF(R456&lt;45,2,3)))</f>
        <v>0</v>
      </c>
      <c r="S457" s="342"/>
      <c r="AY457" t="str">
        <f t="shared" ref="AY457:BJ457" si="806">IF(AY458="","",COUNTIF($E458:$P458,AY458))</f>
        <v/>
      </c>
      <c r="AZ457" t="str">
        <f t="shared" si="806"/>
        <v/>
      </c>
      <c r="BA457" t="str">
        <f t="shared" si="806"/>
        <v/>
      </c>
      <c r="BB457" t="str">
        <f t="shared" si="806"/>
        <v/>
      </c>
      <c r="BC457" t="str">
        <f t="shared" si="806"/>
        <v/>
      </c>
      <c r="BD457" t="str">
        <f t="shared" si="806"/>
        <v/>
      </c>
      <c r="BE457" t="str">
        <f t="shared" si="806"/>
        <v/>
      </c>
      <c r="BF457" t="str">
        <f t="shared" si="806"/>
        <v/>
      </c>
      <c r="BG457" t="str">
        <f t="shared" si="806"/>
        <v/>
      </c>
      <c r="BH457" t="str">
        <f t="shared" si="806"/>
        <v/>
      </c>
      <c r="BI457" t="str">
        <f t="shared" si="806"/>
        <v/>
      </c>
      <c r="BJ457" t="str">
        <f t="shared" si="806"/>
        <v/>
      </c>
      <c r="BK457" s="340"/>
      <c r="BL457" s="34">
        <f>IF($Q458=E458,IF(COUNTIF(E458:$P458,E458)&gt;$R457,E457,$Q457),E457)</f>
        <v>0</v>
      </c>
      <c r="BM457" s="34">
        <f>IF($Q458=F458,IF(COUNTIF(F458:$P458,F458)&gt;$R457,F457,$Q457),F457)</f>
        <v>0</v>
      </c>
      <c r="BN457" s="34">
        <f>IF($Q458=G458,IF(COUNTIF(G458:$P458,G458)&gt;$R457,G457,$Q457),G457)</f>
        <v>0</v>
      </c>
      <c r="BO457" s="34">
        <f>IF($Q458=H458,IF(COUNTIF(H458:$P458,H458)&gt;$R457,H457,$Q457),H457)</f>
        <v>0</v>
      </c>
      <c r="BP457" s="34">
        <f>IF($Q458=I458,IF(COUNTIF(I458:$P458,I458)&gt;$R457,I457,$Q457),I457)</f>
        <v>0</v>
      </c>
      <c r="BQ457" s="34">
        <f>IF($Q458=J458,IF(COUNTIF(J458:$P458,J458)&gt;$R457,J457,$Q457),J457)</f>
        <v>0</v>
      </c>
      <c r="BR457" s="34">
        <f>IF($Q458=K458,IF(COUNTIF(K458:$P458,K458)&gt;$R457,K457,$Q457),K457)</f>
        <v>0</v>
      </c>
      <c r="BS457" s="34">
        <f>IF($Q458=L458,IF(COUNTIF(L458:$P458,L458)&gt;$R457,L457,$Q457),L457)</f>
        <v>0</v>
      </c>
      <c r="BT457" s="34">
        <f>IF($Q458=M458,IF(COUNTIF(M458:$P458,M458)&gt;$R457,M457,$Q457),M457)</f>
        <v>0</v>
      </c>
      <c r="BU457" s="34">
        <f>IF($Q458=N458,IF(COUNTIF(N458:$P458,N458)&gt;$R457,N457,$Q457),N457)</f>
        <v>0</v>
      </c>
      <c r="BV457" s="34">
        <f>IF($Q458=O458,IF(COUNTIF(O458:$P458,O458)&gt;$R457,O457,$Q457),O457)</f>
        <v>0</v>
      </c>
      <c r="BW457" s="34">
        <f>IF($Q458=P458,IF(COUNTIF(P458:$P458,P458)&gt;$R457,P457,$Q457),P457)</f>
        <v>0</v>
      </c>
      <c r="BX457" t="str">
        <f>IF(BX456="",IF(G456="",IF(F456="",E456,F456),G456),"")</f>
        <v/>
      </c>
    </row>
    <row r="458" spans="1:76" ht="12.75" customHeight="1" x14ac:dyDescent="0.2">
      <c r="A458" s="349"/>
      <c r="B458" s="352"/>
      <c r="C458" s="346"/>
      <c r="D458" s="177" t="s">
        <v>44</v>
      </c>
      <c r="E458" s="252" t="str">
        <f t="shared" ref="E458:P458" si="807">IF(E456&gt;0,1,"")</f>
        <v/>
      </c>
      <c r="F458" s="252" t="str">
        <f t="shared" si="807"/>
        <v/>
      </c>
      <c r="G458" s="252" t="str">
        <f t="shared" si="807"/>
        <v/>
      </c>
      <c r="H458" s="252" t="str">
        <f t="shared" si="807"/>
        <v/>
      </c>
      <c r="I458" s="252" t="str">
        <f t="shared" si="807"/>
        <v/>
      </c>
      <c r="J458" s="252" t="str">
        <f t="shared" si="807"/>
        <v/>
      </c>
      <c r="K458" s="252" t="str">
        <f t="shared" si="807"/>
        <v/>
      </c>
      <c r="L458" s="252" t="str">
        <f t="shared" si="807"/>
        <v/>
      </c>
      <c r="M458" s="175" t="str">
        <f t="shared" si="807"/>
        <v/>
      </c>
      <c r="N458" s="175" t="str">
        <f t="shared" si="807"/>
        <v/>
      </c>
      <c r="O458" s="175" t="str">
        <f t="shared" si="807"/>
        <v/>
      </c>
      <c r="P458" s="175" t="str">
        <f t="shared" si="807"/>
        <v/>
      </c>
      <c r="Q458" s="184" t="str">
        <f>IF(BK456="","",BK456)</f>
        <v/>
      </c>
      <c r="R458" s="38" t="str">
        <f>IF(BK456="","",BK456)</f>
        <v/>
      </c>
      <c r="S458" s="343"/>
      <c r="AY458" t="str">
        <f>IF(E458="","",E458)</f>
        <v/>
      </c>
      <c r="AZ458" t="str">
        <f>IF(OR(E458=F458,COUNTIF($AY458:AY458,F458)&gt;0),"",F458)</f>
        <v/>
      </c>
      <c r="BA458" t="str">
        <f>IF(OR(F458=G458,COUNTIF($AY458:AZ458,G458)&gt;0),"",G458)</f>
        <v/>
      </c>
      <c r="BB458" t="str">
        <f>IF(OR(G458=H458,COUNTIF($AY458:BA458,H458)&gt;0),"",H458)</f>
        <v/>
      </c>
      <c r="BC458" t="str">
        <f>IF(OR(H458=I458,COUNTIF($AY458:BB458,I458)&gt;0),"",I458)</f>
        <v/>
      </c>
      <c r="BD458" t="str">
        <f>IF(OR(I458=J458,COUNTIF($AY458:BC458,J458)&gt;0),"",J458)</f>
        <v/>
      </c>
      <c r="BE458" t="str">
        <f>IF(OR(J458=K458,COUNTIF($AY458:BD458,K458)&gt;0),"",K458)</f>
        <v/>
      </c>
      <c r="BF458" t="str">
        <f>IF(OR(K458=L458,COUNTIF($AY458:BE458,L458)&gt;0),"",L458)</f>
        <v/>
      </c>
      <c r="BG458" t="str">
        <f>IF(OR(L458=M458,COUNTIF($AY458:BF458,M458)&gt;0),"",M458)</f>
        <v/>
      </c>
      <c r="BH458" t="str">
        <f>IF(OR(M458=N458,COUNTIF($AY458:BG458,N458)&gt;0),"",N458)</f>
        <v/>
      </c>
      <c r="BI458" t="str">
        <f>IF(OR(N458=O458,COUNTIF($AY458:BH458,O458)&gt;0),"",O458)</f>
        <v/>
      </c>
      <c r="BJ458" t="str">
        <f>IF(OR(O458=P458,COUNTIF($AY458:BI458,P458)&gt;0),"",P458)</f>
        <v/>
      </c>
      <c r="BK458" s="340"/>
      <c r="BL458" s="34" t="str">
        <f>IF($Q458=E458,IF(COUNTIF(E458:$P458,E458)&gt;$R457,E458,$Q458),E458)</f>
        <v/>
      </c>
      <c r="BM458" s="34" t="str">
        <f>IF($Q458=F458,IF(COUNTIF(F458:$P458,F458)&gt;$R457,F458,$Q458),F458)</f>
        <v/>
      </c>
      <c r="BN458" s="34" t="str">
        <f>IF($Q458=G458,IF(COUNTIF(G458:$P458,G458)&gt;$R457,G458,$Q458),G458)</f>
        <v/>
      </c>
      <c r="BO458" s="34" t="str">
        <f>IF($Q458=H458,IF(COUNTIF(H458:$P458,H458)&gt;$R457,H458,$Q458),H458)</f>
        <v/>
      </c>
      <c r="BP458" s="34" t="str">
        <f>IF($Q458=I458,IF(COUNTIF(I458:$P458,I458)&gt;$R457,I458,$Q458),I458)</f>
        <v/>
      </c>
      <c r="BQ458" s="34" t="str">
        <f>IF($Q458=J458,IF(COUNTIF(J458:$P458,J458)&gt;$R457,J458,$Q458),J458)</f>
        <v/>
      </c>
      <c r="BR458" s="34" t="str">
        <f>IF($Q458=K458,IF(COUNTIF(K458:$P458,K458)&gt;$R457,K458,$Q458),K458)</f>
        <v/>
      </c>
      <c r="BS458" s="34" t="str">
        <f>IF($Q458=L458,IF(COUNTIF(L458:$P458,L458)&gt;$R457,L458,$Q458),L458)</f>
        <v/>
      </c>
      <c r="BT458" s="34" t="str">
        <f>IF($Q458=M458,IF(COUNTIF(M458:$P458,M458)&gt;$R457,M458,$Q458),M458)</f>
        <v/>
      </c>
      <c r="BU458" s="34" t="str">
        <f>IF($Q458=N458,IF(COUNTIF(N458:$P458,N458)&gt;$R457,N458,$Q458),N458)</f>
        <v/>
      </c>
      <c r="BV458" s="34" t="str">
        <f>IF($Q458=O458,IF(COUNTIF(O458:$P458,O458)&gt;$R457,O458,$Q458),O458)</f>
        <v/>
      </c>
      <c r="BW458" s="34" t="str">
        <f>IF($Q458=P458,IF(COUNTIF(P458:$P458,P458)&gt;$R457,P458,$Q458),P458)</f>
        <v/>
      </c>
      <c r="BX458" t="str">
        <f>IF(BX456&gt;0,BX456,BX457)</f>
        <v/>
      </c>
    </row>
    <row r="459" spans="1:76" ht="12.75" customHeight="1" x14ac:dyDescent="0.2">
      <c r="A459" s="347">
        <v>153</v>
      </c>
      <c r="B459" s="350"/>
      <c r="C459" s="344"/>
      <c r="D459" s="176" t="s">
        <v>38</v>
      </c>
      <c r="E459" s="252"/>
      <c r="F459" s="252"/>
      <c r="G459" s="252"/>
      <c r="H459" s="252"/>
      <c r="I459" s="252"/>
      <c r="J459" s="252"/>
      <c r="K459" s="252"/>
      <c r="L459" s="252"/>
      <c r="M459" s="175"/>
      <c r="N459" s="175"/>
      <c r="O459" s="175"/>
      <c r="P459" s="175"/>
      <c r="Q459" s="183" t="str">
        <f>IF(BK459="","",BX461)</f>
        <v/>
      </c>
      <c r="R459" s="172"/>
      <c r="S459" s="341" t="str">
        <f>IF((COUNTBLANK(E459:Q459)+COUNTBLANK(E460:Q460)+COUNTBLANK(E461:Q461))/3=COUNTBLANK(E459:Q459),"","Bitte alle drei Zeilen ausfüllen")</f>
        <v/>
      </c>
      <c r="W459">
        <f t="shared" ref="W459:AH459" si="808">IF(E459=4.5,E460,0)</f>
        <v>0</v>
      </c>
      <c r="X459">
        <f t="shared" si="808"/>
        <v>0</v>
      </c>
      <c r="Y459">
        <f t="shared" si="808"/>
        <v>0</v>
      </c>
      <c r="Z459">
        <f t="shared" si="808"/>
        <v>0</v>
      </c>
      <c r="AA459">
        <f t="shared" si="808"/>
        <v>0</v>
      </c>
      <c r="AB459">
        <f t="shared" si="808"/>
        <v>0</v>
      </c>
      <c r="AC459">
        <f t="shared" si="808"/>
        <v>0</v>
      </c>
      <c r="AD459">
        <f t="shared" si="808"/>
        <v>0</v>
      </c>
      <c r="AE459">
        <f t="shared" si="808"/>
        <v>0</v>
      </c>
      <c r="AF459">
        <f t="shared" si="808"/>
        <v>0</v>
      </c>
      <c r="AG459">
        <f t="shared" si="808"/>
        <v>0</v>
      </c>
      <c r="AH459">
        <f t="shared" si="808"/>
        <v>0</v>
      </c>
      <c r="AJ459">
        <f t="shared" ref="AJ459:AU459" si="809">IF(E459=4.5,1,0)</f>
        <v>0</v>
      </c>
      <c r="AK459">
        <f t="shared" si="809"/>
        <v>0</v>
      </c>
      <c r="AL459">
        <f t="shared" si="809"/>
        <v>0</v>
      </c>
      <c r="AM459">
        <f t="shared" si="809"/>
        <v>0</v>
      </c>
      <c r="AN459">
        <f t="shared" si="809"/>
        <v>0</v>
      </c>
      <c r="AO459">
        <f t="shared" si="809"/>
        <v>0</v>
      </c>
      <c r="AP459">
        <f t="shared" si="809"/>
        <v>0</v>
      </c>
      <c r="AQ459">
        <f t="shared" si="809"/>
        <v>0</v>
      </c>
      <c r="AR459">
        <f t="shared" si="809"/>
        <v>0</v>
      </c>
      <c r="AS459">
        <f t="shared" si="809"/>
        <v>0</v>
      </c>
      <c r="AT459">
        <f t="shared" si="809"/>
        <v>0</v>
      </c>
      <c r="AU459">
        <f t="shared" si="809"/>
        <v>0</v>
      </c>
      <c r="BK459" s="340" t="str">
        <f>IF(ISNA(HLOOKUP(MAX($AY460:$BJ460),$AY460:$BJ461,2,FALSE)),"",IF(R460&gt;0,IF(COUNTIF($AY460:$BJ460,MAX($AY460:$BJ460))&gt;1,HLOOKUP(MAX($AY460:$BJ460),$AY460:$BJ461,2),HLOOKUP(MAX($AY460:$BJ460),$AY460:$BJ461,2,FALSE)),""))</f>
        <v/>
      </c>
      <c r="BL459" s="34">
        <f>IF(E461="",0,IF($Q461=E461,IF(COUNTIF(E461:$P461,E461)&gt;$R460,E459,$Q459),E459))</f>
        <v>0</v>
      </c>
      <c r="BM459" s="34">
        <f>IF(F461="",0,IF($Q461=F461,IF(COUNTIF(F461:$P461,F461)&gt;$R460,F459,$Q459),F459))</f>
        <v>0</v>
      </c>
      <c r="BN459" s="34">
        <f>IF(G461="",0,IF($Q461=G461,IF(COUNTIF(G461:$P461,G461)&gt;$R460,G459,$Q459),G459))</f>
        <v>0</v>
      </c>
      <c r="BO459" s="34">
        <f>IF(H461="",0,IF($Q461=H461,IF(COUNTIF(H461:$P461,H461)&gt;$R460,H459,$Q459),H459))</f>
        <v>0</v>
      </c>
      <c r="BP459" s="34">
        <f>IF(I461="",0,IF($Q461=I461,IF(COUNTIF(I461:$P461,I461)&gt;$R460,I459,$Q459),I459))</f>
        <v>0</v>
      </c>
      <c r="BQ459" s="34">
        <f>IF(J461="",0,IF($Q461=J461,IF(COUNTIF(J461:$P461,J461)&gt;$R460,J459,$Q459),J459))</f>
        <v>0</v>
      </c>
      <c r="BR459" s="34">
        <f>IF(K461="",0,IF($Q461=K461,IF(COUNTIF(K461:$P461,K461)&gt;$R460,K459,$Q459),K459))</f>
        <v>0</v>
      </c>
      <c r="BS459" s="34">
        <f>IF(L461="",0,IF($Q461=L461,IF(COUNTIF(L461:$P461,L461)&gt;$R460,L459,$Q459),L459))</f>
        <v>0</v>
      </c>
      <c r="BT459" s="34">
        <f>IF(M461="",0,IF($Q461=M461,IF(COUNTIF(M461:$P461,M461)&gt;$R460,M459,$Q459),M459))</f>
        <v>0</v>
      </c>
      <c r="BU459" s="34">
        <f>IF(N461="",0,IF($Q461=N461,IF(COUNTIF(N461:$P461,N461)&gt;$R460,N459,$Q459),N459))</f>
        <v>0</v>
      </c>
      <c r="BV459" s="34">
        <f>IF(O461="",0,IF($Q461=O461,IF(COUNTIF(O461:$P461,O461)&gt;$R460,O459,$Q459),O459))</f>
        <v>0</v>
      </c>
      <c r="BW459" s="34">
        <f>IF(P461="",0,IF($Q461=P461,IF(COUNTIF(P461:$P461,P461)&gt;$R460,P459,$Q459),P459))</f>
        <v>0</v>
      </c>
      <c r="BX459">
        <f>IF(P459="",IF(O459="",IF(N459="",IF(M459="",IF(L459="",IF(K459="",IF(J459="",IF(I459="",H459,I459),J459),K459),L459),M459),N459),O459),P459)</f>
        <v>0</v>
      </c>
    </row>
    <row r="460" spans="1:76" ht="12.75" customHeight="1" x14ac:dyDescent="0.2">
      <c r="A460" s="348"/>
      <c r="B460" s="351"/>
      <c r="C460" s="345"/>
      <c r="D460" s="176" t="s">
        <v>42</v>
      </c>
      <c r="E460" s="252"/>
      <c r="F460" s="252"/>
      <c r="G460" s="252"/>
      <c r="H460" s="252"/>
      <c r="I460" s="252"/>
      <c r="J460" s="252"/>
      <c r="K460" s="252"/>
      <c r="L460" s="252"/>
      <c r="M460" s="175"/>
      <c r="N460" s="175"/>
      <c r="O460" s="175"/>
      <c r="P460" s="175"/>
      <c r="Q460" s="183"/>
      <c r="R460" s="35">
        <f>IF(R459&lt;15,0,IF(R459&lt;30,1,IF(R459&lt;45,2,3)))</f>
        <v>0</v>
      </c>
      <c r="S460" s="342"/>
      <c r="AY460" t="str">
        <f t="shared" ref="AY460:BJ460" si="810">IF(AY461="","",COUNTIF($E461:$P461,AY461))</f>
        <v/>
      </c>
      <c r="AZ460" t="str">
        <f t="shared" si="810"/>
        <v/>
      </c>
      <c r="BA460" t="str">
        <f t="shared" si="810"/>
        <v/>
      </c>
      <c r="BB460" t="str">
        <f t="shared" si="810"/>
        <v/>
      </c>
      <c r="BC460" t="str">
        <f t="shared" si="810"/>
        <v/>
      </c>
      <c r="BD460" t="str">
        <f t="shared" si="810"/>
        <v/>
      </c>
      <c r="BE460" t="str">
        <f t="shared" si="810"/>
        <v/>
      </c>
      <c r="BF460" t="str">
        <f t="shared" si="810"/>
        <v/>
      </c>
      <c r="BG460" t="str">
        <f t="shared" si="810"/>
        <v/>
      </c>
      <c r="BH460" t="str">
        <f t="shared" si="810"/>
        <v/>
      </c>
      <c r="BI460" t="str">
        <f t="shared" si="810"/>
        <v/>
      </c>
      <c r="BJ460" t="str">
        <f t="shared" si="810"/>
        <v/>
      </c>
      <c r="BK460" s="340"/>
      <c r="BL460" s="34">
        <f>IF($Q461=E461,IF(COUNTIF(E461:$P461,E461)&gt;$R460,E460,$Q460),E460)</f>
        <v>0</v>
      </c>
      <c r="BM460" s="34">
        <f>IF($Q461=F461,IF(COUNTIF(F461:$P461,F461)&gt;$R460,F460,$Q460),F460)</f>
        <v>0</v>
      </c>
      <c r="BN460" s="34">
        <f>IF($Q461=G461,IF(COUNTIF(G461:$P461,G461)&gt;$R460,G460,$Q460),G460)</f>
        <v>0</v>
      </c>
      <c r="BO460" s="34">
        <f>IF($Q461=H461,IF(COUNTIF(H461:$P461,H461)&gt;$R460,H460,$Q460),H460)</f>
        <v>0</v>
      </c>
      <c r="BP460" s="34">
        <f>IF($Q461=I461,IF(COUNTIF(I461:$P461,I461)&gt;$R460,I460,$Q460),I460)</f>
        <v>0</v>
      </c>
      <c r="BQ460" s="34">
        <f>IF($Q461=J461,IF(COUNTIF(J461:$P461,J461)&gt;$R460,J460,$Q460),J460)</f>
        <v>0</v>
      </c>
      <c r="BR460" s="34">
        <f>IF($Q461=K461,IF(COUNTIF(K461:$P461,K461)&gt;$R460,K460,$Q460),K460)</f>
        <v>0</v>
      </c>
      <c r="BS460" s="34">
        <f>IF($Q461=L461,IF(COUNTIF(L461:$P461,L461)&gt;$R460,L460,$Q460),L460)</f>
        <v>0</v>
      </c>
      <c r="BT460" s="34">
        <f>IF($Q461=M461,IF(COUNTIF(M461:$P461,M461)&gt;$R460,M460,$Q460),M460)</f>
        <v>0</v>
      </c>
      <c r="BU460" s="34">
        <f>IF($Q461=N461,IF(COUNTIF(N461:$P461,N461)&gt;$R460,N460,$Q460),N460)</f>
        <v>0</v>
      </c>
      <c r="BV460" s="34">
        <f>IF($Q461=O461,IF(COUNTIF(O461:$P461,O461)&gt;$R460,O460,$Q460),O460)</f>
        <v>0</v>
      </c>
      <c r="BW460" s="34">
        <f>IF($Q461=P461,IF(COUNTIF(P461:$P461,P461)&gt;$R460,P460,$Q460),P460)</f>
        <v>0</v>
      </c>
      <c r="BX460" t="str">
        <f>IF(BX459="",IF(G459="",IF(F459="",E459,F459),G459),"")</f>
        <v/>
      </c>
    </row>
    <row r="461" spans="1:76" ht="12.75" customHeight="1" x14ac:dyDescent="0.2">
      <c r="A461" s="349"/>
      <c r="B461" s="352"/>
      <c r="C461" s="346"/>
      <c r="D461" s="177" t="s">
        <v>44</v>
      </c>
      <c r="E461" s="252" t="str">
        <f t="shared" ref="E461:P461" si="811">IF(E459&gt;0,1,"")</f>
        <v/>
      </c>
      <c r="F461" s="252" t="str">
        <f t="shared" si="811"/>
        <v/>
      </c>
      <c r="G461" s="252" t="str">
        <f t="shared" si="811"/>
        <v/>
      </c>
      <c r="H461" s="252" t="str">
        <f t="shared" si="811"/>
        <v/>
      </c>
      <c r="I461" s="252" t="str">
        <f t="shared" si="811"/>
        <v/>
      </c>
      <c r="J461" s="252" t="str">
        <f t="shared" si="811"/>
        <v/>
      </c>
      <c r="K461" s="252" t="str">
        <f t="shared" si="811"/>
        <v/>
      </c>
      <c r="L461" s="252" t="str">
        <f t="shared" si="811"/>
        <v/>
      </c>
      <c r="M461" s="175" t="str">
        <f t="shared" si="811"/>
        <v/>
      </c>
      <c r="N461" s="175" t="str">
        <f t="shared" si="811"/>
        <v/>
      </c>
      <c r="O461" s="175" t="str">
        <f t="shared" si="811"/>
        <v/>
      </c>
      <c r="P461" s="175" t="str">
        <f t="shared" si="811"/>
        <v/>
      </c>
      <c r="Q461" s="184" t="str">
        <f>IF(BK459="","",BK459)</f>
        <v/>
      </c>
      <c r="R461" s="38" t="str">
        <f>IF(BK459="","",BK459)</f>
        <v/>
      </c>
      <c r="S461" s="343"/>
      <c r="AY461" t="str">
        <f>IF(E461="","",E461)</f>
        <v/>
      </c>
      <c r="AZ461" t="str">
        <f>IF(OR(E461=F461,COUNTIF($AY461:AY461,F461)&gt;0),"",F461)</f>
        <v/>
      </c>
      <c r="BA461" t="str">
        <f>IF(OR(F461=G461,COUNTIF($AY461:AZ461,G461)&gt;0),"",G461)</f>
        <v/>
      </c>
      <c r="BB461" t="str">
        <f>IF(OR(G461=H461,COUNTIF($AY461:BA461,H461)&gt;0),"",H461)</f>
        <v/>
      </c>
      <c r="BC461" t="str">
        <f>IF(OR(H461=I461,COUNTIF($AY461:BB461,I461)&gt;0),"",I461)</f>
        <v/>
      </c>
      <c r="BD461" t="str">
        <f>IF(OR(I461=J461,COUNTIF($AY461:BC461,J461)&gt;0),"",J461)</f>
        <v/>
      </c>
      <c r="BE461" t="str">
        <f>IF(OR(J461=K461,COUNTIF($AY461:BD461,K461)&gt;0),"",K461)</f>
        <v/>
      </c>
      <c r="BF461" t="str">
        <f>IF(OR(K461=L461,COUNTIF($AY461:BE461,L461)&gt;0),"",L461)</f>
        <v/>
      </c>
      <c r="BG461" t="str">
        <f>IF(OR(L461=M461,COUNTIF($AY461:BF461,M461)&gt;0),"",M461)</f>
        <v/>
      </c>
      <c r="BH461" t="str">
        <f>IF(OR(M461=N461,COUNTIF($AY461:BG461,N461)&gt;0),"",N461)</f>
        <v/>
      </c>
      <c r="BI461" t="str">
        <f>IF(OR(N461=O461,COUNTIF($AY461:BH461,O461)&gt;0),"",O461)</f>
        <v/>
      </c>
      <c r="BJ461" t="str">
        <f>IF(OR(O461=P461,COUNTIF($AY461:BI461,P461)&gt;0),"",P461)</f>
        <v/>
      </c>
      <c r="BK461" s="340"/>
      <c r="BL461" s="34" t="str">
        <f>IF($Q461=E461,IF(COUNTIF(E461:$P461,E461)&gt;$R460,E461,$Q461),E461)</f>
        <v/>
      </c>
      <c r="BM461" s="34" t="str">
        <f>IF($Q461=F461,IF(COUNTIF(F461:$P461,F461)&gt;$R460,F461,$Q461),F461)</f>
        <v/>
      </c>
      <c r="BN461" s="34" t="str">
        <f>IF($Q461=G461,IF(COUNTIF(G461:$P461,G461)&gt;$R460,G461,$Q461),G461)</f>
        <v/>
      </c>
      <c r="BO461" s="34" t="str">
        <f>IF($Q461=H461,IF(COUNTIF(H461:$P461,H461)&gt;$R460,H461,$Q461),H461)</f>
        <v/>
      </c>
      <c r="BP461" s="34" t="str">
        <f>IF($Q461=I461,IF(COUNTIF(I461:$P461,I461)&gt;$R460,I461,$Q461),I461)</f>
        <v/>
      </c>
      <c r="BQ461" s="34" t="str">
        <f>IF($Q461=J461,IF(COUNTIF(J461:$P461,J461)&gt;$R460,J461,$Q461),J461)</f>
        <v/>
      </c>
      <c r="BR461" s="34" t="str">
        <f>IF($Q461=K461,IF(COUNTIF(K461:$P461,K461)&gt;$R460,K461,$Q461),K461)</f>
        <v/>
      </c>
      <c r="BS461" s="34" t="str">
        <f>IF($Q461=L461,IF(COUNTIF(L461:$P461,L461)&gt;$R460,L461,$Q461),L461)</f>
        <v/>
      </c>
      <c r="BT461" s="34" t="str">
        <f>IF($Q461=M461,IF(COUNTIF(M461:$P461,M461)&gt;$R460,M461,$Q461),M461)</f>
        <v/>
      </c>
      <c r="BU461" s="34" t="str">
        <f>IF($Q461=N461,IF(COUNTIF(N461:$P461,N461)&gt;$R460,N461,$Q461),N461)</f>
        <v/>
      </c>
      <c r="BV461" s="34" t="str">
        <f>IF($Q461=O461,IF(COUNTIF(O461:$P461,O461)&gt;$R460,O461,$Q461),O461)</f>
        <v/>
      </c>
      <c r="BW461" s="34" t="str">
        <f>IF($Q461=P461,IF(COUNTIF(P461:$P461,P461)&gt;$R460,P461,$Q461),P461)</f>
        <v/>
      </c>
      <c r="BX461" t="str">
        <f>IF(BX459&gt;0,BX459,BX460)</f>
        <v/>
      </c>
    </row>
    <row r="462" spans="1:76" ht="12.75" customHeight="1" x14ac:dyDescent="0.2">
      <c r="A462" s="347">
        <v>154</v>
      </c>
      <c r="B462" s="350"/>
      <c r="C462" s="344"/>
      <c r="D462" s="176" t="s">
        <v>38</v>
      </c>
      <c r="E462" s="252"/>
      <c r="F462" s="252"/>
      <c r="G462" s="252"/>
      <c r="H462" s="252"/>
      <c r="I462" s="252"/>
      <c r="J462" s="252"/>
      <c r="K462" s="252"/>
      <c r="L462" s="252"/>
      <c r="M462" s="175"/>
      <c r="N462" s="175"/>
      <c r="O462" s="175"/>
      <c r="P462" s="175"/>
      <c r="Q462" s="183" t="str">
        <f>IF(BK462="","",BX464)</f>
        <v/>
      </c>
      <c r="R462" s="172"/>
      <c r="S462" s="341" t="str">
        <f>IF((COUNTBLANK(E462:Q462)+COUNTBLANK(E463:Q463)+COUNTBLANK(E464:Q464))/3=COUNTBLANK(E462:Q462),"","Bitte alle drei Zeilen ausfüllen")</f>
        <v/>
      </c>
      <c r="W462">
        <f t="shared" ref="W462:AH462" si="812">IF(E462=4.5,E463,0)</f>
        <v>0</v>
      </c>
      <c r="X462">
        <f t="shared" si="812"/>
        <v>0</v>
      </c>
      <c r="Y462">
        <f t="shared" si="812"/>
        <v>0</v>
      </c>
      <c r="Z462">
        <f t="shared" si="812"/>
        <v>0</v>
      </c>
      <c r="AA462">
        <f t="shared" si="812"/>
        <v>0</v>
      </c>
      <c r="AB462">
        <f t="shared" si="812"/>
        <v>0</v>
      </c>
      <c r="AC462">
        <f t="shared" si="812"/>
        <v>0</v>
      </c>
      <c r="AD462">
        <f t="shared" si="812"/>
        <v>0</v>
      </c>
      <c r="AE462">
        <f t="shared" si="812"/>
        <v>0</v>
      </c>
      <c r="AF462">
        <f t="shared" si="812"/>
        <v>0</v>
      </c>
      <c r="AG462">
        <f t="shared" si="812"/>
        <v>0</v>
      </c>
      <c r="AH462">
        <f t="shared" si="812"/>
        <v>0</v>
      </c>
      <c r="AJ462">
        <f t="shared" ref="AJ462:AU462" si="813">IF(E462=4.5,1,0)</f>
        <v>0</v>
      </c>
      <c r="AK462">
        <f t="shared" si="813"/>
        <v>0</v>
      </c>
      <c r="AL462">
        <f t="shared" si="813"/>
        <v>0</v>
      </c>
      <c r="AM462">
        <f t="shared" si="813"/>
        <v>0</v>
      </c>
      <c r="AN462">
        <f t="shared" si="813"/>
        <v>0</v>
      </c>
      <c r="AO462">
        <f t="shared" si="813"/>
        <v>0</v>
      </c>
      <c r="AP462">
        <f t="shared" si="813"/>
        <v>0</v>
      </c>
      <c r="AQ462">
        <f t="shared" si="813"/>
        <v>0</v>
      </c>
      <c r="AR462">
        <f t="shared" si="813"/>
        <v>0</v>
      </c>
      <c r="AS462">
        <f t="shared" si="813"/>
        <v>0</v>
      </c>
      <c r="AT462">
        <f t="shared" si="813"/>
        <v>0</v>
      </c>
      <c r="AU462">
        <f t="shared" si="813"/>
        <v>0</v>
      </c>
      <c r="BK462" s="340" t="str">
        <f>IF(ISNA(HLOOKUP(MAX($AY463:$BJ463),$AY463:$BJ464,2,FALSE)),"",IF(R463&gt;0,IF(COUNTIF($AY463:$BJ463,MAX($AY463:$BJ463))&gt;1,HLOOKUP(MAX($AY463:$BJ463),$AY463:$BJ464,2),HLOOKUP(MAX($AY463:$BJ463),$AY463:$BJ464,2,FALSE)),""))</f>
        <v/>
      </c>
      <c r="BL462" s="34">
        <f>IF(E464="",0,IF($Q464=E464,IF(COUNTIF(E464:$P464,E464)&gt;$R463,E462,$Q462),E462))</f>
        <v>0</v>
      </c>
      <c r="BM462" s="34">
        <f>IF(F464="",0,IF($Q464=F464,IF(COUNTIF(F464:$P464,F464)&gt;$R463,F462,$Q462),F462))</f>
        <v>0</v>
      </c>
      <c r="BN462" s="34">
        <f>IF(G464="",0,IF($Q464=G464,IF(COUNTIF(G464:$P464,G464)&gt;$R463,G462,$Q462),G462))</f>
        <v>0</v>
      </c>
      <c r="BO462" s="34">
        <f>IF(H464="",0,IF($Q464=H464,IF(COUNTIF(H464:$P464,H464)&gt;$R463,H462,$Q462),H462))</f>
        <v>0</v>
      </c>
      <c r="BP462" s="34">
        <f>IF(I464="",0,IF($Q464=I464,IF(COUNTIF(I464:$P464,I464)&gt;$R463,I462,$Q462),I462))</f>
        <v>0</v>
      </c>
      <c r="BQ462" s="34">
        <f>IF(J464="",0,IF($Q464=J464,IF(COUNTIF(J464:$P464,J464)&gt;$R463,J462,$Q462),J462))</f>
        <v>0</v>
      </c>
      <c r="BR462" s="34">
        <f>IF(K464="",0,IF($Q464=K464,IF(COUNTIF(K464:$P464,K464)&gt;$R463,K462,$Q462),K462))</f>
        <v>0</v>
      </c>
      <c r="BS462" s="34">
        <f>IF(L464="",0,IF($Q464=L464,IF(COUNTIF(L464:$P464,L464)&gt;$R463,L462,$Q462),L462))</f>
        <v>0</v>
      </c>
      <c r="BT462" s="34">
        <f>IF(M464="",0,IF($Q464=M464,IF(COUNTIF(M464:$P464,M464)&gt;$R463,M462,$Q462),M462))</f>
        <v>0</v>
      </c>
      <c r="BU462" s="34">
        <f>IF(N464="",0,IF($Q464=N464,IF(COUNTIF(N464:$P464,N464)&gt;$R463,N462,$Q462),N462))</f>
        <v>0</v>
      </c>
      <c r="BV462" s="34">
        <f>IF(O464="",0,IF($Q464=O464,IF(COUNTIF(O464:$P464,O464)&gt;$R463,O462,$Q462),O462))</f>
        <v>0</v>
      </c>
      <c r="BW462" s="34">
        <f>IF(P464="",0,IF($Q464=P464,IF(COUNTIF(P464:$P464,P464)&gt;$R463,P462,$Q462),P462))</f>
        <v>0</v>
      </c>
      <c r="BX462">
        <f>IF(P462="",IF(O462="",IF(N462="",IF(M462="",IF(L462="",IF(K462="",IF(J462="",IF(I462="",H462,I462),J462),K462),L462),M462),N462),O462),P462)</f>
        <v>0</v>
      </c>
    </row>
    <row r="463" spans="1:76" ht="12.75" customHeight="1" x14ac:dyDescent="0.2">
      <c r="A463" s="348"/>
      <c r="B463" s="351"/>
      <c r="C463" s="345"/>
      <c r="D463" s="176" t="s">
        <v>42</v>
      </c>
      <c r="E463" s="252"/>
      <c r="F463" s="252"/>
      <c r="G463" s="252"/>
      <c r="H463" s="252"/>
      <c r="I463" s="252"/>
      <c r="J463" s="252"/>
      <c r="K463" s="252"/>
      <c r="L463" s="252"/>
      <c r="M463" s="175"/>
      <c r="N463" s="175"/>
      <c r="O463" s="175"/>
      <c r="P463" s="175"/>
      <c r="Q463" s="183"/>
      <c r="R463" s="35">
        <f>IF(R462&lt;15,0,IF(R462&lt;30,1,IF(R462&lt;45,2,3)))</f>
        <v>0</v>
      </c>
      <c r="S463" s="342"/>
      <c r="AY463" t="str">
        <f t="shared" ref="AY463:BJ463" si="814">IF(AY464="","",COUNTIF($E464:$P464,AY464))</f>
        <v/>
      </c>
      <c r="AZ463" t="str">
        <f t="shared" si="814"/>
        <v/>
      </c>
      <c r="BA463" t="str">
        <f t="shared" si="814"/>
        <v/>
      </c>
      <c r="BB463" t="str">
        <f t="shared" si="814"/>
        <v/>
      </c>
      <c r="BC463" t="str">
        <f t="shared" si="814"/>
        <v/>
      </c>
      <c r="BD463" t="str">
        <f t="shared" si="814"/>
        <v/>
      </c>
      <c r="BE463" t="str">
        <f t="shared" si="814"/>
        <v/>
      </c>
      <c r="BF463" t="str">
        <f t="shared" si="814"/>
        <v/>
      </c>
      <c r="BG463" t="str">
        <f t="shared" si="814"/>
        <v/>
      </c>
      <c r="BH463" t="str">
        <f t="shared" si="814"/>
        <v/>
      </c>
      <c r="BI463" t="str">
        <f t="shared" si="814"/>
        <v/>
      </c>
      <c r="BJ463" t="str">
        <f t="shared" si="814"/>
        <v/>
      </c>
      <c r="BK463" s="340"/>
      <c r="BL463" s="34">
        <f>IF($Q464=E464,IF(COUNTIF(E464:$P464,E464)&gt;$R463,E463,$Q463),E463)</f>
        <v>0</v>
      </c>
      <c r="BM463" s="34">
        <f>IF($Q464=F464,IF(COUNTIF(F464:$P464,F464)&gt;$R463,F463,$Q463),F463)</f>
        <v>0</v>
      </c>
      <c r="BN463" s="34">
        <f>IF($Q464=G464,IF(COUNTIF(G464:$P464,G464)&gt;$R463,G463,$Q463),G463)</f>
        <v>0</v>
      </c>
      <c r="BO463" s="34">
        <f>IF($Q464=H464,IF(COUNTIF(H464:$P464,H464)&gt;$R463,H463,$Q463),H463)</f>
        <v>0</v>
      </c>
      <c r="BP463" s="34">
        <f>IF($Q464=I464,IF(COUNTIF(I464:$P464,I464)&gt;$R463,I463,$Q463),I463)</f>
        <v>0</v>
      </c>
      <c r="BQ463" s="34">
        <f>IF($Q464=J464,IF(COUNTIF(J464:$P464,J464)&gt;$R463,J463,$Q463),J463)</f>
        <v>0</v>
      </c>
      <c r="BR463" s="34">
        <f>IF($Q464=K464,IF(COUNTIF(K464:$P464,K464)&gt;$R463,K463,$Q463),K463)</f>
        <v>0</v>
      </c>
      <c r="BS463" s="34">
        <f>IF($Q464=L464,IF(COUNTIF(L464:$P464,L464)&gt;$R463,L463,$Q463),L463)</f>
        <v>0</v>
      </c>
      <c r="BT463" s="34">
        <f>IF($Q464=M464,IF(COUNTIF(M464:$P464,M464)&gt;$R463,M463,$Q463),M463)</f>
        <v>0</v>
      </c>
      <c r="BU463" s="34">
        <f>IF($Q464=N464,IF(COUNTIF(N464:$P464,N464)&gt;$R463,N463,$Q463),N463)</f>
        <v>0</v>
      </c>
      <c r="BV463" s="34">
        <f>IF($Q464=O464,IF(COUNTIF(O464:$P464,O464)&gt;$R463,O463,$Q463),O463)</f>
        <v>0</v>
      </c>
      <c r="BW463" s="34">
        <f>IF($Q464=P464,IF(COUNTIF(P464:$P464,P464)&gt;$R463,P463,$Q463),P463)</f>
        <v>0</v>
      </c>
      <c r="BX463" t="str">
        <f>IF(BX462="",IF(G462="",IF(F462="",E462,F462),G462),"")</f>
        <v/>
      </c>
    </row>
    <row r="464" spans="1:76" ht="12.75" customHeight="1" x14ac:dyDescent="0.2">
      <c r="A464" s="349"/>
      <c r="B464" s="352"/>
      <c r="C464" s="346"/>
      <c r="D464" s="177" t="s">
        <v>44</v>
      </c>
      <c r="E464" s="252" t="str">
        <f t="shared" ref="E464:P464" si="815">IF(E462&gt;0,1,"")</f>
        <v/>
      </c>
      <c r="F464" s="252" t="str">
        <f t="shared" si="815"/>
        <v/>
      </c>
      <c r="G464" s="252" t="str">
        <f t="shared" si="815"/>
        <v/>
      </c>
      <c r="H464" s="252" t="str">
        <f t="shared" si="815"/>
        <v/>
      </c>
      <c r="I464" s="252" t="str">
        <f t="shared" si="815"/>
        <v/>
      </c>
      <c r="J464" s="252" t="str">
        <f t="shared" si="815"/>
        <v/>
      </c>
      <c r="K464" s="252" t="str">
        <f t="shared" si="815"/>
        <v/>
      </c>
      <c r="L464" s="252" t="str">
        <f t="shared" si="815"/>
        <v/>
      </c>
      <c r="M464" s="175" t="str">
        <f t="shared" si="815"/>
        <v/>
      </c>
      <c r="N464" s="175" t="str">
        <f t="shared" si="815"/>
        <v/>
      </c>
      <c r="O464" s="175" t="str">
        <f t="shared" si="815"/>
        <v/>
      </c>
      <c r="P464" s="175" t="str">
        <f t="shared" si="815"/>
        <v/>
      </c>
      <c r="Q464" s="184" t="str">
        <f>IF(BK462="","",BK462)</f>
        <v/>
      </c>
      <c r="R464" s="38" t="str">
        <f>IF(BK462="","",BK462)</f>
        <v/>
      </c>
      <c r="S464" s="343"/>
      <c r="AY464" t="str">
        <f>IF(E464="","",E464)</f>
        <v/>
      </c>
      <c r="AZ464" t="str">
        <f>IF(OR(E464=F464,COUNTIF($AY464:AY464,F464)&gt;0),"",F464)</f>
        <v/>
      </c>
      <c r="BA464" t="str">
        <f>IF(OR(F464=G464,COUNTIF($AY464:AZ464,G464)&gt;0),"",G464)</f>
        <v/>
      </c>
      <c r="BB464" t="str">
        <f>IF(OR(G464=H464,COUNTIF($AY464:BA464,H464)&gt;0),"",H464)</f>
        <v/>
      </c>
      <c r="BC464" t="str">
        <f>IF(OR(H464=I464,COUNTIF($AY464:BB464,I464)&gt;0),"",I464)</f>
        <v/>
      </c>
      <c r="BD464" t="str">
        <f>IF(OR(I464=J464,COUNTIF($AY464:BC464,J464)&gt;0),"",J464)</f>
        <v/>
      </c>
      <c r="BE464" t="str">
        <f>IF(OR(J464=K464,COUNTIF($AY464:BD464,K464)&gt;0),"",K464)</f>
        <v/>
      </c>
      <c r="BF464" t="str">
        <f>IF(OR(K464=L464,COUNTIF($AY464:BE464,L464)&gt;0),"",L464)</f>
        <v/>
      </c>
      <c r="BG464" t="str">
        <f>IF(OR(L464=M464,COUNTIF($AY464:BF464,M464)&gt;0),"",M464)</f>
        <v/>
      </c>
      <c r="BH464" t="str">
        <f>IF(OR(M464=N464,COUNTIF($AY464:BG464,N464)&gt;0),"",N464)</f>
        <v/>
      </c>
      <c r="BI464" t="str">
        <f>IF(OR(N464=O464,COUNTIF($AY464:BH464,O464)&gt;0),"",O464)</f>
        <v/>
      </c>
      <c r="BJ464" t="str">
        <f>IF(OR(O464=P464,COUNTIF($AY464:BI464,P464)&gt;0),"",P464)</f>
        <v/>
      </c>
      <c r="BK464" s="340"/>
      <c r="BL464" s="34" t="str">
        <f>IF($Q464=E464,IF(COUNTIF(E464:$P464,E464)&gt;$R463,E464,$Q464),E464)</f>
        <v/>
      </c>
      <c r="BM464" s="34" t="str">
        <f>IF($Q464=F464,IF(COUNTIF(F464:$P464,F464)&gt;$R463,F464,$Q464),F464)</f>
        <v/>
      </c>
      <c r="BN464" s="34" t="str">
        <f>IF($Q464=G464,IF(COUNTIF(G464:$P464,G464)&gt;$R463,G464,$Q464),G464)</f>
        <v/>
      </c>
      <c r="BO464" s="34" t="str">
        <f>IF($Q464=H464,IF(COUNTIF(H464:$P464,H464)&gt;$R463,H464,$Q464),H464)</f>
        <v/>
      </c>
      <c r="BP464" s="34" t="str">
        <f>IF($Q464=I464,IF(COUNTIF(I464:$P464,I464)&gt;$R463,I464,$Q464),I464)</f>
        <v/>
      </c>
      <c r="BQ464" s="34" t="str">
        <f>IF($Q464=J464,IF(COUNTIF(J464:$P464,J464)&gt;$R463,J464,$Q464),J464)</f>
        <v/>
      </c>
      <c r="BR464" s="34" t="str">
        <f>IF($Q464=K464,IF(COUNTIF(K464:$P464,K464)&gt;$R463,K464,$Q464),K464)</f>
        <v/>
      </c>
      <c r="BS464" s="34" t="str">
        <f>IF($Q464=L464,IF(COUNTIF(L464:$P464,L464)&gt;$R463,L464,$Q464),L464)</f>
        <v/>
      </c>
      <c r="BT464" s="34" t="str">
        <f>IF($Q464=M464,IF(COUNTIF(M464:$P464,M464)&gt;$R463,M464,$Q464),M464)</f>
        <v/>
      </c>
      <c r="BU464" s="34" t="str">
        <f>IF($Q464=N464,IF(COUNTIF(N464:$P464,N464)&gt;$R463,N464,$Q464),N464)</f>
        <v/>
      </c>
      <c r="BV464" s="34" t="str">
        <f>IF($Q464=O464,IF(COUNTIF(O464:$P464,O464)&gt;$R463,O464,$Q464),O464)</f>
        <v/>
      </c>
      <c r="BW464" s="34" t="str">
        <f>IF($Q464=P464,IF(COUNTIF(P464:$P464,P464)&gt;$R463,P464,$Q464),P464)</f>
        <v/>
      </c>
      <c r="BX464" t="str">
        <f>IF(BX462&gt;0,BX462,BX463)</f>
        <v/>
      </c>
    </row>
    <row r="465" spans="1:76" ht="12.75" customHeight="1" x14ac:dyDescent="0.2">
      <c r="A465" s="347">
        <v>155</v>
      </c>
      <c r="B465" s="350"/>
      <c r="C465" s="344"/>
      <c r="D465" s="176" t="s">
        <v>38</v>
      </c>
      <c r="E465" s="252"/>
      <c r="F465" s="252"/>
      <c r="G465" s="252"/>
      <c r="H465" s="252"/>
      <c r="I465" s="252"/>
      <c r="J465" s="252"/>
      <c r="K465" s="252"/>
      <c r="L465" s="252"/>
      <c r="M465" s="175"/>
      <c r="N465" s="175"/>
      <c r="O465" s="175"/>
      <c r="P465" s="175"/>
      <c r="Q465" s="183" t="str">
        <f>IF(BK465="","",BX467)</f>
        <v/>
      </c>
      <c r="R465" s="172"/>
      <c r="S465" s="341" t="str">
        <f>IF((COUNTBLANK(E465:Q465)+COUNTBLANK(E466:Q466)+COUNTBLANK(E467:Q467))/3=COUNTBLANK(E465:Q465),"","Bitte alle drei Zeilen ausfüllen")</f>
        <v/>
      </c>
      <c r="W465">
        <f t="shared" ref="W465:AH465" si="816">IF(E465=4.5,E466,0)</f>
        <v>0</v>
      </c>
      <c r="X465">
        <f t="shared" si="816"/>
        <v>0</v>
      </c>
      <c r="Y465">
        <f t="shared" si="816"/>
        <v>0</v>
      </c>
      <c r="Z465">
        <f t="shared" si="816"/>
        <v>0</v>
      </c>
      <c r="AA465">
        <f t="shared" si="816"/>
        <v>0</v>
      </c>
      <c r="AB465">
        <f t="shared" si="816"/>
        <v>0</v>
      </c>
      <c r="AC465">
        <f t="shared" si="816"/>
        <v>0</v>
      </c>
      <c r="AD465">
        <f t="shared" si="816"/>
        <v>0</v>
      </c>
      <c r="AE465">
        <f t="shared" si="816"/>
        <v>0</v>
      </c>
      <c r="AF465">
        <f t="shared" si="816"/>
        <v>0</v>
      </c>
      <c r="AG465">
        <f t="shared" si="816"/>
        <v>0</v>
      </c>
      <c r="AH465">
        <f t="shared" si="816"/>
        <v>0</v>
      </c>
      <c r="AJ465">
        <f t="shared" ref="AJ465:AU465" si="817">IF(E465=4.5,1,0)</f>
        <v>0</v>
      </c>
      <c r="AK465">
        <f t="shared" si="817"/>
        <v>0</v>
      </c>
      <c r="AL465">
        <f t="shared" si="817"/>
        <v>0</v>
      </c>
      <c r="AM465">
        <f t="shared" si="817"/>
        <v>0</v>
      </c>
      <c r="AN465">
        <f t="shared" si="817"/>
        <v>0</v>
      </c>
      <c r="AO465">
        <f t="shared" si="817"/>
        <v>0</v>
      </c>
      <c r="AP465">
        <f t="shared" si="817"/>
        <v>0</v>
      </c>
      <c r="AQ465">
        <f t="shared" si="817"/>
        <v>0</v>
      </c>
      <c r="AR465">
        <f t="shared" si="817"/>
        <v>0</v>
      </c>
      <c r="AS465">
        <f t="shared" si="817"/>
        <v>0</v>
      </c>
      <c r="AT465">
        <f t="shared" si="817"/>
        <v>0</v>
      </c>
      <c r="AU465">
        <f t="shared" si="817"/>
        <v>0</v>
      </c>
      <c r="BK465" s="340" t="str">
        <f>IF(ISNA(HLOOKUP(MAX($AY466:$BJ466),$AY466:$BJ467,2,FALSE)),"",IF(R466&gt;0,IF(COUNTIF($AY466:$BJ466,MAX($AY466:$BJ466))&gt;1,HLOOKUP(MAX($AY466:$BJ466),$AY466:$BJ467,2),HLOOKUP(MAX($AY466:$BJ466),$AY466:$BJ467,2,FALSE)),""))</f>
        <v/>
      </c>
      <c r="BL465" s="34">
        <f>IF(E467="",0,IF($Q467=E467,IF(COUNTIF(E467:$P467,E467)&gt;$R466,E465,$Q465),E465))</f>
        <v>0</v>
      </c>
      <c r="BM465" s="34">
        <f>IF(F467="",0,IF($Q467=F467,IF(COUNTIF(F467:$P467,F467)&gt;$R466,F465,$Q465),F465))</f>
        <v>0</v>
      </c>
      <c r="BN465" s="34">
        <f>IF(G467="",0,IF($Q467=G467,IF(COUNTIF(G467:$P467,G467)&gt;$R466,G465,$Q465),G465))</f>
        <v>0</v>
      </c>
      <c r="BO465" s="34">
        <f>IF(H467="",0,IF($Q467=H467,IF(COUNTIF(H467:$P467,H467)&gt;$R466,H465,$Q465),H465))</f>
        <v>0</v>
      </c>
      <c r="BP465" s="34">
        <f>IF(I467="",0,IF($Q467=I467,IF(COUNTIF(I467:$P467,I467)&gt;$R466,I465,$Q465),I465))</f>
        <v>0</v>
      </c>
      <c r="BQ465" s="34">
        <f>IF(J467="",0,IF($Q467=J467,IF(COUNTIF(J467:$P467,J467)&gt;$R466,J465,$Q465),J465))</f>
        <v>0</v>
      </c>
      <c r="BR465" s="34">
        <f>IF(K467="",0,IF($Q467=K467,IF(COUNTIF(K467:$P467,K467)&gt;$R466,K465,$Q465),K465))</f>
        <v>0</v>
      </c>
      <c r="BS465" s="34">
        <f>IF(L467="",0,IF($Q467=L467,IF(COUNTIF(L467:$P467,L467)&gt;$R466,L465,$Q465),L465))</f>
        <v>0</v>
      </c>
      <c r="BT465" s="34">
        <f>IF(M467="",0,IF($Q467=M467,IF(COUNTIF(M467:$P467,M467)&gt;$R466,M465,$Q465),M465))</f>
        <v>0</v>
      </c>
      <c r="BU465" s="34">
        <f>IF(N467="",0,IF($Q467=N467,IF(COUNTIF(N467:$P467,N467)&gt;$R466,N465,$Q465),N465))</f>
        <v>0</v>
      </c>
      <c r="BV465" s="34">
        <f>IF(O467="",0,IF($Q467=O467,IF(COUNTIF(O467:$P467,O467)&gt;$R466,O465,$Q465),O465))</f>
        <v>0</v>
      </c>
      <c r="BW465" s="34">
        <f>IF(P467="",0,IF($Q467=P467,IF(COUNTIF(P467:$P467,P467)&gt;$R466,P465,$Q465),P465))</f>
        <v>0</v>
      </c>
      <c r="BX465">
        <f>IF(P465="",IF(O465="",IF(N465="",IF(M465="",IF(L465="",IF(K465="",IF(J465="",IF(I465="",H465,I465),J465),K465),L465),M465),N465),O465),P465)</f>
        <v>0</v>
      </c>
    </row>
    <row r="466" spans="1:76" ht="12.75" customHeight="1" x14ac:dyDescent="0.2">
      <c r="A466" s="348"/>
      <c r="B466" s="351"/>
      <c r="C466" s="345"/>
      <c r="D466" s="176" t="s">
        <v>42</v>
      </c>
      <c r="E466" s="252"/>
      <c r="F466" s="252"/>
      <c r="G466" s="252"/>
      <c r="H466" s="252"/>
      <c r="I466" s="252"/>
      <c r="J466" s="252"/>
      <c r="K466" s="252"/>
      <c r="L466" s="252"/>
      <c r="M466" s="175"/>
      <c r="N466" s="175"/>
      <c r="O466" s="175"/>
      <c r="P466" s="175"/>
      <c r="Q466" s="183"/>
      <c r="R466" s="35">
        <f>IF(R465&lt;15,0,IF(R465&lt;30,1,IF(R465&lt;45,2,3)))</f>
        <v>0</v>
      </c>
      <c r="S466" s="342"/>
      <c r="AY466" t="str">
        <f t="shared" ref="AY466:BJ466" si="818">IF(AY467="","",COUNTIF($E467:$P467,AY467))</f>
        <v/>
      </c>
      <c r="AZ466" t="str">
        <f t="shared" si="818"/>
        <v/>
      </c>
      <c r="BA466" t="str">
        <f t="shared" si="818"/>
        <v/>
      </c>
      <c r="BB466" t="str">
        <f t="shared" si="818"/>
        <v/>
      </c>
      <c r="BC466" t="str">
        <f t="shared" si="818"/>
        <v/>
      </c>
      <c r="BD466" t="str">
        <f t="shared" si="818"/>
        <v/>
      </c>
      <c r="BE466" t="str">
        <f t="shared" si="818"/>
        <v/>
      </c>
      <c r="BF466" t="str">
        <f t="shared" si="818"/>
        <v/>
      </c>
      <c r="BG466" t="str">
        <f t="shared" si="818"/>
        <v/>
      </c>
      <c r="BH466" t="str">
        <f t="shared" si="818"/>
        <v/>
      </c>
      <c r="BI466" t="str">
        <f t="shared" si="818"/>
        <v/>
      </c>
      <c r="BJ466" t="str">
        <f t="shared" si="818"/>
        <v/>
      </c>
      <c r="BK466" s="340"/>
      <c r="BL466" s="34">
        <f>IF($Q467=E467,IF(COUNTIF(E467:$P467,E467)&gt;$R466,E466,$Q466),E466)</f>
        <v>0</v>
      </c>
      <c r="BM466" s="34">
        <f>IF($Q467=F467,IF(COUNTIF(F467:$P467,F467)&gt;$R466,F466,$Q466),F466)</f>
        <v>0</v>
      </c>
      <c r="BN466" s="34">
        <f>IF($Q467=G467,IF(COUNTIF(G467:$P467,G467)&gt;$R466,G466,$Q466),G466)</f>
        <v>0</v>
      </c>
      <c r="BO466" s="34">
        <f>IF($Q467=H467,IF(COUNTIF(H467:$P467,H467)&gt;$R466,H466,$Q466),H466)</f>
        <v>0</v>
      </c>
      <c r="BP466" s="34">
        <f>IF($Q467=I467,IF(COUNTIF(I467:$P467,I467)&gt;$R466,I466,$Q466),I466)</f>
        <v>0</v>
      </c>
      <c r="BQ466" s="34">
        <f>IF($Q467=J467,IF(COUNTIF(J467:$P467,J467)&gt;$R466,J466,$Q466),J466)</f>
        <v>0</v>
      </c>
      <c r="BR466" s="34">
        <f>IF($Q467=K467,IF(COUNTIF(K467:$P467,K467)&gt;$R466,K466,$Q466),K466)</f>
        <v>0</v>
      </c>
      <c r="BS466" s="34">
        <f>IF($Q467=L467,IF(COUNTIF(L467:$P467,L467)&gt;$R466,L466,$Q466),L466)</f>
        <v>0</v>
      </c>
      <c r="BT466" s="34">
        <f>IF($Q467=M467,IF(COUNTIF(M467:$P467,M467)&gt;$R466,M466,$Q466),M466)</f>
        <v>0</v>
      </c>
      <c r="BU466" s="34">
        <f>IF($Q467=N467,IF(COUNTIF(N467:$P467,N467)&gt;$R466,N466,$Q466),N466)</f>
        <v>0</v>
      </c>
      <c r="BV466" s="34">
        <f>IF($Q467=O467,IF(COUNTIF(O467:$P467,O467)&gt;$R466,O466,$Q466),O466)</f>
        <v>0</v>
      </c>
      <c r="BW466" s="34">
        <f>IF($Q467=P467,IF(COUNTIF(P467:$P467,P467)&gt;$R466,P466,$Q466),P466)</f>
        <v>0</v>
      </c>
      <c r="BX466" t="str">
        <f>IF(BX465="",IF(G465="",IF(F465="",E465,F465),G465),"")</f>
        <v/>
      </c>
    </row>
    <row r="467" spans="1:76" ht="12.75" customHeight="1" x14ac:dyDescent="0.2">
      <c r="A467" s="349"/>
      <c r="B467" s="352"/>
      <c r="C467" s="346"/>
      <c r="D467" s="177" t="s">
        <v>44</v>
      </c>
      <c r="E467" s="252" t="str">
        <f t="shared" ref="E467:P467" si="819">IF(E465&gt;0,1,"")</f>
        <v/>
      </c>
      <c r="F467" s="252" t="str">
        <f t="shared" si="819"/>
        <v/>
      </c>
      <c r="G467" s="252" t="str">
        <f t="shared" si="819"/>
        <v/>
      </c>
      <c r="H467" s="252" t="str">
        <f t="shared" si="819"/>
        <v/>
      </c>
      <c r="I467" s="252" t="str">
        <f t="shared" si="819"/>
        <v/>
      </c>
      <c r="J467" s="252" t="str">
        <f t="shared" si="819"/>
        <v/>
      </c>
      <c r="K467" s="252" t="str">
        <f t="shared" si="819"/>
        <v/>
      </c>
      <c r="L467" s="252" t="str">
        <f t="shared" si="819"/>
        <v/>
      </c>
      <c r="M467" s="175" t="str">
        <f t="shared" si="819"/>
        <v/>
      </c>
      <c r="N467" s="175" t="str">
        <f t="shared" si="819"/>
        <v/>
      </c>
      <c r="O467" s="175" t="str">
        <f t="shared" si="819"/>
        <v/>
      </c>
      <c r="P467" s="175" t="str">
        <f t="shared" si="819"/>
        <v/>
      </c>
      <c r="Q467" s="184" t="str">
        <f>IF(BK465="","",BK465)</f>
        <v/>
      </c>
      <c r="R467" s="38" t="str">
        <f>IF(BK465="","",BK465)</f>
        <v/>
      </c>
      <c r="S467" s="343"/>
      <c r="AY467" t="str">
        <f>IF(E467="","",E467)</f>
        <v/>
      </c>
      <c r="AZ467" t="str">
        <f>IF(OR(E467=F467,COUNTIF($AY467:AY467,F467)&gt;0),"",F467)</f>
        <v/>
      </c>
      <c r="BA467" t="str">
        <f>IF(OR(F467=G467,COUNTIF($AY467:AZ467,G467)&gt;0),"",G467)</f>
        <v/>
      </c>
      <c r="BB467" t="str">
        <f>IF(OR(G467=H467,COUNTIF($AY467:BA467,H467)&gt;0),"",H467)</f>
        <v/>
      </c>
      <c r="BC467" t="str">
        <f>IF(OR(H467=I467,COUNTIF($AY467:BB467,I467)&gt;0),"",I467)</f>
        <v/>
      </c>
      <c r="BD467" t="str">
        <f>IF(OR(I467=J467,COUNTIF($AY467:BC467,J467)&gt;0),"",J467)</f>
        <v/>
      </c>
      <c r="BE467" t="str">
        <f>IF(OR(J467=K467,COUNTIF($AY467:BD467,K467)&gt;0),"",K467)</f>
        <v/>
      </c>
      <c r="BF467" t="str">
        <f>IF(OR(K467=L467,COUNTIF($AY467:BE467,L467)&gt;0),"",L467)</f>
        <v/>
      </c>
      <c r="BG467" t="str">
        <f>IF(OR(L467=M467,COUNTIF($AY467:BF467,M467)&gt;0),"",M467)</f>
        <v/>
      </c>
      <c r="BH467" t="str">
        <f>IF(OR(M467=N467,COUNTIF($AY467:BG467,N467)&gt;0),"",N467)</f>
        <v/>
      </c>
      <c r="BI467" t="str">
        <f>IF(OR(N467=O467,COUNTIF($AY467:BH467,O467)&gt;0),"",O467)</f>
        <v/>
      </c>
      <c r="BJ467" t="str">
        <f>IF(OR(O467=P467,COUNTIF($AY467:BI467,P467)&gt;0),"",P467)</f>
        <v/>
      </c>
      <c r="BK467" s="340"/>
      <c r="BL467" s="34" t="str">
        <f>IF($Q467=E467,IF(COUNTIF(E467:$P467,E467)&gt;$R466,E467,$Q467),E467)</f>
        <v/>
      </c>
      <c r="BM467" s="34" t="str">
        <f>IF($Q467=F467,IF(COUNTIF(F467:$P467,F467)&gt;$R466,F467,$Q467),F467)</f>
        <v/>
      </c>
      <c r="BN467" s="34" t="str">
        <f>IF($Q467=G467,IF(COUNTIF(G467:$P467,G467)&gt;$R466,G467,$Q467),G467)</f>
        <v/>
      </c>
      <c r="BO467" s="34" t="str">
        <f>IF($Q467=H467,IF(COUNTIF(H467:$P467,H467)&gt;$R466,H467,$Q467),H467)</f>
        <v/>
      </c>
      <c r="BP467" s="34" t="str">
        <f>IF($Q467=I467,IF(COUNTIF(I467:$P467,I467)&gt;$R466,I467,$Q467),I467)</f>
        <v/>
      </c>
      <c r="BQ467" s="34" t="str">
        <f>IF($Q467=J467,IF(COUNTIF(J467:$P467,J467)&gt;$R466,J467,$Q467),J467)</f>
        <v/>
      </c>
      <c r="BR467" s="34" t="str">
        <f>IF($Q467=K467,IF(COUNTIF(K467:$P467,K467)&gt;$R466,K467,$Q467),K467)</f>
        <v/>
      </c>
      <c r="BS467" s="34" t="str">
        <f>IF($Q467=L467,IF(COUNTIF(L467:$P467,L467)&gt;$R466,L467,$Q467),L467)</f>
        <v/>
      </c>
      <c r="BT467" s="34" t="str">
        <f>IF($Q467=M467,IF(COUNTIF(M467:$P467,M467)&gt;$R466,M467,$Q467),M467)</f>
        <v/>
      </c>
      <c r="BU467" s="34" t="str">
        <f>IF($Q467=N467,IF(COUNTIF(N467:$P467,N467)&gt;$R466,N467,$Q467),N467)</f>
        <v/>
      </c>
      <c r="BV467" s="34" t="str">
        <f>IF($Q467=O467,IF(COUNTIF(O467:$P467,O467)&gt;$R466,O467,$Q467),O467)</f>
        <v/>
      </c>
      <c r="BW467" s="34" t="str">
        <f>IF($Q467=P467,IF(COUNTIF(P467:$P467,P467)&gt;$R466,P467,$Q467),P467)</f>
        <v/>
      </c>
      <c r="BX467" t="str">
        <f>IF(BX465&gt;0,BX465,BX466)</f>
        <v/>
      </c>
    </row>
    <row r="468" spans="1:76" ht="12.75" customHeight="1" x14ac:dyDescent="0.2">
      <c r="A468" s="347">
        <v>156</v>
      </c>
      <c r="B468" s="350"/>
      <c r="C468" s="344"/>
      <c r="D468" s="176" t="s">
        <v>38</v>
      </c>
      <c r="E468" s="252"/>
      <c r="F468" s="252"/>
      <c r="G468" s="252"/>
      <c r="H468" s="252"/>
      <c r="I468" s="252"/>
      <c r="J468" s="252"/>
      <c r="K468" s="252"/>
      <c r="L468" s="252"/>
      <c r="M468" s="175"/>
      <c r="N468" s="175"/>
      <c r="O468" s="175"/>
      <c r="P468" s="175"/>
      <c r="Q468" s="183" t="str">
        <f>IF(BK468="","",BX470)</f>
        <v/>
      </c>
      <c r="R468" s="172"/>
      <c r="S468" s="341" t="str">
        <f>IF((COUNTBLANK(E468:Q468)+COUNTBLANK(E469:Q469)+COUNTBLANK(E470:Q470))/3=COUNTBLANK(E468:Q468),"","Bitte alle drei Zeilen ausfüllen")</f>
        <v/>
      </c>
      <c r="W468">
        <f t="shared" ref="W468:AH468" si="820">IF(E468=4.5,E469,0)</f>
        <v>0</v>
      </c>
      <c r="X468">
        <f t="shared" si="820"/>
        <v>0</v>
      </c>
      <c r="Y468">
        <f t="shared" si="820"/>
        <v>0</v>
      </c>
      <c r="Z468">
        <f t="shared" si="820"/>
        <v>0</v>
      </c>
      <c r="AA468">
        <f t="shared" si="820"/>
        <v>0</v>
      </c>
      <c r="AB468">
        <f t="shared" si="820"/>
        <v>0</v>
      </c>
      <c r="AC468">
        <f t="shared" si="820"/>
        <v>0</v>
      </c>
      <c r="AD468">
        <f t="shared" si="820"/>
        <v>0</v>
      </c>
      <c r="AE468">
        <f t="shared" si="820"/>
        <v>0</v>
      </c>
      <c r="AF468">
        <f t="shared" si="820"/>
        <v>0</v>
      </c>
      <c r="AG468">
        <f t="shared" si="820"/>
        <v>0</v>
      </c>
      <c r="AH468">
        <f t="shared" si="820"/>
        <v>0</v>
      </c>
      <c r="AJ468">
        <f t="shared" ref="AJ468:AU468" si="821">IF(E468=4.5,1,0)</f>
        <v>0</v>
      </c>
      <c r="AK468">
        <f t="shared" si="821"/>
        <v>0</v>
      </c>
      <c r="AL468">
        <f t="shared" si="821"/>
        <v>0</v>
      </c>
      <c r="AM468">
        <f t="shared" si="821"/>
        <v>0</v>
      </c>
      <c r="AN468">
        <f t="shared" si="821"/>
        <v>0</v>
      </c>
      <c r="AO468">
        <f t="shared" si="821"/>
        <v>0</v>
      </c>
      <c r="AP468">
        <f t="shared" si="821"/>
        <v>0</v>
      </c>
      <c r="AQ468">
        <f t="shared" si="821"/>
        <v>0</v>
      </c>
      <c r="AR468">
        <f t="shared" si="821"/>
        <v>0</v>
      </c>
      <c r="AS468">
        <f t="shared" si="821"/>
        <v>0</v>
      </c>
      <c r="AT468">
        <f t="shared" si="821"/>
        <v>0</v>
      </c>
      <c r="AU468">
        <f t="shared" si="821"/>
        <v>0</v>
      </c>
      <c r="BK468" s="340" t="str">
        <f>IF(ISNA(HLOOKUP(MAX($AY469:$BJ469),$AY469:$BJ470,2,FALSE)),"",IF(R469&gt;0,IF(COUNTIF($AY469:$BJ469,MAX($AY469:$BJ469))&gt;1,HLOOKUP(MAX($AY469:$BJ469),$AY469:$BJ470,2),HLOOKUP(MAX($AY469:$BJ469),$AY469:$BJ470,2,FALSE)),""))</f>
        <v/>
      </c>
      <c r="BL468" s="34">
        <f>IF(E470="",0,IF($Q470=E470,IF(COUNTIF(E470:$P470,E470)&gt;$R469,E468,$Q468),E468))</f>
        <v>0</v>
      </c>
      <c r="BM468" s="34">
        <f>IF(F470="",0,IF($Q470=F470,IF(COUNTIF(F470:$P470,F470)&gt;$R469,F468,$Q468),F468))</f>
        <v>0</v>
      </c>
      <c r="BN468" s="34">
        <f>IF(G470="",0,IF($Q470=G470,IF(COUNTIF(G470:$P470,G470)&gt;$R469,G468,$Q468),G468))</f>
        <v>0</v>
      </c>
      <c r="BO468" s="34">
        <f>IF(H470="",0,IF($Q470=H470,IF(COUNTIF(H470:$P470,H470)&gt;$R469,H468,$Q468),H468))</f>
        <v>0</v>
      </c>
      <c r="BP468" s="34">
        <f>IF(I470="",0,IF($Q470=I470,IF(COUNTIF(I470:$P470,I470)&gt;$R469,I468,$Q468),I468))</f>
        <v>0</v>
      </c>
      <c r="BQ468" s="34">
        <f>IF(J470="",0,IF($Q470=J470,IF(COUNTIF(J470:$P470,J470)&gt;$R469,J468,$Q468),J468))</f>
        <v>0</v>
      </c>
      <c r="BR468" s="34">
        <f>IF(K470="",0,IF($Q470=K470,IF(COUNTIF(K470:$P470,K470)&gt;$R469,K468,$Q468),K468))</f>
        <v>0</v>
      </c>
      <c r="BS468" s="34">
        <f>IF(L470="",0,IF($Q470=L470,IF(COUNTIF(L470:$P470,L470)&gt;$R469,L468,$Q468),L468))</f>
        <v>0</v>
      </c>
      <c r="BT468" s="34">
        <f>IF(M470="",0,IF($Q470=M470,IF(COUNTIF(M470:$P470,M470)&gt;$R469,M468,$Q468),M468))</f>
        <v>0</v>
      </c>
      <c r="BU468" s="34">
        <f>IF(N470="",0,IF($Q470=N470,IF(COUNTIF(N470:$P470,N470)&gt;$R469,N468,$Q468),N468))</f>
        <v>0</v>
      </c>
      <c r="BV468" s="34">
        <f>IF(O470="",0,IF($Q470=O470,IF(COUNTIF(O470:$P470,O470)&gt;$R469,O468,$Q468),O468))</f>
        <v>0</v>
      </c>
      <c r="BW468" s="34">
        <f>IF(P470="",0,IF($Q470=P470,IF(COUNTIF(P470:$P470,P470)&gt;$R469,P468,$Q468),P468))</f>
        <v>0</v>
      </c>
      <c r="BX468">
        <f>IF(P468="",IF(O468="",IF(N468="",IF(M468="",IF(L468="",IF(K468="",IF(J468="",IF(I468="",H468,I468),J468),K468),L468),M468),N468),O468),P468)</f>
        <v>0</v>
      </c>
    </row>
    <row r="469" spans="1:76" ht="12.75" customHeight="1" x14ac:dyDescent="0.2">
      <c r="A469" s="348"/>
      <c r="B469" s="351"/>
      <c r="C469" s="345"/>
      <c r="D469" s="176" t="s">
        <v>42</v>
      </c>
      <c r="E469" s="252"/>
      <c r="F469" s="252"/>
      <c r="G469" s="252"/>
      <c r="H469" s="252"/>
      <c r="I469" s="252"/>
      <c r="J469" s="252"/>
      <c r="K469" s="252"/>
      <c r="L469" s="252"/>
      <c r="M469" s="175"/>
      <c r="N469" s="175"/>
      <c r="O469" s="175"/>
      <c r="P469" s="175"/>
      <c r="Q469" s="183"/>
      <c r="R469" s="35">
        <f>IF(R468&lt;15,0,IF(R468&lt;30,1,IF(R468&lt;45,2,3)))</f>
        <v>0</v>
      </c>
      <c r="S469" s="342"/>
      <c r="AY469" t="str">
        <f t="shared" ref="AY469:BJ469" si="822">IF(AY470="","",COUNTIF($E470:$P470,AY470))</f>
        <v/>
      </c>
      <c r="AZ469" t="str">
        <f t="shared" si="822"/>
        <v/>
      </c>
      <c r="BA469" t="str">
        <f t="shared" si="822"/>
        <v/>
      </c>
      <c r="BB469" t="str">
        <f t="shared" si="822"/>
        <v/>
      </c>
      <c r="BC469" t="str">
        <f t="shared" si="822"/>
        <v/>
      </c>
      <c r="BD469" t="str">
        <f t="shared" si="822"/>
        <v/>
      </c>
      <c r="BE469" t="str">
        <f t="shared" si="822"/>
        <v/>
      </c>
      <c r="BF469" t="str">
        <f t="shared" si="822"/>
        <v/>
      </c>
      <c r="BG469" t="str">
        <f t="shared" si="822"/>
        <v/>
      </c>
      <c r="BH469" t="str">
        <f t="shared" si="822"/>
        <v/>
      </c>
      <c r="BI469" t="str">
        <f t="shared" si="822"/>
        <v/>
      </c>
      <c r="BJ469" t="str">
        <f t="shared" si="822"/>
        <v/>
      </c>
      <c r="BK469" s="340"/>
      <c r="BL469" s="34">
        <f>IF($Q470=E470,IF(COUNTIF(E470:$P470,E470)&gt;$R469,E469,$Q469),E469)</f>
        <v>0</v>
      </c>
      <c r="BM469" s="34">
        <f>IF($Q470=F470,IF(COUNTIF(F470:$P470,F470)&gt;$R469,F469,$Q469),F469)</f>
        <v>0</v>
      </c>
      <c r="BN469" s="34">
        <f>IF($Q470=G470,IF(COUNTIF(G470:$P470,G470)&gt;$R469,G469,$Q469),G469)</f>
        <v>0</v>
      </c>
      <c r="BO469" s="34">
        <f>IF($Q470=H470,IF(COUNTIF(H470:$P470,H470)&gt;$R469,H469,$Q469),H469)</f>
        <v>0</v>
      </c>
      <c r="BP469" s="34">
        <f>IF($Q470=I470,IF(COUNTIF(I470:$P470,I470)&gt;$R469,I469,$Q469),I469)</f>
        <v>0</v>
      </c>
      <c r="BQ469" s="34">
        <f>IF($Q470=J470,IF(COUNTIF(J470:$P470,J470)&gt;$R469,J469,$Q469),J469)</f>
        <v>0</v>
      </c>
      <c r="BR469" s="34">
        <f>IF($Q470=K470,IF(COUNTIF(K470:$P470,K470)&gt;$R469,K469,$Q469),K469)</f>
        <v>0</v>
      </c>
      <c r="BS469" s="34">
        <f>IF($Q470=L470,IF(COUNTIF(L470:$P470,L470)&gt;$R469,L469,$Q469),L469)</f>
        <v>0</v>
      </c>
      <c r="BT469" s="34">
        <f>IF($Q470=M470,IF(COUNTIF(M470:$P470,M470)&gt;$R469,M469,$Q469),M469)</f>
        <v>0</v>
      </c>
      <c r="BU469" s="34">
        <f>IF($Q470=N470,IF(COUNTIF(N470:$P470,N470)&gt;$R469,N469,$Q469),N469)</f>
        <v>0</v>
      </c>
      <c r="BV469" s="34">
        <f>IF($Q470=O470,IF(COUNTIF(O470:$P470,O470)&gt;$R469,O469,$Q469),O469)</f>
        <v>0</v>
      </c>
      <c r="BW469" s="34">
        <f>IF($Q470=P470,IF(COUNTIF(P470:$P470,P470)&gt;$R469,P469,$Q469),P469)</f>
        <v>0</v>
      </c>
      <c r="BX469" t="str">
        <f>IF(BX468="",IF(G468="",IF(F468="",E468,F468),G468),"")</f>
        <v/>
      </c>
    </row>
    <row r="470" spans="1:76" ht="12.75" customHeight="1" x14ac:dyDescent="0.2">
      <c r="A470" s="349"/>
      <c r="B470" s="352"/>
      <c r="C470" s="346"/>
      <c r="D470" s="177" t="s">
        <v>44</v>
      </c>
      <c r="E470" s="252" t="str">
        <f t="shared" ref="E470:P470" si="823">IF(E468&gt;0,1,"")</f>
        <v/>
      </c>
      <c r="F470" s="252" t="str">
        <f t="shared" si="823"/>
        <v/>
      </c>
      <c r="G470" s="252" t="str">
        <f t="shared" si="823"/>
        <v/>
      </c>
      <c r="H470" s="252" t="str">
        <f t="shared" si="823"/>
        <v/>
      </c>
      <c r="I470" s="252" t="str">
        <f t="shared" si="823"/>
        <v/>
      </c>
      <c r="J470" s="252" t="str">
        <f t="shared" si="823"/>
        <v/>
      </c>
      <c r="K470" s="252" t="str">
        <f t="shared" si="823"/>
        <v/>
      </c>
      <c r="L470" s="252" t="str">
        <f t="shared" si="823"/>
        <v/>
      </c>
      <c r="M470" s="175" t="str">
        <f t="shared" si="823"/>
        <v/>
      </c>
      <c r="N470" s="175" t="str">
        <f t="shared" si="823"/>
        <v/>
      </c>
      <c r="O470" s="175" t="str">
        <f t="shared" si="823"/>
        <v/>
      </c>
      <c r="P470" s="175" t="str">
        <f t="shared" si="823"/>
        <v/>
      </c>
      <c r="Q470" s="184" t="str">
        <f>IF(BK468="","",BK468)</f>
        <v/>
      </c>
      <c r="R470" s="38" t="str">
        <f>IF(BK468="","",BK468)</f>
        <v/>
      </c>
      <c r="S470" s="343"/>
      <c r="AY470" t="str">
        <f>IF(E470="","",E470)</f>
        <v/>
      </c>
      <c r="AZ470" t="str">
        <f>IF(OR(E470=F470,COUNTIF($AY470:AY470,F470)&gt;0),"",F470)</f>
        <v/>
      </c>
      <c r="BA470" t="str">
        <f>IF(OR(F470=G470,COUNTIF($AY470:AZ470,G470)&gt;0),"",G470)</f>
        <v/>
      </c>
      <c r="BB470" t="str">
        <f>IF(OR(G470=H470,COUNTIF($AY470:BA470,H470)&gt;0),"",H470)</f>
        <v/>
      </c>
      <c r="BC470" t="str">
        <f>IF(OR(H470=I470,COUNTIF($AY470:BB470,I470)&gt;0),"",I470)</f>
        <v/>
      </c>
      <c r="BD470" t="str">
        <f>IF(OR(I470=J470,COUNTIF($AY470:BC470,J470)&gt;0),"",J470)</f>
        <v/>
      </c>
      <c r="BE470" t="str">
        <f>IF(OR(J470=K470,COUNTIF($AY470:BD470,K470)&gt;0),"",K470)</f>
        <v/>
      </c>
      <c r="BF470" t="str">
        <f>IF(OR(K470=L470,COUNTIF($AY470:BE470,L470)&gt;0),"",L470)</f>
        <v/>
      </c>
      <c r="BG470" t="str">
        <f>IF(OR(L470=M470,COUNTIF($AY470:BF470,M470)&gt;0),"",M470)</f>
        <v/>
      </c>
      <c r="BH470" t="str">
        <f>IF(OR(M470=N470,COUNTIF($AY470:BG470,N470)&gt;0),"",N470)</f>
        <v/>
      </c>
      <c r="BI470" t="str">
        <f>IF(OR(N470=O470,COUNTIF($AY470:BH470,O470)&gt;0),"",O470)</f>
        <v/>
      </c>
      <c r="BJ470" t="str">
        <f>IF(OR(O470=P470,COUNTIF($AY470:BI470,P470)&gt;0),"",P470)</f>
        <v/>
      </c>
      <c r="BK470" s="340"/>
      <c r="BL470" s="34" t="str">
        <f>IF($Q470=E470,IF(COUNTIF(E470:$P470,E470)&gt;$R469,E470,$Q470),E470)</f>
        <v/>
      </c>
      <c r="BM470" s="34" t="str">
        <f>IF($Q470=F470,IF(COUNTIF(F470:$P470,F470)&gt;$R469,F470,$Q470),F470)</f>
        <v/>
      </c>
      <c r="BN470" s="34" t="str">
        <f>IF($Q470=G470,IF(COUNTIF(G470:$P470,G470)&gt;$R469,G470,$Q470),G470)</f>
        <v/>
      </c>
      <c r="BO470" s="34" t="str">
        <f>IF($Q470=H470,IF(COUNTIF(H470:$P470,H470)&gt;$R469,H470,$Q470),H470)</f>
        <v/>
      </c>
      <c r="BP470" s="34" t="str">
        <f>IF($Q470=I470,IF(COUNTIF(I470:$P470,I470)&gt;$R469,I470,$Q470),I470)</f>
        <v/>
      </c>
      <c r="BQ470" s="34" t="str">
        <f>IF($Q470=J470,IF(COUNTIF(J470:$P470,J470)&gt;$R469,J470,$Q470),J470)</f>
        <v/>
      </c>
      <c r="BR470" s="34" t="str">
        <f>IF($Q470=K470,IF(COUNTIF(K470:$P470,K470)&gt;$R469,K470,$Q470),K470)</f>
        <v/>
      </c>
      <c r="BS470" s="34" t="str">
        <f>IF($Q470=L470,IF(COUNTIF(L470:$P470,L470)&gt;$R469,L470,$Q470),L470)</f>
        <v/>
      </c>
      <c r="BT470" s="34" t="str">
        <f>IF($Q470=M470,IF(COUNTIF(M470:$P470,M470)&gt;$R469,M470,$Q470),M470)</f>
        <v/>
      </c>
      <c r="BU470" s="34" t="str">
        <f>IF($Q470=N470,IF(COUNTIF(N470:$P470,N470)&gt;$R469,N470,$Q470),N470)</f>
        <v/>
      </c>
      <c r="BV470" s="34" t="str">
        <f>IF($Q470=O470,IF(COUNTIF(O470:$P470,O470)&gt;$R469,O470,$Q470),O470)</f>
        <v/>
      </c>
      <c r="BW470" s="34" t="str">
        <f>IF($Q470=P470,IF(COUNTIF(P470:$P470,P470)&gt;$R469,P470,$Q470),P470)</f>
        <v/>
      </c>
      <c r="BX470" t="str">
        <f>IF(BX468&gt;0,BX468,BX469)</f>
        <v/>
      </c>
    </row>
    <row r="471" spans="1:76" ht="12.75" customHeight="1" x14ac:dyDescent="0.2">
      <c r="A471" s="347">
        <v>157</v>
      </c>
      <c r="B471" s="350"/>
      <c r="C471" s="344"/>
      <c r="D471" s="176" t="s">
        <v>38</v>
      </c>
      <c r="E471" s="252"/>
      <c r="F471" s="252"/>
      <c r="G471" s="252"/>
      <c r="H471" s="252"/>
      <c r="I471" s="252"/>
      <c r="J471" s="252"/>
      <c r="K471" s="252"/>
      <c r="L471" s="252"/>
      <c r="M471" s="175"/>
      <c r="N471" s="175"/>
      <c r="O471" s="175"/>
      <c r="P471" s="175"/>
      <c r="Q471" s="183" t="str">
        <f>IF(BK471="","",BX473)</f>
        <v/>
      </c>
      <c r="R471" s="172"/>
      <c r="S471" s="341" t="str">
        <f>IF((COUNTBLANK(E471:Q471)+COUNTBLANK(E472:Q472)+COUNTBLANK(E473:Q473))/3=COUNTBLANK(E471:Q471),"","Bitte alle drei Zeilen ausfüllen")</f>
        <v/>
      </c>
      <c r="W471">
        <f t="shared" ref="W471:AH471" si="824">IF(E471=4.5,E472,0)</f>
        <v>0</v>
      </c>
      <c r="X471">
        <f t="shared" si="824"/>
        <v>0</v>
      </c>
      <c r="Y471">
        <f t="shared" si="824"/>
        <v>0</v>
      </c>
      <c r="Z471">
        <f t="shared" si="824"/>
        <v>0</v>
      </c>
      <c r="AA471">
        <f t="shared" si="824"/>
        <v>0</v>
      </c>
      <c r="AB471">
        <f t="shared" si="824"/>
        <v>0</v>
      </c>
      <c r="AC471">
        <f t="shared" si="824"/>
        <v>0</v>
      </c>
      <c r="AD471">
        <f t="shared" si="824"/>
        <v>0</v>
      </c>
      <c r="AE471">
        <f t="shared" si="824"/>
        <v>0</v>
      </c>
      <c r="AF471">
        <f t="shared" si="824"/>
        <v>0</v>
      </c>
      <c r="AG471">
        <f t="shared" si="824"/>
        <v>0</v>
      </c>
      <c r="AH471">
        <f t="shared" si="824"/>
        <v>0</v>
      </c>
      <c r="AJ471">
        <f t="shared" ref="AJ471:AU471" si="825">IF(E471=4.5,1,0)</f>
        <v>0</v>
      </c>
      <c r="AK471">
        <f t="shared" si="825"/>
        <v>0</v>
      </c>
      <c r="AL471">
        <f t="shared" si="825"/>
        <v>0</v>
      </c>
      <c r="AM471">
        <f t="shared" si="825"/>
        <v>0</v>
      </c>
      <c r="AN471">
        <f t="shared" si="825"/>
        <v>0</v>
      </c>
      <c r="AO471">
        <f t="shared" si="825"/>
        <v>0</v>
      </c>
      <c r="AP471">
        <f t="shared" si="825"/>
        <v>0</v>
      </c>
      <c r="AQ471">
        <f t="shared" si="825"/>
        <v>0</v>
      </c>
      <c r="AR471">
        <f t="shared" si="825"/>
        <v>0</v>
      </c>
      <c r="AS471">
        <f t="shared" si="825"/>
        <v>0</v>
      </c>
      <c r="AT471">
        <f t="shared" si="825"/>
        <v>0</v>
      </c>
      <c r="AU471">
        <f t="shared" si="825"/>
        <v>0</v>
      </c>
      <c r="BK471" s="340" t="str">
        <f>IF(ISNA(HLOOKUP(MAX($AY472:$BJ472),$AY472:$BJ473,2,FALSE)),"",IF(R472&gt;0,IF(COUNTIF($AY472:$BJ472,MAX($AY472:$BJ472))&gt;1,HLOOKUP(MAX($AY472:$BJ472),$AY472:$BJ473,2),HLOOKUP(MAX($AY472:$BJ472),$AY472:$BJ473,2,FALSE)),""))</f>
        <v/>
      </c>
      <c r="BL471" s="34">
        <f>IF(E473="",0,IF($Q473=E473,IF(COUNTIF(E473:$P473,E473)&gt;$R472,E471,$Q471),E471))</f>
        <v>0</v>
      </c>
      <c r="BM471" s="34">
        <f>IF(F473="",0,IF($Q473=F473,IF(COUNTIF(F473:$P473,F473)&gt;$R472,F471,$Q471),F471))</f>
        <v>0</v>
      </c>
      <c r="BN471" s="34">
        <f>IF(G473="",0,IF($Q473=G473,IF(COUNTIF(G473:$P473,G473)&gt;$R472,G471,$Q471),G471))</f>
        <v>0</v>
      </c>
      <c r="BO471" s="34">
        <f>IF(H473="",0,IF($Q473=H473,IF(COUNTIF(H473:$P473,H473)&gt;$R472,H471,$Q471),H471))</f>
        <v>0</v>
      </c>
      <c r="BP471" s="34">
        <f>IF(I473="",0,IF($Q473=I473,IF(COUNTIF(I473:$P473,I473)&gt;$R472,I471,$Q471),I471))</f>
        <v>0</v>
      </c>
      <c r="BQ471" s="34">
        <f>IF(J473="",0,IF($Q473=J473,IF(COUNTIF(J473:$P473,J473)&gt;$R472,J471,$Q471),J471))</f>
        <v>0</v>
      </c>
      <c r="BR471" s="34">
        <f>IF(K473="",0,IF($Q473=K473,IF(COUNTIF(K473:$P473,K473)&gt;$R472,K471,$Q471),K471))</f>
        <v>0</v>
      </c>
      <c r="BS471" s="34">
        <f>IF(L473="",0,IF($Q473=L473,IF(COUNTIF(L473:$P473,L473)&gt;$R472,L471,$Q471),L471))</f>
        <v>0</v>
      </c>
      <c r="BT471" s="34">
        <f>IF(M473="",0,IF($Q473=M473,IF(COUNTIF(M473:$P473,M473)&gt;$R472,M471,$Q471),M471))</f>
        <v>0</v>
      </c>
      <c r="BU471" s="34">
        <f>IF(N473="",0,IF($Q473=N473,IF(COUNTIF(N473:$P473,N473)&gt;$R472,N471,$Q471),N471))</f>
        <v>0</v>
      </c>
      <c r="BV471" s="34">
        <f>IF(O473="",0,IF($Q473=O473,IF(COUNTIF(O473:$P473,O473)&gt;$R472,O471,$Q471),O471))</f>
        <v>0</v>
      </c>
      <c r="BW471" s="34">
        <f>IF(P473="",0,IF($Q473=P473,IF(COUNTIF(P473:$P473,P473)&gt;$R472,P471,$Q471),P471))</f>
        <v>0</v>
      </c>
      <c r="BX471">
        <f>IF(P471="",IF(O471="",IF(N471="",IF(M471="",IF(L471="",IF(K471="",IF(J471="",IF(I471="",H471,I471),J471),K471),L471),M471),N471),O471),P471)</f>
        <v>0</v>
      </c>
    </row>
    <row r="472" spans="1:76" ht="12.75" customHeight="1" x14ac:dyDescent="0.2">
      <c r="A472" s="348"/>
      <c r="B472" s="351"/>
      <c r="C472" s="345"/>
      <c r="D472" s="176" t="s">
        <v>42</v>
      </c>
      <c r="E472" s="252"/>
      <c r="F472" s="252"/>
      <c r="G472" s="252"/>
      <c r="H472" s="252"/>
      <c r="I472" s="252"/>
      <c r="J472" s="252"/>
      <c r="K472" s="252"/>
      <c r="L472" s="252"/>
      <c r="M472" s="175"/>
      <c r="N472" s="175"/>
      <c r="O472" s="175"/>
      <c r="P472" s="175"/>
      <c r="Q472" s="183"/>
      <c r="R472" s="35">
        <f>IF(R471&lt;15,0,IF(R471&lt;30,1,IF(R471&lt;45,2,3)))</f>
        <v>0</v>
      </c>
      <c r="S472" s="342"/>
      <c r="AY472" t="str">
        <f t="shared" ref="AY472:BJ472" si="826">IF(AY473="","",COUNTIF($E473:$P473,AY473))</f>
        <v/>
      </c>
      <c r="AZ472" t="str">
        <f t="shared" si="826"/>
        <v/>
      </c>
      <c r="BA472" t="str">
        <f t="shared" si="826"/>
        <v/>
      </c>
      <c r="BB472" t="str">
        <f t="shared" si="826"/>
        <v/>
      </c>
      <c r="BC472" t="str">
        <f t="shared" si="826"/>
        <v/>
      </c>
      <c r="BD472" t="str">
        <f t="shared" si="826"/>
        <v/>
      </c>
      <c r="BE472" t="str">
        <f t="shared" si="826"/>
        <v/>
      </c>
      <c r="BF472" t="str">
        <f t="shared" si="826"/>
        <v/>
      </c>
      <c r="BG472" t="str">
        <f t="shared" si="826"/>
        <v/>
      </c>
      <c r="BH472" t="str">
        <f t="shared" si="826"/>
        <v/>
      </c>
      <c r="BI472" t="str">
        <f t="shared" si="826"/>
        <v/>
      </c>
      <c r="BJ472" t="str">
        <f t="shared" si="826"/>
        <v/>
      </c>
      <c r="BK472" s="340"/>
      <c r="BL472" s="34">
        <f>IF($Q473=E473,IF(COUNTIF(E473:$P473,E473)&gt;$R472,E472,$Q472),E472)</f>
        <v>0</v>
      </c>
      <c r="BM472" s="34">
        <f>IF($Q473=F473,IF(COUNTIF(F473:$P473,F473)&gt;$R472,F472,$Q472),F472)</f>
        <v>0</v>
      </c>
      <c r="BN472" s="34">
        <f>IF($Q473=G473,IF(COUNTIF(G473:$P473,G473)&gt;$R472,G472,$Q472),G472)</f>
        <v>0</v>
      </c>
      <c r="BO472" s="34">
        <f>IF($Q473=H473,IF(COUNTIF(H473:$P473,H473)&gt;$R472,H472,$Q472),H472)</f>
        <v>0</v>
      </c>
      <c r="BP472" s="34">
        <f>IF($Q473=I473,IF(COUNTIF(I473:$P473,I473)&gt;$R472,I472,$Q472),I472)</f>
        <v>0</v>
      </c>
      <c r="BQ472" s="34">
        <f>IF($Q473=J473,IF(COUNTIF(J473:$P473,J473)&gt;$R472,J472,$Q472),J472)</f>
        <v>0</v>
      </c>
      <c r="BR472" s="34">
        <f>IF($Q473=K473,IF(COUNTIF(K473:$P473,K473)&gt;$R472,K472,$Q472),K472)</f>
        <v>0</v>
      </c>
      <c r="BS472" s="34">
        <f>IF($Q473=L473,IF(COUNTIF(L473:$P473,L473)&gt;$R472,L472,$Q472),L472)</f>
        <v>0</v>
      </c>
      <c r="BT472" s="34">
        <f>IF($Q473=M473,IF(COUNTIF(M473:$P473,M473)&gt;$R472,M472,$Q472),M472)</f>
        <v>0</v>
      </c>
      <c r="BU472" s="34">
        <f>IF($Q473=N473,IF(COUNTIF(N473:$P473,N473)&gt;$R472,N472,$Q472),N472)</f>
        <v>0</v>
      </c>
      <c r="BV472" s="34">
        <f>IF($Q473=O473,IF(COUNTIF(O473:$P473,O473)&gt;$R472,O472,$Q472),O472)</f>
        <v>0</v>
      </c>
      <c r="BW472" s="34">
        <f>IF($Q473=P473,IF(COUNTIF(P473:$P473,P473)&gt;$R472,P472,$Q472),P472)</f>
        <v>0</v>
      </c>
      <c r="BX472" t="str">
        <f>IF(BX471="",IF(G471="",IF(F471="",E471,F471),G471),"")</f>
        <v/>
      </c>
    </row>
    <row r="473" spans="1:76" ht="12.75" customHeight="1" x14ac:dyDescent="0.2">
      <c r="A473" s="349"/>
      <c r="B473" s="352"/>
      <c r="C473" s="346"/>
      <c r="D473" s="177" t="s">
        <v>44</v>
      </c>
      <c r="E473" s="252" t="str">
        <f t="shared" ref="E473:P473" si="827">IF(E471&gt;0,1,"")</f>
        <v/>
      </c>
      <c r="F473" s="252" t="str">
        <f t="shared" si="827"/>
        <v/>
      </c>
      <c r="G473" s="252" t="str">
        <f t="shared" si="827"/>
        <v/>
      </c>
      <c r="H473" s="252" t="str">
        <f t="shared" si="827"/>
        <v/>
      </c>
      <c r="I473" s="252" t="str">
        <f t="shared" si="827"/>
        <v/>
      </c>
      <c r="J473" s="252" t="str">
        <f t="shared" si="827"/>
        <v/>
      </c>
      <c r="K473" s="252" t="str">
        <f t="shared" si="827"/>
        <v/>
      </c>
      <c r="L473" s="252" t="str">
        <f t="shared" si="827"/>
        <v/>
      </c>
      <c r="M473" s="175" t="str">
        <f t="shared" si="827"/>
        <v/>
      </c>
      <c r="N473" s="175" t="str">
        <f t="shared" si="827"/>
        <v/>
      </c>
      <c r="O473" s="175" t="str">
        <f t="shared" si="827"/>
        <v/>
      </c>
      <c r="P473" s="175" t="str">
        <f t="shared" si="827"/>
        <v/>
      </c>
      <c r="Q473" s="184" t="str">
        <f>IF(BK471="","",BK471)</f>
        <v/>
      </c>
      <c r="R473" s="38" t="str">
        <f>IF(BK471="","",BK471)</f>
        <v/>
      </c>
      <c r="S473" s="343"/>
      <c r="AY473" t="str">
        <f>IF(E473="","",E473)</f>
        <v/>
      </c>
      <c r="AZ473" t="str">
        <f>IF(OR(E473=F473,COUNTIF($AY473:AY473,F473)&gt;0),"",F473)</f>
        <v/>
      </c>
      <c r="BA473" t="str">
        <f>IF(OR(F473=G473,COUNTIF($AY473:AZ473,G473)&gt;0),"",G473)</f>
        <v/>
      </c>
      <c r="BB473" t="str">
        <f>IF(OR(G473=H473,COUNTIF($AY473:BA473,H473)&gt;0),"",H473)</f>
        <v/>
      </c>
      <c r="BC473" t="str">
        <f>IF(OR(H473=I473,COUNTIF($AY473:BB473,I473)&gt;0),"",I473)</f>
        <v/>
      </c>
      <c r="BD473" t="str">
        <f>IF(OR(I473=J473,COUNTIF($AY473:BC473,J473)&gt;0),"",J473)</f>
        <v/>
      </c>
      <c r="BE473" t="str">
        <f>IF(OR(J473=K473,COUNTIF($AY473:BD473,K473)&gt;0),"",K473)</f>
        <v/>
      </c>
      <c r="BF473" t="str">
        <f>IF(OR(K473=L473,COUNTIF($AY473:BE473,L473)&gt;0),"",L473)</f>
        <v/>
      </c>
      <c r="BG473" t="str">
        <f>IF(OR(L473=M473,COUNTIF($AY473:BF473,M473)&gt;0),"",M473)</f>
        <v/>
      </c>
      <c r="BH473" t="str">
        <f>IF(OR(M473=N473,COUNTIF($AY473:BG473,N473)&gt;0),"",N473)</f>
        <v/>
      </c>
      <c r="BI473" t="str">
        <f>IF(OR(N473=O473,COUNTIF($AY473:BH473,O473)&gt;0),"",O473)</f>
        <v/>
      </c>
      <c r="BJ473" t="str">
        <f>IF(OR(O473=P473,COUNTIF($AY473:BI473,P473)&gt;0),"",P473)</f>
        <v/>
      </c>
      <c r="BK473" s="340"/>
      <c r="BL473" s="34" t="str">
        <f>IF($Q473=E473,IF(COUNTIF(E473:$P473,E473)&gt;$R472,E473,$Q473),E473)</f>
        <v/>
      </c>
      <c r="BM473" s="34" t="str">
        <f>IF($Q473=F473,IF(COUNTIF(F473:$P473,F473)&gt;$R472,F473,$Q473),F473)</f>
        <v/>
      </c>
      <c r="BN473" s="34" t="str">
        <f>IF($Q473=G473,IF(COUNTIF(G473:$P473,G473)&gt;$R472,G473,$Q473),G473)</f>
        <v/>
      </c>
      <c r="BO473" s="34" t="str">
        <f>IF($Q473=H473,IF(COUNTIF(H473:$P473,H473)&gt;$R472,H473,$Q473),H473)</f>
        <v/>
      </c>
      <c r="BP473" s="34" t="str">
        <f>IF($Q473=I473,IF(COUNTIF(I473:$P473,I473)&gt;$R472,I473,$Q473),I473)</f>
        <v/>
      </c>
      <c r="BQ473" s="34" t="str">
        <f>IF($Q473=J473,IF(COUNTIF(J473:$P473,J473)&gt;$R472,J473,$Q473),J473)</f>
        <v/>
      </c>
      <c r="BR473" s="34" t="str">
        <f>IF($Q473=K473,IF(COUNTIF(K473:$P473,K473)&gt;$R472,K473,$Q473),K473)</f>
        <v/>
      </c>
      <c r="BS473" s="34" t="str">
        <f>IF($Q473=L473,IF(COUNTIF(L473:$P473,L473)&gt;$R472,L473,$Q473),L473)</f>
        <v/>
      </c>
      <c r="BT473" s="34" t="str">
        <f>IF($Q473=M473,IF(COUNTIF(M473:$P473,M473)&gt;$R472,M473,$Q473),M473)</f>
        <v/>
      </c>
      <c r="BU473" s="34" t="str">
        <f>IF($Q473=N473,IF(COUNTIF(N473:$P473,N473)&gt;$R472,N473,$Q473),N473)</f>
        <v/>
      </c>
      <c r="BV473" s="34" t="str">
        <f>IF($Q473=O473,IF(COUNTIF(O473:$P473,O473)&gt;$R472,O473,$Q473),O473)</f>
        <v/>
      </c>
      <c r="BW473" s="34" t="str">
        <f>IF($Q473=P473,IF(COUNTIF(P473:$P473,P473)&gt;$R472,P473,$Q473),P473)</f>
        <v/>
      </c>
      <c r="BX473" t="str">
        <f>IF(BX471&gt;0,BX471,BX472)</f>
        <v/>
      </c>
    </row>
    <row r="474" spans="1:76" ht="12.75" customHeight="1" x14ac:dyDescent="0.2">
      <c r="A474" s="347">
        <v>158</v>
      </c>
      <c r="B474" s="350"/>
      <c r="C474" s="344"/>
      <c r="D474" s="176" t="s">
        <v>38</v>
      </c>
      <c r="E474" s="252"/>
      <c r="F474" s="252"/>
      <c r="G474" s="252"/>
      <c r="H474" s="252"/>
      <c r="I474" s="252"/>
      <c r="J474" s="252"/>
      <c r="K474" s="252"/>
      <c r="L474" s="252"/>
      <c r="M474" s="175"/>
      <c r="N474" s="175"/>
      <c r="O474" s="175"/>
      <c r="P474" s="175"/>
      <c r="Q474" s="183" t="str">
        <f>IF(BK474="","",BX476)</f>
        <v/>
      </c>
      <c r="R474" s="172"/>
      <c r="S474" s="341" t="str">
        <f>IF((COUNTBLANK(E474:Q474)+COUNTBLANK(E475:Q475)+COUNTBLANK(E476:Q476))/3=COUNTBLANK(E474:Q474),"","Bitte alle drei Zeilen ausfüllen")</f>
        <v/>
      </c>
      <c r="W474">
        <f t="shared" ref="W474:AH474" si="828">IF(E474=4.5,E475,0)</f>
        <v>0</v>
      </c>
      <c r="X474">
        <f t="shared" si="828"/>
        <v>0</v>
      </c>
      <c r="Y474">
        <f t="shared" si="828"/>
        <v>0</v>
      </c>
      <c r="Z474">
        <f t="shared" si="828"/>
        <v>0</v>
      </c>
      <c r="AA474">
        <f t="shared" si="828"/>
        <v>0</v>
      </c>
      <c r="AB474">
        <f t="shared" si="828"/>
        <v>0</v>
      </c>
      <c r="AC474">
        <f t="shared" si="828"/>
        <v>0</v>
      </c>
      <c r="AD474">
        <f t="shared" si="828"/>
        <v>0</v>
      </c>
      <c r="AE474">
        <f t="shared" si="828"/>
        <v>0</v>
      </c>
      <c r="AF474">
        <f t="shared" si="828"/>
        <v>0</v>
      </c>
      <c r="AG474">
        <f t="shared" si="828"/>
        <v>0</v>
      </c>
      <c r="AH474">
        <f t="shared" si="828"/>
        <v>0</v>
      </c>
      <c r="AJ474">
        <f t="shared" ref="AJ474:AU474" si="829">IF(E474=4.5,1,0)</f>
        <v>0</v>
      </c>
      <c r="AK474">
        <f t="shared" si="829"/>
        <v>0</v>
      </c>
      <c r="AL474">
        <f t="shared" si="829"/>
        <v>0</v>
      </c>
      <c r="AM474">
        <f t="shared" si="829"/>
        <v>0</v>
      </c>
      <c r="AN474">
        <f t="shared" si="829"/>
        <v>0</v>
      </c>
      <c r="AO474">
        <f t="shared" si="829"/>
        <v>0</v>
      </c>
      <c r="AP474">
        <f t="shared" si="829"/>
        <v>0</v>
      </c>
      <c r="AQ474">
        <f t="shared" si="829"/>
        <v>0</v>
      </c>
      <c r="AR474">
        <f t="shared" si="829"/>
        <v>0</v>
      </c>
      <c r="AS474">
        <f t="shared" si="829"/>
        <v>0</v>
      </c>
      <c r="AT474">
        <f t="shared" si="829"/>
        <v>0</v>
      </c>
      <c r="AU474">
        <f t="shared" si="829"/>
        <v>0</v>
      </c>
      <c r="BK474" s="340" t="str">
        <f>IF(ISNA(HLOOKUP(MAX($AY475:$BJ475),$AY475:$BJ476,2,FALSE)),"",IF(R475&gt;0,IF(COUNTIF($AY475:$BJ475,MAX($AY475:$BJ475))&gt;1,HLOOKUP(MAX($AY475:$BJ475),$AY475:$BJ476,2),HLOOKUP(MAX($AY475:$BJ475),$AY475:$BJ476,2,FALSE)),""))</f>
        <v/>
      </c>
      <c r="BL474" s="34">
        <f>IF(E476="",0,IF($Q476=E476,IF(COUNTIF(E476:$P476,E476)&gt;$R475,E474,$Q474),E474))</f>
        <v>0</v>
      </c>
      <c r="BM474" s="34">
        <f>IF(F476="",0,IF($Q476=F476,IF(COUNTIF(F476:$P476,F476)&gt;$R475,F474,$Q474),F474))</f>
        <v>0</v>
      </c>
      <c r="BN474" s="34">
        <f>IF(G476="",0,IF($Q476=G476,IF(COUNTIF(G476:$P476,G476)&gt;$R475,G474,$Q474),G474))</f>
        <v>0</v>
      </c>
      <c r="BO474" s="34">
        <f>IF(H476="",0,IF($Q476=H476,IF(COUNTIF(H476:$P476,H476)&gt;$R475,H474,$Q474),H474))</f>
        <v>0</v>
      </c>
      <c r="BP474" s="34">
        <f>IF(I476="",0,IF($Q476=I476,IF(COUNTIF(I476:$P476,I476)&gt;$R475,I474,$Q474),I474))</f>
        <v>0</v>
      </c>
      <c r="BQ474" s="34">
        <f>IF(J476="",0,IF($Q476=J476,IF(COUNTIF(J476:$P476,J476)&gt;$R475,J474,$Q474),J474))</f>
        <v>0</v>
      </c>
      <c r="BR474" s="34">
        <f>IF(K476="",0,IF($Q476=K476,IF(COUNTIF(K476:$P476,K476)&gt;$R475,K474,$Q474),K474))</f>
        <v>0</v>
      </c>
      <c r="BS474" s="34">
        <f>IF(L476="",0,IF($Q476=L476,IF(COUNTIF(L476:$P476,L476)&gt;$R475,L474,$Q474),L474))</f>
        <v>0</v>
      </c>
      <c r="BT474" s="34">
        <f>IF(M476="",0,IF($Q476=M476,IF(COUNTIF(M476:$P476,M476)&gt;$R475,M474,$Q474),M474))</f>
        <v>0</v>
      </c>
      <c r="BU474" s="34">
        <f>IF(N476="",0,IF($Q476=N476,IF(COUNTIF(N476:$P476,N476)&gt;$R475,N474,$Q474),N474))</f>
        <v>0</v>
      </c>
      <c r="BV474" s="34">
        <f>IF(O476="",0,IF($Q476=O476,IF(COUNTIF(O476:$P476,O476)&gt;$R475,O474,$Q474),O474))</f>
        <v>0</v>
      </c>
      <c r="BW474" s="34">
        <f>IF(P476="",0,IF($Q476=P476,IF(COUNTIF(P476:$P476,P476)&gt;$R475,P474,$Q474),P474))</f>
        <v>0</v>
      </c>
      <c r="BX474">
        <f>IF(P474="",IF(O474="",IF(N474="",IF(M474="",IF(L474="",IF(K474="",IF(J474="",IF(I474="",H474,I474),J474),K474),L474),M474),N474),O474),P474)</f>
        <v>0</v>
      </c>
    </row>
    <row r="475" spans="1:76" ht="12.75" customHeight="1" x14ac:dyDescent="0.2">
      <c r="A475" s="348"/>
      <c r="B475" s="351"/>
      <c r="C475" s="345"/>
      <c r="D475" s="176" t="s">
        <v>42</v>
      </c>
      <c r="E475" s="252"/>
      <c r="F475" s="252"/>
      <c r="G475" s="252"/>
      <c r="H475" s="252"/>
      <c r="I475" s="252"/>
      <c r="J475" s="252"/>
      <c r="K475" s="252"/>
      <c r="L475" s="252"/>
      <c r="M475" s="175"/>
      <c r="N475" s="175"/>
      <c r="O475" s="175"/>
      <c r="P475" s="175"/>
      <c r="Q475" s="183"/>
      <c r="R475" s="35">
        <f>IF(R474&lt;15,0,IF(R474&lt;30,1,IF(R474&lt;45,2,3)))</f>
        <v>0</v>
      </c>
      <c r="S475" s="342"/>
      <c r="AY475" t="str">
        <f t="shared" ref="AY475:BJ475" si="830">IF(AY476="","",COUNTIF($E476:$P476,AY476))</f>
        <v/>
      </c>
      <c r="AZ475" t="str">
        <f t="shared" si="830"/>
        <v/>
      </c>
      <c r="BA475" t="str">
        <f t="shared" si="830"/>
        <v/>
      </c>
      <c r="BB475" t="str">
        <f t="shared" si="830"/>
        <v/>
      </c>
      <c r="BC475" t="str">
        <f t="shared" si="830"/>
        <v/>
      </c>
      <c r="BD475" t="str">
        <f t="shared" si="830"/>
        <v/>
      </c>
      <c r="BE475" t="str">
        <f t="shared" si="830"/>
        <v/>
      </c>
      <c r="BF475" t="str">
        <f t="shared" si="830"/>
        <v/>
      </c>
      <c r="BG475" t="str">
        <f t="shared" si="830"/>
        <v/>
      </c>
      <c r="BH475" t="str">
        <f t="shared" si="830"/>
        <v/>
      </c>
      <c r="BI475" t="str">
        <f t="shared" si="830"/>
        <v/>
      </c>
      <c r="BJ475" t="str">
        <f t="shared" si="830"/>
        <v/>
      </c>
      <c r="BK475" s="340"/>
      <c r="BL475" s="34">
        <f>IF($Q476=E476,IF(COUNTIF(E476:$P476,E476)&gt;$R475,E475,$Q475),E475)</f>
        <v>0</v>
      </c>
      <c r="BM475" s="34">
        <f>IF($Q476=F476,IF(COUNTIF(F476:$P476,F476)&gt;$R475,F475,$Q475),F475)</f>
        <v>0</v>
      </c>
      <c r="BN475" s="34">
        <f>IF($Q476=G476,IF(COUNTIF(G476:$P476,G476)&gt;$R475,G475,$Q475),G475)</f>
        <v>0</v>
      </c>
      <c r="BO475" s="34">
        <f>IF($Q476=H476,IF(COUNTIF(H476:$P476,H476)&gt;$R475,H475,$Q475),H475)</f>
        <v>0</v>
      </c>
      <c r="BP475" s="34">
        <f>IF($Q476=I476,IF(COUNTIF(I476:$P476,I476)&gt;$R475,I475,$Q475),I475)</f>
        <v>0</v>
      </c>
      <c r="BQ475" s="34">
        <f>IF($Q476=J476,IF(COUNTIF(J476:$P476,J476)&gt;$R475,J475,$Q475),J475)</f>
        <v>0</v>
      </c>
      <c r="BR475" s="34">
        <f>IF($Q476=K476,IF(COUNTIF(K476:$P476,K476)&gt;$R475,K475,$Q475),K475)</f>
        <v>0</v>
      </c>
      <c r="BS475" s="34">
        <f>IF($Q476=L476,IF(COUNTIF(L476:$P476,L476)&gt;$R475,L475,$Q475),L475)</f>
        <v>0</v>
      </c>
      <c r="BT475" s="34">
        <f>IF($Q476=M476,IF(COUNTIF(M476:$P476,M476)&gt;$R475,M475,$Q475),M475)</f>
        <v>0</v>
      </c>
      <c r="BU475" s="34">
        <f>IF($Q476=N476,IF(COUNTIF(N476:$P476,N476)&gt;$R475,N475,$Q475),N475)</f>
        <v>0</v>
      </c>
      <c r="BV475" s="34">
        <f>IF($Q476=O476,IF(COUNTIF(O476:$P476,O476)&gt;$R475,O475,$Q475),O475)</f>
        <v>0</v>
      </c>
      <c r="BW475" s="34">
        <f>IF($Q476=P476,IF(COUNTIF(P476:$P476,P476)&gt;$R475,P475,$Q475),P475)</f>
        <v>0</v>
      </c>
      <c r="BX475" t="str">
        <f>IF(BX474="",IF(G474="",IF(F474="",E474,F474),G474),"")</f>
        <v/>
      </c>
    </row>
    <row r="476" spans="1:76" ht="12.75" customHeight="1" x14ac:dyDescent="0.2">
      <c r="A476" s="349"/>
      <c r="B476" s="352"/>
      <c r="C476" s="346"/>
      <c r="D476" s="177" t="s">
        <v>44</v>
      </c>
      <c r="E476" s="252" t="str">
        <f t="shared" ref="E476:P476" si="831">IF(E474&gt;0,1,"")</f>
        <v/>
      </c>
      <c r="F476" s="252" t="str">
        <f t="shared" si="831"/>
        <v/>
      </c>
      <c r="G476" s="252" t="str">
        <f t="shared" si="831"/>
        <v/>
      </c>
      <c r="H476" s="252" t="str">
        <f t="shared" si="831"/>
        <v/>
      </c>
      <c r="I476" s="252" t="str">
        <f t="shared" si="831"/>
        <v/>
      </c>
      <c r="J476" s="252" t="str">
        <f t="shared" si="831"/>
        <v/>
      </c>
      <c r="K476" s="252" t="str">
        <f t="shared" si="831"/>
        <v/>
      </c>
      <c r="L476" s="252" t="str">
        <f t="shared" si="831"/>
        <v/>
      </c>
      <c r="M476" s="175" t="str">
        <f t="shared" si="831"/>
        <v/>
      </c>
      <c r="N476" s="175" t="str">
        <f t="shared" si="831"/>
        <v/>
      </c>
      <c r="O476" s="175" t="str">
        <f t="shared" si="831"/>
        <v/>
      </c>
      <c r="P476" s="175" t="str">
        <f t="shared" si="831"/>
        <v/>
      </c>
      <c r="Q476" s="184" t="str">
        <f>IF(BK474="","",BK474)</f>
        <v/>
      </c>
      <c r="R476" s="38" t="str">
        <f>IF(BK474="","",BK474)</f>
        <v/>
      </c>
      <c r="S476" s="343"/>
      <c r="AY476" t="str">
        <f>IF(E476="","",E476)</f>
        <v/>
      </c>
      <c r="AZ476" t="str">
        <f>IF(OR(E476=F476,COUNTIF($AY476:AY476,F476)&gt;0),"",F476)</f>
        <v/>
      </c>
      <c r="BA476" t="str">
        <f>IF(OR(F476=G476,COUNTIF($AY476:AZ476,G476)&gt;0),"",G476)</f>
        <v/>
      </c>
      <c r="BB476" t="str">
        <f>IF(OR(G476=H476,COUNTIF($AY476:BA476,H476)&gt;0),"",H476)</f>
        <v/>
      </c>
      <c r="BC476" t="str">
        <f>IF(OR(H476=I476,COUNTIF($AY476:BB476,I476)&gt;0),"",I476)</f>
        <v/>
      </c>
      <c r="BD476" t="str">
        <f>IF(OR(I476=J476,COUNTIF($AY476:BC476,J476)&gt;0),"",J476)</f>
        <v/>
      </c>
      <c r="BE476" t="str">
        <f>IF(OR(J476=K476,COUNTIF($AY476:BD476,K476)&gt;0),"",K476)</f>
        <v/>
      </c>
      <c r="BF476" t="str">
        <f>IF(OR(K476=L476,COUNTIF($AY476:BE476,L476)&gt;0),"",L476)</f>
        <v/>
      </c>
      <c r="BG476" t="str">
        <f>IF(OR(L476=M476,COUNTIF($AY476:BF476,M476)&gt;0),"",M476)</f>
        <v/>
      </c>
      <c r="BH476" t="str">
        <f>IF(OR(M476=N476,COUNTIF($AY476:BG476,N476)&gt;0),"",N476)</f>
        <v/>
      </c>
      <c r="BI476" t="str">
        <f>IF(OR(N476=O476,COUNTIF($AY476:BH476,O476)&gt;0),"",O476)</f>
        <v/>
      </c>
      <c r="BJ476" t="str">
        <f>IF(OR(O476=P476,COUNTIF($AY476:BI476,P476)&gt;0),"",P476)</f>
        <v/>
      </c>
      <c r="BK476" s="340"/>
      <c r="BL476" s="34" t="str">
        <f>IF($Q476=E476,IF(COUNTIF(E476:$P476,E476)&gt;$R475,E476,$Q476),E476)</f>
        <v/>
      </c>
      <c r="BM476" s="34" t="str">
        <f>IF($Q476=F476,IF(COUNTIF(F476:$P476,F476)&gt;$R475,F476,$Q476),F476)</f>
        <v/>
      </c>
      <c r="BN476" s="34" t="str">
        <f>IF($Q476=G476,IF(COUNTIF(G476:$P476,G476)&gt;$R475,G476,$Q476),G476)</f>
        <v/>
      </c>
      <c r="BO476" s="34" t="str">
        <f>IF($Q476=H476,IF(COUNTIF(H476:$P476,H476)&gt;$R475,H476,$Q476),H476)</f>
        <v/>
      </c>
      <c r="BP476" s="34" t="str">
        <f>IF($Q476=I476,IF(COUNTIF(I476:$P476,I476)&gt;$R475,I476,$Q476),I476)</f>
        <v/>
      </c>
      <c r="BQ476" s="34" t="str">
        <f>IF($Q476=J476,IF(COUNTIF(J476:$P476,J476)&gt;$R475,J476,$Q476),J476)</f>
        <v/>
      </c>
      <c r="BR476" s="34" t="str">
        <f>IF($Q476=K476,IF(COUNTIF(K476:$P476,K476)&gt;$R475,K476,$Q476),K476)</f>
        <v/>
      </c>
      <c r="BS476" s="34" t="str">
        <f>IF($Q476=L476,IF(COUNTIF(L476:$P476,L476)&gt;$R475,L476,$Q476),L476)</f>
        <v/>
      </c>
      <c r="BT476" s="34" t="str">
        <f>IF($Q476=M476,IF(COUNTIF(M476:$P476,M476)&gt;$R475,M476,$Q476),M476)</f>
        <v/>
      </c>
      <c r="BU476" s="34" t="str">
        <f>IF($Q476=N476,IF(COUNTIF(N476:$P476,N476)&gt;$R475,N476,$Q476),N476)</f>
        <v/>
      </c>
      <c r="BV476" s="34" t="str">
        <f>IF($Q476=O476,IF(COUNTIF(O476:$P476,O476)&gt;$R475,O476,$Q476),O476)</f>
        <v/>
      </c>
      <c r="BW476" s="34" t="str">
        <f>IF($Q476=P476,IF(COUNTIF(P476:$P476,P476)&gt;$R475,P476,$Q476),P476)</f>
        <v/>
      </c>
      <c r="BX476" t="str">
        <f>IF(BX474&gt;0,BX474,BX475)</f>
        <v/>
      </c>
    </row>
    <row r="477" spans="1:76" ht="12.75" customHeight="1" x14ac:dyDescent="0.2">
      <c r="A477" s="347">
        <v>159</v>
      </c>
      <c r="B477" s="350"/>
      <c r="C477" s="344"/>
      <c r="D477" s="176" t="s">
        <v>38</v>
      </c>
      <c r="E477" s="252"/>
      <c r="F477" s="252"/>
      <c r="G477" s="252"/>
      <c r="H477" s="252"/>
      <c r="I477" s="252"/>
      <c r="J477" s="252"/>
      <c r="K477" s="252"/>
      <c r="L477" s="252"/>
      <c r="M477" s="175"/>
      <c r="N477" s="175"/>
      <c r="O477" s="175"/>
      <c r="P477" s="175"/>
      <c r="Q477" s="183" t="str">
        <f>IF(BK477="","",BX479)</f>
        <v/>
      </c>
      <c r="R477" s="172"/>
      <c r="S477" s="341" t="str">
        <f>IF((COUNTBLANK(E477:Q477)+COUNTBLANK(E478:Q478)+COUNTBLANK(E479:Q479))/3=COUNTBLANK(E477:Q477),"","Bitte alle drei Zeilen ausfüllen")</f>
        <v/>
      </c>
      <c r="W477">
        <f t="shared" ref="W477:AH477" si="832">IF(E477=4.5,E478,0)</f>
        <v>0</v>
      </c>
      <c r="X477">
        <f t="shared" si="832"/>
        <v>0</v>
      </c>
      <c r="Y477">
        <f t="shared" si="832"/>
        <v>0</v>
      </c>
      <c r="Z477">
        <f t="shared" si="832"/>
        <v>0</v>
      </c>
      <c r="AA477">
        <f t="shared" si="832"/>
        <v>0</v>
      </c>
      <c r="AB477">
        <f t="shared" si="832"/>
        <v>0</v>
      </c>
      <c r="AC477">
        <f t="shared" si="832"/>
        <v>0</v>
      </c>
      <c r="AD477">
        <f t="shared" si="832"/>
        <v>0</v>
      </c>
      <c r="AE477">
        <f t="shared" si="832"/>
        <v>0</v>
      </c>
      <c r="AF477">
        <f t="shared" si="832"/>
        <v>0</v>
      </c>
      <c r="AG477">
        <f t="shared" si="832"/>
        <v>0</v>
      </c>
      <c r="AH477">
        <f t="shared" si="832"/>
        <v>0</v>
      </c>
      <c r="AJ477">
        <f t="shared" ref="AJ477:AU477" si="833">IF(E477=4.5,1,0)</f>
        <v>0</v>
      </c>
      <c r="AK477">
        <f t="shared" si="833"/>
        <v>0</v>
      </c>
      <c r="AL477">
        <f t="shared" si="833"/>
        <v>0</v>
      </c>
      <c r="AM477">
        <f t="shared" si="833"/>
        <v>0</v>
      </c>
      <c r="AN477">
        <f t="shared" si="833"/>
        <v>0</v>
      </c>
      <c r="AO477">
        <f t="shared" si="833"/>
        <v>0</v>
      </c>
      <c r="AP477">
        <f t="shared" si="833"/>
        <v>0</v>
      </c>
      <c r="AQ477">
        <f t="shared" si="833"/>
        <v>0</v>
      </c>
      <c r="AR477">
        <f t="shared" si="833"/>
        <v>0</v>
      </c>
      <c r="AS477">
        <f t="shared" si="833"/>
        <v>0</v>
      </c>
      <c r="AT477">
        <f t="shared" si="833"/>
        <v>0</v>
      </c>
      <c r="AU477">
        <f t="shared" si="833"/>
        <v>0</v>
      </c>
      <c r="BK477" s="340" t="str">
        <f>IF(ISNA(HLOOKUP(MAX($AY478:$BJ478),$AY478:$BJ479,2,FALSE)),"",IF(R478&gt;0,IF(COUNTIF($AY478:$BJ478,MAX($AY478:$BJ478))&gt;1,HLOOKUP(MAX($AY478:$BJ478),$AY478:$BJ479,2),HLOOKUP(MAX($AY478:$BJ478),$AY478:$BJ479,2,FALSE)),""))</f>
        <v/>
      </c>
      <c r="BL477" s="34">
        <f>IF(E479="",0,IF($Q479=E479,IF(COUNTIF(E479:$P479,E479)&gt;$R478,E477,$Q477),E477))</f>
        <v>0</v>
      </c>
      <c r="BM477" s="34">
        <f>IF(F479="",0,IF($Q479=F479,IF(COUNTIF(F479:$P479,F479)&gt;$R478,F477,$Q477),F477))</f>
        <v>0</v>
      </c>
      <c r="BN477" s="34">
        <f>IF(G479="",0,IF($Q479=G479,IF(COUNTIF(G479:$P479,G479)&gt;$R478,G477,$Q477),G477))</f>
        <v>0</v>
      </c>
      <c r="BO477" s="34">
        <f>IF(H479="",0,IF($Q479=H479,IF(COUNTIF(H479:$P479,H479)&gt;$R478,H477,$Q477),H477))</f>
        <v>0</v>
      </c>
      <c r="BP477" s="34">
        <f>IF(I479="",0,IF($Q479=I479,IF(COUNTIF(I479:$P479,I479)&gt;$R478,I477,$Q477),I477))</f>
        <v>0</v>
      </c>
      <c r="BQ477" s="34">
        <f>IF(J479="",0,IF($Q479=J479,IF(COUNTIF(J479:$P479,J479)&gt;$R478,J477,$Q477),J477))</f>
        <v>0</v>
      </c>
      <c r="BR477" s="34">
        <f>IF(K479="",0,IF($Q479=K479,IF(COUNTIF(K479:$P479,K479)&gt;$R478,K477,$Q477),K477))</f>
        <v>0</v>
      </c>
      <c r="BS477" s="34">
        <f>IF(L479="",0,IF($Q479=L479,IF(COUNTIF(L479:$P479,L479)&gt;$R478,L477,$Q477),L477))</f>
        <v>0</v>
      </c>
      <c r="BT477" s="34">
        <f>IF(M479="",0,IF($Q479=M479,IF(COUNTIF(M479:$P479,M479)&gt;$R478,M477,$Q477),M477))</f>
        <v>0</v>
      </c>
      <c r="BU477" s="34">
        <f>IF(N479="",0,IF($Q479=N479,IF(COUNTIF(N479:$P479,N479)&gt;$R478,N477,$Q477),N477))</f>
        <v>0</v>
      </c>
      <c r="BV477" s="34">
        <f>IF(O479="",0,IF($Q479=O479,IF(COUNTIF(O479:$P479,O479)&gt;$R478,O477,$Q477),O477))</f>
        <v>0</v>
      </c>
      <c r="BW477" s="34">
        <f>IF(P479="",0,IF($Q479=P479,IF(COUNTIF(P479:$P479,P479)&gt;$R478,P477,$Q477),P477))</f>
        <v>0</v>
      </c>
      <c r="BX477">
        <f>IF(P477="",IF(O477="",IF(N477="",IF(M477="",IF(L477="",IF(K477="",IF(J477="",IF(I477="",H477,I477),J477),K477),L477),M477),N477),O477),P477)</f>
        <v>0</v>
      </c>
    </row>
    <row r="478" spans="1:76" ht="12.75" customHeight="1" x14ac:dyDescent="0.2">
      <c r="A478" s="348"/>
      <c r="B478" s="351"/>
      <c r="C478" s="345"/>
      <c r="D478" s="176" t="s">
        <v>42</v>
      </c>
      <c r="E478" s="252"/>
      <c r="F478" s="252"/>
      <c r="G478" s="252"/>
      <c r="H478" s="252"/>
      <c r="I478" s="252"/>
      <c r="J478" s="252"/>
      <c r="K478" s="252"/>
      <c r="L478" s="252"/>
      <c r="M478" s="175"/>
      <c r="N478" s="175"/>
      <c r="O478" s="175"/>
      <c r="P478" s="175"/>
      <c r="Q478" s="183"/>
      <c r="R478" s="35">
        <f>IF(R477&lt;15,0,IF(R477&lt;30,1,IF(R477&lt;45,2,3)))</f>
        <v>0</v>
      </c>
      <c r="S478" s="342"/>
      <c r="AY478" t="str">
        <f t="shared" ref="AY478:BJ478" si="834">IF(AY479="","",COUNTIF($E479:$P479,AY479))</f>
        <v/>
      </c>
      <c r="AZ478" t="str">
        <f t="shared" si="834"/>
        <v/>
      </c>
      <c r="BA478" t="str">
        <f t="shared" si="834"/>
        <v/>
      </c>
      <c r="BB478" t="str">
        <f t="shared" si="834"/>
        <v/>
      </c>
      <c r="BC478" t="str">
        <f t="shared" si="834"/>
        <v/>
      </c>
      <c r="BD478" t="str">
        <f t="shared" si="834"/>
        <v/>
      </c>
      <c r="BE478" t="str">
        <f t="shared" si="834"/>
        <v/>
      </c>
      <c r="BF478" t="str">
        <f t="shared" si="834"/>
        <v/>
      </c>
      <c r="BG478" t="str">
        <f t="shared" si="834"/>
        <v/>
      </c>
      <c r="BH478" t="str">
        <f t="shared" si="834"/>
        <v/>
      </c>
      <c r="BI478" t="str">
        <f t="shared" si="834"/>
        <v/>
      </c>
      <c r="BJ478" t="str">
        <f t="shared" si="834"/>
        <v/>
      </c>
      <c r="BK478" s="340"/>
      <c r="BL478" s="34">
        <f>IF($Q479=E479,IF(COUNTIF(E479:$P479,E479)&gt;$R478,E478,$Q478),E478)</f>
        <v>0</v>
      </c>
      <c r="BM478" s="34">
        <f>IF($Q479=F479,IF(COUNTIF(F479:$P479,F479)&gt;$R478,F478,$Q478),F478)</f>
        <v>0</v>
      </c>
      <c r="BN478" s="34">
        <f>IF($Q479=G479,IF(COUNTIF(G479:$P479,G479)&gt;$R478,G478,$Q478),G478)</f>
        <v>0</v>
      </c>
      <c r="BO478" s="34">
        <f>IF($Q479=H479,IF(COUNTIF(H479:$P479,H479)&gt;$R478,H478,$Q478),H478)</f>
        <v>0</v>
      </c>
      <c r="BP478" s="34">
        <f>IF($Q479=I479,IF(COUNTIF(I479:$P479,I479)&gt;$R478,I478,$Q478),I478)</f>
        <v>0</v>
      </c>
      <c r="BQ478" s="34">
        <f>IF($Q479=J479,IF(COUNTIF(J479:$P479,J479)&gt;$R478,J478,$Q478),J478)</f>
        <v>0</v>
      </c>
      <c r="BR478" s="34">
        <f>IF($Q479=K479,IF(COUNTIF(K479:$P479,K479)&gt;$R478,K478,$Q478),K478)</f>
        <v>0</v>
      </c>
      <c r="BS478" s="34">
        <f>IF($Q479=L479,IF(COUNTIF(L479:$P479,L479)&gt;$R478,L478,$Q478),L478)</f>
        <v>0</v>
      </c>
      <c r="BT478" s="34">
        <f>IF($Q479=M479,IF(COUNTIF(M479:$P479,M479)&gt;$R478,M478,$Q478),M478)</f>
        <v>0</v>
      </c>
      <c r="BU478" s="34">
        <f>IF($Q479=N479,IF(COUNTIF(N479:$P479,N479)&gt;$R478,N478,$Q478),N478)</f>
        <v>0</v>
      </c>
      <c r="BV478" s="34">
        <f>IF($Q479=O479,IF(COUNTIF(O479:$P479,O479)&gt;$R478,O478,$Q478),O478)</f>
        <v>0</v>
      </c>
      <c r="BW478" s="34">
        <f>IF($Q479=P479,IF(COUNTIF(P479:$P479,P479)&gt;$R478,P478,$Q478),P478)</f>
        <v>0</v>
      </c>
      <c r="BX478" t="str">
        <f>IF(BX477="",IF(G477="",IF(F477="",E477,F477),G477),"")</f>
        <v/>
      </c>
    </row>
    <row r="479" spans="1:76" ht="12.75" customHeight="1" x14ac:dyDescent="0.2">
      <c r="A479" s="349"/>
      <c r="B479" s="352"/>
      <c r="C479" s="346"/>
      <c r="D479" s="177" t="s">
        <v>44</v>
      </c>
      <c r="E479" s="252" t="str">
        <f t="shared" ref="E479:P479" si="835">IF(E477&gt;0,1,"")</f>
        <v/>
      </c>
      <c r="F479" s="252" t="str">
        <f t="shared" si="835"/>
        <v/>
      </c>
      <c r="G479" s="252" t="str">
        <f t="shared" si="835"/>
        <v/>
      </c>
      <c r="H479" s="252" t="str">
        <f t="shared" si="835"/>
        <v/>
      </c>
      <c r="I479" s="252" t="str">
        <f t="shared" si="835"/>
        <v/>
      </c>
      <c r="J479" s="252" t="str">
        <f t="shared" si="835"/>
        <v/>
      </c>
      <c r="K479" s="252" t="str">
        <f t="shared" si="835"/>
        <v/>
      </c>
      <c r="L479" s="252" t="str">
        <f t="shared" si="835"/>
        <v/>
      </c>
      <c r="M479" s="175" t="str">
        <f t="shared" si="835"/>
        <v/>
      </c>
      <c r="N479" s="175" t="str">
        <f t="shared" si="835"/>
        <v/>
      </c>
      <c r="O479" s="175" t="str">
        <f t="shared" si="835"/>
        <v/>
      </c>
      <c r="P479" s="175" t="str">
        <f t="shared" si="835"/>
        <v/>
      </c>
      <c r="Q479" s="184" t="str">
        <f>IF(BK477="","",BK477)</f>
        <v/>
      </c>
      <c r="R479" s="38" t="str">
        <f>IF(BK477="","",BK477)</f>
        <v/>
      </c>
      <c r="S479" s="343"/>
      <c r="AY479" t="str">
        <f>IF(E479="","",E479)</f>
        <v/>
      </c>
      <c r="AZ479" t="str">
        <f>IF(OR(E479=F479,COUNTIF($AY479:AY479,F479)&gt;0),"",F479)</f>
        <v/>
      </c>
      <c r="BA479" t="str">
        <f>IF(OR(F479=G479,COUNTIF($AY479:AZ479,G479)&gt;0),"",G479)</f>
        <v/>
      </c>
      <c r="BB479" t="str">
        <f>IF(OR(G479=H479,COUNTIF($AY479:BA479,H479)&gt;0),"",H479)</f>
        <v/>
      </c>
      <c r="BC479" t="str">
        <f>IF(OR(H479=I479,COUNTIF($AY479:BB479,I479)&gt;0),"",I479)</f>
        <v/>
      </c>
      <c r="BD479" t="str">
        <f>IF(OR(I479=J479,COUNTIF($AY479:BC479,J479)&gt;0),"",J479)</f>
        <v/>
      </c>
      <c r="BE479" t="str">
        <f>IF(OR(J479=K479,COUNTIF($AY479:BD479,K479)&gt;0),"",K479)</f>
        <v/>
      </c>
      <c r="BF479" t="str">
        <f>IF(OR(K479=L479,COUNTIF($AY479:BE479,L479)&gt;0),"",L479)</f>
        <v/>
      </c>
      <c r="BG479" t="str">
        <f>IF(OR(L479=M479,COUNTIF($AY479:BF479,M479)&gt;0),"",M479)</f>
        <v/>
      </c>
      <c r="BH479" t="str">
        <f>IF(OR(M479=N479,COUNTIF($AY479:BG479,N479)&gt;0),"",N479)</f>
        <v/>
      </c>
      <c r="BI479" t="str">
        <f>IF(OR(N479=O479,COUNTIF($AY479:BH479,O479)&gt;0),"",O479)</f>
        <v/>
      </c>
      <c r="BJ479" t="str">
        <f>IF(OR(O479=P479,COUNTIF($AY479:BI479,P479)&gt;0),"",P479)</f>
        <v/>
      </c>
      <c r="BK479" s="340"/>
      <c r="BL479" s="34" t="str">
        <f>IF($Q479=E479,IF(COUNTIF(E479:$P479,E479)&gt;$R478,E479,$Q479),E479)</f>
        <v/>
      </c>
      <c r="BM479" s="34" t="str">
        <f>IF($Q479=F479,IF(COUNTIF(F479:$P479,F479)&gt;$R478,F479,$Q479),F479)</f>
        <v/>
      </c>
      <c r="BN479" s="34" t="str">
        <f>IF($Q479=G479,IF(COUNTIF(G479:$P479,G479)&gt;$R478,G479,$Q479),G479)</f>
        <v/>
      </c>
      <c r="BO479" s="34" t="str">
        <f>IF($Q479=H479,IF(COUNTIF(H479:$P479,H479)&gt;$R478,H479,$Q479),H479)</f>
        <v/>
      </c>
      <c r="BP479" s="34" t="str">
        <f>IF($Q479=I479,IF(COUNTIF(I479:$P479,I479)&gt;$R478,I479,$Q479),I479)</f>
        <v/>
      </c>
      <c r="BQ479" s="34" t="str">
        <f>IF($Q479=J479,IF(COUNTIF(J479:$P479,J479)&gt;$R478,J479,$Q479),J479)</f>
        <v/>
      </c>
      <c r="BR479" s="34" t="str">
        <f>IF($Q479=K479,IF(COUNTIF(K479:$P479,K479)&gt;$R478,K479,$Q479),K479)</f>
        <v/>
      </c>
      <c r="BS479" s="34" t="str">
        <f>IF($Q479=L479,IF(COUNTIF(L479:$P479,L479)&gt;$R478,L479,$Q479),L479)</f>
        <v/>
      </c>
      <c r="BT479" s="34" t="str">
        <f>IF($Q479=M479,IF(COUNTIF(M479:$P479,M479)&gt;$R478,M479,$Q479),M479)</f>
        <v/>
      </c>
      <c r="BU479" s="34" t="str">
        <f>IF($Q479=N479,IF(COUNTIF(N479:$P479,N479)&gt;$R478,N479,$Q479),N479)</f>
        <v/>
      </c>
      <c r="BV479" s="34" t="str">
        <f>IF($Q479=O479,IF(COUNTIF(O479:$P479,O479)&gt;$R478,O479,$Q479),O479)</f>
        <v/>
      </c>
      <c r="BW479" s="34" t="str">
        <f>IF($Q479=P479,IF(COUNTIF(P479:$P479,P479)&gt;$R478,P479,$Q479),P479)</f>
        <v/>
      </c>
      <c r="BX479" t="str">
        <f>IF(BX477&gt;0,BX477,BX478)</f>
        <v/>
      </c>
    </row>
    <row r="480" spans="1:76" ht="12.75" customHeight="1" x14ac:dyDescent="0.2">
      <c r="A480" s="347">
        <v>160</v>
      </c>
      <c r="B480" s="350"/>
      <c r="C480" s="344"/>
      <c r="D480" s="176" t="s">
        <v>38</v>
      </c>
      <c r="E480" s="252"/>
      <c r="F480" s="252"/>
      <c r="G480" s="252"/>
      <c r="H480" s="252"/>
      <c r="I480" s="252"/>
      <c r="J480" s="252"/>
      <c r="K480" s="252"/>
      <c r="L480" s="252"/>
      <c r="M480" s="175"/>
      <c r="N480" s="175"/>
      <c r="O480" s="175"/>
      <c r="P480" s="175"/>
      <c r="Q480" s="183" t="str">
        <f>IF(BK480="","",BX482)</f>
        <v/>
      </c>
      <c r="R480" s="172"/>
      <c r="S480" s="341" t="str">
        <f>IF((COUNTBLANK(E480:Q480)+COUNTBLANK(E481:Q481)+COUNTBLANK(E482:Q482))/3=COUNTBLANK(E480:Q480),"","Bitte alle drei Zeilen ausfüllen")</f>
        <v/>
      </c>
      <c r="W480">
        <f t="shared" ref="W480:AH480" si="836">IF(E480=4.5,E481,0)</f>
        <v>0</v>
      </c>
      <c r="X480">
        <f t="shared" si="836"/>
        <v>0</v>
      </c>
      <c r="Y480">
        <f t="shared" si="836"/>
        <v>0</v>
      </c>
      <c r="Z480">
        <f t="shared" si="836"/>
        <v>0</v>
      </c>
      <c r="AA480">
        <f t="shared" si="836"/>
        <v>0</v>
      </c>
      <c r="AB480">
        <f t="shared" si="836"/>
        <v>0</v>
      </c>
      <c r="AC480">
        <f t="shared" si="836"/>
        <v>0</v>
      </c>
      <c r="AD480">
        <f t="shared" si="836"/>
        <v>0</v>
      </c>
      <c r="AE480">
        <f t="shared" si="836"/>
        <v>0</v>
      </c>
      <c r="AF480">
        <f t="shared" si="836"/>
        <v>0</v>
      </c>
      <c r="AG480">
        <f t="shared" si="836"/>
        <v>0</v>
      </c>
      <c r="AH480">
        <f t="shared" si="836"/>
        <v>0</v>
      </c>
      <c r="AJ480">
        <f t="shared" ref="AJ480:AU480" si="837">IF(E480=4.5,1,0)</f>
        <v>0</v>
      </c>
      <c r="AK480">
        <f t="shared" si="837"/>
        <v>0</v>
      </c>
      <c r="AL480">
        <f t="shared" si="837"/>
        <v>0</v>
      </c>
      <c r="AM480">
        <f t="shared" si="837"/>
        <v>0</v>
      </c>
      <c r="AN480">
        <f t="shared" si="837"/>
        <v>0</v>
      </c>
      <c r="AO480">
        <f t="shared" si="837"/>
        <v>0</v>
      </c>
      <c r="AP480">
        <f t="shared" si="837"/>
        <v>0</v>
      </c>
      <c r="AQ480">
        <f t="shared" si="837"/>
        <v>0</v>
      </c>
      <c r="AR480">
        <f t="shared" si="837"/>
        <v>0</v>
      </c>
      <c r="AS480">
        <f t="shared" si="837"/>
        <v>0</v>
      </c>
      <c r="AT480">
        <f t="shared" si="837"/>
        <v>0</v>
      </c>
      <c r="AU480">
        <f t="shared" si="837"/>
        <v>0</v>
      </c>
      <c r="BK480" s="340" t="str">
        <f>IF(ISNA(HLOOKUP(MAX($AY481:$BJ481),$AY481:$BJ482,2,FALSE)),"",IF(R481&gt;0,IF(COUNTIF($AY481:$BJ481,MAX($AY481:$BJ481))&gt;1,HLOOKUP(MAX($AY481:$BJ481),$AY481:$BJ482,2),HLOOKUP(MAX($AY481:$BJ481),$AY481:$BJ482,2,FALSE)),""))</f>
        <v/>
      </c>
      <c r="BL480" s="34">
        <f>IF(E482="",0,IF($Q482=E482,IF(COUNTIF(E482:$P482,E482)&gt;$R481,E480,$Q480),E480))</f>
        <v>0</v>
      </c>
      <c r="BM480" s="34">
        <f>IF(F482="",0,IF($Q482=F482,IF(COUNTIF(F482:$P482,F482)&gt;$R481,F480,$Q480),F480))</f>
        <v>0</v>
      </c>
      <c r="BN480" s="34">
        <f>IF(G482="",0,IF($Q482=G482,IF(COUNTIF(G482:$P482,G482)&gt;$R481,G480,$Q480),G480))</f>
        <v>0</v>
      </c>
      <c r="BO480" s="34">
        <f>IF(H482="",0,IF($Q482=H482,IF(COUNTIF(H482:$P482,H482)&gt;$R481,H480,$Q480),H480))</f>
        <v>0</v>
      </c>
      <c r="BP480" s="34">
        <f>IF(I482="",0,IF($Q482=I482,IF(COUNTIF(I482:$P482,I482)&gt;$R481,I480,$Q480),I480))</f>
        <v>0</v>
      </c>
      <c r="BQ480" s="34">
        <f>IF(J482="",0,IF($Q482=J482,IF(COUNTIF(J482:$P482,J482)&gt;$R481,J480,$Q480),J480))</f>
        <v>0</v>
      </c>
      <c r="BR480" s="34">
        <f>IF(K482="",0,IF($Q482=K482,IF(COUNTIF(K482:$P482,K482)&gt;$R481,K480,$Q480),K480))</f>
        <v>0</v>
      </c>
      <c r="BS480" s="34">
        <f>IF(L482="",0,IF($Q482=L482,IF(COUNTIF(L482:$P482,L482)&gt;$R481,L480,$Q480),L480))</f>
        <v>0</v>
      </c>
      <c r="BT480" s="34">
        <f>IF(M482="",0,IF($Q482=M482,IF(COUNTIF(M482:$P482,M482)&gt;$R481,M480,$Q480),M480))</f>
        <v>0</v>
      </c>
      <c r="BU480" s="34">
        <f>IF(N482="",0,IF($Q482=N482,IF(COUNTIF(N482:$P482,N482)&gt;$R481,N480,$Q480),N480))</f>
        <v>0</v>
      </c>
      <c r="BV480" s="34">
        <f>IF(O482="",0,IF($Q482=O482,IF(COUNTIF(O482:$P482,O482)&gt;$R481,O480,$Q480),O480))</f>
        <v>0</v>
      </c>
      <c r="BW480" s="34">
        <f>IF(P482="",0,IF($Q482=P482,IF(COUNTIF(P482:$P482,P482)&gt;$R481,P480,$Q480),P480))</f>
        <v>0</v>
      </c>
      <c r="BX480">
        <f>IF(P480="",IF(O480="",IF(N480="",IF(M480="",IF(L480="",IF(K480="",IF(J480="",IF(I480="",H480,I480),J480),K480),L480),M480),N480),O480),P480)</f>
        <v>0</v>
      </c>
    </row>
    <row r="481" spans="1:76" ht="12.75" customHeight="1" x14ac:dyDescent="0.2">
      <c r="A481" s="348"/>
      <c r="B481" s="351"/>
      <c r="C481" s="345"/>
      <c r="D481" s="176" t="s">
        <v>42</v>
      </c>
      <c r="E481" s="252"/>
      <c r="F481" s="252"/>
      <c r="G481" s="252"/>
      <c r="H481" s="252"/>
      <c r="I481" s="252"/>
      <c r="J481" s="252"/>
      <c r="K481" s="252"/>
      <c r="L481" s="252"/>
      <c r="M481" s="175"/>
      <c r="N481" s="175"/>
      <c r="O481" s="175"/>
      <c r="P481" s="175"/>
      <c r="Q481" s="183"/>
      <c r="R481" s="35">
        <f>IF(R480&lt;15,0,IF(R480&lt;30,1,IF(R480&lt;45,2,3)))</f>
        <v>0</v>
      </c>
      <c r="S481" s="342"/>
      <c r="AY481" t="str">
        <f t="shared" ref="AY481:BJ481" si="838">IF(AY482="","",COUNTIF($E482:$P482,AY482))</f>
        <v/>
      </c>
      <c r="AZ481" t="str">
        <f t="shared" si="838"/>
        <v/>
      </c>
      <c r="BA481" t="str">
        <f t="shared" si="838"/>
        <v/>
      </c>
      <c r="BB481" t="str">
        <f t="shared" si="838"/>
        <v/>
      </c>
      <c r="BC481" t="str">
        <f t="shared" si="838"/>
        <v/>
      </c>
      <c r="BD481" t="str">
        <f t="shared" si="838"/>
        <v/>
      </c>
      <c r="BE481" t="str">
        <f t="shared" si="838"/>
        <v/>
      </c>
      <c r="BF481" t="str">
        <f t="shared" si="838"/>
        <v/>
      </c>
      <c r="BG481" t="str">
        <f t="shared" si="838"/>
        <v/>
      </c>
      <c r="BH481" t="str">
        <f t="shared" si="838"/>
        <v/>
      </c>
      <c r="BI481" t="str">
        <f t="shared" si="838"/>
        <v/>
      </c>
      <c r="BJ481" t="str">
        <f t="shared" si="838"/>
        <v/>
      </c>
      <c r="BK481" s="340"/>
      <c r="BL481" s="34">
        <f>IF($Q482=E482,IF(COUNTIF(E482:$P482,E482)&gt;$R481,E481,$Q481),E481)</f>
        <v>0</v>
      </c>
      <c r="BM481" s="34">
        <f>IF($Q482=F482,IF(COUNTIF(F482:$P482,F482)&gt;$R481,F481,$Q481),F481)</f>
        <v>0</v>
      </c>
      <c r="BN481" s="34">
        <f>IF($Q482=G482,IF(COUNTIF(G482:$P482,G482)&gt;$R481,G481,$Q481),G481)</f>
        <v>0</v>
      </c>
      <c r="BO481" s="34">
        <f>IF($Q482=H482,IF(COUNTIF(H482:$P482,H482)&gt;$R481,H481,$Q481),H481)</f>
        <v>0</v>
      </c>
      <c r="BP481" s="34">
        <f>IF($Q482=I482,IF(COUNTIF(I482:$P482,I482)&gt;$R481,I481,$Q481),I481)</f>
        <v>0</v>
      </c>
      <c r="BQ481" s="34">
        <f>IF($Q482=J482,IF(COUNTIF(J482:$P482,J482)&gt;$R481,J481,$Q481),J481)</f>
        <v>0</v>
      </c>
      <c r="BR481" s="34">
        <f>IF($Q482=K482,IF(COUNTIF(K482:$P482,K482)&gt;$R481,K481,$Q481),K481)</f>
        <v>0</v>
      </c>
      <c r="BS481" s="34">
        <f>IF($Q482=L482,IF(COUNTIF(L482:$P482,L482)&gt;$R481,L481,$Q481),L481)</f>
        <v>0</v>
      </c>
      <c r="BT481" s="34">
        <f>IF($Q482=M482,IF(COUNTIF(M482:$P482,M482)&gt;$R481,M481,$Q481),M481)</f>
        <v>0</v>
      </c>
      <c r="BU481" s="34">
        <f>IF($Q482=N482,IF(COUNTIF(N482:$P482,N482)&gt;$R481,N481,$Q481),N481)</f>
        <v>0</v>
      </c>
      <c r="BV481" s="34">
        <f>IF($Q482=O482,IF(COUNTIF(O482:$P482,O482)&gt;$R481,O481,$Q481),O481)</f>
        <v>0</v>
      </c>
      <c r="BW481" s="34">
        <f>IF($Q482=P482,IF(COUNTIF(P482:$P482,P482)&gt;$R481,P481,$Q481),P481)</f>
        <v>0</v>
      </c>
      <c r="BX481" t="str">
        <f>IF(BX480="",IF(G480="",IF(F480="",E480,F480),G480),"")</f>
        <v/>
      </c>
    </row>
    <row r="482" spans="1:76" ht="12.75" customHeight="1" x14ac:dyDescent="0.2">
      <c r="A482" s="349"/>
      <c r="B482" s="352"/>
      <c r="C482" s="346"/>
      <c r="D482" s="177" t="s">
        <v>44</v>
      </c>
      <c r="E482" s="252" t="str">
        <f t="shared" ref="E482:P482" si="839">IF(E480&gt;0,1,"")</f>
        <v/>
      </c>
      <c r="F482" s="252" t="str">
        <f t="shared" si="839"/>
        <v/>
      </c>
      <c r="G482" s="252" t="str">
        <f t="shared" si="839"/>
        <v/>
      </c>
      <c r="H482" s="252" t="str">
        <f t="shared" si="839"/>
        <v/>
      </c>
      <c r="I482" s="252" t="str">
        <f t="shared" si="839"/>
        <v/>
      </c>
      <c r="J482" s="252" t="str">
        <f t="shared" si="839"/>
        <v/>
      </c>
      <c r="K482" s="252" t="str">
        <f t="shared" si="839"/>
        <v/>
      </c>
      <c r="L482" s="252" t="str">
        <f t="shared" si="839"/>
        <v/>
      </c>
      <c r="M482" s="175" t="str">
        <f t="shared" si="839"/>
        <v/>
      </c>
      <c r="N482" s="175" t="str">
        <f t="shared" si="839"/>
        <v/>
      </c>
      <c r="O482" s="175" t="str">
        <f t="shared" si="839"/>
        <v/>
      </c>
      <c r="P482" s="175" t="str">
        <f t="shared" si="839"/>
        <v/>
      </c>
      <c r="Q482" s="184" t="str">
        <f>IF(BK480="","",BK480)</f>
        <v/>
      </c>
      <c r="R482" s="38" t="str">
        <f>IF(BK480="","",BK480)</f>
        <v/>
      </c>
      <c r="S482" s="343"/>
      <c r="AY482" t="str">
        <f>IF(E482="","",E482)</f>
        <v/>
      </c>
      <c r="AZ482" t="str">
        <f>IF(OR(E482=F482,COUNTIF($AY482:AY482,F482)&gt;0),"",F482)</f>
        <v/>
      </c>
      <c r="BA482" t="str">
        <f>IF(OR(F482=G482,COUNTIF($AY482:AZ482,G482)&gt;0),"",G482)</f>
        <v/>
      </c>
      <c r="BB482" t="str">
        <f>IF(OR(G482=H482,COUNTIF($AY482:BA482,H482)&gt;0),"",H482)</f>
        <v/>
      </c>
      <c r="BC482" t="str">
        <f>IF(OR(H482=I482,COUNTIF($AY482:BB482,I482)&gt;0),"",I482)</f>
        <v/>
      </c>
      <c r="BD482" t="str">
        <f>IF(OR(I482=J482,COUNTIF($AY482:BC482,J482)&gt;0),"",J482)</f>
        <v/>
      </c>
      <c r="BE482" t="str">
        <f>IF(OR(J482=K482,COUNTIF($AY482:BD482,K482)&gt;0),"",K482)</f>
        <v/>
      </c>
      <c r="BF482" t="str">
        <f>IF(OR(K482=L482,COUNTIF($AY482:BE482,L482)&gt;0),"",L482)</f>
        <v/>
      </c>
      <c r="BG482" t="str">
        <f>IF(OR(L482=M482,COUNTIF($AY482:BF482,M482)&gt;0),"",M482)</f>
        <v/>
      </c>
      <c r="BH482" t="str">
        <f>IF(OR(M482=N482,COUNTIF($AY482:BG482,N482)&gt;0),"",N482)</f>
        <v/>
      </c>
      <c r="BI482" t="str">
        <f>IF(OR(N482=O482,COUNTIF($AY482:BH482,O482)&gt;0),"",O482)</f>
        <v/>
      </c>
      <c r="BJ482" t="str">
        <f>IF(OR(O482=P482,COUNTIF($AY482:BI482,P482)&gt;0),"",P482)</f>
        <v/>
      </c>
      <c r="BK482" s="340"/>
      <c r="BL482" s="34" t="str">
        <f>IF($Q482=E482,IF(COUNTIF(E482:$P482,E482)&gt;$R481,E482,$Q482),E482)</f>
        <v/>
      </c>
      <c r="BM482" s="34" t="str">
        <f>IF($Q482=F482,IF(COUNTIF(F482:$P482,F482)&gt;$R481,F482,$Q482),F482)</f>
        <v/>
      </c>
      <c r="BN482" s="34" t="str">
        <f>IF($Q482=G482,IF(COUNTIF(G482:$P482,G482)&gt;$R481,G482,$Q482),G482)</f>
        <v/>
      </c>
      <c r="BO482" s="34" t="str">
        <f>IF($Q482=H482,IF(COUNTIF(H482:$P482,H482)&gt;$R481,H482,$Q482),H482)</f>
        <v/>
      </c>
      <c r="BP482" s="34" t="str">
        <f>IF($Q482=I482,IF(COUNTIF(I482:$P482,I482)&gt;$R481,I482,$Q482),I482)</f>
        <v/>
      </c>
      <c r="BQ482" s="34" t="str">
        <f>IF($Q482=J482,IF(COUNTIF(J482:$P482,J482)&gt;$R481,J482,$Q482),J482)</f>
        <v/>
      </c>
      <c r="BR482" s="34" t="str">
        <f>IF($Q482=K482,IF(COUNTIF(K482:$P482,K482)&gt;$R481,K482,$Q482),K482)</f>
        <v/>
      </c>
      <c r="BS482" s="34" t="str">
        <f>IF($Q482=L482,IF(COUNTIF(L482:$P482,L482)&gt;$R481,L482,$Q482),L482)</f>
        <v/>
      </c>
      <c r="BT482" s="34" t="str">
        <f>IF($Q482=M482,IF(COUNTIF(M482:$P482,M482)&gt;$R481,M482,$Q482),M482)</f>
        <v/>
      </c>
      <c r="BU482" s="34" t="str">
        <f>IF($Q482=N482,IF(COUNTIF(N482:$P482,N482)&gt;$R481,N482,$Q482),N482)</f>
        <v/>
      </c>
      <c r="BV482" s="34" t="str">
        <f>IF($Q482=O482,IF(COUNTIF(O482:$P482,O482)&gt;$R481,O482,$Q482),O482)</f>
        <v/>
      </c>
      <c r="BW482" s="34" t="str">
        <f>IF($Q482=P482,IF(COUNTIF(P482:$P482,P482)&gt;$R481,P482,$Q482),P482)</f>
        <v/>
      </c>
      <c r="BX482" t="str">
        <f>IF(BX480&gt;0,BX480,BX481)</f>
        <v/>
      </c>
    </row>
    <row r="483" spans="1:76" ht="12.75" customHeight="1" x14ac:dyDescent="0.2">
      <c r="A483" s="347">
        <v>161</v>
      </c>
      <c r="B483" s="350"/>
      <c r="C483" s="344"/>
      <c r="D483" s="176" t="s">
        <v>38</v>
      </c>
      <c r="E483" s="252"/>
      <c r="F483" s="252"/>
      <c r="G483" s="252"/>
      <c r="H483" s="252"/>
      <c r="I483" s="252"/>
      <c r="J483" s="252"/>
      <c r="K483" s="252"/>
      <c r="L483" s="252"/>
      <c r="M483" s="175"/>
      <c r="N483" s="175"/>
      <c r="O483" s="175"/>
      <c r="P483" s="175"/>
      <c r="Q483" s="183" t="str">
        <f>IF(BK483="","",BX485)</f>
        <v/>
      </c>
      <c r="R483" s="172"/>
      <c r="S483" s="341" t="str">
        <f>IF((COUNTBLANK(E483:Q483)+COUNTBLANK(E484:Q484)+COUNTBLANK(E485:Q485))/3=COUNTBLANK(E483:Q483),"","Bitte alle drei Zeilen ausfüllen")</f>
        <v/>
      </c>
      <c r="W483">
        <f t="shared" ref="W483:AH483" si="840">IF(E483=4.5,E484,0)</f>
        <v>0</v>
      </c>
      <c r="X483">
        <f t="shared" si="840"/>
        <v>0</v>
      </c>
      <c r="Y483">
        <f t="shared" si="840"/>
        <v>0</v>
      </c>
      <c r="Z483">
        <f t="shared" si="840"/>
        <v>0</v>
      </c>
      <c r="AA483">
        <f t="shared" si="840"/>
        <v>0</v>
      </c>
      <c r="AB483">
        <f t="shared" si="840"/>
        <v>0</v>
      </c>
      <c r="AC483">
        <f t="shared" si="840"/>
        <v>0</v>
      </c>
      <c r="AD483">
        <f t="shared" si="840"/>
        <v>0</v>
      </c>
      <c r="AE483">
        <f t="shared" si="840"/>
        <v>0</v>
      </c>
      <c r="AF483">
        <f t="shared" si="840"/>
        <v>0</v>
      </c>
      <c r="AG483">
        <f t="shared" si="840"/>
        <v>0</v>
      </c>
      <c r="AH483">
        <f t="shared" si="840"/>
        <v>0</v>
      </c>
      <c r="AJ483">
        <f t="shared" ref="AJ483:AU483" si="841">IF(E483=4.5,1,0)</f>
        <v>0</v>
      </c>
      <c r="AK483">
        <f t="shared" si="841"/>
        <v>0</v>
      </c>
      <c r="AL483">
        <f t="shared" si="841"/>
        <v>0</v>
      </c>
      <c r="AM483">
        <f t="shared" si="841"/>
        <v>0</v>
      </c>
      <c r="AN483">
        <f t="shared" si="841"/>
        <v>0</v>
      </c>
      <c r="AO483">
        <f t="shared" si="841"/>
        <v>0</v>
      </c>
      <c r="AP483">
        <f t="shared" si="841"/>
        <v>0</v>
      </c>
      <c r="AQ483">
        <f t="shared" si="841"/>
        <v>0</v>
      </c>
      <c r="AR483">
        <f t="shared" si="841"/>
        <v>0</v>
      </c>
      <c r="AS483">
        <f t="shared" si="841"/>
        <v>0</v>
      </c>
      <c r="AT483">
        <f t="shared" si="841"/>
        <v>0</v>
      </c>
      <c r="AU483">
        <f t="shared" si="841"/>
        <v>0</v>
      </c>
      <c r="BK483" s="340" t="str">
        <f>IF(ISNA(HLOOKUP(MAX($AY484:$BJ484),$AY484:$BJ485,2,FALSE)),"",IF(R484&gt;0,IF(COUNTIF($AY484:$BJ484,MAX($AY484:$BJ484))&gt;1,HLOOKUP(MAX($AY484:$BJ484),$AY484:$BJ485,2),HLOOKUP(MAX($AY484:$BJ484),$AY484:$BJ485,2,FALSE)),""))</f>
        <v/>
      </c>
      <c r="BL483" s="34">
        <f>IF(E485="",0,IF($Q485=E485,IF(COUNTIF(E485:$P485,E485)&gt;$R484,E483,$Q483),E483))</f>
        <v>0</v>
      </c>
      <c r="BM483" s="34">
        <f>IF(F485="",0,IF($Q485=F485,IF(COUNTIF(F485:$P485,F485)&gt;$R484,F483,$Q483),F483))</f>
        <v>0</v>
      </c>
      <c r="BN483" s="34">
        <f>IF(G485="",0,IF($Q485=G485,IF(COUNTIF(G485:$P485,G485)&gt;$R484,G483,$Q483),G483))</f>
        <v>0</v>
      </c>
      <c r="BO483" s="34">
        <f>IF(H485="",0,IF($Q485=H485,IF(COUNTIF(H485:$P485,H485)&gt;$R484,H483,$Q483),H483))</f>
        <v>0</v>
      </c>
      <c r="BP483" s="34">
        <f>IF(I485="",0,IF($Q485=I485,IF(COUNTIF(I485:$P485,I485)&gt;$R484,I483,$Q483),I483))</f>
        <v>0</v>
      </c>
      <c r="BQ483" s="34">
        <f>IF(J485="",0,IF($Q485=J485,IF(COUNTIF(J485:$P485,J485)&gt;$R484,J483,$Q483),J483))</f>
        <v>0</v>
      </c>
      <c r="BR483" s="34">
        <f>IF(K485="",0,IF($Q485=K485,IF(COUNTIF(K485:$P485,K485)&gt;$R484,K483,$Q483),K483))</f>
        <v>0</v>
      </c>
      <c r="BS483" s="34">
        <f>IF(L485="",0,IF($Q485=L485,IF(COUNTIF(L485:$P485,L485)&gt;$R484,L483,$Q483),L483))</f>
        <v>0</v>
      </c>
      <c r="BT483" s="34">
        <f>IF(M485="",0,IF($Q485=M485,IF(COUNTIF(M485:$P485,M485)&gt;$R484,M483,$Q483),M483))</f>
        <v>0</v>
      </c>
      <c r="BU483" s="34">
        <f>IF(N485="",0,IF($Q485=N485,IF(COUNTIF(N485:$P485,N485)&gt;$R484,N483,$Q483),N483))</f>
        <v>0</v>
      </c>
      <c r="BV483" s="34">
        <f>IF(O485="",0,IF($Q485=O485,IF(COUNTIF(O485:$P485,O485)&gt;$R484,O483,$Q483),O483))</f>
        <v>0</v>
      </c>
      <c r="BW483" s="34">
        <f>IF(P485="",0,IF($Q485=P485,IF(COUNTIF(P485:$P485,P485)&gt;$R484,P483,$Q483),P483))</f>
        <v>0</v>
      </c>
      <c r="BX483">
        <f>IF(P483="",IF(O483="",IF(N483="",IF(M483="",IF(L483="",IF(K483="",IF(J483="",IF(I483="",H483,I483),J483),K483),L483),M483),N483),O483),P483)</f>
        <v>0</v>
      </c>
    </row>
    <row r="484" spans="1:76" ht="12.75" customHeight="1" x14ac:dyDescent="0.2">
      <c r="A484" s="348"/>
      <c r="B484" s="351"/>
      <c r="C484" s="345"/>
      <c r="D484" s="176" t="s">
        <v>42</v>
      </c>
      <c r="E484" s="252"/>
      <c r="F484" s="252"/>
      <c r="G484" s="252"/>
      <c r="H484" s="252"/>
      <c r="I484" s="252"/>
      <c r="J484" s="252"/>
      <c r="K484" s="252"/>
      <c r="L484" s="252"/>
      <c r="M484" s="175"/>
      <c r="N484" s="175"/>
      <c r="O484" s="175"/>
      <c r="P484" s="175"/>
      <c r="Q484" s="183"/>
      <c r="R484" s="35">
        <f>IF(R483&lt;15,0,IF(R483&lt;30,1,IF(R483&lt;45,2,3)))</f>
        <v>0</v>
      </c>
      <c r="S484" s="342"/>
      <c r="AY484" t="str">
        <f t="shared" ref="AY484:BJ484" si="842">IF(AY485="","",COUNTIF($E485:$P485,AY485))</f>
        <v/>
      </c>
      <c r="AZ484" t="str">
        <f t="shared" si="842"/>
        <v/>
      </c>
      <c r="BA484" t="str">
        <f t="shared" si="842"/>
        <v/>
      </c>
      <c r="BB484" t="str">
        <f t="shared" si="842"/>
        <v/>
      </c>
      <c r="BC484" t="str">
        <f t="shared" si="842"/>
        <v/>
      </c>
      <c r="BD484" t="str">
        <f t="shared" si="842"/>
        <v/>
      </c>
      <c r="BE484" t="str">
        <f t="shared" si="842"/>
        <v/>
      </c>
      <c r="BF484" t="str">
        <f t="shared" si="842"/>
        <v/>
      </c>
      <c r="BG484" t="str">
        <f t="shared" si="842"/>
        <v/>
      </c>
      <c r="BH484" t="str">
        <f t="shared" si="842"/>
        <v/>
      </c>
      <c r="BI484" t="str">
        <f t="shared" si="842"/>
        <v/>
      </c>
      <c r="BJ484" t="str">
        <f t="shared" si="842"/>
        <v/>
      </c>
      <c r="BK484" s="340"/>
      <c r="BL484" s="34">
        <f>IF($Q485=E485,IF(COUNTIF(E485:$P485,E485)&gt;$R484,E484,$Q484),E484)</f>
        <v>0</v>
      </c>
      <c r="BM484" s="34">
        <f>IF($Q485=F485,IF(COUNTIF(F485:$P485,F485)&gt;$R484,F484,$Q484),F484)</f>
        <v>0</v>
      </c>
      <c r="BN484" s="34">
        <f>IF($Q485=G485,IF(COUNTIF(G485:$P485,G485)&gt;$R484,G484,$Q484),G484)</f>
        <v>0</v>
      </c>
      <c r="BO484" s="34">
        <f>IF($Q485=H485,IF(COUNTIF(H485:$P485,H485)&gt;$R484,H484,$Q484),H484)</f>
        <v>0</v>
      </c>
      <c r="BP484" s="34">
        <f>IF($Q485=I485,IF(COUNTIF(I485:$P485,I485)&gt;$R484,I484,$Q484),I484)</f>
        <v>0</v>
      </c>
      <c r="BQ484" s="34">
        <f>IF($Q485=J485,IF(COUNTIF(J485:$P485,J485)&gt;$R484,J484,$Q484),J484)</f>
        <v>0</v>
      </c>
      <c r="BR484" s="34">
        <f>IF($Q485=K485,IF(COUNTIF(K485:$P485,K485)&gt;$R484,K484,$Q484),K484)</f>
        <v>0</v>
      </c>
      <c r="BS484" s="34">
        <f>IF($Q485=L485,IF(COUNTIF(L485:$P485,L485)&gt;$R484,L484,$Q484),L484)</f>
        <v>0</v>
      </c>
      <c r="BT484" s="34">
        <f>IF($Q485=M485,IF(COUNTIF(M485:$P485,M485)&gt;$R484,M484,$Q484),M484)</f>
        <v>0</v>
      </c>
      <c r="BU484" s="34">
        <f>IF($Q485=N485,IF(COUNTIF(N485:$P485,N485)&gt;$R484,N484,$Q484),N484)</f>
        <v>0</v>
      </c>
      <c r="BV484" s="34">
        <f>IF($Q485=O485,IF(COUNTIF(O485:$P485,O485)&gt;$R484,O484,$Q484),O484)</f>
        <v>0</v>
      </c>
      <c r="BW484" s="34">
        <f>IF($Q485=P485,IF(COUNTIF(P485:$P485,P485)&gt;$R484,P484,$Q484),P484)</f>
        <v>0</v>
      </c>
      <c r="BX484" t="str">
        <f>IF(BX483="",IF(G483="",IF(F483="",E483,F483),G483),"")</f>
        <v/>
      </c>
    </row>
    <row r="485" spans="1:76" ht="12.75" customHeight="1" x14ac:dyDescent="0.2">
      <c r="A485" s="349"/>
      <c r="B485" s="352"/>
      <c r="C485" s="346"/>
      <c r="D485" s="177" t="s">
        <v>44</v>
      </c>
      <c r="E485" s="252" t="str">
        <f t="shared" ref="E485:P485" si="843">IF(E483&gt;0,1,"")</f>
        <v/>
      </c>
      <c r="F485" s="252" t="str">
        <f t="shared" si="843"/>
        <v/>
      </c>
      <c r="G485" s="252" t="str">
        <f t="shared" si="843"/>
        <v/>
      </c>
      <c r="H485" s="252" t="str">
        <f t="shared" si="843"/>
        <v/>
      </c>
      <c r="I485" s="252" t="str">
        <f t="shared" si="843"/>
        <v/>
      </c>
      <c r="J485" s="252" t="str">
        <f t="shared" si="843"/>
        <v/>
      </c>
      <c r="K485" s="252" t="str">
        <f t="shared" si="843"/>
        <v/>
      </c>
      <c r="L485" s="252" t="str">
        <f t="shared" si="843"/>
        <v/>
      </c>
      <c r="M485" s="175" t="str">
        <f t="shared" si="843"/>
        <v/>
      </c>
      <c r="N485" s="175" t="str">
        <f t="shared" si="843"/>
        <v/>
      </c>
      <c r="O485" s="175" t="str">
        <f t="shared" si="843"/>
        <v/>
      </c>
      <c r="P485" s="175" t="str">
        <f t="shared" si="843"/>
        <v/>
      </c>
      <c r="Q485" s="184" t="str">
        <f>IF(BK483="","",BK483)</f>
        <v/>
      </c>
      <c r="R485" s="38" t="str">
        <f>IF(BK483="","",BK483)</f>
        <v/>
      </c>
      <c r="S485" s="343"/>
      <c r="AY485" t="str">
        <f>IF(E485="","",E485)</f>
        <v/>
      </c>
      <c r="AZ485" t="str">
        <f>IF(OR(E485=F485,COUNTIF($AY485:AY485,F485)&gt;0),"",F485)</f>
        <v/>
      </c>
      <c r="BA485" t="str">
        <f>IF(OR(F485=G485,COUNTIF($AY485:AZ485,G485)&gt;0),"",G485)</f>
        <v/>
      </c>
      <c r="BB485" t="str">
        <f>IF(OR(G485=H485,COUNTIF($AY485:BA485,H485)&gt;0),"",H485)</f>
        <v/>
      </c>
      <c r="BC485" t="str">
        <f>IF(OR(H485=I485,COUNTIF($AY485:BB485,I485)&gt;0),"",I485)</f>
        <v/>
      </c>
      <c r="BD485" t="str">
        <f>IF(OR(I485=J485,COUNTIF($AY485:BC485,J485)&gt;0),"",J485)</f>
        <v/>
      </c>
      <c r="BE485" t="str">
        <f>IF(OR(J485=K485,COUNTIF($AY485:BD485,K485)&gt;0),"",K485)</f>
        <v/>
      </c>
      <c r="BF485" t="str">
        <f>IF(OR(K485=L485,COUNTIF($AY485:BE485,L485)&gt;0),"",L485)</f>
        <v/>
      </c>
      <c r="BG485" t="str">
        <f>IF(OR(L485=M485,COUNTIF($AY485:BF485,M485)&gt;0),"",M485)</f>
        <v/>
      </c>
      <c r="BH485" t="str">
        <f>IF(OR(M485=N485,COUNTIF($AY485:BG485,N485)&gt;0),"",N485)</f>
        <v/>
      </c>
      <c r="BI485" t="str">
        <f>IF(OR(N485=O485,COUNTIF($AY485:BH485,O485)&gt;0),"",O485)</f>
        <v/>
      </c>
      <c r="BJ485" t="str">
        <f>IF(OR(O485=P485,COUNTIF($AY485:BI485,P485)&gt;0),"",P485)</f>
        <v/>
      </c>
      <c r="BK485" s="340"/>
      <c r="BL485" s="34" t="str">
        <f>IF($Q485=E485,IF(COUNTIF(E485:$P485,E485)&gt;$R484,E485,$Q485),E485)</f>
        <v/>
      </c>
      <c r="BM485" s="34" t="str">
        <f>IF($Q485=F485,IF(COUNTIF(F485:$P485,F485)&gt;$R484,F485,$Q485),F485)</f>
        <v/>
      </c>
      <c r="BN485" s="34" t="str">
        <f>IF($Q485=G485,IF(COUNTIF(G485:$P485,G485)&gt;$R484,G485,$Q485),G485)</f>
        <v/>
      </c>
      <c r="BO485" s="34" t="str">
        <f>IF($Q485=H485,IF(COUNTIF(H485:$P485,H485)&gt;$R484,H485,$Q485),H485)</f>
        <v/>
      </c>
      <c r="BP485" s="34" t="str">
        <f>IF($Q485=I485,IF(COUNTIF(I485:$P485,I485)&gt;$R484,I485,$Q485),I485)</f>
        <v/>
      </c>
      <c r="BQ485" s="34" t="str">
        <f>IF($Q485=J485,IF(COUNTIF(J485:$P485,J485)&gt;$R484,J485,$Q485),J485)</f>
        <v/>
      </c>
      <c r="BR485" s="34" t="str">
        <f>IF($Q485=K485,IF(COUNTIF(K485:$P485,K485)&gt;$R484,K485,$Q485),K485)</f>
        <v/>
      </c>
      <c r="BS485" s="34" t="str">
        <f>IF($Q485=L485,IF(COUNTIF(L485:$P485,L485)&gt;$R484,L485,$Q485),L485)</f>
        <v/>
      </c>
      <c r="BT485" s="34" t="str">
        <f>IF($Q485=M485,IF(COUNTIF(M485:$P485,M485)&gt;$R484,M485,$Q485),M485)</f>
        <v/>
      </c>
      <c r="BU485" s="34" t="str">
        <f>IF($Q485=N485,IF(COUNTIF(N485:$P485,N485)&gt;$R484,N485,$Q485),N485)</f>
        <v/>
      </c>
      <c r="BV485" s="34" t="str">
        <f>IF($Q485=O485,IF(COUNTIF(O485:$P485,O485)&gt;$R484,O485,$Q485),O485)</f>
        <v/>
      </c>
      <c r="BW485" s="34" t="str">
        <f>IF($Q485=P485,IF(COUNTIF(P485:$P485,P485)&gt;$R484,P485,$Q485),P485)</f>
        <v/>
      </c>
      <c r="BX485" t="str">
        <f>IF(BX483&gt;0,BX483,BX484)</f>
        <v/>
      </c>
    </row>
    <row r="486" spans="1:76" ht="12.75" customHeight="1" x14ac:dyDescent="0.2">
      <c r="A486" s="347">
        <v>162</v>
      </c>
      <c r="B486" s="350"/>
      <c r="C486" s="344"/>
      <c r="D486" s="176" t="s">
        <v>38</v>
      </c>
      <c r="E486" s="252"/>
      <c r="F486" s="252"/>
      <c r="G486" s="252"/>
      <c r="H486" s="252"/>
      <c r="I486" s="252"/>
      <c r="J486" s="252"/>
      <c r="K486" s="252"/>
      <c r="L486" s="252"/>
      <c r="M486" s="175"/>
      <c r="N486" s="175"/>
      <c r="O486" s="175"/>
      <c r="P486" s="175"/>
      <c r="Q486" s="183" t="str">
        <f>IF(BK486="","",BX488)</f>
        <v/>
      </c>
      <c r="R486" s="172"/>
      <c r="S486" s="341" t="str">
        <f>IF((COUNTBLANK(E486:Q486)+COUNTBLANK(E487:Q487)+COUNTBLANK(E488:Q488))/3=COUNTBLANK(E486:Q486),"","Bitte alle drei Zeilen ausfüllen")</f>
        <v/>
      </c>
      <c r="W486">
        <f t="shared" ref="W486:AH486" si="844">IF(E486=4.5,E487,0)</f>
        <v>0</v>
      </c>
      <c r="X486">
        <f t="shared" si="844"/>
        <v>0</v>
      </c>
      <c r="Y486">
        <f t="shared" si="844"/>
        <v>0</v>
      </c>
      <c r="Z486">
        <f t="shared" si="844"/>
        <v>0</v>
      </c>
      <c r="AA486">
        <f t="shared" si="844"/>
        <v>0</v>
      </c>
      <c r="AB486">
        <f t="shared" si="844"/>
        <v>0</v>
      </c>
      <c r="AC486">
        <f t="shared" si="844"/>
        <v>0</v>
      </c>
      <c r="AD486">
        <f t="shared" si="844"/>
        <v>0</v>
      </c>
      <c r="AE486">
        <f t="shared" si="844"/>
        <v>0</v>
      </c>
      <c r="AF486">
        <f t="shared" si="844"/>
        <v>0</v>
      </c>
      <c r="AG486">
        <f t="shared" si="844"/>
        <v>0</v>
      </c>
      <c r="AH486">
        <f t="shared" si="844"/>
        <v>0</v>
      </c>
      <c r="AJ486">
        <f t="shared" ref="AJ486:AU486" si="845">IF(E486=4.5,1,0)</f>
        <v>0</v>
      </c>
      <c r="AK486">
        <f t="shared" si="845"/>
        <v>0</v>
      </c>
      <c r="AL486">
        <f t="shared" si="845"/>
        <v>0</v>
      </c>
      <c r="AM486">
        <f t="shared" si="845"/>
        <v>0</v>
      </c>
      <c r="AN486">
        <f t="shared" si="845"/>
        <v>0</v>
      </c>
      <c r="AO486">
        <f t="shared" si="845"/>
        <v>0</v>
      </c>
      <c r="AP486">
        <f t="shared" si="845"/>
        <v>0</v>
      </c>
      <c r="AQ486">
        <f t="shared" si="845"/>
        <v>0</v>
      </c>
      <c r="AR486">
        <f t="shared" si="845"/>
        <v>0</v>
      </c>
      <c r="AS486">
        <f t="shared" si="845"/>
        <v>0</v>
      </c>
      <c r="AT486">
        <f t="shared" si="845"/>
        <v>0</v>
      </c>
      <c r="AU486">
        <f t="shared" si="845"/>
        <v>0</v>
      </c>
      <c r="BK486" s="340" t="str">
        <f>IF(ISNA(HLOOKUP(MAX($AY487:$BJ487),$AY487:$BJ488,2,FALSE)),"",IF(R487&gt;0,IF(COUNTIF($AY487:$BJ487,MAX($AY487:$BJ487))&gt;1,HLOOKUP(MAX($AY487:$BJ487),$AY487:$BJ488,2),HLOOKUP(MAX($AY487:$BJ487),$AY487:$BJ488,2,FALSE)),""))</f>
        <v/>
      </c>
      <c r="BL486" s="34">
        <f>IF(E488="",0,IF($Q488=E488,IF(COUNTIF(E488:$P488,E488)&gt;$R487,E486,$Q486),E486))</f>
        <v>0</v>
      </c>
      <c r="BM486" s="34">
        <f>IF(F488="",0,IF($Q488=F488,IF(COUNTIF(F488:$P488,F488)&gt;$R487,F486,$Q486),F486))</f>
        <v>0</v>
      </c>
      <c r="BN486" s="34">
        <f>IF(G488="",0,IF($Q488=G488,IF(COUNTIF(G488:$P488,G488)&gt;$R487,G486,$Q486),G486))</f>
        <v>0</v>
      </c>
      <c r="BO486" s="34">
        <f>IF(H488="",0,IF($Q488=H488,IF(COUNTIF(H488:$P488,H488)&gt;$R487,H486,$Q486),H486))</f>
        <v>0</v>
      </c>
      <c r="BP486" s="34">
        <f>IF(I488="",0,IF($Q488=I488,IF(COUNTIF(I488:$P488,I488)&gt;$R487,I486,$Q486),I486))</f>
        <v>0</v>
      </c>
      <c r="BQ486" s="34">
        <f>IF(J488="",0,IF($Q488=J488,IF(COUNTIF(J488:$P488,J488)&gt;$R487,J486,$Q486),J486))</f>
        <v>0</v>
      </c>
      <c r="BR486" s="34">
        <f>IF(K488="",0,IF($Q488=K488,IF(COUNTIF(K488:$P488,K488)&gt;$R487,K486,$Q486),K486))</f>
        <v>0</v>
      </c>
      <c r="BS486" s="34">
        <f>IF(L488="",0,IF($Q488=L488,IF(COUNTIF(L488:$P488,L488)&gt;$R487,L486,$Q486),L486))</f>
        <v>0</v>
      </c>
      <c r="BT486" s="34">
        <f>IF(M488="",0,IF($Q488=M488,IF(COUNTIF(M488:$P488,M488)&gt;$R487,M486,$Q486),M486))</f>
        <v>0</v>
      </c>
      <c r="BU486" s="34">
        <f>IF(N488="",0,IF($Q488=N488,IF(COUNTIF(N488:$P488,N488)&gt;$R487,N486,$Q486),N486))</f>
        <v>0</v>
      </c>
      <c r="BV486" s="34">
        <f>IF(O488="",0,IF($Q488=O488,IF(COUNTIF(O488:$P488,O488)&gt;$R487,O486,$Q486),O486))</f>
        <v>0</v>
      </c>
      <c r="BW486" s="34">
        <f>IF(P488="",0,IF($Q488=P488,IF(COUNTIF(P488:$P488,P488)&gt;$R487,P486,$Q486),P486))</f>
        <v>0</v>
      </c>
      <c r="BX486">
        <f>IF(P486="",IF(O486="",IF(N486="",IF(M486="",IF(L486="",IF(K486="",IF(J486="",IF(I486="",H486,I486),J486),K486),L486),M486),N486),O486),P486)</f>
        <v>0</v>
      </c>
    </row>
    <row r="487" spans="1:76" ht="12.75" customHeight="1" x14ac:dyDescent="0.2">
      <c r="A487" s="348"/>
      <c r="B487" s="351"/>
      <c r="C487" s="345"/>
      <c r="D487" s="176" t="s">
        <v>42</v>
      </c>
      <c r="E487" s="252"/>
      <c r="F487" s="252"/>
      <c r="G487" s="252"/>
      <c r="H487" s="252"/>
      <c r="I487" s="252"/>
      <c r="J487" s="252"/>
      <c r="K487" s="252"/>
      <c r="L487" s="252"/>
      <c r="M487" s="175"/>
      <c r="N487" s="175"/>
      <c r="O487" s="175"/>
      <c r="P487" s="175"/>
      <c r="Q487" s="183"/>
      <c r="R487" s="35">
        <f>IF(R486&lt;15,0,IF(R486&lt;30,1,IF(R486&lt;45,2,3)))</f>
        <v>0</v>
      </c>
      <c r="S487" s="342"/>
      <c r="AY487" t="str">
        <f t="shared" ref="AY487:BJ487" si="846">IF(AY488="","",COUNTIF($E488:$P488,AY488))</f>
        <v/>
      </c>
      <c r="AZ487" t="str">
        <f t="shared" si="846"/>
        <v/>
      </c>
      <c r="BA487" t="str">
        <f t="shared" si="846"/>
        <v/>
      </c>
      <c r="BB487" t="str">
        <f t="shared" si="846"/>
        <v/>
      </c>
      <c r="BC487" t="str">
        <f t="shared" si="846"/>
        <v/>
      </c>
      <c r="BD487" t="str">
        <f t="shared" si="846"/>
        <v/>
      </c>
      <c r="BE487" t="str">
        <f t="shared" si="846"/>
        <v/>
      </c>
      <c r="BF487" t="str">
        <f t="shared" si="846"/>
        <v/>
      </c>
      <c r="BG487" t="str">
        <f t="shared" si="846"/>
        <v/>
      </c>
      <c r="BH487" t="str">
        <f t="shared" si="846"/>
        <v/>
      </c>
      <c r="BI487" t="str">
        <f t="shared" si="846"/>
        <v/>
      </c>
      <c r="BJ487" t="str">
        <f t="shared" si="846"/>
        <v/>
      </c>
      <c r="BK487" s="340"/>
      <c r="BL487" s="34">
        <f>IF($Q488=E488,IF(COUNTIF(E488:$P488,E488)&gt;$R487,E487,$Q487),E487)</f>
        <v>0</v>
      </c>
      <c r="BM487" s="34">
        <f>IF($Q488=F488,IF(COUNTIF(F488:$P488,F488)&gt;$R487,F487,$Q487),F487)</f>
        <v>0</v>
      </c>
      <c r="BN487" s="34">
        <f>IF($Q488=G488,IF(COUNTIF(G488:$P488,G488)&gt;$R487,G487,$Q487),G487)</f>
        <v>0</v>
      </c>
      <c r="BO487" s="34">
        <f>IF($Q488=H488,IF(COUNTIF(H488:$P488,H488)&gt;$R487,H487,$Q487),H487)</f>
        <v>0</v>
      </c>
      <c r="BP487" s="34">
        <f>IF($Q488=I488,IF(COUNTIF(I488:$P488,I488)&gt;$R487,I487,$Q487),I487)</f>
        <v>0</v>
      </c>
      <c r="BQ487" s="34">
        <f>IF($Q488=J488,IF(COUNTIF(J488:$P488,J488)&gt;$R487,J487,$Q487),J487)</f>
        <v>0</v>
      </c>
      <c r="BR487" s="34">
        <f>IF($Q488=K488,IF(COUNTIF(K488:$P488,K488)&gt;$R487,K487,$Q487),K487)</f>
        <v>0</v>
      </c>
      <c r="BS487" s="34">
        <f>IF($Q488=L488,IF(COUNTIF(L488:$P488,L488)&gt;$R487,L487,$Q487),L487)</f>
        <v>0</v>
      </c>
      <c r="BT487" s="34">
        <f>IF($Q488=M488,IF(COUNTIF(M488:$P488,M488)&gt;$R487,M487,$Q487),M487)</f>
        <v>0</v>
      </c>
      <c r="BU487" s="34">
        <f>IF($Q488=N488,IF(COUNTIF(N488:$P488,N488)&gt;$R487,N487,$Q487),N487)</f>
        <v>0</v>
      </c>
      <c r="BV487" s="34">
        <f>IF($Q488=O488,IF(COUNTIF(O488:$P488,O488)&gt;$R487,O487,$Q487),O487)</f>
        <v>0</v>
      </c>
      <c r="BW487" s="34">
        <f>IF($Q488=P488,IF(COUNTIF(P488:$P488,P488)&gt;$R487,P487,$Q487),P487)</f>
        <v>0</v>
      </c>
      <c r="BX487" t="str">
        <f>IF(BX486="",IF(G486="",IF(F486="",E486,F486),G486),"")</f>
        <v/>
      </c>
    </row>
    <row r="488" spans="1:76" ht="12.75" customHeight="1" x14ac:dyDescent="0.2">
      <c r="A488" s="349"/>
      <c r="B488" s="352"/>
      <c r="C488" s="346"/>
      <c r="D488" s="177" t="s">
        <v>44</v>
      </c>
      <c r="E488" s="252" t="str">
        <f t="shared" ref="E488:P488" si="847">IF(E486&gt;0,1,"")</f>
        <v/>
      </c>
      <c r="F488" s="252" t="str">
        <f t="shared" si="847"/>
        <v/>
      </c>
      <c r="G488" s="252" t="str">
        <f t="shared" si="847"/>
        <v/>
      </c>
      <c r="H488" s="252" t="str">
        <f t="shared" si="847"/>
        <v/>
      </c>
      <c r="I488" s="252" t="str">
        <f t="shared" si="847"/>
        <v/>
      </c>
      <c r="J488" s="252" t="str">
        <f t="shared" si="847"/>
        <v/>
      </c>
      <c r="K488" s="252" t="str">
        <f t="shared" si="847"/>
        <v/>
      </c>
      <c r="L488" s="252" t="str">
        <f t="shared" si="847"/>
        <v/>
      </c>
      <c r="M488" s="175" t="str">
        <f t="shared" si="847"/>
        <v/>
      </c>
      <c r="N488" s="175" t="str">
        <f t="shared" si="847"/>
        <v/>
      </c>
      <c r="O488" s="175" t="str">
        <f t="shared" si="847"/>
        <v/>
      </c>
      <c r="P488" s="175" t="str">
        <f t="shared" si="847"/>
        <v/>
      </c>
      <c r="Q488" s="184" t="str">
        <f>IF(BK486="","",BK486)</f>
        <v/>
      </c>
      <c r="R488" s="38" t="str">
        <f>IF(BK486="","",BK486)</f>
        <v/>
      </c>
      <c r="S488" s="343"/>
      <c r="AY488" t="str">
        <f>IF(E488="","",E488)</f>
        <v/>
      </c>
      <c r="AZ488" t="str">
        <f>IF(OR(E488=F488,COUNTIF($AY488:AY488,F488)&gt;0),"",F488)</f>
        <v/>
      </c>
      <c r="BA488" t="str">
        <f>IF(OR(F488=G488,COUNTIF($AY488:AZ488,G488)&gt;0),"",G488)</f>
        <v/>
      </c>
      <c r="BB488" t="str">
        <f>IF(OR(G488=H488,COUNTIF($AY488:BA488,H488)&gt;0),"",H488)</f>
        <v/>
      </c>
      <c r="BC488" t="str">
        <f>IF(OR(H488=I488,COUNTIF($AY488:BB488,I488)&gt;0),"",I488)</f>
        <v/>
      </c>
      <c r="BD488" t="str">
        <f>IF(OR(I488=J488,COUNTIF($AY488:BC488,J488)&gt;0),"",J488)</f>
        <v/>
      </c>
      <c r="BE488" t="str">
        <f>IF(OR(J488=K488,COUNTIF($AY488:BD488,K488)&gt;0),"",K488)</f>
        <v/>
      </c>
      <c r="BF488" t="str">
        <f>IF(OR(K488=L488,COUNTIF($AY488:BE488,L488)&gt;0),"",L488)</f>
        <v/>
      </c>
      <c r="BG488" t="str">
        <f>IF(OR(L488=M488,COUNTIF($AY488:BF488,M488)&gt;0),"",M488)</f>
        <v/>
      </c>
      <c r="BH488" t="str">
        <f>IF(OR(M488=N488,COUNTIF($AY488:BG488,N488)&gt;0),"",N488)</f>
        <v/>
      </c>
      <c r="BI488" t="str">
        <f>IF(OR(N488=O488,COUNTIF($AY488:BH488,O488)&gt;0),"",O488)</f>
        <v/>
      </c>
      <c r="BJ488" t="str">
        <f>IF(OR(O488=P488,COUNTIF($AY488:BI488,P488)&gt;0),"",P488)</f>
        <v/>
      </c>
      <c r="BK488" s="340"/>
      <c r="BL488" s="34" t="str">
        <f>IF($Q488=E488,IF(COUNTIF(E488:$P488,E488)&gt;$R487,E488,$Q488),E488)</f>
        <v/>
      </c>
      <c r="BM488" s="34" t="str">
        <f>IF($Q488=F488,IF(COUNTIF(F488:$P488,F488)&gt;$R487,F488,$Q488),F488)</f>
        <v/>
      </c>
      <c r="BN488" s="34" t="str">
        <f>IF($Q488=G488,IF(COUNTIF(G488:$P488,G488)&gt;$R487,G488,$Q488),G488)</f>
        <v/>
      </c>
      <c r="BO488" s="34" t="str">
        <f>IF($Q488=H488,IF(COUNTIF(H488:$P488,H488)&gt;$R487,H488,$Q488),H488)</f>
        <v/>
      </c>
      <c r="BP488" s="34" t="str">
        <f>IF($Q488=I488,IF(COUNTIF(I488:$P488,I488)&gt;$R487,I488,$Q488),I488)</f>
        <v/>
      </c>
      <c r="BQ488" s="34" t="str">
        <f>IF($Q488=J488,IF(COUNTIF(J488:$P488,J488)&gt;$R487,J488,$Q488),J488)</f>
        <v/>
      </c>
      <c r="BR488" s="34" t="str">
        <f>IF($Q488=K488,IF(COUNTIF(K488:$P488,K488)&gt;$R487,K488,$Q488),K488)</f>
        <v/>
      </c>
      <c r="BS488" s="34" t="str">
        <f>IF($Q488=L488,IF(COUNTIF(L488:$P488,L488)&gt;$R487,L488,$Q488),L488)</f>
        <v/>
      </c>
      <c r="BT488" s="34" t="str">
        <f>IF($Q488=M488,IF(COUNTIF(M488:$P488,M488)&gt;$R487,M488,$Q488),M488)</f>
        <v/>
      </c>
      <c r="BU488" s="34" t="str">
        <f>IF($Q488=N488,IF(COUNTIF(N488:$P488,N488)&gt;$R487,N488,$Q488),N488)</f>
        <v/>
      </c>
      <c r="BV488" s="34" t="str">
        <f>IF($Q488=O488,IF(COUNTIF(O488:$P488,O488)&gt;$R487,O488,$Q488),O488)</f>
        <v/>
      </c>
      <c r="BW488" s="34" t="str">
        <f>IF($Q488=P488,IF(COUNTIF(P488:$P488,P488)&gt;$R487,P488,$Q488),P488)</f>
        <v/>
      </c>
      <c r="BX488" t="str">
        <f>IF(BX486&gt;0,BX486,BX487)</f>
        <v/>
      </c>
    </row>
    <row r="489" spans="1:76" ht="12.75" customHeight="1" x14ac:dyDescent="0.2">
      <c r="A489" s="347">
        <v>163</v>
      </c>
      <c r="B489" s="350"/>
      <c r="C489" s="344"/>
      <c r="D489" s="176" t="s">
        <v>38</v>
      </c>
      <c r="E489" s="252"/>
      <c r="F489" s="252"/>
      <c r="G489" s="252"/>
      <c r="H489" s="252"/>
      <c r="I489" s="252"/>
      <c r="J489" s="252"/>
      <c r="K489" s="252"/>
      <c r="L489" s="252"/>
      <c r="M489" s="175"/>
      <c r="N489" s="175"/>
      <c r="O489" s="175"/>
      <c r="P489" s="175"/>
      <c r="Q489" s="183" t="str">
        <f>IF(BK489="","",BX491)</f>
        <v/>
      </c>
      <c r="R489" s="172"/>
      <c r="S489" s="341" t="str">
        <f>IF((COUNTBLANK(E489:Q489)+COUNTBLANK(E490:Q490)+COUNTBLANK(E491:Q491))/3=COUNTBLANK(E489:Q489),"","Bitte alle drei Zeilen ausfüllen")</f>
        <v/>
      </c>
      <c r="W489">
        <f t="shared" ref="W489:AH489" si="848">IF(E489=4.5,E490,0)</f>
        <v>0</v>
      </c>
      <c r="X489">
        <f t="shared" si="848"/>
        <v>0</v>
      </c>
      <c r="Y489">
        <f t="shared" si="848"/>
        <v>0</v>
      </c>
      <c r="Z489">
        <f t="shared" si="848"/>
        <v>0</v>
      </c>
      <c r="AA489">
        <f t="shared" si="848"/>
        <v>0</v>
      </c>
      <c r="AB489">
        <f t="shared" si="848"/>
        <v>0</v>
      </c>
      <c r="AC489">
        <f t="shared" si="848"/>
        <v>0</v>
      </c>
      <c r="AD489">
        <f t="shared" si="848"/>
        <v>0</v>
      </c>
      <c r="AE489">
        <f t="shared" si="848"/>
        <v>0</v>
      </c>
      <c r="AF489">
        <f t="shared" si="848"/>
        <v>0</v>
      </c>
      <c r="AG489">
        <f t="shared" si="848"/>
        <v>0</v>
      </c>
      <c r="AH489">
        <f t="shared" si="848"/>
        <v>0</v>
      </c>
      <c r="AJ489">
        <f t="shared" ref="AJ489:AU489" si="849">IF(E489=4.5,1,0)</f>
        <v>0</v>
      </c>
      <c r="AK489">
        <f t="shared" si="849"/>
        <v>0</v>
      </c>
      <c r="AL489">
        <f t="shared" si="849"/>
        <v>0</v>
      </c>
      <c r="AM489">
        <f t="shared" si="849"/>
        <v>0</v>
      </c>
      <c r="AN489">
        <f t="shared" si="849"/>
        <v>0</v>
      </c>
      <c r="AO489">
        <f t="shared" si="849"/>
        <v>0</v>
      </c>
      <c r="AP489">
        <f t="shared" si="849"/>
        <v>0</v>
      </c>
      <c r="AQ489">
        <f t="shared" si="849"/>
        <v>0</v>
      </c>
      <c r="AR489">
        <f t="shared" si="849"/>
        <v>0</v>
      </c>
      <c r="AS489">
        <f t="shared" si="849"/>
        <v>0</v>
      </c>
      <c r="AT489">
        <f t="shared" si="849"/>
        <v>0</v>
      </c>
      <c r="AU489">
        <f t="shared" si="849"/>
        <v>0</v>
      </c>
      <c r="BK489" s="340" t="str">
        <f>IF(ISNA(HLOOKUP(MAX($AY490:$BJ490),$AY490:$BJ491,2,FALSE)),"",IF(R490&gt;0,IF(COUNTIF($AY490:$BJ490,MAX($AY490:$BJ490))&gt;1,HLOOKUP(MAX($AY490:$BJ490),$AY490:$BJ491,2),HLOOKUP(MAX($AY490:$BJ490),$AY490:$BJ491,2,FALSE)),""))</f>
        <v/>
      </c>
      <c r="BL489" s="34">
        <f>IF(E491="",0,IF($Q491=E491,IF(COUNTIF(E491:$P491,E491)&gt;$R490,E489,$Q489),E489))</f>
        <v>0</v>
      </c>
      <c r="BM489" s="34">
        <f>IF(F491="",0,IF($Q491=F491,IF(COUNTIF(F491:$P491,F491)&gt;$R490,F489,$Q489),F489))</f>
        <v>0</v>
      </c>
      <c r="BN489" s="34">
        <f>IF(G491="",0,IF($Q491=G491,IF(COUNTIF(G491:$P491,G491)&gt;$R490,G489,$Q489),G489))</f>
        <v>0</v>
      </c>
      <c r="BO489" s="34">
        <f>IF(H491="",0,IF($Q491=H491,IF(COUNTIF(H491:$P491,H491)&gt;$R490,H489,$Q489),H489))</f>
        <v>0</v>
      </c>
      <c r="BP489" s="34">
        <f>IF(I491="",0,IF($Q491=I491,IF(COUNTIF(I491:$P491,I491)&gt;$R490,I489,$Q489),I489))</f>
        <v>0</v>
      </c>
      <c r="BQ489" s="34">
        <f>IF(J491="",0,IF($Q491=J491,IF(COUNTIF(J491:$P491,J491)&gt;$R490,J489,$Q489),J489))</f>
        <v>0</v>
      </c>
      <c r="BR489" s="34">
        <f>IF(K491="",0,IF($Q491=K491,IF(COUNTIF(K491:$P491,K491)&gt;$R490,K489,$Q489),K489))</f>
        <v>0</v>
      </c>
      <c r="BS489" s="34">
        <f>IF(L491="",0,IF($Q491=L491,IF(COUNTIF(L491:$P491,L491)&gt;$R490,L489,$Q489),L489))</f>
        <v>0</v>
      </c>
      <c r="BT489" s="34">
        <f>IF(M491="",0,IF($Q491=M491,IF(COUNTIF(M491:$P491,M491)&gt;$R490,M489,$Q489),M489))</f>
        <v>0</v>
      </c>
      <c r="BU489" s="34">
        <f>IF(N491="",0,IF($Q491=N491,IF(COUNTIF(N491:$P491,N491)&gt;$R490,N489,$Q489),N489))</f>
        <v>0</v>
      </c>
      <c r="BV489" s="34">
        <f>IF(O491="",0,IF($Q491=O491,IF(COUNTIF(O491:$P491,O491)&gt;$R490,O489,$Q489),O489))</f>
        <v>0</v>
      </c>
      <c r="BW489" s="34">
        <f>IF(P491="",0,IF($Q491=P491,IF(COUNTIF(P491:$P491,P491)&gt;$R490,P489,$Q489),P489))</f>
        <v>0</v>
      </c>
      <c r="BX489">
        <f>IF(P489="",IF(O489="",IF(N489="",IF(M489="",IF(L489="",IF(K489="",IF(J489="",IF(I489="",H489,I489),J489),K489),L489),M489),N489),O489),P489)</f>
        <v>0</v>
      </c>
    </row>
    <row r="490" spans="1:76" ht="12.75" customHeight="1" x14ac:dyDescent="0.2">
      <c r="A490" s="348"/>
      <c r="B490" s="351"/>
      <c r="C490" s="345"/>
      <c r="D490" s="176" t="s">
        <v>42</v>
      </c>
      <c r="E490" s="252"/>
      <c r="F490" s="252"/>
      <c r="G490" s="252"/>
      <c r="H490" s="252"/>
      <c r="I490" s="252"/>
      <c r="J490" s="252"/>
      <c r="K490" s="252"/>
      <c r="L490" s="252"/>
      <c r="M490" s="175"/>
      <c r="N490" s="175"/>
      <c r="O490" s="175"/>
      <c r="P490" s="175"/>
      <c r="Q490" s="183"/>
      <c r="R490" s="35">
        <f>IF(R489&lt;15,0,IF(R489&lt;30,1,IF(R489&lt;45,2,3)))</f>
        <v>0</v>
      </c>
      <c r="S490" s="342"/>
      <c r="AY490" t="str">
        <f t="shared" ref="AY490:BJ490" si="850">IF(AY491="","",COUNTIF($E491:$P491,AY491))</f>
        <v/>
      </c>
      <c r="AZ490" t="str">
        <f t="shared" si="850"/>
        <v/>
      </c>
      <c r="BA490" t="str">
        <f t="shared" si="850"/>
        <v/>
      </c>
      <c r="BB490" t="str">
        <f t="shared" si="850"/>
        <v/>
      </c>
      <c r="BC490" t="str">
        <f t="shared" si="850"/>
        <v/>
      </c>
      <c r="BD490" t="str">
        <f t="shared" si="850"/>
        <v/>
      </c>
      <c r="BE490" t="str">
        <f t="shared" si="850"/>
        <v/>
      </c>
      <c r="BF490" t="str">
        <f t="shared" si="850"/>
        <v/>
      </c>
      <c r="BG490" t="str">
        <f t="shared" si="850"/>
        <v/>
      </c>
      <c r="BH490" t="str">
        <f t="shared" si="850"/>
        <v/>
      </c>
      <c r="BI490" t="str">
        <f t="shared" si="850"/>
        <v/>
      </c>
      <c r="BJ490" t="str">
        <f t="shared" si="850"/>
        <v/>
      </c>
      <c r="BK490" s="340"/>
      <c r="BL490" s="34">
        <f>IF($Q491=E491,IF(COUNTIF(E491:$P491,E491)&gt;$R490,E490,$Q490),E490)</f>
        <v>0</v>
      </c>
      <c r="BM490" s="34">
        <f>IF($Q491=F491,IF(COUNTIF(F491:$P491,F491)&gt;$R490,F490,$Q490),F490)</f>
        <v>0</v>
      </c>
      <c r="BN490" s="34">
        <f>IF($Q491=G491,IF(COUNTIF(G491:$P491,G491)&gt;$R490,G490,$Q490),G490)</f>
        <v>0</v>
      </c>
      <c r="BO490" s="34">
        <f>IF($Q491=H491,IF(COUNTIF(H491:$P491,H491)&gt;$R490,H490,$Q490),H490)</f>
        <v>0</v>
      </c>
      <c r="BP490" s="34">
        <f>IF($Q491=I491,IF(COUNTIF(I491:$P491,I491)&gt;$R490,I490,$Q490),I490)</f>
        <v>0</v>
      </c>
      <c r="BQ490" s="34">
        <f>IF($Q491=J491,IF(COUNTIF(J491:$P491,J491)&gt;$R490,J490,$Q490),J490)</f>
        <v>0</v>
      </c>
      <c r="BR490" s="34">
        <f>IF($Q491=K491,IF(COUNTIF(K491:$P491,K491)&gt;$R490,K490,$Q490),K490)</f>
        <v>0</v>
      </c>
      <c r="BS490" s="34">
        <f>IF($Q491=L491,IF(COUNTIF(L491:$P491,L491)&gt;$R490,L490,$Q490),L490)</f>
        <v>0</v>
      </c>
      <c r="BT490" s="34">
        <f>IF($Q491=M491,IF(COUNTIF(M491:$P491,M491)&gt;$R490,M490,$Q490),M490)</f>
        <v>0</v>
      </c>
      <c r="BU490" s="34">
        <f>IF($Q491=N491,IF(COUNTIF(N491:$P491,N491)&gt;$R490,N490,$Q490),N490)</f>
        <v>0</v>
      </c>
      <c r="BV490" s="34">
        <f>IF($Q491=O491,IF(COUNTIF(O491:$P491,O491)&gt;$R490,O490,$Q490),O490)</f>
        <v>0</v>
      </c>
      <c r="BW490" s="34">
        <f>IF($Q491=P491,IF(COUNTIF(P491:$P491,P491)&gt;$R490,P490,$Q490),P490)</f>
        <v>0</v>
      </c>
      <c r="BX490" t="str">
        <f>IF(BX489="",IF(G489="",IF(F489="",E489,F489),G489),"")</f>
        <v/>
      </c>
    </row>
    <row r="491" spans="1:76" ht="12.75" customHeight="1" x14ac:dyDescent="0.2">
      <c r="A491" s="349"/>
      <c r="B491" s="352"/>
      <c r="C491" s="346"/>
      <c r="D491" s="177" t="s">
        <v>44</v>
      </c>
      <c r="E491" s="252" t="str">
        <f t="shared" ref="E491:P491" si="851">IF(E489&gt;0,1,"")</f>
        <v/>
      </c>
      <c r="F491" s="252" t="str">
        <f t="shared" si="851"/>
        <v/>
      </c>
      <c r="G491" s="252" t="str">
        <f t="shared" si="851"/>
        <v/>
      </c>
      <c r="H491" s="252" t="str">
        <f t="shared" si="851"/>
        <v/>
      </c>
      <c r="I491" s="252" t="str">
        <f t="shared" si="851"/>
        <v/>
      </c>
      <c r="J491" s="252" t="str">
        <f t="shared" si="851"/>
        <v/>
      </c>
      <c r="K491" s="252" t="str">
        <f t="shared" si="851"/>
        <v/>
      </c>
      <c r="L491" s="252" t="str">
        <f t="shared" si="851"/>
        <v/>
      </c>
      <c r="M491" s="175" t="str">
        <f t="shared" si="851"/>
        <v/>
      </c>
      <c r="N491" s="175" t="str">
        <f t="shared" si="851"/>
        <v/>
      </c>
      <c r="O491" s="175" t="str">
        <f t="shared" si="851"/>
        <v/>
      </c>
      <c r="P491" s="175" t="str">
        <f t="shared" si="851"/>
        <v/>
      </c>
      <c r="Q491" s="184" t="str">
        <f>IF(BK489="","",BK489)</f>
        <v/>
      </c>
      <c r="R491" s="38" t="str">
        <f>IF(BK489="","",BK489)</f>
        <v/>
      </c>
      <c r="S491" s="343"/>
      <c r="AY491" t="str">
        <f>IF(E491="","",E491)</f>
        <v/>
      </c>
      <c r="AZ491" t="str">
        <f>IF(OR(E491=F491,COUNTIF($AY491:AY491,F491)&gt;0),"",F491)</f>
        <v/>
      </c>
      <c r="BA491" t="str">
        <f>IF(OR(F491=G491,COUNTIF($AY491:AZ491,G491)&gt;0),"",G491)</f>
        <v/>
      </c>
      <c r="BB491" t="str">
        <f>IF(OR(G491=H491,COUNTIF($AY491:BA491,H491)&gt;0),"",H491)</f>
        <v/>
      </c>
      <c r="BC491" t="str">
        <f>IF(OR(H491=I491,COUNTIF($AY491:BB491,I491)&gt;0),"",I491)</f>
        <v/>
      </c>
      <c r="BD491" t="str">
        <f>IF(OR(I491=J491,COUNTIF($AY491:BC491,J491)&gt;0),"",J491)</f>
        <v/>
      </c>
      <c r="BE491" t="str">
        <f>IF(OR(J491=K491,COUNTIF($AY491:BD491,K491)&gt;0),"",K491)</f>
        <v/>
      </c>
      <c r="BF491" t="str">
        <f>IF(OR(K491=L491,COUNTIF($AY491:BE491,L491)&gt;0),"",L491)</f>
        <v/>
      </c>
      <c r="BG491" t="str">
        <f>IF(OR(L491=M491,COUNTIF($AY491:BF491,M491)&gt;0),"",M491)</f>
        <v/>
      </c>
      <c r="BH491" t="str">
        <f>IF(OR(M491=N491,COUNTIF($AY491:BG491,N491)&gt;0),"",N491)</f>
        <v/>
      </c>
      <c r="BI491" t="str">
        <f>IF(OR(N491=O491,COUNTIF($AY491:BH491,O491)&gt;0),"",O491)</f>
        <v/>
      </c>
      <c r="BJ491" t="str">
        <f>IF(OR(O491=P491,COUNTIF($AY491:BI491,P491)&gt;0),"",P491)</f>
        <v/>
      </c>
      <c r="BK491" s="340"/>
      <c r="BL491" s="34" t="str">
        <f>IF($Q491=E491,IF(COUNTIF(E491:$P491,E491)&gt;$R490,E491,$Q491),E491)</f>
        <v/>
      </c>
      <c r="BM491" s="34" t="str">
        <f>IF($Q491=F491,IF(COUNTIF(F491:$P491,F491)&gt;$R490,F491,$Q491),F491)</f>
        <v/>
      </c>
      <c r="BN491" s="34" t="str">
        <f>IF($Q491=G491,IF(COUNTIF(G491:$P491,G491)&gt;$R490,G491,$Q491),G491)</f>
        <v/>
      </c>
      <c r="BO491" s="34" t="str">
        <f>IF($Q491=H491,IF(COUNTIF(H491:$P491,H491)&gt;$R490,H491,$Q491),H491)</f>
        <v/>
      </c>
      <c r="BP491" s="34" t="str">
        <f>IF($Q491=I491,IF(COUNTIF(I491:$P491,I491)&gt;$R490,I491,$Q491),I491)</f>
        <v/>
      </c>
      <c r="BQ491" s="34" t="str">
        <f>IF($Q491=J491,IF(COUNTIF(J491:$P491,J491)&gt;$R490,J491,$Q491),J491)</f>
        <v/>
      </c>
      <c r="BR491" s="34" t="str">
        <f>IF($Q491=K491,IF(COUNTIF(K491:$P491,K491)&gt;$R490,K491,$Q491),K491)</f>
        <v/>
      </c>
      <c r="BS491" s="34" t="str">
        <f>IF($Q491=L491,IF(COUNTIF(L491:$P491,L491)&gt;$R490,L491,$Q491),L491)</f>
        <v/>
      </c>
      <c r="BT491" s="34" t="str">
        <f>IF($Q491=M491,IF(COUNTIF(M491:$P491,M491)&gt;$R490,M491,$Q491),M491)</f>
        <v/>
      </c>
      <c r="BU491" s="34" t="str">
        <f>IF($Q491=N491,IF(COUNTIF(N491:$P491,N491)&gt;$R490,N491,$Q491),N491)</f>
        <v/>
      </c>
      <c r="BV491" s="34" t="str">
        <f>IF($Q491=O491,IF(COUNTIF(O491:$P491,O491)&gt;$R490,O491,$Q491),O491)</f>
        <v/>
      </c>
      <c r="BW491" s="34" t="str">
        <f>IF($Q491=P491,IF(COUNTIF(P491:$P491,P491)&gt;$R490,P491,$Q491),P491)</f>
        <v/>
      </c>
      <c r="BX491" t="str">
        <f>IF(BX489&gt;0,BX489,BX490)</f>
        <v/>
      </c>
    </row>
    <row r="492" spans="1:76" ht="12.75" customHeight="1" x14ac:dyDescent="0.2">
      <c r="A492" s="347">
        <v>164</v>
      </c>
      <c r="B492" s="350"/>
      <c r="C492" s="344"/>
      <c r="D492" s="176" t="s">
        <v>38</v>
      </c>
      <c r="E492" s="252"/>
      <c r="F492" s="252"/>
      <c r="G492" s="252"/>
      <c r="H492" s="252"/>
      <c r="I492" s="252"/>
      <c r="J492" s="252"/>
      <c r="K492" s="252"/>
      <c r="L492" s="252"/>
      <c r="M492" s="175"/>
      <c r="N492" s="175"/>
      <c r="O492" s="175"/>
      <c r="P492" s="175"/>
      <c r="Q492" s="183" t="str">
        <f>IF(BK492="","",BX494)</f>
        <v/>
      </c>
      <c r="R492" s="172"/>
      <c r="S492" s="341" t="str">
        <f>IF((COUNTBLANK(E492:Q492)+COUNTBLANK(E493:Q493)+COUNTBLANK(E494:Q494))/3=COUNTBLANK(E492:Q492),"","Bitte alle drei Zeilen ausfüllen")</f>
        <v/>
      </c>
      <c r="W492">
        <f t="shared" ref="W492:AH492" si="852">IF(E492=4.5,E493,0)</f>
        <v>0</v>
      </c>
      <c r="X492">
        <f t="shared" si="852"/>
        <v>0</v>
      </c>
      <c r="Y492">
        <f t="shared" si="852"/>
        <v>0</v>
      </c>
      <c r="Z492">
        <f t="shared" si="852"/>
        <v>0</v>
      </c>
      <c r="AA492">
        <f t="shared" si="852"/>
        <v>0</v>
      </c>
      <c r="AB492">
        <f t="shared" si="852"/>
        <v>0</v>
      </c>
      <c r="AC492">
        <f t="shared" si="852"/>
        <v>0</v>
      </c>
      <c r="AD492">
        <f t="shared" si="852"/>
        <v>0</v>
      </c>
      <c r="AE492">
        <f t="shared" si="852"/>
        <v>0</v>
      </c>
      <c r="AF492">
        <f t="shared" si="852"/>
        <v>0</v>
      </c>
      <c r="AG492">
        <f t="shared" si="852"/>
        <v>0</v>
      </c>
      <c r="AH492">
        <f t="shared" si="852"/>
        <v>0</v>
      </c>
      <c r="AJ492">
        <f t="shared" ref="AJ492:AU492" si="853">IF(E492=4.5,1,0)</f>
        <v>0</v>
      </c>
      <c r="AK492">
        <f t="shared" si="853"/>
        <v>0</v>
      </c>
      <c r="AL492">
        <f t="shared" si="853"/>
        <v>0</v>
      </c>
      <c r="AM492">
        <f t="shared" si="853"/>
        <v>0</v>
      </c>
      <c r="AN492">
        <f t="shared" si="853"/>
        <v>0</v>
      </c>
      <c r="AO492">
        <f t="shared" si="853"/>
        <v>0</v>
      </c>
      <c r="AP492">
        <f t="shared" si="853"/>
        <v>0</v>
      </c>
      <c r="AQ492">
        <f t="shared" si="853"/>
        <v>0</v>
      </c>
      <c r="AR492">
        <f t="shared" si="853"/>
        <v>0</v>
      </c>
      <c r="AS492">
        <f t="shared" si="853"/>
        <v>0</v>
      </c>
      <c r="AT492">
        <f t="shared" si="853"/>
        <v>0</v>
      </c>
      <c r="AU492">
        <f t="shared" si="853"/>
        <v>0</v>
      </c>
      <c r="BK492" s="340" t="str">
        <f>IF(ISNA(HLOOKUP(MAX($AY493:$BJ493),$AY493:$BJ494,2,FALSE)),"",IF(R493&gt;0,IF(COUNTIF($AY493:$BJ493,MAX($AY493:$BJ493))&gt;1,HLOOKUP(MAX($AY493:$BJ493),$AY493:$BJ494,2),HLOOKUP(MAX($AY493:$BJ493),$AY493:$BJ494,2,FALSE)),""))</f>
        <v/>
      </c>
      <c r="BL492" s="34">
        <f>IF(E494="",0,IF($Q494=E494,IF(COUNTIF(E494:$P494,E494)&gt;$R493,E492,$Q492),E492))</f>
        <v>0</v>
      </c>
      <c r="BM492" s="34">
        <f>IF(F494="",0,IF($Q494=F494,IF(COUNTIF(F494:$P494,F494)&gt;$R493,F492,$Q492),F492))</f>
        <v>0</v>
      </c>
      <c r="BN492" s="34">
        <f>IF(G494="",0,IF($Q494=G494,IF(COUNTIF(G494:$P494,G494)&gt;$R493,G492,$Q492),G492))</f>
        <v>0</v>
      </c>
      <c r="BO492" s="34">
        <f>IF(H494="",0,IF($Q494=H494,IF(COUNTIF(H494:$P494,H494)&gt;$R493,H492,$Q492),H492))</f>
        <v>0</v>
      </c>
      <c r="BP492" s="34">
        <f>IF(I494="",0,IF($Q494=I494,IF(COUNTIF(I494:$P494,I494)&gt;$R493,I492,$Q492),I492))</f>
        <v>0</v>
      </c>
      <c r="BQ492" s="34">
        <f>IF(J494="",0,IF($Q494=J494,IF(COUNTIF(J494:$P494,J494)&gt;$R493,J492,$Q492),J492))</f>
        <v>0</v>
      </c>
      <c r="BR492" s="34">
        <f>IF(K494="",0,IF($Q494=K494,IF(COUNTIF(K494:$P494,K494)&gt;$R493,K492,$Q492),K492))</f>
        <v>0</v>
      </c>
      <c r="BS492" s="34">
        <f>IF(L494="",0,IF($Q494=L494,IF(COUNTIF(L494:$P494,L494)&gt;$R493,L492,$Q492),L492))</f>
        <v>0</v>
      </c>
      <c r="BT492" s="34">
        <f>IF(M494="",0,IF($Q494=M494,IF(COUNTIF(M494:$P494,M494)&gt;$R493,M492,$Q492),M492))</f>
        <v>0</v>
      </c>
      <c r="BU492" s="34">
        <f>IF(N494="",0,IF($Q494=N494,IF(COUNTIF(N494:$P494,N494)&gt;$R493,N492,$Q492),N492))</f>
        <v>0</v>
      </c>
      <c r="BV492" s="34">
        <f>IF(O494="",0,IF($Q494=O494,IF(COUNTIF(O494:$P494,O494)&gt;$R493,O492,$Q492),O492))</f>
        <v>0</v>
      </c>
      <c r="BW492" s="34">
        <f>IF(P494="",0,IF($Q494=P494,IF(COUNTIF(P494:$P494,P494)&gt;$R493,P492,$Q492),P492))</f>
        <v>0</v>
      </c>
      <c r="BX492">
        <f>IF(P492="",IF(O492="",IF(N492="",IF(M492="",IF(L492="",IF(K492="",IF(J492="",IF(I492="",H492,I492),J492),K492),L492),M492),N492),O492),P492)</f>
        <v>0</v>
      </c>
    </row>
    <row r="493" spans="1:76" ht="12.75" customHeight="1" x14ac:dyDescent="0.2">
      <c r="A493" s="348"/>
      <c r="B493" s="351"/>
      <c r="C493" s="345"/>
      <c r="D493" s="176" t="s">
        <v>42</v>
      </c>
      <c r="E493" s="252"/>
      <c r="F493" s="252"/>
      <c r="G493" s="252"/>
      <c r="H493" s="252"/>
      <c r="I493" s="252"/>
      <c r="J493" s="252"/>
      <c r="K493" s="252"/>
      <c r="L493" s="252"/>
      <c r="M493" s="175"/>
      <c r="N493" s="175"/>
      <c r="O493" s="175"/>
      <c r="P493" s="175"/>
      <c r="Q493" s="183"/>
      <c r="R493" s="35">
        <f>IF(R492&lt;15,0,IF(R492&lt;30,1,IF(R492&lt;45,2,3)))</f>
        <v>0</v>
      </c>
      <c r="S493" s="342"/>
      <c r="AY493" t="str">
        <f t="shared" ref="AY493:BJ493" si="854">IF(AY494="","",COUNTIF($E494:$P494,AY494))</f>
        <v/>
      </c>
      <c r="AZ493" t="str">
        <f t="shared" si="854"/>
        <v/>
      </c>
      <c r="BA493" t="str">
        <f t="shared" si="854"/>
        <v/>
      </c>
      <c r="BB493" t="str">
        <f t="shared" si="854"/>
        <v/>
      </c>
      <c r="BC493" t="str">
        <f t="shared" si="854"/>
        <v/>
      </c>
      <c r="BD493" t="str">
        <f t="shared" si="854"/>
        <v/>
      </c>
      <c r="BE493" t="str">
        <f t="shared" si="854"/>
        <v/>
      </c>
      <c r="BF493" t="str">
        <f t="shared" si="854"/>
        <v/>
      </c>
      <c r="BG493" t="str">
        <f t="shared" si="854"/>
        <v/>
      </c>
      <c r="BH493" t="str">
        <f t="shared" si="854"/>
        <v/>
      </c>
      <c r="BI493" t="str">
        <f t="shared" si="854"/>
        <v/>
      </c>
      <c r="BJ493" t="str">
        <f t="shared" si="854"/>
        <v/>
      </c>
      <c r="BK493" s="340"/>
      <c r="BL493" s="34">
        <f>IF($Q494=E494,IF(COUNTIF(E494:$P494,E494)&gt;$R493,E493,$Q493),E493)</f>
        <v>0</v>
      </c>
      <c r="BM493" s="34">
        <f>IF($Q494=F494,IF(COUNTIF(F494:$P494,F494)&gt;$R493,F493,$Q493),F493)</f>
        <v>0</v>
      </c>
      <c r="BN493" s="34">
        <f>IF($Q494=G494,IF(COUNTIF(G494:$P494,G494)&gt;$R493,G493,$Q493),G493)</f>
        <v>0</v>
      </c>
      <c r="BO493" s="34">
        <f>IF($Q494=H494,IF(COUNTIF(H494:$P494,H494)&gt;$R493,H493,$Q493),H493)</f>
        <v>0</v>
      </c>
      <c r="BP493" s="34">
        <f>IF($Q494=I494,IF(COUNTIF(I494:$P494,I494)&gt;$R493,I493,$Q493),I493)</f>
        <v>0</v>
      </c>
      <c r="BQ493" s="34">
        <f>IF($Q494=J494,IF(COUNTIF(J494:$P494,J494)&gt;$R493,J493,$Q493),J493)</f>
        <v>0</v>
      </c>
      <c r="BR493" s="34">
        <f>IF($Q494=K494,IF(COUNTIF(K494:$P494,K494)&gt;$R493,K493,$Q493),K493)</f>
        <v>0</v>
      </c>
      <c r="BS493" s="34">
        <f>IF($Q494=L494,IF(COUNTIF(L494:$P494,L494)&gt;$R493,L493,$Q493),L493)</f>
        <v>0</v>
      </c>
      <c r="BT493" s="34">
        <f>IF($Q494=M494,IF(COUNTIF(M494:$P494,M494)&gt;$R493,M493,$Q493),M493)</f>
        <v>0</v>
      </c>
      <c r="BU493" s="34">
        <f>IF($Q494=N494,IF(COUNTIF(N494:$P494,N494)&gt;$R493,N493,$Q493),N493)</f>
        <v>0</v>
      </c>
      <c r="BV493" s="34">
        <f>IF($Q494=O494,IF(COUNTIF(O494:$P494,O494)&gt;$R493,O493,$Q493),O493)</f>
        <v>0</v>
      </c>
      <c r="BW493" s="34">
        <f>IF($Q494=P494,IF(COUNTIF(P494:$P494,P494)&gt;$R493,P493,$Q493),P493)</f>
        <v>0</v>
      </c>
      <c r="BX493" t="str">
        <f>IF(BX492="",IF(G492="",IF(F492="",E492,F492),G492),"")</f>
        <v/>
      </c>
    </row>
    <row r="494" spans="1:76" ht="12.75" customHeight="1" x14ac:dyDescent="0.2">
      <c r="A494" s="349"/>
      <c r="B494" s="352"/>
      <c r="C494" s="346"/>
      <c r="D494" s="177" t="s">
        <v>44</v>
      </c>
      <c r="E494" s="252" t="str">
        <f t="shared" ref="E494:P494" si="855">IF(E492&gt;0,1,"")</f>
        <v/>
      </c>
      <c r="F494" s="252" t="str">
        <f t="shared" si="855"/>
        <v/>
      </c>
      <c r="G494" s="252" t="str">
        <f t="shared" si="855"/>
        <v/>
      </c>
      <c r="H494" s="252" t="str">
        <f t="shared" si="855"/>
        <v/>
      </c>
      <c r="I494" s="252" t="str">
        <f t="shared" si="855"/>
        <v/>
      </c>
      <c r="J494" s="252" t="str">
        <f t="shared" si="855"/>
        <v/>
      </c>
      <c r="K494" s="252" t="str">
        <f t="shared" si="855"/>
        <v/>
      </c>
      <c r="L494" s="252" t="str">
        <f t="shared" si="855"/>
        <v/>
      </c>
      <c r="M494" s="175" t="str">
        <f t="shared" si="855"/>
        <v/>
      </c>
      <c r="N494" s="175" t="str">
        <f t="shared" si="855"/>
        <v/>
      </c>
      <c r="O494" s="175" t="str">
        <f t="shared" si="855"/>
        <v/>
      </c>
      <c r="P494" s="175" t="str">
        <f t="shared" si="855"/>
        <v/>
      </c>
      <c r="Q494" s="184" t="str">
        <f>IF(BK492="","",BK492)</f>
        <v/>
      </c>
      <c r="R494" s="38" t="str">
        <f>IF(BK492="","",BK492)</f>
        <v/>
      </c>
      <c r="S494" s="343"/>
      <c r="AY494" t="str">
        <f>IF(E494="","",E494)</f>
        <v/>
      </c>
      <c r="AZ494" t="str">
        <f>IF(OR(E494=F494,COUNTIF($AY494:AY494,F494)&gt;0),"",F494)</f>
        <v/>
      </c>
      <c r="BA494" t="str">
        <f>IF(OR(F494=G494,COUNTIF($AY494:AZ494,G494)&gt;0),"",G494)</f>
        <v/>
      </c>
      <c r="BB494" t="str">
        <f>IF(OR(G494=H494,COUNTIF($AY494:BA494,H494)&gt;0),"",H494)</f>
        <v/>
      </c>
      <c r="BC494" t="str">
        <f>IF(OR(H494=I494,COUNTIF($AY494:BB494,I494)&gt;0),"",I494)</f>
        <v/>
      </c>
      <c r="BD494" t="str">
        <f>IF(OR(I494=J494,COUNTIF($AY494:BC494,J494)&gt;0),"",J494)</f>
        <v/>
      </c>
      <c r="BE494" t="str">
        <f>IF(OR(J494=K494,COUNTIF($AY494:BD494,K494)&gt;0),"",K494)</f>
        <v/>
      </c>
      <c r="BF494" t="str">
        <f>IF(OR(K494=L494,COUNTIF($AY494:BE494,L494)&gt;0),"",L494)</f>
        <v/>
      </c>
      <c r="BG494" t="str">
        <f>IF(OR(L494=M494,COUNTIF($AY494:BF494,M494)&gt;0),"",M494)</f>
        <v/>
      </c>
      <c r="BH494" t="str">
        <f>IF(OR(M494=N494,COUNTIF($AY494:BG494,N494)&gt;0),"",N494)</f>
        <v/>
      </c>
      <c r="BI494" t="str">
        <f>IF(OR(N494=O494,COUNTIF($AY494:BH494,O494)&gt;0),"",O494)</f>
        <v/>
      </c>
      <c r="BJ494" t="str">
        <f>IF(OR(O494=P494,COUNTIF($AY494:BI494,P494)&gt;0),"",P494)</f>
        <v/>
      </c>
      <c r="BK494" s="340"/>
      <c r="BL494" s="34" t="str">
        <f>IF($Q494=E494,IF(COUNTIF(E494:$P494,E494)&gt;$R493,E494,$Q494),E494)</f>
        <v/>
      </c>
      <c r="BM494" s="34" t="str">
        <f>IF($Q494=F494,IF(COUNTIF(F494:$P494,F494)&gt;$R493,F494,$Q494),F494)</f>
        <v/>
      </c>
      <c r="BN494" s="34" t="str">
        <f>IF($Q494=G494,IF(COUNTIF(G494:$P494,G494)&gt;$R493,G494,$Q494),G494)</f>
        <v/>
      </c>
      <c r="BO494" s="34" t="str">
        <f>IF($Q494=H494,IF(COUNTIF(H494:$P494,H494)&gt;$R493,H494,$Q494),H494)</f>
        <v/>
      </c>
      <c r="BP494" s="34" t="str">
        <f>IF($Q494=I494,IF(COUNTIF(I494:$P494,I494)&gt;$R493,I494,$Q494),I494)</f>
        <v/>
      </c>
      <c r="BQ494" s="34" t="str">
        <f>IF($Q494=J494,IF(COUNTIF(J494:$P494,J494)&gt;$R493,J494,$Q494),J494)</f>
        <v/>
      </c>
      <c r="BR494" s="34" t="str">
        <f>IF($Q494=K494,IF(COUNTIF(K494:$P494,K494)&gt;$R493,K494,$Q494),K494)</f>
        <v/>
      </c>
      <c r="BS494" s="34" t="str">
        <f>IF($Q494=L494,IF(COUNTIF(L494:$P494,L494)&gt;$R493,L494,$Q494),L494)</f>
        <v/>
      </c>
      <c r="BT494" s="34" t="str">
        <f>IF($Q494=M494,IF(COUNTIF(M494:$P494,M494)&gt;$R493,M494,$Q494),M494)</f>
        <v/>
      </c>
      <c r="BU494" s="34" t="str">
        <f>IF($Q494=N494,IF(COUNTIF(N494:$P494,N494)&gt;$R493,N494,$Q494),N494)</f>
        <v/>
      </c>
      <c r="BV494" s="34" t="str">
        <f>IF($Q494=O494,IF(COUNTIF(O494:$P494,O494)&gt;$R493,O494,$Q494),O494)</f>
        <v/>
      </c>
      <c r="BW494" s="34" t="str">
        <f>IF($Q494=P494,IF(COUNTIF(P494:$P494,P494)&gt;$R493,P494,$Q494),P494)</f>
        <v/>
      </c>
      <c r="BX494" t="str">
        <f>IF(BX492&gt;0,BX492,BX493)</f>
        <v/>
      </c>
    </row>
    <row r="495" spans="1:76" ht="12.75" customHeight="1" x14ac:dyDescent="0.2">
      <c r="A495" s="347">
        <v>165</v>
      </c>
      <c r="B495" s="350"/>
      <c r="C495" s="344"/>
      <c r="D495" s="176" t="s">
        <v>38</v>
      </c>
      <c r="E495" s="252"/>
      <c r="F495" s="252"/>
      <c r="G495" s="252"/>
      <c r="H495" s="252"/>
      <c r="I495" s="252"/>
      <c r="J495" s="252"/>
      <c r="K495" s="252"/>
      <c r="L495" s="252"/>
      <c r="M495" s="175"/>
      <c r="N495" s="175"/>
      <c r="O495" s="175"/>
      <c r="P495" s="175"/>
      <c r="Q495" s="183" t="str">
        <f>IF(BK495="","",BX497)</f>
        <v/>
      </c>
      <c r="R495" s="172"/>
      <c r="S495" s="341" t="str">
        <f>IF((COUNTBLANK(E495:Q495)+COUNTBLANK(E496:Q496)+COUNTBLANK(E497:Q497))/3=COUNTBLANK(E495:Q495),"","Bitte alle drei Zeilen ausfüllen")</f>
        <v/>
      </c>
      <c r="W495">
        <f t="shared" ref="W495:AH495" si="856">IF(E495=4.5,E496,0)</f>
        <v>0</v>
      </c>
      <c r="X495">
        <f t="shared" si="856"/>
        <v>0</v>
      </c>
      <c r="Y495">
        <f t="shared" si="856"/>
        <v>0</v>
      </c>
      <c r="Z495">
        <f t="shared" si="856"/>
        <v>0</v>
      </c>
      <c r="AA495">
        <f t="shared" si="856"/>
        <v>0</v>
      </c>
      <c r="AB495">
        <f t="shared" si="856"/>
        <v>0</v>
      </c>
      <c r="AC495">
        <f t="shared" si="856"/>
        <v>0</v>
      </c>
      <c r="AD495">
        <f t="shared" si="856"/>
        <v>0</v>
      </c>
      <c r="AE495">
        <f t="shared" si="856"/>
        <v>0</v>
      </c>
      <c r="AF495">
        <f t="shared" si="856"/>
        <v>0</v>
      </c>
      <c r="AG495">
        <f t="shared" si="856"/>
        <v>0</v>
      </c>
      <c r="AH495">
        <f t="shared" si="856"/>
        <v>0</v>
      </c>
      <c r="AJ495">
        <f t="shared" ref="AJ495:AU495" si="857">IF(E495=4.5,1,0)</f>
        <v>0</v>
      </c>
      <c r="AK495">
        <f t="shared" si="857"/>
        <v>0</v>
      </c>
      <c r="AL495">
        <f t="shared" si="857"/>
        <v>0</v>
      </c>
      <c r="AM495">
        <f t="shared" si="857"/>
        <v>0</v>
      </c>
      <c r="AN495">
        <f t="shared" si="857"/>
        <v>0</v>
      </c>
      <c r="AO495">
        <f t="shared" si="857"/>
        <v>0</v>
      </c>
      <c r="AP495">
        <f t="shared" si="857"/>
        <v>0</v>
      </c>
      <c r="AQ495">
        <f t="shared" si="857"/>
        <v>0</v>
      </c>
      <c r="AR495">
        <f t="shared" si="857"/>
        <v>0</v>
      </c>
      <c r="AS495">
        <f t="shared" si="857"/>
        <v>0</v>
      </c>
      <c r="AT495">
        <f t="shared" si="857"/>
        <v>0</v>
      </c>
      <c r="AU495">
        <f t="shared" si="857"/>
        <v>0</v>
      </c>
      <c r="BK495" s="340" t="str">
        <f>IF(ISNA(HLOOKUP(MAX($AY496:$BJ496),$AY496:$BJ497,2,FALSE)),"",IF(R496&gt;0,IF(COUNTIF($AY496:$BJ496,MAX($AY496:$BJ496))&gt;1,HLOOKUP(MAX($AY496:$BJ496),$AY496:$BJ497,2),HLOOKUP(MAX($AY496:$BJ496),$AY496:$BJ497,2,FALSE)),""))</f>
        <v/>
      </c>
      <c r="BL495" s="34">
        <f>IF(E497="",0,IF($Q497=E497,IF(COUNTIF(E497:$P497,E497)&gt;$R496,E495,$Q495),E495))</f>
        <v>0</v>
      </c>
      <c r="BM495" s="34">
        <f>IF(F497="",0,IF($Q497=F497,IF(COUNTIF(F497:$P497,F497)&gt;$R496,F495,$Q495),F495))</f>
        <v>0</v>
      </c>
      <c r="BN495" s="34">
        <f>IF(G497="",0,IF($Q497=G497,IF(COUNTIF(G497:$P497,G497)&gt;$R496,G495,$Q495),G495))</f>
        <v>0</v>
      </c>
      <c r="BO495" s="34">
        <f>IF(H497="",0,IF($Q497=H497,IF(COUNTIF(H497:$P497,H497)&gt;$R496,H495,$Q495),H495))</f>
        <v>0</v>
      </c>
      <c r="BP495" s="34">
        <f>IF(I497="",0,IF($Q497=I497,IF(COUNTIF(I497:$P497,I497)&gt;$R496,I495,$Q495),I495))</f>
        <v>0</v>
      </c>
      <c r="BQ495" s="34">
        <f>IF(J497="",0,IF($Q497=J497,IF(COUNTIF(J497:$P497,J497)&gt;$R496,J495,$Q495),J495))</f>
        <v>0</v>
      </c>
      <c r="BR495" s="34">
        <f>IF(K497="",0,IF($Q497=K497,IF(COUNTIF(K497:$P497,K497)&gt;$R496,K495,$Q495),K495))</f>
        <v>0</v>
      </c>
      <c r="BS495" s="34">
        <f>IF(L497="",0,IF($Q497=L497,IF(COUNTIF(L497:$P497,L497)&gt;$R496,L495,$Q495),L495))</f>
        <v>0</v>
      </c>
      <c r="BT495" s="34">
        <f>IF(M497="",0,IF($Q497=M497,IF(COUNTIF(M497:$P497,M497)&gt;$R496,M495,$Q495),M495))</f>
        <v>0</v>
      </c>
      <c r="BU495" s="34">
        <f>IF(N497="",0,IF($Q497=N497,IF(COUNTIF(N497:$P497,N497)&gt;$R496,N495,$Q495),N495))</f>
        <v>0</v>
      </c>
      <c r="BV495" s="34">
        <f>IF(O497="",0,IF($Q497=O497,IF(COUNTIF(O497:$P497,O497)&gt;$R496,O495,$Q495),O495))</f>
        <v>0</v>
      </c>
      <c r="BW495" s="34">
        <f>IF(P497="",0,IF($Q497=P497,IF(COUNTIF(P497:$P497,P497)&gt;$R496,P495,$Q495),P495))</f>
        <v>0</v>
      </c>
      <c r="BX495">
        <f>IF(P495="",IF(O495="",IF(N495="",IF(M495="",IF(L495="",IF(K495="",IF(J495="",IF(I495="",H495,I495),J495),K495),L495),M495),N495),O495),P495)</f>
        <v>0</v>
      </c>
    </row>
    <row r="496" spans="1:76" ht="12.75" customHeight="1" x14ac:dyDescent="0.2">
      <c r="A496" s="348"/>
      <c r="B496" s="351"/>
      <c r="C496" s="345"/>
      <c r="D496" s="176" t="s">
        <v>42</v>
      </c>
      <c r="E496" s="252"/>
      <c r="F496" s="252"/>
      <c r="G496" s="252"/>
      <c r="H496" s="252"/>
      <c r="I496" s="252"/>
      <c r="J496" s="252"/>
      <c r="K496" s="252"/>
      <c r="L496" s="252"/>
      <c r="M496" s="175"/>
      <c r="N496" s="175"/>
      <c r="O496" s="175"/>
      <c r="P496" s="175"/>
      <c r="Q496" s="183"/>
      <c r="R496" s="35">
        <f>IF(R495&lt;15,0,IF(R495&lt;30,1,IF(R495&lt;45,2,3)))</f>
        <v>0</v>
      </c>
      <c r="S496" s="342"/>
      <c r="AY496" t="str">
        <f t="shared" ref="AY496:BJ496" si="858">IF(AY497="","",COUNTIF($E497:$P497,AY497))</f>
        <v/>
      </c>
      <c r="AZ496" t="str">
        <f t="shared" si="858"/>
        <v/>
      </c>
      <c r="BA496" t="str">
        <f t="shared" si="858"/>
        <v/>
      </c>
      <c r="BB496" t="str">
        <f t="shared" si="858"/>
        <v/>
      </c>
      <c r="BC496" t="str">
        <f t="shared" si="858"/>
        <v/>
      </c>
      <c r="BD496" t="str">
        <f t="shared" si="858"/>
        <v/>
      </c>
      <c r="BE496" t="str">
        <f t="shared" si="858"/>
        <v/>
      </c>
      <c r="BF496" t="str">
        <f t="shared" si="858"/>
        <v/>
      </c>
      <c r="BG496" t="str">
        <f t="shared" si="858"/>
        <v/>
      </c>
      <c r="BH496" t="str">
        <f t="shared" si="858"/>
        <v/>
      </c>
      <c r="BI496" t="str">
        <f t="shared" si="858"/>
        <v/>
      </c>
      <c r="BJ496" t="str">
        <f t="shared" si="858"/>
        <v/>
      </c>
      <c r="BK496" s="340"/>
      <c r="BL496" s="34">
        <f>IF($Q497=E497,IF(COUNTIF(E497:$P497,E497)&gt;$R496,E496,$Q496),E496)</f>
        <v>0</v>
      </c>
      <c r="BM496" s="34">
        <f>IF($Q497=F497,IF(COUNTIF(F497:$P497,F497)&gt;$R496,F496,$Q496),F496)</f>
        <v>0</v>
      </c>
      <c r="BN496" s="34">
        <f>IF($Q497=G497,IF(COUNTIF(G497:$P497,G497)&gt;$R496,G496,$Q496),G496)</f>
        <v>0</v>
      </c>
      <c r="BO496" s="34">
        <f>IF($Q497=H497,IF(COUNTIF(H497:$P497,H497)&gt;$R496,H496,$Q496),H496)</f>
        <v>0</v>
      </c>
      <c r="BP496" s="34">
        <f>IF($Q497=I497,IF(COUNTIF(I497:$P497,I497)&gt;$R496,I496,$Q496),I496)</f>
        <v>0</v>
      </c>
      <c r="BQ496" s="34">
        <f>IF($Q497=J497,IF(COUNTIF(J497:$P497,J497)&gt;$R496,J496,$Q496),J496)</f>
        <v>0</v>
      </c>
      <c r="BR496" s="34">
        <f>IF($Q497=K497,IF(COUNTIF(K497:$P497,K497)&gt;$R496,K496,$Q496),K496)</f>
        <v>0</v>
      </c>
      <c r="BS496" s="34">
        <f>IF($Q497=L497,IF(COUNTIF(L497:$P497,L497)&gt;$R496,L496,$Q496),L496)</f>
        <v>0</v>
      </c>
      <c r="BT496" s="34">
        <f>IF($Q497=M497,IF(COUNTIF(M497:$P497,M497)&gt;$R496,M496,$Q496),M496)</f>
        <v>0</v>
      </c>
      <c r="BU496" s="34">
        <f>IF($Q497=N497,IF(COUNTIF(N497:$P497,N497)&gt;$R496,N496,$Q496),N496)</f>
        <v>0</v>
      </c>
      <c r="BV496" s="34">
        <f>IF($Q497=O497,IF(COUNTIF(O497:$P497,O497)&gt;$R496,O496,$Q496),O496)</f>
        <v>0</v>
      </c>
      <c r="BW496" s="34">
        <f>IF($Q497=P497,IF(COUNTIF(P497:$P497,P497)&gt;$R496,P496,$Q496),P496)</f>
        <v>0</v>
      </c>
      <c r="BX496" t="str">
        <f>IF(BX495="",IF(G495="",IF(F495="",E495,F495),G495),"")</f>
        <v/>
      </c>
    </row>
    <row r="497" spans="1:76" ht="12.75" customHeight="1" x14ac:dyDescent="0.2">
      <c r="A497" s="349"/>
      <c r="B497" s="352"/>
      <c r="C497" s="346"/>
      <c r="D497" s="177" t="s">
        <v>44</v>
      </c>
      <c r="E497" s="252" t="str">
        <f t="shared" ref="E497:P497" si="859">IF(E495&gt;0,1,"")</f>
        <v/>
      </c>
      <c r="F497" s="252" t="str">
        <f t="shared" si="859"/>
        <v/>
      </c>
      <c r="G497" s="252" t="str">
        <f t="shared" si="859"/>
        <v/>
      </c>
      <c r="H497" s="252" t="str">
        <f t="shared" si="859"/>
        <v/>
      </c>
      <c r="I497" s="252" t="str">
        <f t="shared" si="859"/>
        <v/>
      </c>
      <c r="J497" s="252" t="str">
        <f t="shared" si="859"/>
        <v/>
      </c>
      <c r="K497" s="252" t="str">
        <f t="shared" si="859"/>
        <v/>
      </c>
      <c r="L497" s="252" t="str">
        <f t="shared" si="859"/>
        <v/>
      </c>
      <c r="M497" s="175" t="str">
        <f t="shared" si="859"/>
        <v/>
      </c>
      <c r="N497" s="175" t="str">
        <f t="shared" si="859"/>
        <v/>
      </c>
      <c r="O497" s="175" t="str">
        <f t="shared" si="859"/>
        <v/>
      </c>
      <c r="P497" s="175" t="str">
        <f t="shared" si="859"/>
        <v/>
      </c>
      <c r="Q497" s="184" t="str">
        <f>IF(BK495="","",BK495)</f>
        <v/>
      </c>
      <c r="R497" s="38" t="str">
        <f>IF(BK495="","",BK495)</f>
        <v/>
      </c>
      <c r="S497" s="343"/>
      <c r="AY497" t="str">
        <f>IF(E497="","",E497)</f>
        <v/>
      </c>
      <c r="AZ497" t="str">
        <f>IF(OR(E497=F497,COUNTIF($AY497:AY497,F497)&gt;0),"",F497)</f>
        <v/>
      </c>
      <c r="BA497" t="str">
        <f>IF(OR(F497=G497,COUNTIF($AY497:AZ497,G497)&gt;0),"",G497)</f>
        <v/>
      </c>
      <c r="BB497" t="str">
        <f>IF(OR(G497=H497,COUNTIF($AY497:BA497,H497)&gt;0),"",H497)</f>
        <v/>
      </c>
      <c r="BC497" t="str">
        <f>IF(OR(H497=I497,COUNTIF($AY497:BB497,I497)&gt;0),"",I497)</f>
        <v/>
      </c>
      <c r="BD497" t="str">
        <f>IF(OR(I497=J497,COUNTIF($AY497:BC497,J497)&gt;0),"",J497)</f>
        <v/>
      </c>
      <c r="BE497" t="str">
        <f>IF(OR(J497=K497,COUNTIF($AY497:BD497,K497)&gt;0),"",K497)</f>
        <v/>
      </c>
      <c r="BF497" t="str">
        <f>IF(OR(K497=L497,COUNTIF($AY497:BE497,L497)&gt;0),"",L497)</f>
        <v/>
      </c>
      <c r="BG497" t="str">
        <f>IF(OR(L497=M497,COUNTIF($AY497:BF497,M497)&gt;0),"",M497)</f>
        <v/>
      </c>
      <c r="BH497" t="str">
        <f>IF(OR(M497=N497,COUNTIF($AY497:BG497,N497)&gt;0),"",N497)</f>
        <v/>
      </c>
      <c r="BI497" t="str">
        <f>IF(OR(N497=O497,COUNTIF($AY497:BH497,O497)&gt;0),"",O497)</f>
        <v/>
      </c>
      <c r="BJ497" t="str">
        <f>IF(OR(O497=P497,COUNTIF($AY497:BI497,P497)&gt;0),"",P497)</f>
        <v/>
      </c>
      <c r="BK497" s="340"/>
      <c r="BL497" s="34" t="str">
        <f>IF($Q497=E497,IF(COUNTIF(E497:$P497,E497)&gt;$R496,E497,$Q497),E497)</f>
        <v/>
      </c>
      <c r="BM497" s="34" t="str">
        <f>IF($Q497=F497,IF(COUNTIF(F497:$P497,F497)&gt;$R496,F497,$Q497),F497)</f>
        <v/>
      </c>
      <c r="BN497" s="34" t="str">
        <f>IF($Q497=G497,IF(COUNTIF(G497:$P497,G497)&gt;$R496,G497,$Q497),G497)</f>
        <v/>
      </c>
      <c r="BO497" s="34" t="str">
        <f>IF($Q497=H497,IF(COUNTIF(H497:$P497,H497)&gt;$R496,H497,$Q497),H497)</f>
        <v/>
      </c>
      <c r="BP497" s="34" t="str">
        <f>IF($Q497=I497,IF(COUNTIF(I497:$P497,I497)&gt;$R496,I497,$Q497),I497)</f>
        <v/>
      </c>
      <c r="BQ497" s="34" t="str">
        <f>IF($Q497=J497,IF(COUNTIF(J497:$P497,J497)&gt;$R496,J497,$Q497),J497)</f>
        <v/>
      </c>
      <c r="BR497" s="34" t="str">
        <f>IF($Q497=K497,IF(COUNTIF(K497:$P497,K497)&gt;$R496,K497,$Q497),K497)</f>
        <v/>
      </c>
      <c r="BS497" s="34" t="str">
        <f>IF($Q497=L497,IF(COUNTIF(L497:$P497,L497)&gt;$R496,L497,$Q497),L497)</f>
        <v/>
      </c>
      <c r="BT497" s="34" t="str">
        <f>IF($Q497=M497,IF(COUNTIF(M497:$P497,M497)&gt;$R496,M497,$Q497),M497)</f>
        <v/>
      </c>
      <c r="BU497" s="34" t="str">
        <f>IF($Q497=N497,IF(COUNTIF(N497:$P497,N497)&gt;$R496,N497,$Q497),N497)</f>
        <v/>
      </c>
      <c r="BV497" s="34" t="str">
        <f>IF($Q497=O497,IF(COUNTIF(O497:$P497,O497)&gt;$R496,O497,$Q497),O497)</f>
        <v/>
      </c>
      <c r="BW497" s="34" t="str">
        <f>IF($Q497=P497,IF(COUNTIF(P497:$P497,P497)&gt;$R496,P497,$Q497),P497)</f>
        <v/>
      </c>
      <c r="BX497" t="str">
        <f>IF(BX495&gt;0,BX495,BX496)</f>
        <v/>
      </c>
    </row>
    <row r="498" spans="1:76" ht="12.75" customHeight="1" x14ac:dyDescent="0.2">
      <c r="A498" s="347">
        <v>166</v>
      </c>
      <c r="B498" s="350"/>
      <c r="C498" s="344"/>
      <c r="D498" s="176" t="s">
        <v>38</v>
      </c>
      <c r="E498" s="252"/>
      <c r="F498" s="252"/>
      <c r="G498" s="252"/>
      <c r="H498" s="252"/>
      <c r="I498" s="252"/>
      <c r="J498" s="252"/>
      <c r="K498" s="252"/>
      <c r="L498" s="252"/>
      <c r="M498" s="175"/>
      <c r="N498" s="175"/>
      <c r="O498" s="175"/>
      <c r="P498" s="175"/>
      <c r="Q498" s="183" t="str">
        <f>IF(BK498="","",BX500)</f>
        <v/>
      </c>
      <c r="R498" s="172"/>
      <c r="S498" s="341" t="str">
        <f>IF((COUNTBLANK(E498:Q498)+COUNTBLANK(E499:Q499)+COUNTBLANK(E500:Q500))/3=COUNTBLANK(E498:Q498),"","Bitte alle drei Zeilen ausfüllen")</f>
        <v/>
      </c>
      <c r="W498">
        <f t="shared" ref="W498:AH498" si="860">IF(E498=4.5,E499,0)</f>
        <v>0</v>
      </c>
      <c r="X498">
        <f t="shared" si="860"/>
        <v>0</v>
      </c>
      <c r="Y498">
        <f t="shared" si="860"/>
        <v>0</v>
      </c>
      <c r="Z498">
        <f t="shared" si="860"/>
        <v>0</v>
      </c>
      <c r="AA498">
        <f t="shared" si="860"/>
        <v>0</v>
      </c>
      <c r="AB498">
        <f t="shared" si="860"/>
        <v>0</v>
      </c>
      <c r="AC498">
        <f t="shared" si="860"/>
        <v>0</v>
      </c>
      <c r="AD498">
        <f t="shared" si="860"/>
        <v>0</v>
      </c>
      <c r="AE498">
        <f t="shared" si="860"/>
        <v>0</v>
      </c>
      <c r="AF498">
        <f t="shared" si="860"/>
        <v>0</v>
      </c>
      <c r="AG498">
        <f t="shared" si="860"/>
        <v>0</v>
      </c>
      <c r="AH498">
        <f t="shared" si="860"/>
        <v>0</v>
      </c>
      <c r="AJ498">
        <f t="shared" ref="AJ498:AU498" si="861">IF(E498=4.5,1,0)</f>
        <v>0</v>
      </c>
      <c r="AK498">
        <f t="shared" si="861"/>
        <v>0</v>
      </c>
      <c r="AL498">
        <f t="shared" si="861"/>
        <v>0</v>
      </c>
      <c r="AM498">
        <f t="shared" si="861"/>
        <v>0</v>
      </c>
      <c r="AN498">
        <f t="shared" si="861"/>
        <v>0</v>
      </c>
      <c r="AO498">
        <f t="shared" si="861"/>
        <v>0</v>
      </c>
      <c r="AP498">
        <f t="shared" si="861"/>
        <v>0</v>
      </c>
      <c r="AQ498">
        <f t="shared" si="861"/>
        <v>0</v>
      </c>
      <c r="AR498">
        <f t="shared" si="861"/>
        <v>0</v>
      </c>
      <c r="AS498">
        <f t="shared" si="861"/>
        <v>0</v>
      </c>
      <c r="AT498">
        <f t="shared" si="861"/>
        <v>0</v>
      </c>
      <c r="AU498">
        <f t="shared" si="861"/>
        <v>0</v>
      </c>
      <c r="BK498" s="340" t="str">
        <f>IF(ISNA(HLOOKUP(MAX($AY499:$BJ499),$AY499:$BJ500,2,FALSE)),"",IF(R499&gt;0,IF(COUNTIF($AY499:$BJ499,MAX($AY499:$BJ499))&gt;1,HLOOKUP(MAX($AY499:$BJ499),$AY499:$BJ500,2),HLOOKUP(MAX($AY499:$BJ499),$AY499:$BJ500,2,FALSE)),""))</f>
        <v/>
      </c>
      <c r="BL498" s="34">
        <f>IF(E500="",0,IF($Q500=E500,IF(COUNTIF(E500:$P500,E500)&gt;$R499,E498,$Q498),E498))</f>
        <v>0</v>
      </c>
      <c r="BM498" s="34">
        <f>IF(F500="",0,IF($Q500=F500,IF(COUNTIF(F500:$P500,F500)&gt;$R499,F498,$Q498),F498))</f>
        <v>0</v>
      </c>
      <c r="BN498" s="34">
        <f>IF(G500="",0,IF($Q500=G500,IF(COUNTIF(G500:$P500,G500)&gt;$R499,G498,$Q498),G498))</f>
        <v>0</v>
      </c>
      <c r="BO498" s="34">
        <f>IF(H500="",0,IF($Q500=H500,IF(COUNTIF(H500:$P500,H500)&gt;$R499,H498,$Q498),H498))</f>
        <v>0</v>
      </c>
      <c r="BP498" s="34">
        <f>IF(I500="",0,IF($Q500=I500,IF(COUNTIF(I500:$P500,I500)&gt;$R499,I498,$Q498),I498))</f>
        <v>0</v>
      </c>
      <c r="BQ498" s="34">
        <f>IF(J500="",0,IF($Q500=J500,IF(COUNTIF(J500:$P500,J500)&gt;$R499,J498,$Q498),J498))</f>
        <v>0</v>
      </c>
      <c r="BR498" s="34">
        <f>IF(K500="",0,IF($Q500=K500,IF(COUNTIF(K500:$P500,K500)&gt;$R499,K498,$Q498),K498))</f>
        <v>0</v>
      </c>
      <c r="BS498" s="34">
        <f>IF(L500="",0,IF($Q500=L500,IF(COUNTIF(L500:$P500,L500)&gt;$R499,L498,$Q498),L498))</f>
        <v>0</v>
      </c>
      <c r="BT498" s="34">
        <f>IF(M500="",0,IF($Q500=M500,IF(COUNTIF(M500:$P500,M500)&gt;$R499,M498,$Q498),M498))</f>
        <v>0</v>
      </c>
      <c r="BU498" s="34">
        <f>IF(N500="",0,IF($Q500=N500,IF(COUNTIF(N500:$P500,N500)&gt;$R499,N498,$Q498),N498))</f>
        <v>0</v>
      </c>
      <c r="BV498" s="34">
        <f>IF(O500="",0,IF($Q500=O500,IF(COUNTIF(O500:$P500,O500)&gt;$R499,O498,$Q498),O498))</f>
        <v>0</v>
      </c>
      <c r="BW498" s="34">
        <f>IF(P500="",0,IF($Q500=P500,IF(COUNTIF(P500:$P500,P500)&gt;$R499,P498,$Q498),P498))</f>
        <v>0</v>
      </c>
      <c r="BX498">
        <f>IF(P498="",IF(O498="",IF(N498="",IF(M498="",IF(L498="",IF(K498="",IF(J498="",IF(I498="",H498,I498),J498),K498),L498),M498),N498),O498),P498)</f>
        <v>0</v>
      </c>
    </row>
    <row r="499" spans="1:76" ht="12.75" customHeight="1" x14ac:dyDescent="0.2">
      <c r="A499" s="348"/>
      <c r="B499" s="351"/>
      <c r="C499" s="345"/>
      <c r="D499" s="176" t="s">
        <v>42</v>
      </c>
      <c r="E499" s="252"/>
      <c r="F499" s="252"/>
      <c r="G499" s="252"/>
      <c r="H499" s="252"/>
      <c r="I499" s="252"/>
      <c r="J499" s="252"/>
      <c r="K499" s="252"/>
      <c r="L499" s="252"/>
      <c r="M499" s="175"/>
      <c r="N499" s="175"/>
      <c r="O499" s="175"/>
      <c r="P499" s="175"/>
      <c r="Q499" s="183"/>
      <c r="R499" s="35">
        <f>IF(R498&lt;15,0,IF(R498&lt;30,1,IF(R498&lt;45,2,3)))</f>
        <v>0</v>
      </c>
      <c r="S499" s="342"/>
      <c r="AY499" t="str">
        <f t="shared" ref="AY499:BJ499" si="862">IF(AY500="","",COUNTIF($E500:$P500,AY500))</f>
        <v/>
      </c>
      <c r="AZ499" t="str">
        <f t="shared" si="862"/>
        <v/>
      </c>
      <c r="BA499" t="str">
        <f t="shared" si="862"/>
        <v/>
      </c>
      <c r="BB499" t="str">
        <f t="shared" si="862"/>
        <v/>
      </c>
      <c r="BC499" t="str">
        <f t="shared" si="862"/>
        <v/>
      </c>
      <c r="BD499" t="str">
        <f t="shared" si="862"/>
        <v/>
      </c>
      <c r="BE499" t="str">
        <f t="shared" si="862"/>
        <v/>
      </c>
      <c r="BF499" t="str">
        <f t="shared" si="862"/>
        <v/>
      </c>
      <c r="BG499" t="str">
        <f t="shared" si="862"/>
        <v/>
      </c>
      <c r="BH499" t="str">
        <f t="shared" si="862"/>
        <v/>
      </c>
      <c r="BI499" t="str">
        <f t="shared" si="862"/>
        <v/>
      </c>
      <c r="BJ499" t="str">
        <f t="shared" si="862"/>
        <v/>
      </c>
      <c r="BK499" s="340"/>
      <c r="BL499" s="34">
        <f>IF($Q500=E500,IF(COUNTIF(E500:$P500,E500)&gt;$R499,E499,$Q499),E499)</f>
        <v>0</v>
      </c>
      <c r="BM499" s="34">
        <f>IF($Q500=F500,IF(COUNTIF(F500:$P500,F500)&gt;$R499,F499,$Q499),F499)</f>
        <v>0</v>
      </c>
      <c r="BN499" s="34">
        <f>IF($Q500=G500,IF(COUNTIF(G500:$P500,G500)&gt;$R499,G499,$Q499),G499)</f>
        <v>0</v>
      </c>
      <c r="BO499" s="34">
        <f>IF($Q500=H500,IF(COUNTIF(H500:$P500,H500)&gt;$R499,H499,$Q499),H499)</f>
        <v>0</v>
      </c>
      <c r="BP499" s="34">
        <f>IF($Q500=I500,IF(COUNTIF(I500:$P500,I500)&gt;$R499,I499,$Q499),I499)</f>
        <v>0</v>
      </c>
      <c r="BQ499" s="34">
        <f>IF($Q500=J500,IF(COUNTIF(J500:$P500,J500)&gt;$R499,J499,$Q499),J499)</f>
        <v>0</v>
      </c>
      <c r="BR499" s="34">
        <f>IF($Q500=K500,IF(COUNTIF(K500:$P500,K500)&gt;$R499,K499,$Q499),K499)</f>
        <v>0</v>
      </c>
      <c r="BS499" s="34">
        <f>IF($Q500=L500,IF(COUNTIF(L500:$P500,L500)&gt;$R499,L499,$Q499),L499)</f>
        <v>0</v>
      </c>
      <c r="BT499" s="34">
        <f>IF($Q500=M500,IF(COUNTIF(M500:$P500,M500)&gt;$R499,M499,$Q499),M499)</f>
        <v>0</v>
      </c>
      <c r="BU499" s="34">
        <f>IF($Q500=N500,IF(COUNTIF(N500:$P500,N500)&gt;$R499,N499,$Q499),N499)</f>
        <v>0</v>
      </c>
      <c r="BV499" s="34">
        <f>IF($Q500=O500,IF(COUNTIF(O500:$P500,O500)&gt;$R499,O499,$Q499),O499)</f>
        <v>0</v>
      </c>
      <c r="BW499" s="34">
        <f>IF($Q500=P500,IF(COUNTIF(P500:$P500,P500)&gt;$R499,P499,$Q499),P499)</f>
        <v>0</v>
      </c>
      <c r="BX499" t="str">
        <f>IF(BX498="",IF(G498="",IF(F498="",E498,F498),G498),"")</f>
        <v/>
      </c>
    </row>
    <row r="500" spans="1:76" ht="12.75" customHeight="1" x14ac:dyDescent="0.2">
      <c r="A500" s="349"/>
      <c r="B500" s="352"/>
      <c r="C500" s="346"/>
      <c r="D500" s="177" t="s">
        <v>44</v>
      </c>
      <c r="E500" s="252" t="str">
        <f t="shared" ref="E500:P500" si="863">IF(E498&gt;0,1,"")</f>
        <v/>
      </c>
      <c r="F500" s="252" t="str">
        <f t="shared" si="863"/>
        <v/>
      </c>
      <c r="G500" s="252" t="str">
        <f t="shared" si="863"/>
        <v/>
      </c>
      <c r="H500" s="252" t="str">
        <f t="shared" si="863"/>
        <v/>
      </c>
      <c r="I500" s="252" t="str">
        <f t="shared" si="863"/>
        <v/>
      </c>
      <c r="J500" s="252" t="str">
        <f t="shared" si="863"/>
        <v/>
      </c>
      <c r="K500" s="252" t="str">
        <f t="shared" si="863"/>
        <v/>
      </c>
      <c r="L500" s="252" t="str">
        <f t="shared" si="863"/>
        <v/>
      </c>
      <c r="M500" s="175" t="str">
        <f t="shared" si="863"/>
        <v/>
      </c>
      <c r="N500" s="175" t="str">
        <f t="shared" si="863"/>
        <v/>
      </c>
      <c r="O500" s="175" t="str">
        <f t="shared" si="863"/>
        <v/>
      </c>
      <c r="P500" s="175" t="str">
        <f t="shared" si="863"/>
        <v/>
      </c>
      <c r="Q500" s="184" t="str">
        <f>IF(BK498="","",BK498)</f>
        <v/>
      </c>
      <c r="R500" s="38" t="str">
        <f>IF(BK498="","",BK498)</f>
        <v/>
      </c>
      <c r="S500" s="343"/>
      <c r="AY500" t="str">
        <f>IF(E500="","",E500)</f>
        <v/>
      </c>
      <c r="AZ500" t="str">
        <f>IF(OR(E500=F500,COUNTIF($AY500:AY500,F500)&gt;0),"",F500)</f>
        <v/>
      </c>
      <c r="BA500" t="str">
        <f>IF(OR(F500=G500,COUNTIF($AY500:AZ500,G500)&gt;0),"",G500)</f>
        <v/>
      </c>
      <c r="BB500" t="str">
        <f>IF(OR(G500=H500,COUNTIF($AY500:BA500,H500)&gt;0),"",H500)</f>
        <v/>
      </c>
      <c r="BC500" t="str">
        <f>IF(OR(H500=I500,COUNTIF($AY500:BB500,I500)&gt;0),"",I500)</f>
        <v/>
      </c>
      <c r="BD500" t="str">
        <f>IF(OR(I500=J500,COUNTIF($AY500:BC500,J500)&gt;0),"",J500)</f>
        <v/>
      </c>
      <c r="BE500" t="str">
        <f>IF(OR(J500=K500,COUNTIF($AY500:BD500,K500)&gt;0),"",K500)</f>
        <v/>
      </c>
      <c r="BF500" t="str">
        <f>IF(OR(K500=L500,COUNTIF($AY500:BE500,L500)&gt;0),"",L500)</f>
        <v/>
      </c>
      <c r="BG500" t="str">
        <f>IF(OR(L500=M500,COUNTIF($AY500:BF500,M500)&gt;0),"",M500)</f>
        <v/>
      </c>
      <c r="BH500" t="str">
        <f>IF(OR(M500=N500,COUNTIF($AY500:BG500,N500)&gt;0),"",N500)</f>
        <v/>
      </c>
      <c r="BI500" t="str">
        <f>IF(OR(N500=O500,COUNTIF($AY500:BH500,O500)&gt;0),"",O500)</f>
        <v/>
      </c>
      <c r="BJ500" t="str">
        <f>IF(OR(O500=P500,COUNTIF($AY500:BI500,P500)&gt;0),"",P500)</f>
        <v/>
      </c>
      <c r="BK500" s="340"/>
      <c r="BL500" s="34" t="str">
        <f>IF($Q500=E500,IF(COUNTIF(E500:$P500,E500)&gt;$R499,E500,$Q500),E500)</f>
        <v/>
      </c>
      <c r="BM500" s="34" t="str">
        <f>IF($Q500=F500,IF(COUNTIF(F500:$P500,F500)&gt;$R499,F500,$Q500),F500)</f>
        <v/>
      </c>
      <c r="BN500" s="34" t="str">
        <f>IF($Q500=G500,IF(COUNTIF(G500:$P500,G500)&gt;$R499,G500,$Q500),G500)</f>
        <v/>
      </c>
      <c r="BO500" s="34" t="str">
        <f>IF($Q500=H500,IF(COUNTIF(H500:$P500,H500)&gt;$R499,H500,$Q500),H500)</f>
        <v/>
      </c>
      <c r="BP500" s="34" t="str">
        <f>IF($Q500=I500,IF(COUNTIF(I500:$P500,I500)&gt;$R499,I500,$Q500),I500)</f>
        <v/>
      </c>
      <c r="BQ500" s="34" t="str">
        <f>IF($Q500=J500,IF(COUNTIF(J500:$P500,J500)&gt;$R499,J500,$Q500),J500)</f>
        <v/>
      </c>
      <c r="BR500" s="34" t="str">
        <f>IF($Q500=K500,IF(COUNTIF(K500:$P500,K500)&gt;$R499,K500,$Q500),K500)</f>
        <v/>
      </c>
      <c r="BS500" s="34" t="str">
        <f>IF($Q500=L500,IF(COUNTIF(L500:$P500,L500)&gt;$R499,L500,$Q500),L500)</f>
        <v/>
      </c>
      <c r="BT500" s="34" t="str">
        <f>IF($Q500=M500,IF(COUNTIF(M500:$P500,M500)&gt;$R499,M500,$Q500),M500)</f>
        <v/>
      </c>
      <c r="BU500" s="34" t="str">
        <f>IF($Q500=N500,IF(COUNTIF(N500:$P500,N500)&gt;$R499,N500,$Q500),N500)</f>
        <v/>
      </c>
      <c r="BV500" s="34" t="str">
        <f>IF($Q500=O500,IF(COUNTIF(O500:$P500,O500)&gt;$R499,O500,$Q500),O500)</f>
        <v/>
      </c>
      <c r="BW500" s="34" t="str">
        <f>IF($Q500=P500,IF(COUNTIF(P500:$P500,P500)&gt;$R499,P500,$Q500),P500)</f>
        <v/>
      </c>
      <c r="BX500" t="str">
        <f>IF(BX498&gt;0,BX498,BX499)</f>
        <v/>
      </c>
    </row>
    <row r="501" spans="1:76" ht="12.75" customHeight="1" x14ac:dyDescent="0.2">
      <c r="A501" s="347">
        <v>167</v>
      </c>
      <c r="B501" s="350"/>
      <c r="C501" s="344"/>
      <c r="D501" s="176" t="s">
        <v>38</v>
      </c>
      <c r="E501" s="252"/>
      <c r="F501" s="252"/>
      <c r="G501" s="252"/>
      <c r="H501" s="252"/>
      <c r="I501" s="252"/>
      <c r="J501" s="252"/>
      <c r="K501" s="252"/>
      <c r="L501" s="252"/>
      <c r="M501" s="175"/>
      <c r="N501" s="175"/>
      <c r="O501" s="175"/>
      <c r="P501" s="175"/>
      <c r="Q501" s="183" t="str">
        <f>IF(BK501="","",BX503)</f>
        <v/>
      </c>
      <c r="R501" s="172"/>
      <c r="S501" s="341" t="str">
        <f>IF((COUNTBLANK(E501:Q501)+COUNTBLANK(E502:Q502)+COUNTBLANK(E503:Q503))/3=COUNTBLANK(E501:Q501),"","Bitte alle drei Zeilen ausfüllen")</f>
        <v/>
      </c>
      <c r="W501">
        <f t="shared" ref="W501:AH501" si="864">IF(E501=4.5,E502,0)</f>
        <v>0</v>
      </c>
      <c r="X501">
        <f t="shared" si="864"/>
        <v>0</v>
      </c>
      <c r="Y501">
        <f t="shared" si="864"/>
        <v>0</v>
      </c>
      <c r="Z501">
        <f t="shared" si="864"/>
        <v>0</v>
      </c>
      <c r="AA501">
        <f t="shared" si="864"/>
        <v>0</v>
      </c>
      <c r="AB501">
        <f t="shared" si="864"/>
        <v>0</v>
      </c>
      <c r="AC501">
        <f t="shared" si="864"/>
        <v>0</v>
      </c>
      <c r="AD501">
        <f t="shared" si="864"/>
        <v>0</v>
      </c>
      <c r="AE501">
        <f t="shared" si="864"/>
        <v>0</v>
      </c>
      <c r="AF501">
        <f t="shared" si="864"/>
        <v>0</v>
      </c>
      <c r="AG501">
        <f t="shared" si="864"/>
        <v>0</v>
      </c>
      <c r="AH501">
        <f t="shared" si="864"/>
        <v>0</v>
      </c>
      <c r="AJ501">
        <f t="shared" ref="AJ501:AU501" si="865">IF(E501=4.5,1,0)</f>
        <v>0</v>
      </c>
      <c r="AK501">
        <f t="shared" si="865"/>
        <v>0</v>
      </c>
      <c r="AL501">
        <f t="shared" si="865"/>
        <v>0</v>
      </c>
      <c r="AM501">
        <f t="shared" si="865"/>
        <v>0</v>
      </c>
      <c r="AN501">
        <f t="shared" si="865"/>
        <v>0</v>
      </c>
      <c r="AO501">
        <f t="shared" si="865"/>
        <v>0</v>
      </c>
      <c r="AP501">
        <f t="shared" si="865"/>
        <v>0</v>
      </c>
      <c r="AQ501">
        <f t="shared" si="865"/>
        <v>0</v>
      </c>
      <c r="AR501">
        <f t="shared" si="865"/>
        <v>0</v>
      </c>
      <c r="AS501">
        <f t="shared" si="865"/>
        <v>0</v>
      </c>
      <c r="AT501">
        <f t="shared" si="865"/>
        <v>0</v>
      </c>
      <c r="AU501">
        <f t="shared" si="865"/>
        <v>0</v>
      </c>
      <c r="BK501" s="340" t="str">
        <f>IF(ISNA(HLOOKUP(MAX($AY502:$BJ502),$AY502:$BJ503,2,FALSE)),"",IF(R502&gt;0,IF(COUNTIF($AY502:$BJ502,MAX($AY502:$BJ502))&gt;1,HLOOKUP(MAX($AY502:$BJ502),$AY502:$BJ503,2),HLOOKUP(MAX($AY502:$BJ502),$AY502:$BJ503,2,FALSE)),""))</f>
        <v/>
      </c>
      <c r="BL501" s="34">
        <f>IF(E503="",0,IF($Q503=E503,IF(COUNTIF(E503:$P503,E503)&gt;$R502,E501,$Q501),E501))</f>
        <v>0</v>
      </c>
      <c r="BM501" s="34">
        <f>IF(F503="",0,IF($Q503=F503,IF(COUNTIF(F503:$P503,F503)&gt;$R502,F501,$Q501),F501))</f>
        <v>0</v>
      </c>
      <c r="BN501" s="34">
        <f>IF(G503="",0,IF($Q503=G503,IF(COUNTIF(G503:$P503,G503)&gt;$R502,G501,$Q501),G501))</f>
        <v>0</v>
      </c>
      <c r="BO501" s="34">
        <f>IF(H503="",0,IF($Q503=H503,IF(COUNTIF(H503:$P503,H503)&gt;$R502,H501,$Q501),H501))</f>
        <v>0</v>
      </c>
      <c r="BP501" s="34">
        <f>IF(I503="",0,IF($Q503=I503,IF(COUNTIF(I503:$P503,I503)&gt;$R502,I501,$Q501),I501))</f>
        <v>0</v>
      </c>
      <c r="BQ501" s="34">
        <f>IF(J503="",0,IF($Q503=J503,IF(COUNTIF(J503:$P503,J503)&gt;$R502,J501,$Q501),J501))</f>
        <v>0</v>
      </c>
      <c r="BR501" s="34">
        <f>IF(K503="",0,IF($Q503=K503,IF(COUNTIF(K503:$P503,K503)&gt;$R502,K501,$Q501),K501))</f>
        <v>0</v>
      </c>
      <c r="BS501" s="34">
        <f>IF(L503="",0,IF($Q503=L503,IF(COUNTIF(L503:$P503,L503)&gt;$R502,L501,$Q501),L501))</f>
        <v>0</v>
      </c>
      <c r="BT501" s="34">
        <f>IF(M503="",0,IF($Q503=M503,IF(COUNTIF(M503:$P503,M503)&gt;$R502,M501,$Q501),M501))</f>
        <v>0</v>
      </c>
      <c r="BU501" s="34">
        <f>IF(N503="",0,IF($Q503=N503,IF(COUNTIF(N503:$P503,N503)&gt;$R502,N501,$Q501),N501))</f>
        <v>0</v>
      </c>
      <c r="BV501" s="34">
        <f>IF(O503="",0,IF($Q503=O503,IF(COUNTIF(O503:$P503,O503)&gt;$R502,O501,$Q501),O501))</f>
        <v>0</v>
      </c>
      <c r="BW501" s="34">
        <f>IF(P503="",0,IF($Q503=P503,IF(COUNTIF(P503:$P503,P503)&gt;$R502,P501,$Q501),P501))</f>
        <v>0</v>
      </c>
      <c r="BX501">
        <f>IF(P501="",IF(O501="",IF(N501="",IF(M501="",IF(L501="",IF(K501="",IF(J501="",IF(I501="",H501,I501),J501),K501),L501),M501),N501),O501),P501)</f>
        <v>0</v>
      </c>
    </row>
    <row r="502" spans="1:76" ht="12.75" customHeight="1" x14ac:dyDescent="0.2">
      <c r="A502" s="348"/>
      <c r="B502" s="351"/>
      <c r="C502" s="345"/>
      <c r="D502" s="176" t="s">
        <v>42</v>
      </c>
      <c r="E502" s="252"/>
      <c r="F502" s="252"/>
      <c r="G502" s="252"/>
      <c r="H502" s="252"/>
      <c r="I502" s="252"/>
      <c r="J502" s="252"/>
      <c r="K502" s="252"/>
      <c r="L502" s="252"/>
      <c r="M502" s="175"/>
      <c r="N502" s="175"/>
      <c r="O502" s="175"/>
      <c r="P502" s="175"/>
      <c r="Q502" s="183"/>
      <c r="R502" s="35">
        <f>IF(R501&lt;15,0,IF(R501&lt;30,1,IF(R501&lt;45,2,3)))</f>
        <v>0</v>
      </c>
      <c r="S502" s="342"/>
      <c r="AY502" t="str">
        <f t="shared" ref="AY502:BJ502" si="866">IF(AY503="","",COUNTIF($E503:$P503,AY503))</f>
        <v/>
      </c>
      <c r="AZ502" t="str">
        <f t="shared" si="866"/>
        <v/>
      </c>
      <c r="BA502" t="str">
        <f t="shared" si="866"/>
        <v/>
      </c>
      <c r="BB502" t="str">
        <f t="shared" si="866"/>
        <v/>
      </c>
      <c r="BC502" t="str">
        <f t="shared" si="866"/>
        <v/>
      </c>
      <c r="BD502" t="str">
        <f t="shared" si="866"/>
        <v/>
      </c>
      <c r="BE502" t="str">
        <f t="shared" si="866"/>
        <v/>
      </c>
      <c r="BF502" t="str">
        <f t="shared" si="866"/>
        <v/>
      </c>
      <c r="BG502" t="str">
        <f t="shared" si="866"/>
        <v/>
      </c>
      <c r="BH502" t="str">
        <f t="shared" si="866"/>
        <v/>
      </c>
      <c r="BI502" t="str">
        <f t="shared" si="866"/>
        <v/>
      </c>
      <c r="BJ502" t="str">
        <f t="shared" si="866"/>
        <v/>
      </c>
      <c r="BK502" s="340"/>
      <c r="BL502" s="34">
        <f>IF($Q503=E503,IF(COUNTIF(E503:$P503,E503)&gt;$R502,E502,$Q502),E502)</f>
        <v>0</v>
      </c>
      <c r="BM502" s="34">
        <f>IF($Q503=F503,IF(COUNTIF(F503:$P503,F503)&gt;$R502,F502,$Q502),F502)</f>
        <v>0</v>
      </c>
      <c r="BN502" s="34">
        <f>IF($Q503=G503,IF(COUNTIF(G503:$P503,G503)&gt;$R502,G502,$Q502),G502)</f>
        <v>0</v>
      </c>
      <c r="BO502" s="34">
        <f>IF($Q503=H503,IF(COUNTIF(H503:$P503,H503)&gt;$R502,H502,$Q502),H502)</f>
        <v>0</v>
      </c>
      <c r="BP502" s="34">
        <f>IF($Q503=I503,IF(COUNTIF(I503:$P503,I503)&gt;$R502,I502,$Q502),I502)</f>
        <v>0</v>
      </c>
      <c r="BQ502" s="34">
        <f>IF($Q503=J503,IF(COUNTIF(J503:$P503,J503)&gt;$R502,J502,$Q502),J502)</f>
        <v>0</v>
      </c>
      <c r="BR502" s="34">
        <f>IF($Q503=K503,IF(COUNTIF(K503:$P503,K503)&gt;$R502,K502,$Q502),K502)</f>
        <v>0</v>
      </c>
      <c r="BS502" s="34">
        <f>IF($Q503=L503,IF(COUNTIF(L503:$P503,L503)&gt;$R502,L502,$Q502),L502)</f>
        <v>0</v>
      </c>
      <c r="BT502" s="34">
        <f>IF($Q503=M503,IF(COUNTIF(M503:$P503,M503)&gt;$R502,M502,$Q502),M502)</f>
        <v>0</v>
      </c>
      <c r="BU502" s="34">
        <f>IF($Q503=N503,IF(COUNTIF(N503:$P503,N503)&gt;$R502,N502,$Q502),N502)</f>
        <v>0</v>
      </c>
      <c r="BV502" s="34">
        <f>IF($Q503=O503,IF(COUNTIF(O503:$P503,O503)&gt;$R502,O502,$Q502),O502)</f>
        <v>0</v>
      </c>
      <c r="BW502" s="34">
        <f>IF($Q503=P503,IF(COUNTIF(P503:$P503,P503)&gt;$R502,P502,$Q502),P502)</f>
        <v>0</v>
      </c>
      <c r="BX502" t="str">
        <f>IF(BX501="",IF(G501="",IF(F501="",E501,F501),G501),"")</f>
        <v/>
      </c>
    </row>
    <row r="503" spans="1:76" ht="12.75" customHeight="1" x14ac:dyDescent="0.2">
      <c r="A503" s="349"/>
      <c r="B503" s="352"/>
      <c r="C503" s="346"/>
      <c r="D503" s="177" t="s">
        <v>44</v>
      </c>
      <c r="E503" s="252" t="str">
        <f t="shared" ref="E503:P503" si="867">IF(E501&gt;0,1,"")</f>
        <v/>
      </c>
      <c r="F503" s="252" t="str">
        <f t="shared" si="867"/>
        <v/>
      </c>
      <c r="G503" s="252" t="str">
        <f t="shared" si="867"/>
        <v/>
      </c>
      <c r="H503" s="252" t="str">
        <f t="shared" si="867"/>
        <v/>
      </c>
      <c r="I503" s="252" t="str">
        <f t="shared" si="867"/>
        <v/>
      </c>
      <c r="J503" s="252" t="str">
        <f t="shared" si="867"/>
        <v/>
      </c>
      <c r="K503" s="252" t="str">
        <f t="shared" si="867"/>
        <v/>
      </c>
      <c r="L503" s="252" t="str">
        <f t="shared" si="867"/>
        <v/>
      </c>
      <c r="M503" s="175" t="str">
        <f t="shared" si="867"/>
        <v/>
      </c>
      <c r="N503" s="175" t="str">
        <f t="shared" si="867"/>
        <v/>
      </c>
      <c r="O503" s="175" t="str">
        <f t="shared" si="867"/>
        <v/>
      </c>
      <c r="P503" s="175" t="str">
        <f t="shared" si="867"/>
        <v/>
      </c>
      <c r="Q503" s="184" t="str">
        <f>IF(BK501="","",BK501)</f>
        <v/>
      </c>
      <c r="R503" s="38" t="str">
        <f>IF(BK501="","",BK501)</f>
        <v/>
      </c>
      <c r="S503" s="343"/>
      <c r="AY503" t="str">
        <f>IF(E503="","",E503)</f>
        <v/>
      </c>
      <c r="AZ503" t="str">
        <f>IF(OR(E503=F503,COUNTIF($AY503:AY503,F503)&gt;0),"",F503)</f>
        <v/>
      </c>
      <c r="BA503" t="str">
        <f>IF(OR(F503=G503,COUNTIF($AY503:AZ503,G503)&gt;0),"",G503)</f>
        <v/>
      </c>
      <c r="BB503" t="str">
        <f>IF(OR(G503=H503,COUNTIF($AY503:BA503,H503)&gt;0),"",H503)</f>
        <v/>
      </c>
      <c r="BC503" t="str">
        <f>IF(OR(H503=I503,COUNTIF($AY503:BB503,I503)&gt;0),"",I503)</f>
        <v/>
      </c>
      <c r="BD503" t="str">
        <f>IF(OR(I503=J503,COUNTIF($AY503:BC503,J503)&gt;0),"",J503)</f>
        <v/>
      </c>
      <c r="BE503" t="str">
        <f>IF(OR(J503=K503,COUNTIF($AY503:BD503,K503)&gt;0),"",K503)</f>
        <v/>
      </c>
      <c r="BF503" t="str">
        <f>IF(OR(K503=L503,COUNTIF($AY503:BE503,L503)&gt;0),"",L503)</f>
        <v/>
      </c>
      <c r="BG503" t="str">
        <f>IF(OR(L503=M503,COUNTIF($AY503:BF503,M503)&gt;0),"",M503)</f>
        <v/>
      </c>
      <c r="BH503" t="str">
        <f>IF(OR(M503=N503,COUNTIF($AY503:BG503,N503)&gt;0),"",N503)</f>
        <v/>
      </c>
      <c r="BI503" t="str">
        <f>IF(OR(N503=O503,COUNTIF($AY503:BH503,O503)&gt;0),"",O503)</f>
        <v/>
      </c>
      <c r="BJ503" t="str">
        <f>IF(OR(O503=P503,COUNTIF($AY503:BI503,P503)&gt;0),"",P503)</f>
        <v/>
      </c>
      <c r="BK503" s="340"/>
      <c r="BL503" s="34" t="str">
        <f>IF($Q503=E503,IF(COUNTIF(E503:$P503,E503)&gt;$R502,E503,$Q503),E503)</f>
        <v/>
      </c>
      <c r="BM503" s="34" t="str">
        <f>IF($Q503=F503,IF(COUNTIF(F503:$P503,F503)&gt;$R502,F503,$Q503),F503)</f>
        <v/>
      </c>
      <c r="BN503" s="34" t="str">
        <f>IF($Q503=G503,IF(COUNTIF(G503:$P503,G503)&gt;$R502,G503,$Q503),G503)</f>
        <v/>
      </c>
      <c r="BO503" s="34" t="str">
        <f>IF($Q503=H503,IF(COUNTIF(H503:$P503,H503)&gt;$R502,H503,$Q503),H503)</f>
        <v/>
      </c>
      <c r="BP503" s="34" t="str">
        <f>IF($Q503=I503,IF(COUNTIF(I503:$P503,I503)&gt;$R502,I503,$Q503),I503)</f>
        <v/>
      </c>
      <c r="BQ503" s="34" t="str">
        <f>IF($Q503=J503,IF(COUNTIF(J503:$P503,J503)&gt;$R502,J503,$Q503),J503)</f>
        <v/>
      </c>
      <c r="BR503" s="34" t="str">
        <f>IF($Q503=K503,IF(COUNTIF(K503:$P503,K503)&gt;$R502,K503,$Q503),K503)</f>
        <v/>
      </c>
      <c r="BS503" s="34" t="str">
        <f>IF($Q503=L503,IF(COUNTIF(L503:$P503,L503)&gt;$R502,L503,$Q503),L503)</f>
        <v/>
      </c>
      <c r="BT503" s="34" t="str">
        <f>IF($Q503=M503,IF(COUNTIF(M503:$P503,M503)&gt;$R502,M503,$Q503),M503)</f>
        <v/>
      </c>
      <c r="BU503" s="34" t="str">
        <f>IF($Q503=N503,IF(COUNTIF(N503:$P503,N503)&gt;$R502,N503,$Q503),N503)</f>
        <v/>
      </c>
      <c r="BV503" s="34" t="str">
        <f>IF($Q503=O503,IF(COUNTIF(O503:$P503,O503)&gt;$R502,O503,$Q503),O503)</f>
        <v/>
      </c>
      <c r="BW503" s="34" t="str">
        <f>IF($Q503=P503,IF(COUNTIF(P503:$P503,P503)&gt;$R502,P503,$Q503),P503)</f>
        <v/>
      </c>
      <c r="BX503" t="str">
        <f>IF(BX501&gt;0,BX501,BX502)</f>
        <v/>
      </c>
    </row>
    <row r="504" spans="1:76" ht="12.75" customHeight="1" x14ac:dyDescent="0.2">
      <c r="A504" s="347">
        <v>168</v>
      </c>
      <c r="B504" s="350"/>
      <c r="C504" s="344"/>
      <c r="D504" s="176" t="s">
        <v>38</v>
      </c>
      <c r="E504" s="252"/>
      <c r="F504" s="252"/>
      <c r="G504" s="252"/>
      <c r="H504" s="252"/>
      <c r="I504" s="252"/>
      <c r="J504" s="252"/>
      <c r="K504" s="252"/>
      <c r="L504" s="252"/>
      <c r="M504" s="175"/>
      <c r="N504" s="175"/>
      <c r="O504" s="175"/>
      <c r="P504" s="175"/>
      <c r="Q504" s="183" t="str">
        <f>IF(BK504="","",BX506)</f>
        <v/>
      </c>
      <c r="R504" s="172"/>
      <c r="S504" s="341" t="str">
        <f>IF((COUNTBLANK(E504:Q504)+COUNTBLANK(E505:Q505)+COUNTBLANK(E506:Q506))/3=COUNTBLANK(E504:Q504),"","Bitte alle drei Zeilen ausfüllen")</f>
        <v/>
      </c>
      <c r="W504">
        <f t="shared" ref="W504:AH504" si="868">IF(E504=4.5,E505,0)</f>
        <v>0</v>
      </c>
      <c r="X504">
        <f t="shared" si="868"/>
        <v>0</v>
      </c>
      <c r="Y504">
        <f t="shared" si="868"/>
        <v>0</v>
      </c>
      <c r="Z504">
        <f t="shared" si="868"/>
        <v>0</v>
      </c>
      <c r="AA504">
        <f t="shared" si="868"/>
        <v>0</v>
      </c>
      <c r="AB504">
        <f t="shared" si="868"/>
        <v>0</v>
      </c>
      <c r="AC504">
        <f t="shared" si="868"/>
        <v>0</v>
      </c>
      <c r="AD504">
        <f t="shared" si="868"/>
        <v>0</v>
      </c>
      <c r="AE504">
        <f t="shared" si="868"/>
        <v>0</v>
      </c>
      <c r="AF504">
        <f t="shared" si="868"/>
        <v>0</v>
      </c>
      <c r="AG504">
        <f t="shared" si="868"/>
        <v>0</v>
      </c>
      <c r="AH504">
        <f t="shared" si="868"/>
        <v>0</v>
      </c>
      <c r="AJ504">
        <f t="shared" ref="AJ504:AU504" si="869">IF(E504=4.5,1,0)</f>
        <v>0</v>
      </c>
      <c r="AK504">
        <f t="shared" si="869"/>
        <v>0</v>
      </c>
      <c r="AL504">
        <f t="shared" si="869"/>
        <v>0</v>
      </c>
      <c r="AM504">
        <f t="shared" si="869"/>
        <v>0</v>
      </c>
      <c r="AN504">
        <f t="shared" si="869"/>
        <v>0</v>
      </c>
      <c r="AO504">
        <f t="shared" si="869"/>
        <v>0</v>
      </c>
      <c r="AP504">
        <f t="shared" si="869"/>
        <v>0</v>
      </c>
      <c r="AQ504">
        <f t="shared" si="869"/>
        <v>0</v>
      </c>
      <c r="AR504">
        <f t="shared" si="869"/>
        <v>0</v>
      </c>
      <c r="AS504">
        <f t="shared" si="869"/>
        <v>0</v>
      </c>
      <c r="AT504">
        <f t="shared" si="869"/>
        <v>0</v>
      </c>
      <c r="AU504">
        <f t="shared" si="869"/>
        <v>0</v>
      </c>
      <c r="BK504" s="340" t="str">
        <f>IF(ISNA(HLOOKUP(MAX($AY505:$BJ505),$AY505:$BJ506,2,FALSE)),"",IF(R505&gt;0,IF(COUNTIF($AY505:$BJ505,MAX($AY505:$BJ505))&gt;1,HLOOKUP(MAX($AY505:$BJ505),$AY505:$BJ506,2),HLOOKUP(MAX($AY505:$BJ505),$AY505:$BJ506,2,FALSE)),""))</f>
        <v/>
      </c>
      <c r="BL504" s="34">
        <f>IF(E506="",0,IF($Q506=E506,IF(COUNTIF(E506:$P506,E506)&gt;$R505,E504,$Q504),E504))</f>
        <v>0</v>
      </c>
      <c r="BM504" s="34">
        <f>IF(F506="",0,IF($Q506=F506,IF(COUNTIF(F506:$P506,F506)&gt;$R505,F504,$Q504),F504))</f>
        <v>0</v>
      </c>
      <c r="BN504" s="34">
        <f>IF(G506="",0,IF($Q506=G506,IF(COUNTIF(G506:$P506,G506)&gt;$R505,G504,$Q504),G504))</f>
        <v>0</v>
      </c>
      <c r="BO504" s="34">
        <f>IF(H506="",0,IF($Q506=H506,IF(COUNTIF(H506:$P506,H506)&gt;$R505,H504,$Q504),H504))</f>
        <v>0</v>
      </c>
      <c r="BP504" s="34">
        <f>IF(I506="",0,IF($Q506=I506,IF(COUNTIF(I506:$P506,I506)&gt;$R505,I504,$Q504),I504))</f>
        <v>0</v>
      </c>
      <c r="BQ504" s="34">
        <f>IF(J506="",0,IF($Q506=J506,IF(COUNTIF(J506:$P506,J506)&gt;$R505,J504,$Q504),J504))</f>
        <v>0</v>
      </c>
      <c r="BR504" s="34">
        <f>IF(K506="",0,IF($Q506=K506,IF(COUNTIF(K506:$P506,K506)&gt;$R505,K504,$Q504),K504))</f>
        <v>0</v>
      </c>
      <c r="BS504" s="34">
        <f>IF(L506="",0,IF($Q506=L506,IF(COUNTIF(L506:$P506,L506)&gt;$R505,L504,$Q504),L504))</f>
        <v>0</v>
      </c>
      <c r="BT504" s="34">
        <f>IF(M506="",0,IF($Q506=M506,IF(COUNTIF(M506:$P506,M506)&gt;$R505,M504,$Q504),M504))</f>
        <v>0</v>
      </c>
      <c r="BU504" s="34">
        <f>IF(N506="",0,IF($Q506=N506,IF(COUNTIF(N506:$P506,N506)&gt;$R505,N504,$Q504),N504))</f>
        <v>0</v>
      </c>
      <c r="BV504" s="34">
        <f>IF(O506="",0,IF($Q506=O506,IF(COUNTIF(O506:$P506,O506)&gt;$R505,O504,$Q504),O504))</f>
        <v>0</v>
      </c>
      <c r="BW504" s="34">
        <f>IF(P506="",0,IF($Q506=P506,IF(COUNTIF(P506:$P506,P506)&gt;$R505,P504,$Q504),P504))</f>
        <v>0</v>
      </c>
      <c r="BX504">
        <f>IF(P504="",IF(O504="",IF(N504="",IF(M504="",IF(L504="",IF(K504="",IF(J504="",IF(I504="",H504,I504),J504),K504),L504),M504),N504),O504),P504)</f>
        <v>0</v>
      </c>
    </row>
    <row r="505" spans="1:76" ht="12.75" customHeight="1" x14ac:dyDescent="0.2">
      <c r="A505" s="348"/>
      <c r="B505" s="351"/>
      <c r="C505" s="345"/>
      <c r="D505" s="176" t="s">
        <v>42</v>
      </c>
      <c r="E505" s="252"/>
      <c r="F505" s="252"/>
      <c r="G505" s="252"/>
      <c r="H505" s="252"/>
      <c r="I505" s="252"/>
      <c r="J505" s="252"/>
      <c r="K505" s="252"/>
      <c r="L505" s="252"/>
      <c r="M505" s="175"/>
      <c r="N505" s="175"/>
      <c r="O505" s="175"/>
      <c r="P505" s="175"/>
      <c r="Q505" s="183"/>
      <c r="R505" s="35">
        <f>IF(R504&lt;15,0,IF(R504&lt;30,1,IF(R504&lt;45,2,3)))</f>
        <v>0</v>
      </c>
      <c r="S505" s="342"/>
      <c r="AY505" t="str">
        <f t="shared" ref="AY505:BJ505" si="870">IF(AY506="","",COUNTIF($E506:$P506,AY506))</f>
        <v/>
      </c>
      <c r="AZ505" t="str">
        <f t="shared" si="870"/>
        <v/>
      </c>
      <c r="BA505" t="str">
        <f t="shared" si="870"/>
        <v/>
      </c>
      <c r="BB505" t="str">
        <f t="shared" si="870"/>
        <v/>
      </c>
      <c r="BC505" t="str">
        <f t="shared" si="870"/>
        <v/>
      </c>
      <c r="BD505" t="str">
        <f t="shared" si="870"/>
        <v/>
      </c>
      <c r="BE505" t="str">
        <f t="shared" si="870"/>
        <v/>
      </c>
      <c r="BF505" t="str">
        <f t="shared" si="870"/>
        <v/>
      </c>
      <c r="BG505" t="str">
        <f t="shared" si="870"/>
        <v/>
      </c>
      <c r="BH505" t="str">
        <f t="shared" si="870"/>
        <v/>
      </c>
      <c r="BI505" t="str">
        <f t="shared" si="870"/>
        <v/>
      </c>
      <c r="BJ505" t="str">
        <f t="shared" si="870"/>
        <v/>
      </c>
      <c r="BK505" s="340"/>
      <c r="BL505" s="34">
        <f>IF($Q506=E506,IF(COUNTIF(E506:$P506,E506)&gt;$R505,E505,$Q505),E505)</f>
        <v>0</v>
      </c>
      <c r="BM505" s="34">
        <f>IF($Q506=F506,IF(COUNTIF(F506:$P506,F506)&gt;$R505,F505,$Q505),F505)</f>
        <v>0</v>
      </c>
      <c r="BN505" s="34">
        <f>IF($Q506=G506,IF(COUNTIF(G506:$P506,G506)&gt;$R505,G505,$Q505),G505)</f>
        <v>0</v>
      </c>
      <c r="BO505" s="34">
        <f>IF($Q506=H506,IF(COUNTIF(H506:$P506,H506)&gt;$R505,H505,$Q505),H505)</f>
        <v>0</v>
      </c>
      <c r="BP505" s="34">
        <f>IF($Q506=I506,IF(COUNTIF(I506:$P506,I506)&gt;$R505,I505,$Q505),I505)</f>
        <v>0</v>
      </c>
      <c r="BQ505" s="34">
        <f>IF($Q506=J506,IF(COUNTIF(J506:$P506,J506)&gt;$R505,J505,$Q505),J505)</f>
        <v>0</v>
      </c>
      <c r="BR505" s="34">
        <f>IF($Q506=K506,IF(COUNTIF(K506:$P506,K506)&gt;$R505,K505,$Q505),K505)</f>
        <v>0</v>
      </c>
      <c r="BS505" s="34">
        <f>IF($Q506=L506,IF(COUNTIF(L506:$P506,L506)&gt;$R505,L505,$Q505),L505)</f>
        <v>0</v>
      </c>
      <c r="BT505" s="34">
        <f>IF($Q506=M506,IF(COUNTIF(M506:$P506,M506)&gt;$R505,M505,$Q505),M505)</f>
        <v>0</v>
      </c>
      <c r="BU505" s="34">
        <f>IF($Q506=N506,IF(COUNTIF(N506:$P506,N506)&gt;$R505,N505,$Q505),N505)</f>
        <v>0</v>
      </c>
      <c r="BV505" s="34">
        <f>IF($Q506=O506,IF(COUNTIF(O506:$P506,O506)&gt;$R505,O505,$Q505),O505)</f>
        <v>0</v>
      </c>
      <c r="BW505" s="34">
        <f>IF($Q506=P506,IF(COUNTIF(P506:$P506,P506)&gt;$R505,P505,$Q505),P505)</f>
        <v>0</v>
      </c>
      <c r="BX505" t="str">
        <f>IF(BX504="",IF(G504="",IF(F504="",E504,F504),G504),"")</f>
        <v/>
      </c>
    </row>
    <row r="506" spans="1:76" ht="12.75" customHeight="1" x14ac:dyDescent="0.2">
      <c r="A506" s="349"/>
      <c r="B506" s="352"/>
      <c r="C506" s="346"/>
      <c r="D506" s="177" t="s">
        <v>44</v>
      </c>
      <c r="E506" s="252" t="str">
        <f t="shared" ref="E506:P506" si="871">IF(E504&gt;0,1,"")</f>
        <v/>
      </c>
      <c r="F506" s="252" t="str">
        <f t="shared" si="871"/>
        <v/>
      </c>
      <c r="G506" s="252" t="str">
        <f t="shared" si="871"/>
        <v/>
      </c>
      <c r="H506" s="252" t="str">
        <f t="shared" si="871"/>
        <v/>
      </c>
      <c r="I506" s="252" t="str">
        <f t="shared" si="871"/>
        <v/>
      </c>
      <c r="J506" s="252" t="str">
        <f t="shared" si="871"/>
        <v/>
      </c>
      <c r="K506" s="252" t="str">
        <f t="shared" si="871"/>
        <v/>
      </c>
      <c r="L506" s="252" t="str">
        <f t="shared" si="871"/>
        <v/>
      </c>
      <c r="M506" s="175" t="str">
        <f t="shared" si="871"/>
        <v/>
      </c>
      <c r="N506" s="175" t="str">
        <f t="shared" si="871"/>
        <v/>
      </c>
      <c r="O506" s="175" t="str">
        <f t="shared" si="871"/>
        <v/>
      </c>
      <c r="P506" s="175" t="str">
        <f t="shared" si="871"/>
        <v/>
      </c>
      <c r="Q506" s="184" t="str">
        <f>IF(BK504="","",BK504)</f>
        <v/>
      </c>
      <c r="R506" s="38" t="str">
        <f>IF(BK504="","",BK504)</f>
        <v/>
      </c>
      <c r="S506" s="343"/>
      <c r="AY506" t="str">
        <f>IF(E506="","",E506)</f>
        <v/>
      </c>
      <c r="AZ506" t="str">
        <f>IF(OR(E506=F506,COUNTIF($AY506:AY506,F506)&gt;0),"",F506)</f>
        <v/>
      </c>
      <c r="BA506" t="str">
        <f>IF(OR(F506=G506,COUNTIF($AY506:AZ506,G506)&gt;0),"",G506)</f>
        <v/>
      </c>
      <c r="BB506" t="str">
        <f>IF(OR(G506=H506,COUNTIF($AY506:BA506,H506)&gt;0),"",H506)</f>
        <v/>
      </c>
      <c r="BC506" t="str">
        <f>IF(OR(H506=I506,COUNTIF($AY506:BB506,I506)&gt;0),"",I506)</f>
        <v/>
      </c>
      <c r="BD506" t="str">
        <f>IF(OR(I506=J506,COUNTIF($AY506:BC506,J506)&gt;0),"",J506)</f>
        <v/>
      </c>
      <c r="BE506" t="str">
        <f>IF(OR(J506=K506,COUNTIF($AY506:BD506,K506)&gt;0),"",K506)</f>
        <v/>
      </c>
      <c r="BF506" t="str">
        <f>IF(OR(K506=L506,COUNTIF($AY506:BE506,L506)&gt;0),"",L506)</f>
        <v/>
      </c>
      <c r="BG506" t="str">
        <f>IF(OR(L506=M506,COUNTIF($AY506:BF506,M506)&gt;0),"",M506)</f>
        <v/>
      </c>
      <c r="BH506" t="str">
        <f>IF(OR(M506=N506,COUNTIF($AY506:BG506,N506)&gt;0),"",N506)</f>
        <v/>
      </c>
      <c r="BI506" t="str">
        <f>IF(OR(N506=O506,COUNTIF($AY506:BH506,O506)&gt;0),"",O506)</f>
        <v/>
      </c>
      <c r="BJ506" t="str">
        <f>IF(OR(O506=P506,COUNTIF($AY506:BI506,P506)&gt;0),"",P506)</f>
        <v/>
      </c>
      <c r="BK506" s="340"/>
      <c r="BL506" s="34" t="str">
        <f>IF($Q506=E506,IF(COUNTIF(E506:$P506,E506)&gt;$R505,E506,$Q506),E506)</f>
        <v/>
      </c>
      <c r="BM506" s="34" t="str">
        <f>IF($Q506=F506,IF(COUNTIF(F506:$P506,F506)&gt;$R505,F506,$Q506),F506)</f>
        <v/>
      </c>
      <c r="BN506" s="34" t="str">
        <f>IF($Q506=G506,IF(COUNTIF(G506:$P506,G506)&gt;$R505,G506,$Q506),G506)</f>
        <v/>
      </c>
      <c r="BO506" s="34" t="str">
        <f>IF($Q506=H506,IF(COUNTIF(H506:$P506,H506)&gt;$R505,H506,$Q506),H506)</f>
        <v/>
      </c>
      <c r="BP506" s="34" t="str">
        <f>IF($Q506=I506,IF(COUNTIF(I506:$P506,I506)&gt;$R505,I506,$Q506),I506)</f>
        <v/>
      </c>
      <c r="BQ506" s="34" t="str">
        <f>IF($Q506=J506,IF(COUNTIF(J506:$P506,J506)&gt;$R505,J506,$Q506),J506)</f>
        <v/>
      </c>
      <c r="BR506" s="34" t="str">
        <f>IF($Q506=K506,IF(COUNTIF(K506:$P506,K506)&gt;$R505,K506,$Q506),K506)</f>
        <v/>
      </c>
      <c r="BS506" s="34" t="str">
        <f>IF($Q506=L506,IF(COUNTIF(L506:$P506,L506)&gt;$R505,L506,$Q506),L506)</f>
        <v/>
      </c>
      <c r="BT506" s="34" t="str">
        <f>IF($Q506=M506,IF(COUNTIF(M506:$P506,M506)&gt;$R505,M506,$Q506),M506)</f>
        <v/>
      </c>
      <c r="BU506" s="34" t="str">
        <f>IF($Q506=N506,IF(COUNTIF(N506:$P506,N506)&gt;$R505,N506,$Q506),N506)</f>
        <v/>
      </c>
      <c r="BV506" s="34" t="str">
        <f>IF($Q506=O506,IF(COUNTIF(O506:$P506,O506)&gt;$R505,O506,$Q506),O506)</f>
        <v/>
      </c>
      <c r="BW506" s="34" t="str">
        <f>IF($Q506=P506,IF(COUNTIF(P506:$P506,P506)&gt;$R505,P506,$Q506),P506)</f>
        <v/>
      </c>
      <c r="BX506" t="str">
        <f>IF(BX504&gt;0,BX504,BX505)</f>
        <v/>
      </c>
    </row>
    <row r="507" spans="1:76" ht="12.75" customHeight="1" x14ac:dyDescent="0.2">
      <c r="A507" s="347">
        <v>169</v>
      </c>
      <c r="B507" s="350"/>
      <c r="C507" s="344"/>
      <c r="D507" s="176" t="s">
        <v>38</v>
      </c>
      <c r="E507" s="252"/>
      <c r="F507" s="252"/>
      <c r="G507" s="252"/>
      <c r="H507" s="252"/>
      <c r="I507" s="252"/>
      <c r="J507" s="252"/>
      <c r="K507" s="252"/>
      <c r="L507" s="252"/>
      <c r="M507" s="175"/>
      <c r="N507" s="175"/>
      <c r="O507" s="175"/>
      <c r="P507" s="175"/>
      <c r="Q507" s="183" t="str">
        <f>IF(BK507="","",BX509)</f>
        <v/>
      </c>
      <c r="R507" s="172"/>
      <c r="S507" s="341" t="str">
        <f>IF((COUNTBLANK(E507:Q507)+COUNTBLANK(E508:Q508)+COUNTBLANK(E509:Q509))/3=COUNTBLANK(E507:Q507),"","Bitte alle drei Zeilen ausfüllen")</f>
        <v/>
      </c>
      <c r="W507">
        <f t="shared" ref="W507:AH507" si="872">IF(E507=4.5,E508,0)</f>
        <v>0</v>
      </c>
      <c r="X507">
        <f t="shared" si="872"/>
        <v>0</v>
      </c>
      <c r="Y507">
        <f t="shared" si="872"/>
        <v>0</v>
      </c>
      <c r="Z507">
        <f t="shared" si="872"/>
        <v>0</v>
      </c>
      <c r="AA507">
        <f t="shared" si="872"/>
        <v>0</v>
      </c>
      <c r="AB507">
        <f t="shared" si="872"/>
        <v>0</v>
      </c>
      <c r="AC507">
        <f t="shared" si="872"/>
        <v>0</v>
      </c>
      <c r="AD507">
        <f t="shared" si="872"/>
        <v>0</v>
      </c>
      <c r="AE507">
        <f t="shared" si="872"/>
        <v>0</v>
      </c>
      <c r="AF507">
        <f t="shared" si="872"/>
        <v>0</v>
      </c>
      <c r="AG507">
        <f t="shared" si="872"/>
        <v>0</v>
      </c>
      <c r="AH507">
        <f t="shared" si="872"/>
        <v>0</v>
      </c>
      <c r="AJ507">
        <f t="shared" ref="AJ507:AU507" si="873">IF(E507=4.5,1,0)</f>
        <v>0</v>
      </c>
      <c r="AK507">
        <f t="shared" si="873"/>
        <v>0</v>
      </c>
      <c r="AL507">
        <f t="shared" si="873"/>
        <v>0</v>
      </c>
      <c r="AM507">
        <f t="shared" si="873"/>
        <v>0</v>
      </c>
      <c r="AN507">
        <f t="shared" si="873"/>
        <v>0</v>
      </c>
      <c r="AO507">
        <f t="shared" si="873"/>
        <v>0</v>
      </c>
      <c r="AP507">
        <f t="shared" si="873"/>
        <v>0</v>
      </c>
      <c r="AQ507">
        <f t="shared" si="873"/>
        <v>0</v>
      </c>
      <c r="AR507">
        <f t="shared" si="873"/>
        <v>0</v>
      </c>
      <c r="AS507">
        <f t="shared" si="873"/>
        <v>0</v>
      </c>
      <c r="AT507">
        <f t="shared" si="873"/>
        <v>0</v>
      </c>
      <c r="AU507">
        <f t="shared" si="873"/>
        <v>0</v>
      </c>
      <c r="BK507" s="340" t="str">
        <f>IF(ISNA(HLOOKUP(MAX($AY508:$BJ508),$AY508:$BJ509,2,FALSE)),"",IF(R508&gt;0,IF(COUNTIF($AY508:$BJ508,MAX($AY508:$BJ508))&gt;1,HLOOKUP(MAX($AY508:$BJ508),$AY508:$BJ509,2),HLOOKUP(MAX($AY508:$BJ508),$AY508:$BJ509,2,FALSE)),""))</f>
        <v/>
      </c>
      <c r="BL507" s="34">
        <f>IF(E509="",0,IF($Q509=E509,IF(COUNTIF(E509:$P509,E509)&gt;$R508,E507,$Q507),E507))</f>
        <v>0</v>
      </c>
      <c r="BM507" s="34">
        <f>IF(F509="",0,IF($Q509=F509,IF(COUNTIF(F509:$P509,F509)&gt;$R508,F507,$Q507),F507))</f>
        <v>0</v>
      </c>
      <c r="BN507" s="34">
        <f>IF(G509="",0,IF($Q509=G509,IF(COUNTIF(G509:$P509,G509)&gt;$R508,G507,$Q507),G507))</f>
        <v>0</v>
      </c>
      <c r="BO507" s="34">
        <f>IF(H509="",0,IF($Q509=H509,IF(COUNTIF(H509:$P509,H509)&gt;$R508,H507,$Q507),H507))</f>
        <v>0</v>
      </c>
      <c r="BP507" s="34">
        <f>IF(I509="",0,IF($Q509=I509,IF(COUNTIF(I509:$P509,I509)&gt;$R508,I507,$Q507),I507))</f>
        <v>0</v>
      </c>
      <c r="BQ507" s="34">
        <f>IF(J509="",0,IF($Q509=J509,IF(COUNTIF(J509:$P509,J509)&gt;$R508,J507,$Q507),J507))</f>
        <v>0</v>
      </c>
      <c r="BR507" s="34">
        <f>IF(K509="",0,IF($Q509=K509,IF(COUNTIF(K509:$P509,K509)&gt;$R508,K507,$Q507),K507))</f>
        <v>0</v>
      </c>
      <c r="BS507" s="34">
        <f>IF(L509="",0,IF($Q509=L509,IF(COUNTIF(L509:$P509,L509)&gt;$R508,L507,$Q507),L507))</f>
        <v>0</v>
      </c>
      <c r="BT507" s="34">
        <f>IF(M509="",0,IF($Q509=M509,IF(COUNTIF(M509:$P509,M509)&gt;$R508,M507,$Q507),M507))</f>
        <v>0</v>
      </c>
      <c r="BU507" s="34">
        <f>IF(N509="",0,IF($Q509=N509,IF(COUNTIF(N509:$P509,N509)&gt;$R508,N507,$Q507),N507))</f>
        <v>0</v>
      </c>
      <c r="BV507" s="34">
        <f>IF(O509="",0,IF($Q509=O509,IF(COUNTIF(O509:$P509,O509)&gt;$R508,O507,$Q507),O507))</f>
        <v>0</v>
      </c>
      <c r="BW507" s="34">
        <f>IF(P509="",0,IF($Q509=P509,IF(COUNTIF(P509:$P509,P509)&gt;$R508,P507,$Q507),P507))</f>
        <v>0</v>
      </c>
      <c r="BX507">
        <f>IF(P507="",IF(O507="",IF(N507="",IF(M507="",IF(L507="",IF(K507="",IF(J507="",IF(I507="",H507,I507),J507),K507),L507),M507),N507),O507),P507)</f>
        <v>0</v>
      </c>
    </row>
    <row r="508" spans="1:76" ht="12.75" customHeight="1" x14ac:dyDescent="0.2">
      <c r="A508" s="348"/>
      <c r="B508" s="351"/>
      <c r="C508" s="345"/>
      <c r="D508" s="176" t="s">
        <v>42</v>
      </c>
      <c r="E508" s="252"/>
      <c r="F508" s="252"/>
      <c r="G508" s="252"/>
      <c r="H508" s="252"/>
      <c r="I508" s="252"/>
      <c r="J508" s="252"/>
      <c r="K508" s="252"/>
      <c r="L508" s="252"/>
      <c r="M508" s="175"/>
      <c r="N508" s="175"/>
      <c r="O508" s="175"/>
      <c r="P508" s="175"/>
      <c r="Q508" s="183"/>
      <c r="R508" s="35">
        <f>IF(R507&lt;15,0,IF(R507&lt;30,1,IF(R507&lt;45,2,3)))</f>
        <v>0</v>
      </c>
      <c r="S508" s="342"/>
      <c r="AY508" t="str">
        <f t="shared" ref="AY508:BJ508" si="874">IF(AY509="","",COUNTIF($E509:$P509,AY509))</f>
        <v/>
      </c>
      <c r="AZ508" t="str">
        <f t="shared" si="874"/>
        <v/>
      </c>
      <c r="BA508" t="str">
        <f t="shared" si="874"/>
        <v/>
      </c>
      <c r="BB508" t="str">
        <f t="shared" si="874"/>
        <v/>
      </c>
      <c r="BC508" t="str">
        <f t="shared" si="874"/>
        <v/>
      </c>
      <c r="BD508" t="str">
        <f t="shared" si="874"/>
        <v/>
      </c>
      <c r="BE508" t="str">
        <f t="shared" si="874"/>
        <v/>
      </c>
      <c r="BF508" t="str">
        <f t="shared" si="874"/>
        <v/>
      </c>
      <c r="BG508" t="str">
        <f t="shared" si="874"/>
        <v/>
      </c>
      <c r="BH508" t="str">
        <f t="shared" si="874"/>
        <v/>
      </c>
      <c r="BI508" t="str">
        <f t="shared" si="874"/>
        <v/>
      </c>
      <c r="BJ508" t="str">
        <f t="shared" si="874"/>
        <v/>
      </c>
      <c r="BK508" s="340"/>
      <c r="BL508" s="34">
        <f>IF($Q509=E509,IF(COUNTIF(E509:$P509,E509)&gt;$R508,E508,$Q508),E508)</f>
        <v>0</v>
      </c>
      <c r="BM508" s="34">
        <f>IF($Q509=F509,IF(COUNTIF(F509:$P509,F509)&gt;$R508,F508,$Q508),F508)</f>
        <v>0</v>
      </c>
      <c r="BN508" s="34">
        <f>IF($Q509=G509,IF(COUNTIF(G509:$P509,G509)&gt;$R508,G508,$Q508),G508)</f>
        <v>0</v>
      </c>
      <c r="BO508" s="34">
        <f>IF($Q509=H509,IF(COUNTIF(H509:$P509,H509)&gt;$R508,H508,$Q508),H508)</f>
        <v>0</v>
      </c>
      <c r="BP508" s="34">
        <f>IF($Q509=I509,IF(COUNTIF(I509:$P509,I509)&gt;$R508,I508,$Q508),I508)</f>
        <v>0</v>
      </c>
      <c r="BQ508" s="34">
        <f>IF($Q509=J509,IF(COUNTIF(J509:$P509,J509)&gt;$R508,J508,$Q508),J508)</f>
        <v>0</v>
      </c>
      <c r="BR508" s="34">
        <f>IF($Q509=K509,IF(COUNTIF(K509:$P509,K509)&gt;$R508,K508,$Q508),K508)</f>
        <v>0</v>
      </c>
      <c r="BS508" s="34">
        <f>IF($Q509=L509,IF(COUNTIF(L509:$P509,L509)&gt;$R508,L508,$Q508),L508)</f>
        <v>0</v>
      </c>
      <c r="BT508" s="34">
        <f>IF($Q509=M509,IF(COUNTIF(M509:$P509,M509)&gt;$R508,M508,$Q508),M508)</f>
        <v>0</v>
      </c>
      <c r="BU508" s="34">
        <f>IF($Q509=N509,IF(COUNTIF(N509:$P509,N509)&gt;$R508,N508,$Q508),N508)</f>
        <v>0</v>
      </c>
      <c r="BV508" s="34">
        <f>IF($Q509=O509,IF(COUNTIF(O509:$P509,O509)&gt;$R508,O508,$Q508),O508)</f>
        <v>0</v>
      </c>
      <c r="BW508" s="34">
        <f>IF($Q509=P509,IF(COUNTIF(P509:$P509,P509)&gt;$R508,P508,$Q508),P508)</f>
        <v>0</v>
      </c>
      <c r="BX508" t="str">
        <f>IF(BX507="",IF(G507="",IF(F507="",E507,F507),G507),"")</f>
        <v/>
      </c>
    </row>
    <row r="509" spans="1:76" ht="12.75" customHeight="1" x14ac:dyDescent="0.2">
      <c r="A509" s="349"/>
      <c r="B509" s="352"/>
      <c r="C509" s="346"/>
      <c r="D509" s="177" t="s">
        <v>44</v>
      </c>
      <c r="E509" s="252" t="str">
        <f t="shared" ref="E509:P509" si="875">IF(E507&gt;0,1,"")</f>
        <v/>
      </c>
      <c r="F509" s="252" t="str">
        <f t="shared" si="875"/>
        <v/>
      </c>
      <c r="G509" s="252" t="str">
        <f t="shared" si="875"/>
        <v/>
      </c>
      <c r="H509" s="252" t="str">
        <f t="shared" si="875"/>
        <v/>
      </c>
      <c r="I509" s="252" t="str">
        <f t="shared" si="875"/>
        <v/>
      </c>
      <c r="J509" s="252" t="str">
        <f t="shared" si="875"/>
        <v/>
      </c>
      <c r="K509" s="252" t="str">
        <f t="shared" si="875"/>
        <v/>
      </c>
      <c r="L509" s="252" t="str">
        <f t="shared" si="875"/>
        <v/>
      </c>
      <c r="M509" s="175" t="str">
        <f t="shared" si="875"/>
        <v/>
      </c>
      <c r="N509" s="175" t="str">
        <f t="shared" si="875"/>
        <v/>
      </c>
      <c r="O509" s="175" t="str">
        <f t="shared" si="875"/>
        <v/>
      </c>
      <c r="P509" s="175" t="str">
        <f t="shared" si="875"/>
        <v/>
      </c>
      <c r="Q509" s="184" t="str">
        <f>IF(BK507="","",BK507)</f>
        <v/>
      </c>
      <c r="R509" s="38" t="str">
        <f>IF(BK507="","",BK507)</f>
        <v/>
      </c>
      <c r="S509" s="343"/>
      <c r="AY509" t="str">
        <f>IF(E509="","",E509)</f>
        <v/>
      </c>
      <c r="AZ509" t="str">
        <f>IF(OR(E509=F509,COUNTIF($AY509:AY509,F509)&gt;0),"",F509)</f>
        <v/>
      </c>
      <c r="BA509" t="str">
        <f>IF(OR(F509=G509,COUNTIF($AY509:AZ509,G509)&gt;0),"",G509)</f>
        <v/>
      </c>
      <c r="BB509" t="str">
        <f>IF(OR(G509=H509,COUNTIF($AY509:BA509,H509)&gt;0),"",H509)</f>
        <v/>
      </c>
      <c r="BC509" t="str">
        <f>IF(OR(H509=I509,COUNTIF($AY509:BB509,I509)&gt;0),"",I509)</f>
        <v/>
      </c>
      <c r="BD509" t="str">
        <f>IF(OR(I509=J509,COUNTIF($AY509:BC509,J509)&gt;0),"",J509)</f>
        <v/>
      </c>
      <c r="BE509" t="str">
        <f>IF(OR(J509=K509,COUNTIF($AY509:BD509,K509)&gt;0),"",K509)</f>
        <v/>
      </c>
      <c r="BF509" t="str">
        <f>IF(OR(K509=L509,COUNTIF($AY509:BE509,L509)&gt;0),"",L509)</f>
        <v/>
      </c>
      <c r="BG509" t="str">
        <f>IF(OR(L509=M509,COUNTIF($AY509:BF509,M509)&gt;0),"",M509)</f>
        <v/>
      </c>
      <c r="BH509" t="str">
        <f>IF(OR(M509=N509,COUNTIF($AY509:BG509,N509)&gt;0),"",N509)</f>
        <v/>
      </c>
      <c r="BI509" t="str">
        <f>IF(OR(N509=O509,COUNTIF($AY509:BH509,O509)&gt;0),"",O509)</f>
        <v/>
      </c>
      <c r="BJ509" t="str">
        <f>IF(OR(O509=P509,COUNTIF($AY509:BI509,P509)&gt;0),"",P509)</f>
        <v/>
      </c>
      <c r="BK509" s="340"/>
      <c r="BL509" s="34" t="str">
        <f>IF($Q509=E509,IF(COUNTIF(E509:$P509,E509)&gt;$R508,E509,$Q509),E509)</f>
        <v/>
      </c>
      <c r="BM509" s="34" t="str">
        <f>IF($Q509=F509,IF(COUNTIF(F509:$P509,F509)&gt;$R508,F509,$Q509),F509)</f>
        <v/>
      </c>
      <c r="BN509" s="34" t="str">
        <f>IF($Q509=G509,IF(COUNTIF(G509:$P509,G509)&gt;$R508,G509,$Q509),G509)</f>
        <v/>
      </c>
      <c r="BO509" s="34" t="str">
        <f>IF($Q509=H509,IF(COUNTIF(H509:$P509,H509)&gt;$R508,H509,$Q509),H509)</f>
        <v/>
      </c>
      <c r="BP509" s="34" t="str">
        <f>IF($Q509=I509,IF(COUNTIF(I509:$P509,I509)&gt;$R508,I509,$Q509),I509)</f>
        <v/>
      </c>
      <c r="BQ509" s="34" t="str">
        <f>IF($Q509=J509,IF(COUNTIF(J509:$P509,J509)&gt;$R508,J509,$Q509),J509)</f>
        <v/>
      </c>
      <c r="BR509" s="34" t="str">
        <f>IF($Q509=K509,IF(COUNTIF(K509:$P509,K509)&gt;$R508,K509,$Q509),K509)</f>
        <v/>
      </c>
      <c r="BS509" s="34" t="str">
        <f>IF($Q509=L509,IF(COUNTIF(L509:$P509,L509)&gt;$R508,L509,$Q509),L509)</f>
        <v/>
      </c>
      <c r="BT509" s="34" t="str">
        <f>IF($Q509=M509,IF(COUNTIF(M509:$P509,M509)&gt;$R508,M509,$Q509),M509)</f>
        <v/>
      </c>
      <c r="BU509" s="34" t="str">
        <f>IF($Q509=N509,IF(COUNTIF(N509:$P509,N509)&gt;$R508,N509,$Q509),N509)</f>
        <v/>
      </c>
      <c r="BV509" s="34" t="str">
        <f>IF($Q509=O509,IF(COUNTIF(O509:$P509,O509)&gt;$R508,O509,$Q509),O509)</f>
        <v/>
      </c>
      <c r="BW509" s="34" t="str">
        <f>IF($Q509=P509,IF(COUNTIF(P509:$P509,P509)&gt;$R508,P509,$Q509),P509)</f>
        <v/>
      </c>
      <c r="BX509" t="str">
        <f>IF(BX507&gt;0,BX507,BX508)</f>
        <v/>
      </c>
    </row>
    <row r="510" spans="1:76" ht="12.75" customHeight="1" x14ac:dyDescent="0.2">
      <c r="A510" s="347">
        <v>170</v>
      </c>
      <c r="B510" s="350"/>
      <c r="C510" s="344"/>
      <c r="D510" s="176" t="s">
        <v>38</v>
      </c>
      <c r="E510" s="252"/>
      <c r="F510" s="252"/>
      <c r="G510" s="252"/>
      <c r="H510" s="252"/>
      <c r="I510" s="252"/>
      <c r="J510" s="252"/>
      <c r="K510" s="252"/>
      <c r="L510" s="252"/>
      <c r="M510" s="175"/>
      <c r="N510" s="175"/>
      <c r="O510" s="175"/>
      <c r="P510" s="175"/>
      <c r="Q510" s="183" t="str">
        <f>IF(BK510="","",BX512)</f>
        <v/>
      </c>
      <c r="R510" s="172"/>
      <c r="S510" s="341" t="str">
        <f>IF((COUNTBLANK(E510:Q510)+COUNTBLANK(E511:Q511)+COUNTBLANK(E512:Q512))/3=COUNTBLANK(E510:Q510),"","Bitte alle drei Zeilen ausfüllen")</f>
        <v/>
      </c>
      <c r="W510">
        <f t="shared" ref="W510:AH510" si="876">IF(E510=4.5,E511,0)</f>
        <v>0</v>
      </c>
      <c r="X510">
        <f t="shared" si="876"/>
        <v>0</v>
      </c>
      <c r="Y510">
        <f t="shared" si="876"/>
        <v>0</v>
      </c>
      <c r="Z510">
        <f t="shared" si="876"/>
        <v>0</v>
      </c>
      <c r="AA510">
        <f t="shared" si="876"/>
        <v>0</v>
      </c>
      <c r="AB510">
        <f t="shared" si="876"/>
        <v>0</v>
      </c>
      <c r="AC510">
        <f t="shared" si="876"/>
        <v>0</v>
      </c>
      <c r="AD510">
        <f t="shared" si="876"/>
        <v>0</v>
      </c>
      <c r="AE510">
        <f t="shared" si="876"/>
        <v>0</v>
      </c>
      <c r="AF510">
        <f t="shared" si="876"/>
        <v>0</v>
      </c>
      <c r="AG510">
        <f t="shared" si="876"/>
        <v>0</v>
      </c>
      <c r="AH510">
        <f t="shared" si="876"/>
        <v>0</v>
      </c>
      <c r="AJ510">
        <f t="shared" ref="AJ510:AU510" si="877">IF(E510=4.5,1,0)</f>
        <v>0</v>
      </c>
      <c r="AK510">
        <f t="shared" si="877"/>
        <v>0</v>
      </c>
      <c r="AL510">
        <f t="shared" si="877"/>
        <v>0</v>
      </c>
      <c r="AM510">
        <f t="shared" si="877"/>
        <v>0</v>
      </c>
      <c r="AN510">
        <f t="shared" si="877"/>
        <v>0</v>
      </c>
      <c r="AO510">
        <f t="shared" si="877"/>
        <v>0</v>
      </c>
      <c r="AP510">
        <f t="shared" si="877"/>
        <v>0</v>
      </c>
      <c r="AQ510">
        <f t="shared" si="877"/>
        <v>0</v>
      </c>
      <c r="AR510">
        <f t="shared" si="877"/>
        <v>0</v>
      </c>
      <c r="AS510">
        <f t="shared" si="877"/>
        <v>0</v>
      </c>
      <c r="AT510">
        <f t="shared" si="877"/>
        <v>0</v>
      </c>
      <c r="AU510">
        <f t="shared" si="877"/>
        <v>0</v>
      </c>
      <c r="BK510" s="340" t="str">
        <f>IF(ISNA(HLOOKUP(MAX($AY511:$BJ511),$AY511:$BJ512,2,FALSE)),"",IF(R511&gt;0,IF(COUNTIF($AY511:$BJ511,MAX($AY511:$BJ511))&gt;1,HLOOKUP(MAX($AY511:$BJ511),$AY511:$BJ512,2),HLOOKUP(MAX($AY511:$BJ511),$AY511:$BJ512,2,FALSE)),""))</f>
        <v/>
      </c>
      <c r="BL510" s="34">
        <f>IF(E512="",0,IF($Q512=E512,IF(COUNTIF(E512:$P512,E512)&gt;$R511,E510,$Q510),E510))</f>
        <v>0</v>
      </c>
      <c r="BM510" s="34">
        <f>IF(F512="",0,IF($Q512=F512,IF(COUNTIF(F512:$P512,F512)&gt;$R511,F510,$Q510),F510))</f>
        <v>0</v>
      </c>
      <c r="BN510" s="34">
        <f>IF(G512="",0,IF($Q512=G512,IF(COUNTIF(G512:$P512,G512)&gt;$R511,G510,$Q510),G510))</f>
        <v>0</v>
      </c>
      <c r="BO510" s="34">
        <f>IF(H512="",0,IF($Q512=H512,IF(COUNTIF(H512:$P512,H512)&gt;$R511,H510,$Q510),H510))</f>
        <v>0</v>
      </c>
      <c r="BP510" s="34">
        <f>IF(I512="",0,IF($Q512=I512,IF(COUNTIF(I512:$P512,I512)&gt;$R511,I510,$Q510),I510))</f>
        <v>0</v>
      </c>
      <c r="BQ510" s="34">
        <f>IF(J512="",0,IF($Q512=J512,IF(COUNTIF(J512:$P512,J512)&gt;$R511,J510,$Q510),J510))</f>
        <v>0</v>
      </c>
      <c r="BR510" s="34">
        <f>IF(K512="",0,IF($Q512=K512,IF(COUNTIF(K512:$P512,K512)&gt;$R511,K510,$Q510),K510))</f>
        <v>0</v>
      </c>
      <c r="BS510" s="34">
        <f>IF(L512="",0,IF($Q512=L512,IF(COUNTIF(L512:$P512,L512)&gt;$R511,L510,$Q510),L510))</f>
        <v>0</v>
      </c>
      <c r="BT510" s="34">
        <f>IF(M512="",0,IF($Q512=M512,IF(COUNTIF(M512:$P512,M512)&gt;$R511,M510,$Q510),M510))</f>
        <v>0</v>
      </c>
      <c r="BU510" s="34">
        <f>IF(N512="",0,IF($Q512=N512,IF(COUNTIF(N512:$P512,N512)&gt;$R511,N510,$Q510),N510))</f>
        <v>0</v>
      </c>
      <c r="BV510" s="34">
        <f>IF(O512="",0,IF($Q512=O512,IF(COUNTIF(O512:$P512,O512)&gt;$R511,O510,$Q510),O510))</f>
        <v>0</v>
      </c>
      <c r="BW510" s="34">
        <f>IF(P512="",0,IF($Q512=P512,IF(COUNTIF(P512:$P512,P512)&gt;$R511,P510,$Q510),P510))</f>
        <v>0</v>
      </c>
      <c r="BX510">
        <f>IF(P510="",IF(O510="",IF(N510="",IF(M510="",IF(L510="",IF(K510="",IF(J510="",IF(I510="",H510,I510),J510),K510),L510),M510),N510),O510),P510)</f>
        <v>0</v>
      </c>
    </row>
    <row r="511" spans="1:76" ht="12.75" customHeight="1" x14ac:dyDescent="0.2">
      <c r="A511" s="348"/>
      <c r="B511" s="351"/>
      <c r="C511" s="345"/>
      <c r="D511" s="176" t="s">
        <v>42</v>
      </c>
      <c r="E511" s="252"/>
      <c r="F511" s="252"/>
      <c r="G511" s="252"/>
      <c r="H511" s="252"/>
      <c r="I511" s="252"/>
      <c r="J511" s="252"/>
      <c r="K511" s="252"/>
      <c r="L511" s="252"/>
      <c r="M511" s="175"/>
      <c r="N511" s="175"/>
      <c r="O511" s="175"/>
      <c r="P511" s="175"/>
      <c r="Q511" s="183"/>
      <c r="R511" s="35">
        <f>IF(R510&lt;15,0,IF(R510&lt;30,1,IF(R510&lt;45,2,3)))</f>
        <v>0</v>
      </c>
      <c r="S511" s="342"/>
      <c r="AY511" t="str">
        <f t="shared" ref="AY511:BJ511" si="878">IF(AY512="","",COUNTIF($E512:$P512,AY512))</f>
        <v/>
      </c>
      <c r="AZ511" t="str">
        <f t="shared" si="878"/>
        <v/>
      </c>
      <c r="BA511" t="str">
        <f t="shared" si="878"/>
        <v/>
      </c>
      <c r="BB511" t="str">
        <f t="shared" si="878"/>
        <v/>
      </c>
      <c r="BC511" t="str">
        <f t="shared" si="878"/>
        <v/>
      </c>
      <c r="BD511" t="str">
        <f t="shared" si="878"/>
        <v/>
      </c>
      <c r="BE511" t="str">
        <f t="shared" si="878"/>
        <v/>
      </c>
      <c r="BF511" t="str">
        <f t="shared" si="878"/>
        <v/>
      </c>
      <c r="BG511" t="str">
        <f t="shared" si="878"/>
        <v/>
      </c>
      <c r="BH511" t="str">
        <f t="shared" si="878"/>
        <v/>
      </c>
      <c r="BI511" t="str">
        <f t="shared" si="878"/>
        <v/>
      </c>
      <c r="BJ511" t="str">
        <f t="shared" si="878"/>
        <v/>
      </c>
      <c r="BK511" s="340"/>
      <c r="BL511" s="34">
        <f>IF($Q512=E512,IF(COUNTIF(E512:$P512,E512)&gt;$R511,E511,$Q511),E511)</f>
        <v>0</v>
      </c>
      <c r="BM511" s="34">
        <f>IF($Q512=F512,IF(COUNTIF(F512:$P512,F512)&gt;$R511,F511,$Q511),F511)</f>
        <v>0</v>
      </c>
      <c r="BN511" s="34">
        <f>IF($Q512=G512,IF(COUNTIF(G512:$P512,G512)&gt;$R511,G511,$Q511),G511)</f>
        <v>0</v>
      </c>
      <c r="BO511" s="34">
        <f>IF($Q512=H512,IF(COUNTIF(H512:$P512,H512)&gt;$R511,H511,$Q511),H511)</f>
        <v>0</v>
      </c>
      <c r="BP511" s="34">
        <f>IF($Q512=I512,IF(COUNTIF(I512:$P512,I512)&gt;$R511,I511,$Q511),I511)</f>
        <v>0</v>
      </c>
      <c r="BQ511" s="34">
        <f>IF($Q512=J512,IF(COUNTIF(J512:$P512,J512)&gt;$R511,J511,$Q511),J511)</f>
        <v>0</v>
      </c>
      <c r="BR511" s="34">
        <f>IF($Q512=K512,IF(COUNTIF(K512:$P512,K512)&gt;$R511,K511,$Q511),K511)</f>
        <v>0</v>
      </c>
      <c r="BS511" s="34">
        <f>IF($Q512=L512,IF(COUNTIF(L512:$P512,L512)&gt;$R511,L511,$Q511),L511)</f>
        <v>0</v>
      </c>
      <c r="BT511" s="34">
        <f>IF($Q512=M512,IF(COUNTIF(M512:$P512,M512)&gt;$R511,M511,$Q511),M511)</f>
        <v>0</v>
      </c>
      <c r="BU511" s="34">
        <f>IF($Q512=N512,IF(COUNTIF(N512:$P512,N512)&gt;$R511,N511,$Q511),N511)</f>
        <v>0</v>
      </c>
      <c r="BV511" s="34">
        <f>IF($Q512=O512,IF(COUNTIF(O512:$P512,O512)&gt;$R511,O511,$Q511),O511)</f>
        <v>0</v>
      </c>
      <c r="BW511" s="34">
        <f>IF($Q512=P512,IF(COUNTIF(P512:$P512,P512)&gt;$R511,P511,$Q511),P511)</f>
        <v>0</v>
      </c>
      <c r="BX511" t="str">
        <f>IF(BX510="",IF(G510="",IF(F510="",E510,F510),G510),"")</f>
        <v/>
      </c>
    </row>
    <row r="512" spans="1:76" ht="12.75" customHeight="1" x14ac:dyDescent="0.2">
      <c r="A512" s="349"/>
      <c r="B512" s="352"/>
      <c r="C512" s="346"/>
      <c r="D512" s="177" t="s">
        <v>44</v>
      </c>
      <c r="E512" s="252" t="str">
        <f t="shared" ref="E512:P512" si="879">IF(E510&gt;0,1,"")</f>
        <v/>
      </c>
      <c r="F512" s="252" t="str">
        <f t="shared" si="879"/>
        <v/>
      </c>
      <c r="G512" s="252" t="str">
        <f t="shared" si="879"/>
        <v/>
      </c>
      <c r="H512" s="252" t="str">
        <f t="shared" si="879"/>
        <v/>
      </c>
      <c r="I512" s="252" t="str">
        <f t="shared" si="879"/>
        <v/>
      </c>
      <c r="J512" s="252" t="str">
        <f t="shared" si="879"/>
        <v/>
      </c>
      <c r="K512" s="252" t="str">
        <f t="shared" si="879"/>
        <v/>
      </c>
      <c r="L512" s="252" t="str">
        <f t="shared" si="879"/>
        <v/>
      </c>
      <c r="M512" s="175" t="str">
        <f t="shared" si="879"/>
        <v/>
      </c>
      <c r="N512" s="175" t="str">
        <f t="shared" si="879"/>
        <v/>
      </c>
      <c r="O512" s="175" t="str">
        <f t="shared" si="879"/>
        <v/>
      </c>
      <c r="P512" s="175" t="str">
        <f t="shared" si="879"/>
        <v/>
      </c>
      <c r="Q512" s="184" t="str">
        <f>IF(BK510="","",BK510)</f>
        <v/>
      </c>
      <c r="R512" s="38" t="str">
        <f>IF(BK510="","",BK510)</f>
        <v/>
      </c>
      <c r="S512" s="343"/>
      <c r="AY512" t="str">
        <f>IF(E512="","",E512)</f>
        <v/>
      </c>
      <c r="AZ512" t="str">
        <f>IF(OR(E512=F512,COUNTIF($AY512:AY512,F512)&gt;0),"",F512)</f>
        <v/>
      </c>
      <c r="BA512" t="str">
        <f>IF(OR(F512=G512,COUNTIF($AY512:AZ512,G512)&gt;0),"",G512)</f>
        <v/>
      </c>
      <c r="BB512" t="str">
        <f>IF(OR(G512=H512,COUNTIF($AY512:BA512,H512)&gt;0),"",H512)</f>
        <v/>
      </c>
      <c r="BC512" t="str">
        <f>IF(OR(H512=I512,COUNTIF($AY512:BB512,I512)&gt;0),"",I512)</f>
        <v/>
      </c>
      <c r="BD512" t="str">
        <f>IF(OR(I512=J512,COUNTIF($AY512:BC512,J512)&gt;0),"",J512)</f>
        <v/>
      </c>
      <c r="BE512" t="str">
        <f>IF(OR(J512=K512,COUNTIF($AY512:BD512,K512)&gt;0),"",K512)</f>
        <v/>
      </c>
      <c r="BF512" t="str">
        <f>IF(OR(K512=L512,COUNTIF($AY512:BE512,L512)&gt;0),"",L512)</f>
        <v/>
      </c>
      <c r="BG512" t="str">
        <f>IF(OR(L512=M512,COUNTIF($AY512:BF512,M512)&gt;0),"",M512)</f>
        <v/>
      </c>
      <c r="BH512" t="str">
        <f>IF(OR(M512=N512,COUNTIF($AY512:BG512,N512)&gt;0),"",N512)</f>
        <v/>
      </c>
      <c r="BI512" t="str">
        <f>IF(OR(N512=O512,COUNTIF($AY512:BH512,O512)&gt;0),"",O512)</f>
        <v/>
      </c>
      <c r="BJ512" t="str">
        <f>IF(OR(O512=P512,COUNTIF($AY512:BI512,P512)&gt;0),"",P512)</f>
        <v/>
      </c>
      <c r="BK512" s="340"/>
      <c r="BL512" s="34" t="str">
        <f>IF($Q512=E512,IF(COUNTIF(E512:$P512,E512)&gt;$R511,E512,$Q512),E512)</f>
        <v/>
      </c>
      <c r="BM512" s="34" t="str">
        <f>IF($Q512=F512,IF(COUNTIF(F512:$P512,F512)&gt;$R511,F512,$Q512),F512)</f>
        <v/>
      </c>
      <c r="BN512" s="34" t="str">
        <f>IF($Q512=G512,IF(COUNTIF(G512:$P512,G512)&gt;$R511,G512,$Q512),G512)</f>
        <v/>
      </c>
      <c r="BO512" s="34" t="str">
        <f>IF($Q512=H512,IF(COUNTIF(H512:$P512,H512)&gt;$R511,H512,$Q512),H512)</f>
        <v/>
      </c>
      <c r="BP512" s="34" t="str">
        <f>IF($Q512=I512,IF(COUNTIF(I512:$P512,I512)&gt;$R511,I512,$Q512),I512)</f>
        <v/>
      </c>
      <c r="BQ512" s="34" t="str">
        <f>IF($Q512=J512,IF(COUNTIF(J512:$P512,J512)&gt;$R511,J512,$Q512),J512)</f>
        <v/>
      </c>
      <c r="BR512" s="34" t="str">
        <f>IF($Q512=K512,IF(COUNTIF(K512:$P512,K512)&gt;$R511,K512,$Q512),K512)</f>
        <v/>
      </c>
      <c r="BS512" s="34" t="str">
        <f>IF($Q512=L512,IF(COUNTIF(L512:$P512,L512)&gt;$R511,L512,$Q512),L512)</f>
        <v/>
      </c>
      <c r="BT512" s="34" t="str">
        <f>IF($Q512=M512,IF(COUNTIF(M512:$P512,M512)&gt;$R511,M512,$Q512),M512)</f>
        <v/>
      </c>
      <c r="BU512" s="34" t="str">
        <f>IF($Q512=N512,IF(COUNTIF(N512:$P512,N512)&gt;$R511,N512,$Q512),N512)</f>
        <v/>
      </c>
      <c r="BV512" s="34" t="str">
        <f>IF($Q512=O512,IF(COUNTIF(O512:$P512,O512)&gt;$R511,O512,$Q512),O512)</f>
        <v/>
      </c>
      <c r="BW512" s="34" t="str">
        <f>IF($Q512=P512,IF(COUNTIF(P512:$P512,P512)&gt;$R511,P512,$Q512),P512)</f>
        <v/>
      </c>
      <c r="BX512" t="str">
        <f>IF(BX510&gt;0,BX510,BX511)</f>
        <v/>
      </c>
    </row>
    <row r="513" spans="1:76" ht="12.75" customHeight="1" x14ac:dyDescent="0.2">
      <c r="A513" s="347">
        <v>171</v>
      </c>
      <c r="B513" s="350"/>
      <c r="C513" s="344"/>
      <c r="D513" s="176" t="s">
        <v>38</v>
      </c>
      <c r="E513" s="252"/>
      <c r="F513" s="252"/>
      <c r="G513" s="252"/>
      <c r="H513" s="252"/>
      <c r="I513" s="252"/>
      <c r="J513" s="252"/>
      <c r="K513" s="252"/>
      <c r="L513" s="252"/>
      <c r="M513" s="175"/>
      <c r="N513" s="175"/>
      <c r="O513" s="175"/>
      <c r="P513" s="175"/>
      <c r="Q513" s="183" t="str">
        <f>IF(BK513="","",BX515)</f>
        <v/>
      </c>
      <c r="R513" s="172"/>
      <c r="S513" s="341" t="str">
        <f>IF((COUNTBLANK(E513:Q513)+COUNTBLANK(E514:Q514)+COUNTBLANK(E515:Q515))/3=COUNTBLANK(E513:Q513),"","Bitte alle drei Zeilen ausfüllen")</f>
        <v/>
      </c>
      <c r="W513">
        <f t="shared" ref="W513:AH513" si="880">IF(E513=4.5,E514,0)</f>
        <v>0</v>
      </c>
      <c r="X513">
        <f t="shared" si="880"/>
        <v>0</v>
      </c>
      <c r="Y513">
        <f t="shared" si="880"/>
        <v>0</v>
      </c>
      <c r="Z513">
        <f t="shared" si="880"/>
        <v>0</v>
      </c>
      <c r="AA513">
        <f t="shared" si="880"/>
        <v>0</v>
      </c>
      <c r="AB513">
        <f t="shared" si="880"/>
        <v>0</v>
      </c>
      <c r="AC513">
        <f t="shared" si="880"/>
        <v>0</v>
      </c>
      <c r="AD513">
        <f t="shared" si="880"/>
        <v>0</v>
      </c>
      <c r="AE513">
        <f t="shared" si="880"/>
        <v>0</v>
      </c>
      <c r="AF513">
        <f t="shared" si="880"/>
        <v>0</v>
      </c>
      <c r="AG513">
        <f t="shared" si="880"/>
        <v>0</v>
      </c>
      <c r="AH513">
        <f t="shared" si="880"/>
        <v>0</v>
      </c>
      <c r="AJ513">
        <f t="shared" ref="AJ513:AU513" si="881">IF(E513=4.5,1,0)</f>
        <v>0</v>
      </c>
      <c r="AK513">
        <f t="shared" si="881"/>
        <v>0</v>
      </c>
      <c r="AL513">
        <f t="shared" si="881"/>
        <v>0</v>
      </c>
      <c r="AM513">
        <f t="shared" si="881"/>
        <v>0</v>
      </c>
      <c r="AN513">
        <f t="shared" si="881"/>
        <v>0</v>
      </c>
      <c r="AO513">
        <f t="shared" si="881"/>
        <v>0</v>
      </c>
      <c r="AP513">
        <f t="shared" si="881"/>
        <v>0</v>
      </c>
      <c r="AQ513">
        <f t="shared" si="881"/>
        <v>0</v>
      </c>
      <c r="AR513">
        <f t="shared" si="881"/>
        <v>0</v>
      </c>
      <c r="AS513">
        <f t="shared" si="881"/>
        <v>0</v>
      </c>
      <c r="AT513">
        <f t="shared" si="881"/>
        <v>0</v>
      </c>
      <c r="AU513">
        <f t="shared" si="881"/>
        <v>0</v>
      </c>
      <c r="BK513" s="340" t="str">
        <f>IF(ISNA(HLOOKUP(MAX($AY514:$BJ514),$AY514:$BJ515,2,FALSE)),"",IF(R514&gt;0,IF(COUNTIF($AY514:$BJ514,MAX($AY514:$BJ514))&gt;1,HLOOKUP(MAX($AY514:$BJ514),$AY514:$BJ515,2),HLOOKUP(MAX($AY514:$BJ514),$AY514:$BJ515,2,FALSE)),""))</f>
        <v/>
      </c>
      <c r="BL513" s="34">
        <f>IF(E515="",0,IF($Q515=E515,IF(COUNTIF(E515:$P515,E515)&gt;$R514,E513,$Q513),E513))</f>
        <v>0</v>
      </c>
      <c r="BM513" s="34">
        <f>IF(F515="",0,IF($Q515=F515,IF(COUNTIF(F515:$P515,F515)&gt;$R514,F513,$Q513),F513))</f>
        <v>0</v>
      </c>
      <c r="BN513" s="34">
        <f>IF(G515="",0,IF($Q515=G515,IF(COUNTIF(G515:$P515,G515)&gt;$R514,G513,$Q513),G513))</f>
        <v>0</v>
      </c>
      <c r="BO513" s="34">
        <f>IF(H515="",0,IF($Q515=H515,IF(COUNTIF(H515:$P515,H515)&gt;$R514,H513,$Q513),H513))</f>
        <v>0</v>
      </c>
      <c r="BP513" s="34">
        <f>IF(I515="",0,IF($Q515=I515,IF(COUNTIF(I515:$P515,I515)&gt;$R514,I513,$Q513),I513))</f>
        <v>0</v>
      </c>
      <c r="BQ513" s="34">
        <f>IF(J515="",0,IF($Q515=J515,IF(COUNTIF(J515:$P515,J515)&gt;$R514,J513,$Q513),J513))</f>
        <v>0</v>
      </c>
      <c r="BR513" s="34">
        <f>IF(K515="",0,IF($Q515=K515,IF(COUNTIF(K515:$P515,K515)&gt;$R514,K513,$Q513),K513))</f>
        <v>0</v>
      </c>
      <c r="BS513" s="34">
        <f>IF(L515="",0,IF($Q515=L515,IF(COUNTIF(L515:$P515,L515)&gt;$R514,L513,$Q513),L513))</f>
        <v>0</v>
      </c>
      <c r="BT513" s="34">
        <f>IF(M515="",0,IF($Q515=M515,IF(COUNTIF(M515:$P515,M515)&gt;$R514,M513,$Q513),M513))</f>
        <v>0</v>
      </c>
      <c r="BU513" s="34">
        <f>IF(N515="",0,IF($Q515=N515,IF(COUNTIF(N515:$P515,N515)&gt;$R514,N513,$Q513),N513))</f>
        <v>0</v>
      </c>
      <c r="BV513" s="34">
        <f>IF(O515="",0,IF($Q515=O515,IF(COUNTIF(O515:$P515,O515)&gt;$R514,O513,$Q513),O513))</f>
        <v>0</v>
      </c>
      <c r="BW513" s="34">
        <f>IF(P515="",0,IF($Q515=P515,IF(COUNTIF(P515:$P515,P515)&gt;$R514,P513,$Q513),P513))</f>
        <v>0</v>
      </c>
      <c r="BX513">
        <f>IF(P513="",IF(O513="",IF(N513="",IF(M513="",IF(L513="",IF(K513="",IF(J513="",IF(I513="",H513,I513),J513),K513),L513),M513),N513),O513),P513)</f>
        <v>0</v>
      </c>
    </row>
    <row r="514" spans="1:76" ht="12.75" customHeight="1" x14ac:dyDescent="0.2">
      <c r="A514" s="348"/>
      <c r="B514" s="351"/>
      <c r="C514" s="345"/>
      <c r="D514" s="176" t="s">
        <v>42</v>
      </c>
      <c r="E514" s="252"/>
      <c r="F514" s="252"/>
      <c r="G514" s="252"/>
      <c r="H514" s="252"/>
      <c r="I514" s="252"/>
      <c r="J514" s="252"/>
      <c r="K514" s="252"/>
      <c r="L514" s="252"/>
      <c r="M514" s="175"/>
      <c r="N514" s="175"/>
      <c r="O514" s="175"/>
      <c r="P514" s="175"/>
      <c r="Q514" s="183"/>
      <c r="R514" s="35">
        <f>IF(R513&lt;15,0,IF(R513&lt;30,1,IF(R513&lt;45,2,3)))</f>
        <v>0</v>
      </c>
      <c r="S514" s="342"/>
      <c r="AY514" t="str">
        <f t="shared" ref="AY514:BJ514" si="882">IF(AY515="","",COUNTIF($E515:$P515,AY515))</f>
        <v/>
      </c>
      <c r="AZ514" t="str">
        <f t="shared" si="882"/>
        <v/>
      </c>
      <c r="BA514" t="str">
        <f t="shared" si="882"/>
        <v/>
      </c>
      <c r="BB514" t="str">
        <f t="shared" si="882"/>
        <v/>
      </c>
      <c r="BC514" t="str">
        <f t="shared" si="882"/>
        <v/>
      </c>
      <c r="BD514" t="str">
        <f t="shared" si="882"/>
        <v/>
      </c>
      <c r="BE514" t="str">
        <f t="shared" si="882"/>
        <v/>
      </c>
      <c r="BF514" t="str">
        <f t="shared" si="882"/>
        <v/>
      </c>
      <c r="BG514" t="str">
        <f t="shared" si="882"/>
        <v/>
      </c>
      <c r="BH514" t="str">
        <f t="shared" si="882"/>
        <v/>
      </c>
      <c r="BI514" t="str">
        <f t="shared" si="882"/>
        <v/>
      </c>
      <c r="BJ514" t="str">
        <f t="shared" si="882"/>
        <v/>
      </c>
      <c r="BK514" s="340"/>
      <c r="BL514" s="34">
        <f>IF($Q515=E515,IF(COUNTIF(E515:$P515,E515)&gt;$R514,E514,$Q514),E514)</f>
        <v>0</v>
      </c>
      <c r="BM514" s="34">
        <f>IF($Q515=F515,IF(COUNTIF(F515:$P515,F515)&gt;$R514,F514,$Q514),F514)</f>
        <v>0</v>
      </c>
      <c r="BN514" s="34">
        <f>IF($Q515=G515,IF(COUNTIF(G515:$P515,G515)&gt;$R514,G514,$Q514),G514)</f>
        <v>0</v>
      </c>
      <c r="BO514" s="34">
        <f>IF($Q515=H515,IF(COUNTIF(H515:$P515,H515)&gt;$R514,H514,$Q514),H514)</f>
        <v>0</v>
      </c>
      <c r="BP514" s="34">
        <f>IF($Q515=I515,IF(COUNTIF(I515:$P515,I515)&gt;$R514,I514,$Q514),I514)</f>
        <v>0</v>
      </c>
      <c r="BQ514" s="34">
        <f>IF($Q515=J515,IF(COUNTIF(J515:$P515,J515)&gt;$R514,J514,$Q514),J514)</f>
        <v>0</v>
      </c>
      <c r="BR514" s="34">
        <f>IF($Q515=K515,IF(COUNTIF(K515:$P515,K515)&gt;$R514,K514,$Q514),K514)</f>
        <v>0</v>
      </c>
      <c r="BS514" s="34">
        <f>IF($Q515=L515,IF(COUNTIF(L515:$P515,L515)&gt;$R514,L514,$Q514),L514)</f>
        <v>0</v>
      </c>
      <c r="BT514" s="34">
        <f>IF($Q515=M515,IF(COUNTIF(M515:$P515,M515)&gt;$R514,M514,$Q514),M514)</f>
        <v>0</v>
      </c>
      <c r="BU514" s="34">
        <f>IF($Q515=N515,IF(COUNTIF(N515:$P515,N515)&gt;$R514,N514,$Q514),N514)</f>
        <v>0</v>
      </c>
      <c r="BV514" s="34">
        <f>IF($Q515=O515,IF(COUNTIF(O515:$P515,O515)&gt;$R514,O514,$Q514),O514)</f>
        <v>0</v>
      </c>
      <c r="BW514" s="34">
        <f>IF($Q515=P515,IF(COUNTIF(P515:$P515,P515)&gt;$R514,P514,$Q514),P514)</f>
        <v>0</v>
      </c>
      <c r="BX514" t="str">
        <f>IF(BX513="",IF(G513="",IF(F513="",E513,F513),G513),"")</f>
        <v/>
      </c>
    </row>
    <row r="515" spans="1:76" ht="12.75" customHeight="1" x14ac:dyDescent="0.2">
      <c r="A515" s="349"/>
      <c r="B515" s="352"/>
      <c r="C515" s="346"/>
      <c r="D515" s="177" t="s">
        <v>44</v>
      </c>
      <c r="E515" s="252" t="str">
        <f t="shared" ref="E515:P515" si="883">IF(E513&gt;0,1,"")</f>
        <v/>
      </c>
      <c r="F515" s="252" t="str">
        <f t="shared" si="883"/>
        <v/>
      </c>
      <c r="G515" s="252" t="str">
        <f t="shared" si="883"/>
        <v/>
      </c>
      <c r="H515" s="252" t="str">
        <f t="shared" si="883"/>
        <v/>
      </c>
      <c r="I515" s="252" t="str">
        <f t="shared" si="883"/>
        <v/>
      </c>
      <c r="J515" s="252" t="str">
        <f t="shared" si="883"/>
        <v/>
      </c>
      <c r="K515" s="252" t="str">
        <f t="shared" si="883"/>
        <v/>
      </c>
      <c r="L515" s="252" t="str">
        <f t="shared" si="883"/>
        <v/>
      </c>
      <c r="M515" s="175" t="str">
        <f t="shared" si="883"/>
        <v/>
      </c>
      <c r="N515" s="175" t="str">
        <f t="shared" si="883"/>
        <v/>
      </c>
      <c r="O515" s="175" t="str">
        <f t="shared" si="883"/>
        <v/>
      </c>
      <c r="P515" s="175" t="str">
        <f t="shared" si="883"/>
        <v/>
      </c>
      <c r="Q515" s="184" t="str">
        <f>IF(BK513="","",BK513)</f>
        <v/>
      </c>
      <c r="R515" s="38" t="str">
        <f>IF(BK513="","",BK513)</f>
        <v/>
      </c>
      <c r="S515" s="343"/>
      <c r="AY515" t="str">
        <f>IF(E515="","",E515)</f>
        <v/>
      </c>
      <c r="AZ515" t="str">
        <f>IF(OR(E515=F515,COUNTIF($AY515:AY515,F515)&gt;0),"",F515)</f>
        <v/>
      </c>
      <c r="BA515" t="str">
        <f>IF(OR(F515=G515,COUNTIF($AY515:AZ515,G515)&gt;0),"",G515)</f>
        <v/>
      </c>
      <c r="BB515" t="str">
        <f>IF(OR(G515=H515,COUNTIF($AY515:BA515,H515)&gt;0),"",H515)</f>
        <v/>
      </c>
      <c r="BC515" t="str">
        <f>IF(OR(H515=I515,COUNTIF($AY515:BB515,I515)&gt;0),"",I515)</f>
        <v/>
      </c>
      <c r="BD515" t="str">
        <f>IF(OR(I515=J515,COUNTIF($AY515:BC515,J515)&gt;0),"",J515)</f>
        <v/>
      </c>
      <c r="BE515" t="str">
        <f>IF(OR(J515=K515,COUNTIF($AY515:BD515,K515)&gt;0),"",K515)</f>
        <v/>
      </c>
      <c r="BF515" t="str">
        <f>IF(OR(K515=L515,COUNTIF($AY515:BE515,L515)&gt;0),"",L515)</f>
        <v/>
      </c>
      <c r="BG515" t="str">
        <f>IF(OR(L515=M515,COUNTIF($AY515:BF515,M515)&gt;0),"",M515)</f>
        <v/>
      </c>
      <c r="BH515" t="str">
        <f>IF(OR(M515=N515,COUNTIF($AY515:BG515,N515)&gt;0),"",N515)</f>
        <v/>
      </c>
      <c r="BI515" t="str">
        <f>IF(OR(N515=O515,COUNTIF($AY515:BH515,O515)&gt;0),"",O515)</f>
        <v/>
      </c>
      <c r="BJ515" t="str">
        <f>IF(OR(O515=P515,COUNTIF($AY515:BI515,P515)&gt;0),"",P515)</f>
        <v/>
      </c>
      <c r="BK515" s="340"/>
      <c r="BL515" s="34" t="str">
        <f>IF($Q515=E515,IF(COUNTIF(E515:$P515,E515)&gt;$R514,E515,$Q515),E515)</f>
        <v/>
      </c>
      <c r="BM515" s="34" t="str">
        <f>IF($Q515=F515,IF(COUNTIF(F515:$P515,F515)&gt;$R514,F515,$Q515),F515)</f>
        <v/>
      </c>
      <c r="BN515" s="34" t="str">
        <f>IF($Q515=G515,IF(COUNTIF(G515:$P515,G515)&gt;$R514,G515,$Q515),G515)</f>
        <v/>
      </c>
      <c r="BO515" s="34" t="str">
        <f>IF($Q515=H515,IF(COUNTIF(H515:$P515,H515)&gt;$R514,H515,$Q515),H515)</f>
        <v/>
      </c>
      <c r="BP515" s="34" t="str">
        <f>IF($Q515=I515,IF(COUNTIF(I515:$P515,I515)&gt;$R514,I515,$Q515),I515)</f>
        <v/>
      </c>
      <c r="BQ515" s="34" t="str">
        <f>IF($Q515=J515,IF(COUNTIF(J515:$P515,J515)&gt;$R514,J515,$Q515),J515)</f>
        <v/>
      </c>
      <c r="BR515" s="34" t="str">
        <f>IF($Q515=K515,IF(COUNTIF(K515:$P515,K515)&gt;$R514,K515,$Q515),K515)</f>
        <v/>
      </c>
      <c r="BS515" s="34" t="str">
        <f>IF($Q515=L515,IF(COUNTIF(L515:$P515,L515)&gt;$R514,L515,$Q515),L515)</f>
        <v/>
      </c>
      <c r="BT515" s="34" t="str">
        <f>IF($Q515=M515,IF(COUNTIF(M515:$P515,M515)&gt;$R514,M515,$Q515),M515)</f>
        <v/>
      </c>
      <c r="BU515" s="34" t="str">
        <f>IF($Q515=N515,IF(COUNTIF(N515:$P515,N515)&gt;$R514,N515,$Q515),N515)</f>
        <v/>
      </c>
      <c r="BV515" s="34" t="str">
        <f>IF($Q515=O515,IF(COUNTIF(O515:$P515,O515)&gt;$R514,O515,$Q515),O515)</f>
        <v/>
      </c>
      <c r="BW515" s="34" t="str">
        <f>IF($Q515=P515,IF(COUNTIF(P515:$P515,P515)&gt;$R514,P515,$Q515),P515)</f>
        <v/>
      </c>
      <c r="BX515" t="str">
        <f>IF(BX513&gt;0,BX513,BX514)</f>
        <v/>
      </c>
    </row>
    <row r="516" spans="1:76" ht="12.75" customHeight="1" x14ac:dyDescent="0.2">
      <c r="A516" s="347">
        <v>172</v>
      </c>
      <c r="B516" s="350"/>
      <c r="C516" s="344"/>
      <c r="D516" s="176" t="s">
        <v>38</v>
      </c>
      <c r="E516" s="252"/>
      <c r="F516" s="252"/>
      <c r="G516" s="252"/>
      <c r="H516" s="252"/>
      <c r="I516" s="252"/>
      <c r="J516" s="252"/>
      <c r="K516" s="252"/>
      <c r="L516" s="252"/>
      <c r="M516" s="175"/>
      <c r="N516" s="175"/>
      <c r="O516" s="175"/>
      <c r="P516" s="175"/>
      <c r="Q516" s="183" t="str">
        <f>IF(BK516="","",BX518)</f>
        <v/>
      </c>
      <c r="R516" s="172"/>
      <c r="S516" s="341" t="str">
        <f>IF((COUNTBLANK(E516:Q516)+COUNTBLANK(E517:Q517)+COUNTBLANK(E518:Q518))/3=COUNTBLANK(E516:Q516),"","Bitte alle drei Zeilen ausfüllen")</f>
        <v/>
      </c>
      <c r="W516">
        <f t="shared" ref="W516:AH516" si="884">IF(E516=4.5,E517,0)</f>
        <v>0</v>
      </c>
      <c r="X516">
        <f t="shared" si="884"/>
        <v>0</v>
      </c>
      <c r="Y516">
        <f t="shared" si="884"/>
        <v>0</v>
      </c>
      <c r="Z516">
        <f t="shared" si="884"/>
        <v>0</v>
      </c>
      <c r="AA516">
        <f t="shared" si="884"/>
        <v>0</v>
      </c>
      <c r="AB516">
        <f t="shared" si="884"/>
        <v>0</v>
      </c>
      <c r="AC516">
        <f t="shared" si="884"/>
        <v>0</v>
      </c>
      <c r="AD516">
        <f t="shared" si="884"/>
        <v>0</v>
      </c>
      <c r="AE516">
        <f t="shared" si="884"/>
        <v>0</v>
      </c>
      <c r="AF516">
        <f t="shared" si="884"/>
        <v>0</v>
      </c>
      <c r="AG516">
        <f t="shared" si="884"/>
        <v>0</v>
      </c>
      <c r="AH516">
        <f t="shared" si="884"/>
        <v>0</v>
      </c>
      <c r="AJ516">
        <f t="shared" ref="AJ516:AU516" si="885">IF(E516=4.5,1,0)</f>
        <v>0</v>
      </c>
      <c r="AK516">
        <f t="shared" si="885"/>
        <v>0</v>
      </c>
      <c r="AL516">
        <f t="shared" si="885"/>
        <v>0</v>
      </c>
      <c r="AM516">
        <f t="shared" si="885"/>
        <v>0</v>
      </c>
      <c r="AN516">
        <f t="shared" si="885"/>
        <v>0</v>
      </c>
      <c r="AO516">
        <f t="shared" si="885"/>
        <v>0</v>
      </c>
      <c r="AP516">
        <f t="shared" si="885"/>
        <v>0</v>
      </c>
      <c r="AQ516">
        <f t="shared" si="885"/>
        <v>0</v>
      </c>
      <c r="AR516">
        <f t="shared" si="885"/>
        <v>0</v>
      </c>
      <c r="AS516">
        <f t="shared" si="885"/>
        <v>0</v>
      </c>
      <c r="AT516">
        <f t="shared" si="885"/>
        <v>0</v>
      </c>
      <c r="AU516">
        <f t="shared" si="885"/>
        <v>0</v>
      </c>
      <c r="BK516" s="340" t="str">
        <f>IF(ISNA(HLOOKUP(MAX($AY517:$BJ517),$AY517:$BJ518,2,FALSE)),"",IF(R517&gt;0,IF(COUNTIF($AY517:$BJ517,MAX($AY517:$BJ517))&gt;1,HLOOKUP(MAX($AY517:$BJ517),$AY517:$BJ518,2),HLOOKUP(MAX($AY517:$BJ517),$AY517:$BJ518,2,FALSE)),""))</f>
        <v/>
      </c>
      <c r="BL516" s="34">
        <f>IF(E518="",0,IF($Q518=E518,IF(COUNTIF(E518:$P518,E518)&gt;$R517,E516,$Q516),E516))</f>
        <v>0</v>
      </c>
      <c r="BM516" s="34">
        <f>IF(F518="",0,IF($Q518=F518,IF(COUNTIF(F518:$P518,F518)&gt;$R517,F516,$Q516),F516))</f>
        <v>0</v>
      </c>
      <c r="BN516" s="34">
        <f>IF(G518="",0,IF($Q518=G518,IF(COUNTIF(G518:$P518,G518)&gt;$R517,G516,$Q516),G516))</f>
        <v>0</v>
      </c>
      <c r="BO516" s="34">
        <f>IF(H518="",0,IF($Q518=H518,IF(COUNTIF(H518:$P518,H518)&gt;$R517,H516,$Q516),H516))</f>
        <v>0</v>
      </c>
      <c r="BP516" s="34">
        <f>IF(I518="",0,IF($Q518=I518,IF(COUNTIF(I518:$P518,I518)&gt;$R517,I516,$Q516),I516))</f>
        <v>0</v>
      </c>
      <c r="BQ516" s="34">
        <f>IF(J518="",0,IF($Q518=J518,IF(COUNTIF(J518:$P518,J518)&gt;$R517,J516,$Q516),J516))</f>
        <v>0</v>
      </c>
      <c r="BR516" s="34">
        <f>IF(K518="",0,IF($Q518=K518,IF(COUNTIF(K518:$P518,K518)&gt;$R517,K516,$Q516),K516))</f>
        <v>0</v>
      </c>
      <c r="BS516" s="34">
        <f>IF(L518="",0,IF($Q518=L518,IF(COUNTIF(L518:$P518,L518)&gt;$R517,L516,$Q516),L516))</f>
        <v>0</v>
      </c>
      <c r="BT516" s="34">
        <f>IF(M518="",0,IF($Q518=M518,IF(COUNTIF(M518:$P518,M518)&gt;$R517,M516,$Q516),M516))</f>
        <v>0</v>
      </c>
      <c r="BU516" s="34">
        <f>IF(N518="",0,IF($Q518=N518,IF(COUNTIF(N518:$P518,N518)&gt;$R517,N516,$Q516),N516))</f>
        <v>0</v>
      </c>
      <c r="BV516" s="34">
        <f>IF(O518="",0,IF($Q518=O518,IF(COUNTIF(O518:$P518,O518)&gt;$R517,O516,$Q516),O516))</f>
        <v>0</v>
      </c>
      <c r="BW516" s="34">
        <f>IF(P518="",0,IF($Q518=P518,IF(COUNTIF(P518:$P518,P518)&gt;$R517,P516,$Q516),P516))</f>
        <v>0</v>
      </c>
      <c r="BX516">
        <f>IF(P516="",IF(O516="",IF(N516="",IF(M516="",IF(L516="",IF(K516="",IF(J516="",IF(I516="",H516,I516),J516),K516),L516),M516),N516),O516),P516)</f>
        <v>0</v>
      </c>
    </row>
    <row r="517" spans="1:76" ht="12.75" customHeight="1" x14ac:dyDescent="0.2">
      <c r="A517" s="348"/>
      <c r="B517" s="351"/>
      <c r="C517" s="345"/>
      <c r="D517" s="176" t="s">
        <v>42</v>
      </c>
      <c r="E517" s="252"/>
      <c r="F517" s="252"/>
      <c r="G517" s="252"/>
      <c r="H517" s="252"/>
      <c r="I517" s="252"/>
      <c r="J517" s="252"/>
      <c r="K517" s="252"/>
      <c r="L517" s="252"/>
      <c r="M517" s="175"/>
      <c r="N517" s="175"/>
      <c r="O517" s="175"/>
      <c r="P517" s="175"/>
      <c r="Q517" s="183"/>
      <c r="R517" s="35">
        <f>IF(R516&lt;15,0,IF(R516&lt;30,1,IF(R516&lt;45,2,3)))</f>
        <v>0</v>
      </c>
      <c r="S517" s="342"/>
      <c r="AY517" t="str">
        <f t="shared" ref="AY517:BJ517" si="886">IF(AY518="","",COUNTIF($E518:$P518,AY518))</f>
        <v/>
      </c>
      <c r="AZ517" t="str">
        <f t="shared" si="886"/>
        <v/>
      </c>
      <c r="BA517" t="str">
        <f t="shared" si="886"/>
        <v/>
      </c>
      <c r="BB517" t="str">
        <f t="shared" si="886"/>
        <v/>
      </c>
      <c r="BC517" t="str">
        <f t="shared" si="886"/>
        <v/>
      </c>
      <c r="BD517" t="str">
        <f t="shared" si="886"/>
        <v/>
      </c>
      <c r="BE517" t="str">
        <f t="shared" si="886"/>
        <v/>
      </c>
      <c r="BF517" t="str">
        <f t="shared" si="886"/>
        <v/>
      </c>
      <c r="BG517" t="str">
        <f t="shared" si="886"/>
        <v/>
      </c>
      <c r="BH517" t="str">
        <f t="shared" si="886"/>
        <v/>
      </c>
      <c r="BI517" t="str">
        <f t="shared" si="886"/>
        <v/>
      </c>
      <c r="BJ517" t="str">
        <f t="shared" si="886"/>
        <v/>
      </c>
      <c r="BK517" s="340"/>
      <c r="BL517" s="34">
        <f>IF($Q518=E518,IF(COUNTIF(E518:$P518,E518)&gt;$R517,E517,$Q517),E517)</f>
        <v>0</v>
      </c>
      <c r="BM517" s="34">
        <f>IF($Q518=F518,IF(COUNTIF(F518:$P518,F518)&gt;$R517,F517,$Q517),F517)</f>
        <v>0</v>
      </c>
      <c r="BN517" s="34">
        <f>IF($Q518=G518,IF(COUNTIF(G518:$P518,G518)&gt;$R517,G517,$Q517),G517)</f>
        <v>0</v>
      </c>
      <c r="BO517" s="34">
        <f>IF($Q518=H518,IF(COUNTIF(H518:$P518,H518)&gt;$R517,H517,$Q517),H517)</f>
        <v>0</v>
      </c>
      <c r="BP517" s="34">
        <f>IF($Q518=I518,IF(COUNTIF(I518:$P518,I518)&gt;$R517,I517,$Q517),I517)</f>
        <v>0</v>
      </c>
      <c r="BQ517" s="34">
        <f>IF($Q518=J518,IF(COUNTIF(J518:$P518,J518)&gt;$R517,J517,$Q517),J517)</f>
        <v>0</v>
      </c>
      <c r="BR517" s="34">
        <f>IF($Q518=K518,IF(COUNTIF(K518:$P518,K518)&gt;$R517,K517,$Q517),K517)</f>
        <v>0</v>
      </c>
      <c r="BS517" s="34">
        <f>IF($Q518=L518,IF(COUNTIF(L518:$P518,L518)&gt;$R517,L517,$Q517),L517)</f>
        <v>0</v>
      </c>
      <c r="BT517" s="34">
        <f>IF($Q518=M518,IF(COUNTIF(M518:$P518,M518)&gt;$R517,M517,$Q517),M517)</f>
        <v>0</v>
      </c>
      <c r="BU517" s="34">
        <f>IF($Q518=N518,IF(COUNTIF(N518:$P518,N518)&gt;$R517,N517,$Q517),N517)</f>
        <v>0</v>
      </c>
      <c r="BV517" s="34">
        <f>IF($Q518=O518,IF(COUNTIF(O518:$P518,O518)&gt;$R517,O517,$Q517),O517)</f>
        <v>0</v>
      </c>
      <c r="BW517" s="34">
        <f>IF($Q518=P518,IF(COUNTIF(P518:$P518,P518)&gt;$R517,P517,$Q517),P517)</f>
        <v>0</v>
      </c>
      <c r="BX517" t="str">
        <f>IF(BX516="",IF(G516="",IF(F516="",E516,F516),G516),"")</f>
        <v/>
      </c>
    </row>
    <row r="518" spans="1:76" ht="12.75" customHeight="1" x14ac:dyDescent="0.2">
      <c r="A518" s="349"/>
      <c r="B518" s="352"/>
      <c r="C518" s="346"/>
      <c r="D518" s="177" t="s">
        <v>44</v>
      </c>
      <c r="E518" s="252" t="str">
        <f t="shared" ref="E518:P518" si="887">IF(E516&gt;0,1,"")</f>
        <v/>
      </c>
      <c r="F518" s="252" t="str">
        <f t="shared" si="887"/>
        <v/>
      </c>
      <c r="G518" s="252" t="str">
        <f t="shared" si="887"/>
        <v/>
      </c>
      <c r="H518" s="252" t="str">
        <f t="shared" si="887"/>
        <v/>
      </c>
      <c r="I518" s="252" t="str">
        <f t="shared" si="887"/>
        <v/>
      </c>
      <c r="J518" s="252" t="str">
        <f t="shared" si="887"/>
        <v/>
      </c>
      <c r="K518" s="252" t="str">
        <f t="shared" si="887"/>
        <v/>
      </c>
      <c r="L518" s="252" t="str">
        <f t="shared" si="887"/>
        <v/>
      </c>
      <c r="M518" s="175" t="str">
        <f t="shared" si="887"/>
        <v/>
      </c>
      <c r="N518" s="175" t="str">
        <f t="shared" si="887"/>
        <v/>
      </c>
      <c r="O518" s="175" t="str">
        <f t="shared" si="887"/>
        <v/>
      </c>
      <c r="P518" s="175" t="str">
        <f t="shared" si="887"/>
        <v/>
      </c>
      <c r="Q518" s="184" t="str">
        <f>IF(BK516="","",BK516)</f>
        <v/>
      </c>
      <c r="R518" s="38" t="str">
        <f>IF(BK516="","",BK516)</f>
        <v/>
      </c>
      <c r="S518" s="343"/>
      <c r="AY518" t="str">
        <f>IF(E518="","",E518)</f>
        <v/>
      </c>
      <c r="AZ518" t="str">
        <f>IF(OR(E518=F518,COUNTIF($AY518:AY518,F518)&gt;0),"",F518)</f>
        <v/>
      </c>
      <c r="BA518" t="str">
        <f>IF(OR(F518=G518,COUNTIF($AY518:AZ518,G518)&gt;0),"",G518)</f>
        <v/>
      </c>
      <c r="BB518" t="str">
        <f>IF(OR(G518=H518,COUNTIF($AY518:BA518,H518)&gt;0),"",H518)</f>
        <v/>
      </c>
      <c r="BC518" t="str">
        <f>IF(OR(H518=I518,COUNTIF($AY518:BB518,I518)&gt;0),"",I518)</f>
        <v/>
      </c>
      <c r="BD518" t="str">
        <f>IF(OR(I518=J518,COUNTIF($AY518:BC518,J518)&gt;0),"",J518)</f>
        <v/>
      </c>
      <c r="BE518" t="str">
        <f>IF(OR(J518=K518,COUNTIF($AY518:BD518,K518)&gt;0),"",K518)</f>
        <v/>
      </c>
      <c r="BF518" t="str">
        <f>IF(OR(K518=L518,COUNTIF($AY518:BE518,L518)&gt;0),"",L518)</f>
        <v/>
      </c>
      <c r="BG518" t="str">
        <f>IF(OR(L518=M518,COUNTIF($AY518:BF518,M518)&gt;0),"",M518)</f>
        <v/>
      </c>
      <c r="BH518" t="str">
        <f>IF(OR(M518=N518,COUNTIF($AY518:BG518,N518)&gt;0),"",N518)</f>
        <v/>
      </c>
      <c r="BI518" t="str">
        <f>IF(OR(N518=O518,COUNTIF($AY518:BH518,O518)&gt;0),"",O518)</f>
        <v/>
      </c>
      <c r="BJ518" t="str">
        <f>IF(OR(O518=P518,COUNTIF($AY518:BI518,P518)&gt;0),"",P518)</f>
        <v/>
      </c>
      <c r="BK518" s="340"/>
      <c r="BL518" s="34" t="str">
        <f>IF($Q518=E518,IF(COUNTIF(E518:$P518,E518)&gt;$R517,E518,$Q518),E518)</f>
        <v/>
      </c>
      <c r="BM518" s="34" t="str">
        <f>IF($Q518=F518,IF(COUNTIF(F518:$P518,F518)&gt;$R517,F518,$Q518),F518)</f>
        <v/>
      </c>
      <c r="BN518" s="34" t="str">
        <f>IF($Q518=G518,IF(COUNTIF(G518:$P518,G518)&gt;$R517,G518,$Q518),G518)</f>
        <v/>
      </c>
      <c r="BO518" s="34" t="str">
        <f>IF($Q518=H518,IF(COUNTIF(H518:$P518,H518)&gt;$R517,H518,$Q518),H518)</f>
        <v/>
      </c>
      <c r="BP518" s="34" t="str">
        <f>IF($Q518=I518,IF(COUNTIF(I518:$P518,I518)&gt;$R517,I518,$Q518),I518)</f>
        <v/>
      </c>
      <c r="BQ518" s="34" t="str">
        <f>IF($Q518=J518,IF(COUNTIF(J518:$P518,J518)&gt;$R517,J518,$Q518),J518)</f>
        <v/>
      </c>
      <c r="BR518" s="34" t="str">
        <f>IF($Q518=K518,IF(COUNTIF(K518:$P518,K518)&gt;$R517,K518,$Q518),K518)</f>
        <v/>
      </c>
      <c r="BS518" s="34" t="str">
        <f>IF($Q518=L518,IF(COUNTIF(L518:$P518,L518)&gt;$R517,L518,$Q518),L518)</f>
        <v/>
      </c>
      <c r="BT518" s="34" t="str">
        <f>IF($Q518=M518,IF(COUNTIF(M518:$P518,M518)&gt;$R517,M518,$Q518),M518)</f>
        <v/>
      </c>
      <c r="BU518" s="34" t="str">
        <f>IF($Q518=N518,IF(COUNTIF(N518:$P518,N518)&gt;$R517,N518,$Q518),N518)</f>
        <v/>
      </c>
      <c r="BV518" s="34" t="str">
        <f>IF($Q518=O518,IF(COUNTIF(O518:$P518,O518)&gt;$R517,O518,$Q518),O518)</f>
        <v/>
      </c>
      <c r="BW518" s="34" t="str">
        <f>IF($Q518=P518,IF(COUNTIF(P518:$P518,P518)&gt;$R517,P518,$Q518),P518)</f>
        <v/>
      </c>
      <c r="BX518" t="str">
        <f>IF(BX516&gt;0,BX516,BX517)</f>
        <v/>
      </c>
    </row>
    <row r="519" spans="1:76" ht="12.75" customHeight="1" x14ac:dyDescent="0.2">
      <c r="A519" s="347">
        <v>173</v>
      </c>
      <c r="B519" s="350"/>
      <c r="C519" s="344"/>
      <c r="D519" s="176" t="s">
        <v>38</v>
      </c>
      <c r="E519" s="252"/>
      <c r="F519" s="252"/>
      <c r="G519" s="252"/>
      <c r="H519" s="252"/>
      <c r="I519" s="252"/>
      <c r="J519" s="252"/>
      <c r="K519" s="252"/>
      <c r="L519" s="252"/>
      <c r="M519" s="175"/>
      <c r="N519" s="175"/>
      <c r="O519" s="175"/>
      <c r="P519" s="175"/>
      <c r="Q519" s="183" t="str">
        <f>IF(BK519="","",BX521)</f>
        <v/>
      </c>
      <c r="R519" s="172"/>
      <c r="S519" s="341" t="str">
        <f>IF((COUNTBLANK(E519:Q519)+COUNTBLANK(E520:Q520)+COUNTBLANK(E521:Q521))/3=COUNTBLANK(E519:Q519),"","Bitte alle drei Zeilen ausfüllen")</f>
        <v/>
      </c>
      <c r="W519">
        <f t="shared" ref="W519:AH519" si="888">IF(E519=4.5,E520,0)</f>
        <v>0</v>
      </c>
      <c r="X519">
        <f t="shared" si="888"/>
        <v>0</v>
      </c>
      <c r="Y519">
        <f t="shared" si="888"/>
        <v>0</v>
      </c>
      <c r="Z519">
        <f t="shared" si="888"/>
        <v>0</v>
      </c>
      <c r="AA519">
        <f t="shared" si="888"/>
        <v>0</v>
      </c>
      <c r="AB519">
        <f t="shared" si="888"/>
        <v>0</v>
      </c>
      <c r="AC519">
        <f t="shared" si="888"/>
        <v>0</v>
      </c>
      <c r="AD519">
        <f t="shared" si="888"/>
        <v>0</v>
      </c>
      <c r="AE519">
        <f t="shared" si="888"/>
        <v>0</v>
      </c>
      <c r="AF519">
        <f t="shared" si="888"/>
        <v>0</v>
      </c>
      <c r="AG519">
        <f t="shared" si="888"/>
        <v>0</v>
      </c>
      <c r="AH519">
        <f t="shared" si="888"/>
        <v>0</v>
      </c>
      <c r="AJ519">
        <f t="shared" ref="AJ519:AU519" si="889">IF(E519=4.5,1,0)</f>
        <v>0</v>
      </c>
      <c r="AK519">
        <f t="shared" si="889"/>
        <v>0</v>
      </c>
      <c r="AL519">
        <f t="shared" si="889"/>
        <v>0</v>
      </c>
      <c r="AM519">
        <f t="shared" si="889"/>
        <v>0</v>
      </c>
      <c r="AN519">
        <f t="shared" si="889"/>
        <v>0</v>
      </c>
      <c r="AO519">
        <f t="shared" si="889"/>
        <v>0</v>
      </c>
      <c r="AP519">
        <f t="shared" si="889"/>
        <v>0</v>
      </c>
      <c r="AQ519">
        <f t="shared" si="889"/>
        <v>0</v>
      </c>
      <c r="AR519">
        <f t="shared" si="889"/>
        <v>0</v>
      </c>
      <c r="AS519">
        <f t="shared" si="889"/>
        <v>0</v>
      </c>
      <c r="AT519">
        <f t="shared" si="889"/>
        <v>0</v>
      </c>
      <c r="AU519">
        <f t="shared" si="889"/>
        <v>0</v>
      </c>
      <c r="BK519" s="340" t="str">
        <f>IF(ISNA(HLOOKUP(MAX($AY520:$BJ520),$AY520:$BJ521,2,FALSE)),"",IF(R520&gt;0,IF(COUNTIF($AY520:$BJ520,MAX($AY520:$BJ520))&gt;1,HLOOKUP(MAX($AY520:$BJ520),$AY520:$BJ521,2),HLOOKUP(MAX($AY520:$BJ520),$AY520:$BJ521,2,FALSE)),""))</f>
        <v/>
      </c>
      <c r="BL519" s="34">
        <f>IF(E521="",0,IF($Q521=E521,IF(COUNTIF(E521:$P521,E521)&gt;$R520,E519,$Q519),E519))</f>
        <v>0</v>
      </c>
      <c r="BM519" s="34">
        <f>IF(F521="",0,IF($Q521=F521,IF(COUNTIF(F521:$P521,F521)&gt;$R520,F519,$Q519),F519))</f>
        <v>0</v>
      </c>
      <c r="BN519" s="34">
        <f>IF(G521="",0,IF($Q521=G521,IF(COUNTIF(G521:$P521,G521)&gt;$R520,G519,$Q519),G519))</f>
        <v>0</v>
      </c>
      <c r="BO519" s="34">
        <f>IF(H521="",0,IF($Q521=H521,IF(COUNTIF(H521:$P521,H521)&gt;$R520,H519,$Q519),H519))</f>
        <v>0</v>
      </c>
      <c r="BP519" s="34">
        <f>IF(I521="",0,IF($Q521=I521,IF(COUNTIF(I521:$P521,I521)&gt;$R520,I519,$Q519),I519))</f>
        <v>0</v>
      </c>
      <c r="BQ519" s="34">
        <f>IF(J521="",0,IF($Q521=J521,IF(COUNTIF(J521:$P521,J521)&gt;$R520,J519,$Q519),J519))</f>
        <v>0</v>
      </c>
      <c r="BR519" s="34">
        <f>IF(K521="",0,IF($Q521=K521,IF(COUNTIF(K521:$P521,K521)&gt;$R520,K519,$Q519),K519))</f>
        <v>0</v>
      </c>
      <c r="BS519" s="34">
        <f>IF(L521="",0,IF($Q521=L521,IF(COUNTIF(L521:$P521,L521)&gt;$R520,L519,$Q519),L519))</f>
        <v>0</v>
      </c>
      <c r="BT519" s="34">
        <f>IF(M521="",0,IF($Q521=M521,IF(COUNTIF(M521:$P521,M521)&gt;$R520,M519,$Q519),M519))</f>
        <v>0</v>
      </c>
      <c r="BU519" s="34">
        <f>IF(N521="",0,IF($Q521=N521,IF(COUNTIF(N521:$P521,N521)&gt;$R520,N519,$Q519),N519))</f>
        <v>0</v>
      </c>
      <c r="BV519" s="34">
        <f>IF(O521="",0,IF($Q521=O521,IF(COUNTIF(O521:$P521,O521)&gt;$R520,O519,$Q519),O519))</f>
        <v>0</v>
      </c>
      <c r="BW519" s="34">
        <f>IF(P521="",0,IF($Q521=P521,IF(COUNTIF(P521:$P521,P521)&gt;$R520,P519,$Q519),P519))</f>
        <v>0</v>
      </c>
      <c r="BX519">
        <f>IF(P519="",IF(O519="",IF(N519="",IF(M519="",IF(L519="",IF(K519="",IF(J519="",IF(I519="",H519,I519),J519),K519),L519),M519),N519),O519),P519)</f>
        <v>0</v>
      </c>
    </row>
    <row r="520" spans="1:76" ht="12.75" customHeight="1" x14ac:dyDescent="0.2">
      <c r="A520" s="348"/>
      <c r="B520" s="351"/>
      <c r="C520" s="345"/>
      <c r="D520" s="176" t="s">
        <v>42</v>
      </c>
      <c r="E520" s="252"/>
      <c r="F520" s="252"/>
      <c r="G520" s="252"/>
      <c r="H520" s="252"/>
      <c r="I520" s="252"/>
      <c r="J520" s="252"/>
      <c r="K520" s="252"/>
      <c r="L520" s="252"/>
      <c r="M520" s="175"/>
      <c r="N520" s="175"/>
      <c r="O520" s="175"/>
      <c r="P520" s="175"/>
      <c r="Q520" s="183"/>
      <c r="R520" s="35">
        <f>IF(R519&lt;15,0,IF(R519&lt;30,1,IF(R519&lt;45,2,3)))</f>
        <v>0</v>
      </c>
      <c r="S520" s="342"/>
      <c r="AY520" t="str">
        <f t="shared" ref="AY520:BJ520" si="890">IF(AY521="","",COUNTIF($E521:$P521,AY521))</f>
        <v/>
      </c>
      <c r="AZ520" t="str">
        <f t="shared" si="890"/>
        <v/>
      </c>
      <c r="BA520" t="str">
        <f t="shared" si="890"/>
        <v/>
      </c>
      <c r="BB520" t="str">
        <f t="shared" si="890"/>
        <v/>
      </c>
      <c r="BC520" t="str">
        <f t="shared" si="890"/>
        <v/>
      </c>
      <c r="BD520" t="str">
        <f t="shared" si="890"/>
        <v/>
      </c>
      <c r="BE520" t="str">
        <f t="shared" si="890"/>
        <v/>
      </c>
      <c r="BF520" t="str">
        <f t="shared" si="890"/>
        <v/>
      </c>
      <c r="BG520" t="str">
        <f t="shared" si="890"/>
        <v/>
      </c>
      <c r="BH520" t="str">
        <f t="shared" si="890"/>
        <v/>
      </c>
      <c r="BI520" t="str">
        <f t="shared" si="890"/>
        <v/>
      </c>
      <c r="BJ520" t="str">
        <f t="shared" si="890"/>
        <v/>
      </c>
      <c r="BK520" s="340"/>
      <c r="BL520" s="34">
        <f>IF($Q521=E521,IF(COUNTIF(E521:$P521,E521)&gt;$R520,E520,$Q520),E520)</f>
        <v>0</v>
      </c>
      <c r="BM520" s="34">
        <f>IF($Q521=F521,IF(COUNTIF(F521:$P521,F521)&gt;$R520,F520,$Q520),F520)</f>
        <v>0</v>
      </c>
      <c r="BN520" s="34">
        <f>IF($Q521=G521,IF(COUNTIF(G521:$P521,G521)&gt;$R520,G520,$Q520),G520)</f>
        <v>0</v>
      </c>
      <c r="BO520" s="34">
        <f>IF($Q521=H521,IF(COUNTIF(H521:$P521,H521)&gt;$R520,H520,$Q520),H520)</f>
        <v>0</v>
      </c>
      <c r="BP520" s="34">
        <f>IF($Q521=I521,IF(COUNTIF(I521:$P521,I521)&gt;$R520,I520,$Q520),I520)</f>
        <v>0</v>
      </c>
      <c r="BQ520" s="34">
        <f>IF($Q521=J521,IF(COUNTIF(J521:$P521,J521)&gt;$R520,J520,$Q520),J520)</f>
        <v>0</v>
      </c>
      <c r="BR520" s="34">
        <f>IF($Q521=K521,IF(COUNTIF(K521:$P521,K521)&gt;$R520,K520,$Q520),K520)</f>
        <v>0</v>
      </c>
      <c r="BS520" s="34">
        <f>IF($Q521=L521,IF(COUNTIF(L521:$P521,L521)&gt;$R520,L520,$Q520),L520)</f>
        <v>0</v>
      </c>
      <c r="BT520" s="34">
        <f>IF($Q521=M521,IF(COUNTIF(M521:$P521,M521)&gt;$R520,M520,$Q520),M520)</f>
        <v>0</v>
      </c>
      <c r="BU520" s="34">
        <f>IF($Q521=N521,IF(COUNTIF(N521:$P521,N521)&gt;$R520,N520,$Q520),N520)</f>
        <v>0</v>
      </c>
      <c r="BV520" s="34">
        <f>IF($Q521=O521,IF(COUNTIF(O521:$P521,O521)&gt;$R520,O520,$Q520),O520)</f>
        <v>0</v>
      </c>
      <c r="BW520" s="34">
        <f>IF($Q521=P521,IF(COUNTIF(P521:$P521,P521)&gt;$R520,P520,$Q520),P520)</f>
        <v>0</v>
      </c>
      <c r="BX520" t="str">
        <f>IF(BX519="",IF(G519="",IF(F519="",E519,F519),G519),"")</f>
        <v/>
      </c>
    </row>
    <row r="521" spans="1:76" ht="12.75" customHeight="1" x14ac:dyDescent="0.2">
      <c r="A521" s="349"/>
      <c r="B521" s="352"/>
      <c r="C521" s="346"/>
      <c r="D521" s="177" t="s">
        <v>44</v>
      </c>
      <c r="E521" s="252" t="str">
        <f t="shared" ref="E521:P521" si="891">IF(E519&gt;0,1,"")</f>
        <v/>
      </c>
      <c r="F521" s="252" t="str">
        <f t="shared" si="891"/>
        <v/>
      </c>
      <c r="G521" s="252" t="str">
        <f t="shared" si="891"/>
        <v/>
      </c>
      <c r="H521" s="252" t="str">
        <f t="shared" si="891"/>
        <v/>
      </c>
      <c r="I521" s="252" t="str">
        <f t="shared" si="891"/>
        <v/>
      </c>
      <c r="J521" s="252" t="str">
        <f t="shared" si="891"/>
        <v/>
      </c>
      <c r="K521" s="252" t="str">
        <f t="shared" si="891"/>
        <v/>
      </c>
      <c r="L521" s="252" t="str">
        <f t="shared" si="891"/>
        <v/>
      </c>
      <c r="M521" s="175" t="str">
        <f t="shared" si="891"/>
        <v/>
      </c>
      <c r="N521" s="175" t="str">
        <f t="shared" si="891"/>
        <v/>
      </c>
      <c r="O521" s="175" t="str">
        <f t="shared" si="891"/>
        <v/>
      </c>
      <c r="P521" s="175" t="str">
        <f t="shared" si="891"/>
        <v/>
      </c>
      <c r="Q521" s="184" t="str">
        <f>IF(BK519="","",BK519)</f>
        <v/>
      </c>
      <c r="R521" s="38" t="str">
        <f>IF(BK519="","",BK519)</f>
        <v/>
      </c>
      <c r="S521" s="343"/>
      <c r="AY521" t="str">
        <f>IF(E521="","",E521)</f>
        <v/>
      </c>
      <c r="AZ521" t="str">
        <f>IF(OR(E521=F521,COUNTIF($AY521:AY521,F521)&gt;0),"",F521)</f>
        <v/>
      </c>
      <c r="BA521" t="str">
        <f>IF(OR(F521=G521,COUNTIF($AY521:AZ521,G521)&gt;0),"",G521)</f>
        <v/>
      </c>
      <c r="BB521" t="str">
        <f>IF(OR(G521=H521,COUNTIF($AY521:BA521,H521)&gt;0),"",H521)</f>
        <v/>
      </c>
      <c r="BC521" t="str">
        <f>IF(OR(H521=I521,COUNTIF($AY521:BB521,I521)&gt;0),"",I521)</f>
        <v/>
      </c>
      <c r="BD521" t="str">
        <f>IF(OR(I521=J521,COUNTIF($AY521:BC521,J521)&gt;0),"",J521)</f>
        <v/>
      </c>
      <c r="BE521" t="str">
        <f>IF(OR(J521=K521,COUNTIF($AY521:BD521,K521)&gt;0),"",K521)</f>
        <v/>
      </c>
      <c r="BF521" t="str">
        <f>IF(OR(K521=L521,COUNTIF($AY521:BE521,L521)&gt;0),"",L521)</f>
        <v/>
      </c>
      <c r="BG521" t="str">
        <f>IF(OR(L521=M521,COUNTIF($AY521:BF521,M521)&gt;0),"",M521)</f>
        <v/>
      </c>
      <c r="BH521" t="str">
        <f>IF(OR(M521=N521,COUNTIF($AY521:BG521,N521)&gt;0),"",N521)</f>
        <v/>
      </c>
      <c r="BI521" t="str">
        <f>IF(OR(N521=O521,COUNTIF($AY521:BH521,O521)&gt;0),"",O521)</f>
        <v/>
      </c>
      <c r="BJ521" t="str">
        <f>IF(OR(O521=P521,COUNTIF($AY521:BI521,P521)&gt;0),"",P521)</f>
        <v/>
      </c>
      <c r="BK521" s="340"/>
      <c r="BL521" s="34" t="str">
        <f>IF($Q521=E521,IF(COUNTIF(E521:$P521,E521)&gt;$R520,E521,$Q521),E521)</f>
        <v/>
      </c>
      <c r="BM521" s="34" t="str">
        <f>IF($Q521=F521,IF(COUNTIF(F521:$P521,F521)&gt;$R520,F521,$Q521),F521)</f>
        <v/>
      </c>
      <c r="BN521" s="34" t="str">
        <f>IF($Q521=G521,IF(COUNTIF(G521:$P521,G521)&gt;$R520,G521,$Q521),G521)</f>
        <v/>
      </c>
      <c r="BO521" s="34" t="str">
        <f>IF($Q521=H521,IF(COUNTIF(H521:$P521,H521)&gt;$R520,H521,$Q521),H521)</f>
        <v/>
      </c>
      <c r="BP521" s="34" t="str">
        <f>IF($Q521=I521,IF(COUNTIF(I521:$P521,I521)&gt;$R520,I521,$Q521),I521)</f>
        <v/>
      </c>
      <c r="BQ521" s="34" t="str">
        <f>IF($Q521=J521,IF(COUNTIF(J521:$P521,J521)&gt;$R520,J521,$Q521),J521)</f>
        <v/>
      </c>
      <c r="BR521" s="34" t="str">
        <f>IF($Q521=K521,IF(COUNTIF(K521:$P521,K521)&gt;$R520,K521,$Q521),K521)</f>
        <v/>
      </c>
      <c r="BS521" s="34" t="str">
        <f>IF($Q521=L521,IF(COUNTIF(L521:$P521,L521)&gt;$R520,L521,$Q521),L521)</f>
        <v/>
      </c>
      <c r="BT521" s="34" t="str">
        <f>IF($Q521=M521,IF(COUNTIF(M521:$P521,M521)&gt;$R520,M521,$Q521),M521)</f>
        <v/>
      </c>
      <c r="BU521" s="34" t="str">
        <f>IF($Q521=N521,IF(COUNTIF(N521:$P521,N521)&gt;$R520,N521,$Q521),N521)</f>
        <v/>
      </c>
      <c r="BV521" s="34" t="str">
        <f>IF($Q521=O521,IF(COUNTIF(O521:$P521,O521)&gt;$R520,O521,$Q521),O521)</f>
        <v/>
      </c>
      <c r="BW521" s="34" t="str">
        <f>IF($Q521=P521,IF(COUNTIF(P521:$P521,P521)&gt;$R520,P521,$Q521),P521)</f>
        <v/>
      </c>
      <c r="BX521" t="str">
        <f>IF(BX519&gt;0,BX519,BX520)</f>
        <v/>
      </c>
    </row>
    <row r="522" spans="1:76" ht="12.75" customHeight="1" x14ac:dyDescent="0.2">
      <c r="A522" s="347">
        <v>174</v>
      </c>
      <c r="B522" s="350"/>
      <c r="C522" s="344"/>
      <c r="D522" s="176" t="s">
        <v>38</v>
      </c>
      <c r="E522" s="252"/>
      <c r="F522" s="252"/>
      <c r="G522" s="252"/>
      <c r="H522" s="252"/>
      <c r="I522" s="252"/>
      <c r="J522" s="252"/>
      <c r="K522" s="252"/>
      <c r="L522" s="252"/>
      <c r="M522" s="175"/>
      <c r="N522" s="175"/>
      <c r="O522" s="175"/>
      <c r="P522" s="175"/>
      <c r="Q522" s="183" t="str">
        <f>IF(BK522="","",BX524)</f>
        <v/>
      </c>
      <c r="R522" s="172"/>
      <c r="S522" s="341" t="str">
        <f>IF((COUNTBLANK(E522:Q522)+COUNTBLANK(E523:Q523)+COUNTBLANK(E524:Q524))/3=COUNTBLANK(E522:Q522),"","Bitte alle drei Zeilen ausfüllen")</f>
        <v/>
      </c>
      <c r="W522">
        <f t="shared" ref="W522:AH522" si="892">IF(E522=4.5,E523,0)</f>
        <v>0</v>
      </c>
      <c r="X522">
        <f t="shared" si="892"/>
        <v>0</v>
      </c>
      <c r="Y522">
        <f t="shared" si="892"/>
        <v>0</v>
      </c>
      <c r="Z522">
        <f t="shared" si="892"/>
        <v>0</v>
      </c>
      <c r="AA522">
        <f t="shared" si="892"/>
        <v>0</v>
      </c>
      <c r="AB522">
        <f t="shared" si="892"/>
        <v>0</v>
      </c>
      <c r="AC522">
        <f t="shared" si="892"/>
        <v>0</v>
      </c>
      <c r="AD522">
        <f t="shared" si="892"/>
        <v>0</v>
      </c>
      <c r="AE522">
        <f t="shared" si="892"/>
        <v>0</v>
      </c>
      <c r="AF522">
        <f t="shared" si="892"/>
        <v>0</v>
      </c>
      <c r="AG522">
        <f t="shared" si="892"/>
        <v>0</v>
      </c>
      <c r="AH522">
        <f t="shared" si="892"/>
        <v>0</v>
      </c>
      <c r="AJ522">
        <f t="shared" ref="AJ522:AU522" si="893">IF(E522=4.5,1,0)</f>
        <v>0</v>
      </c>
      <c r="AK522">
        <f t="shared" si="893"/>
        <v>0</v>
      </c>
      <c r="AL522">
        <f t="shared" si="893"/>
        <v>0</v>
      </c>
      <c r="AM522">
        <f t="shared" si="893"/>
        <v>0</v>
      </c>
      <c r="AN522">
        <f t="shared" si="893"/>
        <v>0</v>
      </c>
      <c r="AO522">
        <f t="shared" si="893"/>
        <v>0</v>
      </c>
      <c r="AP522">
        <f t="shared" si="893"/>
        <v>0</v>
      </c>
      <c r="AQ522">
        <f t="shared" si="893"/>
        <v>0</v>
      </c>
      <c r="AR522">
        <f t="shared" si="893"/>
        <v>0</v>
      </c>
      <c r="AS522">
        <f t="shared" si="893"/>
        <v>0</v>
      </c>
      <c r="AT522">
        <f t="shared" si="893"/>
        <v>0</v>
      </c>
      <c r="AU522">
        <f t="shared" si="893"/>
        <v>0</v>
      </c>
      <c r="BK522" s="340" t="str">
        <f>IF(ISNA(HLOOKUP(MAX($AY523:$BJ523),$AY523:$BJ524,2,FALSE)),"",IF(R523&gt;0,IF(COUNTIF($AY523:$BJ523,MAX($AY523:$BJ523))&gt;1,HLOOKUP(MAX($AY523:$BJ523),$AY523:$BJ524,2),HLOOKUP(MAX($AY523:$BJ523),$AY523:$BJ524,2,FALSE)),""))</f>
        <v/>
      </c>
      <c r="BL522" s="34">
        <f>IF(E524="",0,IF($Q524=E524,IF(COUNTIF(E524:$P524,E524)&gt;$R523,E522,$Q522),E522))</f>
        <v>0</v>
      </c>
      <c r="BM522" s="34">
        <f>IF(F524="",0,IF($Q524=F524,IF(COUNTIF(F524:$P524,F524)&gt;$R523,F522,$Q522),F522))</f>
        <v>0</v>
      </c>
      <c r="BN522" s="34">
        <f>IF(G524="",0,IF($Q524=G524,IF(COUNTIF(G524:$P524,G524)&gt;$R523,G522,$Q522),G522))</f>
        <v>0</v>
      </c>
      <c r="BO522" s="34">
        <f>IF(H524="",0,IF($Q524=H524,IF(COUNTIF(H524:$P524,H524)&gt;$R523,H522,$Q522),H522))</f>
        <v>0</v>
      </c>
      <c r="BP522" s="34">
        <f>IF(I524="",0,IF($Q524=I524,IF(COUNTIF(I524:$P524,I524)&gt;$R523,I522,$Q522),I522))</f>
        <v>0</v>
      </c>
      <c r="BQ522" s="34">
        <f>IF(J524="",0,IF($Q524=J524,IF(COUNTIF(J524:$P524,J524)&gt;$R523,J522,$Q522),J522))</f>
        <v>0</v>
      </c>
      <c r="BR522" s="34">
        <f>IF(K524="",0,IF($Q524=K524,IF(COUNTIF(K524:$P524,K524)&gt;$R523,K522,$Q522),K522))</f>
        <v>0</v>
      </c>
      <c r="BS522" s="34">
        <f>IF(L524="",0,IF($Q524=L524,IF(COUNTIF(L524:$P524,L524)&gt;$R523,L522,$Q522),L522))</f>
        <v>0</v>
      </c>
      <c r="BT522" s="34">
        <f>IF(M524="",0,IF($Q524=M524,IF(COUNTIF(M524:$P524,M524)&gt;$R523,M522,$Q522),M522))</f>
        <v>0</v>
      </c>
      <c r="BU522" s="34">
        <f>IF(N524="",0,IF($Q524=N524,IF(COUNTIF(N524:$P524,N524)&gt;$R523,N522,$Q522),N522))</f>
        <v>0</v>
      </c>
      <c r="BV522" s="34">
        <f>IF(O524="",0,IF($Q524=O524,IF(COUNTIF(O524:$P524,O524)&gt;$R523,O522,$Q522),O522))</f>
        <v>0</v>
      </c>
      <c r="BW522" s="34">
        <f>IF(P524="",0,IF($Q524=P524,IF(COUNTIF(P524:$P524,P524)&gt;$R523,P522,$Q522),P522))</f>
        <v>0</v>
      </c>
      <c r="BX522">
        <f>IF(P522="",IF(O522="",IF(N522="",IF(M522="",IF(L522="",IF(K522="",IF(J522="",IF(I522="",H522,I522),J522),K522),L522),M522),N522),O522),P522)</f>
        <v>0</v>
      </c>
    </row>
    <row r="523" spans="1:76" ht="12.75" customHeight="1" x14ac:dyDescent="0.2">
      <c r="A523" s="348"/>
      <c r="B523" s="351"/>
      <c r="C523" s="345"/>
      <c r="D523" s="176" t="s">
        <v>42</v>
      </c>
      <c r="E523" s="252"/>
      <c r="F523" s="252"/>
      <c r="G523" s="252"/>
      <c r="H523" s="252"/>
      <c r="I523" s="252"/>
      <c r="J523" s="252"/>
      <c r="K523" s="252"/>
      <c r="L523" s="252"/>
      <c r="M523" s="175"/>
      <c r="N523" s="175"/>
      <c r="O523" s="175"/>
      <c r="P523" s="175"/>
      <c r="Q523" s="183"/>
      <c r="R523" s="35">
        <f>IF(R522&lt;15,0,IF(R522&lt;30,1,IF(R522&lt;45,2,3)))</f>
        <v>0</v>
      </c>
      <c r="S523" s="342"/>
      <c r="AY523" t="str">
        <f t="shared" ref="AY523:BJ523" si="894">IF(AY524="","",COUNTIF($E524:$P524,AY524))</f>
        <v/>
      </c>
      <c r="AZ523" t="str">
        <f t="shared" si="894"/>
        <v/>
      </c>
      <c r="BA523" t="str">
        <f t="shared" si="894"/>
        <v/>
      </c>
      <c r="BB523" t="str">
        <f t="shared" si="894"/>
        <v/>
      </c>
      <c r="BC523" t="str">
        <f t="shared" si="894"/>
        <v/>
      </c>
      <c r="BD523" t="str">
        <f t="shared" si="894"/>
        <v/>
      </c>
      <c r="BE523" t="str">
        <f t="shared" si="894"/>
        <v/>
      </c>
      <c r="BF523" t="str">
        <f t="shared" si="894"/>
        <v/>
      </c>
      <c r="BG523" t="str">
        <f t="shared" si="894"/>
        <v/>
      </c>
      <c r="BH523" t="str">
        <f t="shared" si="894"/>
        <v/>
      </c>
      <c r="BI523" t="str">
        <f t="shared" si="894"/>
        <v/>
      </c>
      <c r="BJ523" t="str">
        <f t="shared" si="894"/>
        <v/>
      </c>
      <c r="BK523" s="340"/>
      <c r="BL523" s="34">
        <f>IF($Q524=E524,IF(COUNTIF(E524:$P524,E524)&gt;$R523,E523,$Q523),E523)</f>
        <v>0</v>
      </c>
      <c r="BM523" s="34">
        <f>IF($Q524=F524,IF(COUNTIF(F524:$P524,F524)&gt;$R523,F523,$Q523),F523)</f>
        <v>0</v>
      </c>
      <c r="BN523" s="34">
        <f>IF($Q524=G524,IF(COUNTIF(G524:$P524,G524)&gt;$R523,G523,$Q523),G523)</f>
        <v>0</v>
      </c>
      <c r="BO523" s="34">
        <f>IF($Q524=H524,IF(COUNTIF(H524:$P524,H524)&gt;$R523,H523,$Q523),H523)</f>
        <v>0</v>
      </c>
      <c r="BP523" s="34">
        <f>IF($Q524=I524,IF(COUNTIF(I524:$P524,I524)&gt;$R523,I523,$Q523),I523)</f>
        <v>0</v>
      </c>
      <c r="BQ523" s="34">
        <f>IF($Q524=J524,IF(COUNTIF(J524:$P524,J524)&gt;$R523,J523,$Q523),J523)</f>
        <v>0</v>
      </c>
      <c r="BR523" s="34">
        <f>IF($Q524=K524,IF(COUNTIF(K524:$P524,K524)&gt;$R523,K523,$Q523),K523)</f>
        <v>0</v>
      </c>
      <c r="BS523" s="34">
        <f>IF($Q524=L524,IF(COUNTIF(L524:$P524,L524)&gt;$R523,L523,$Q523),L523)</f>
        <v>0</v>
      </c>
      <c r="BT523" s="34">
        <f>IF($Q524=M524,IF(COUNTIF(M524:$P524,M524)&gt;$R523,M523,$Q523),M523)</f>
        <v>0</v>
      </c>
      <c r="BU523" s="34">
        <f>IF($Q524=N524,IF(COUNTIF(N524:$P524,N524)&gt;$R523,N523,$Q523),N523)</f>
        <v>0</v>
      </c>
      <c r="BV523" s="34">
        <f>IF($Q524=O524,IF(COUNTIF(O524:$P524,O524)&gt;$R523,O523,$Q523),O523)</f>
        <v>0</v>
      </c>
      <c r="BW523" s="34">
        <f>IF($Q524=P524,IF(COUNTIF(P524:$P524,P524)&gt;$R523,P523,$Q523),P523)</f>
        <v>0</v>
      </c>
      <c r="BX523" t="str">
        <f>IF(BX522="",IF(G522="",IF(F522="",E522,F522),G522),"")</f>
        <v/>
      </c>
    </row>
    <row r="524" spans="1:76" ht="12.75" customHeight="1" x14ac:dyDescent="0.2">
      <c r="A524" s="349"/>
      <c r="B524" s="352"/>
      <c r="C524" s="346"/>
      <c r="D524" s="177" t="s">
        <v>44</v>
      </c>
      <c r="E524" s="252" t="str">
        <f t="shared" ref="E524:P524" si="895">IF(E522&gt;0,1,"")</f>
        <v/>
      </c>
      <c r="F524" s="252" t="str">
        <f t="shared" si="895"/>
        <v/>
      </c>
      <c r="G524" s="252" t="str">
        <f t="shared" si="895"/>
        <v/>
      </c>
      <c r="H524" s="252" t="str">
        <f t="shared" si="895"/>
        <v/>
      </c>
      <c r="I524" s="252" t="str">
        <f t="shared" si="895"/>
        <v/>
      </c>
      <c r="J524" s="252" t="str">
        <f t="shared" si="895"/>
        <v/>
      </c>
      <c r="K524" s="252" t="str">
        <f t="shared" si="895"/>
        <v/>
      </c>
      <c r="L524" s="252" t="str">
        <f t="shared" si="895"/>
        <v/>
      </c>
      <c r="M524" s="175" t="str">
        <f t="shared" si="895"/>
        <v/>
      </c>
      <c r="N524" s="175" t="str">
        <f t="shared" si="895"/>
        <v/>
      </c>
      <c r="O524" s="175" t="str">
        <f t="shared" si="895"/>
        <v/>
      </c>
      <c r="P524" s="175" t="str">
        <f t="shared" si="895"/>
        <v/>
      </c>
      <c r="Q524" s="184" t="str">
        <f>IF(BK522="","",BK522)</f>
        <v/>
      </c>
      <c r="R524" s="38" t="str">
        <f>IF(BK522="","",BK522)</f>
        <v/>
      </c>
      <c r="S524" s="343"/>
      <c r="AY524" t="str">
        <f>IF(E524="","",E524)</f>
        <v/>
      </c>
      <c r="AZ524" t="str">
        <f>IF(OR(E524=F524,COUNTIF($AY524:AY524,F524)&gt;0),"",F524)</f>
        <v/>
      </c>
      <c r="BA524" t="str">
        <f>IF(OR(F524=G524,COUNTIF($AY524:AZ524,G524)&gt;0),"",G524)</f>
        <v/>
      </c>
      <c r="BB524" t="str">
        <f>IF(OR(G524=H524,COUNTIF($AY524:BA524,H524)&gt;0),"",H524)</f>
        <v/>
      </c>
      <c r="BC524" t="str">
        <f>IF(OR(H524=I524,COUNTIF($AY524:BB524,I524)&gt;0),"",I524)</f>
        <v/>
      </c>
      <c r="BD524" t="str">
        <f>IF(OR(I524=J524,COUNTIF($AY524:BC524,J524)&gt;0),"",J524)</f>
        <v/>
      </c>
      <c r="BE524" t="str">
        <f>IF(OR(J524=K524,COUNTIF($AY524:BD524,K524)&gt;0),"",K524)</f>
        <v/>
      </c>
      <c r="BF524" t="str">
        <f>IF(OR(K524=L524,COUNTIF($AY524:BE524,L524)&gt;0),"",L524)</f>
        <v/>
      </c>
      <c r="BG524" t="str">
        <f>IF(OR(L524=M524,COUNTIF($AY524:BF524,M524)&gt;0),"",M524)</f>
        <v/>
      </c>
      <c r="BH524" t="str">
        <f>IF(OR(M524=N524,COUNTIF($AY524:BG524,N524)&gt;0),"",N524)</f>
        <v/>
      </c>
      <c r="BI524" t="str">
        <f>IF(OR(N524=O524,COUNTIF($AY524:BH524,O524)&gt;0),"",O524)</f>
        <v/>
      </c>
      <c r="BJ524" t="str">
        <f>IF(OR(O524=P524,COUNTIF($AY524:BI524,P524)&gt;0),"",P524)</f>
        <v/>
      </c>
      <c r="BK524" s="340"/>
      <c r="BL524" s="34" t="str">
        <f>IF($Q524=E524,IF(COUNTIF(E524:$P524,E524)&gt;$R523,E524,$Q524),E524)</f>
        <v/>
      </c>
      <c r="BM524" s="34" t="str">
        <f>IF($Q524=F524,IF(COUNTIF(F524:$P524,F524)&gt;$R523,F524,$Q524),F524)</f>
        <v/>
      </c>
      <c r="BN524" s="34" t="str">
        <f>IF($Q524=G524,IF(COUNTIF(G524:$P524,G524)&gt;$R523,G524,$Q524),G524)</f>
        <v/>
      </c>
      <c r="BO524" s="34" t="str">
        <f>IF($Q524=H524,IF(COUNTIF(H524:$P524,H524)&gt;$R523,H524,$Q524),H524)</f>
        <v/>
      </c>
      <c r="BP524" s="34" t="str">
        <f>IF($Q524=I524,IF(COUNTIF(I524:$P524,I524)&gt;$R523,I524,$Q524),I524)</f>
        <v/>
      </c>
      <c r="BQ524" s="34" t="str">
        <f>IF($Q524=J524,IF(COUNTIF(J524:$P524,J524)&gt;$R523,J524,$Q524),J524)</f>
        <v/>
      </c>
      <c r="BR524" s="34" t="str">
        <f>IF($Q524=K524,IF(COUNTIF(K524:$P524,K524)&gt;$R523,K524,$Q524),K524)</f>
        <v/>
      </c>
      <c r="BS524" s="34" t="str">
        <f>IF($Q524=L524,IF(COUNTIF(L524:$P524,L524)&gt;$R523,L524,$Q524),L524)</f>
        <v/>
      </c>
      <c r="BT524" s="34" t="str">
        <f>IF($Q524=M524,IF(COUNTIF(M524:$P524,M524)&gt;$R523,M524,$Q524),M524)</f>
        <v/>
      </c>
      <c r="BU524" s="34" t="str">
        <f>IF($Q524=N524,IF(COUNTIF(N524:$P524,N524)&gt;$R523,N524,$Q524),N524)</f>
        <v/>
      </c>
      <c r="BV524" s="34" t="str">
        <f>IF($Q524=O524,IF(COUNTIF(O524:$P524,O524)&gt;$R523,O524,$Q524),O524)</f>
        <v/>
      </c>
      <c r="BW524" s="34" t="str">
        <f>IF($Q524=P524,IF(COUNTIF(P524:$P524,P524)&gt;$R523,P524,$Q524),P524)</f>
        <v/>
      </c>
      <c r="BX524" t="str">
        <f>IF(BX522&gt;0,BX522,BX523)</f>
        <v/>
      </c>
    </row>
    <row r="525" spans="1:76" ht="12.75" customHeight="1" x14ac:dyDescent="0.2">
      <c r="A525" s="347">
        <v>175</v>
      </c>
      <c r="B525" s="350"/>
      <c r="C525" s="344"/>
      <c r="D525" s="176" t="s">
        <v>38</v>
      </c>
      <c r="E525" s="252"/>
      <c r="F525" s="252"/>
      <c r="G525" s="252"/>
      <c r="H525" s="252"/>
      <c r="I525" s="252"/>
      <c r="J525" s="252"/>
      <c r="K525" s="252"/>
      <c r="L525" s="252"/>
      <c r="M525" s="175"/>
      <c r="N525" s="175"/>
      <c r="O525" s="175"/>
      <c r="P525" s="175"/>
      <c r="Q525" s="183" t="str">
        <f>IF(BK525="","",BX527)</f>
        <v/>
      </c>
      <c r="R525" s="172"/>
      <c r="S525" s="341" t="str">
        <f>IF((COUNTBLANK(E525:Q525)+COUNTBLANK(E526:Q526)+COUNTBLANK(E527:Q527))/3=COUNTBLANK(E525:Q525),"","Bitte alle drei Zeilen ausfüllen")</f>
        <v/>
      </c>
      <c r="W525">
        <f t="shared" ref="W525:AH525" si="896">IF(E525=4.5,E526,0)</f>
        <v>0</v>
      </c>
      <c r="X525">
        <f t="shared" si="896"/>
        <v>0</v>
      </c>
      <c r="Y525">
        <f t="shared" si="896"/>
        <v>0</v>
      </c>
      <c r="Z525">
        <f t="shared" si="896"/>
        <v>0</v>
      </c>
      <c r="AA525">
        <f t="shared" si="896"/>
        <v>0</v>
      </c>
      <c r="AB525">
        <f t="shared" si="896"/>
        <v>0</v>
      </c>
      <c r="AC525">
        <f t="shared" si="896"/>
        <v>0</v>
      </c>
      <c r="AD525">
        <f t="shared" si="896"/>
        <v>0</v>
      </c>
      <c r="AE525">
        <f t="shared" si="896"/>
        <v>0</v>
      </c>
      <c r="AF525">
        <f t="shared" si="896"/>
        <v>0</v>
      </c>
      <c r="AG525">
        <f t="shared" si="896"/>
        <v>0</v>
      </c>
      <c r="AH525">
        <f t="shared" si="896"/>
        <v>0</v>
      </c>
      <c r="AJ525">
        <f t="shared" ref="AJ525:AU525" si="897">IF(E525=4.5,1,0)</f>
        <v>0</v>
      </c>
      <c r="AK525">
        <f t="shared" si="897"/>
        <v>0</v>
      </c>
      <c r="AL525">
        <f t="shared" si="897"/>
        <v>0</v>
      </c>
      <c r="AM525">
        <f t="shared" si="897"/>
        <v>0</v>
      </c>
      <c r="AN525">
        <f t="shared" si="897"/>
        <v>0</v>
      </c>
      <c r="AO525">
        <f t="shared" si="897"/>
        <v>0</v>
      </c>
      <c r="AP525">
        <f t="shared" si="897"/>
        <v>0</v>
      </c>
      <c r="AQ525">
        <f t="shared" si="897"/>
        <v>0</v>
      </c>
      <c r="AR525">
        <f t="shared" si="897"/>
        <v>0</v>
      </c>
      <c r="AS525">
        <f t="shared" si="897"/>
        <v>0</v>
      </c>
      <c r="AT525">
        <f t="shared" si="897"/>
        <v>0</v>
      </c>
      <c r="AU525">
        <f t="shared" si="897"/>
        <v>0</v>
      </c>
      <c r="BK525" s="340" t="str">
        <f>IF(ISNA(HLOOKUP(MAX($AY526:$BJ526),$AY526:$BJ527,2,FALSE)),"",IF(R526&gt;0,IF(COUNTIF($AY526:$BJ526,MAX($AY526:$BJ526))&gt;1,HLOOKUP(MAX($AY526:$BJ526),$AY526:$BJ527,2),HLOOKUP(MAX($AY526:$BJ526),$AY526:$BJ527,2,FALSE)),""))</f>
        <v/>
      </c>
      <c r="BL525" s="34">
        <f>IF(E527="",0,IF($Q527=E527,IF(COUNTIF(E527:$P527,E527)&gt;$R526,E525,$Q525),E525))</f>
        <v>0</v>
      </c>
      <c r="BM525" s="34">
        <f>IF(F527="",0,IF($Q527=F527,IF(COUNTIF(F527:$P527,F527)&gt;$R526,F525,$Q525),F525))</f>
        <v>0</v>
      </c>
      <c r="BN525" s="34">
        <f>IF(G527="",0,IF($Q527=G527,IF(COUNTIF(G527:$P527,G527)&gt;$R526,G525,$Q525),G525))</f>
        <v>0</v>
      </c>
      <c r="BO525" s="34">
        <f>IF(H527="",0,IF($Q527=H527,IF(COUNTIF(H527:$P527,H527)&gt;$R526,H525,$Q525),H525))</f>
        <v>0</v>
      </c>
      <c r="BP525" s="34">
        <f>IF(I527="",0,IF($Q527=I527,IF(COUNTIF(I527:$P527,I527)&gt;$R526,I525,$Q525),I525))</f>
        <v>0</v>
      </c>
      <c r="BQ525" s="34">
        <f>IF(J527="",0,IF($Q527=J527,IF(COUNTIF(J527:$P527,J527)&gt;$R526,J525,$Q525),J525))</f>
        <v>0</v>
      </c>
      <c r="BR525" s="34">
        <f>IF(K527="",0,IF($Q527=K527,IF(COUNTIF(K527:$P527,K527)&gt;$R526,K525,$Q525),K525))</f>
        <v>0</v>
      </c>
      <c r="BS525" s="34">
        <f>IF(L527="",0,IF($Q527=L527,IF(COUNTIF(L527:$P527,L527)&gt;$R526,L525,$Q525),L525))</f>
        <v>0</v>
      </c>
      <c r="BT525" s="34">
        <f>IF(M527="",0,IF($Q527=M527,IF(COUNTIF(M527:$P527,M527)&gt;$R526,M525,$Q525),M525))</f>
        <v>0</v>
      </c>
      <c r="BU525" s="34">
        <f>IF(N527="",0,IF($Q527=N527,IF(COUNTIF(N527:$P527,N527)&gt;$R526,N525,$Q525),N525))</f>
        <v>0</v>
      </c>
      <c r="BV525" s="34">
        <f>IF(O527="",0,IF($Q527=O527,IF(COUNTIF(O527:$P527,O527)&gt;$R526,O525,$Q525),O525))</f>
        <v>0</v>
      </c>
      <c r="BW525" s="34">
        <f>IF(P527="",0,IF($Q527=P527,IF(COUNTIF(P527:$P527,P527)&gt;$R526,P525,$Q525),P525))</f>
        <v>0</v>
      </c>
      <c r="BX525">
        <f>IF(P525="",IF(O525="",IF(N525="",IF(M525="",IF(L525="",IF(K525="",IF(J525="",IF(I525="",H525,I525),J525),K525),L525),M525),N525),O525),P525)</f>
        <v>0</v>
      </c>
    </row>
    <row r="526" spans="1:76" ht="12.75" customHeight="1" x14ac:dyDescent="0.2">
      <c r="A526" s="348"/>
      <c r="B526" s="351"/>
      <c r="C526" s="345"/>
      <c r="D526" s="176" t="s">
        <v>42</v>
      </c>
      <c r="E526" s="252"/>
      <c r="F526" s="252"/>
      <c r="G526" s="252"/>
      <c r="H526" s="252"/>
      <c r="I526" s="252"/>
      <c r="J526" s="252"/>
      <c r="K526" s="252"/>
      <c r="L526" s="252"/>
      <c r="M526" s="175"/>
      <c r="N526" s="175"/>
      <c r="O526" s="175"/>
      <c r="P526" s="175"/>
      <c r="Q526" s="183"/>
      <c r="R526" s="35">
        <f>IF(R525&lt;15,0,IF(R525&lt;30,1,IF(R525&lt;45,2,3)))</f>
        <v>0</v>
      </c>
      <c r="S526" s="342"/>
      <c r="AY526" t="str">
        <f t="shared" ref="AY526:BJ526" si="898">IF(AY527="","",COUNTIF($E527:$P527,AY527))</f>
        <v/>
      </c>
      <c r="AZ526" t="str">
        <f t="shared" si="898"/>
        <v/>
      </c>
      <c r="BA526" t="str">
        <f t="shared" si="898"/>
        <v/>
      </c>
      <c r="BB526" t="str">
        <f t="shared" si="898"/>
        <v/>
      </c>
      <c r="BC526" t="str">
        <f t="shared" si="898"/>
        <v/>
      </c>
      <c r="BD526" t="str">
        <f t="shared" si="898"/>
        <v/>
      </c>
      <c r="BE526" t="str">
        <f t="shared" si="898"/>
        <v/>
      </c>
      <c r="BF526" t="str">
        <f t="shared" si="898"/>
        <v/>
      </c>
      <c r="BG526" t="str">
        <f t="shared" si="898"/>
        <v/>
      </c>
      <c r="BH526" t="str">
        <f t="shared" si="898"/>
        <v/>
      </c>
      <c r="BI526" t="str">
        <f t="shared" si="898"/>
        <v/>
      </c>
      <c r="BJ526" t="str">
        <f t="shared" si="898"/>
        <v/>
      </c>
      <c r="BK526" s="340"/>
      <c r="BL526" s="34">
        <f>IF($Q527=E527,IF(COUNTIF(E527:$P527,E527)&gt;$R526,E526,$Q526),E526)</f>
        <v>0</v>
      </c>
      <c r="BM526" s="34">
        <f>IF($Q527=F527,IF(COUNTIF(F527:$P527,F527)&gt;$R526,F526,$Q526),F526)</f>
        <v>0</v>
      </c>
      <c r="BN526" s="34">
        <f>IF($Q527=G527,IF(COUNTIF(G527:$P527,G527)&gt;$R526,G526,$Q526),G526)</f>
        <v>0</v>
      </c>
      <c r="BO526" s="34">
        <f>IF($Q527=H527,IF(COUNTIF(H527:$P527,H527)&gt;$R526,H526,$Q526),H526)</f>
        <v>0</v>
      </c>
      <c r="BP526" s="34">
        <f>IF($Q527=I527,IF(COUNTIF(I527:$P527,I527)&gt;$R526,I526,$Q526),I526)</f>
        <v>0</v>
      </c>
      <c r="BQ526" s="34">
        <f>IF($Q527=J527,IF(COUNTIF(J527:$P527,J527)&gt;$R526,J526,$Q526),J526)</f>
        <v>0</v>
      </c>
      <c r="BR526" s="34">
        <f>IF($Q527=K527,IF(COUNTIF(K527:$P527,K527)&gt;$R526,K526,$Q526),K526)</f>
        <v>0</v>
      </c>
      <c r="BS526" s="34">
        <f>IF($Q527=L527,IF(COUNTIF(L527:$P527,L527)&gt;$R526,L526,$Q526),L526)</f>
        <v>0</v>
      </c>
      <c r="BT526" s="34">
        <f>IF($Q527=M527,IF(COUNTIF(M527:$P527,M527)&gt;$R526,M526,$Q526),M526)</f>
        <v>0</v>
      </c>
      <c r="BU526" s="34">
        <f>IF($Q527=N527,IF(COUNTIF(N527:$P527,N527)&gt;$R526,N526,$Q526),N526)</f>
        <v>0</v>
      </c>
      <c r="BV526" s="34">
        <f>IF($Q527=O527,IF(COUNTIF(O527:$P527,O527)&gt;$R526,O526,$Q526),O526)</f>
        <v>0</v>
      </c>
      <c r="BW526" s="34">
        <f>IF($Q527=P527,IF(COUNTIF(P527:$P527,P527)&gt;$R526,P526,$Q526),P526)</f>
        <v>0</v>
      </c>
      <c r="BX526" t="str">
        <f>IF(BX525="",IF(G525="",IF(F525="",E525,F525),G525),"")</f>
        <v/>
      </c>
    </row>
    <row r="527" spans="1:76" ht="12.75" customHeight="1" x14ac:dyDescent="0.2">
      <c r="A527" s="349"/>
      <c r="B527" s="352"/>
      <c r="C527" s="346"/>
      <c r="D527" s="177" t="s">
        <v>44</v>
      </c>
      <c r="E527" s="252" t="str">
        <f t="shared" ref="E527:P527" si="899">IF(E525&gt;0,1,"")</f>
        <v/>
      </c>
      <c r="F527" s="252" t="str">
        <f t="shared" si="899"/>
        <v/>
      </c>
      <c r="G527" s="252" t="str">
        <f t="shared" si="899"/>
        <v/>
      </c>
      <c r="H527" s="252" t="str">
        <f t="shared" si="899"/>
        <v/>
      </c>
      <c r="I527" s="252" t="str">
        <f t="shared" si="899"/>
        <v/>
      </c>
      <c r="J527" s="252" t="str">
        <f t="shared" si="899"/>
        <v/>
      </c>
      <c r="K527" s="252" t="str">
        <f t="shared" si="899"/>
        <v/>
      </c>
      <c r="L527" s="252" t="str">
        <f t="shared" si="899"/>
        <v/>
      </c>
      <c r="M527" s="175" t="str">
        <f t="shared" si="899"/>
        <v/>
      </c>
      <c r="N527" s="175" t="str">
        <f t="shared" si="899"/>
        <v/>
      </c>
      <c r="O527" s="175" t="str">
        <f t="shared" si="899"/>
        <v/>
      </c>
      <c r="P527" s="175" t="str">
        <f t="shared" si="899"/>
        <v/>
      </c>
      <c r="Q527" s="184" t="str">
        <f>IF(BK525="","",BK525)</f>
        <v/>
      </c>
      <c r="R527" s="38" t="str">
        <f>IF(BK525="","",BK525)</f>
        <v/>
      </c>
      <c r="S527" s="343"/>
      <c r="AY527" t="str">
        <f>IF(E527="","",E527)</f>
        <v/>
      </c>
      <c r="AZ527" t="str">
        <f>IF(OR(E527=F527,COUNTIF($AY527:AY527,F527)&gt;0),"",F527)</f>
        <v/>
      </c>
      <c r="BA527" t="str">
        <f>IF(OR(F527=G527,COUNTIF($AY527:AZ527,G527)&gt;0),"",G527)</f>
        <v/>
      </c>
      <c r="BB527" t="str">
        <f>IF(OR(G527=H527,COUNTIF($AY527:BA527,H527)&gt;0),"",H527)</f>
        <v/>
      </c>
      <c r="BC527" t="str">
        <f>IF(OR(H527=I527,COUNTIF($AY527:BB527,I527)&gt;0),"",I527)</f>
        <v/>
      </c>
      <c r="BD527" t="str">
        <f>IF(OR(I527=J527,COUNTIF($AY527:BC527,J527)&gt;0),"",J527)</f>
        <v/>
      </c>
      <c r="BE527" t="str">
        <f>IF(OR(J527=K527,COUNTIF($AY527:BD527,K527)&gt;0),"",K527)</f>
        <v/>
      </c>
      <c r="BF527" t="str">
        <f>IF(OR(K527=L527,COUNTIF($AY527:BE527,L527)&gt;0),"",L527)</f>
        <v/>
      </c>
      <c r="BG527" t="str">
        <f>IF(OR(L527=M527,COUNTIF($AY527:BF527,M527)&gt;0),"",M527)</f>
        <v/>
      </c>
      <c r="BH527" t="str">
        <f>IF(OR(M527=N527,COUNTIF($AY527:BG527,N527)&gt;0),"",N527)</f>
        <v/>
      </c>
      <c r="BI527" t="str">
        <f>IF(OR(N527=O527,COUNTIF($AY527:BH527,O527)&gt;0),"",O527)</f>
        <v/>
      </c>
      <c r="BJ527" t="str">
        <f>IF(OR(O527=P527,COUNTIF($AY527:BI527,P527)&gt;0),"",P527)</f>
        <v/>
      </c>
      <c r="BK527" s="340"/>
      <c r="BL527" s="34" t="str">
        <f>IF($Q527=E527,IF(COUNTIF(E527:$P527,E527)&gt;$R526,E527,$Q527),E527)</f>
        <v/>
      </c>
      <c r="BM527" s="34" t="str">
        <f>IF($Q527=F527,IF(COUNTIF(F527:$P527,F527)&gt;$R526,F527,$Q527),F527)</f>
        <v/>
      </c>
      <c r="BN527" s="34" t="str">
        <f>IF($Q527=G527,IF(COUNTIF(G527:$P527,G527)&gt;$R526,G527,$Q527),G527)</f>
        <v/>
      </c>
      <c r="BO527" s="34" t="str">
        <f>IF($Q527=H527,IF(COUNTIF(H527:$P527,H527)&gt;$R526,H527,$Q527),H527)</f>
        <v/>
      </c>
      <c r="BP527" s="34" t="str">
        <f>IF($Q527=I527,IF(COUNTIF(I527:$P527,I527)&gt;$R526,I527,$Q527),I527)</f>
        <v/>
      </c>
      <c r="BQ527" s="34" t="str">
        <f>IF($Q527=J527,IF(COUNTIF(J527:$P527,J527)&gt;$R526,J527,$Q527),J527)</f>
        <v/>
      </c>
      <c r="BR527" s="34" t="str">
        <f>IF($Q527=K527,IF(COUNTIF(K527:$P527,K527)&gt;$R526,K527,$Q527),K527)</f>
        <v/>
      </c>
      <c r="BS527" s="34" t="str">
        <f>IF($Q527=L527,IF(COUNTIF(L527:$P527,L527)&gt;$R526,L527,$Q527),L527)</f>
        <v/>
      </c>
      <c r="BT527" s="34" t="str">
        <f>IF($Q527=M527,IF(COUNTIF(M527:$P527,M527)&gt;$R526,M527,$Q527),M527)</f>
        <v/>
      </c>
      <c r="BU527" s="34" t="str">
        <f>IF($Q527=N527,IF(COUNTIF(N527:$P527,N527)&gt;$R526,N527,$Q527),N527)</f>
        <v/>
      </c>
      <c r="BV527" s="34" t="str">
        <f>IF($Q527=O527,IF(COUNTIF(O527:$P527,O527)&gt;$R526,O527,$Q527),O527)</f>
        <v/>
      </c>
      <c r="BW527" s="34" t="str">
        <f>IF($Q527=P527,IF(COUNTIF(P527:$P527,P527)&gt;$R526,P527,$Q527),P527)</f>
        <v/>
      </c>
      <c r="BX527" t="str">
        <f>IF(BX525&gt;0,BX525,BX526)</f>
        <v/>
      </c>
    </row>
    <row r="528" spans="1:76" ht="12.75" customHeight="1" x14ac:dyDescent="0.2">
      <c r="A528" s="347">
        <v>176</v>
      </c>
      <c r="B528" s="350"/>
      <c r="C528" s="344"/>
      <c r="D528" s="176" t="s">
        <v>38</v>
      </c>
      <c r="E528" s="252"/>
      <c r="F528" s="252"/>
      <c r="G528" s="252"/>
      <c r="H528" s="252"/>
      <c r="I528" s="252"/>
      <c r="J528" s="252"/>
      <c r="K528" s="252"/>
      <c r="L528" s="252"/>
      <c r="M528" s="175"/>
      <c r="N528" s="175"/>
      <c r="O528" s="175"/>
      <c r="P528" s="175"/>
      <c r="Q528" s="183" t="str">
        <f>IF(BK528="","",BX530)</f>
        <v/>
      </c>
      <c r="R528" s="172"/>
      <c r="S528" s="341" t="str">
        <f>IF((COUNTBLANK(E528:Q528)+COUNTBLANK(E529:Q529)+COUNTBLANK(E530:Q530))/3=COUNTBLANK(E528:Q528),"","Bitte alle drei Zeilen ausfüllen")</f>
        <v/>
      </c>
      <c r="W528">
        <f t="shared" ref="W528:AH528" si="900">IF(E528=4.5,E529,0)</f>
        <v>0</v>
      </c>
      <c r="X528">
        <f t="shared" si="900"/>
        <v>0</v>
      </c>
      <c r="Y528">
        <f t="shared" si="900"/>
        <v>0</v>
      </c>
      <c r="Z528">
        <f t="shared" si="900"/>
        <v>0</v>
      </c>
      <c r="AA528">
        <f t="shared" si="900"/>
        <v>0</v>
      </c>
      <c r="AB528">
        <f t="shared" si="900"/>
        <v>0</v>
      </c>
      <c r="AC528">
        <f t="shared" si="900"/>
        <v>0</v>
      </c>
      <c r="AD528">
        <f t="shared" si="900"/>
        <v>0</v>
      </c>
      <c r="AE528">
        <f t="shared" si="900"/>
        <v>0</v>
      </c>
      <c r="AF528">
        <f t="shared" si="900"/>
        <v>0</v>
      </c>
      <c r="AG528">
        <f t="shared" si="900"/>
        <v>0</v>
      </c>
      <c r="AH528">
        <f t="shared" si="900"/>
        <v>0</v>
      </c>
      <c r="AJ528">
        <f t="shared" ref="AJ528:AU528" si="901">IF(E528=4.5,1,0)</f>
        <v>0</v>
      </c>
      <c r="AK528">
        <f t="shared" si="901"/>
        <v>0</v>
      </c>
      <c r="AL528">
        <f t="shared" si="901"/>
        <v>0</v>
      </c>
      <c r="AM528">
        <f t="shared" si="901"/>
        <v>0</v>
      </c>
      <c r="AN528">
        <f t="shared" si="901"/>
        <v>0</v>
      </c>
      <c r="AO528">
        <f t="shared" si="901"/>
        <v>0</v>
      </c>
      <c r="AP528">
        <f t="shared" si="901"/>
        <v>0</v>
      </c>
      <c r="AQ528">
        <f t="shared" si="901"/>
        <v>0</v>
      </c>
      <c r="AR528">
        <f t="shared" si="901"/>
        <v>0</v>
      </c>
      <c r="AS528">
        <f t="shared" si="901"/>
        <v>0</v>
      </c>
      <c r="AT528">
        <f t="shared" si="901"/>
        <v>0</v>
      </c>
      <c r="AU528">
        <f t="shared" si="901"/>
        <v>0</v>
      </c>
      <c r="BK528" s="340" t="str">
        <f>IF(ISNA(HLOOKUP(MAX($AY529:$BJ529),$AY529:$BJ530,2,FALSE)),"",IF(R529&gt;0,IF(COUNTIF($AY529:$BJ529,MAX($AY529:$BJ529))&gt;1,HLOOKUP(MAX($AY529:$BJ529),$AY529:$BJ530,2),HLOOKUP(MAX($AY529:$BJ529),$AY529:$BJ530,2,FALSE)),""))</f>
        <v/>
      </c>
      <c r="BL528" s="34">
        <f>IF(E530="",0,IF($Q530=E530,IF(COUNTIF(E530:$P530,E530)&gt;$R529,E528,$Q528),E528))</f>
        <v>0</v>
      </c>
      <c r="BM528" s="34">
        <f>IF(F530="",0,IF($Q530=F530,IF(COUNTIF(F530:$P530,F530)&gt;$R529,F528,$Q528),F528))</f>
        <v>0</v>
      </c>
      <c r="BN528" s="34">
        <f>IF(G530="",0,IF($Q530=G530,IF(COUNTIF(G530:$P530,G530)&gt;$R529,G528,$Q528),G528))</f>
        <v>0</v>
      </c>
      <c r="BO528" s="34">
        <f>IF(H530="",0,IF($Q530=H530,IF(COUNTIF(H530:$P530,H530)&gt;$R529,H528,$Q528),H528))</f>
        <v>0</v>
      </c>
      <c r="BP528" s="34">
        <f>IF(I530="",0,IF($Q530=I530,IF(COUNTIF(I530:$P530,I530)&gt;$R529,I528,$Q528),I528))</f>
        <v>0</v>
      </c>
      <c r="BQ528" s="34">
        <f>IF(J530="",0,IF($Q530=J530,IF(COUNTIF(J530:$P530,J530)&gt;$R529,J528,$Q528),J528))</f>
        <v>0</v>
      </c>
      <c r="BR528" s="34">
        <f>IF(K530="",0,IF($Q530=K530,IF(COUNTIF(K530:$P530,K530)&gt;$R529,K528,$Q528),K528))</f>
        <v>0</v>
      </c>
      <c r="BS528" s="34">
        <f>IF(L530="",0,IF($Q530=L530,IF(COUNTIF(L530:$P530,L530)&gt;$R529,L528,$Q528),L528))</f>
        <v>0</v>
      </c>
      <c r="BT528" s="34">
        <f>IF(M530="",0,IF($Q530=M530,IF(COUNTIF(M530:$P530,M530)&gt;$R529,M528,$Q528),M528))</f>
        <v>0</v>
      </c>
      <c r="BU528" s="34">
        <f>IF(N530="",0,IF($Q530=N530,IF(COUNTIF(N530:$P530,N530)&gt;$R529,N528,$Q528),N528))</f>
        <v>0</v>
      </c>
      <c r="BV528" s="34">
        <f>IF(O530="",0,IF($Q530=O530,IF(COUNTIF(O530:$P530,O530)&gt;$R529,O528,$Q528),O528))</f>
        <v>0</v>
      </c>
      <c r="BW528" s="34">
        <f>IF(P530="",0,IF($Q530=P530,IF(COUNTIF(P530:$P530,P530)&gt;$R529,P528,$Q528),P528))</f>
        <v>0</v>
      </c>
      <c r="BX528">
        <f>IF(P528="",IF(O528="",IF(N528="",IF(M528="",IF(L528="",IF(K528="",IF(J528="",IF(I528="",H528,I528),J528),K528),L528),M528),N528),O528),P528)</f>
        <v>0</v>
      </c>
    </row>
    <row r="529" spans="1:76" ht="12.75" customHeight="1" x14ac:dyDescent="0.2">
      <c r="A529" s="348"/>
      <c r="B529" s="351"/>
      <c r="C529" s="345"/>
      <c r="D529" s="176" t="s">
        <v>42</v>
      </c>
      <c r="E529" s="252"/>
      <c r="F529" s="252"/>
      <c r="G529" s="252"/>
      <c r="H529" s="252"/>
      <c r="I529" s="252"/>
      <c r="J529" s="252"/>
      <c r="K529" s="252"/>
      <c r="L529" s="252"/>
      <c r="M529" s="175"/>
      <c r="N529" s="175"/>
      <c r="O529" s="175"/>
      <c r="P529" s="175"/>
      <c r="Q529" s="183"/>
      <c r="R529" s="35">
        <f>IF(R528&lt;15,0,IF(R528&lt;30,1,IF(R528&lt;45,2,3)))</f>
        <v>0</v>
      </c>
      <c r="S529" s="342"/>
      <c r="AY529" t="str">
        <f t="shared" ref="AY529:BJ529" si="902">IF(AY530="","",COUNTIF($E530:$P530,AY530))</f>
        <v/>
      </c>
      <c r="AZ529" t="str">
        <f t="shared" si="902"/>
        <v/>
      </c>
      <c r="BA529" t="str">
        <f t="shared" si="902"/>
        <v/>
      </c>
      <c r="BB529" t="str">
        <f t="shared" si="902"/>
        <v/>
      </c>
      <c r="BC529" t="str">
        <f t="shared" si="902"/>
        <v/>
      </c>
      <c r="BD529" t="str">
        <f t="shared" si="902"/>
        <v/>
      </c>
      <c r="BE529" t="str">
        <f t="shared" si="902"/>
        <v/>
      </c>
      <c r="BF529" t="str">
        <f t="shared" si="902"/>
        <v/>
      </c>
      <c r="BG529" t="str">
        <f t="shared" si="902"/>
        <v/>
      </c>
      <c r="BH529" t="str">
        <f t="shared" si="902"/>
        <v/>
      </c>
      <c r="BI529" t="str">
        <f t="shared" si="902"/>
        <v/>
      </c>
      <c r="BJ529" t="str">
        <f t="shared" si="902"/>
        <v/>
      </c>
      <c r="BK529" s="340"/>
      <c r="BL529" s="34">
        <f>IF($Q530=E530,IF(COUNTIF(E530:$P530,E530)&gt;$R529,E529,$Q529),E529)</f>
        <v>0</v>
      </c>
      <c r="BM529" s="34">
        <f>IF($Q530=F530,IF(COUNTIF(F530:$P530,F530)&gt;$R529,F529,$Q529),F529)</f>
        <v>0</v>
      </c>
      <c r="BN529" s="34">
        <f>IF($Q530=G530,IF(COUNTIF(G530:$P530,G530)&gt;$R529,G529,$Q529),G529)</f>
        <v>0</v>
      </c>
      <c r="BO529" s="34">
        <f>IF($Q530=H530,IF(COUNTIF(H530:$P530,H530)&gt;$R529,H529,$Q529),H529)</f>
        <v>0</v>
      </c>
      <c r="BP529" s="34">
        <f>IF($Q530=I530,IF(COUNTIF(I530:$P530,I530)&gt;$R529,I529,$Q529),I529)</f>
        <v>0</v>
      </c>
      <c r="BQ529" s="34">
        <f>IF($Q530=J530,IF(COUNTIF(J530:$P530,J530)&gt;$R529,J529,$Q529),J529)</f>
        <v>0</v>
      </c>
      <c r="BR529" s="34">
        <f>IF($Q530=K530,IF(COUNTIF(K530:$P530,K530)&gt;$R529,K529,$Q529),K529)</f>
        <v>0</v>
      </c>
      <c r="BS529" s="34">
        <f>IF($Q530=L530,IF(COUNTIF(L530:$P530,L530)&gt;$R529,L529,$Q529),L529)</f>
        <v>0</v>
      </c>
      <c r="BT529" s="34">
        <f>IF($Q530=M530,IF(COUNTIF(M530:$P530,M530)&gt;$R529,M529,$Q529),M529)</f>
        <v>0</v>
      </c>
      <c r="BU529" s="34">
        <f>IF($Q530=N530,IF(COUNTIF(N530:$P530,N530)&gt;$R529,N529,$Q529),N529)</f>
        <v>0</v>
      </c>
      <c r="BV529" s="34">
        <f>IF($Q530=O530,IF(COUNTIF(O530:$P530,O530)&gt;$R529,O529,$Q529),O529)</f>
        <v>0</v>
      </c>
      <c r="BW529" s="34">
        <f>IF($Q530=P530,IF(COUNTIF(P530:$P530,P530)&gt;$R529,P529,$Q529),P529)</f>
        <v>0</v>
      </c>
      <c r="BX529" t="str">
        <f>IF(BX528="",IF(G528="",IF(F528="",E528,F528),G528),"")</f>
        <v/>
      </c>
    </row>
    <row r="530" spans="1:76" ht="12.75" customHeight="1" x14ac:dyDescent="0.2">
      <c r="A530" s="349"/>
      <c r="B530" s="352"/>
      <c r="C530" s="346"/>
      <c r="D530" s="177" t="s">
        <v>44</v>
      </c>
      <c r="E530" s="252" t="str">
        <f t="shared" ref="E530:P530" si="903">IF(E528&gt;0,1,"")</f>
        <v/>
      </c>
      <c r="F530" s="252" t="str">
        <f t="shared" si="903"/>
        <v/>
      </c>
      <c r="G530" s="252" t="str">
        <f t="shared" si="903"/>
        <v/>
      </c>
      <c r="H530" s="252" t="str">
        <f t="shared" si="903"/>
        <v/>
      </c>
      <c r="I530" s="252" t="str">
        <f t="shared" si="903"/>
        <v/>
      </c>
      <c r="J530" s="252" t="str">
        <f t="shared" si="903"/>
        <v/>
      </c>
      <c r="K530" s="252" t="str">
        <f t="shared" si="903"/>
        <v/>
      </c>
      <c r="L530" s="252" t="str">
        <f t="shared" si="903"/>
        <v/>
      </c>
      <c r="M530" s="175" t="str">
        <f t="shared" si="903"/>
        <v/>
      </c>
      <c r="N530" s="175" t="str">
        <f t="shared" si="903"/>
        <v/>
      </c>
      <c r="O530" s="175" t="str">
        <f t="shared" si="903"/>
        <v/>
      </c>
      <c r="P530" s="175" t="str">
        <f t="shared" si="903"/>
        <v/>
      </c>
      <c r="Q530" s="184" t="str">
        <f>IF(BK528="","",BK528)</f>
        <v/>
      </c>
      <c r="R530" s="38" t="str">
        <f>IF(BK528="","",BK528)</f>
        <v/>
      </c>
      <c r="S530" s="343"/>
      <c r="AY530" t="str">
        <f>IF(E530="","",E530)</f>
        <v/>
      </c>
      <c r="AZ530" t="str">
        <f>IF(OR(E530=F530,COUNTIF($AY530:AY530,F530)&gt;0),"",F530)</f>
        <v/>
      </c>
      <c r="BA530" t="str">
        <f>IF(OR(F530=G530,COUNTIF($AY530:AZ530,G530)&gt;0),"",G530)</f>
        <v/>
      </c>
      <c r="BB530" t="str">
        <f>IF(OR(G530=H530,COUNTIF($AY530:BA530,H530)&gt;0),"",H530)</f>
        <v/>
      </c>
      <c r="BC530" t="str">
        <f>IF(OR(H530=I530,COUNTIF($AY530:BB530,I530)&gt;0),"",I530)</f>
        <v/>
      </c>
      <c r="BD530" t="str">
        <f>IF(OR(I530=J530,COUNTIF($AY530:BC530,J530)&gt;0),"",J530)</f>
        <v/>
      </c>
      <c r="BE530" t="str">
        <f>IF(OR(J530=K530,COUNTIF($AY530:BD530,K530)&gt;0),"",K530)</f>
        <v/>
      </c>
      <c r="BF530" t="str">
        <f>IF(OR(K530=L530,COUNTIF($AY530:BE530,L530)&gt;0),"",L530)</f>
        <v/>
      </c>
      <c r="BG530" t="str">
        <f>IF(OR(L530=M530,COUNTIF($AY530:BF530,M530)&gt;0),"",M530)</f>
        <v/>
      </c>
      <c r="BH530" t="str">
        <f>IF(OR(M530=N530,COUNTIF($AY530:BG530,N530)&gt;0),"",N530)</f>
        <v/>
      </c>
      <c r="BI530" t="str">
        <f>IF(OR(N530=O530,COUNTIF($AY530:BH530,O530)&gt;0),"",O530)</f>
        <v/>
      </c>
      <c r="BJ530" t="str">
        <f>IF(OR(O530=P530,COUNTIF($AY530:BI530,P530)&gt;0),"",P530)</f>
        <v/>
      </c>
      <c r="BK530" s="340"/>
      <c r="BL530" s="34" t="str">
        <f>IF($Q530=E530,IF(COUNTIF(E530:$P530,E530)&gt;$R529,E530,$Q530),E530)</f>
        <v/>
      </c>
      <c r="BM530" s="34" t="str">
        <f>IF($Q530=F530,IF(COUNTIF(F530:$P530,F530)&gt;$R529,F530,$Q530),F530)</f>
        <v/>
      </c>
      <c r="BN530" s="34" t="str">
        <f>IF($Q530=G530,IF(COUNTIF(G530:$P530,G530)&gt;$R529,G530,$Q530),G530)</f>
        <v/>
      </c>
      <c r="BO530" s="34" t="str">
        <f>IF($Q530=H530,IF(COUNTIF(H530:$P530,H530)&gt;$R529,H530,$Q530),H530)</f>
        <v/>
      </c>
      <c r="BP530" s="34" t="str">
        <f>IF($Q530=I530,IF(COUNTIF(I530:$P530,I530)&gt;$R529,I530,$Q530),I530)</f>
        <v/>
      </c>
      <c r="BQ530" s="34" t="str">
        <f>IF($Q530=J530,IF(COUNTIF(J530:$P530,J530)&gt;$R529,J530,$Q530),J530)</f>
        <v/>
      </c>
      <c r="BR530" s="34" t="str">
        <f>IF($Q530=K530,IF(COUNTIF(K530:$P530,K530)&gt;$R529,K530,$Q530),K530)</f>
        <v/>
      </c>
      <c r="BS530" s="34" t="str">
        <f>IF($Q530=L530,IF(COUNTIF(L530:$P530,L530)&gt;$R529,L530,$Q530),L530)</f>
        <v/>
      </c>
      <c r="BT530" s="34" t="str">
        <f>IF($Q530=M530,IF(COUNTIF(M530:$P530,M530)&gt;$R529,M530,$Q530),M530)</f>
        <v/>
      </c>
      <c r="BU530" s="34" t="str">
        <f>IF($Q530=N530,IF(COUNTIF(N530:$P530,N530)&gt;$R529,N530,$Q530),N530)</f>
        <v/>
      </c>
      <c r="BV530" s="34" t="str">
        <f>IF($Q530=O530,IF(COUNTIF(O530:$P530,O530)&gt;$R529,O530,$Q530),O530)</f>
        <v/>
      </c>
      <c r="BW530" s="34" t="str">
        <f>IF($Q530=P530,IF(COUNTIF(P530:$P530,P530)&gt;$R529,P530,$Q530),P530)</f>
        <v/>
      </c>
      <c r="BX530" t="str">
        <f>IF(BX528&gt;0,BX528,BX529)</f>
        <v/>
      </c>
    </row>
    <row r="531" spans="1:76" ht="12.75" customHeight="1" x14ac:dyDescent="0.2">
      <c r="A531" s="347">
        <v>177</v>
      </c>
      <c r="B531" s="350"/>
      <c r="C531" s="344"/>
      <c r="D531" s="176" t="s">
        <v>38</v>
      </c>
      <c r="E531" s="252"/>
      <c r="F531" s="252"/>
      <c r="G531" s="252"/>
      <c r="H531" s="252"/>
      <c r="I531" s="252"/>
      <c r="J531" s="252"/>
      <c r="K531" s="252"/>
      <c r="L531" s="252"/>
      <c r="M531" s="175"/>
      <c r="N531" s="175"/>
      <c r="O531" s="175"/>
      <c r="P531" s="175"/>
      <c r="Q531" s="183" t="str">
        <f>IF(BK531="","",BX533)</f>
        <v/>
      </c>
      <c r="R531" s="172"/>
      <c r="S531" s="341" t="str">
        <f>IF((COUNTBLANK(E531:Q531)+COUNTBLANK(E532:Q532)+COUNTBLANK(E533:Q533))/3=COUNTBLANK(E531:Q531),"","Bitte alle drei Zeilen ausfüllen")</f>
        <v/>
      </c>
      <c r="W531">
        <f t="shared" ref="W531:AH531" si="904">IF(E531=4.5,E532,0)</f>
        <v>0</v>
      </c>
      <c r="X531">
        <f t="shared" si="904"/>
        <v>0</v>
      </c>
      <c r="Y531">
        <f t="shared" si="904"/>
        <v>0</v>
      </c>
      <c r="Z531">
        <f t="shared" si="904"/>
        <v>0</v>
      </c>
      <c r="AA531">
        <f t="shared" si="904"/>
        <v>0</v>
      </c>
      <c r="AB531">
        <f t="shared" si="904"/>
        <v>0</v>
      </c>
      <c r="AC531">
        <f t="shared" si="904"/>
        <v>0</v>
      </c>
      <c r="AD531">
        <f t="shared" si="904"/>
        <v>0</v>
      </c>
      <c r="AE531">
        <f t="shared" si="904"/>
        <v>0</v>
      </c>
      <c r="AF531">
        <f t="shared" si="904"/>
        <v>0</v>
      </c>
      <c r="AG531">
        <f t="shared" si="904"/>
        <v>0</v>
      </c>
      <c r="AH531">
        <f t="shared" si="904"/>
        <v>0</v>
      </c>
      <c r="AJ531">
        <f t="shared" ref="AJ531:AU531" si="905">IF(E531=4.5,1,0)</f>
        <v>0</v>
      </c>
      <c r="AK531">
        <f t="shared" si="905"/>
        <v>0</v>
      </c>
      <c r="AL531">
        <f t="shared" si="905"/>
        <v>0</v>
      </c>
      <c r="AM531">
        <f t="shared" si="905"/>
        <v>0</v>
      </c>
      <c r="AN531">
        <f t="shared" si="905"/>
        <v>0</v>
      </c>
      <c r="AO531">
        <f t="shared" si="905"/>
        <v>0</v>
      </c>
      <c r="AP531">
        <f t="shared" si="905"/>
        <v>0</v>
      </c>
      <c r="AQ531">
        <f t="shared" si="905"/>
        <v>0</v>
      </c>
      <c r="AR531">
        <f t="shared" si="905"/>
        <v>0</v>
      </c>
      <c r="AS531">
        <f t="shared" si="905"/>
        <v>0</v>
      </c>
      <c r="AT531">
        <f t="shared" si="905"/>
        <v>0</v>
      </c>
      <c r="AU531">
        <f t="shared" si="905"/>
        <v>0</v>
      </c>
      <c r="BK531" s="340" t="str">
        <f>IF(ISNA(HLOOKUP(MAX($AY532:$BJ532),$AY532:$BJ533,2,FALSE)),"",IF(R532&gt;0,IF(COUNTIF($AY532:$BJ532,MAX($AY532:$BJ532))&gt;1,HLOOKUP(MAX($AY532:$BJ532),$AY532:$BJ533,2),HLOOKUP(MAX($AY532:$BJ532),$AY532:$BJ533,2,FALSE)),""))</f>
        <v/>
      </c>
      <c r="BL531" s="34">
        <f>IF(E533="",0,IF($Q533=E533,IF(COUNTIF(E533:$P533,E533)&gt;$R532,E531,$Q531),E531))</f>
        <v>0</v>
      </c>
      <c r="BM531" s="34">
        <f>IF(F533="",0,IF($Q533=F533,IF(COUNTIF(F533:$P533,F533)&gt;$R532,F531,$Q531),F531))</f>
        <v>0</v>
      </c>
      <c r="BN531" s="34">
        <f>IF(G533="",0,IF($Q533=G533,IF(COUNTIF(G533:$P533,G533)&gt;$R532,G531,$Q531),G531))</f>
        <v>0</v>
      </c>
      <c r="BO531" s="34">
        <f>IF(H533="",0,IF($Q533=H533,IF(COUNTIF(H533:$P533,H533)&gt;$R532,H531,$Q531),H531))</f>
        <v>0</v>
      </c>
      <c r="BP531" s="34">
        <f>IF(I533="",0,IF($Q533=I533,IF(COUNTIF(I533:$P533,I533)&gt;$R532,I531,$Q531),I531))</f>
        <v>0</v>
      </c>
      <c r="BQ531" s="34">
        <f>IF(J533="",0,IF($Q533=J533,IF(COUNTIF(J533:$P533,J533)&gt;$R532,J531,$Q531),J531))</f>
        <v>0</v>
      </c>
      <c r="BR531" s="34">
        <f>IF(K533="",0,IF($Q533=K533,IF(COUNTIF(K533:$P533,K533)&gt;$R532,K531,$Q531),K531))</f>
        <v>0</v>
      </c>
      <c r="BS531" s="34">
        <f>IF(L533="",0,IF($Q533=L533,IF(COUNTIF(L533:$P533,L533)&gt;$R532,L531,$Q531),L531))</f>
        <v>0</v>
      </c>
      <c r="BT531" s="34">
        <f>IF(M533="",0,IF($Q533=M533,IF(COUNTIF(M533:$P533,M533)&gt;$R532,M531,$Q531),M531))</f>
        <v>0</v>
      </c>
      <c r="BU531" s="34">
        <f>IF(N533="",0,IF($Q533=N533,IF(COUNTIF(N533:$P533,N533)&gt;$R532,N531,$Q531),N531))</f>
        <v>0</v>
      </c>
      <c r="BV531" s="34">
        <f>IF(O533="",0,IF($Q533=O533,IF(COUNTIF(O533:$P533,O533)&gt;$R532,O531,$Q531),O531))</f>
        <v>0</v>
      </c>
      <c r="BW531" s="34">
        <f>IF(P533="",0,IF($Q533=P533,IF(COUNTIF(P533:$P533,P533)&gt;$R532,P531,$Q531),P531))</f>
        <v>0</v>
      </c>
      <c r="BX531">
        <f>IF(P531="",IF(O531="",IF(N531="",IF(M531="",IF(L531="",IF(K531="",IF(J531="",IF(I531="",H531,I531),J531),K531),L531),M531),N531),O531),P531)</f>
        <v>0</v>
      </c>
    </row>
    <row r="532" spans="1:76" ht="12.75" customHeight="1" x14ac:dyDescent="0.2">
      <c r="A532" s="348"/>
      <c r="B532" s="351"/>
      <c r="C532" s="345"/>
      <c r="D532" s="176" t="s">
        <v>42</v>
      </c>
      <c r="E532" s="252"/>
      <c r="F532" s="252"/>
      <c r="G532" s="252"/>
      <c r="H532" s="252"/>
      <c r="I532" s="252"/>
      <c r="J532" s="252"/>
      <c r="K532" s="252"/>
      <c r="L532" s="252"/>
      <c r="M532" s="175"/>
      <c r="N532" s="175"/>
      <c r="O532" s="175"/>
      <c r="P532" s="175"/>
      <c r="Q532" s="183"/>
      <c r="R532" s="35">
        <f>IF(R531&lt;15,0,IF(R531&lt;30,1,IF(R531&lt;45,2,3)))</f>
        <v>0</v>
      </c>
      <c r="S532" s="342"/>
      <c r="AY532" t="str">
        <f t="shared" ref="AY532:BJ532" si="906">IF(AY533="","",COUNTIF($E533:$P533,AY533))</f>
        <v/>
      </c>
      <c r="AZ532" t="str">
        <f t="shared" si="906"/>
        <v/>
      </c>
      <c r="BA532" t="str">
        <f t="shared" si="906"/>
        <v/>
      </c>
      <c r="BB532" t="str">
        <f t="shared" si="906"/>
        <v/>
      </c>
      <c r="BC532" t="str">
        <f t="shared" si="906"/>
        <v/>
      </c>
      <c r="BD532" t="str">
        <f t="shared" si="906"/>
        <v/>
      </c>
      <c r="BE532" t="str">
        <f t="shared" si="906"/>
        <v/>
      </c>
      <c r="BF532" t="str">
        <f t="shared" si="906"/>
        <v/>
      </c>
      <c r="BG532" t="str">
        <f t="shared" si="906"/>
        <v/>
      </c>
      <c r="BH532" t="str">
        <f t="shared" si="906"/>
        <v/>
      </c>
      <c r="BI532" t="str">
        <f t="shared" si="906"/>
        <v/>
      </c>
      <c r="BJ532" t="str">
        <f t="shared" si="906"/>
        <v/>
      </c>
      <c r="BK532" s="340"/>
      <c r="BL532" s="34">
        <f>IF($Q533=E533,IF(COUNTIF(E533:$P533,E533)&gt;$R532,E532,$Q532),E532)</f>
        <v>0</v>
      </c>
      <c r="BM532" s="34">
        <f>IF($Q533=F533,IF(COUNTIF(F533:$P533,F533)&gt;$R532,F532,$Q532),F532)</f>
        <v>0</v>
      </c>
      <c r="BN532" s="34">
        <f>IF($Q533=G533,IF(COUNTIF(G533:$P533,G533)&gt;$R532,G532,$Q532),G532)</f>
        <v>0</v>
      </c>
      <c r="BO532" s="34">
        <f>IF($Q533=H533,IF(COUNTIF(H533:$P533,H533)&gt;$R532,H532,$Q532),H532)</f>
        <v>0</v>
      </c>
      <c r="BP532" s="34">
        <f>IF($Q533=I533,IF(COUNTIF(I533:$P533,I533)&gt;$R532,I532,$Q532),I532)</f>
        <v>0</v>
      </c>
      <c r="BQ532" s="34">
        <f>IF($Q533=J533,IF(COUNTIF(J533:$P533,J533)&gt;$R532,J532,$Q532),J532)</f>
        <v>0</v>
      </c>
      <c r="BR532" s="34">
        <f>IF($Q533=K533,IF(COUNTIF(K533:$P533,K533)&gt;$R532,K532,$Q532),K532)</f>
        <v>0</v>
      </c>
      <c r="BS532" s="34">
        <f>IF($Q533=L533,IF(COUNTIF(L533:$P533,L533)&gt;$R532,L532,$Q532),L532)</f>
        <v>0</v>
      </c>
      <c r="BT532" s="34">
        <f>IF($Q533=M533,IF(COUNTIF(M533:$P533,M533)&gt;$R532,M532,$Q532),M532)</f>
        <v>0</v>
      </c>
      <c r="BU532" s="34">
        <f>IF($Q533=N533,IF(COUNTIF(N533:$P533,N533)&gt;$R532,N532,$Q532),N532)</f>
        <v>0</v>
      </c>
      <c r="BV532" s="34">
        <f>IF($Q533=O533,IF(COUNTIF(O533:$P533,O533)&gt;$R532,O532,$Q532),O532)</f>
        <v>0</v>
      </c>
      <c r="BW532" s="34">
        <f>IF($Q533=P533,IF(COUNTIF(P533:$P533,P533)&gt;$R532,P532,$Q532),P532)</f>
        <v>0</v>
      </c>
      <c r="BX532" t="str">
        <f>IF(BX531="",IF(G531="",IF(F531="",E531,F531),G531),"")</f>
        <v/>
      </c>
    </row>
    <row r="533" spans="1:76" ht="12.75" customHeight="1" x14ac:dyDescent="0.2">
      <c r="A533" s="349"/>
      <c r="B533" s="352"/>
      <c r="C533" s="346"/>
      <c r="D533" s="177" t="s">
        <v>44</v>
      </c>
      <c r="E533" s="252" t="str">
        <f t="shared" ref="E533:P533" si="907">IF(E531&gt;0,1,"")</f>
        <v/>
      </c>
      <c r="F533" s="252" t="str">
        <f t="shared" si="907"/>
        <v/>
      </c>
      <c r="G533" s="252" t="str">
        <f t="shared" si="907"/>
        <v/>
      </c>
      <c r="H533" s="252" t="str">
        <f t="shared" si="907"/>
        <v/>
      </c>
      <c r="I533" s="252" t="str">
        <f t="shared" si="907"/>
        <v/>
      </c>
      <c r="J533" s="252" t="str">
        <f t="shared" si="907"/>
        <v/>
      </c>
      <c r="K533" s="252" t="str">
        <f t="shared" si="907"/>
        <v/>
      </c>
      <c r="L533" s="252" t="str">
        <f t="shared" si="907"/>
        <v/>
      </c>
      <c r="M533" s="175" t="str">
        <f t="shared" si="907"/>
        <v/>
      </c>
      <c r="N533" s="175" t="str">
        <f t="shared" si="907"/>
        <v/>
      </c>
      <c r="O533" s="175" t="str">
        <f t="shared" si="907"/>
        <v/>
      </c>
      <c r="P533" s="175" t="str">
        <f t="shared" si="907"/>
        <v/>
      </c>
      <c r="Q533" s="184" t="str">
        <f>IF(BK531="","",BK531)</f>
        <v/>
      </c>
      <c r="R533" s="38" t="str">
        <f>IF(BK531="","",BK531)</f>
        <v/>
      </c>
      <c r="S533" s="343"/>
      <c r="AY533" t="str">
        <f>IF(E533="","",E533)</f>
        <v/>
      </c>
      <c r="AZ533" t="str">
        <f>IF(OR(E533=F533,COUNTIF($AY533:AY533,F533)&gt;0),"",F533)</f>
        <v/>
      </c>
      <c r="BA533" t="str">
        <f>IF(OR(F533=G533,COUNTIF($AY533:AZ533,G533)&gt;0),"",G533)</f>
        <v/>
      </c>
      <c r="BB533" t="str">
        <f>IF(OR(G533=H533,COUNTIF($AY533:BA533,H533)&gt;0),"",H533)</f>
        <v/>
      </c>
      <c r="BC533" t="str">
        <f>IF(OR(H533=I533,COUNTIF($AY533:BB533,I533)&gt;0),"",I533)</f>
        <v/>
      </c>
      <c r="BD533" t="str">
        <f>IF(OR(I533=J533,COUNTIF($AY533:BC533,J533)&gt;0),"",J533)</f>
        <v/>
      </c>
      <c r="BE533" t="str">
        <f>IF(OR(J533=K533,COUNTIF($AY533:BD533,K533)&gt;0),"",K533)</f>
        <v/>
      </c>
      <c r="BF533" t="str">
        <f>IF(OR(K533=L533,COUNTIF($AY533:BE533,L533)&gt;0),"",L533)</f>
        <v/>
      </c>
      <c r="BG533" t="str">
        <f>IF(OR(L533=M533,COUNTIF($AY533:BF533,M533)&gt;0),"",M533)</f>
        <v/>
      </c>
      <c r="BH533" t="str">
        <f>IF(OR(M533=N533,COUNTIF($AY533:BG533,N533)&gt;0),"",N533)</f>
        <v/>
      </c>
      <c r="BI533" t="str">
        <f>IF(OR(N533=O533,COUNTIF($AY533:BH533,O533)&gt;0),"",O533)</f>
        <v/>
      </c>
      <c r="BJ533" t="str">
        <f>IF(OR(O533=P533,COUNTIF($AY533:BI533,P533)&gt;0),"",P533)</f>
        <v/>
      </c>
      <c r="BK533" s="340"/>
      <c r="BL533" s="34" t="str">
        <f>IF($Q533=E533,IF(COUNTIF(E533:$P533,E533)&gt;$R532,E533,$Q533),E533)</f>
        <v/>
      </c>
      <c r="BM533" s="34" t="str">
        <f>IF($Q533=F533,IF(COUNTIF(F533:$P533,F533)&gt;$R532,F533,$Q533),F533)</f>
        <v/>
      </c>
      <c r="BN533" s="34" t="str">
        <f>IF($Q533=G533,IF(COUNTIF(G533:$P533,G533)&gt;$R532,G533,$Q533),G533)</f>
        <v/>
      </c>
      <c r="BO533" s="34" t="str">
        <f>IF($Q533=H533,IF(COUNTIF(H533:$P533,H533)&gt;$R532,H533,$Q533),H533)</f>
        <v/>
      </c>
      <c r="BP533" s="34" t="str">
        <f>IF($Q533=I533,IF(COUNTIF(I533:$P533,I533)&gt;$R532,I533,$Q533),I533)</f>
        <v/>
      </c>
      <c r="BQ533" s="34" t="str">
        <f>IF($Q533=J533,IF(COUNTIF(J533:$P533,J533)&gt;$R532,J533,$Q533),J533)</f>
        <v/>
      </c>
      <c r="BR533" s="34" t="str">
        <f>IF($Q533=K533,IF(COUNTIF(K533:$P533,K533)&gt;$R532,K533,$Q533),K533)</f>
        <v/>
      </c>
      <c r="BS533" s="34" t="str">
        <f>IF($Q533=L533,IF(COUNTIF(L533:$P533,L533)&gt;$R532,L533,$Q533),L533)</f>
        <v/>
      </c>
      <c r="BT533" s="34" t="str">
        <f>IF($Q533=M533,IF(COUNTIF(M533:$P533,M533)&gt;$R532,M533,$Q533),M533)</f>
        <v/>
      </c>
      <c r="BU533" s="34" t="str">
        <f>IF($Q533=N533,IF(COUNTIF(N533:$P533,N533)&gt;$R532,N533,$Q533),N533)</f>
        <v/>
      </c>
      <c r="BV533" s="34" t="str">
        <f>IF($Q533=O533,IF(COUNTIF(O533:$P533,O533)&gt;$R532,O533,$Q533),O533)</f>
        <v/>
      </c>
      <c r="BW533" s="34" t="str">
        <f>IF($Q533=P533,IF(COUNTIF(P533:$P533,P533)&gt;$R532,P533,$Q533),P533)</f>
        <v/>
      </c>
      <c r="BX533" t="str">
        <f>IF(BX531&gt;0,BX531,BX532)</f>
        <v/>
      </c>
    </row>
    <row r="534" spans="1:76" ht="12.75" customHeight="1" x14ac:dyDescent="0.2">
      <c r="A534" s="347">
        <v>178</v>
      </c>
      <c r="B534" s="350"/>
      <c r="C534" s="344"/>
      <c r="D534" s="176" t="s">
        <v>38</v>
      </c>
      <c r="E534" s="252"/>
      <c r="F534" s="252"/>
      <c r="G534" s="252"/>
      <c r="H534" s="252"/>
      <c r="I534" s="252"/>
      <c r="J534" s="252"/>
      <c r="K534" s="252"/>
      <c r="L534" s="252"/>
      <c r="M534" s="175"/>
      <c r="N534" s="175"/>
      <c r="O534" s="175"/>
      <c r="P534" s="175"/>
      <c r="Q534" s="183" t="str">
        <f>IF(BK534="","",BX536)</f>
        <v/>
      </c>
      <c r="R534" s="172"/>
      <c r="S534" s="341" t="str">
        <f>IF((COUNTBLANK(E534:Q534)+COUNTBLANK(E535:Q535)+COUNTBLANK(E536:Q536))/3=COUNTBLANK(E534:Q534),"","Bitte alle drei Zeilen ausfüllen")</f>
        <v/>
      </c>
      <c r="W534">
        <f t="shared" ref="W534:AH534" si="908">IF(E534=4.5,E535,0)</f>
        <v>0</v>
      </c>
      <c r="X534">
        <f t="shared" si="908"/>
        <v>0</v>
      </c>
      <c r="Y534">
        <f t="shared" si="908"/>
        <v>0</v>
      </c>
      <c r="Z534">
        <f t="shared" si="908"/>
        <v>0</v>
      </c>
      <c r="AA534">
        <f t="shared" si="908"/>
        <v>0</v>
      </c>
      <c r="AB534">
        <f t="shared" si="908"/>
        <v>0</v>
      </c>
      <c r="AC534">
        <f t="shared" si="908"/>
        <v>0</v>
      </c>
      <c r="AD534">
        <f t="shared" si="908"/>
        <v>0</v>
      </c>
      <c r="AE534">
        <f t="shared" si="908"/>
        <v>0</v>
      </c>
      <c r="AF534">
        <f t="shared" si="908"/>
        <v>0</v>
      </c>
      <c r="AG534">
        <f t="shared" si="908"/>
        <v>0</v>
      </c>
      <c r="AH534">
        <f t="shared" si="908"/>
        <v>0</v>
      </c>
      <c r="AJ534">
        <f t="shared" ref="AJ534:AU534" si="909">IF(E534=4.5,1,0)</f>
        <v>0</v>
      </c>
      <c r="AK534">
        <f t="shared" si="909"/>
        <v>0</v>
      </c>
      <c r="AL534">
        <f t="shared" si="909"/>
        <v>0</v>
      </c>
      <c r="AM534">
        <f t="shared" si="909"/>
        <v>0</v>
      </c>
      <c r="AN534">
        <f t="shared" si="909"/>
        <v>0</v>
      </c>
      <c r="AO534">
        <f t="shared" si="909"/>
        <v>0</v>
      </c>
      <c r="AP534">
        <f t="shared" si="909"/>
        <v>0</v>
      </c>
      <c r="AQ534">
        <f t="shared" si="909"/>
        <v>0</v>
      </c>
      <c r="AR534">
        <f t="shared" si="909"/>
        <v>0</v>
      </c>
      <c r="AS534">
        <f t="shared" si="909"/>
        <v>0</v>
      </c>
      <c r="AT534">
        <f t="shared" si="909"/>
        <v>0</v>
      </c>
      <c r="AU534">
        <f t="shared" si="909"/>
        <v>0</v>
      </c>
      <c r="BK534" s="340" t="str">
        <f>IF(ISNA(HLOOKUP(MAX($AY535:$BJ535),$AY535:$BJ536,2,FALSE)),"",IF(R535&gt;0,IF(COUNTIF($AY535:$BJ535,MAX($AY535:$BJ535))&gt;1,HLOOKUP(MAX($AY535:$BJ535),$AY535:$BJ536,2),HLOOKUP(MAX($AY535:$BJ535),$AY535:$BJ536,2,FALSE)),""))</f>
        <v/>
      </c>
      <c r="BL534" s="34">
        <f>IF(E536="",0,IF($Q536=E536,IF(COUNTIF(E536:$P536,E536)&gt;$R535,E534,$Q534),E534))</f>
        <v>0</v>
      </c>
      <c r="BM534" s="34">
        <f>IF(F536="",0,IF($Q536=F536,IF(COUNTIF(F536:$P536,F536)&gt;$R535,F534,$Q534),F534))</f>
        <v>0</v>
      </c>
      <c r="BN534" s="34">
        <f>IF(G536="",0,IF($Q536=G536,IF(COUNTIF(G536:$P536,G536)&gt;$R535,G534,$Q534),G534))</f>
        <v>0</v>
      </c>
      <c r="BO534" s="34">
        <f>IF(H536="",0,IF($Q536=H536,IF(COUNTIF(H536:$P536,H536)&gt;$R535,H534,$Q534),H534))</f>
        <v>0</v>
      </c>
      <c r="BP534" s="34">
        <f>IF(I536="",0,IF($Q536=I536,IF(COUNTIF(I536:$P536,I536)&gt;$R535,I534,$Q534),I534))</f>
        <v>0</v>
      </c>
      <c r="BQ534" s="34">
        <f>IF(J536="",0,IF($Q536=J536,IF(COUNTIF(J536:$P536,J536)&gt;$R535,J534,$Q534),J534))</f>
        <v>0</v>
      </c>
      <c r="BR534" s="34">
        <f>IF(K536="",0,IF($Q536=K536,IF(COUNTIF(K536:$P536,K536)&gt;$R535,K534,$Q534),K534))</f>
        <v>0</v>
      </c>
      <c r="BS534" s="34">
        <f>IF(L536="",0,IF($Q536=L536,IF(COUNTIF(L536:$P536,L536)&gt;$R535,L534,$Q534),L534))</f>
        <v>0</v>
      </c>
      <c r="BT534" s="34">
        <f>IF(M536="",0,IF($Q536=M536,IF(COUNTIF(M536:$P536,M536)&gt;$R535,M534,$Q534),M534))</f>
        <v>0</v>
      </c>
      <c r="BU534" s="34">
        <f>IF(N536="",0,IF($Q536=N536,IF(COUNTIF(N536:$P536,N536)&gt;$R535,N534,$Q534),N534))</f>
        <v>0</v>
      </c>
      <c r="BV534" s="34">
        <f>IF(O536="",0,IF($Q536=O536,IF(COUNTIF(O536:$P536,O536)&gt;$R535,O534,$Q534),O534))</f>
        <v>0</v>
      </c>
      <c r="BW534" s="34">
        <f>IF(P536="",0,IF($Q536=P536,IF(COUNTIF(P536:$P536,P536)&gt;$R535,P534,$Q534),P534))</f>
        <v>0</v>
      </c>
      <c r="BX534">
        <f>IF(P534="",IF(O534="",IF(N534="",IF(M534="",IF(L534="",IF(K534="",IF(J534="",IF(I534="",H534,I534),J534),K534),L534),M534),N534),O534),P534)</f>
        <v>0</v>
      </c>
    </row>
    <row r="535" spans="1:76" ht="12.75" customHeight="1" x14ac:dyDescent="0.2">
      <c r="A535" s="348"/>
      <c r="B535" s="351"/>
      <c r="C535" s="345"/>
      <c r="D535" s="176" t="s">
        <v>42</v>
      </c>
      <c r="E535" s="252"/>
      <c r="F535" s="252"/>
      <c r="G535" s="252"/>
      <c r="H535" s="252"/>
      <c r="I535" s="252"/>
      <c r="J535" s="252"/>
      <c r="K535" s="252"/>
      <c r="L535" s="252"/>
      <c r="M535" s="175"/>
      <c r="N535" s="175"/>
      <c r="O535" s="175"/>
      <c r="P535" s="175"/>
      <c r="Q535" s="183"/>
      <c r="R535" s="35">
        <f>IF(R534&lt;15,0,IF(R534&lt;30,1,IF(R534&lt;45,2,3)))</f>
        <v>0</v>
      </c>
      <c r="S535" s="342"/>
      <c r="AY535" t="str">
        <f t="shared" ref="AY535:BJ535" si="910">IF(AY536="","",COUNTIF($E536:$P536,AY536))</f>
        <v/>
      </c>
      <c r="AZ535" t="str">
        <f t="shared" si="910"/>
        <v/>
      </c>
      <c r="BA535" t="str">
        <f t="shared" si="910"/>
        <v/>
      </c>
      <c r="BB535" t="str">
        <f t="shared" si="910"/>
        <v/>
      </c>
      <c r="BC535" t="str">
        <f t="shared" si="910"/>
        <v/>
      </c>
      <c r="BD535" t="str">
        <f t="shared" si="910"/>
        <v/>
      </c>
      <c r="BE535" t="str">
        <f t="shared" si="910"/>
        <v/>
      </c>
      <c r="BF535" t="str">
        <f t="shared" si="910"/>
        <v/>
      </c>
      <c r="BG535" t="str">
        <f t="shared" si="910"/>
        <v/>
      </c>
      <c r="BH535" t="str">
        <f t="shared" si="910"/>
        <v/>
      </c>
      <c r="BI535" t="str">
        <f t="shared" si="910"/>
        <v/>
      </c>
      <c r="BJ535" t="str">
        <f t="shared" si="910"/>
        <v/>
      </c>
      <c r="BK535" s="340"/>
      <c r="BL535" s="34">
        <f>IF($Q536=E536,IF(COUNTIF(E536:$P536,E536)&gt;$R535,E535,$Q535),E535)</f>
        <v>0</v>
      </c>
      <c r="BM535" s="34">
        <f>IF($Q536=F536,IF(COUNTIF(F536:$P536,F536)&gt;$R535,F535,$Q535),F535)</f>
        <v>0</v>
      </c>
      <c r="BN535" s="34">
        <f>IF($Q536=G536,IF(COUNTIF(G536:$P536,G536)&gt;$R535,G535,$Q535),G535)</f>
        <v>0</v>
      </c>
      <c r="BO535" s="34">
        <f>IF($Q536=H536,IF(COUNTIF(H536:$P536,H536)&gt;$R535,H535,$Q535),H535)</f>
        <v>0</v>
      </c>
      <c r="BP535" s="34">
        <f>IF($Q536=I536,IF(COUNTIF(I536:$P536,I536)&gt;$R535,I535,$Q535),I535)</f>
        <v>0</v>
      </c>
      <c r="BQ535" s="34">
        <f>IF($Q536=J536,IF(COUNTIF(J536:$P536,J536)&gt;$R535,J535,$Q535),J535)</f>
        <v>0</v>
      </c>
      <c r="BR535" s="34">
        <f>IF($Q536=K536,IF(COUNTIF(K536:$P536,K536)&gt;$R535,K535,$Q535),K535)</f>
        <v>0</v>
      </c>
      <c r="BS535" s="34">
        <f>IF($Q536=L536,IF(COUNTIF(L536:$P536,L536)&gt;$R535,L535,$Q535),L535)</f>
        <v>0</v>
      </c>
      <c r="BT535" s="34">
        <f>IF($Q536=M536,IF(COUNTIF(M536:$P536,M536)&gt;$R535,M535,$Q535),M535)</f>
        <v>0</v>
      </c>
      <c r="BU535" s="34">
        <f>IF($Q536=N536,IF(COUNTIF(N536:$P536,N536)&gt;$R535,N535,$Q535),N535)</f>
        <v>0</v>
      </c>
      <c r="BV535" s="34">
        <f>IF($Q536=O536,IF(COUNTIF(O536:$P536,O536)&gt;$R535,O535,$Q535),O535)</f>
        <v>0</v>
      </c>
      <c r="BW535" s="34">
        <f>IF($Q536=P536,IF(COUNTIF(P536:$P536,P536)&gt;$R535,P535,$Q535),P535)</f>
        <v>0</v>
      </c>
      <c r="BX535" t="str">
        <f>IF(BX534="",IF(G534="",IF(F534="",E534,F534),G534),"")</f>
        <v/>
      </c>
    </row>
    <row r="536" spans="1:76" ht="12.75" customHeight="1" x14ac:dyDescent="0.2">
      <c r="A536" s="349"/>
      <c r="B536" s="352"/>
      <c r="C536" s="346"/>
      <c r="D536" s="177" t="s">
        <v>44</v>
      </c>
      <c r="E536" s="252" t="str">
        <f t="shared" ref="E536:P536" si="911">IF(E534&gt;0,1,"")</f>
        <v/>
      </c>
      <c r="F536" s="252" t="str">
        <f t="shared" si="911"/>
        <v/>
      </c>
      <c r="G536" s="252" t="str">
        <f t="shared" si="911"/>
        <v/>
      </c>
      <c r="H536" s="252" t="str">
        <f t="shared" si="911"/>
        <v/>
      </c>
      <c r="I536" s="252" t="str">
        <f t="shared" si="911"/>
        <v/>
      </c>
      <c r="J536" s="252" t="str">
        <f t="shared" si="911"/>
        <v/>
      </c>
      <c r="K536" s="252" t="str">
        <f t="shared" si="911"/>
        <v/>
      </c>
      <c r="L536" s="252" t="str">
        <f t="shared" si="911"/>
        <v/>
      </c>
      <c r="M536" s="175" t="str">
        <f t="shared" si="911"/>
        <v/>
      </c>
      <c r="N536" s="175" t="str">
        <f t="shared" si="911"/>
        <v/>
      </c>
      <c r="O536" s="175" t="str">
        <f t="shared" si="911"/>
        <v/>
      </c>
      <c r="P536" s="175" t="str">
        <f t="shared" si="911"/>
        <v/>
      </c>
      <c r="Q536" s="184" t="str">
        <f>IF(BK534="","",BK534)</f>
        <v/>
      </c>
      <c r="R536" s="38" t="str">
        <f>IF(BK534="","",BK534)</f>
        <v/>
      </c>
      <c r="S536" s="343"/>
      <c r="AY536" t="str">
        <f>IF(E536="","",E536)</f>
        <v/>
      </c>
      <c r="AZ536" t="str">
        <f>IF(OR(E536=F536,COUNTIF($AY536:AY536,F536)&gt;0),"",F536)</f>
        <v/>
      </c>
      <c r="BA536" t="str">
        <f>IF(OR(F536=G536,COUNTIF($AY536:AZ536,G536)&gt;0),"",G536)</f>
        <v/>
      </c>
      <c r="BB536" t="str">
        <f>IF(OR(G536=H536,COUNTIF($AY536:BA536,H536)&gt;0),"",H536)</f>
        <v/>
      </c>
      <c r="BC536" t="str">
        <f>IF(OR(H536=I536,COUNTIF($AY536:BB536,I536)&gt;0),"",I536)</f>
        <v/>
      </c>
      <c r="BD536" t="str">
        <f>IF(OR(I536=J536,COUNTIF($AY536:BC536,J536)&gt;0),"",J536)</f>
        <v/>
      </c>
      <c r="BE536" t="str">
        <f>IF(OR(J536=K536,COUNTIF($AY536:BD536,K536)&gt;0),"",K536)</f>
        <v/>
      </c>
      <c r="BF536" t="str">
        <f>IF(OR(K536=L536,COUNTIF($AY536:BE536,L536)&gt;0),"",L536)</f>
        <v/>
      </c>
      <c r="BG536" t="str">
        <f>IF(OR(L536=M536,COUNTIF($AY536:BF536,M536)&gt;0),"",M536)</f>
        <v/>
      </c>
      <c r="BH536" t="str">
        <f>IF(OR(M536=N536,COUNTIF($AY536:BG536,N536)&gt;0),"",N536)</f>
        <v/>
      </c>
      <c r="BI536" t="str">
        <f>IF(OR(N536=O536,COUNTIF($AY536:BH536,O536)&gt;0),"",O536)</f>
        <v/>
      </c>
      <c r="BJ536" t="str">
        <f>IF(OR(O536=P536,COUNTIF($AY536:BI536,P536)&gt;0),"",P536)</f>
        <v/>
      </c>
      <c r="BK536" s="340"/>
      <c r="BL536" s="34" t="str">
        <f>IF($Q536=E536,IF(COUNTIF(E536:$P536,E536)&gt;$R535,E536,$Q536),E536)</f>
        <v/>
      </c>
      <c r="BM536" s="34" t="str">
        <f>IF($Q536=F536,IF(COUNTIF(F536:$P536,F536)&gt;$R535,F536,$Q536),F536)</f>
        <v/>
      </c>
      <c r="BN536" s="34" t="str">
        <f>IF($Q536=G536,IF(COUNTIF(G536:$P536,G536)&gt;$R535,G536,$Q536),G536)</f>
        <v/>
      </c>
      <c r="BO536" s="34" t="str">
        <f>IF($Q536=H536,IF(COUNTIF(H536:$P536,H536)&gt;$R535,H536,$Q536),H536)</f>
        <v/>
      </c>
      <c r="BP536" s="34" t="str">
        <f>IF($Q536=I536,IF(COUNTIF(I536:$P536,I536)&gt;$R535,I536,$Q536),I536)</f>
        <v/>
      </c>
      <c r="BQ536" s="34" t="str">
        <f>IF($Q536=J536,IF(COUNTIF(J536:$P536,J536)&gt;$R535,J536,$Q536),J536)</f>
        <v/>
      </c>
      <c r="BR536" s="34" t="str">
        <f>IF($Q536=K536,IF(COUNTIF(K536:$P536,K536)&gt;$R535,K536,$Q536),K536)</f>
        <v/>
      </c>
      <c r="BS536" s="34" t="str">
        <f>IF($Q536=L536,IF(COUNTIF(L536:$P536,L536)&gt;$R535,L536,$Q536),L536)</f>
        <v/>
      </c>
      <c r="BT536" s="34" t="str">
        <f>IF($Q536=M536,IF(COUNTIF(M536:$P536,M536)&gt;$R535,M536,$Q536),M536)</f>
        <v/>
      </c>
      <c r="BU536" s="34" t="str">
        <f>IF($Q536=N536,IF(COUNTIF(N536:$P536,N536)&gt;$R535,N536,$Q536),N536)</f>
        <v/>
      </c>
      <c r="BV536" s="34" t="str">
        <f>IF($Q536=O536,IF(COUNTIF(O536:$P536,O536)&gt;$R535,O536,$Q536),O536)</f>
        <v/>
      </c>
      <c r="BW536" s="34" t="str">
        <f>IF($Q536=P536,IF(COUNTIF(P536:$P536,P536)&gt;$R535,P536,$Q536),P536)</f>
        <v/>
      </c>
      <c r="BX536" t="str">
        <f>IF(BX534&gt;0,BX534,BX535)</f>
        <v/>
      </c>
    </row>
    <row r="537" spans="1:76" ht="12.75" customHeight="1" x14ac:dyDescent="0.2">
      <c r="A537" s="347">
        <v>179</v>
      </c>
      <c r="B537" s="350"/>
      <c r="C537" s="344"/>
      <c r="D537" s="176" t="s">
        <v>38</v>
      </c>
      <c r="E537" s="252"/>
      <c r="F537" s="252"/>
      <c r="G537" s="252"/>
      <c r="H537" s="252"/>
      <c r="I537" s="252"/>
      <c r="J537" s="252"/>
      <c r="K537" s="252"/>
      <c r="L537" s="252"/>
      <c r="M537" s="175"/>
      <c r="N537" s="175"/>
      <c r="O537" s="175"/>
      <c r="P537" s="175"/>
      <c r="Q537" s="183" t="str">
        <f>IF(BK537="","",BX539)</f>
        <v/>
      </c>
      <c r="R537" s="172"/>
      <c r="S537" s="341" t="str">
        <f>IF((COUNTBLANK(E537:Q537)+COUNTBLANK(E538:Q538)+COUNTBLANK(E539:Q539))/3=COUNTBLANK(E537:Q537),"","Bitte alle drei Zeilen ausfüllen")</f>
        <v/>
      </c>
      <c r="W537">
        <f t="shared" ref="W537:AH537" si="912">IF(E537=4.5,E538,0)</f>
        <v>0</v>
      </c>
      <c r="X537">
        <f t="shared" si="912"/>
        <v>0</v>
      </c>
      <c r="Y537">
        <f t="shared" si="912"/>
        <v>0</v>
      </c>
      <c r="Z537">
        <f t="shared" si="912"/>
        <v>0</v>
      </c>
      <c r="AA537">
        <f t="shared" si="912"/>
        <v>0</v>
      </c>
      <c r="AB537">
        <f t="shared" si="912"/>
        <v>0</v>
      </c>
      <c r="AC537">
        <f t="shared" si="912"/>
        <v>0</v>
      </c>
      <c r="AD537">
        <f t="shared" si="912"/>
        <v>0</v>
      </c>
      <c r="AE537">
        <f t="shared" si="912"/>
        <v>0</v>
      </c>
      <c r="AF537">
        <f t="shared" si="912"/>
        <v>0</v>
      </c>
      <c r="AG537">
        <f t="shared" si="912"/>
        <v>0</v>
      </c>
      <c r="AH537">
        <f t="shared" si="912"/>
        <v>0</v>
      </c>
      <c r="AJ537">
        <f t="shared" ref="AJ537:AU537" si="913">IF(E537=4.5,1,0)</f>
        <v>0</v>
      </c>
      <c r="AK537">
        <f t="shared" si="913"/>
        <v>0</v>
      </c>
      <c r="AL537">
        <f t="shared" si="913"/>
        <v>0</v>
      </c>
      <c r="AM537">
        <f t="shared" si="913"/>
        <v>0</v>
      </c>
      <c r="AN537">
        <f t="shared" si="913"/>
        <v>0</v>
      </c>
      <c r="AO537">
        <f t="shared" si="913"/>
        <v>0</v>
      </c>
      <c r="AP537">
        <f t="shared" si="913"/>
        <v>0</v>
      </c>
      <c r="AQ537">
        <f t="shared" si="913"/>
        <v>0</v>
      </c>
      <c r="AR537">
        <f t="shared" si="913"/>
        <v>0</v>
      </c>
      <c r="AS537">
        <f t="shared" si="913"/>
        <v>0</v>
      </c>
      <c r="AT537">
        <f t="shared" si="913"/>
        <v>0</v>
      </c>
      <c r="AU537">
        <f t="shared" si="913"/>
        <v>0</v>
      </c>
      <c r="BK537" s="340" t="str">
        <f>IF(ISNA(HLOOKUP(MAX($AY538:$BJ538),$AY538:$BJ539,2,FALSE)),"",IF(R538&gt;0,IF(COUNTIF($AY538:$BJ538,MAX($AY538:$BJ538))&gt;1,HLOOKUP(MAX($AY538:$BJ538),$AY538:$BJ539,2),HLOOKUP(MAX($AY538:$BJ538),$AY538:$BJ539,2,FALSE)),""))</f>
        <v/>
      </c>
      <c r="BL537" s="34">
        <f>IF(E539="",0,IF($Q539=E539,IF(COUNTIF(E539:$P539,E539)&gt;$R538,E537,$Q537),E537))</f>
        <v>0</v>
      </c>
      <c r="BM537" s="34">
        <f>IF(F539="",0,IF($Q539=F539,IF(COUNTIF(F539:$P539,F539)&gt;$R538,F537,$Q537),F537))</f>
        <v>0</v>
      </c>
      <c r="BN537" s="34">
        <f>IF(G539="",0,IF($Q539=G539,IF(COUNTIF(G539:$P539,G539)&gt;$R538,G537,$Q537),G537))</f>
        <v>0</v>
      </c>
      <c r="BO537" s="34">
        <f>IF(H539="",0,IF($Q539=H539,IF(COUNTIF(H539:$P539,H539)&gt;$R538,H537,$Q537),H537))</f>
        <v>0</v>
      </c>
      <c r="BP537" s="34">
        <f>IF(I539="",0,IF($Q539=I539,IF(COUNTIF(I539:$P539,I539)&gt;$R538,I537,$Q537),I537))</f>
        <v>0</v>
      </c>
      <c r="BQ537" s="34">
        <f>IF(J539="",0,IF($Q539=J539,IF(COUNTIF(J539:$P539,J539)&gt;$R538,J537,$Q537),J537))</f>
        <v>0</v>
      </c>
      <c r="BR537" s="34">
        <f>IF(K539="",0,IF($Q539=K539,IF(COUNTIF(K539:$P539,K539)&gt;$R538,K537,$Q537),K537))</f>
        <v>0</v>
      </c>
      <c r="BS537" s="34">
        <f>IF(L539="",0,IF($Q539=L539,IF(COUNTIF(L539:$P539,L539)&gt;$R538,L537,$Q537),L537))</f>
        <v>0</v>
      </c>
      <c r="BT537" s="34">
        <f>IF(M539="",0,IF($Q539=M539,IF(COUNTIF(M539:$P539,M539)&gt;$R538,M537,$Q537),M537))</f>
        <v>0</v>
      </c>
      <c r="BU537" s="34">
        <f>IF(N539="",0,IF($Q539=N539,IF(COUNTIF(N539:$P539,N539)&gt;$R538,N537,$Q537),N537))</f>
        <v>0</v>
      </c>
      <c r="BV537" s="34">
        <f>IF(O539="",0,IF($Q539=O539,IF(COUNTIF(O539:$P539,O539)&gt;$R538,O537,$Q537),O537))</f>
        <v>0</v>
      </c>
      <c r="BW537" s="34">
        <f>IF(P539="",0,IF($Q539=P539,IF(COUNTIF(P539:$P539,P539)&gt;$R538,P537,$Q537),P537))</f>
        <v>0</v>
      </c>
      <c r="BX537">
        <f>IF(P537="",IF(O537="",IF(N537="",IF(M537="",IF(L537="",IF(K537="",IF(J537="",IF(I537="",H537,I537),J537),K537),L537),M537),N537),O537),P537)</f>
        <v>0</v>
      </c>
    </row>
    <row r="538" spans="1:76" ht="12.75" customHeight="1" x14ac:dyDescent="0.2">
      <c r="A538" s="348"/>
      <c r="B538" s="351"/>
      <c r="C538" s="345"/>
      <c r="D538" s="176" t="s">
        <v>42</v>
      </c>
      <c r="E538" s="252"/>
      <c r="F538" s="252"/>
      <c r="G538" s="252"/>
      <c r="H538" s="252"/>
      <c r="I538" s="252"/>
      <c r="J538" s="252"/>
      <c r="K538" s="252"/>
      <c r="L538" s="252"/>
      <c r="M538" s="175"/>
      <c r="N538" s="175"/>
      <c r="O538" s="175"/>
      <c r="P538" s="175"/>
      <c r="Q538" s="183"/>
      <c r="R538" s="35">
        <f>IF(R537&lt;15,0,IF(R537&lt;30,1,IF(R537&lt;45,2,3)))</f>
        <v>0</v>
      </c>
      <c r="S538" s="342"/>
      <c r="AY538" t="str">
        <f t="shared" ref="AY538:BJ538" si="914">IF(AY539="","",COUNTIF($E539:$P539,AY539))</f>
        <v/>
      </c>
      <c r="AZ538" t="str">
        <f t="shared" si="914"/>
        <v/>
      </c>
      <c r="BA538" t="str">
        <f t="shared" si="914"/>
        <v/>
      </c>
      <c r="BB538" t="str">
        <f t="shared" si="914"/>
        <v/>
      </c>
      <c r="BC538" t="str">
        <f t="shared" si="914"/>
        <v/>
      </c>
      <c r="BD538" t="str">
        <f t="shared" si="914"/>
        <v/>
      </c>
      <c r="BE538" t="str">
        <f t="shared" si="914"/>
        <v/>
      </c>
      <c r="BF538" t="str">
        <f t="shared" si="914"/>
        <v/>
      </c>
      <c r="BG538" t="str">
        <f t="shared" si="914"/>
        <v/>
      </c>
      <c r="BH538" t="str">
        <f t="shared" si="914"/>
        <v/>
      </c>
      <c r="BI538" t="str">
        <f t="shared" si="914"/>
        <v/>
      </c>
      <c r="BJ538" t="str">
        <f t="shared" si="914"/>
        <v/>
      </c>
      <c r="BK538" s="340"/>
      <c r="BL538" s="34">
        <f>IF($Q539=E539,IF(COUNTIF(E539:$P539,E539)&gt;$R538,E538,$Q538),E538)</f>
        <v>0</v>
      </c>
      <c r="BM538" s="34">
        <f>IF($Q539=F539,IF(COUNTIF(F539:$P539,F539)&gt;$R538,F538,$Q538),F538)</f>
        <v>0</v>
      </c>
      <c r="BN538" s="34">
        <f>IF($Q539=G539,IF(COUNTIF(G539:$P539,G539)&gt;$R538,G538,$Q538),G538)</f>
        <v>0</v>
      </c>
      <c r="BO538" s="34">
        <f>IF($Q539=H539,IF(COUNTIF(H539:$P539,H539)&gt;$R538,H538,$Q538),H538)</f>
        <v>0</v>
      </c>
      <c r="BP538" s="34">
        <f>IF($Q539=I539,IF(COUNTIF(I539:$P539,I539)&gt;$R538,I538,$Q538),I538)</f>
        <v>0</v>
      </c>
      <c r="BQ538" s="34">
        <f>IF($Q539=J539,IF(COUNTIF(J539:$P539,J539)&gt;$R538,J538,$Q538),J538)</f>
        <v>0</v>
      </c>
      <c r="BR538" s="34">
        <f>IF($Q539=K539,IF(COUNTIF(K539:$P539,K539)&gt;$R538,K538,$Q538),K538)</f>
        <v>0</v>
      </c>
      <c r="BS538" s="34">
        <f>IF($Q539=L539,IF(COUNTIF(L539:$P539,L539)&gt;$R538,L538,$Q538),L538)</f>
        <v>0</v>
      </c>
      <c r="BT538" s="34">
        <f>IF($Q539=M539,IF(COUNTIF(M539:$P539,M539)&gt;$R538,M538,$Q538),M538)</f>
        <v>0</v>
      </c>
      <c r="BU538" s="34">
        <f>IF($Q539=N539,IF(COUNTIF(N539:$P539,N539)&gt;$R538,N538,$Q538),N538)</f>
        <v>0</v>
      </c>
      <c r="BV538" s="34">
        <f>IF($Q539=O539,IF(COUNTIF(O539:$P539,O539)&gt;$R538,O538,$Q538),O538)</f>
        <v>0</v>
      </c>
      <c r="BW538" s="34">
        <f>IF($Q539=P539,IF(COUNTIF(P539:$P539,P539)&gt;$R538,P538,$Q538),P538)</f>
        <v>0</v>
      </c>
      <c r="BX538" t="str">
        <f>IF(BX537="",IF(G537="",IF(F537="",E537,F537),G537),"")</f>
        <v/>
      </c>
    </row>
    <row r="539" spans="1:76" ht="12.75" customHeight="1" x14ac:dyDescent="0.2">
      <c r="A539" s="349"/>
      <c r="B539" s="352"/>
      <c r="C539" s="346"/>
      <c r="D539" s="177" t="s">
        <v>44</v>
      </c>
      <c r="E539" s="252" t="str">
        <f t="shared" ref="E539:P539" si="915">IF(E537&gt;0,1,"")</f>
        <v/>
      </c>
      <c r="F539" s="252" t="str">
        <f t="shared" si="915"/>
        <v/>
      </c>
      <c r="G539" s="252" t="str">
        <f t="shared" si="915"/>
        <v/>
      </c>
      <c r="H539" s="252" t="str">
        <f t="shared" si="915"/>
        <v/>
      </c>
      <c r="I539" s="252" t="str">
        <f t="shared" si="915"/>
        <v/>
      </c>
      <c r="J539" s="252" t="str">
        <f t="shared" si="915"/>
        <v/>
      </c>
      <c r="K539" s="252" t="str">
        <f t="shared" si="915"/>
        <v/>
      </c>
      <c r="L539" s="252" t="str">
        <f t="shared" si="915"/>
        <v/>
      </c>
      <c r="M539" s="175" t="str">
        <f t="shared" si="915"/>
        <v/>
      </c>
      <c r="N539" s="175" t="str">
        <f t="shared" si="915"/>
        <v/>
      </c>
      <c r="O539" s="175" t="str">
        <f t="shared" si="915"/>
        <v/>
      </c>
      <c r="P539" s="175" t="str">
        <f t="shared" si="915"/>
        <v/>
      </c>
      <c r="Q539" s="184" t="str">
        <f>IF(BK537="","",BK537)</f>
        <v/>
      </c>
      <c r="R539" s="38" t="str">
        <f>IF(BK537="","",BK537)</f>
        <v/>
      </c>
      <c r="S539" s="343"/>
      <c r="AY539" t="str">
        <f>IF(E539="","",E539)</f>
        <v/>
      </c>
      <c r="AZ539" t="str">
        <f>IF(OR(E539=F539,COUNTIF($AY539:AY539,F539)&gt;0),"",F539)</f>
        <v/>
      </c>
      <c r="BA539" t="str">
        <f>IF(OR(F539=G539,COUNTIF($AY539:AZ539,G539)&gt;0),"",G539)</f>
        <v/>
      </c>
      <c r="BB539" t="str">
        <f>IF(OR(G539=H539,COUNTIF($AY539:BA539,H539)&gt;0),"",H539)</f>
        <v/>
      </c>
      <c r="BC539" t="str">
        <f>IF(OR(H539=I539,COUNTIF($AY539:BB539,I539)&gt;0),"",I539)</f>
        <v/>
      </c>
      <c r="BD539" t="str">
        <f>IF(OR(I539=J539,COUNTIF($AY539:BC539,J539)&gt;0),"",J539)</f>
        <v/>
      </c>
      <c r="BE539" t="str">
        <f>IF(OR(J539=K539,COUNTIF($AY539:BD539,K539)&gt;0),"",K539)</f>
        <v/>
      </c>
      <c r="BF539" t="str">
        <f>IF(OR(K539=L539,COUNTIF($AY539:BE539,L539)&gt;0),"",L539)</f>
        <v/>
      </c>
      <c r="BG539" t="str">
        <f>IF(OR(L539=M539,COUNTIF($AY539:BF539,M539)&gt;0),"",M539)</f>
        <v/>
      </c>
      <c r="BH539" t="str">
        <f>IF(OR(M539=N539,COUNTIF($AY539:BG539,N539)&gt;0),"",N539)</f>
        <v/>
      </c>
      <c r="BI539" t="str">
        <f>IF(OR(N539=O539,COUNTIF($AY539:BH539,O539)&gt;0),"",O539)</f>
        <v/>
      </c>
      <c r="BJ539" t="str">
        <f>IF(OR(O539=P539,COUNTIF($AY539:BI539,P539)&gt;0),"",P539)</f>
        <v/>
      </c>
      <c r="BK539" s="340"/>
      <c r="BL539" s="34" t="str">
        <f>IF($Q539=E539,IF(COUNTIF(E539:$P539,E539)&gt;$R538,E539,$Q539),E539)</f>
        <v/>
      </c>
      <c r="BM539" s="34" t="str">
        <f>IF($Q539=F539,IF(COUNTIF(F539:$P539,F539)&gt;$R538,F539,$Q539),F539)</f>
        <v/>
      </c>
      <c r="BN539" s="34" t="str">
        <f>IF($Q539=G539,IF(COUNTIF(G539:$P539,G539)&gt;$R538,G539,$Q539),G539)</f>
        <v/>
      </c>
      <c r="BO539" s="34" t="str">
        <f>IF($Q539=H539,IF(COUNTIF(H539:$P539,H539)&gt;$R538,H539,$Q539),H539)</f>
        <v/>
      </c>
      <c r="BP539" s="34" t="str">
        <f>IF($Q539=I539,IF(COUNTIF(I539:$P539,I539)&gt;$R538,I539,$Q539),I539)</f>
        <v/>
      </c>
      <c r="BQ539" s="34" t="str">
        <f>IF($Q539=J539,IF(COUNTIF(J539:$P539,J539)&gt;$R538,J539,$Q539),J539)</f>
        <v/>
      </c>
      <c r="BR539" s="34" t="str">
        <f>IF($Q539=K539,IF(COUNTIF(K539:$P539,K539)&gt;$R538,K539,$Q539),K539)</f>
        <v/>
      </c>
      <c r="BS539" s="34" t="str">
        <f>IF($Q539=L539,IF(COUNTIF(L539:$P539,L539)&gt;$R538,L539,$Q539),L539)</f>
        <v/>
      </c>
      <c r="BT539" s="34" t="str">
        <f>IF($Q539=M539,IF(COUNTIF(M539:$P539,M539)&gt;$R538,M539,$Q539),M539)</f>
        <v/>
      </c>
      <c r="BU539" s="34" t="str">
        <f>IF($Q539=N539,IF(COUNTIF(N539:$P539,N539)&gt;$R538,N539,$Q539),N539)</f>
        <v/>
      </c>
      <c r="BV539" s="34" t="str">
        <f>IF($Q539=O539,IF(COUNTIF(O539:$P539,O539)&gt;$R538,O539,$Q539),O539)</f>
        <v/>
      </c>
      <c r="BW539" s="34" t="str">
        <f>IF($Q539=P539,IF(COUNTIF(P539:$P539,P539)&gt;$R538,P539,$Q539),P539)</f>
        <v/>
      </c>
      <c r="BX539" t="str">
        <f>IF(BX537&gt;0,BX537,BX538)</f>
        <v/>
      </c>
    </row>
    <row r="540" spans="1:76" ht="12.75" customHeight="1" x14ac:dyDescent="0.2">
      <c r="A540" s="347">
        <v>180</v>
      </c>
      <c r="B540" s="350"/>
      <c r="C540" s="344"/>
      <c r="D540" s="176" t="s">
        <v>38</v>
      </c>
      <c r="E540" s="252"/>
      <c r="F540" s="252"/>
      <c r="G540" s="252"/>
      <c r="H540" s="252"/>
      <c r="I540" s="252"/>
      <c r="J540" s="252"/>
      <c r="K540" s="252"/>
      <c r="L540" s="252"/>
      <c r="M540" s="175"/>
      <c r="N540" s="175"/>
      <c r="O540" s="175"/>
      <c r="P540" s="175"/>
      <c r="Q540" s="183" t="str">
        <f>IF(BK540="","",BX542)</f>
        <v/>
      </c>
      <c r="R540" s="172"/>
      <c r="S540" s="341" t="str">
        <f>IF((COUNTBLANK(E540:Q540)+COUNTBLANK(E541:Q541)+COUNTBLANK(E542:Q542))/3=COUNTBLANK(E540:Q540),"","Bitte alle drei Zeilen ausfüllen")</f>
        <v/>
      </c>
      <c r="W540">
        <f t="shared" ref="W540:AH540" si="916">IF(E540=4.5,E541,0)</f>
        <v>0</v>
      </c>
      <c r="X540">
        <f t="shared" si="916"/>
        <v>0</v>
      </c>
      <c r="Y540">
        <f t="shared" si="916"/>
        <v>0</v>
      </c>
      <c r="Z540">
        <f t="shared" si="916"/>
        <v>0</v>
      </c>
      <c r="AA540">
        <f t="shared" si="916"/>
        <v>0</v>
      </c>
      <c r="AB540">
        <f t="shared" si="916"/>
        <v>0</v>
      </c>
      <c r="AC540">
        <f t="shared" si="916"/>
        <v>0</v>
      </c>
      <c r="AD540">
        <f t="shared" si="916"/>
        <v>0</v>
      </c>
      <c r="AE540">
        <f t="shared" si="916"/>
        <v>0</v>
      </c>
      <c r="AF540">
        <f t="shared" si="916"/>
        <v>0</v>
      </c>
      <c r="AG540">
        <f t="shared" si="916"/>
        <v>0</v>
      </c>
      <c r="AH540">
        <f t="shared" si="916"/>
        <v>0</v>
      </c>
      <c r="AJ540">
        <f t="shared" ref="AJ540:AU540" si="917">IF(E540=4.5,1,0)</f>
        <v>0</v>
      </c>
      <c r="AK540">
        <f t="shared" si="917"/>
        <v>0</v>
      </c>
      <c r="AL540">
        <f t="shared" si="917"/>
        <v>0</v>
      </c>
      <c r="AM540">
        <f t="shared" si="917"/>
        <v>0</v>
      </c>
      <c r="AN540">
        <f t="shared" si="917"/>
        <v>0</v>
      </c>
      <c r="AO540">
        <f t="shared" si="917"/>
        <v>0</v>
      </c>
      <c r="AP540">
        <f t="shared" si="917"/>
        <v>0</v>
      </c>
      <c r="AQ540">
        <f t="shared" si="917"/>
        <v>0</v>
      </c>
      <c r="AR540">
        <f t="shared" si="917"/>
        <v>0</v>
      </c>
      <c r="AS540">
        <f t="shared" si="917"/>
        <v>0</v>
      </c>
      <c r="AT540">
        <f t="shared" si="917"/>
        <v>0</v>
      </c>
      <c r="AU540">
        <f t="shared" si="917"/>
        <v>0</v>
      </c>
      <c r="BK540" s="340" t="str">
        <f>IF(ISNA(HLOOKUP(MAX($AY541:$BJ541),$AY541:$BJ542,2,FALSE)),"",IF(R541&gt;0,IF(COUNTIF($AY541:$BJ541,MAX($AY541:$BJ541))&gt;1,HLOOKUP(MAX($AY541:$BJ541),$AY541:$BJ542,2),HLOOKUP(MAX($AY541:$BJ541),$AY541:$BJ542,2,FALSE)),""))</f>
        <v/>
      </c>
      <c r="BL540" s="34">
        <f>IF(E542="",0,IF($Q542=E542,IF(COUNTIF(E542:$P542,E542)&gt;$R541,E540,$Q540),E540))</f>
        <v>0</v>
      </c>
      <c r="BM540" s="34">
        <f>IF(F542="",0,IF($Q542=F542,IF(COUNTIF(F542:$P542,F542)&gt;$R541,F540,$Q540),F540))</f>
        <v>0</v>
      </c>
      <c r="BN540" s="34">
        <f>IF(G542="",0,IF($Q542=G542,IF(COUNTIF(G542:$P542,G542)&gt;$R541,G540,$Q540),G540))</f>
        <v>0</v>
      </c>
      <c r="BO540" s="34">
        <f>IF(H542="",0,IF($Q542=H542,IF(COUNTIF(H542:$P542,H542)&gt;$R541,H540,$Q540),H540))</f>
        <v>0</v>
      </c>
      <c r="BP540" s="34">
        <f>IF(I542="",0,IF($Q542=I542,IF(COUNTIF(I542:$P542,I542)&gt;$R541,I540,$Q540),I540))</f>
        <v>0</v>
      </c>
      <c r="BQ540" s="34">
        <f>IF(J542="",0,IF($Q542=J542,IF(COUNTIF(J542:$P542,J542)&gt;$R541,J540,$Q540),J540))</f>
        <v>0</v>
      </c>
      <c r="BR540" s="34">
        <f>IF(K542="",0,IF($Q542=K542,IF(COUNTIF(K542:$P542,K542)&gt;$R541,K540,$Q540),K540))</f>
        <v>0</v>
      </c>
      <c r="BS540" s="34">
        <f>IF(L542="",0,IF($Q542=L542,IF(COUNTIF(L542:$P542,L542)&gt;$R541,L540,$Q540),L540))</f>
        <v>0</v>
      </c>
      <c r="BT540" s="34">
        <f>IF(M542="",0,IF($Q542=M542,IF(COUNTIF(M542:$P542,M542)&gt;$R541,M540,$Q540),M540))</f>
        <v>0</v>
      </c>
      <c r="BU540" s="34">
        <f>IF(N542="",0,IF($Q542=N542,IF(COUNTIF(N542:$P542,N542)&gt;$R541,N540,$Q540),N540))</f>
        <v>0</v>
      </c>
      <c r="BV540" s="34">
        <f>IF(O542="",0,IF($Q542=O542,IF(COUNTIF(O542:$P542,O542)&gt;$R541,O540,$Q540),O540))</f>
        <v>0</v>
      </c>
      <c r="BW540" s="34">
        <f>IF(P542="",0,IF($Q542=P542,IF(COUNTIF(P542:$P542,P542)&gt;$R541,P540,$Q540),P540))</f>
        <v>0</v>
      </c>
      <c r="BX540">
        <f>IF(P540="",IF(O540="",IF(N540="",IF(M540="",IF(L540="",IF(K540="",IF(J540="",IF(I540="",H540,I540),J540),K540),L540),M540),N540),O540),P540)</f>
        <v>0</v>
      </c>
    </row>
    <row r="541" spans="1:76" ht="12.75" customHeight="1" x14ac:dyDescent="0.2">
      <c r="A541" s="348"/>
      <c r="B541" s="351"/>
      <c r="C541" s="345"/>
      <c r="D541" s="176" t="s">
        <v>42</v>
      </c>
      <c r="E541" s="252"/>
      <c r="F541" s="252"/>
      <c r="G541" s="252"/>
      <c r="H541" s="252"/>
      <c r="I541" s="252"/>
      <c r="J541" s="252"/>
      <c r="K541" s="252"/>
      <c r="L541" s="252"/>
      <c r="M541" s="175"/>
      <c r="N541" s="175"/>
      <c r="O541" s="175"/>
      <c r="P541" s="175"/>
      <c r="Q541" s="183"/>
      <c r="R541" s="35">
        <f>IF(R540&lt;15,0,IF(R540&lt;30,1,IF(R540&lt;45,2,3)))</f>
        <v>0</v>
      </c>
      <c r="S541" s="342"/>
      <c r="AY541" t="str">
        <f t="shared" ref="AY541:BJ541" si="918">IF(AY542="","",COUNTIF($E542:$P542,AY542))</f>
        <v/>
      </c>
      <c r="AZ541" t="str">
        <f t="shared" si="918"/>
        <v/>
      </c>
      <c r="BA541" t="str">
        <f t="shared" si="918"/>
        <v/>
      </c>
      <c r="BB541" t="str">
        <f t="shared" si="918"/>
        <v/>
      </c>
      <c r="BC541" t="str">
        <f t="shared" si="918"/>
        <v/>
      </c>
      <c r="BD541" t="str">
        <f t="shared" si="918"/>
        <v/>
      </c>
      <c r="BE541" t="str">
        <f t="shared" si="918"/>
        <v/>
      </c>
      <c r="BF541" t="str">
        <f t="shared" si="918"/>
        <v/>
      </c>
      <c r="BG541" t="str">
        <f t="shared" si="918"/>
        <v/>
      </c>
      <c r="BH541" t="str">
        <f t="shared" si="918"/>
        <v/>
      </c>
      <c r="BI541" t="str">
        <f t="shared" si="918"/>
        <v/>
      </c>
      <c r="BJ541" t="str">
        <f t="shared" si="918"/>
        <v/>
      </c>
      <c r="BK541" s="340"/>
      <c r="BL541" s="34">
        <f>IF($Q542=E542,IF(COUNTIF(E542:$P542,E542)&gt;$R541,E541,$Q541),E541)</f>
        <v>0</v>
      </c>
      <c r="BM541" s="34">
        <f>IF($Q542=F542,IF(COUNTIF(F542:$P542,F542)&gt;$R541,F541,$Q541),F541)</f>
        <v>0</v>
      </c>
      <c r="BN541" s="34">
        <f>IF($Q542=G542,IF(COUNTIF(G542:$P542,G542)&gt;$R541,G541,$Q541),G541)</f>
        <v>0</v>
      </c>
      <c r="BO541" s="34">
        <f>IF($Q542=H542,IF(COUNTIF(H542:$P542,H542)&gt;$R541,H541,$Q541),H541)</f>
        <v>0</v>
      </c>
      <c r="BP541" s="34">
        <f>IF($Q542=I542,IF(COUNTIF(I542:$P542,I542)&gt;$R541,I541,$Q541),I541)</f>
        <v>0</v>
      </c>
      <c r="BQ541" s="34">
        <f>IF($Q542=J542,IF(COUNTIF(J542:$P542,J542)&gt;$R541,J541,$Q541),J541)</f>
        <v>0</v>
      </c>
      <c r="BR541" s="34">
        <f>IF($Q542=K542,IF(COUNTIF(K542:$P542,K542)&gt;$R541,K541,$Q541),K541)</f>
        <v>0</v>
      </c>
      <c r="BS541" s="34">
        <f>IF($Q542=L542,IF(COUNTIF(L542:$P542,L542)&gt;$R541,L541,$Q541),L541)</f>
        <v>0</v>
      </c>
      <c r="BT541" s="34">
        <f>IF($Q542=M542,IF(COUNTIF(M542:$P542,M542)&gt;$R541,M541,$Q541),M541)</f>
        <v>0</v>
      </c>
      <c r="BU541" s="34">
        <f>IF($Q542=N542,IF(COUNTIF(N542:$P542,N542)&gt;$R541,N541,$Q541),N541)</f>
        <v>0</v>
      </c>
      <c r="BV541" s="34">
        <f>IF($Q542=O542,IF(COUNTIF(O542:$P542,O542)&gt;$R541,O541,$Q541),O541)</f>
        <v>0</v>
      </c>
      <c r="BW541" s="34">
        <f>IF($Q542=P542,IF(COUNTIF(P542:$P542,P542)&gt;$R541,P541,$Q541),P541)</f>
        <v>0</v>
      </c>
      <c r="BX541" t="str">
        <f>IF(BX540="",IF(G540="",IF(F540="",E540,F540),G540),"")</f>
        <v/>
      </c>
    </row>
    <row r="542" spans="1:76" ht="12.75" customHeight="1" x14ac:dyDescent="0.2">
      <c r="A542" s="349"/>
      <c r="B542" s="352"/>
      <c r="C542" s="346"/>
      <c r="D542" s="177" t="s">
        <v>44</v>
      </c>
      <c r="E542" s="252" t="str">
        <f t="shared" ref="E542:P542" si="919">IF(E540&gt;0,1,"")</f>
        <v/>
      </c>
      <c r="F542" s="252" t="str">
        <f t="shared" si="919"/>
        <v/>
      </c>
      <c r="G542" s="252" t="str">
        <f t="shared" si="919"/>
        <v/>
      </c>
      <c r="H542" s="252" t="str">
        <f t="shared" si="919"/>
        <v/>
      </c>
      <c r="I542" s="252" t="str">
        <f t="shared" si="919"/>
        <v/>
      </c>
      <c r="J542" s="252" t="str">
        <f t="shared" si="919"/>
        <v/>
      </c>
      <c r="K542" s="252" t="str">
        <f t="shared" si="919"/>
        <v/>
      </c>
      <c r="L542" s="252" t="str">
        <f t="shared" si="919"/>
        <v/>
      </c>
      <c r="M542" s="175" t="str">
        <f t="shared" si="919"/>
        <v/>
      </c>
      <c r="N542" s="175" t="str">
        <f t="shared" si="919"/>
        <v/>
      </c>
      <c r="O542" s="175" t="str">
        <f t="shared" si="919"/>
        <v/>
      </c>
      <c r="P542" s="175" t="str">
        <f t="shared" si="919"/>
        <v/>
      </c>
      <c r="Q542" s="184" t="str">
        <f>IF(BK540="","",BK540)</f>
        <v/>
      </c>
      <c r="R542" s="38" t="str">
        <f>IF(BK540="","",BK540)</f>
        <v/>
      </c>
      <c r="S542" s="343"/>
      <c r="AY542" t="str">
        <f>IF(E542="","",E542)</f>
        <v/>
      </c>
      <c r="AZ542" t="str">
        <f>IF(OR(E542=F542,COUNTIF($AY542:AY542,F542)&gt;0),"",F542)</f>
        <v/>
      </c>
      <c r="BA542" t="str">
        <f>IF(OR(F542=G542,COUNTIF($AY542:AZ542,G542)&gt;0),"",G542)</f>
        <v/>
      </c>
      <c r="BB542" t="str">
        <f>IF(OR(G542=H542,COUNTIF($AY542:BA542,H542)&gt;0),"",H542)</f>
        <v/>
      </c>
      <c r="BC542" t="str">
        <f>IF(OR(H542=I542,COUNTIF($AY542:BB542,I542)&gt;0),"",I542)</f>
        <v/>
      </c>
      <c r="BD542" t="str">
        <f>IF(OR(I542=J542,COUNTIF($AY542:BC542,J542)&gt;0),"",J542)</f>
        <v/>
      </c>
      <c r="BE542" t="str">
        <f>IF(OR(J542=K542,COUNTIF($AY542:BD542,K542)&gt;0),"",K542)</f>
        <v/>
      </c>
      <c r="BF542" t="str">
        <f>IF(OR(K542=L542,COUNTIF($AY542:BE542,L542)&gt;0),"",L542)</f>
        <v/>
      </c>
      <c r="BG542" t="str">
        <f>IF(OR(L542=M542,COUNTIF($AY542:BF542,M542)&gt;0),"",M542)</f>
        <v/>
      </c>
      <c r="BH542" t="str">
        <f>IF(OR(M542=N542,COUNTIF($AY542:BG542,N542)&gt;0),"",N542)</f>
        <v/>
      </c>
      <c r="BI542" t="str">
        <f>IF(OR(N542=O542,COUNTIF($AY542:BH542,O542)&gt;0),"",O542)</f>
        <v/>
      </c>
      <c r="BJ542" t="str">
        <f>IF(OR(O542=P542,COUNTIF($AY542:BI542,P542)&gt;0),"",P542)</f>
        <v/>
      </c>
      <c r="BK542" s="340"/>
      <c r="BL542" s="34" t="str">
        <f>IF($Q542=E542,IF(COUNTIF(E542:$P542,E542)&gt;$R541,E542,$Q542),E542)</f>
        <v/>
      </c>
      <c r="BM542" s="34" t="str">
        <f>IF($Q542=F542,IF(COUNTIF(F542:$P542,F542)&gt;$R541,F542,$Q542),F542)</f>
        <v/>
      </c>
      <c r="BN542" s="34" t="str">
        <f>IF($Q542=G542,IF(COUNTIF(G542:$P542,G542)&gt;$R541,G542,$Q542),G542)</f>
        <v/>
      </c>
      <c r="BO542" s="34" t="str">
        <f>IF($Q542=H542,IF(COUNTIF(H542:$P542,H542)&gt;$R541,H542,$Q542),H542)</f>
        <v/>
      </c>
      <c r="BP542" s="34" t="str">
        <f>IF($Q542=I542,IF(COUNTIF(I542:$P542,I542)&gt;$R541,I542,$Q542),I542)</f>
        <v/>
      </c>
      <c r="BQ542" s="34" t="str">
        <f>IF($Q542=J542,IF(COUNTIF(J542:$P542,J542)&gt;$R541,J542,$Q542),J542)</f>
        <v/>
      </c>
      <c r="BR542" s="34" t="str">
        <f>IF($Q542=K542,IF(COUNTIF(K542:$P542,K542)&gt;$R541,K542,$Q542),K542)</f>
        <v/>
      </c>
      <c r="BS542" s="34" t="str">
        <f>IF($Q542=L542,IF(COUNTIF(L542:$P542,L542)&gt;$R541,L542,$Q542),L542)</f>
        <v/>
      </c>
      <c r="BT542" s="34" t="str">
        <f>IF($Q542=M542,IF(COUNTIF(M542:$P542,M542)&gt;$R541,M542,$Q542),M542)</f>
        <v/>
      </c>
      <c r="BU542" s="34" t="str">
        <f>IF($Q542=N542,IF(COUNTIF(N542:$P542,N542)&gt;$R541,N542,$Q542),N542)</f>
        <v/>
      </c>
      <c r="BV542" s="34" t="str">
        <f>IF($Q542=O542,IF(COUNTIF(O542:$P542,O542)&gt;$R541,O542,$Q542),O542)</f>
        <v/>
      </c>
      <c r="BW542" s="34" t="str">
        <f>IF($Q542=P542,IF(COUNTIF(P542:$P542,P542)&gt;$R541,P542,$Q542),P542)</f>
        <v/>
      </c>
      <c r="BX542" t="str">
        <f>IF(BX540&gt;0,BX540,BX541)</f>
        <v/>
      </c>
    </row>
    <row r="543" spans="1:76" ht="12.75" customHeight="1" x14ac:dyDescent="0.2">
      <c r="A543" s="347">
        <v>181</v>
      </c>
      <c r="B543" s="350"/>
      <c r="C543" s="344"/>
      <c r="D543" s="176" t="s">
        <v>38</v>
      </c>
      <c r="E543" s="252"/>
      <c r="F543" s="252"/>
      <c r="G543" s="252"/>
      <c r="H543" s="252"/>
      <c r="I543" s="252"/>
      <c r="J543" s="252"/>
      <c r="K543" s="252"/>
      <c r="L543" s="252"/>
      <c r="M543" s="175"/>
      <c r="N543" s="175"/>
      <c r="O543" s="175"/>
      <c r="P543" s="175"/>
      <c r="Q543" s="183" t="str">
        <f>IF(BK543="","",BX545)</f>
        <v/>
      </c>
      <c r="R543" s="172"/>
      <c r="S543" s="341" t="str">
        <f>IF((COUNTBLANK(E543:Q543)+COUNTBLANK(E544:Q544)+COUNTBLANK(E545:Q545))/3=COUNTBLANK(E543:Q543),"","Bitte alle drei Zeilen ausfüllen")</f>
        <v/>
      </c>
      <c r="W543">
        <f t="shared" ref="W543:AH543" si="920">IF(E543=4.5,E544,0)</f>
        <v>0</v>
      </c>
      <c r="X543">
        <f t="shared" si="920"/>
        <v>0</v>
      </c>
      <c r="Y543">
        <f t="shared" si="920"/>
        <v>0</v>
      </c>
      <c r="Z543">
        <f t="shared" si="920"/>
        <v>0</v>
      </c>
      <c r="AA543">
        <f t="shared" si="920"/>
        <v>0</v>
      </c>
      <c r="AB543">
        <f t="shared" si="920"/>
        <v>0</v>
      </c>
      <c r="AC543">
        <f t="shared" si="920"/>
        <v>0</v>
      </c>
      <c r="AD543">
        <f t="shared" si="920"/>
        <v>0</v>
      </c>
      <c r="AE543">
        <f t="shared" si="920"/>
        <v>0</v>
      </c>
      <c r="AF543">
        <f t="shared" si="920"/>
        <v>0</v>
      </c>
      <c r="AG543">
        <f t="shared" si="920"/>
        <v>0</v>
      </c>
      <c r="AH543">
        <f t="shared" si="920"/>
        <v>0</v>
      </c>
      <c r="AJ543">
        <f t="shared" ref="AJ543:AU543" si="921">IF(E543=4.5,1,0)</f>
        <v>0</v>
      </c>
      <c r="AK543">
        <f t="shared" si="921"/>
        <v>0</v>
      </c>
      <c r="AL543">
        <f t="shared" si="921"/>
        <v>0</v>
      </c>
      <c r="AM543">
        <f t="shared" si="921"/>
        <v>0</v>
      </c>
      <c r="AN543">
        <f t="shared" si="921"/>
        <v>0</v>
      </c>
      <c r="AO543">
        <f t="shared" si="921"/>
        <v>0</v>
      </c>
      <c r="AP543">
        <f t="shared" si="921"/>
        <v>0</v>
      </c>
      <c r="AQ543">
        <f t="shared" si="921"/>
        <v>0</v>
      </c>
      <c r="AR543">
        <f t="shared" si="921"/>
        <v>0</v>
      </c>
      <c r="AS543">
        <f t="shared" si="921"/>
        <v>0</v>
      </c>
      <c r="AT543">
        <f t="shared" si="921"/>
        <v>0</v>
      </c>
      <c r="AU543">
        <f t="shared" si="921"/>
        <v>0</v>
      </c>
      <c r="BK543" s="340" t="str">
        <f>IF(ISNA(HLOOKUP(MAX($AY544:$BJ544),$AY544:$BJ545,2,FALSE)),"",IF(R544&gt;0,IF(COUNTIF($AY544:$BJ544,MAX($AY544:$BJ544))&gt;1,HLOOKUP(MAX($AY544:$BJ544),$AY544:$BJ545,2),HLOOKUP(MAX($AY544:$BJ544),$AY544:$BJ545,2,FALSE)),""))</f>
        <v/>
      </c>
      <c r="BL543" s="34">
        <f>IF(E545="",0,IF($Q545=E545,IF(COUNTIF(E545:$P545,E545)&gt;$R544,E543,$Q543),E543))</f>
        <v>0</v>
      </c>
      <c r="BM543" s="34">
        <f>IF(F545="",0,IF($Q545=F545,IF(COUNTIF(F545:$P545,F545)&gt;$R544,F543,$Q543),F543))</f>
        <v>0</v>
      </c>
      <c r="BN543" s="34">
        <f>IF(G545="",0,IF($Q545=G545,IF(COUNTIF(G545:$P545,G545)&gt;$R544,G543,$Q543),G543))</f>
        <v>0</v>
      </c>
      <c r="BO543" s="34">
        <f>IF(H545="",0,IF($Q545=H545,IF(COUNTIF(H545:$P545,H545)&gt;$R544,H543,$Q543),H543))</f>
        <v>0</v>
      </c>
      <c r="BP543" s="34">
        <f>IF(I545="",0,IF($Q545=I545,IF(COUNTIF(I545:$P545,I545)&gt;$R544,I543,$Q543),I543))</f>
        <v>0</v>
      </c>
      <c r="BQ543" s="34">
        <f>IF(J545="",0,IF($Q545=J545,IF(COUNTIF(J545:$P545,J545)&gt;$R544,J543,$Q543),J543))</f>
        <v>0</v>
      </c>
      <c r="BR543" s="34">
        <f>IF(K545="",0,IF($Q545=K545,IF(COUNTIF(K545:$P545,K545)&gt;$R544,K543,$Q543),K543))</f>
        <v>0</v>
      </c>
      <c r="BS543" s="34">
        <f>IF(L545="",0,IF($Q545=L545,IF(COUNTIF(L545:$P545,L545)&gt;$R544,L543,$Q543),L543))</f>
        <v>0</v>
      </c>
      <c r="BT543" s="34">
        <f>IF(M545="",0,IF($Q545=M545,IF(COUNTIF(M545:$P545,M545)&gt;$R544,M543,$Q543),M543))</f>
        <v>0</v>
      </c>
      <c r="BU543" s="34">
        <f>IF(N545="",0,IF($Q545=N545,IF(COUNTIF(N545:$P545,N545)&gt;$R544,N543,$Q543),N543))</f>
        <v>0</v>
      </c>
      <c r="BV543" s="34">
        <f>IF(O545="",0,IF($Q545=O545,IF(COUNTIF(O545:$P545,O545)&gt;$R544,O543,$Q543),O543))</f>
        <v>0</v>
      </c>
      <c r="BW543" s="34">
        <f>IF(P545="",0,IF($Q545=P545,IF(COUNTIF(P545:$P545,P545)&gt;$R544,P543,$Q543),P543))</f>
        <v>0</v>
      </c>
      <c r="BX543">
        <f>IF(P543="",IF(O543="",IF(N543="",IF(M543="",IF(L543="",IF(K543="",IF(J543="",IF(I543="",H543,I543),J543),K543),L543),M543),N543),O543),P543)</f>
        <v>0</v>
      </c>
    </row>
    <row r="544" spans="1:76" ht="12.75" customHeight="1" x14ac:dyDescent="0.2">
      <c r="A544" s="348"/>
      <c r="B544" s="351"/>
      <c r="C544" s="345"/>
      <c r="D544" s="176" t="s">
        <v>42</v>
      </c>
      <c r="E544" s="252"/>
      <c r="F544" s="252"/>
      <c r="G544" s="252"/>
      <c r="H544" s="252"/>
      <c r="I544" s="252"/>
      <c r="J544" s="252"/>
      <c r="K544" s="252"/>
      <c r="L544" s="252"/>
      <c r="M544" s="175"/>
      <c r="N544" s="175"/>
      <c r="O544" s="175"/>
      <c r="P544" s="175"/>
      <c r="Q544" s="183"/>
      <c r="R544" s="35">
        <f>IF(R543&lt;15,0,IF(R543&lt;30,1,IF(R543&lt;45,2,3)))</f>
        <v>0</v>
      </c>
      <c r="S544" s="342"/>
      <c r="AY544" t="str">
        <f t="shared" ref="AY544:BJ544" si="922">IF(AY545="","",COUNTIF($E545:$P545,AY545))</f>
        <v/>
      </c>
      <c r="AZ544" t="str">
        <f t="shared" si="922"/>
        <v/>
      </c>
      <c r="BA544" t="str">
        <f t="shared" si="922"/>
        <v/>
      </c>
      <c r="BB544" t="str">
        <f t="shared" si="922"/>
        <v/>
      </c>
      <c r="BC544" t="str">
        <f t="shared" si="922"/>
        <v/>
      </c>
      <c r="BD544" t="str">
        <f t="shared" si="922"/>
        <v/>
      </c>
      <c r="BE544" t="str">
        <f t="shared" si="922"/>
        <v/>
      </c>
      <c r="BF544" t="str">
        <f t="shared" si="922"/>
        <v/>
      </c>
      <c r="BG544" t="str">
        <f t="shared" si="922"/>
        <v/>
      </c>
      <c r="BH544" t="str">
        <f t="shared" si="922"/>
        <v/>
      </c>
      <c r="BI544" t="str">
        <f t="shared" si="922"/>
        <v/>
      </c>
      <c r="BJ544" t="str">
        <f t="shared" si="922"/>
        <v/>
      </c>
      <c r="BK544" s="340"/>
      <c r="BL544" s="34">
        <f>IF($Q545=E545,IF(COUNTIF(E545:$P545,E545)&gt;$R544,E544,$Q544),E544)</f>
        <v>0</v>
      </c>
      <c r="BM544" s="34">
        <f>IF($Q545=F545,IF(COUNTIF(F545:$P545,F545)&gt;$R544,F544,$Q544),F544)</f>
        <v>0</v>
      </c>
      <c r="BN544" s="34">
        <f>IF($Q545=G545,IF(COUNTIF(G545:$P545,G545)&gt;$R544,G544,$Q544),G544)</f>
        <v>0</v>
      </c>
      <c r="BO544" s="34">
        <f>IF($Q545=H545,IF(COUNTIF(H545:$P545,H545)&gt;$R544,H544,$Q544),H544)</f>
        <v>0</v>
      </c>
      <c r="BP544" s="34">
        <f>IF($Q545=I545,IF(COUNTIF(I545:$P545,I545)&gt;$R544,I544,$Q544),I544)</f>
        <v>0</v>
      </c>
      <c r="BQ544" s="34">
        <f>IF($Q545=J545,IF(COUNTIF(J545:$P545,J545)&gt;$R544,J544,$Q544),J544)</f>
        <v>0</v>
      </c>
      <c r="BR544" s="34">
        <f>IF($Q545=K545,IF(COUNTIF(K545:$P545,K545)&gt;$R544,K544,$Q544),K544)</f>
        <v>0</v>
      </c>
      <c r="BS544" s="34">
        <f>IF($Q545=L545,IF(COUNTIF(L545:$P545,L545)&gt;$R544,L544,$Q544),L544)</f>
        <v>0</v>
      </c>
      <c r="BT544" s="34">
        <f>IF($Q545=M545,IF(COUNTIF(M545:$P545,M545)&gt;$R544,M544,$Q544),M544)</f>
        <v>0</v>
      </c>
      <c r="BU544" s="34">
        <f>IF($Q545=N545,IF(COUNTIF(N545:$P545,N545)&gt;$R544,N544,$Q544),N544)</f>
        <v>0</v>
      </c>
      <c r="BV544" s="34">
        <f>IF($Q545=O545,IF(COUNTIF(O545:$P545,O545)&gt;$R544,O544,$Q544),O544)</f>
        <v>0</v>
      </c>
      <c r="BW544" s="34">
        <f>IF($Q545=P545,IF(COUNTIF(P545:$P545,P545)&gt;$R544,P544,$Q544),P544)</f>
        <v>0</v>
      </c>
      <c r="BX544" t="str">
        <f>IF(BX543="",IF(G543="",IF(F543="",E543,F543),G543),"")</f>
        <v/>
      </c>
    </row>
    <row r="545" spans="1:76" ht="12.75" customHeight="1" x14ac:dyDescent="0.2">
      <c r="A545" s="349"/>
      <c r="B545" s="352"/>
      <c r="C545" s="346"/>
      <c r="D545" s="177" t="s">
        <v>44</v>
      </c>
      <c r="E545" s="252" t="str">
        <f t="shared" ref="E545:P545" si="923">IF(E543&gt;0,1,"")</f>
        <v/>
      </c>
      <c r="F545" s="252" t="str">
        <f t="shared" si="923"/>
        <v/>
      </c>
      <c r="G545" s="252" t="str">
        <f t="shared" si="923"/>
        <v/>
      </c>
      <c r="H545" s="252" t="str">
        <f t="shared" si="923"/>
        <v/>
      </c>
      <c r="I545" s="252" t="str">
        <f t="shared" si="923"/>
        <v/>
      </c>
      <c r="J545" s="252" t="str">
        <f t="shared" si="923"/>
        <v/>
      </c>
      <c r="K545" s="252" t="str">
        <f t="shared" si="923"/>
        <v/>
      </c>
      <c r="L545" s="252" t="str">
        <f t="shared" si="923"/>
        <v/>
      </c>
      <c r="M545" s="175" t="str">
        <f t="shared" si="923"/>
        <v/>
      </c>
      <c r="N545" s="175" t="str">
        <f t="shared" si="923"/>
        <v/>
      </c>
      <c r="O545" s="175" t="str">
        <f t="shared" si="923"/>
        <v/>
      </c>
      <c r="P545" s="175" t="str">
        <f t="shared" si="923"/>
        <v/>
      </c>
      <c r="Q545" s="184" t="str">
        <f>IF(BK543="","",BK543)</f>
        <v/>
      </c>
      <c r="R545" s="38" t="str">
        <f>IF(BK543="","",BK543)</f>
        <v/>
      </c>
      <c r="S545" s="343"/>
      <c r="AY545" t="str">
        <f>IF(E545="","",E545)</f>
        <v/>
      </c>
      <c r="AZ545" t="str">
        <f>IF(OR(E545=F545,COUNTIF($AY545:AY545,F545)&gt;0),"",F545)</f>
        <v/>
      </c>
      <c r="BA545" t="str">
        <f>IF(OR(F545=G545,COUNTIF($AY545:AZ545,G545)&gt;0),"",G545)</f>
        <v/>
      </c>
      <c r="BB545" t="str">
        <f>IF(OR(G545=H545,COUNTIF($AY545:BA545,H545)&gt;0),"",H545)</f>
        <v/>
      </c>
      <c r="BC545" t="str">
        <f>IF(OR(H545=I545,COUNTIF($AY545:BB545,I545)&gt;0),"",I545)</f>
        <v/>
      </c>
      <c r="BD545" t="str">
        <f>IF(OR(I545=J545,COUNTIF($AY545:BC545,J545)&gt;0),"",J545)</f>
        <v/>
      </c>
      <c r="BE545" t="str">
        <f>IF(OR(J545=K545,COUNTIF($AY545:BD545,K545)&gt;0),"",K545)</f>
        <v/>
      </c>
      <c r="BF545" t="str">
        <f>IF(OR(K545=L545,COUNTIF($AY545:BE545,L545)&gt;0),"",L545)</f>
        <v/>
      </c>
      <c r="BG545" t="str">
        <f>IF(OR(L545=M545,COUNTIF($AY545:BF545,M545)&gt;0),"",M545)</f>
        <v/>
      </c>
      <c r="BH545" t="str">
        <f>IF(OR(M545=N545,COUNTIF($AY545:BG545,N545)&gt;0),"",N545)</f>
        <v/>
      </c>
      <c r="BI545" t="str">
        <f>IF(OR(N545=O545,COUNTIF($AY545:BH545,O545)&gt;0),"",O545)</f>
        <v/>
      </c>
      <c r="BJ545" t="str">
        <f>IF(OR(O545=P545,COUNTIF($AY545:BI545,P545)&gt;0),"",P545)</f>
        <v/>
      </c>
      <c r="BK545" s="340"/>
      <c r="BL545" s="34" t="str">
        <f>IF($Q545=E545,IF(COUNTIF(E545:$P545,E545)&gt;$R544,E545,$Q545),E545)</f>
        <v/>
      </c>
      <c r="BM545" s="34" t="str">
        <f>IF($Q545=F545,IF(COUNTIF(F545:$P545,F545)&gt;$R544,F545,$Q545),F545)</f>
        <v/>
      </c>
      <c r="BN545" s="34" t="str">
        <f>IF($Q545=G545,IF(COUNTIF(G545:$P545,G545)&gt;$R544,G545,$Q545),G545)</f>
        <v/>
      </c>
      <c r="BO545" s="34" t="str">
        <f>IF($Q545=H545,IF(COUNTIF(H545:$P545,H545)&gt;$R544,H545,$Q545),H545)</f>
        <v/>
      </c>
      <c r="BP545" s="34" t="str">
        <f>IF($Q545=I545,IF(COUNTIF(I545:$P545,I545)&gt;$R544,I545,$Q545),I545)</f>
        <v/>
      </c>
      <c r="BQ545" s="34" t="str">
        <f>IF($Q545=J545,IF(COUNTIF(J545:$P545,J545)&gt;$R544,J545,$Q545),J545)</f>
        <v/>
      </c>
      <c r="BR545" s="34" t="str">
        <f>IF($Q545=K545,IF(COUNTIF(K545:$P545,K545)&gt;$R544,K545,$Q545),K545)</f>
        <v/>
      </c>
      <c r="BS545" s="34" t="str">
        <f>IF($Q545=L545,IF(COUNTIF(L545:$P545,L545)&gt;$R544,L545,$Q545),L545)</f>
        <v/>
      </c>
      <c r="BT545" s="34" t="str">
        <f>IF($Q545=M545,IF(COUNTIF(M545:$P545,M545)&gt;$R544,M545,$Q545),M545)</f>
        <v/>
      </c>
      <c r="BU545" s="34" t="str">
        <f>IF($Q545=N545,IF(COUNTIF(N545:$P545,N545)&gt;$R544,N545,$Q545),N545)</f>
        <v/>
      </c>
      <c r="BV545" s="34" t="str">
        <f>IF($Q545=O545,IF(COUNTIF(O545:$P545,O545)&gt;$R544,O545,$Q545),O545)</f>
        <v/>
      </c>
      <c r="BW545" s="34" t="str">
        <f>IF($Q545=P545,IF(COUNTIF(P545:$P545,P545)&gt;$R544,P545,$Q545),P545)</f>
        <v/>
      </c>
      <c r="BX545" t="str">
        <f>IF(BX543&gt;0,BX543,BX544)</f>
        <v/>
      </c>
    </row>
    <row r="546" spans="1:76" ht="12.75" customHeight="1" x14ac:dyDescent="0.2">
      <c r="A546" s="347">
        <v>182</v>
      </c>
      <c r="B546" s="350"/>
      <c r="C546" s="344"/>
      <c r="D546" s="176" t="s">
        <v>38</v>
      </c>
      <c r="E546" s="252"/>
      <c r="F546" s="252"/>
      <c r="G546" s="252"/>
      <c r="H546" s="252"/>
      <c r="I546" s="252"/>
      <c r="J546" s="252"/>
      <c r="K546" s="252"/>
      <c r="L546" s="252"/>
      <c r="M546" s="175"/>
      <c r="N546" s="175"/>
      <c r="O546" s="175"/>
      <c r="P546" s="175"/>
      <c r="Q546" s="183" t="str">
        <f>IF(BK546="","",BX548)</f>
        <v/>
      </c>
      <c r="R546" s="172"/>
      <c r="S546" s="341" t="str">
        <f>IF((COUNTBLANK(E546:Q546)+COUNTBLANK(E547:Q547)+COUNTBLANK(E548:Q548))/3=COUNTBLANK(E546:Q546),"","Bitte alle drei Zeilen ausfüllen")</f>
        <v/>
      </c>
      <c r="W546">
        <f t="shared" ref="W546:AH546" si="924">IF(E546=4.5,E547,0)</f>
        <v>0</v>
      </c>
      <c r="X546">
        <f t="shared" si="924"/>
        <v>0</v>
      </c>
      <c r="Y546">
        <f t="shared" si="924"/>
        <v>0</v>
      </c>
      <c r="Z546">
        <f t="shared" si="924"/>
        <v>0</v>
      </c>
      <c r="AA546">
        <f t="shared" si="924"/>
        <v>0</v>
      </c>
      <c r="AB546">
        <f t="shared" si="924"/>
        <v>0</v>
      </c>
      <c r="AC546">
        <f t="shared" si="924"/>
        <v>0</v>
      </c>
      <c r="AD546">
        <f t="shared" si="924"/>
        <v>0</v>
      </c>
      <c r="AE546">
        <f t="shared" si="924"/>
        <v>0</v>
      </c>
      <c r="AF546">
        <f t="shared" si="924"/>
        <v>0</v>
      </c>
      <c r="AG546">
        <f t="shared" si="924"/>
        <v>0</v>
      </c>
      <c r="AH546">
        <f t="shared" si="924"/>
        <v>0</v>
      </c>
      <c r="AJ546">
        <f t="shared" ref="AJ546:AU546" si="925">IF(E546=4.5,1,0)</f>
        <v>0</v>
      </c>
      <c r="AK546">
        <f t="shared" si="925"/>
        <v>0</v>
      </c>
      <c r="AL546">
        <f t="shared" si="925"/>
        <v>0</v>
      </c>
      <c r="AM546">
        <f t="shared" si="925"/>
        <v>0</v>
      </c>
      <c r="AN546">
        <f t="shared" si="925"/>
        <v>0</v>
      </c>
      <c r="AO546">
        <f t="shared" si="925"/>
        <v>0</v>
      </c>
      <c r="AP546">
        <f t="shared" si="925"/>
        <v>0</v>
      </c>
      <c r="AQ546">
        <f t="shared" si="925"/>
        <v>0</v>
      </c>
      <c r="AR546">
        <f t="shared" si="925"/>
        <v>0</v>
      </c>
      <c r="AS546">
        <f t="shared" si="925"/>
        <v>0</v>
      </c>
      <c r="AT546">
        <f t="shared" si="925"/>
        <v>0</v>
      </c>
      <c r="AU546">
        <f t="shared" si="925"/>
        <v>0</v>
      </c>
      <c r="BK546" s="340" t="str">
        <f>IF(ISNA(HLOOKUP(MAX($AY547:$BJ547),$AY547:$BJ548,2,FALSE)),"",IF(R547&gt;0,IF(COUNTIF($AY547:$BJ547,MAX($AY547:$BJ547))&gt;1,HLOOKUP(MAX($AY547:$BJ547),$AY547:$BJ548,2),HLOOKUP(MAX($AY547:$BJ547),$AY547:$BJ548,2,FALSE)),""))</f>
        <v/>
      </c>
      <c r="BL546" s="34">
        <f>IF(E548="",0,IF($Q548=E548,IF(COUNTIF(E548:$P548,E548)&gt;$R547,E546,$Q546),E546))</f>
        <v>0</v>
      </c>
      <c r="BM546" s="34">
        <f>IF(F548="",0,IF($Q548=F548,IF(COUNTIF(F548:$P548,F548)&gt;$R547,F546,$Q546),F546))</f>
        <v>0</v>
      </c>
      <c r="BN546" s="34">
        <f>IF(G548="",0,IF($Q548=G548,IF(COUNTIF(G548:$P548,G548)&gt;$R547,G546,$Q546),G546))</f>
        <v>0</v>
      </c>
      <c r="BO546" s="34">
        <f>IF(H548="",0,IF($Q548=H548,IF(COUNTIF(H548:$P548,H548)&gt;$R547,H546,$Q546),H546))</f>
        <v>0</v>
      </c>
      <c r="BP546" s="34">
        <f>IF(I548="",0,IF($Q548=I548,IF(COUNTIF(I548:$P548,I548)&gt;$R547,I546,$Q546),I546))</f>
        <v>0</v>
      </c>
      <c r="BQ546" s="34">
        <f>IF(J548="",0,IF($Q548=J548,IF(COUNTIF(J548:$P548,J548)&gt;$R547,J546,$Q546),J546))</f>
        <v>0</v>
      </c>
      <c r="BR546" s="34">
        <f>IF(K548="",0,IF($Q548=K548,IF(COUNTIF(K548:$P548,K548)&gt;$R547,K546,$Q546),K546))</f>
        <v>0</v>
      </c>
      <c r="BS546" s="34">
        <f>IF(L548="",0,IF($Q548=L548,IF(COUNTIF(L548:$P548,L548)&gt;$R547,L546,$Q546),L546))</f>
        <v>0</v>
      </c>
      <c r="BT546" s="34">
        <f>IF(M548="",0,IF($Q548=M548,IF(COUNTIF(M548:$P548,M548)&gt;$R547,M546,$Q546),M546))</f>
        <v>0</v>
      </c>
      <c r="BU546" s="34">
        <f>IF(N548="",0,IF($Q548=N548,IF(COUNTIF(N548:$P548,N548)&gt;$R547,N546,$Q546),N546))</f>
        <v>0</v>
      </c>
      <c r="BV546" s="34">
        <f>IF(O548="",0,IF($Q548=O548,IF(COUNTIF(O548:$P548,O548)&gt;$R547,O546,$Q546),O546))</f>
        <v>0</v>
      </c>
      <c r="BW546" s="34">
        <f>IF(P548="",0,IF($Q548=P548,IF(COUNTIF(P548:$P548,P548)&gt;$R547,P546,$Q546),P546))</f>
        <v>0</v>
      </c>
      <c r="BX546">
        <f>IF(P546="",IF(O546="",IF(N546="",IF(M546="",IF(L546="",IF(K546="",IF(J546="",IF(I546="",H546,I546),J546),K546),L546),M546),N546),O546),P546)</f>
        <v>0</v>
      </c>
    </row>
    <row r="547" spans="1:76" ht="12.75" customHeight="1" x14ac:dyDescent="0.2">
      <c r="A547" s="348"/>
      <c r="B547" s="351"/>
      <c r="C547" s="345"/>
      <c r="D547" s="176" t="s">
        <v>42</v>
      </c>
      <c r="E547" s="252"/>
      <c r="F547" s="252"/>
      <c r="G547" s="252"/>
      <c r="H547" s="252"/>
      <c r="I547" s="252"/>
      <c r="J547" s="252"/>
      <c r="K547" s="252"/>
      <c r="L547" s="252"/>
      <c r="M547" s="175"/>
      <c r="N547" s="175"/>
      <c r="O547" s="175"/>
      <c r="P547" s="175"/>
      <c r="Q547" s="183"/>
      <c r="R547" s="35">
        <f>IF(R546&lt;15,0,IF(R546&lt;30,1,IF(R546&lt;45,2,3)))</f>
        <v>0</v>
      </c>
      <c r="S547" s="342"/>
      <c r="AY547" t="str">
        <f t="shared" ref="AY547:BJ547" si="926">IF(AY548="","",COUNTIF($E548:$P548,AY548))</f>
        <v/>
      </c>
      <c r="AZ547" t="str">
        <f t="shared" si="926"/>
        <v/>
      </c>
      <c r="BA547" t="str">
        <f t="shared" si="926"/>
        <v/>
      </c>
      <c r="BB547" t="str">
        <f t="shared" si="926"/>
        <v/>
      </c>
      <c r="BC547" t="str">
        <f t="shared" si="926"/>
        <v/>
      </c>
      <c r="BD547" t="str">
        <f t="shared" si="926"/>
        <v/>
      </c>
      <c r="BE547" t="str">
        <f t="shared" si="926"/>
        <v/>
      </c>
      <c r="BF547" t="str">
        <f t="shared" si="926"/>
        <v/>
      </c>
      <c r="BG547" t="str">
        <f t="shared" si="926"/>
        <v/>
      </c>
      <c r="BH547" t="str">
        <f t="shared" si="926"/>
        <v/>
      </c>
      <c r="BI547" t="str">
        <f t="shared" si="926"/>
        <v/>
      </c>
      <c r="BJ547" t="str">
        <f t="shared" si="926"/>
        <v/>
      </c>
      <c r="BK547" s="340"/>
      <c r="BL547" s="34">
        <f>IF($Q548=E548,IF(COUNTIF(E548:$P548,E548)&gt;$R547,E547,$Q547),E547)</f>
        <v>0</v>
      </c>
      <c r="BM547" s="34">
        <f>IF($Q548=F548,IF(COUNTIF(F548:$P548,F548)&gt;$R547,F547,$Q547),F547)</f>
        <v>0</v>
      </c>
      <c r="BN547" s="34">
        <f>IF($Q548=G548,IF(COUNTIF(G548:$P548,G548)&gt;$R547,G547,$Q547),G547)</f>
        <v>0</v>
      </c>
      <c r="BO547" s="34">
        <f>IF($Q548=H548,IF(COUNTIF(H548:$P548,H548)&gt;$R547,H547,$Q547),H547)</f>
        <v>0</v>
      </c>
      <c r="BP547" s="34">
        <f>IF($Q548=I548,IF(COUNTIF(I548:$P548,I548)&gt;$R547,I547,$Q547),I547)</f>
        <v>0</v>
      </c>
      <c r="BQ547" s="34">
        <f>IF($Q548=J548,IF(COUNTIF(J548:$P548,J548)&gt;$R547,J547,$Q547),J547)</f>
        <v>0</v>
      </c>
      <c r="BR547" s="34">
        <f>IF($Q548=K548,IF(COUNTIF(K548:$P548,K548)&gt;$R547,K547,$Q547),K547)</f>
        <v>0</v>
      </c>
      <c r="BS547" s="34">
        <f>IF($Q548=L548,IF(COUNTIF(L548:$P548,L548)&gt;$R547,L547,$Q547),L547)</f>
        <v>0</v>
      </c>
      <c r="BT547" s="34">
        <f>IF($Q548=M548,IF(COUNTIF(M548:$P548,M548)&gt;$R547,M547,$Q547),M547)</f>
        <v>0</v>
      </c>
      <c r="BU547" s="34">
        <f>IF($Q548=N548,IF(COUNTIF(N548:$P548,N548)&gt;$R547,N547,$Q547),N547)</f>
        <v>0</v>
      </c>
      <c r="BV547" s="34">
        <f>IF($Q548=O548,IF(COUNTIF(O548:$P548,O548)&gt;$R547,O547,$Q547),O547)</f>
        <v>0</v>
      </c>
      <c r="BW547" s="34">
        <f>IF($Q548=P548,IF(COUNTIF(P548:$P548,P548)&gt;$R547,P547,$Q547),P547)</f>
        <v>0</v>
      </c>
      <c r="BX547" t="str">
        <f>IF(BX546="",IF(G546="",IF(F546="",E546,F546),G546),"")</f>
        <v/>
      </c>
    </row>
    <row r="548" spans="1:76" ht="12.75" customHeight="1" x14ac:dyDescent="0.2">
      <c r="A548" s="349"/>
      <c r="B548" s="352"/>
      <c r="C548" s="346"/>
      <c r="D548" s="177" t="s">
        <v>44</v>
      </c>
      <c r="E548" s="252" t="str">
        <f t="shared" ref="E548:P548" si="927">IF(E546&gt;0,1,"")</f>
        <v/>
      </c>
      <c r="F548" s="252" t="str">
        <f t="shared" si="927"/>
        <v/>
      </c>
      <c r="G548" s="252" t="str">
        <f t="shared" si="927"/>
        <v/>
      </c>
      <c r="H548" s="252" t="str">
        <f t="shared" si="927"/>
        <v/>
      </c>
      <c r="I548" s="252" t="str">
        <f t="shared" si="927"/>
        <v/>
      </c>
      <c r="J548" s="252" t="str">
        <f t="shared" si="927"/>
        <v/>
      </c>
      <c r="K548" s="252" t="str">
        <f t="shared" si="927"/>
        <v/>
      </c>
      <c r="L548" s="252" t="str">
        <f t="shared" si="927"/>
        <v/>
      </c>
      <c r="M548" s="175" t="str">
        <f t="shared" si="927"/>
        <v/>
      </c>
      <c r="N548" s="175" t="str">
        <f t="shared" si="927"/>
        <v/>
      </c>
      <c r="O548" s="175" t="str">
        <f t="shared" si="927"/>
        <v/>
      </c>
      <c r="P548" s="175" t="str">
        <f t="shared" si="927"/>
        <v/>
      </c>
      <c r="Q548" s="184" t="str">
        <f>IF(BK546="","",BK546)</f>
        <v/>
      </c>
      <c r="R548" s="38" t="str">
        <f>IF(BK546="","",BK546)</f>
        <v/>
      </c>
      <c r="S548" s="343"/>
      <c r="AY548" t="str">
        <f>IF(E548="","",E548)</f>
        <v/>
      </c>
      <c r="AZ548" t="str">
        <f>IF(OR(E548=F548,COUNTIF($AY548:AY548,F548)&gt;0),"",F548)</f>
        <v/>
      </c>
      <c r="BA548" t="str">
        <f>IF(OR(F548=G548,COUNTIF($AY548:AZ548,G548)&gt;0),"",G548)</f>
        <v/>
      </c>
      <c r="BB548" t="str">
        <f>IF(OR(G548=H548,COUNTIF($AY548:BA548,H548)&gt;0),"",H548)</f>
        <v/>
      </c>
      <c r="BC548" t="str">
        <f>IF(OR(H548=I548,COUNTIF($AY548:BB548,I548)&gt;0),"",I548)</f>
        <v/>
      </c>
      <c r="BD548" t="str">
        <f>IF(OR(I548=J548,COUNTIF($AY548:BC548,J548)&gt;0),"",J548)</f>
        <v/>
      </c>
      <c r="BE548" t="str">
        <f>IF(OR(J548=K548,COUNTIF($AY548:BD548,K548)&gt;0),"",K548)</f>
        <v/>
      </c>
      <c r="BF548" t="str">
        <f>IF(OR(K548=L548,COUNTIF($AY548:BE548,L548)&gt;0),"",L548)</f>
        <v/>
      </c>
      <c r="BG548" t="str">
        <f>IF(OR(L548=M548,COUNTIF($AY548:BF548,M548)&gt;0),"",M548)</f>
        <v/>
      </c>
      <c r="BH548" t="str">
        <f>IF(OR(M548=N548,COUNTIF($AY548:BG548,N548)&gt;0),"",N548)</f>
        <v/>
      </c>
      <c r="BI548" t="str">
        <f>IF(OR(N548=O548,COUNTIF($AY548:BH548,O548)&gt;0),"",O548)</f>
        <v/>
      </c>
      <c r="BJ548" t="str">
        <f>IF(OR(O548=P548,COUNTIF($AY548:BI548,P548)&gt;0),"",P548)</f>
        <v/>
      </c>
      <c r="BK548" s="340"/>
      <c r="BL548" s="34" t="str">
        <f>IF($Q548=E548,IF(COUNTIF(E548:$P548,E548)&gt;$R547,E548,$Q548),E548)</f>
        <v/>
      </c>
      <c r="BM548" s="34" t="str">
        <f>IF($Q548=F548,IF(COUNTIF(F548:$P548,F548)&gt;$R547,F548,$Q548),F548)</f>
        <v/>
      </c>
      <c r="BN548" s="34" t="str">
        <f>IF($Q548=G548,IF(COUNTIF(G548:$P548,G548)&gt;$R547,G548,$Q548),G548)</f>
        <v/>
      </c>
      <c r="BO548" s="34" t="str">
        <f>IF($Q548=H548,IF(COUNTIF(H548:$P548,H548)&gt;$R547,H548,$Q548),H548)</f>
        <v/>
      </c>
      <c r="BP548" s="34" t="str">
        <f>IF($Q548=I548,IF(COUNTIF(I548:$P548,I548)&gt;$R547,I548,$Q548),I548)</f>
        <v/>
      </c>
      <c r="BQ548" s="34" t="str">
        <f>IF($Q548=J548,IF(COUNTIF(J548:$P548,J548)&gt;$R547,J548,$Q548),J548)</f>
        <v/>
      </c>
      <c r="BR548" s="34" t="str">
        <f>IF($Q548=K548,IF(COUNTIF(K548:$P548,K548)&gt;$R547,K548,$Q548),K548)</f>
        <v/>
      </c>
      <c r="BS548" s="34" t="str">
        <f>IF($Q548=L548,IF(COUNTIF(L548:$P548,L548)&gt;$R547,L548,$Q548),L548)</f>
        <v/>
      </c>
      <c r="BT548" s="34" t="str">
        <f>IF($Q548=M548,IF(COUNTIF(M548:$P548,M548)&gt;$R547,M548,$Q548),M548)</f>
        <v/>
      </c>
      <c r="BU548" s="34" t="str">
        <f>IF($Q548=N548,IF(COUNTIF(N548:$P548,N548)&gt;$R547,N548,$Q548),N548)</f>
        <v/>
      </c>
      <c r="BV548" s="34" t="str">
        <f>IF($Q548=O548,IF(COUNTIF(O548:$P548,O548)&gt;$R547,O548,$Q548),O548)</f>
        <v/>
      </c>
      <c r="BW548" s="34" t="str">
        <f>IF($Q548=P548,IF(COUNTIF(P548:$P548,P548)&gt;$R547,P548,$Q548),P548)</f>
        <v/>
      </c>
      <c r="BX548" t="str">
        <f>IF(BX546&gt;0,BX546,BX547)</f>
        <v/>
      </c>
    </row>
    <row r="549" spans="1:76" ht="12.75" customHeight="1" x14ac:dyDescent="0.2">
      <c r="A549" s="347">
        <v>183</v>
      </c>
      <c r="B549" s="350"/>
      <c r="C549" s="344"/>
      <c r="D549" s="176" t="s">
        <v>38</v>
      </c>
      <c r="E549" s="252"/>
      <c r="F549" s="252"/>
      <c r="G549" s="252"/>
      <c r="H549" s="252"/>
      <c r="I549" s="252"/>
      <c r="J549" s="252"/>
      <c r="K549" s="252"/>
      <c r="L549" s="252"/>
      <c r="M549" s="175"/>
      <c r="N549" s="175"/>
      <c r="O549" s="175"/>
      <c r="P549" s="175"/>
      <c r="Q549" s="183" t="str">
        <f>IF(BK549="","",BX551)</f>
        <v/>
      </c>
      <c r="R549" s="172"/>
      <c r="S549" s="341" t="str">
        <f>IF((COUNTBLANK(E549:Q549)+COUNTBLANK(E550:Q550)+COUNTBLANK(E551:Q551))/3=COUNTBLANK(E549:Q549),"","Bitte alle drei Zeilen ausfüllen")</f>
        <v/>
      </c>
      <c r="W549">
        <f t="shared" ref="W549:AH549" si="928">IF(E549=4.5,E550,0)</f>
        <v>0</v>
      </c>
      <c r="X549">
        <f t="shared" si="928"/>
        <v>0</v>
      </c>
      <c r="Y549">
        <f t="shared" si="928"/>
        <v>0</v>
      </c>
      <c r="Z549">
        <f t="shared" si="928"/>
        <v>0</v>
      </c>
      <c r="AA549">
        <f t="shared" si="928"/>
        <v>0</v>
      </c>
      <c r="AB549">
        <f t="shared" si="928"/>
        <v>0</v>
      </c>
      <c r="AC549">
        <f t="shared" si="928"/>
        <v>0</v>
      </c>
      <c r="AD549">
        <f t="shared" si="928"/>
        <v>0</v>
      </c>
      <c r="AE549">
        <f t="shared" si="928"/>
        <v>0</v>
      </c>
      <c r="AF549">
        <f t="shared" si="928"/>
        <v>0</v>
      </c>
      <c r="AG549">
        <f t="shared" si="928"/>
        <v>0</v>
      </c>
      <c r="AH549">
        <f t="shared" si="928"/>
        <v>0</v>
      </c>
      <c r="AJ549">
        <f t="shared" ref="AJ549:AU549" si="929">IF(E549=4.5,1,0)</f>
        <v>0</v>
      </c>
      <c r="AK549">
        <f t="shared" si="929"/>
        <v>0</v>
      </c>
      <c r="AL549">
        <f t="shared" si="929"/>
        <v>0</v>
      </c>
      <c r="AM549">
        <f t="shared" si="929"/>
        <v>0</v>
      </c>
      <c r="AN549">
        <f t="shared" si="929"/>
        <v>0</v>
      </c>
      <c r="AO549">
        <f t="shared" si="929"/>
        <v>0</v>
      </c>
      <c r="AP549">
        <f t="shared" si="929"/>
        <v>0</v>
      </c>
      <c r="AQ549">
        <f t="shared" si="929"/>
        <v>0</v>
      </c>
      <c r="AR549">
        <f t="shared" si="929"/>
        <v>0</v>
      </c>
      <c r="AS549">
        <f t="shared" si="929"/>
        <v>0</v>
      </c>
      <c r="AT549">
        <f t="shared" si="929"/>
        <v>0</v>
      </c>
      <c r="AU549">
        <f t="shared" si="929"/>
        <v>0</v>
      </c>
      <c r="BK549" s="340" t="str">
        <f>IF(ISNA(HLOOKUP(MAX($AY550:$BJ550),$AY550:$BJ551,2,FALSE)),"",IF(R550&gt;0,IF(COUNTIF($AY550:$BJ550,MAX($AY550:$BJ550))&gt;1,HLOOKUP(MAX($AY550:$BJ550),$AY550:$BJ551,2),HLOOKUP(MAX($AY550:$BJ550),$AY550:$BJ551,2,FALSE)),""))</f>
        <v/>
      </c>
      <c r="BL549" s="34">
        <f>IF(E551="",0,IF($Q551=E551,IF(COUNTIF(E551:$P551,E551)&gt;$R550,E549,$Q549),E549))</f>
        <v>0</v>
      </c>
      <c r="BM549" s="34">
        <f>IF(F551="",0,IF($Q551=F551,IF(COUNTIF(F551:$P551,F551)&gt;$R550,F549,$Q549),F549))</f>
        <v>0</v>
      </c>
      <c r="BN549" s="34">
        <f>IF(G551="",0,IF($Q551=G551,IF(COUNTIF(G551:$P551,G551)&gt;$R550,G549,$Q549),G549))</f>
        <v>0</v>
      </c>
      <c r="BO549" s="34">
        <f>IF(H551="",0,IF($Q551=H551,IF(COUNTIF(H551:$P551,H551)&gt;$R550,H549,$Q549),H549))</f>
        <v>0</v>
      </c>
      <c r="BP549" s="34">
        <f>IF(I551="",0,IF($Q551=I551,IF(COUNTIF(I551:$P551,I551)&gt;$R550,I549,$Q549),I549))</f>
        <v>0</v>
      </c>
      <c r="BQ549" s="34">
        <f>IF(J551="",0,IF($Q551=J551,IF(COUNTIF(J551:$P551,J551)&gt;$R550,J549,$Q549),J549))</f>
        <v>0</v>
      </c>
      <c r="BR549" s="34">
        <f>IF(K551="",0,IF($Q551=K551,IF(COUNTIF(K551:$P551,K551)&gt;$R550,K549,$Q549),K549))</f>
        <v>0</v>
      </c>
      <c r="BS549" s="34">
        <f>IF(L551="",0,IF($Q551=L551,IF(COUNTIF(L551:$P551,L551)&gt;$R550,L549,$Q549),L549))</f>
        <v>0</v>
      </c>
      <c r="BT549" s="34">
        <f>IF(M551="",0,IF($Q551=M551,IF(COUNTIF(M551:$P551,M551)&gt;$R550,M549,$Q549),M549))</f>
        <v>0</v>
      </c>
      <c r="BU549" s="34">
        <f>IF(N551="",0,IF($Q551=N551,IF(COUNTIF(N551:$P551,N551)&gt;$R550,N549,$Q549),N549))</f>
        <v>0</v>
      </c>
      <c r="BV549" s="34">
        <f>IF(O551="",0,IF($Q551=O551,IF(COUNTIF(O551:$P551,O551)&gt;$R550,O549,$Q549),O549))</f>
        <v>0</v>
      </c>
      <c r="BW549" s="34">
        <f>IF(P551="",0,IF($Q551=P551,IF(COUNTIF(P551:$P551,P551)&gt;$R550,P549,$Q549),P549))</f>
        <v>0</v>
      </c>
      <c r="BX549">
        <f>IF(P549="",IF(O549="",IF(N549="",IF(M549="",IF(L549="",IF(K549="",IF(J549="",IF(I549="",H549,I549),J549),K549),L549),M549),N549),O549),P549)</f>
        <v>0</v>
      </c>
    </row>
    <row r="550" spans="1:76" ht="12.75" customHeight="1" x14ac:dyDescent="0.2">
      <c r="A550" s="348"/>
      <c r="B550" s="351"/>
      <c r="C550" s="345"/>
      <c r="D550" s="176" t="s">
        <v>42</v>
      </c>
      <c r="E550" s="252"/>
      <c r="F550" s="252"/>
      <c r="G550" s="252"/>
      <c r="H550" s="252"/>
      <c r="I550" s="252"/>
      <c r="J550" s="252"/>
      <c r="K550" s="252"/>
      <c r="L550" s="252"/>
      <c r="M550" s="175"/>
      <c r="N550" s="175"/>
      <c r="O550" s="175"/>
      <c r="P550" s="175"/>
      <c r="Q550" s="183"/>
      <c r="R550" s="35">
        <f>IF(R549&lt;15,0,IF(R549&lt;30,1,IF(R549&lt;45,2,3)))</f>
        <v>0</v>
      </c>
      <c r="S550" s="342"/>
      <c r="AY550" t="str">
        <f t="shared" ref="AY550:BJ550" si="930">IF(AY551="","",COUNTIF($E551:$P551,AY551))</f>
        <v/>
      </c>
      <c r="AZ550" t="str">
        <f t="shared" si="930"/>
        <v/>
      </c>
      <c r="BA550" t="str">
        <f t="shared" si="930"/>
        <v/>
      </c>
      <c r="BB550" t="str">
        <f t="shared" si="930"/>
        <v/>
      </c>
      <c r="BC550" t="str">
        <f t="shared" si="930"/>
        <v/>
      </c>
      <c r="BD550" t="str">
        <f t="shared" si="930"/>
        <v/>
      </c>
      <c r="BE550" t="str">
        <f t="shared" si="930"/>
        <v/>
      </c>
      <c r="BF550" t="str">
        <f t="shared" si="930"/>
        <v/>
      </c>
      <c r="BG550" t="str">
        <f t="shared" si="930"/>
        <v/>
      </c>
      <c r="BH550" t="str">
        <f t="shared" si="930"/>
        <v/>
      </c>
      <c r="BI550" t="str">
        <f t="shared" si="930"/>
        <v/>
      </c>
      <c r="BJ550" t="str">
        <f t="shared" si="930"/>
        <v/>
      </c>
      <c r="BK550" s="340"/>
      <c r="BL550" s="34">
        <f>IF($Q551=E551,IF(COUNTIF(E551:$P551,E551)&gt;$R550,E550,$Q550),E550)</f>
        <v>0</v>
      </c>
      <c r="BM550" s="34">
        <f>IF($Q551=F551,IF(COUNTIF(F551:$P551,F551)&gt;$R550,F550,$Q550),F550)</f>
        <v>0</v>
      </c>
      <c r="BN550" s="34">
        <f>IF($Q551=G551,IF(COUNTIF(G551:$P551,G551)&gt;$R550,G550,$Q550),G550)</f>
        <v>0</v>
      </c>
      <c r="BO550" s="34">
        <f>IF($Q551=H551,IF(COUNTIF(H551:$P551,H551)&gt;$R550,H550,$Q550),H550)</f>
        <v>0</v>
      </c>
      <c r="BP550" s="34">
        <f>IF($Q551=I551,IF(COUNTIF(I551:$P551,I551)&gt;$R550,I550,$Q550),I550)</f>
        <v>0</v>
      </c>
      <c r="BQ550" s="34">
        <f>IF($Q551=J551,IF(COUNTIF(J551:$P551,J551)&gt;$R550,J550,$Q550),J550)</f>
        <v>0</v>
      </c>
      <c r="BR550" s="34">
        <f>IF($Q551=K551,IF(COUNTIF(K551:$P551,K551)&gt;$R550,K550,$Q550),K550)</f>
        <v>0</v>
      </c>
      <c r="BS550" s="34">
        <f>IF($Q551=L551,IF(COUNTIF(L551:$P551,L551)&gt;$R550,L550,$Q550),L550)</f>
        <v>0</v>
      </c>
      <c r="BT550" s="34">
        <f>IF($Q551=M551,IF(COUNTIF(M551:$P551,M551)&gt;$R550,M550,$Q550),M550)</f>
        <v>0</v>
      </c>
      <c r="BU550" s="34">
        <f>IF($Q551=N551,IF(COUNTIF(N551:$P551,N551)&gt;$R550,N550,$Q550),N550)</f>
        <v>0</v>
      </c>
      <c r="BV550" s="34">
        <f>IF($Q551=O551,IF(COUNTIF(O551:$P551,O551)&gt;$R550,O550,$Q550),O550)</f>
        <v>0</v>
      </c>
      <c r="BW550" s="34">
        <f>IF($Q551=P551,IF(COUNTIF(P551:$P551,P551)&gt;$R550,P550,$Q550),P550)</f>
        <v>0</v>
      </c>
      <c r="BX550" t="str">
        <f>IF(BX549="",IF(G549="",IF(F549="",E549,F549),G549),"")</f>
        <v/>
      </c>
    </row>
    <row r="551" spans="1:76" ht="12.75" customHeight="1" x14ac:dyDescent="0.2">
      <c r="A551" s="349"/>
      <c r="B551" s="352"/>
      <c r="C551" s="346"/>
      <c r="D551" s="177" t="s">
        <v>44</v>
      </c>
      <c r="E551" s="252" t="str">
        <f t="shared" ref="E551:P551" si="931">IF(E549&gt;0,1,"")</f>
        <v/>
      </c>
      <c r="F551" s="252" t="str">
        <f t="shared" si="931"/>
        <v/>
      </c>
      <c r="G551" s="252" t="str">
        <f t="shared" si="931"/>
        <v/>
      </c>
      <c r="H551" s="252" t="str">
        <f t="shared" si="931"/>
        <v/>
      </c>
      <c r="I551" s="252" t="str">
        <f t="shared" si="931"/>
        <v/>
      </c>
      <c r="J551" s="252" t="str">
        <f t="shared" si="931"/>
        <v/>
      </c>
      <c r="K551" s="252" t="str">
        <f t="shared" si="931"/>
        <v/>
      </c>
      <c r="L551" s="252" t="str">
        <f t="shared" si="931"/>
        <v/>
      </c>
      <c r="M551" s="175" t="str">
        <f t="shared" si="931"/>
        <v/>
      </c>
      <c r="N551" s="175" t="str">
        <f t="shared" si="931"/>
        <v/>
      </c>
      <c r="O551" s="175" t="str">
        <f t="shared" si="931"/>
        <v/>
      </c>
      <c r="P551" s="175" t="str">
        <f t="shared" si="931"/>
        <v/>
      </c>
      <c r="Q551" s="184" t="str">
        <f>IF(BK549="","",BK549)</f>
        <v/>
      </c>
      <c r="R551" s="38" t="str">
        <f>IF(BK549="","",BK549)</f>
        <v/>
      </c>
      <c r="S551" s="343"/>
      <c r="AY551" t="str">
        <f>IF(E551="","",E551)</f>
        <v/>
      </c>
      <c r="AZ551" t="str">
        <f>IF(OR(E551=F551,COUNTIF($AY551:AY551,F551)&gt;0),"",F551)</f>
        <v/>
      </c>
      <c r="BA551" t="str">
        <f>IF(OR(F551=G551,COUNTIF($AY551:AZ551,G551)&gt;0),"",G551)</f>
        <v/>
      </c>
      <c r="BB551" t="str">
        <f>IF(OR(G551=H551,COUNTIF($AY551:BA551,H551)&gt;0),"",H551)</f>
        <v/>
      </c>
      <c r="BC551" t="str">
        <f>IF(OR(H551=I551,COUNTIF($AY551:BB551,I551)&gt;0),"",I551)</f>
        <v/>
      </c>
      <c r="BD551" t="str">
        <f>IF(OR(I551=J551,COUNTIF($AY551:BC551,J551)&gt;0),"",J551)</f>
        <v/>
      </c>
      <c r="BE551" t="str">
        <f>IF(OR(J551=K551,COUNTIF($AY551:BD551,K551)&gt;0),"",K551)</f>
        <v/>
      </c>
      <c r="BF551" t="str">
        <f>IF(OR(K551=L551,COUNTIF($AY551:BE551,L551)&gt;0),"",L551)</f>
        <v/>
      </c>
      <c r="BG551" t="str">
        <f>IF(OR(L551=M551,COUNTIF($AY551:BF551,M551)&gt;0),"",M551)</f>
        <v/>
      </c>
      <c r="BH551" t="str">
        <f>IF(OR(M551=N551,COUNTIF($AY551:BG551,N551)&gt;0),"",N551)</f>
        <v/>
      </c>
      <c r="BI551" t="str">
        <f>IF(OR(N551=O551,COUNTIF($AY551:BH551,O551)&gt;0),"",O551)</f>
        <v/>
      </c>
      <c r="BJ551" t="str">
        <f>IF(OR(O551=P551,COUNTIF($AY551:BI551,P551)&gt;0),"",P551)</f>
        <v/>
      </c>
      <c r="BK551" s="340"/>
      <c r="BL551" s="34" t="str">
        <f>IF($Q551=E551,IF(COUNTIF(E551:$P551,E551)&gt;$R550,E551,$Q551),E551)</f>
        <v/>
      </c>
      <c r="BM551" s="34" t="str">
        <f>IF($Q551=F551,IF(COUNTIF(F551:$P551,F551)&gt;$R550,F551,$Q551),F551)</f>
        <v/>
      </c>
      <c r="BN551" s="34" t="str">
        <f>IF($Q551=G551,IF(COUNTIF(G551:$P551,G551)&gt;$R550,G551,$Q551),G551)</f>
        <v/>
      </c>
      <c r="BO551" s="34" t="str">
        <f>IF($Q551=H551,IF(COUNTIF(H551:$P551,H551)&gt;$R550,H551,$Q551),H551)</f>
        <v/>
      </c>
      <c r="BP551" s="34" t="str">
        <f>IF($Q551=I551,IF(COUNTIF(I551:$P551,I551)&gt;$R550,I551,$Q551),I551)</f>
        <v/>
      </c>
      <c r="BQ551" s="34" t="str">
        <f>IF($Q551=J551,IF(COUNTIF(J551:$P551,J551)&gt;$R550,J551,$Q551),J551)</f>
        <v/>
      </c>
      <c r="BR551" s="34" t="str">
        <f>IF($Q551=K551,IF(COUNTIF(K551:$P551,K551)&gt;$R550,K551,$Q551),K551)</f>
        <v/>
      </c>
      <c r="BS551" s="34" t="str">
        <f>IF($Q551=L551,IF(COUNTIF(L551:$P551,L551)&gt;$R550,L551,$Q551),L551)</f>
        <v/>
      </c>
      <c r="BT551" s="34" t="str">
        <f>IF($Q551=M551,IF(COUNTIF(M551:$P551,M551)&gt;$R550,M551,$Q551),M551)</f>
        <v/>
      </c>
      <c r="BU551" s="34" t="str">
        <f>IF($Q551=N551,IF(COUNTIF(N551:$P551,N551)&gt;$R550,N551,$Q551),N551)</f>
        <v/>
      </c>
      <c r="BV551" s="34" t="str">
        <f>IF($Q551=O551,IF(COUNTIF(O551:$P551,O551)&gt;$R550,O551,$Q551),O551)</f>
        <v/>
      </c>
      <c r="BW551" s="34" t="str">
        <f>IF($Q551=P551,IF(COUNTIF(P551:$P551,P551)&gt;$R550,P551,$Q551),P551)</f>
        <v/>
      </c>
      <c r="BX551" t="str">
        <f>IF(BX549&gt;0,BX549,BX550)</f>
        <v/>
      </c>
    </row>
    <row r="552" spans="1:76" ht="12.75" customHeight="1" x14ac:dyDescent="0.2">
      <c r="A552" s="347">
        <v>184</v>
      </c>
      <c r="B552" s="350"/>
      <c r="C552" s="344"/>
      <c r="D552" s="176" t="s">
        <v>38</v>
      </c>
      <c r="E552" s="252"/>
      <c r="F552" s="252"/>
      <c r="G552" s="252"/>
      <c r="H552" s="252"/>
      <c r="I552" s="252"/>
      <c r="J552" s="252"/>
      <c r="K552" s="252"/>
      <c r="L552" s="252"/>
      <c r="M552" s="175"/>
      <c r="N552" s="175"/>
      <c r="O552" s="175"/>
      <c r="P552" s="175"/>
      <c r="Q552" s="183" t="str">
        <f>IF(BK552="","",BX554)</f>
        <v/>
      </c>
      <c r="R552" s="172"/>
      <c r="S552" s="341" t="str">
        <f>IF((COUNTBLANK(E552:Q552)+COUNTBLANK(E553:Q553)+COUNTBLANK(E554:Q554))/3=COUNTBLANK(E552:Q552),"","Bitte alle drei Zeilen ausfüllen")</f>
        <v/>
      </c>
      <c r="W552">
        <f t="shared" ref="W552:AH552" si="932">IF(E552=4.5,E553,0)</f>
        <v>0</v>
      </c>
      <c r="X552">
        <f t="shared" si="932"/>
        <v>0</v>
      </c>
      <c r="Y552">
        <f t="shared" si="932"/>
        <v>0</v>
      </c>
      <c r="Z552">
        <f t="shared" si="932"/>
        <v>0</v>
      </c>
      <c r="AA552">
        <f t="shared" si="932"/>
        <v>0</v>
      </c>
      <c r="AB552">
        <f t="shared" si="932"/>
        <v>0</v>
      </c>
      <c r="AC552">
        <f t="shared" si="932"/>
        <v>0</v>
      </c>
      <c r="AD552">
        <f t="shared" si="932"/>
        <v>0</v>
      </c>
      <c r="AE552">
        <f t="shared" si="932"/>
        <v>0</v>
      </c>
      <c r="AF552">
        <f t="shared" si="932"/>
        <v>0</v>
      </c>
      <c r="AG552">
        <f t="shared" si="932"/>
        <v>0</v>
      </c>
      <c r="AH552">
        <f t="shared" si="932"/>
        <v>0</v>
      </c>
      <c r="AJ552">
        <f t="shared" ref="AJ552:AU552" si="933">IF(E552=4.5,1,0)</f>
        <v>0</v>
      </c>
      <c r="AK552">
        <f t="shared" si="933"/>
        <v>0</v>
      </c>
      <c r="AL552">
        <f t="shared" si="933"/>
        <v>0</v>
      </c>
      <c r="AM552">
        <f t="shared" si="933"/>
        <v>0</v>
      </c>
      <c r="AN552">
        <f t="shared" si="933"/>
        <v>0</v>
      </c>
      <c r="AO552">
        <f t="shared" si="933"/>
        <v>0</v>
      </c>
      <c r="AP552">
        <f t="shared" si="933"/>
        <v>0</v>
      </c>
      <c r="AQ552">
        <f t="shared" si="933"/>
        <v>0</v>
      </c>
      <c r="AR552">
        <f t="shared" si="933"/>
        <v>0</v>
      </c>
      <c r="AS552">
        <f t="shared" si="933"/>
        <v>0</v>
      </c>
      <c r="AT552">
        <f t="shared" si="933"/>
        <v>0</v>
      </c>
      <c r="AU552">
        <f t="shared" si="933"/>
        <v>0</v>
      </c>
      <c r="BK552" s="340" t="str">
        <f>IF(ISNA(HLOOKUP(MAX($AY553:$BJ553),$AY553:$BJ554,2,FALSE)),"",IF(R553&gt;0,IF(COUNTIF($AY553:$BJ553,MAX($AY553:$BJ553))&gt;1,HLOOKUP(MAX($AY553:$BJ553),$AY553:$BJ554,2),HLOOKUP(MAX($AY553:$BJ553),$AY553:$BJ554,2,FALSE)),""))</f>
        <v/>
      </c>
      <c r="BL552" s="34">
        <f>IF(E554="",0,IF($Q554=E554,IF(COUNTIF(E554:$P554,E554)&gt;$R553,E552,$Q552),E552))</f>
        <v>0</v>
      </c>
      <c r="BM552" s="34">
        <f>IF(F554="",0,IF($Q554=F554,IF(COUNTIF(F554:$P554,F554)&gt;$R553,F552,$Q552),F552))</f>
        <v>0</v>
      </c>
      <c r="BN552" s="34">
        <f>IF(G554="",0,IF($Q554=G554,IF(COUNTIF(G554:$P554,G554)&gt;$R553,G552,$Q552),G552))</f>
        <v>0</v>
      </c>
      <c r="BO552" s="34">
        <f>IF(H554="",0,IF($Q554=H554,IF(COUNTIF(H554:$P554,H554)&gt;$R553,H552,$Q552),H552))</f>
        <v>0</v>
      </c>
      <c r="BP552" s="34">
        <f>IF(I554="",0,IF($Q554=I554,IF(COUNTIF(I554:$P554,I554)&gt;$R553,I552,$Q552),I552))</f>
        <v>0</v>
      </c>
      <c r="BQ552" s="34">
        <f>IF(J554="",0,IF($Q554=J554,IF(COUNTIF(J554:$P554,J554)&gt;$R553,J552,$Q552),J552))</f>
        <v>0</v>
      </c>
      <c r="BR552" s="34">
        <f>IF(K554="",0,IF($Q554=K554,IF(COUNTIF(K554:$P554,K554)&gt;$R553,K552,$Q552),K552))</f>
        <v>0</v>
      </c>
      <c r="BS552" s="34">
        <f>IF(L554="",0,IF($Q554=L554,IF(COUNTIF(L554:$P554,L554)&gt;$R553,L552,$Q552),L552))</f>
        <v>0</v>
      </c>
      <c r="BT552" s="34">
        <f>IF(M554="",0,IF($Q554=M554,IF(COUNTIF(M554:$P554,M554)&gt;$R553,M552,$Q552),M552))</f>
        <v>0</v>
      </c>
      <c r="BU552" s="34">
        <f>IF(N554="",0,IF($Q554=N554,IF(COUNTIF(N554:$P554,N554)&gt;$R553,N552,$Q552),N552))</f>
        <v>0</v>
      </c>
      <c r="BV552" s="34">
        <f>IF(O554="",0,IF($Q554=O554,IF(COUNTIF(O554:$P554,O554)&gt;$R553,O552,$Q552),O552))</f>
        <v>0</v>
      </c>
      <c r="BW552" s="34">
        <f>IF(P554="",0,IF($Q554=P554,IF(COUNTIF(P554:$P554,P554)&gt;$R553,P552,$Q552),P552))</f>
        <v>0</v>
      </c>
      <c r="BX552">
        <f>IF(P552="",IF(O552="",IF(N552="",IF(M552="",IF(L552="",IF(K552="",IF(J552="",IF(I552="",H552,I552),J552),K552),L552),M552),N552),O552),P552)</f>
        <v>0</v>
      </c>
    </row>
    <row r="553" spans="1:76" ht="12.75" customHeight="1" x14ac:dyDescent="0.2">
      <c r="A553" s="348"/>
      <c r="B553" s="351"/>
      <c r="C553" s="345"/>
      <c r="D553" s="176" t="s">
        <v>42</v>
      </c>
      <c r="E553" s="252"/>
      <c r="F553" s="252"/>
      <c r="G553" s="252"/>
      <c r="H553" s="252"/>
      <c r="I553" s="252"/>
      <c r="J553" s="252"/>
      <c r="K553" s="252"/>
      <c r="L553" s="252"/>
      <c r="M553" s="175"/>
      <c r="N553" s="175"/>
      <c r="O553" s="175"/>
      <c r="P553" s="175"/>
      <c r="Q553" s="183"/>
      <c r="R553" s="35">
        <f>IF(R552&lt;15,0,IF(R552&lt;30,1,IF(R552&lt;45,2,3)))</f>
        <v>0</v>
      </c>
      <c r="S553" s="342"/>
      <c r="AY553" t="str">
        <f t="shared" ref="AY553:BJ553" si="934">IF(AY554="","",COUNTIF($E554:$P554,AY554))</f>
        <v/>
      </c>
      <c r="AZ553" t="str">
        <f t="shared" si="934"/>
        <v/>
      </c>
      <c r="BA553" t="str">
        <f t="shared" si="934"/>
        <v/>
      </c>
      <c r="BB553" t="str">
        <f t="shared" si="934"/>
        <v/>
      </c>
      <c r="BC553" t="str">
        <f t="shared" si="934"/>
        <v/>
      </c>
      <c r="BD553" t="str">
        <f t="shared" si="934"/>
        <v/>
      </c>
      <c r="BE553" t="str">
        <f t="shared" si="934"/>
        <v/>
      </c>
      <c r="BF553" t="str">
        <f t="shared" si="934"/>
        <v/>
      </c>
      <c r="BG553" t="str">
        <f t="shared" si="934"/>
        <v/>
      </c>
      <c r="BH553" t="str">
        <f t="shared" si="934"/>
        <v/>
      </c>
      <c r="BI553" t="str">
        <f t="shared" si="934"/>
        <v/>
      </c>
      <c r="BJ553" t="str">
        <f t="shared" si="934"/>
        <v/>
      </c>
      <c r="BK553" s="340"/>
      <c r="BL553" s="34">
        <f>IF($Q554=E554,IF(COUNTIF(E554:$P554,E554)&gt;$R553,E553,$Q553),E553)</f>
        <v>0</v>
      </c>
      <c r="BM553" s="34">
        <f>IF($Q554=F554,IF(COUNTIF(F554:$P554,F554)&gt;$R553,F553,$Q553),F553)</f>
        <v>0</v>
      </c>
      <c r="BN553" s="34">
        <f>IF($Q554=G554,IF(COUNTIF(G554:$P554,G554)&gt;$R553,G553,$Q553),G553)</f>
        <v>0</v>
      </c>
      <c r="BO553" s="34">
        <f>IF($Q554=H554,IF(COUNTIF(H554:$P554,H554)&gt;$R553,H553,$Q553),H553)</f>
        <v>0</v>
      </c>
      <c r="BP553" s="34">
        <f>IF($Q554=I554,IF(COUNTIF(I554:$P554,I554)&gt;$R553,I553,$Q553),I553)</f>
        <v>0</v>
      </c>
      <c r="BQ553" s="34">
        <f>IF($Q554=J554,IF(COUNTIF(J554:$P554,J554)&gt;$R553,J553,$Q553),J553)</f>
        <v>0</v>
      </c>
      <c r="BR553" s="34">
        <f>IF($Q554=K554,IF(COUNTIF(K554:$P554,K554)&gt;$R553,K553,$Q553),K553)</f>
        <v>0</v>
      </c>
      <c r="BS553" s="34">
        <f>IF($Q554=L554,IF(COUNTIF(L554:$P554,L554)&gt;$R553,L553,$Q553),L553)</f>
        <v>0</v>
      </c>
      <c r="BT553" s="34">
        <f>IF($Q554=M554,IF(COUNTIF(M554:$P554,M554)&gt;$R553,M553,$Q553),M553)</f>
        <v>0</v>
      </c>
      <c r="BU553" s="34">
        <f>IF($Q554=N554,IF(COUNTIF(N554:$P554,N554)&gt;$R553,N553,$Q553),N553)</f>
        <v>0</v>
      </c>
      <c r="BV553" s="34">
        <f>IF($Q554=O554,IF(COUNTIF(O554:$P554,O554)&gt;$R553,O553,$Q553),O553)</f>
        <v>0</v>
      </c>
      <c r="BW553" s="34">
        <f>IF($Q554=P554,IF(COUNTIF(P554:$P554,P554)&gt;$R553,P553,$Q553),P553)</f>
        <v>0</v>
      </c>
      <c r="BX553" t="str">
        <f>IF(BX552="",IF(G552="",IF(F552="",E552,F552),G552),"")</f>
        <v/>
      </c>
    </row>
    <row r="554" spans="1:76" ht="12.75" customHeight="1" x14ac:dyDescent="0.2">
      <c r="A554" s="349"/>
      <c r="B554" s="352"/>
      <c r="C554" s="346"/>
      <c r="D554" s="177" t="s">
        <v>44</v>
      </c>
      <c r="E554" s="252" t="str">
        <f t="shared" ref="E554:P554" si="935">IF(E552&gt;0,1,"")</f>
        <v/>
      </c>
      <c r="F554" s="252" t="str">
        <f t="shared" si="935"/>
        <v/>
      </c>
      <c r="G554" s="252" t="str">
        <f t="shared" si="935"/>
        <v/>
      </c>
      <c r="H554" s="252" t="str">
        <f t="shared" si="935"/>
        <v/>
      </c>
      <c r="I554" s="252" t="str">
        <f t="shared" si="935"/>
        <v/>
      </c>
      <c r="J554" s="252" t="str">
        <f t="shared" si="935"/>
        <v/>
      </c>
      <c r="K554" s="252" t="str">
        <f t="shared" si="935"/>
        <v/>
      </c>
      <c r="L554" s="252" t="str">
        <f t="shared" si="935"/>
        <v/>
      </c>
      <c r="M554" s="175" t="str">
        <f t="shared" si="935"/>
        <v/>
      </c>
      <c r="N554" s="175" t="str">
        <f t="shared" si="935"/>
        <v/>
      </c>
      <c r="O554" s="175" t="str">
        <f t="shared" si="935"/>
        <v/>
      </c>
      <c r="P554" s="175" t="str">
        <f t="shared" si="935"/>
        <v/>
      </c>
      <c r="Q554" s="184" t="str">
        <f>IF(BK552="","",BK552)</f>
        <v/>
      </c>
      <c r="R554" s="38" t="str">
        <f>IF(BK552="","",BK552)</f>
        <v/>
      </c>
      <c r="S554" s="343"/>
      <c r="AY554" t="str">
        <f>IF(E554="","",E554)</f>
        <v/>
      </c>
      <c r="AZ554" t="str">
        <f>IF(OR(E554=F554,COUNTIF($AY554:AY554,F554)&gt;0),"",F554)</f>
        <v/>
      </c>
      <c r="BA554" t="str">
        <f>IF(OR(F554=G554,COUNTIF($AY554:AZ554,G554)&gt;0),"",G554)</f>
        <v/>
      </c>
      <c r="BB554" t="str">
        <f>IF(OR(G554=H554,COUNTIF($AY554:BA554,H554)&gt;0),"",H554)</f>
        <v/>
      </c>
      <c r="BC554" t="str">
        <f>IF(OR(H554=I554,COUNTIF($AY554:BB554,I554)&gt;0),"",I554)</f>
        <v/>
      </c>
      <c r="BD554" t="str">
        <f>IF(OR(I554=J554,COUNTIF($AY554:BC554,J554)&gt;0),"",J554)</f>
        <v/>
      </c>
      <c r="BE554" t="str">
        <f>IF(OR(J554=K554,COUNTIF($AY554:BD554,K554)&gt;0),"",K554)</f>
        <v/>
      </c>
      <c r="BF554" t="str">
        <f>IF(OR(K554=L554,COUNTIF($AY554:BE554,L554)&gt;0),"",L554)</f>
        <v/>
      </c>
      <c r="BG554" t="str">
        <f>IF(OR(L554=M554,COUNTIF($AY554:BF554,M554)&gt;0),"",M554)</f>
        <v/>
      </c>
      <c r="BH554" t="str">
        <f>IF(OR(M554=N554,COUNTIF($AY554:BG554,N554)&gt;0),"",N554)</f>
        <v/>
      </c>
      <c r="BI554" t="str">
        <f>IF(OR(N554=O554,COUNTIF($AY554:BH554,O554)&gt;0),"",O554)</f>
        <v/>
      </c>
      <c r="BJ554" t="str">
        <f>IF(OR(O554=P554,COUNTIF($AY554:BI554,P554)&gt;0),"",P554)</f>
        <v/>
      </c>
      <c r="BK554" s="340"/>
      <c r="BL554" s="34" t="str">
        <f>IF($Q554=E554,IF(COUNTIF(E554:$P554,E554)&gt;$R553,E554,$Q554),E554)</f>
        <v/>
      </c>
      <c r="BM554" s="34" t="str">
        <f>IF($Q554=F554,IF(COUNTIF(F554:$P554,F554)&gt;$R553,F554,$Q554),F554)</f>
        <v/>
      </c>
      <c r="BN554" s="34" t="str">
        <f>IF($Q554=G554,IF(COUNTIF(G554:$P554,G554)&gt;$R553,G554,$Q554),G554)</f>
        <v/>
      </c>
      <c r="BO554" s="34" t="str">
        <f>IF($Q554=H554,IF(COUNTIF(H554:$P554,H554)&gt;$R553,H554,$Q554),H554)</f>
        <v/>
      </c>
      <c r="BP554" s="34" t="str">
        <f>IF($Q554=I554,IF(COUNTIF(I554:$P554,I554)&gt;$R553,I554,$Q554),I554)</f>
        <v/>
      </c>
      <c r="BQ554" s="34" t="str">
        <f>IF($Q554=J554,IF(COUNTIF(J554:$P554,J554)&gt;$R553,J554,$Q554),J554)</f>
        <v/>
      </c>
      <c r="BR554" s="34" t="str">
        <f>IF($Q554=K554,IF(COUNTIF(K554:$P554,K554)&gt;$R553,K554,$Q554),K554)</f>
        <v/>
      </c>
      <c r="BS554" s="34" t="str">
        <f>IF($Q554=L554,IF(COUNTIF(L554:$P554,L554)&gt;$R553,L554,$Q554),L554)</f>
        <v/>
      </c>
      <c r="BT554" s="34" t="str">
        <f>IF($Q554=M554,IF(COUNTIF(M554:$P554,M554)&gt;$R553,M554,$Q554),M554)</f>
        <v/>
      </c>
      <c r="BU554" s="34" t="str">
        <f>IF($Q554=N554,IF(COUNTIF(N554:$P554,N554)&gt;$R553,N554,$Q554),N554)</f>
        <v/>
      </c>
      <c r="BV554" s="34" t="str">
        <f>IF($Q554=O554,IF(COUNTIF(O554:$P554,O554)&gt;$R553,O554,$Q554),O554)</f>
        <v/>
      </c>
      <c r="BW554" s="34" t="str">
        <f>IF($Q554=P554,IF(COUNTIF(P554:$P554,P554)&gt;$R553,P554,$Q554),P554)</f>
        <v/>
      </c>
      <c r="BX554" t="str">
        <f>IF(BX552&gt;0,BX552,BX553)</f>
        <v/>
      </c>
    </row>
    <row r="555" spans="1:76" ht="12.75" customHeight="1" x14ac:dyDescent="0.2">
      <c r="A555" s="347">
        <v>185</v>
      </c>
      <c r="B555" s="350"/>
      <c r="C555" s="344"/>
      <c r="D555" s="176" t="s">
        <v>38</v>
      </c>
      <c r="E555" s="252"/>
      <c r="F555" s="252"/>
      <c r="G555" s="252"/>
      <c r="H555" s="252"/>
      <c r="I555" s="252"/>
      <c r="J555" s="252"/>
      <c r="K555" s="252"/>
      <c r="L555" s="252"/>
      <c r="M555" s="175"/>
      <c r="N555" s="175"/>
      <c r="O555" s="175"/>
      <c r="P555" s="175"/>
      <c r="Q555" s="183" t="str">
        <f>IF(BK555="","",BX557)</f>
        <v/>
      </c>
      <c r="R555" s="172"/>
      <c r="S555" s="341" t="str">
        <f>IF((COUNTBLANK(E555:Q555)+COUNTBLANK(E556:Q556)+COUNTBLANK(E557:Q557))/3=COUNTBLANK(E555:Q555),"","Bitte alle drei Zeilen ausfüllen")</f>
        <v/>
      </c>
      <c r="W555">
        <f t="shared" ref="W555:AH555" si="936">IF(E555=4.5,E556,0)</f>
        <v>0</v>
      </c>
      <c r="X555">
        <f t="shared" si="936"/>
        <v>0</v>
      </c>
      <c r="Y555">
        <f t="shared" si="936"/>
        <v>0</v>
      </c>
      <c r="Z555">
        <f t="shared" si="936"/>
        <v>0</v>
      </c>
      <c r="AA555">
        <f t="shared" si="936"/>
        <v>0</v>
      </c>
      <c r="AB555">
        <f t="shared" si="936"/>
        <v>0</v>
      </c>
      <c r="AC555">
        <f t="shared" si="936"/>
        <v>0</v>
      </c>
      <c r="AD555">
        <f t="shared" si="936"/>
        <v>0</v>
      </c>
      <c r="AE555">
        <f t="shared" si="936"/>
        <v>0</v>
      </c>
      <c r="AF555">
        <f t="shared" si="936"/>
        <v>0</v>
      </c>
      <c r="AG555">
        <f t="shared" si="936"/>
        <v>0</v>
      </c>
      <c r="AH555">
        <f t="shared" si="936"/>
        <v>0</v>
      </c>
      <c r="AJ555">
        <f t="shared" ref="AJ555:AU555" si="937">IF(E555=4.5,1,0)</f>
        <v>0</v>
      </c>
      <c r="AK555">
        <f t="shared" si="937"/>
        <v>0</v>
      </c>
      <c r="AL555">
        <f t="shared" si="937"/>
        <v>0</v>
      </c>
      <c r="AM555">
        <f t="shared" si="937"/>
        <v>0</v>
      </c>
      <c r="AN555">
        <f t="shared" si="937"/>
        <v>0</v>
      </c>
      <c r="AO555">
        <f t="shared" si="937"/>
        <v>0</v>
      </c>
      <c r="AP555">
        <f t="shared" si="937"/>
        <v>0</v>
      </c>
      <c r="AQ555">
        <f t="shared" si="937"/>
        <v>0</v>
      </c>
      <c r="AR555">
        <f t="shared" si="937"/>
        <v>0</v>
      </c>
      <c r="AS555">
        <f t="shared" si="937"/>
        <v>0</v>
      </c>
      <c r="AT555">
        <f t="shared" si="937"/>
        <v>0</v>
      </c>
      <c r="AU555">
        <f t="shared" si="937"/>
        <v>0</v>
      </c>
      <c r="BK555" s="340" t="str">
        <f>IF(ISNA(HLOOKUP(MAX($AY556:$BJ556),$AY556:$BJ557,2,FALSE)),"",IF(R556&gt;0,IF(COUNTIF($AY556:$BJ556,MAX($AY556:$BJ556))&gt;1,HLOOKUP(MAX($AY556:$BJ556),$AY556:$BJ557,2),HLOOKUP(MAX($AY556:$BJ556),$AY556:$BJ557,2,FALSE)),""))</f>
        <v/>
      </c>
      <c r="BL555" s="34">
        <f>IF(E557="",0,IF($Q557=E557,IF(COUNTIF(E557:$P557,E557)&gt;$R556,E555,$Q555),E555))</f>
        <v>0</v>
      </c>
      <c r="BM555" s="34">
        <f>IF(F557="",0,IF($Q557=F557,IF(COUNTIF(F557:$P557,F557)&gt;$R556,F555,$Q555),F555))</f>
        <v>0</v>
      </c>
      <c r="BN555" s="34">
        <f>IF(G557="",0,IF($Q557=G557,IF(COUNTIF(G557:$P557,G557)&gt;$R556,G555,$Q555),G555))</f>
        <v>0</v>
      </c>
      <c r="BO555" s="34">
        <f>IF(H557="",0,IF($Q557=H557,IF(COUNTIF(H557:$P557,H557)&gt;$R556,H555,$Q555),H555))</f>
        <v>0</v>
      </c>
      <c r="BP555" s="34">
        <f>IF(I557="",0,IF($Q557=I557,IF(COUNTIF(I557:$P557,I557)&gt;$R556,I555,$Q555),I555))</f>
        <v>0</v>
      </c>
      <c r="BQ555" s="34">
        <f>IF(J557="",0,IF($Q557=J557,IF(COUNTIF(J557:$P557,J557)&gt;$R556,J555,$Q555),J555))</f>
        <v>0</v>
      </c>
      <c r="BR555" s="34">
        <f>IF(K557="",0,IF($Q557=K557,IF(COUNTIF(K557:$P557,K557)&gt;$R556,K555,$Q555),K555))</f>
        <v>0</v>
      </c>
      <c r="BS555" s="34">
        <f>IF(L557="",0,IF($Q557=L557,IF(COUNTIF(L557:$P557,L557)&gt;$R556,L555,$Q555),L555))</f>
        <v>0</v>
      </c>
      <c r="BT555" s="34">
        <f>IF(M557="",0,IF($Q557=M557,IF(COUNTIF(M557:$P557,M557)&gt;$R556,M555,$Q555),M555))</f>
        <v>0</v>
      </c>
      <c r="BU555" s="34">
        <f>IF(N557="",0,IF($Q557=N557,IF(COUNTIF(N557:$P557,N557)&gt;$R556,N555,$Q555),N555))</f>
        <v>0</v>
      </c>
      <c r="BV555" s="34">
        <f>IF(O557="",0,IF($Q557=O557,IF(COUNTIF(O557:$P557,O557)&gt;$R556,O555,$Q555),O555))</f>
        <v>0</v>
      </c>
      <c r="BW555" s="34">
        <f>IF(P557="",0,IF($Q557=P557,IF(COUNTIF(P557:$P557,P557)&gt;$R556,P555,$Q555),P555))</f>
        <v>0</v>
      </c>
      <c r="BX555">
        <f>IF(P555="",IF(O555="",IF(N555="",IF(M555="",IF(L555="",IF(K555="",IF(J555="",IF(I555="",H555,I555),J555),K555),L555),M555),N555),O555),P555)</f>
        <v>0</v>
      </c>
    </row>
    <row r="556" spans="1:76" ht="12.75" customHeight="1" x14ac:dyDescent="0.2">
      <c r="A556" s="348"/>
      <c r="B556" s="351"/>
      <c r="C556" s="345"/>
      <c r="D556" s="176" t="s">
        <v>42</v>
      </c>
      <c r="E556" s="252"/>
      <c r="F556" s="252"/>
      <c r="G556" s="252"/>
      <c r="H556" s="252"/>
      <c r="I556" s="252"/>
      <c r="J556" s="252"/>
      <c r="K556" s="252"/>
      <c r="L556" s="252"/>
      <c r="M556" s="175"/>
      <c r="N556" s="175"/>
      <c r="O556" s="175"/>
      <c r="P556" s="175"/>
      <c r="Q556" s="183"/>
      <c r="R556" s="35">
        <f>IF(R555&lt;15,0,IF(R555&lt;30,1,IF(R555&lt;45,2,3)))</f>
        <v>0</v>
      </c>
      <c r="S556" s="342"/>
      <c r="AY556" t="str">
        <f t="shared" ref="AY556:BJ556" si="938">IF(AY557="","",COUNTIF($E557:$P557,AY557))</f>
        <v/>
      </c>
      <c r="AZ556" t="str">
        <f t="shared" si="938"/>
        <v/>
      </c>
      <c r="BA556" t="str">
        <f t="shared" si="938"/>
        <v/>
      </c>
      <c r="BB556" t="str">
        <f t="shared" si="938"/>
        <v/>
      </c>
      <c r="BC556" t="str">
        <f t="shared" si="938"/>
        <v/>
      </c>
      <c r="BD556" t="str">
        <f t="shared" si="938"/>
        <v/>
      </c>
      <c r="BE556" t="str">
        <f t="shared" si="938"/>
        <v/>
      </c>
      <c r="BF556" t="str">
        <f t="shared" si="938"/>
        <v/>
      </c>
      <c r="BG556" t="str">
        <f t="shared" si="938"/>
        <v/>
      </c>
      <c r="BH556" t="str">
        <f t="shared" si="938"/>
        <v/>
      </c>
      <c r="BI556" t="str">
        <f t="shared" si="938"/>
        <v/>
      </c>
      <c r="BJ556" t="str">
        <f t="shared" si="938"/>
        <v/>
      </c>
      <c r="BK556" s="340"/>
      <c r="BL556" s="34">
        <f>IF($Q557=E557,IF(COUNTIF(E557:$P557,E557)&gt;$R556,E556,$Q556),E556)</f>
        <v>0</v>
      </c>
      <c r="BM556" s="34">
        <f>IF($Q557=F557,IF(COUNTIF(F557:$P557,F557)&gt;$R556,F556,$Q556),F556)</f>
        <v>0</v>
      </c>
      <c r="BN556" s="34">
        <f>IF($Q557=G557,IF(COUNTIF(G557:$P557,G557)&gt;$R556,G556,$Q556),G556)</f>
        <v>0</v>
      </c>
      <c r="BO556" s="34">
        <f>IF($Q557=H557,IF(COUNTIF(H557:$P557,H557)&gt;$R556,H556,$Q556),H556)</f>
        <v>0</v>
      </c>
      <c r="BP556" s="34">
        <f>IF($Q557=I557,IF(COUNTIF(I557:$P557,I557)&gt;$R556,I556,$Q556),I556)</f>
        <v>0</v>
      </c>
      <c r="BQ556" s="34">
        <f>IF($Q557=J557,IF(COUNTIF(J557:$P557,J557)&gt;$R556,J556,$Q556),J556)</f>
        <v>0</v>
      </c>
      <c r="BR556" s="34">
        <f>IF($Q557=K557,IF(COUNTIF(K557:$P557,K557)&gt;$R556,K556,$Q556),K556)</f>
        <v>0</v>
      </c>
      <c r="BS556" s="34">
        <f>IF($Q557=L557,IF(COUNTIF(L557:$P557,L557)&gt;$R556,L556,$Q556),L556)</f>
        <v>0</v>
      </c>
      <c r="BT556" s="34">
        <f>IF($Q557=M557,IF(COUNTIF(M557:$P557,M557)&gt;$R556,M556,$Q556),M556)</f>
        <v>0</v>
      </c>
      <c r="BU556" s="34">
        <f>IF($Q557=N557,IF(COUNTIF(N557:$P557,N557)&gt;$R556,N556,$Q556),N556)</f>
        <v>0</v>
      </c>
      <c r="BV556" s="34">
        <f>IF($Q557=O557,IF(COUNTIF(O557:$P557,O557)&gt;$R556,O556,$Q556),O556)</f>
        <v>0</v>
      </c>
      <c r="BW556" s="34">
        <f>IF($Q557=P557,IF(COUNTIF(P557:$P557,P557)&gt;$R556,P556,$Q556),P556)</f>
        <v>0</v>
      </c>
      <c r="BX556" t="str">
        <f>IF(BX555="",IF(G555="",IF(F555="",E555,F555),G555),"")</f>
        <v/>
      </c>
    </row>
    <row r="557" spans="1:76" ht="12.75" customHeight="1" x14ac:dyDescent="0.2">
      <c r="A557" s="349"/>
      <c r="B557" s="352"/>
      <c r="C557" s="346"/>
      <c r="D557" s="177" t="s">
        <v>44</v>
      </c>
      <c r="E557" s="252" t="str">
        <f t="shared" ref="E557:P557" si="939">IF(E555&gt;0,1,"")</f>
        <v/>
      </c>
      <c r="F557" s="252" t="str">
        <f t="shared" si="939"/>
        <v/>
      </c>
      <c r="G557" s="252" t="str">
        <f t="shared" si="939"/>
        <v/>
      </c>
      <c r="H557" s="252" t="str">
        <f t="shared" si="939"/>
        <v/>
      </c>
      <c r="I557" s="252" t="str">
        <f t="shared" si="939"/>
        <v/>
      </c>
      <c r="J557" s="252" t="str">
        <f t="shared" si="939"/>
        <v/>
      </c>
      <c r="K557" s="252" t="str">
        <f t="shared" si="939"/>
        <v/>
      </c>
      <c r="L557" s="252" t="str">
        <f t="shared" si="939"/>
        <v/>
      </c>
      <c r="M557" s="175" t="str">
        <f t="shared" si="939"/>
        <v/>
      </c>
      <c r="N557" s="175" t="str">
        <f t="shared" si="939"/>
        <v/>
      </c>
      <c r="O557" s="175" t="str">
        <f t="shared" si="939"/>
        <v/>
      </c>
      <c r="P557" s="175" t="str">
        <f t="shared" si="939"/>
        <v/>
      </c>
      <c r="Q557" s="184" t="str">
        <f>IF(BK555="","",BK555)</f>
        <v/>
      </c>
      <c r="R557" s="38" t="str">
        <f>IF(BK555="","",BK555)</f>
        <v/>
      </c>
      <c r="S557" s="343"/>
      <c r="AY557" t="str">
        <f>IF(E557="","",E557)</f>
        <v/>
      </c>
      <c r="AZ557" t="str">
        <f>IF(OR(E557=F557,COUNTIF($AY557:AY557,F557)&gt;0),"",F557)</f>
        <v/>
      </c>
      <c r="BA557" t="str">
        <f>IF(OR(F557=G557,COUNTIF($AY557:AZ557,G557)&gt;0),"",G557)</f>
        <v/>
      </c>
      <c r="BB557" t="str">
        <f>IF(OR(G557=H557,COUNTIF($AY557:BA557,H557)&gt;0),"",H557)</f>
        <v/>
      </c>
      <c r="BC557" t="str">
        <f>IF(OR(H557=I557,COUNTIF($AY557:BB557,I557)&gt;0),"",I557)</f>
        <v/>
      </c>
      <c r="BD557" t="str">
        <f>IF(OR(I557=J557,COUNTIF($AY557:BC557,J557)&gt;0),"",J557)</f>
        <v/>
      </c>
      <c r="BE557" t="str">
        <f>IF(OR(J557=K557,COUNTIF($AY557:BD557,K557)&gt;0),"",K557)</f>
        <v/>
      </c>
      <c r="BF557" t="str">
        <f>IF(OR(K557=L557,COUNTIF($AY557:BE557,L557)&gt;0),"",L557)</f>
        <v/>
      </c>
      <c r="BG557" t="str">
        <f>IF(OR(L557=M557,COUNTIF($AY557:BF557,M557)&gt;0),"",M557)</f>
        <v/>
      </c>
      <c r="BH557" t="str">
        <f>IF(OR(M557=N557,COUNTIF($AY557:BG557,N557)&gt;0),"",N557)</f>
        <v/>
      </c>
      <c r="BI557" t="str">
        <f>IF(OR(N557=O557,COUNTIF($AY557:BH557,O557)&gt;0),"",O557)</f>
        <v/>
      </c>
      <c r="BJ557" t="str">
        <f>IF(OR(O557=P557,COUNTIF($AY557:BI557,P557)&gt;0),"",P557)</f>
        <v/>
      </c>
      <c r="BK557" s="340"/>
      <c r="BL557" s="34" t="str">
        <f>IF($Q557=E557,IF(COUNTIF(E557:$P557,E557)&gt;$R556,E557,$Q557),E557)</f>
        <v/>
      </c>
      <c r="BM557" s="34" t="str">
        <f>IF($Q557=F557,IF(COUNTIF(F557:$P557,F557)&gt;$R556,F557,$Q557),F557)</f>
        <v/>
      </c>
      <c r="BN557" s="34" t="str">
        <f>IF($Q557=G557,IF(COUNTIF(G557:$P557,G557)&gt;$R556,G557,$Q557),G557)</f>
        <v/>
      </c>
      <c r="BO557" s="34" t="str">
        <f>IF($Q557=H557,IF(COUNTIF(H557:$P557,H557)&gt;$R556,H557,$Q557),H557)</f>
        <v/>
      </c>
      <c r="BP557" s="34" t="str">
        <f>IF($Q557=I557,IF(COUNTIF(I557:$P557,I557)&gt;$R556,I557,$Q557),I557)</f>
        <v/>
      </c>
      <c r="BQ557" s="34" t="str">
        <f>IF($Q557=J557,IF(COUNTIF(J557:$P557,J557)&gt;$R556,J557,$Q557),J557)</f>
        <v/>
      </c>
      <c r="BR557" s="34" t="str">
        <f>IF($Q557=K557,IF(COUNTIF(K557:$P557,K557)&gt;$R556,K557,$Q557),K557)</f>
        <v/>
      </c>
      <c r="BS557" s="34" t="str">
        <f>IF($Q557=L557,IF(COUNTIF(L557:$P557,L557)&gt;$R556,L557,$Q557),L557)</f>
        <v/>
      </c>
      <c r="BT557" s="34" t="str">
        <f>IF($Q557=M557,IF(COUNTIF(M557:$P557,M557)&gt;$R556,M557,$Q557),M557)</f>
        <v/>
      </c>
      <c r="BU557" s="34" t="str">
        <f>IF($Q557=N557,IF(COUNTIF(N557:$P557,N557)&gt;$R556,N557,$Q557),N557)</f>
        <v/>
      </c>
      <c r="BV557" s="34" t="str">
        <f>IF($Q557=O557,IF(COUNTIF(O557:$P557,O557)&gt;$R556,O557,$Q557),O557)</f>
        <v/>
      </c>
      <c r="BW557" s="34" t="str">
        <f>IF($Q557=P557,IF(COUNTIF(P557:$P557,P557)&gt;$R556,P557,$Q557),P557)</f>
        <v/>
      </c>
      <c r="BX557" t="str">
        <f>IF(BX555&gt;0,BX555,BX556)</f>
        <v/>
      </c>
    </row>
    <row r="558" spans="1:76" ht="12.75" customHeight="1" x14ac:dyDescent="0.2">
      <c r="A558" s="347">
        <v>186</v>
      </c>
      <c r="B558" s="350"/>
      <c r="C558" s="344"/>
      <c r="D558" s="176" t="s">
        <v>38</v>
      </c>
      <c r="E558" s="252"/>
      <c r="F558" s="252"/>
      <c r="G558" s="252"/>
      <c r="H558" s="252"/>
      <c r="I558" s="252"/>
      <c r="J558" s="252"/>
      <c r="K558" s="252"/>
      <c r="L558" s="252"/>
      <c r="M558" s="175"/>
      <c r="N558" s="175"/>
      <c r="O558" s="175"/>
      <c r="P558" s="175"/>
      <c r="Q558" s="183" t="str">
        <f>IF(BK558="","",BX560)</f>
        <v/>
      </c>
      <c r="R558" s="172"/>
      <c r="S558" s="341" t="str">
        <f>IF((COUNTBLANK(E558:Q558)+COUNTBLANK(E559:Q559)+COUNTBLANK(E560:Q560))/3=COUNTBLANK(E558:Q558),"","Bitte alle drei Zeilen ausfüllen")</f>
        <v/>
      </c>
      <c r="W558">
        <f t="shared" ref="W558:AH558" si="940">IF(E558=4.5,E559,0)</f>
        <v>0</v>
      </c>
      <c r="X558">
        <f t="shared" si="940"/>
        <v>0</v>
      </c>
      <c r="Y558">
        <f t="shared" si="940"/>
        <v>0</v>
      </c>
      <c r="Z558">
        <f t="shared" si="940"/>
        <v>0</v>
      </c>
      <c r="AA558">
        <f t="shared" si="940"/>
        <v>0</v>
      </c>
      <c r="AB558">
        <f t="shared" si="940"/>
        <v>0</v>
      </c>
      <c r="AC558">
        <f t="shared" si="940"/>
        <v>0</v>
      </c>
      <c r="AD558">
        <f t="shared" si="940"/>
        <v>0</v>
      </c>
      <c r="AE558">
        <f t="shared" si="940"/>
        <v>0</v>
      </c>
      <c r="AF558">
        <f t="shared" si="940"/>
        <v>0</v>
      </c>
      <c r="AG558">
        <f t="shared" si="940"/>
        <v>0</v>
      </c>
      <c r="AH558">
        <f t="shared" si="940"/>
        <v>0</v>
      </c>
      <c r="AJ558">
        <f t="shared" ref="AJ558:AU558" si="941">IF(E558=4.5,1,0)</f>
        <v>0</v>
      </c>
      <c r="AK558">
        <f t="shared" si="941"/>
        <v>0</v>
      </c>
      <c r="AL558">
        <f t="shared" si="941"/>
        <v>0</v>
      </c>
      <c r="AM558">
        <f t="shared" si="941"/>
        <v>0</v>
      </c>
      <c r="AN558">
        <f t="shared" si="941"/>
        <v>0</v>
      </c>
      <c r="AO558">
        <f t="shared" si="941"/>
        <v>0</v>
      </c>
      <c r="AP558">
        <f t="shared" si="941"/>
        <v>0</v>
      </c>
      <c r="AQ558">
        <f t="shared" si="941"/>
        <v>0</v>
      </c>
      <c r="AR558">
        <f t="shared" si="941"/>
        <v>0</v>
      </c>
      <c r="AS558">
        <f t="shared" si="941"/>
        <v>0</v>
      </c>
      <c r="AT558">
        <f t="shared" si="941"/>
        <v>0</v>
      </c>
      <c r="AU558">
        <f t="shared" si="941"/>
        <v>0</v>
      </c>
      <c r="BK558" s="340" t="str">
        <f>IF(ISNA(HLOOKUP(MAX($AY559:$BJ559),$AY559:$BJ560,2,FALSE)),"",IF(R559&gt;0,IF(COUNTIF($AY559:$BJ559,MAX($AY559:$BJ559))&gt;1,HLOOKUP(MAX($AY559:$BJ559),$AY559:$BJ560,2),HLOOKUP(MAX($AY559:$BJ559),$AY559:$BJ560,2,FALSE)),""))</f>
        <v/>
      </c>
      <c r="BL558" s="34">
        <f>IF(E560="",0,IF($Q560=E560,IF(COUNTIF(E560:$P560,E560)&gt;$R559,E558,$Q558),E558))</f>
        <v>0</v>
      </c>
      <c r="BM558" s="34">
        <f>IF(F560="",0,IF($Q560=F560,IF(COUNTIF(F560:$P560,F560)&gt;$R559,F558,$Q558),F558))</f>
        <v>0</v>
      </c>
      <c r="BN558" s="34">
        <f>IF(G560="",0,IF($Q560=G560,IF(COUNTIF(G560:$P560,G560)&gt;$R559,G558,$Q558),G558))</f>
        <v>0</v>
      </c>
      <c r="BO558" s="34">
        <f>IF(H560="",0,IF($Q560=H560,IF(COUNTIF(H560:$P560,H560)&gt;$R559,H558,$Q558),H558))</f>
        <v>0</v>
      </c>
      <c r="BP558" s="34">
        <f>IF(I560="",0,IF($Q560=I560,IF(COUNTIF(I560:$P560,I560)&gt;$R559,I558,$Q558),I558))</f>
        <v>0</v>
      </c>
      <c r="BQ558" s="34">
        <f>IF(J560="",0,IF($Q560=J560,IF(COUNTIF(J560:$P560,J560)&gt;$R559,J558,$Q558),J558))</f>
        <v>0</v>
      </c>
      <c r="BR558" s="34">
        <f>IF(K560="",0,IF($Q560=K560,IF(COUNTIF(K560:$P560,K560)&gt;$R559,K558,$Q558),K558))</f>
        <v>0</v>
      </c>
      <c r="BS558" s="34">
        <f>IF(L560="",0,IF($Q560=L560,IF(COUNTIF(L560:$P560,L560)&gt;$R559,L558,$Q558),L558))</f>
        <v>0</v>
      </c>
      <c r="BT558" s="34">
        <f>IF(M560="",0,IF($Q560=M560,IF(COUNTIF(M560:$P560,M560)&gt;$R559,M558,$Q558),M558))</f>
        <v>0</v>
      </c>
      <c r="BU558" s="34">
        <f>IF(N560="",0,IF($Q560=N560,IF(COUNTIF(N560:$P560,N560)&gt;$R559,N558,$Q558),N558))</f>
        <v>0</v>
      </c>
      <c r="BV558" s="34">
        <f>IF(O560="",0,IF($Q560=O560,IF(COUNTIF(O560:$P560,O560)&gt;$R559,O558,$Q558),O558))</f>
        <v>0</v>
      </c>
      <c r="BW558" s="34">
        <f>IF(P560="",0,IF($Q560=P560,IF(COUNTIF(P560:$P560,P560)&gt;$R559,P558,$Q558),P558))</f>
        <v>0</v>
      </c>
      <c r="BX558">
        <f>IF(P558="",IF(O558="",IF(N558="",IF(M558="",IF(L558="",IF(K558="",IF(J558="",IF(I558="",H558,I558),J558),K558),L558),M558),N558),O558),P558)</f>
        <v>0</v>
      </c>
    </row>
    <row r="559" spans="1:76" ht="12.75" customHeight="1" x14ac:dyDescent="0.2">
      <c r="A559" s="348"/>
      <c r="B559" s="351"/>
      <c r="C559" s="345"/>
      <c r="D559" s="176" t="s">
        <v>42</v>
      </c>
      <c r="E559" s="252"/>
      <c r="F559" s="252"/>
      <c r="G559" s="252"/>
      <c r="H559" s="252"/>
      <c r="I559" s="252"/>
      <c r="J559" s="252"/>
      <c r="K559" s="252"/>
      <c r="L559" s="252"/>
      <c r="M559" s="175"/>
      <c r="N559" s="175"/>
      <c r="O559" s="175"/>
      <c r="P559" s="175"/>
      <c r="Q559" s="183"/>
      <c r="R559" s="35">
        <f>IF(R558&lt;15,0,IF(R558&lt;30,1,IF(R558&lt;45,2,3)))</f>
        <v>0</v>
      </c>
      <c r="S559" s="342"/>
      <c r="AY559" t="str">
        <f t="shared" ref="AY559:BJ559" si="942">IF(AY560="","",COUNTIF($E560:$P560,AY560))</f>
        <v/>
      </c>
      <c r="AZ559" t="str">
        <f t="shared" si="942"/>
        <v/>
      </c>
      <c r="BA559" t="str">
        <f t="shared" si="942"/>
        <v/>
      </c>
      <c r="BB559" t="str">
        <f t="shared" si="942"/>
        <v/>
      </c>
      <c r="BC559" t="str">
        <f t="shared" si="942"/>
        <v/>
      </c>
      <c r="BD559" t="str">
        <f t="shared" si="942"/>
        <v/>
      </c>
      <c r="BE559" t="str">
        <f t="shared" si="942"/>
        <v/>
      </c>
      <c r="BF559" t="str">
        <f t="shared" si="942"/>
        <v/>
      </c>
      <c r="BG559" t="str">
        <f t="shared" si="942"/>
        <v/>
      </c>
      <c r="BH559" t="str">
        <f t="shared" si="942"/>
        <v/>
      </c>
      <c r="BI559" t="str">
        <f t="shared" si="942"/>
        <v/>
      </c>
      <c r="BJ559" t="str">
        <f t="shared" si="942"/>
        <v/>
      </c>
      <c r="BK559" s="340"/>
      <c r="BL559" s="34">
        <f>IF($Q560=E560,IF(COUNTIF(E560:$P560,E560)&gt;$R559,E559,$Q559),E559)</f>
        <v>0</v>
      </c>
      <c r="BM559" s="34">
        <f>IF($Q560=F560,IF(COUNTIF(F560:$P560,F560)&gt;$R559,F559,$Q559),F559)</f>
        <v>0</v>
      </c>
      <c r="BN559" s="34">
        <f>IF($Q560=G560,IF(COUNTIF(G560:$P560,G560)&gt;$R559,G559,$Q559),G559)</f>
        <v>0</v>
      </c>
      <c r="BO559" s="34">
        <f>IF($Q560=H560,IF(COUNTIF(H560:$P560,H560)&gt;$R559,H559,$Q559),H559)</f>
        <v>0</v>
      </c>
      <c r="BP559" s="34">
        <f>IF($Q560=I560,IF(COUNTIF(I560:$P560,I560)&gt;$R559,I559,$Q559),I559)</f>
        <v>0</v>
      </c>
      <c r="BQ559" s="34">
        <f>IF($Q560=J560,IF(COUNTIF(J560:$P560,J560)&gt;$R559,J559,$Q559),J559)</f>
        <v>0</v>
      </c>
      <c r="BR559" s="34">
        <f>IF($Q560=K560,IF(COUNTIF(K560:$P560,K560)&gt;$R559,K559,$Q559),K559)</f>
        <v>0</v>
      </c>
      <c r="BS559" s="34">
        <f>IF($Q560=L560,IF(COUNTIF(L560:$P560,L560)&gt;$R559,L559,$Q559),L559)</f>
        <v>0</v>
      </c>
      <c r="BT559" s="34">
        <f>IF($Q560=M560,IF(COUNTIF(M560:$P560,M560)&gt;$R559,M559,$Q559),M559)</f>
        <v>0</v>
      </c>
      <c r="BU559" s="34">
        <f>IF($Q560=N560,IF(COUNTIF(N560:$P560,N560)&gt;$R559,N559,$Q559),N559)</f>
        <v>0</v>
      </c>
      <c r="BV559" s="34">
        <f>IF($Q560=O560,IF(COUNTIF(O560:$P560,O560)&gt;$R559,O559,$Q559),O559)</f>
        <v>0</v>
      </c>
      <c r="BW559" s="34">
        <f>IF($Q560=P560,IF(COUNTIF(P560:$P560,P560)&gt;$R559,P559,$Q559),P559)</f>
        <v>0</v>
      </c>
      <c r="BX559" t="str">
        <f>IF(BX558="",IF(G558="",IF(F558="",E558,F558),G558),"")</f>
        <v/>
      </c>
    </row>
    <row r="560" spans="1:76" ht="12.75" customHeight="1" x14ac:dyDescent="0.2">
      <c r="A560" s="349"/>
      <c r="B560" s="352"/>
      <c r="C560" s="346"/>
      <c r="D560" s="177" t="s">
        <v>44</v>
      </c>
      <c r="E560" s="252" t="str">
        <f t="shared" ref="E560:P560" si="943">IF(E558&gt;0,1,"")</f>
        <v/>
      </c>
      <c r="F560" s="252" t="str">
        <f t="shared" si="943"/>
        <v/>
      </c>
      <c r="G560" s="252" t="str">
        <f t="shared" si="943"/>
        <v/>
      </c>
      <c r="H560" s="252" t="str">
        <f t="shared" si="943"/>
        <v/>
      </c>
      <c r="I560" s="252" t="str">
        <f t="shared" si="943"/>
        <v/>
      </c>
      <c r="J560" s="252" t="str">
        <f t="shared" si="943"/>
        <v/>
      </c>
      <c r="K560" s="252" t="str">
        <f t="shared" si="943"/>
        <v/>
      </c>
      <c r="L560" s="252" t="str">
        <f t="shared" si="943"/>
        <v/>
      </c>
      <c r="M560" s="175" t="str">
        <f t="shared" si="943"/>
        <v/>
      </c>
      <c r="N560" s="175" t="str">
        <f t="shared" si="943"/>
        <v/>
      </c>
      <c r="O560" s="175" t="str">
        <f t="shared" si="943"/>
        <v/>
      </c>
      <c r="P560" s="175" t="str">
        <f t="shared" si="943"/>
        <v/>
      </c>
      <c r="Q560" s="184" t="str">
        <f>IF(BK558="","",BK558)</f>
        <v/>
      </c>
      <c r="R560" s="38" t="str">
        <f>IF(BK558="","",BK558)</f>
        <v/>
      </c>
      <c r="S560" s="343"/>
      <c r="AY560" t="str">
        <f>IF(E560="","",E560)</f>
        <v/>
      </c>
      <c r="AZ560" t="str">
        <f>IF(OR(E560=F560,COUNTIF($AY560:AY560,F560)&gt;0),"",F560)</f>
        <v/>
      </c>
      <c r="BA560" t="str">
        <f>IF(OR(F560=G560,COUNTIF($AY560:AZ560,G560)&gt;0),"",G560)</f>
        <v/>
      </c>
      <c r="BB560" t="str">
        <f>IF(OR(G560=H560,COUNTIF($AY560:BA560,H560)&gt;0),"",H560)</f>
        <v/>
      </c>
      <c r="BC560" t="str">
        <f>IF(OR(H560=I560,COUNTIF($AY560:BB560,I560)&gt;0),"",I560)</f>
        <v/>
      </c>
      <c r="BD560" t="str">
        <f>IF(OR(I560=J560,COUNTIF($AY560:BC560,J560)&gt;0),"",J560)</f>
        <v/>
      </c>
      <c r="BE560" t="str">
        <f>IF(OR(J560=K560,COUNTIF($AY560:BD560,K560)&gt;0),"",K560)</f>
        <v/>
      </c>
      <c r="BF560" t="str">
        <f>IF(OR(K560=L560,COUNTIF($AY560:BE560,L560)&gt;0),"",L560)</f>
        <v/>
      </c>
      <c r="BG560" t="str">
        <f>IF(OR(L560=M560,COUNTIF($AY560:BF560,M560)&gt;0),"",M560)</f>
        <v/>
      </c>
      <c r="BH560" t="str">
        <f>IF(OR(M560=N560,COUNTIF($AY560:BG560,N560)&gt;0),"",N560)</f>
        <v/>
      </c>
      <c r="BI560" t="str">
        <f>IF(OR(N560=O560,COUNTIF($AY560:BH560,O560)&gt;0),"",O560)</f>
        <v/>
      </c>
      <c r="BJ560" t="str">
        <f>IF(OR(O560=P560,COUNTIF($AY560:BI560,P560)&gt;0),"",P560)</f>
        <v/>
      </c>
      <c r="BK560" s="340"/>
      <c r="BL560" s="34" t="str">
        <f>IF($Q560=E560,IF(COUNTIF(E560:$P560,E560)&gt;$R559,E560,$Q560),E560)</f>
        <v/>
      </c>
      <c r="BM560" s="34" t="str">
        <f>IF($Q560=F560,IF(COUNTIF(F560:$P560,F560)&gt;$R559,F560,$Q560),F560)</f>
        <v/>
      </c>
      <c r="BN560" s="34" t="str">
        <f>IF($Q560=G560,IF(COUNTIF(G560:$P560,G560)&gt;$R559,G560,$Q560),G560)</f>
        <v/>
      </c>
      <c r="BO560" s="34" t="str">
        <f>IF($Q560=H560,IF(COUNTIF(H560:$P560,H560)&gt;$R559,H560,$Q560),H560)</f>
        <v/>
      </c>
      <c r="BP560" s="34" t="str">
        <f>IF($Q560=I560,IF(COUNTIF(I560:$P560,I560)&gt;$R559,I560,$Q560),I560)</f>
        <v/>
      </c>
      <c r="BQ560" s="34" t="str">
        <f>IF($Q560=J560,IF(COUNTIF(J560:$P560,J560)&gt;$R559,J560,$Q560),J560)</f>
        <v/>
      </c>
      <c r="BR560" s="34" t="str">
        <f>IF($Q560=K560,IF(COUNTIF(K560:$P560,K560)&gt;$R559,K560,$Q560),K560)</f>
        <v/>
      </c>
      <c r="BS560" s="34" t="str">
        <f>IF($Q560=L560,IF(COUNTIF(L560:$P560,L560)&gt;$R559,L560,$Q560),L560)</f>
        <v/>
      </c>
      <c r="BT560" s="34" t="str">
        <f>IF($Q560=M560,IF(COUNTIF(M560:$P560,M560)&gt;$R559,M560,$Q560),M560)</f>
        <v/>
      </c>
      <c r="BU560" s="34" t="str">
        <f>IF($Q560=N560,IF(COUNTIF(N560:$P560,N560)&gt;$R559,N560,$Q560),N560)</f>
        <v/>
      </c>
      <c r="BV560" s="34" t="str">
        <f>IF($Q560=O560,IF(COUNTIF(O560:$P560,O560)&gt;$R559,O560,$Q560),O560)</f>
        <v/>
      </c>
      <c r="BW560" s="34" t="str">
        <f>IF($Q560=P560,IF(COUNTIF(P560:$P560,P560)&gt;$R559,P560,$Q560),P560)</f>
        <v/>
      </c>
      <c r="BX560" t="str">
        <f>IF(BX558&gt;0,BX558,BX559)</f>
        <v/>
      </c>
    </row>
    <row r="561" spans="1:76" ht="12.75" customHeight="1" x14ac:dyDescent="0.2">
      <c r="A561" s="347">
        <v>187</v>
      </c>
      <c r="B561" s="350"/>
      <c r="C561" s="344"/>
      <c r="D561" s="176" t="s">
        <v>38</v>
      </c>
      <c r="E561" s="252"/>
      <c r="F561" s="252"/>
      <c r="G561" s="252"/>
      <c r="H561" s="252"/>
      <c r="I561" s="252"/>
      <c r="J561" s="252"/>
      <c r="K561" s="252"/>
      <c r="L561" s="252"/>
      <c r="M561" s="175"/>
      <c r="N561" s="175"/>
      <c r="O561" s="175"/>
      <c r="P561" s="175"/>
      <c r="Q561" s="183" t="str">
        <f>IF(BK561="","",BX563)</f>
        <v/>
      </c>
      <c r="R561" s="172"/>
      <c r="S561" s="341" t="str">
        <f>IF((COUNTBLANK(E561:Q561)+COUNTBLANK(E562:Q562)+COUNTBLANK(E563:Q563))/3=COUNTBLANK(E561:Q561),"","Bitte alle drei Zeilen ausfüllen")</f>
        <v/>
      </c>
      <c r="W561">
        <f t="shared" ref="W561:AH561" si="944">IF(E561=4.5,E562,0)</f>
        <v>0</v>
      </c>
      <c r="X561">
        <f t="shared" si="944"/>
        <v>0</v>
      </c>
      <c r="Y561">
        <f t="shared" si="944"/>
        <v>0</v>
      </c>
      <c r="Z561">
        <f t="shared" si="944"/>
        <v>0</v>
      </c>
      <c r="AA561">
        <f t="shared" si="944"/>
        <v>0</v>
      </c>
      <c r="AB561">
        <f t="shared" si="944"/>
        <v>0</v>
      </c>
      <c r="AC561">
        <f t="shared" si="944"/>
        <v>0</v>
      </c>
      <c r="AD561">
        <f t="shared" si="944"/>
        <v>0</v>
      </c>
      <c r="AE561">
        <f t="shared" si="944"/>
        <v>0</v>
      </c>
      <c r="AF561">
        <f t="shared" si="944"/>
        <v>0</v>
      </c>
      <c r="AG561">
        <f t="shared" si="944"/>
        <v>0</v>
      </c>
      <c r="AH561">
        <f t="shared" si="944"/>
        <v>0</v>
      </c>
      <c r="AJ561">
        <f t="shared" ref="AJ561:AU561" si="945">IF(E561=4.5,1,0)</f>
        <v>0</v>
      </c>
      <c r="AK561">
        <f t="shared" si="945"/>
        <v>0</v>
      </c>
      <c r="AL561">
        <f t="shared" si="945"/>
        <v>0</v>
      </c>
      <c r="AM561">
        <f t="shared" si="945"/>
        <v>0</v>
      </c>
      <c r="AN561">
        <f t="shared" si="945"/>
        <v>0</v>
      </c>
      <c r="AO561">
        <f t="shared" si="945"/>
        <v>0</v>
      </c>
      <c r="AP561">
        <f t="shared" si="945"/>
        <v>0</v>
      </c>
      <c r="AQ561">
        <f t="shared" si="945"/>
        <v>0</v>
      </c>
      <c r="AR561">
        <f t="shared" si="945"/>
        <v>0</v>
      </c>
      <c r="AS561">
        <f t="shared" si="945"/>
        <v>0</v>
      </c>
      <c r="AT561">
        <f t="shared" si="945"/>
        <v>0</v>
      </c>
      <c r="AU561">
        <f t="shared" si="945"/>
        <v>0</v>
      </c>
      <c r="BK561" s="340" t="str">
        <f>IF(ISNA(HLOOKUP(MAX($AY562:$BJ562),$AY562:$BJ563,2,FALSE)),"",IF(R562&gt;0,IF(COUNTIF($AY562:$BJ562,MAX($AY562:$BJ562))&gt;1,HLOOKUP(MAX($AY562:$BJ562),$AY562:$BJ563,2),HLOOKUP(MAX($AY562:$BJ562),$AY562:$BJ563,2,FALSE)),""))</f>
        <v/>
      </c>
      <c r="BL561" s="34">
        <f>IF(E563="",0,IF($Q563=E563,IF(COUNTIF(E563:$P563,E563)&gt;$R562,E561,$Q561),E561))</f>
        <v>0</v>
      </c>
      <c r="BM561" s="34">
        <f>IF(F563="",0,IF($Q563=F563,IF(COUNTIF(F563:$P563,F563)&gt;$R562,F561,$Q561),F561))</f>
        <v>0</v>
      </c>
      <c r="BN561" s="34">
        <f>IF(G563="",0,IF($Q563=G563,IF(COUNTIF(G563:$P563,G563)&gt;$R562,G561,$Q561),G561))</f>
        <v>0</v>
      </c>
      <c r="BO561" s="34">
        <f>IF(H563="",0,IF($Q563=H563,IF(COUNTIF(H563:$P563,H563)&gt;$R562,H561,$Q561),H561))</f>
        <v>0</v>
      </c>
      <c r="BP561" s="34">
        <f>IF(I563="",0,IF($Q563=I563,IF(COUNTIF(I563:$P563,I563)&gt;$R562,I561,$Q561),I561))</f>
        <v>0</v>
      </c>
      <c r="BQ561" s="34">
        <f>IF(J563="",0,IF($Q563=J563,IF(COUNTIF(J563:$P563,J563)&gt;$R562,J561,$Q561),J561))</f>
        <v>0</v>
      </c>
      <c r="BR561" s="34">
        <f>IF(K563="",0,IF($Q563=K563,IF(COUNTIF(K563:$P563,K563)&gt;$R562,K561,$Q561),K561))</f>
        <v>0</v>
      </c>
      <c r="BS561" s="34">
        <f>IF(L563="",0,IF($Q563=L563,IF(COUNTIF(L563:$P563,L563)&gt;$R562,L561,$Q561),L561))</f>
        <v>0</v>
      </c>
      <c r="BT561" s="34">
        <f>IF(M563="",0,IF($Q563=M563,IF(COUNTIF(M563:$P563,M563)&gt;$R562,M561,$Q561),M561))</f>
        <v>0</v>
      </c>
      <c r="BU561" s="34">
        <f>IF(N563="",0,IF($Q563=N563,IF(COUNTIF(N563:$P563,N563)&gt;$R562,N561,$Q561),N561))</f>
        <v>0</v>
      </c>
      <c r="BV561" s="34">
        <f>IF(O563="",0,IF($Q563=O563,IF(COUNTIF(O563:$P563,O563)&gt;$R562,O561,$Q561),O561))</f>
        <v>0</v>
      </c>
      <c r="BW561" s="34">
        <f>IF(P563="",0,IF($Q563=P563,IF(COUNTIF(P563:$P563,P563)&gt;$R562,P561,$Q561),P561))</f>
        <v>0</v>
      </c>
      <c r="BX561">
        <f>IF(P561="",IF(O561="",IF(N561="",IF(M561="",IF(L561="",IF(K561="",IF(J561="",IF(I561="",H561,I561),J561),K561),L561),M561),N561),O561),P561)</f>
        <v>0</v>
      </c>
    </row>
    <row r="562" spans="1:76" ht="12.75" customHeight="1" x14ac:dyDescent="0.2">
      <c r="A562" s="348"/>
      <c r="B562" s="351"/>
      <c r="C562" s="345"/>
      <c r="D562" s="176" t="s">
        <v>42</v>
      </c>
      <c r="E562" s="252"/>
      <c r="F562" s="252"/>
      <c r="G562" s="252"/>
      <c r="H562" s="252"/>
      <c r="I562" s="252"/>
      <c r="J562" s="252"/>
      <c r="K562" s="252"/>
      <c r="L562" s="252"/>
      <c r="M562" s="175"/>
      <c r="N562" s="175"/>
      <c r="O562" s="175"/>
      <c r="P562" s="175"/>
      <c r="Q562" s="183"/>
      <c r="R562" s="35">
        <f>IF(R561&lt;15,0,IF(R561&lt;30,1,IF(R561&lt;45,2,3)))</f>
        <v>0</v>
      </c>
      <c r="S562" s="342"/>
      <c r="AY562" t="str">
        <f t="shared" ref="AY562:BJ562" si="946">IF(AY563="","",COUNTIF($E563:$P563,AY563))</f>
        <v/>
      </c>
      <c r="AZ562" t="str">
        <f t="shared" si="946"/>
        <v/>
      </c>
      <c r="BA562" t="str">
        <f t="shared" si="946"/>
        <v/>
      </c>
      <c r="BB562" t="str">
        <f t="shared" si="946"/>
        <v/>
      </c>
      <c r="BC562" t="str">
        <f t="shared" si="946"/>
        <v/>
      </c>
      <c r="BD562" t="str">
        <f t="shared" si="946"/>
        <v/>
      </c>
      <c r="BE562" t="str">
        <f t="shared" si="946"/>
        <v/>
      </c>
      <c r="BF562" t="str">
        <f t="shared" si="946"/>
        <v/>
      </c>
      <c r="BG562" t="str">
        <f t="shared" si="946"/>
        <v/>
      </c>
      <c r="BH562" t="str">
        <f t="shared" si="946"/>
        <v/>
      </c>
      <c r="BI562" t="str">
        <f t="shared" si="946"/>
        <v/>
      </c>
      <c r="BJ562" t="str">
        <f t="shared" si="946"/>
        <v/>
      </c>
      <c r="BK562" s="340"/>
      <c r="BL562" s="34">
        <f>IF($Q563=E563,IF(COUNTIF(E563:$P563,E563)&gt;$R562,E562,$Q562),E562)</f>
        <v>0</v>
      </c>
      <c r="BM562" s="34">
        <f>IF($Q563=F563,IF(COUNTIF(F563:$P563,F563)&gt;$R562,F562,$Q562),F562)</f>
        <v>0</v>
      </c>
      <c r="BN562" s="34">
        <f>IF($Q563=G563,IF(COUNTIF(G563:$P563,G563)&gt;$R562,G562,$Q562),G562)</f>
        <v>0</v>
      </c>
      <c r="BO562" s="34">
        <f>IF($Q563=H563,IF(COUNTIF(H563:$P563,H563)&gt;$R562,H562,$Q562),H562)</f>
        <v>0</v>
      </c>
      <c r="BP562" s="34">
        <f>IF($Q563=I563,IF(COUNTIF(I563:$P563,I563)&gt;$R562,I562,$Q562),I562)</f>
        <v>0</v>
      </c>
      <c r="BQ562" s="34">
        <f>IF($Q563=J563,IF(COUNTIF(J563:$P563,J563)&gt;$R562,J562,$Q562),J562)</f>
        <v>0</v>
      </c>
      <c r="BR562" s="34">
        <f>IF($Q563=K563,IF(COUNTIF(K563:$P563,K563)&gt;$R562,K562,$Q562),K562)</f>
        <v>0</v>
      </c>
      <c r="BS562" s="34">
        <f>IF($Q563=L563,IF(COUNTIF(L563:$P563,L563)&gt;$R562,L562,$Q562),L562)</f>
        <v>0</v>
      </c>
      <c r="BT562" s="34">
        <f>IF($Q563=M563,IF(COUNTIF(M563:$P563,M563)&gt;$R562,M562,$Q562),M562)</f>
        <v>0</v>
      </c>
      <c r="BU562" s="34">
        <f>IF($Q563=N563,IF(COUNTIF(N563:$P563,N563)&gt;$R562,N562,$Q562),N562)</f>
        <v>0</v>
      </c>
      <c r="BV562" s="34">
        <f>IF($Q563=O563,IF(COUNTIF(O563:$P563,O563)&gt;$R562,O562,$Q562),O562)</f>
        <v>0</v>
      </c>
      <c r="BW562" s="34">
        <f>IF($Q563=P563,IF(COUNTIF(P563:$P563,P563)&gt;$R562,P562,$Q562),P562)</f>
        <v>0</v>
      </c>
      <c r="BX562" t="str">
        <f>IF(BX561="",IF(G561="",IF(F561="",E561,F561),G561),"")</f>
        <v/>
      </c>
    </row>
    <row r="563" spans="1:76" ht="12.75" customHeight="1" x14ac:dyDescent="0.2">
      <c r="A563" s="349"/>
      <c r="B563" s="352"/>
      <c r="C563" s="346"/>
      <c r="D563" s="177" t="s">
        <v>44</v>
      </c>
      <c r="E563" s="252" t="str">
        <f t="shared" ref="E563:P563" si="947">IF(E561&gt;0,1,"")</f>
        <v/>
      </c>
      <c r="F563" s="252" t="str">
        <f t="shared" si="947"/>
        <v/>
      </c>
      <c r="G563" s="252" t="str">
        <f t="shared" si="947"/>
        <v/>
      </c>
      <c r="H563" s="252" t="str">
        <f t="shared" si="947"/>
        <v/>
      </c>
      <c r="I563" s="252" t="str">
        <f t="shared" si="947"/>
        <v/>
      </c>
      <c r="J563" s="252" t="str">
        <f t="shared" si="947"/>
        <v/>
      </c>
      <c r="K563" s="252" t="str">
        <f t="shared" si="947"/>
        <v/>
      </c>
      <c r="L563" s="252" t="str">
        <f t="shared" si="947"/>
        <v/>
      </c>
      <c r="M563" s="175" t="str">
        <f t="shared" si="947"/>
        <v/>
      </c>
      <c r="N563" s="175" t="str">
        <f t="shared" si="947"/>
        <v/>
      </c>
      <c r="O563" s="175" t="str">
        <f t="shared" si="947"/>
        <v/>
      </c>
      <c r="P563" s="175" t="str">
        <f t="shared" si="947"/>
        <v/>
      </c>
      <c r="Q563" s="184" t="str">
        <f>IF(BK561="","",BK561)</f>
        <v/>
      </c>
      <c r="R563" s="38" t="str">
        <f>IF(BK561="","",BK561)</f>
        <v/>
      </c>
      <c r="S563" s="343"/>
      <c r="AY563" t="str">
        <f>IF(E563="","",E563)</f>
        <v/>
      </c>
      <c r="AZ563" t="str">
        <f>IF(OR(E563=F563,COUNTIF($AY563:AY563,F563)&gt;0),"",F563)</f>
        <v/>
      </c>
      <c r="BA563" t="str">
        <f>IF(OR(F563=G563,COUNTIF($AY563:AZ563,G563)&gt;0),"",G563)</f>
        <v/>
      </c>
      <c r="BB563" t="str">
        <f>IF(OR(G563=H563,COUNTIF($AY563:BA563,H563)&gt;0),"",H563)</f>
        <v/>
      </c>
      <c r="BC563" t="str">
        <f>IF(OR(H563=I563,COUNTIF($AY563:BB563,I563)&gt;0),"",I563)</f>
        <v/>
      </c>
      <c r="BD563" t="str">
        <f>IF(OR(I563=J563,COUNTIF($AY563:BC563,J563)&gt;0),"",J563)</f>
        <v/>
      </c>
      <c r="BE563" t="str">
        <f>IF(OR(J563=K563,COUNTIF($AY563:BD563,K563)&gt;0),"",K563)</f>
        <v/>
      </c>
      <c r="BF563" t="str">
        <f>IF(OR(K563=L563,COUNTIF($AY563:BE563,L563)&gt;0),"",L563)</f>
        <v/>
      </c>
      <c r="BG563" t="str">
        <f>IF(OR(L563=M563,COUNTIF($AY563:BF563,M563)&gt;0),"",M563)</f>
        <v/>
      </c>
      <c r="BH563" t="str">
        <f>IF(OR(M563=N563,COUNTIF($AY563:BG563,N563)&gt;0),"",N563)</f>
        <v/>
      </c>
      <c r="BI563" t="str">
        <f>IF(OR(N563=O563,COUNTIF($AY563:BH563,O563)&gt;0),"",O563)</f>
        <v/>
      </c>
      <c r="BJ563" t="str">
        <f>IF(OR(O563=P563,COUNTIF($AY563:BI563,P563)&gt;0),"",P563)</f>
        <v/>
      </c>
      <c r="BK563" s="340"/>
      <c r="BL563" s="34" t="str">
        <f>IF($Q563=E563,IF(COUNTIF(E563:$P563,E563)&gt;$R562,E563,$Q563),E563)</f>
        <v/>
      </c>
      <c r="BM563" s="34" t="str">
        <f>IF($Q563=F563,IF(COUNTIF(F563:$P563,F563)&gt;$R562,F563,$Q563),F563)</f>
        <v/>
      </c>
      <c r="BN563" s="34" t="str">
        <f>IF($Q563=G563,IF(COUNTIF(G563:$P563,G563)&gt;$R562,G563,$Q563),G563)</f>
        <v/>
      </c>
      <c r="BO563" s="34" t="str">
        <f>IF($Q563=H563,IF(COUNTIF(H563:$P563,H563)&gt;$R562,H563,$Q563),H563)</f>
        <v/>
      </c>
      <c r="BP563" s="34" t="str">
        <f>IF($Q563=I563,IF(COUNTIF(I563:$P563,I563)&gt;$R562,I563,$Q563),I563)</f>
        <v/>
      </c>
      <c r="BQ563" s="34" t="str">
        <f>IF($Q563=J563,IF(COUNTIF(J563:$P563,J563)&gt;$R562,J563,$Q563),J563)</f>
        <v/>
      </c>
      <c r="BR563" s="34" t="str">
        <f>IF($Q563=K563,IF(COUNTIF(K563:$P563,K563)&gt;$R562,K563,$Q563),K563)</f>
        <v/>
      </c>
      <c r="BS563" s="34" t="str">
        <f>IF($Q563=L563,IF(COUNTIF(L563:$P563,L563)&gt;$R562,L563,$Q563),L563)</f>
        <v/>
      </c>
      <c r="BT563" s="34" t="str">
        <f>IF($Q563=M563,IF(COUNTIF(M563:$P563,M563)&gt;$R562,M563,$Q563),M563)</f>
        <v/>
      </c>
      <c r="BU563" s="34" t="str">
        <f>IF($Q563=N563,IF(COUNTIF(N563:$P563,N563)&gt;$R562,N563,$Q563),N563)</f>
        <v/>
      </c>
      <c r="BV563" s="34" t="str">
        <f>IF($Q563=O563,IF(COUNTIF(O563:$P563,O563)&gt;$R562,O563,$Q563),O563)</f>
        <v/>
      </c>
      <c r="BW563" s="34" t="str">
        <f>IF($Q563=P563,IF(COUNTIF(P563:$P563,P563)&gt;$R562,P563,$Q563),P563)</f>
        <v/>
      </c>
      <c r="BX563" t="str">
        <f>IF(BX561&gt;0,BX561,BX562)</f>
        <v/>
      </c>
    </row>
    <row r="564" spans="1:76" ht="12.75" customHeight="1" x14ac:dyDescent="0.2">
      <c r="A564" s="347">
        <v>188</v>
      </c>
      <c r="B564" s="350"/>
      <c r="C564" s="344"/>
      <c r="D564" s="176" t="s">
        <v>38</v>
      </c>
      <c r="E564" s="252"/>
      <c r="F564" s="252"/>
      <c r="G564" s="252"/>
      <c r="H564" s="252"/>
      <c r="I564" s="252"/>
      <c r="J564" s="252"/>
      <c r="K564" s="252"/>
      <c r="L564" s="252"/>
      <c r="M564" s="175"/>
      <c r="N564" s="175"/>
      <c r="O564" s="175"/>
      <c r="P564" s="175"/>
      <c r="Q564" s="183" t="str">
        <f>IF(BK564="","",BX566)</f>
        <v/>
      </c>
      <c r="R564" s="172"/>
      <c r="S564" s="341" t="str">
        <f>IF((COUNTBLANK(E564:Q564)+COUNTBLANK(E565:Q565)+COUNTBLANK(E566:Q566))/3=COUNTBLANK(E564:Q564),"","Bitte alle drei Zeilen ausfüllen")</f>
        <v/>
      </c>
      <c r="W564">
        <f t="shared" ref="W564:AH564" si="948">IF(E564=4.5,E565,0)</f>
        <v>0</v>
      </c>
      <c r="X564">
        <f t="shared" si="948"/>
        <v>0</v>
      </c>
      <c r="Y564">
        <f t="shared" si="948"/>
        <v>0</v>
      </c>
      <c r="Z564">
        <f t="shared" si="948"/>
        <v>0</v>
      </c>
      <c r="AA564">
        <f t="shared" si="948"/>
        <v>0</v>
      </c>
      <c r="AB564">
        <f t="shared" si="948"/>
        <v>0</v>
      </c>
      <c r="AC564">
        <f t="shared" si="948"/>
        <v>0</v>
      </c>
      <c r="AD564">
        <f t="shared" si="948"/>
        <v>0</v>
      </c>
      <c r="AE564">
        <f t="shared" si="948"/>
        <v>0</v>
      </c>
      <c r="AF564">
        <f t="shared" si="948"/>
        <v>0</v>
      </c>
      <c r="AG564">
        <f t="shared" si="948"/>
        <v>0</v>
      </c>
      <c r="AH564">
        <f t="shared" si="948"/>
        <v>0</v>
      </c>
      <c r="AJ564">
        <f t="shared" ref="AJ564:AU564" si="949">IF(E564=4.5,1,0)</f>
        <v>0</v>
      </c>
      <c r="AK564">
        <f t="shared" si="949"/>
        <v>0</v>
      </c>
      <c r="AL564">
        <f t="shared" si="949"/>
        <v>0</v>
      </c>
      <c r="AM564">
        <f t="shared" si="949"/>
        <v>0</v>
      </c>
      <c r="AN564">
        <f t="shared" si="949"/>
        <v>0</v>
      </c>
      <c r="AO564">
        <f t="shared" si="949"/>
        <v>0</v>
      </c>
      <c r="AP564">
        <f t="shared" si="949"/>
        <v>0</v>
      </c>
      <c r="AQ564">
        <f t="shared" si="949"/>
        <v>0</v>
      </c>
      <c r="AR564">
        <f t="shared" si="949"/>
        <v>0</v>
      </c>
      <c r="AS564">
        <f t="shared" si="949"/>
        <v>0</v>
      </c>
      <c r="AT564">
        <f t="shared" si="949"/>
        <v>0</v>
      </c>
      <c r="AU564">
        <f t="shared" si="949"/>
        <v>0</v>
      </c>
      <c r="BK564" s="340" t="str">
        <f>IF(ISNA(HLOOKUP(MAX($AY565:$BJ565),$AY565:$BJ566,2,FALSE)),"",IF(R565&gt;0,IF(COUNTIF($AY565:$BJ565,MAX($AY565:$BJ565))&gt;1,HLOOKUP(MAX($AY565:$BJ565),$AY565:$BJ566,2),HLOOKUP(MAX($AY565:$BJ565),$AY565:$BJ566,2,FALSE)),""))</f>
        <v/>
      </c>
      <c r="BL564" s="34">
        <f>IF(E566="",0,IF($Q566=E566,IF(COUNTIF(E566:$P566,E566)&gt;$R565,E564,$Q564),E564))</f>
        <v>0</v>
      </c>
      <c r="BM564" s="34">
        <f>IF(F566="",0,IF($Q566=F566,IF(COUNTIF(F566:$P566,F566)&gt;$R565,F564,$Q564),F564))</f>
        <v>0</v>
      </c>
      <c r="BN564" s="34">
        <f>IF(G566="",0,IF($Q566=G566,IF(COUNTIF(G566:$P566,G566)&gt;$R565,G564,$Q564),G564))</f>
        <v>0</v>
      </c>
      <c r="BO564" s="34">
        <f>IF(H566="",0,IF($Q566=H566,IF(COUNTIF(H566:$P566,H566)&gt;$R565,H564,$Q564),H564))</f>
        <v>0</v>
      </c>
      <c r="BP564" s="34">
        <f>IF(I566="",0,IF($Q566=I566,IF(COUNTIF(I566:$P566,I566)&gt;$R565,I564,$Q564),I564))</f>
        <v>0</v>
      </c>
      <c r="BQ564" s="34">
        <f>IF(J566="",0,IF($Q566=J566,IF(COUNTIF(J566:$P566,J566)&gt;$R565,J564,$Q564),J564))</f>
        <v>0</v>
      </c>
      <c r="BR564" s="34">
        <f>IF(K566="",0,IF($Q566=K566,IF(COUNTIF(K566:$P566,K566)&gt;$R565,K564,$Q564),K564))</f>
        <v>0</v>
      </c>
      <c r="BS564" s="34">
        <f>IF(L566="",0,IF($Q566=L566,IF(COUNTIF(L566:$P566,L566)&gt;$R565,L564,$Q564),L564))</f>
        <v>0</v>
      </c>
      <c r="BT564" s="34">
        <f>IF(M566="",0,IF($Q566=M566,IF(COUNTIF(M566:$P566,M566)&gt;$R565,M564,$Q564),M564))</f>
        <v>0</v>
      </c>
      <c r="BU564" s="34">
        <f>IF(N566="",0,IF($Q566=N566,IF(COUNTIF(N566:$P566,N566)&gt;$R565,N564,$Q564),N564))</f>
        <v>0</v>
      </c>
      <c r="BV564" s="34">
        <f>IF(O566="",0,IF($Q566=O566,IF(COUNTIF(O566:$P566,O566)&gt;$R565,O564,$Q564),O564))</f>
        <v>0</v>
      </c>
      <c r="BW564" s="34">
        <f>IF(P566="",0,IF($Q566=P566,IF(COUNTIF(P566:$P566,P566)&gt;$R565,P564,$Q564),P564))</f>
        <v>0</v>
      </c>
      <c r="BX564">
        <f>IF(P564="",IF(O564="",IF(N564="",IF(M564="",IF(L564="",IF(K564="",IF(J564="",IF(I564="",H564,I564),J564),K564),L564),M564),N564),O564),P564)</f>
        <v>0</v>
      </c>
    </row>
    <row r="565" spans="1:76" ht="12.75" customHeight="1" x14ac:dyDescent="0.2">
      <c r="A565" s="348"/>
      <c r="B565" s="351"/>
      <c r="C565" s="345"/>
      <c r="D565" s="176" t="s">
        <v>42</v>
      </c>
      <c r="E565" s="252"/>
      <c r="F565" s="252"/>
      <c r="G565" s="252"/>
      <c r="H565" s="252"/>
      <c r="I565" s="252"/>
      <c r="J565" s="252"/>
      <c r="K565" s="252"/>
      <c r="L565" s="252"/>
      <c r="M565" s="175"/>
      <c r="N565" s="175"/>
      <c r="O565" s="175"/>
      <c r="P565" s="175"/>
      <c r="Q565" s="183"/>
      <c r="R565" s="35">
        <f>IF(R564&lt;15,0,IF(R564&lt;30,1,IF(R564&lt;45,2,3)))</f>
        <v>0</v>
      </c>
      <c r="S565" s="342"/>
      <c r="AY565" t="str">
        <f t="shared" ref="AY565:BJ565" si="950">IF(AY566="","",COUNTIF($E566:$P566,AY566))</f>
        <v/>
      </c>
      <c r="AZ565" t="str">
        <f t="shared" si="950"/>
        <v/>
      </c>
      <c r="BA565" t="str">
        <f t="shared" si="950"/>
        <v/>
      </c>
      <c r="BB565" t="str">
        <f t="shared" si="950"/>
        <v/>
      </c>
      <c r="BC565" t="str">
        <f t="shared" si="950"/>
        <v/>
      </c>
      <c r="BD565" t="str">
        <f t="shared" si="950"/>
        <v/>
      </c>
      <c r="BE565" t="str">
        <f t="shared" si="950"/>
        <v/>
      </c>
      <c r="BF565" t="str">
        <f t="shared" si="950"/>
        <v/>
      </c>
      <c r="BG565" t="str">
        <f t="shared" si="950"/>
        <v/>
      </c>
      <c r="BH565" t="str">
        <f t="shared" si="950"/>
        <v/>
      </c>
      <c r="BI565" t="str">
        <f t="shared" si="950"/>
        <v/>
      </c>
      <c r="BJ565" t="str">
        <f t="shared" si="950"/>
        <v/>
      </c>
      <c r="BK565" s="340"/>
      <c r="BL565" s="34">
        <f>IF($Q566=E566,IF(COUNTIF(E566:$P566,E566)&gt;$R565,E565,$Q565),E565)</f>
        <v>0</v>
      </c>
      <c r="BM565" s="34">
        <f>IF($Q566=F566,IF(COUNTIF(F566:$P566,F566)&gt;$R565,F565,$Q565),F565)</f>
        <v>0</v>
      </c>
      <c r="BN565" s="34">
        <f>IF($Q566=G566,IF(COUNTIF(G566:$P566,G566)&gt;$R565,G565,$Q565),G565)</f>
        <v>0</v>
      </c>
      <c r="BO565" s="34">
        <f>IF($Q566=H566,IF(COUNTIF(H566:$P566,H566)&gt;$R565,H565,$Q565),H565)</f>
        <v>0</v>
      </c>
      <c r="BP565" s="34">
        <f>IF($Q566=I566,IF(COUNTIF(I566:$P566,I566)&gt;$R565,I565,$Q565),I565)</f>
        <v>0</v>
      </c>
      <c r="BQ565" s="34">
        <f>IF($Q566=J566,IF(COUNTIF(J566:$P566,J566)&gt;$R565,J565,$Q565),J565)</f>
        <v>0</v>
      </c>
      <c r="BR565" s="34">
        <f>IF($Q566=K566,IF(COUNTIF(K566:$P566,K566)&gt;$R565,K565,$Q565),K565)</f>
        <v>0</v>
      </c>
      <c r="BS565" s="34">
        <f>IF($Q566=L566,IF(COUNTIF(L566:$P566,L566)&gt;$R565,L565,$Q565),L565)</f>
        <v>0</v>
      </c>
      <c r="BT565" s="34">
        <f>IF($Q566=M566,IF(COUNTIF(M566:$P566,M566)&gt;$R565,M565,$Q565),M565)</f>
        <v>0</v>
      </c>
      <c r="BU565" s="34">
        <f>IF($Q566=N566,IF(COUNTIF(N566:$P566,N566)&gt;$R565,N565,$Q565),N565)</f>
        <v>0</v>
      </c>
      <c r="BV565" s="34">
        <f>IF($Q566=O566,IF(COUNTIF(O566:$P566,O566)&gt;$R565,O565,$Q565),O565)</f>
        <v>0</v>
      </c>
      <c r="BW565" s="34">
        <f>IF($Q566=P566,IF(COUNTIF(P566:$P566,P566)&gt;$R565,P565,$Q565),P565)</f>
        <v>0</v>
      </c>
      <c r="BX565" t="str">
        <f>IF(BX564="",IF(G564="",IF(F564="",E564,F564),G564),"")</f>
        <v/>
      </c>
    </row>
    <row r="566" spans="1:76" ht="12.75" customHeight="1" x14ac:dyDescent="0.2">
      <c r="A566" s="349"/>
      <c r="B566" s="352"/>
      <c r="C566" s="346"/>
      <c r="D566" s="177" t="s">
        <v>44</v>
      </c>
      <c r="E566" s="252" t="str">
        <f t="shared" ref="E566:P566" si="951">IF(E564&gt;0,1,"")</f>
        <v/>
      </c>
      <c r="F566" s="252" t="str">
        <f t="shared" si="951"/>
        <v/>
      </c>
      <c r="G566" s="252" t="str">
        <f t="shared" si="951"/>
        <v/>
      </c>
      <c r="H566" s="252" t="str">
        <f t="shared" si="951"/>
        <v/>
      </c>
      <c r="I566" s="252" t="str">
        <f t="shared" si="951"/>
        <v/>
      </c>
      <c r="J566" s="252" t="str">
        <f t="shared" si="951"/>
        <v/>
      </c>
      <c r="K566" s="252" t="str">
        <f t="shared" si="951"/>
        <v/>
      </c>
      <c r="L566" s="252" t="str">
        <f t="shared" si="951"/>
        <v/>
      </c>
      <c r="M566" s="175" t="str">
        <f t="shared" si="951"/>
        <v/>
      </c>
      <c r="N566" s="175" t="str">
        <f t="shared" si="951"/>
        <v/>
      </c>
      <c r="O566" s="175" t="str">
        <f t="shared" si="951"/>
        <v/>
      </c>
      <c r="P566" s="175" t="str">
        <f t="shared" si="951"/>
        <v/>
      </c>
      <c r="Q566" s="184" t="str">
        <f>IF(BK564="","",BK564)</f>
        <v/>
      </c>
      <c r="R566" s="38" t="str">
        <f>IF(BK564="","",BK564)</f>
        <v/>
      </c>
      <c r="S566" s="343"/>
      <c r="AY566" t="str">
        <f>IF(E566="","",E566)</f>
        <v/>
      </c>
      <c r="AZ566" t="str">
        <f>IF(OR(E566=F566,COUNTIF($AY566:AY566,F566)&gt;0),"",F566)</f>
        <v/>
      </c>
      <c r="BA566" t="str">
        <f>IF(OR(F566=G566,COUNTIF($AY566:AZ566,G566)&gt;0),"",G566)</f>
        <v/>
      </c>
      <c r="BB566" t="str">
        <f>IF(OR(G566=H566,COUNTIF($AY566:BA566,H566)&gt;0),"",H566)</f>
        <v/>
      </c>
      <c r="BC566" t="str">
        <f>IF(OR(H566=I566,COUNTIF($AY566:BB566,I566)&gt;0),"",I566)</f>
        <v/>
      </c>
      <c r="BD566" t="str">
        <f>IF(OR(I566=J566,COUNTIF($AY566:BC566,J566)&gt;0),"",J566)</f>
        <v/>
      </c>
      <c r="BE566" t="str">
        <f>IF(OR(J566=K566,COUNTIF($AY566:BD566,K566)&gt;0),"",K566)</f>
        <v/>
      </c>
      <c r="BF566" t="str">
        <f>IF(OR(K566=L566,COUNTIF($AY566:BE566,L566)&gt;0),"",L566)</f>
        <v/>
      </c>
      <c r="BG566" t="str">
        <f>IF(OR(L566=M566,COUNTIF($AY566:BF566,M566)&gt;0),"",M566)</f>
        <v/>
      </c>
      <c r="BH566" t="str">
        <f>IF(OR(M566=N566,COUNTIF($AY566:BG566,N566)&gt;0),"",N566)</f>
        <v/>
      </c>
      <c r="BI566" t="str">
        <f>IF(OR(N566=O566,COUNTIF($AY566:BH566,O566)&gt;0),"",O566)</f>
        <v/>
      </c>
      <c r="BJ566" t="str">
        <f>IF(OR(O566=P566,COUNTIF($AY566:BI566,P566)&gt;0),"",P566)</f>
        <v/>
      </c>
      <c r="BK566" s="340"/>
      <c r="BL566" s="34" t="str">
        <f>IF($Q566=E566,IF(COUNTIF(E566:$P566,E566)&gt;$R565,E566,$Q566),E566)</f>
        <v/>
      </c>
      <c r="BM566" s="34" t="str">
        <f>IF($Q566=F566,IF(COUNTIF(F566:$P566,F566)&gt;$R565,F566,$Q566),F566)</f>
        <v/>
      </c>
      <c r="BN566" s="34" t="str">
        <f>IF($Q566=G566,IF(COUNTIF(G566:$P566,G566)&gt;$R565,G566,$Q566),G566)</f>
        <v/>
      </c>
      <c r="BO566" s="34" t="str">
        <f>IF($Q566=H566,IF(COUNTIF(H566:$P566,H566)&gt;$R565,H566,$Q566),H566)</f>
        <v/>
      </c>
      <c r="BP566" s="34" t="str">
        <f>IF($Q566=I566,IF(COUNTIF(I566:$P566,I566)&gt;$R565,I566,$Q566),I566)</f>
        <v/>
      </c>
      <c r="BQ566" s="34" t="str">
        <f>IF($Q566=J566,IF(COUNTIF(J566:$P566,J566)&gt;$R565,J566,$Q566),J566)</f>
        <v/>
      </c>
      <c r="BR566" s="34" t="str">
        <f>IF($Q566=K566,IF(COUNTIF(K566:$P566,K566)&gt;$R565,K566,$Q566),K566)</f>
        <v/>
      </c>
      <c r="BS566" s="34" t="str">
        <f>IF($Q566=L566,IF(COUNTIF(L566:$P566,L566)&gt;$R565,L566,$Q566),L566)</f>
        <v/>
      </c>
      <c r="BT566" s="34" t="str">
        <f>IF($Q566=M566,IF(COUNTIF(M566:$P566,M566)&gt;$R565,M566,$Q566),M566)</f>
        <v/>
      </c>
      <c r="BU566" s="34" t="str">
        <f>IF($Q566=N566,IF(COUNTIF(N566:$P566,N566)&gt;$R565,N566,$Q566),N566)</f>
        <v/>
      </c>
      <c r="BV566" s="34" t="str">
        <f>IF($Q566=O566,IF(COUNTIF(O566:$P566,O566)&gt;$R565,O566,$Q566),O566)</f>
        <v/>
      </c>
      <c r="BW566" s="34" t="str">
        <f>IF($Q566=P566,IF(COUNTIF(P566:$P566,P566)&gt;$R565,P566,$Q566),P566)</f>
        <v/>
      </c>
      <c r="BX566" t="str">
        <f>IF(BX564&gt;0,BX564,BX565)</f>
        <v/>
      </c>
    </row>
    <row r="567" spans="1:76" ht="12.75" customHeight="1" x14ac:dyDescent="0.2">
      <c r="A567" s="347">
        <v>189</v>
      </c>
      <c r="B567" s="350"/>
      <c r="C567" s="344"/>
      <c r="D567" s="176" t="s">
        <v>38</v>
      </c>
      <c r="E567" s="252"/>
      <c r="F567" s="252"/>
      <c r="G567" s="252"/>
      <c r="H567" s="252"/>
      <c r="I567" s="252"/>
      <c r="J567" s="252"/>
      <c r="K567" s="252"/>
      <c r="L567" s="252"/>
      <c r="M567" s="175"/>
      <c r="N567" s="175"/>
      <c r="O567" s="175"/>
      <c r="P567" s="175"/>
      <c r="Q567" s="183" t="str">
        <f>IF(BK567="","",BX569)</f>
        <v/>
      </c>
      <c r="R567" s="172"/>
      <c r="S567" s="341" t="str">
        <f>IF((COUNTBLANK(E567:Q567)+COUNTBLANK(E568:Q568)+COUNTBLANK(E569:Q569))/3=COUNTBLANK(E567:Q567),"","Bitte alle drei Zeilen ausfüllen")</f>
        <v/>
      </c>
      <c r="W567">
        <f t="shared" ref="W567:AH567" si="952">IF(E567=4.5,E568,0)</f>
        <v>0</v>
      </c>
      <c r="X567">
        <f t="shared" si="952"/>
        <v>0</v>
      </c>
      <c r="Y567">
        <f t="shared" si="952"/>
        <v>0</v>
      </c>
      <c r="Z567">
        <f t="shared" si="952"/>
        <v>0</v>
      </c>
      <c r="AA567">
        <f t="shared" si="952"/>
        <v>0</v>
      </c>
      <c r="AB567">
        <f t="shared" si="952"/>
        <v>0</v>
      </c>
      <c r="AC567">
        <f t="shared" si="952"/>
        <v>0</v>
      </c>
      <c r="AD567">
        <f t="shared" si="952"/>
        <v>0</v>
      </c>
      <c r="AE567">
        <f t="shared" si="952"/>
        <v>0</v>
      </c>
      <c r="AF567">
        <f t="shared" si="952"/>
        <v>0</v>
      </c>
      <c r="AG567">
        <f t="shared" si="952"/>
        <v>0</v>
      </c>
      <c r="AH567">
        <f t="shared" si="952"/>
        <v>0</v>
      </c>
      <c r="AJ567">
        <f t="shared" ref="AJ567:AU567" si="953">IF(E567=4.5,1,0)</f>
        <v>0</v>
      </c>
      <c r="AK567">
        <f t="shared" si="953"/>
        <v>0</v>
      </c>
      <c r="AL567">
        <f t="shared" si="953"/>
        <v>0</v>
      </c>
      <c r="AM567">
        <f t="shared" si="953"/>
        <v>0</v>
      </c>
      <c r="AN567">
        <f t="shared" si="953"/>
        <v>0</v>
      </c>
      <c r="AO567">
        <f t="shared" si="953"/>
        <v>0</v>
      </c>
      <c r="AP567">
        <f t="shared" si="953"/>
        <v>0</v>
      </c>
      <c r="AQ567">
        <f t="shared" si="953"/>
        <v>0</v>
      </c>
      <c r="AR567">
        <f t="shared" si="953"/>
        <v>0</v>
      </c>
      <c r="AS567">
        <f t="shared" si="953"/>
        <v>0</v>
      </c>
      <c r="AT567">
        <f t="shared" si="953"/>
        <v>0</v>
      </c>
      <c r="AU567">
        <f t="shared" si="953"/>
        <v>0</v>
      </c>
      <c r="BK567" s="340" t="str">
        <f>IF(ISNA(HLOOKUP(MAX($AY568:$BJ568),$AY568:$BJ569,2,FALSE)),"",IF(R568&gt;0,IF(COUNTIF($AY568:$BJ568,MAX($AY568:$BJ568))&gt;1,HLOOKUP(MAX($AY568:$BJ568),$AY568:$BJ569,2),HLOOKUP(MAX($AY568:$BJ568),$AY568:$BJ569,2,FALSE)),""))</f>
        <v/>
      </c>
      <c r="BL567" s="34">
        <f>IF(E569="",0,IF($Q569=E569,IF(COUNTIF(E569:$P569,E569)&gt;$R568,E567,$Q567),E567))</f>
        <v>0</v>
      </c>
      <c r="BM567" s="34">
        <f>IF(F569="",0,IF($Q569=F569,IF(COUNTIF(F569:$P569,F569)&gt;$R568,F567,$Q567),F567))</f>
        <v>0</v>
      </c>
      <c r="BN567" s="34">
        <f>IF(G569="",0,IF($Q569=G569,IF(COUNTIF(G569:$P569,G569)&gt;$R568,G567,$Q567),G567))</f>
        <v>0</v>
      </c>
      <c r="BO567" s="34">
        <f>IF(H569="",0,IF($Q569=H569,IF(COUNTIF(H569:$P569,H569)&gt;$R568,H567,$Q567),H567))</f>
        <v>0</v>
      </c>
      <c r="BP567" s="34">
        <f>IF(I569="",0,IF($Q569=I569,IF(COUNTIF(I569:$P569,I569)&gt;$R568,I567,$Q567),I567))</f>
        <v>0</v>
      </c>
      <c r="BQ567" s="34">
        <f>IF(J569="",0,IF($Q569=J569,IF(COUNTIF(J569:$P569,J569)&gt;$R568,J567,$Q567),J567))</f>
        <v>0</v>
      </c>
      <c r="BR567" s="34">
        <f>IF(K569="",0,IF($Q569=K569,IF(COUNTIF(K569:$P569,K569)&gt;$R568,K567,$Q567),K567))</f>
        <v>0</v>
      </c>
      <c r="BS567" s="34">
        <f>IF(L569="",0,IF($Q569=L569,IF(COUNTIF(L569:$P569,L569)&gt;$R568,L567,$Q567),L567))</f>
        <v>0</v>
      </c>
      <c r="BT567" s="34">
        <f>IF(M569="",0,IF($Q569=M569,IF(COUNTIF(M569:$P569,M569)&gt;$R568,M567,$Q567),M567))</f>
        <v>0</v>
      </c>
      <c r="BU567" s="34">
        <f>IF(N569="",0,IF($Q569=N569,IF(COUNTIF(N569:$P569,N569)&gt;$R568,N567,$Q567),N567))</f>
        <v>0</v>
      </c>
      <c r="BV567" s="34">
        <f>IF(O569="",0,IF($Q569=O569,IF(COUNTIF(O569:$P569,O569)&gt;$R568,O567,$Q567),O567))</f>
        <v>0</v>
      </c>
      <c r="BW567" s="34">
        <f>IF(P569="",0,IF($Q569=P569,IF(COUNTIF(P569:$P569,P569)&gt;$R568,P567,$Q567),P567))</f>
        <v>0</v>
      </c>
      <c r="BX567">
        <f>IF(P567="",IF(O567="",IF(N567="",IF(M567="",IF(L567="",IF(K567="",IF(J567="",IF(I567="",H567,I567),J567),K567),L567),M567),N567),O567),P567)</f>
        <v>0</v>
      </c>
    </row>
    <row r="568" spans="1:76" ht="12.75" customHeight="1" x14ac:dyDescent="0.2">
      <c r="A568" s="348"/>
      <c r="B568" s="351"/>
      <c r="C568" s="345"/>
      <c r="D568" s="176" t="s">
        <v>42</v>
      </c>
      <c r="E568" s="252"/>
      <c r="F568" s="252"/>
      <c r="G568" s="252"/>
      <c r="H568" s="252"/>
      <c r="I568" s="252"/>
      <c r="J568" s="252"/>
      <c r="K568" s="252"/>
      <c r="L568" s="252"/>
      <c r="M568" s="175"/>
      <c r="N568" s="175"/>
      <c r="O568" s="175"/>
      <c r="P568" s="175"/>
      <c r="Q568" s="183"/>
      <c r="R568" s="35">
        <f>IF(R567&lt;15,0,IF(R567&lt;30,1,IF(R567&lt;45,2,3)))</f>
        <v>0</v>
      </c>
      <c r="S568" s="342"/>
      <c r="AY568" t="str">
        <f t="shared" ref="AY568:BJ568" si="954">IF(AY569="","",COUNTIF($E569:$P569,AY569))</f>
        <v/>
      </c>
      <c r="AZ568" t="str">
        <f t="shared" si="954"/>
        <v/>
      </c>
      <c r="BA568" t="str">
        <f t="shared" si="954"/>
        <v/>
      </c>
      <c r="BB568" t="str">
        <f t="shared" si="954"/>
        <v/>
      </c>
      <c r="BC568" t="str">
        <f t="shared" si="954"/>
        <v/>
      </c>
      <c r="BD568" t="str">
        <f t="shared" si="954"/>
        <v/>
      </c>
      <c r="BE568" t="str">
        <f t="shared" si="954"/>
        <v/>
      </c>
      <c r="BF568" t="str">
        <f t="shared" si="954"/>
        <v/>
      </c>
      <c r="BG568" t="str">
        <f t="shared" si="954"/>
        <v/>
      </c>
      <c r="BH568" t="str">
        <f t="shared" si="954"/>
        <v/>
      </c>
      <c r="BI568" t="str">
        <f t="shared" si="954"/>
        <v/>
      </c>
      <c r="BJ568" t="str">
        <f t="shared" si="954"/>
        <v/>
      </c>
      <c r="BK568" s="340"/>
      <c r="BL568" s="34">
        <f>IF($Q569=E569,IF(COUNTIF(E569:$P569,E569)&gt;$R568,E568,$Q568),E568)</f>
        <v>0</v>
      </c>
      <c r="BM568" s="34">
        <f>IF($Q569=F569,IF(COUNTIF(F569:$P569,F569)&gt;$R568,F568,$Q568),F568)</f>
        <v>0</v>
      </c>
      <c r="BN568" s="34">
        <f>IF($Q569=G569,IF(COUNTIF(G569:$P569,G569)&gt;$R568,G568,$Q568),G568)</f>
        <v>0</v>
      </c>
      <c r="BO568" s="34">
        <f>IF($Q569=H569,IF(COUNTIF(H569:$P569,H569)&gt;$R568,H568,$Q568),H568)</f>
        <v>0</v>
      </c>
      <c r="BP568" s="34">
        <f>IF($Q569=I569,IF(COUNTIF(I569:$P569,I569)&gt;$R568,I568,$Q568),I568)</f>
        <v>0</v>
      </c>
      <c r="BQ568" s="34">
        <f>IF($Q569=J569,IF(COUNTIF(J569:$P569,J569)&gt;$R568,J568,$Q568),J568)</f>
        <v>0</v>
      </c>
      <c r="BR568" s="34">
        <f>IF($Q569=K569,IF(COUNTIF(K569:$P569,K569)&gt;$R568,K568,$Q568),K568)</f>
        <v>0</v>
      </c>
      <c r="BS568" s="34">
        <f>IF($Q569=L569,IF(COUNTIF(L569:$P569,L569)&gt;$R568,L568,$Q568),L568)</f>
        <v>0</v>
      </c>
      <c r="BT568" s="34">
        <f>IF($Q569=M569,IF(COUNTIF(M569:$P569,M569)&gt;$R568,M568,$Q568),M568)</f>
        <v>0</v>
      </c>
      <c r="BU568" s="34">
        <f>IF($Q569=N569,IF(COUNTIF(N569:$P569,N569)&gt;$R568,N568,$Q568),N568)</f>
        <v>0</v>
      </c>
      <c r="BV568" s="34">
        <f>IF($Q569=O569,IF(COUNTIF(O569:$P569,O569)&gt;$R568,O568,$Q568),O568)</f>
        <v>0</v>
      </c>
      <c r="BW568" s="34">
        <f>IF($Q569=P569,IF(COUNTIF(P569:$P569,P569)&gt;$R568,P568,$Q568),P568)</f>
        <v>0</v>
      </c>
      <c r="BX568" t="str">
        <f>IF(BX567="",IF(G567="",IF(F567="",E567,F567),G567),"")</f>
        <v/>
      </c>
    </row>
    <row r="569" spans="1:76" ht="12.75" customHeight="1" x14ac:dyDescent="0.2">
      <c r="A569" s="349"/>
      <c r="B569" s="352"/>
      <c r="C569" s="346"/>
      <c r="D569" s="177" t="s">
        <v>44</v>
      </c>
      <c r="E569" s="252" t="str">
        <f t="shared" ref="E569:P569" si="955">IF(E567&gt;0,1,"")</f>
        <v/>
      </c>
      <c r="F569" s="252" t="str">
        <f t="shared" si="955"/>
        <v/>
      </c>
      <c r="G569" s="252" t="str">
        <f t="shared" si="955"/>
        <v/>
      </c>
      <c r="H569" s="252" t="str">
        <f t="shared" si="955"/>
        <v/>
      </c>
      <c r="I569" s="252" t="str">
        <f t="shared" si="955"/>
        <v/>
      </c>
      <c r="J569" s="252" t="str">
        <f t="shared" si="955"/>
        <v/>
      </c>
      <c r="K569" s="252" t="str">
        <f t="shared" si="955"/>
        <v/>
      </c>
      <c r="L569" s="252" t="str">
        <f t="shared" si="955"/>
        <v/>
      </c>
      <c r="M569" s="175" t="str">
        <f t="shared" si="955"/>
        <v/>
      </c>
      <c r="N569" s="175" t="str">
        <f t="shared" si="955"/>
        <v/>
      </c>
      <c r="O569" s="175" t="str">
        <f t="shared" si="955"/>
        <v/>
      </c>
      <c r="P569" s="175" t="str">
        <f t="shared" si="955"/>
        <v/>
      </c>
      <c r="Q569" s="184" t="str">
        <f>IF(BK567="","",BK567)</f>
        <v/>
      </c>
      <c r="R569" s="38" t="str">
        <f>IF(BK567="","",BK567)</f>
        <v/>
      </c>
      <c r="S569" s="343"/>
      <c r="AY569" t="str">
        <f>IF(E569="","",E569)</f>
        <v/>
      </c>
      <c r="AZ569" t="str">
        <f>IF(OR(E569=F569,COUNTIF($AY569:AY569,F569)&gt;0),"",F569)</f>
        <v/>
      </c>
      <c r="BA569" t="str">
        <f>IF(OR(F569=G569,COUNTIF($AY569:AZ569,G569)&gt;0),"",G569)</f>
        <v/>
      </c>
      <c r="BB569" t="str">
        <f>IF(OR(G569=H569,COUNTIF($AY569:BA569,H569)&gt;0),"",H569)</f>
        <v/>
      </c>
      <c r="BC569" t="str">
        <f>IF(OR(H569=I569,COUNTIF($AY569:BB569,I569)&gt;0),"",I569)</f>
        <v/>
      </c>
      <c r="BD569" t="str">
        <f>IF(OR(I569=J569,COUNTIF($AY569:BC569,J569)&gt;0),"",J569)</f>
        <v/>
      </c>
      <c r="BE569" t="str">
        <f>IF(OR(J569=K569,COUNTIF($AY569:BD569,K569)&gt;0),"",K569)</f>
        <v/>
      </c>
      <c r="BF569" t="str">
        <f>IF(OR(K569=L569,COUNTIF($AY569:BE569,L569)&gt;0),"",L569)</f>
        <v/>
      </c>
      <c r="BG569" t="str">
        <f>IF(OR(L569=M569,COUNTIF($AY569:BF569,M569)&gt;0),"",M569)</f>
        <v/>
      </c>
      <c r="BH569" t="str">
        <f>IF(OR(M569=N569,COUNTIF($AY569:BG569,N569)&gt;0),"",N569)</f>
        <v/>
      </c>
      <c r="BI569" t="str">
        <f>IF(OR(N569=O569,COUNTIF($AY569:BH569,O569)&gt;0),"",O569)</f>
        <v/>
      </c>
      <c r="BJ569" t="str">
        <f>IF(OR(O569=P569,COUNTIF($AY569:BI569,P569)&gt;0),"",P569)</f>
        <v/>
      </c>
      <c r="BK569" s="340"/>
      <c r="BL569" s="34" t="str">
        <f>IF($Q569=E569,IF(COUNTIF(E569:$P569,E569)&gt;$R568,E569,$Q569),E569)</f>
        <v/>
      </c>
      <c r="BM569" s="34" t="str">
        <f>IF($Q569=F569,IF(COUNTIF(F569:$P569,F569)&gt;$R568,F569,$Q569),F569)</f>
        <v/>
      </c>
      <c r="BN569" s="34" t="str">
        <f>IF($Q569=G569,IF(COUNTIF(G569:$P569,G569)&gt;$R568,G569,$Q569),G569)</f>
        <v/>
      </c>
      <c r="BO569" s="34" t="str">
        <f>IF($Q569=H569,IF(COUNTIF(H569:$P569,H569)&gt;$R568,H569,$Q569),H569)</f>
        <v/>
      </c>
      <c r="BP569" s="34" t="str">
        <f>IF($Q569=I569,IF(COUNTIF(I569:$P569,I569)&gt;$R568,I569,$Q569),I569)</f>
        <v/>
      </c>
      <c r="BQ569" s="34" t="str">
        <f>IF($Q569=J569,IF(COUNTIF(J569:$P569,J569)&gt;$R568,J569,$Q569),J569)</f>
        <v/>
      </c>
      <c r="BR569" s="34" t="str">
        <f>IF($Q569=K569,IF(COUNTIF(K569:$P569,K569)&gt;$R568,K569,$Q569),K569)</f>
        <v/>
      </c>
      <c r="BS569" s="34" t="str">
        <f>IF($Q569=L569,IF(COUNTIF(L569:$P569,L569)&gt;$R568,L569,$Q569),L569)</f>
        <v/>
      </c>
      <c r="BT569" s="34" t="str">
        <f>IF($Q569=M569,IF(COUNTIF(M569:$P569,M569)&gt;$R568,M569,$Q569),M569)</f>
        <v/>
      </c>
      <c r="BU569" s="34" t="str">
        <f>IF($Q569=N569,IF(COUNTIF(N569:$P569,N569)&gt;$R568,N569,$Q569),N569)</f>
        <v/>
      </c>
      <c r="BV569" s="34" t="str">
        <f>IF($Q569=O569,IF(COUNTIF(O569:$P569,O569)&gt;$R568,O569,$Q569),O569)</f>
        <v/>
      </c>
      <c r="BW569" s="34" t="str">
        <f>IF($Q569=P569,IF(COUNTIF(P569:$P569,P569)&gt;$R568,P569,$Q569),P569)</f>
        <v/>
      </c>
      <c r="BX569" t="str">
        <f>IF(BX567&gt;0,BX567,BX568)</f>
        <v/>
      </c>
    </row>
    <row r="570" spans="1:76" ht="12.75" customHeight="1" x14ac:dyDescent="0.2">
      <c r="A570" s="347">
        <v>190</v>
      </c>
      <c r="B570" s="350"/>
      <c r="C570" s="344"/>
      <c r="D570" s="176" t="s">
        <v>38</v>
      </c>
      <c r="E570" s="252"/>
      <c r="F570" s="252"/>
      <c r="G570" s="252"/>
      <c r="H570" s="252"/>
      <c r="I570" s="252"/>
      <c r="J570" s="252"/>
      <c r="K570" s="252"/>
      <c r="L570" s="252"/>
      <c r="M570" s="175"/>
      <c r="N570" s="175"/>
      <c r="O570" s="175"/>
      <c r="P570" s="175"/>
      <c r="Q570" s="183" t="str">
        <f>IF(BK570="","",BX572)</f>
        <v/>
      </c>
      <c r="R570" s="172"/>
      <c r="S570" s="341" t="str">
        <f>IF((COUNTBLANK(E570:Q570)+COUNTBLANK(E571:Q571)+COUNTBLANK(E572:Q572))/3=COUNTBLANK(E570:Q570),"","Bitte alle drei Zeilen ausfüllen")</f>
        <v/>
      </c>
      <c r="W570">
        <f t="shared" ref="W570:AH570" si="956">IF(E570=4.5,E571,0)</f>
        <v>0</v>
      </c>
      <c r="X570">
        <f t="shared" si="956"/>
        <v>0</v>
      </c>
      <c r="Y570">
        <f t="shared" si="956"/>
        <v>0</v>
      </c>
      <c r="Z570">
        <f t="shared" si="956"/>
        <v>0</v>
      </c>
      <c r="AA570">
        <f t="shared" si="956"/>
        <v>0</v>
      </c>
      <c r="AB570">
        <f t="shared" si="956"/>
        <v>0</v>
      </c>
      <c r="AC570">
        <f t="shared" si="956"/>
        <v>0</v>
      </c>
      <c r="AD570">
        <f t="shared" si="956"/>
        <v>0</v>
      </c>
      <c r="AE570">
        <f t="shared" si="956"/>
        <v>0</v>
      </c>
      <c r="AF570">
        <f t="shared" si="956"/>
        <v>0</v>
      </c>
      <c r="AG570">
        <f t="shared" si="956"/>
        <v>0</v>
      </c>
      <c r="AH570">
        <f t="shared" si="956"/>
        <v>0</v>
      </c>
      <c r="AJ570">
        <f t="shared" ref="AJ570:AU570" si="957">IF(E570=4.5,1,0)</f>
        <v>0</v>
      </c>
      <c r="AK570">
        <f t="shared" si="957"/>
        <v>0</v>
      </c>
      <c r="AL570">
        <f t="shared" si="957"/>
        <v>0</v>
      </c>
      <c r="AM570">
        <f t="shared" si="957"/>
        <v>0</v>
      </c>
      <c r="AN570">
        <f t="shared" si="957"/>
        <v>0</v>
      </c>
      <c r="AO570">
        <f t="shared" si="957"/>
        <v>0</v>
      </c>
      <c r="AP570">
        <f t="shared" si="957"/>
        <v>0</v>
      </c>
      <c r="AQ570">
        <f t="shared" si="957"/>
        <v>0</v>
      </c>
      <c r="AR570">
        <f t="shared" si="957"/>
        <v>0</v>
      </c>
      <c r="AS570">
        <f t="shared" si="957"/>
        <v>0</v>
      </c>
      <c r="AT570">
        <f t="shared" si="957"/>
        <v>0</v>
      </c>
      <c r="AU570">
        <f t="shared" si="957"/>
        <v>0</v>
      </c>
      <c r="BK570" s="340" t="str">
        <f>IF(ISNA(HLOOKUP(MAX($AY571:$BJ571),$AY571:$BJ572,2,FALSE)),"",IF(R571&gt;0,IF(COUNTIF($AY571:$BJ571,MAX($AY571:$BJ571))&gt;1,HLOOKUP(MAX($AY571:$BJ571),$AY571:$BJ572,2),HLOOKUP(MAX($AY571:$BJ571),$AY571:$BJ572,2,FALSE)),""))</f>
        <v/>
      </c>
      <c r="BL570" s="34">
        <f>IF(E572="",0,IF($Q572=E572,IF(COUNTIF(E572:$P572,E572)&gt;$R571,E570,$Q570),E570))</f>
        <v>0</v>
      </c>
      <c r="BM570" s="34">
        <f>IF(F572="",0,IF($Q572=F572,IF(COUNTIF(F572:$P572,F572)&gt;$R571,F570,$Q570),F570))</f>
        <v>0</v>
      </c>
      <c r="BN570" s="34">
        <f>IF(G572="",0,IF($Q572=G572,IF(COUNTIF(G572:$P572,G572)&gt;$R571,G570,$Q570),G570))</f>
        <v>0</v>
      </c>
      <c r="BO570" s="34">
        <f>IF(H572="",0,IF($Q572=H572,IF(COUNTIF(H572:$P572,H572)&gt;$R571,H570,$Q570),H570))</f>
        <v>0</v>
      </c>
      <c r="BP570" s="34">
        <f>IF(I572="",0,IF($Q572=I572,IF(COUNTIF(I572:$P572,I572)&gt;$R571,I570,$Q570),I570))</f>
        <v>0</v>
      </c>
      <c r="BQ570" s="34">
        <f>IF(J572="",0,IF($Q572=J572,IF(COUNTIF(J572:$P572,J572)&gt;$R571,J570,$Q570),J570))</f>
        <v>0</v>
      </c>
      <c r="BR570" s="34">
        <f>IF(K572="",0,IF($Q572=K572,IF(COUNTIF(K572:$P572,K572)&gt;$R571,K570,$Q570),K570))</f>
        <v>0</v>
      </c>
      <c r="BS570" s="34">
        <f>IF(L572="",0,IF($Q572=L572,IF(COUNTIF(L572:$P572,L572)&gt;$R571,L570,$Q570),L570))</f>
        <v>0</v>
      </c>
      <c r="BT570" s="34">
        <f>IF(M572="",0,IF($Q572=M572,IF(COUNTIF(M572:$P572,M572)&gt;$R571,M570,$Q570),M570))</f>
        <v>0</v>
      </c>
      <c r="BU570" s="34">
        <f>IF(N572="",0,IF($Q572=N572,IF(COUNTIF(N572:$P572,N572)&gt;$R571,N570,$Q570),N570))</f>
        <v>0</v>
      </c>
      <c r="BV570" s="34">
        <f>IF(O572="",0,IF($Q572=O572,IF(COUNTIF(O572:$P572,O572)&gt;$R571,O570,$Q570),O570))</f>
        <v>0</v>
      </c>
      <c r="BW570" s="34">
        <f>IF(P572="",0,IF($Q572=P572,IF(COUNTIF(P572:$P572,P572)&gt;$R571,P570,$Q570),P570))</f>
        <v>0</v>
      </c>
      <c r="BX570">
        <f>IF(P570="",IF(O570="",IF(N570="",IF(M570="",IF(L570="",IF(K570="",IF(J570="",IF(I570="",H570,I570),J570),K570),L570),M570),N570),O570),P570)</f>
        <v>0</v>
      </c>
    </row>
    <row r="571" spans="1:76" ht="12.75" customHeight="1" x14ac:dyDescent="0.2">
      <c r="A571" s="348"/>
      <c r="B571" s="351"/>
      <c r="C571" s="345"/>
      <c r="D571" s="176" t="s">
        <v>42</v>
      </c>
      <c r="E571" s="252"/>
      <c r="F571" s="252"/>
      <c r="G571" s="252"/>
      <c r="H571" s="252"/>
      <c r="I571" s="252"/>
      <c r="J571" s="252"/>
      <c r="K571" s="252"/>
      <c r="L571" s="252"/>
      <c r="M571" s="175"/>
      <c r="N571" s="175"/>
      <c r="O571" s="175"/>
      <c r="P571" s="175"/>
      <c r="Q571" s="183"/>
      <c r="R571" s="35">
        <f>IF(R570&lt;15,0,IF(R570&lt;30,1,IF(R570&lt;45,2,3)))</f>
        <v>0</v>
      </c>
      <c r="S571" s="342"/>
      <c r="AY571" t="str">
        <f t="shared" ref="AY571:BJ571" si="958">IF(AY572="","",COUNTIF($E572:$P572,AY572))</f>
        <v/>
      </c>
      <c r="AZ571" t="str">
        <f t="shared" si="958"/>
        <v/>
      </c>
      <c r="BA571" t="str">
        <f t="shared" si="958"/>
        <v/>
      </c>
      <c r="BB571" t="str">
        <f t="shared" si="958"/>
        <v/>
      </c>
      <c r="BC571" t="str">
        <f t="shared" si="958"/>
        <v/>
      </c>
      <c r="BD571" t="str">
        <f t="shared" si="958"/>
        <v/>
      </c>
      <c r="BE571" t="str">
        <f t="shared" si="958"/>
        <v/>
      </c>
      <c r="BF571" t="str">
        <f t="shared" si="958"/>
        <v/>
      </c>
      <c r="BG571" t="str">
        <f t="shared" si="958"/>
        <v/>
      </c>
      <c r="BH571" t="str">
        <f t="shared" si="958"/>
        <v/>
      </c>
      <c r="BI571" t="str">
        <f t="shared" si="958"/>
        <v/>
      </c>
      <c r="BJ571" t="str">
        <f t="shared" si="958"/>
        <v/>
      </c>
      <c r="BK571" s="340"/>
      <c r="BL571" s="34">
        <f>IF($Q572=E572,IF(COUNTIF(E572:$P572,E572)&gt;$R571,E571,$Q571),E571)</f>
        <v>0</v>
      </c>
      <c r="BM571" s="34">
        <f>IF($Q572=F572,IF(COUNTIF(F572:$P572,F572)&gt;$R571,F571,$Q571),F571)</f>
        <v>0</v>
      </c>
      <c r="BN571" s="34">
        <f>IF($Q572=G572,IF(COUNTIF(G572:$P572,G572)&gt;$R571,G571,$Q571),G571)</f>
        <v>0</v>
      </c>
      <c r="BO571" s="34">
        <f>IF($Q572=H572,IF(COUNTIF(H572:$P572,H572)&gt;$R571,H571,$Q571),H571)</f>
        <v>0</v>
      </c>
      <c r="BP571" s="34">
        <f>IF($Q572=I572,IF(COUNTIF(I572:$P572,I572)&gt;$R571,I571,$Q571),I571)</f>
        <v>0</v>
      </c>
      <c r="BQ571" s="34">
        <f>IF($Q572=J572,IF(COUNTIF(J572:$P572,J572)&gt;$R571,J571,$Q571),J571)</f>
        <v>0</v>
      </c>
      <c r="BR571" s="34">
        <f>IF($Q572=K572,IF(COUNTIF(K572:$P572,K572)&gt;$R571,K571,$Q571),K571)</f>
        <v>0</v>
      </c>
      <c r="BS571" s="34">
        <f>IF($Q572=L572,IF(COUNTIF(L572:$P572,L572)&gt;$R571,L571,$Q571),L571)</f>
        <v>0</v>
      </c>
      <c r="BT571" s="34">
        <f>IF($Q572=M572,IF(COUNTIF(M572:$P572,M572)&gt;$R571,M571,$Q571),M571)</f>
        <v>0</v>
      </c>
      <c r="BU571" s="34">
        <f>IF($Q572=N572,IF(COUNTIF(N572:$P572,N572)&gt;$R571,N571,$Q571),N571)</f>
        <v>0</v>
      </c>
      <c r="BV571" s="34">
        <f>IF($Q572=O572,IF(COUNTIF(O572:$P572,O572)&gt;$R571,O571,$Q571),O571)</f>
        <v>0</v>
      </c>
      <c r="BW571" s="34">
        <f>IF($Q572=P572,IF(COUNTIF(P572:$P572,P572)&gt;$R571,P571,$Q571),P571)</f>
        <v>0</v>
      </c>
      <c r="BX571" t="str">
        <f>IF(BX570="",IF(G570="",IF(F570="",E570,F570),G570),"")</f>
        <v/>
      </c>
    </row>
    <row r="572" spans="1:76" ht="12.75" customHeight="1" x14ac:dyDescent="0.2">
      <c r="A572" s="349"/>
      <c r="B572" s="352"/>
      <c r="C572" s="346"/>
      <c r="D572" s="177" t="s">
        <v>44</v>
      </c>
      <c r="E572" s="252" t="str">
        <f t="shared" ref="E572:P572" si="959">IF(E570&gt;0,1,"")</f>
        <v/>
      </c>
      <c r="F572" s="252" t="str">
        <f t="shared" si="959"/>
        <v/>
      </c>
      <c r="G572" s="252" t="str">
        <f t="shared" si="959"/>
        <v/>
      </c>
      <c r="H572" s="252" t="str">
        <f t="shared" si="959"/>
        <v/>
      </c>
      <c r="I572" s="252" t="str">
        <f t="shared" si="959"/>
        <v/>
      </c>
      <c r="J572" s="252" t="str">
        <f t="shared" si="959"/>
        <v/>
      </c>
      <c r="K572" s="252" t="str">
        <f t="shared" si="959"/>
        <v/>
      </c>
      <c r="L572" s="252" t="str">
        <f t="shared" si="959"/>
        <v/>
      </c>
      <c r="M572" s="175" t="str">
        <f t="shared" si="959"/>
        <v/>
      </c>
      <c r="N572" s="175" t="str">
        <f t="shared" si="959"/>
        <v/>
      </c>
      <c r="O572" s="175" t="str">
        <f t="shared" si="959"/>
        <v/>
      </c>
      <c r="P572" s="175" t="str">
        <f t="shared" si="959"/>
        <v/>
      </c>
      <c r="Q572" s="184" t="str">
        <f>IF(BK570="","",BK570)</f>
        <v/>
      </c>
      <c r="R572" s="38" t="str">
        <f>IF(BK570="","",BK570)</f>
        <v/>
      </c>
      <c r="S572" s="343"/>
      <c r="AY572" t="str">
        <f>IF(E572="","",E572)</f>
        <v/>
      </c>
      <c r="AZ572" t="str">
        <f>IF(OR(E572=F572,COUNTIF($AY572:AY572,F572)&gt;0),"",F572)</f>
        <v/>
      </c>
      <c r="BA572" t="str">
        <f>IF(OR(F572=G572,COUNTIF($AY572:AZ572,G572)&gt;0),"",G572)</f>
        <v/>
      </c>
      <c r="BB572" t="str">
        <f>IF(OR(G572=H572,COUNTIF($AY572:BA572,H572)&gt;0),"",H572)</f>
        <v/>
      </c>
      <c r="BC572" t="str">
        <f>IF(OR(H572=I572,COUNTIF($AY572:BB572,I572)&gt;0),"",I572)</f>
        <v/>
      </c>
      <c r="BD572" t="str">
        <f>IF(OR(I572=J572,COUNTIF($AY572:BC572,J572)&gt;0),"",J572)</f>
        <v/>
      </c>
      <c r="BE572" t="str">
        <f>IF(OR(J572=K572,COUNTIF($AY572:BD572,K572)&gt;0),"",K572)</f>
        <v/>
      </c>
      <c r="BF572" t="str">
        <f>IF(OR(K572=L572,COUNTIF($AY572:BE572,L572)&gt;0),"",L572)</f>
        <v/>
      </c>
      <c r="BG572" t="str">
        <f>IF(OR(L572=M572,COUNTIF($AY572:BF572,M572)&gt;0),"",M572)</f>
        <v/>
      </c>
      <c r="BH572" t="str">
        <f>IF(OR(M572=N572,COUNTIF($AY572:BG572,N572)&gt;0),"",N572)</f>
        <v/>
      </c>
      <c r="BI572" t="str">
        <f>IF(OR(N572=O572,COUNTIF($AY572:BH572,O572)&gt;0),"",O572)</f>
        <v/>
      </c>
      <c r="BJ572" t="str">
        <f>IF(OR(O572=P572,COUNTIF($AY572:BI572,P572)&gt;0),"",P572)</f>
        <v/>
      </c>
      <c r="BK572" s="340"/>
      <c r="BL572" s="34" t="str">
        <f>IF($Q572=E572,IF(COUNTIF(E572:$P572,E572)&gt;$R571,E572,$Q572),E572)</f>
        <v/>
      </c>
      <c r="BM572" s="34" t="str">
        <f>IF($Q572=F572,IF(COUNTIF(F572:$P572,F572)&gt;$R571,F572,$Q572),F572)</f>
        <v/>
      </c>
      <c r="BN572" s="34" t="str">
        <f>IF($Q572=G572,IF(COUNTIF(G572:$P572,G572)&gt;$R571,G572,$Q572),G572)</f>
        <v/>
      </c>
      <c r="BO572" s="34" t="str">
        <f>IF($Q572=H572,IF(COUNTIF(H572:$P572,H572)&gt;$R571,H572,$Q572),H572)</f>
        <v/>
      </c>
      <c r="BP572" s="34" t="str">
        <f>IF($Q572=I572,IF(COUNTIF(I572:$P572,I572)&gt;$R571,I572,$Q572),I572)</f>
        <v/>
      </c>
      <c r="BQ572" s="34" t="str">
        <f>IF($Q572=J572,IF(COUNTIF(J572:$P572,J572)&gt;$R571,J572,$Q572),J572)</f>
        <v/>
      </c>
      <c r="BR572" s="34" t="str">
        <f>IF($Q572=K572,IF(COUNTIF(K572:$P572,K572)&gt;$R571,K572,$Q572),K572)</f>
        <v/>
      </c>
      <c r="BS572" s="34" t="str">
        <f>IF($Q572=L572,IF(COUNTIF(L572:$P572,L572)&gt;$R571,L572,$Q572),L572)</f>
        <v/>
      </c>
      <c r="BT572" s="34" t="str">
        <f>IF($Q572=M572,IF(COUNTIF(M572:$P572,M572)&gt;$R571,M572,$Q572),M572)</f>
        <v/>
      </c>
      <c r="BU572" s="34" t="str">
        <f>IF($Q572=N572,IF(COUNTIF(N572:$P572,N572)&gt;$R571,N572,$Q572),N572)</f>
        <v/>
      </c>
      <c r="BV572" s="34" t="str">
        <f>IF($Q572=O572,IF(COUNTIF(O572:$P572,O572)&gt;$R571,O572,$Q572),O572)</f>
        <v/>
      </c>
      <c r="BW572" s="34" t="str">
        <f>IF($Q572=P572,IF(COUNTIF(P572:$P572,P572)&gt;$R571,P572,$Q572),P572)</f>
        <v/>
      </c>
      <c r="BX572" t="str">
        <f>IF(BX570&gt;0,BX570,BX571)</f>
        <v/>
      </c>
    </row>
    <row r="573" spans="1:76" ht="12.75" customHeight="1" x14ac:dyDescent="0.2">
      <c r="A573" s="347">
        <v>191</v>
      </c>
      <c r="B573" s="350"/>
      <c r="C573" s="344"/>
      <c r="D573" s="176" t="s">
        <v>38</v>
      </c>
      <c r="E573" s="252"/>
      <c r="F573" s="252"/>
      <c r="G573" s="252"/>
      <c r="H573" s="252"/>
      <c r="I573" s="252"/>
      <c r="J573" s="252"/>
      <c r="K573" s="252"/>
      <c r="L573" s="252"/>
      <c r="M573" s="175"/>
      <c r="N573" s="175"/>
      <c r="O573" s="175"/>
      <c r="P573" s="175"/>
      <c r="Q573" s="183" t="str">
        <f>IF(BK573="","",BX575)</f>
        <v/>
      </c>
      <c r="R573" s="172"/>
      <c r="S573" s="341" t="str">
        <f>IF((COUNTBLANK(E573:Q573)+COUNTBLANK(E574:Q574)+COUNTBLANK(E575:Q575))/3=COUNTBLANK(E573:Q573),"","Bitte alle drei Zeilen ausfüllen")</f>
        <v/>
      </c>
      <c r="W573">
        <f t="shared" ref="W573:AH573" si="960">IF(E573=4.5,E574,0)</f>
        <v>0</v>
      </c>
      <c r="X573">
        <f t="shared" si="960"/>
        <v>0</v>
      </c>
      <c r="Y573">
        <f t="shared" si="960"/>
        <v>0</v>
      </c>
      <c r="Z573">
        <f t="shared" si="960"/>
        <v>0</v>
      </c>
      <c r="AA573">
        <f t="shared" si="960"/>
        <v>0</v>
      </c>
      <c r="AB573">
        <f t="shared" si="960"/>
        <v>0</v>
      </c>
      <c r="AC573">
        <f t="shared" si="960"/>
        <v>0</v>
      </c>
      <c r="AD573">
        <f t="shared" si="960"/>
        <v>0</v>
      </c>
      <c r="AE573">
        <f t="shared" si="960"/>
        <v>0</v>
      </c>
      <c r="AF573">
        <f t="shared" si="960"/>
        <v>0</v>
      </c>
      <c r="AG573">
        <f t="shared" si="960"/>
        <v>0</v>
      </c>
      <c r="AH573">
        <f t="shared" si="960"/>
        <v>0</v>
      </c>
      <c r="AJ573">
        <f t="shared" ref="AJ573:AU573" si="961">IF(E573=4.5,1,0)</f>
        <v>0</v>
      </c>
      <c r="AK573">
        <f t="shared" si="961"/>
        <v>0</v>
      </c>
      <c r="AL573">
        <f t="shared" si="961"/>
        <v>0</v>
      </c>
      <c r="AM573">
        <f t="shared" si="961"/>
        <v>0</v>
      </c>
      <c r="AN573">
        <f t="shared" si="961"/>
        <v>0</v>
      </c>
      <c r="AO573">
        <f t="shared" si="961"/>
        <v>0</v>
      </c>
      <c r="AP573">
        <f t="shared" si="961"/>
        <v>0</v>
      </c>
      <c r="AQ573">
        <f t="shared" si="961"/>
        <v>0</v>
      </c>
      <c r="AR573">
        <f t="shared" si="961"/>
        <v>0</v>
      </c>
      <c r="AS573">
        <f t="shared" si="961"/>
        <v>0</v>
      </c>
      <c r="AT573">
        <f t="shared" si="961"/>
        <v>0</v>
      </c>
      <c r="AU573">
        <f t="shared" si="961"/>
        <v>0</v>
      </c>
      <c r="BK573" s="340" t="str">
        <f>IF(ISNA(HLOOKUP(MAX($AY574:$BJ574),$AY574:$BJ575,2,FALSE)),"",IF(R574&gt;0,IF(COUNTIF($AY574:$BJ574,MAX($AY574:$BJ574))&gt;1,HLOOKUP(MAX($AY574:$BJ574),$AY574:$BJ575,2),HLOOKUP(MAX($AY574:$BJ574),$AY574:$BJ575,2,FALSE)),""))</f>
        <v/>
      </c>
      <c r="BL573" s="34">
        <f>IF(E575="",0,IF($Q575=E575,IF(COUNTIF(E575:$P575,E575)&gt;$R574,E573,$Q573),E573))</f>
        <v>0</v>
      </c>
      <c r="BM573" s="34">
        <f>IF(F575="",0,IF($Q575=F575,IF(COUNTIF(F575:$P575,F575)&gt;$R574,F573,$Q573),F573))</f>
        <v>0</v>
      </c>
      <c r="BN573" s="34">
        <f>IF(G575="",0,IF($Q575=G575,IF(COUNTIF(G575:$P575,G575)&gt;$R574,G573,$Q573),G573))</f>
        <v>0</v>
      </c>
      <c r="BO573" s="34">
        <f>IF(H575="",0,IF($Q575=H575,IF(COUNTIF(H575:$P575,H575)&gt;$R574,H573,$Q573),H573))</f>
        <v>0</v>
      </c>
      <c r="BP573" s="34">
        <f>IF(I575="",0,IF($Q575=I575,IF(COUNTIF(I575:$P575,I575)&gt;$R574,I573,$Q573),I573))</f>
        <v>0</v>
      </c>
      <c r="BQ573" s="34">
        <f>IF(J575="",0,IF($Q575=J575,IF(COUNTIF(J575:$P575,J575)&gt;$R574,J573,$Q573),J573))</f>
        <v>0</v>
      </c>
      <c r="BR573" s="34">
        <f>IF(K575="",0,IF($Q575=K575,IF(COUNTIF(K575:$P575,K575)&gt;$R574,K573,$Q573),K573))</f>
        <v>0</v>
      </c>
      <c r="BS573" s="34">
        <f>IF(L575="",0,IF($Q575=L575,IF(COUNTIF(L575:$P575,L575)&gt;$R574,L573,$Q573),L573))</f>
        <v>0</v>
      </c>
      <c r="BT573" s="34">
        <f>IF(M575="",0,IF($Q575=M575,IF(COUNTIF(M575:$P575,M575)&gt;$R574,M573,$Q573),M573))</f>
        <v>0</v>
      </c>
      <c r="BU573" s="34">
        <f>IF(N575="",0,IF($Q575=N575,IF(COUNTIF(N575:$P575,N575)&gt;$R574,N573,$Q573),N573))</f>
        <v>0</v>
      </c>
      <c r="BV573" s="34">
        <f>IF(O575="",0,IF($Q575=O575,IF(COUNTIF(O575:$P575,O575)&gt;$R574,O573,$Q573),O573))</f>
        <v>0</v>
      </c>
      <c r="BW573" s="34">
        <f>IF(P575="",0,IF($Q575=P575,IF(COUNTIF(P575:$P575,P575)&gt;$R574,P573,$Q573),P573))</f>
        <v>0</v>
      </c>
      <c r="BX573">
        <f>IF(P573="",IF(O573="",IF(N573="",IF(M573="",IF(L573="",IF(K573="",IF(J573="",IF(I573="",H573,I573),J573),K573),L573),M573),N573),O573),P573)</f>
        <v>0</v>
      </c>
    </row>
    <row r="574" spans="1:76" ht="12.75" customHeight="1" x14ac:dyDescent="0.2">
      <c r="A574" s="348"/>
      <c r="B574" s="351"/>
      <c r="C574" s="345"/>
      <c r="D574" s="176" t="s">
        <v>42</v>
      </c>
      <c r="E574" s="252"/>
      <c r="F574" s="252"/>
      <c r="G574" s="252"/>
      <c r="H574" s="252"/>
      <c r="I574" s="252"/>
      <c r="J574" s="252"/>
      <c r="K574" s="252"/>
      <c r="L574" s="252"/>
      <c r="M574" s="175"/>
      <c r="N574" s="175"/>
      <c r="O574" s="175"/>
      <c r="P574" s="175"/>
      <c r="Q574" s="183"/>
      <c r="R574" s="35">
        <f>IF(R573&lt;15,0,IF(R573&lt;30,1,IF(R573&lt;45,2,3)))</f>
        <v>0</v>
      </c>
      <c r="S574" s="342"/>
      <c r="AY574" t="str">
        <f t="shared" ref="AY574:BJ574" si="962">IF(AY575="","",COUNTIF($E575:$P575,AY575))</f>
        <v/>
      </c>
      <c r="AZ574" t="str">
        <f t="shared" si="962"/>
        <v/>
      </c>
      <c r="BA574" t="str">
        <f t="shared" si="962"/>
        <v/>
      </c>
      <c r="BB574" t="str">
        <f t="shared" si="962"/>
        <v/>
      </c>
      <c r="BC574" t="str">
        <f t="shared" si="962"/>
        <v/>
      </c>
      <c r="BD574" t="str">
        <f t="shared" si="962"/>
        <v/>
      </c>
      <c r="BE574" t="str">
        <f t="shared" si="962"/>
        <v/>
      </c>
      <c r="BF574" t="str">
        <f t="shared" si="962"/>
        <v/>
      </c>
      <c r="BG574" t="str">
        <f t="shared" si="962"/>
        <v/>
      </c>
      <c r="BH574" t="str">
        <f t="shared" si="962"/>
        <v/>
      </c>
      <c r="BI574" t="str">
        <f t="shared" si="962"/>
        <v/>
      </c>
      <c r="BJ574" t="str">
        <f t="shared" si="962"/>
        <v/>
      </c>
      <c r="BK574" s="340"/>
      <c r="BL574" s="34">
        <f>IF($Q575=E575,IF(COUNTIF(E575:$P575,E575)&gt;$R574,E574,$Q574),E574)</f>
        <v>0</v>
      </c>
      <c r="BM574" s="34">
        <f>IF($Q575=F575,IF(COUNTIF(F575:$P575,F575)&gt;$R574,F574,$Q574),F574)</f>
        <v>0</v>
      </c>
      <c r="BN574" s="34">
        <f>IF($Q575=G575,IF(COUNTIF(G575:$P575,G575)&gt;$R574,G574,$Q574),G574)</f>
        <v>0</v>
      </c>
      <c r="BO574" s="34">
        <f>IF($Q575=H575,IF(COUNTIF(H575:$P575,H575)&gt;$R574,H574,$Q574),H574)</f>
        <v>0</v>
      </c>
      <c r="BP574" s="34">
        <f>IF($Q575=I575,IF(COUNTIF(I575:$P575,I575)&gt;$R574,I574,$Q574),I574)</f>
        <v>0</v>
      </c>
      <c r="BQ574" s="34">
        <f>IF($Q575=J575,IF(COUNTIF(J575:$P575,J575)&gt;$R574,J574,$Q574),J574)</f>
        <v>0</v>
      </c>
      <c r="BR574" s="34">
        <f>IF($Q575=K575,IF(COUNTIF(K575:$P575,K575)&gt;$R574,K574,$Q574),K574)</f>
        <v>0</v>
      </c>
      <c r="BS574" s="34">
        <f>IF($Q575=L575,IF(COUNTIF(L575:$P575,L575)&gt;$R574,L574,$Q574),L574)</f>
        <v>0</v>
      </c>
      <c r="BT574" s="34">
        <f>IF($Q575=M575,IF(COUNTIF(M575:$P575,M575)&gt;$R574,M574,$Q574),M574)</f>
        <v>0</v>
      </c>
      <c r="BU574" s="34">
        <f>IF($Q575=N575,IF(COUNTIF(N575:$P575,N575)&gt;$R574,N574,$Q574),N574)</f>
        <v>0</v>
      </c>
      <c r="BV574" s="34">
        <f>IF($Q575=O575,IF(COUNTIF(O575:$P575,O575)&gt;$R574,O574,$Q574),O574)</f>
        <v>0</v>
      </c>
      <c r="BW574" s="34">
        <f>IF($Q575=P575,IF(COUNTIF(P575:$P575,P575)&gt;$R574,P574,$Q574),P574)</f>
        <v>0</v>
      </c>
      <c r="BX574" t="str">
        <f>IF(BX573="",IF(G573="",IF(F573="",E573,F573),G573),"")</f>
        <v/>
      </c>
    </row>
    <row r="575" spans="1:76" ht="12.75" customHeight="1" x14ac:dyDescent="0.2">
      <c r="A575" s="349"/>
      <c r="B575" s="352"/>
      <c r="C575" s="346"/>
      <c r="D575" s="177" t="s">
        <v>44</v>
      </c>
      <c r="E575" s="252" t="str">
        <f t="shared" ref="E575:P575" si="963">IF(E573&gt;0,1,"")</f>
        <v/>
      </c>
      <c r="F575" s="252" t="str">
        <f t="shared" si="963"/>
        <v/>
      </c>
      <c r="G575" s="252" t="str">
        <f t="shared" si="963"/>
        <v/>
      </c>
      <c r="H575" s="252" t="str">
        <f t="shared" si="963"/>
        <v/>
      </c>
      <c r="I575" s="252" t="str">
        <f t="shared" si="963"/>
        <v/>
      </c>
      <c r="J575" s="252" t="str">
        <f t="shared" si="963"/>
        <v/>
      </c>
      <c r="K575" s="252" t="str">
        <f t="shared" si="963"/>
        <v/>
      </c>
      <c r="L575" s="252" t="str">
        <f t="shared" si="963"/>
        <v/>
      </c>
      <c r="M575" s="175" t="str">
        <f t="shared" si="963"/>
        <v/>
      </c>
      <c r="N575" s="175" t="str">
        <f t="shared" si="963"/>
        <v/>
      </c>
      <c r="O575" s="175" t="str">
        <f t="shared" si="963"/>
        <v/>
      </c>
      <c r="P575" s="175" t="str">
        <f t="shared" si="963"/>
        <v/>
      </c>
      <c r="Q575" s="184" t="str">
        <f>IF(BK573="","",BK573)</f>
        <v/>
      </c>
      <c r="R575" s="38" t="str">
        <f>IF(BK573="","",BK573)</f>
        <v/>
      </c>
      <c r="S575" s="343"/>
      <c r="AY575" t="str">
        <f>IF(E575="","",E575)</f>
        <v/>
      </c>
      <c r="AZ575" t="str">
        <f>IF(OR(E575=F575,COUNTIF($AY575:AY575,F575)&gt;0),"",F575)</f>
        <v/>
      </c>
      <c r="BA575" t="str">
        <f>IF(OR(F575=G575,COUNTIF($AY575:AZ575,G575)&gt;0),"",G575)</f>
        <v/>
      </c>
      <c r="BB575" t="str">
        <f>IF(OR(G575=H575,COUNTIF($AY575:BA575,H575)&gt;0),"",H575)</f>
        <v/>
      </c>
      <c r="BC575" t="str">
        <f>IF(OR(H575=I575,COUNTIF($AY575:BB575,I575)&gt;0),"",I575)</f>
        <v/>
      </c>
      <c r="BD575" t="str">
        <f>IF(OR(I575=J575,COUNTIF($AY575:BC575,J575)&gt;0),"",J575)</f>
        <v/>
      </c>
      <c r="BE575" t="str">
        <f>IF(OR(J575=K575,COUNTIF($AY575:BD575,K575)&gt;0),"",K575)</f>
        <v/>
      </c>
      <c r="BF575" t="str">
        <f>IF(OR(K575=L575,COUNTIF($AY575:BE575,L575)&gt;0),"",L575)</f>
        <v/>
      </c>
      <c r="BG575" t="str">
        <f>IF(OR(L575=M575,COUNTIF($AY575:BF575,M575)&gt;0),"",M575)</f>
        <v/>
      </c>
      <c r="BH575" t="str">
        <f>IF(OR(M575=N575,COUNTIF($AY575:BG575,N575)&gt;0),"",N575)</f>
        <v/>
      </c>
      <c r="BI575" t="str">
        <f>IF(OR(N575=O575,COUNTIF($AY575:BH575,O575)&gt;0),"",O575)</f>
        <v/>
      </c>
      <c r="BJ575" t="str">
        <f>IF(OR(O575=P575,COUNTIF($AY575:BI575,P575)&gt;0),"",P575)</f>
        <v/>
      </c>
      <c r="BK575" s="340"/>
      <c r="BL575" s="34" t="str">
        <f>IF($Q575=E575,IF(COUNTIF(E575:$P575,E575)&gt;$R574,E575,$Q575),E575)</f>
        <v/>
      </c>
      <c r="BM575" s="34" t="str">
        <f>IF($Q575=F575,IF(COUNTIF(F575:$P575,F575)&gt;$R574,F575,$Q575),F575)</f>
        <v/>
      </c>
      <c r="BN575" s="34" t="str">
        <f>IF($Q575=G575,IF(COUNTIF(G575:$P575,G575)&gt;$R574,G575,$Q575),G575)</f>
        <v/>
      </c>
      <c r="BO575" s="34" t="str">
        <f>IF($Q575=H575,IF(COUNTIF(H575:$P575,H575)&gt;$R574,H575,$Q575),H575)</f>
        <v/>
      </c>
      <c r="BP575" s="34" t="str">
        <f>IF($Q575=I575,IF(COUNTIF(I575:$P575,I575)&gt;$R574,I575,$Q575),I575)</f>
        <v/>
      </c>
      <c r="BQ575" s="34" t="str">
        <f>IF($Q575=J575,IF(COUNTIF(J575:$P575,J575)&gt;$R574,J575,$Q575),J575)</f>
        <v/>
      </c>
      <c r="BR575" s="34" t="str">
        <f>IF($Q575=K575,IF(COUNTIF(K575:$P575,K575)&gt;$R574,K575,$Q575),K575)</f>
        <v/>
      </c>
      <c r="BS575" s="34" t="str">
        <f>IF($Q575=L575,IF(COUNTIF(L575:$P575,L575)&gt;$R574,L575,$Q575),L575)</f>
        <v/>
      </c>
      <c r="BT575" s="34" t="str">
        <f>IF($Q575=M575,IF(COUNTIF(M575:$P575,M575)&gt;$R574,M575,$Q575),M575)</f>
        <v/>
      </c>
      <c r="BU575" s="34" t="str">
        <f>IF($Q575=N575,IF(COUNTIF(N575:$P575,N575)&gt;$R574,N575,$Q575),N575)</f>
        <v/>
      </c>
      <c r="BV575" s="34" t="str">
        <f>IF($Q575=O575,IF(COUNTIF(O575:$P575,O575)&gt;$R574,O575,$Q575),O575)</f>
        <v/>
      </c>
      <c r="BW575" s="34" t="str">
        <f>IF($Q575=P575,IF(COUNTIF(P575:$P575,P575)&gt;$R574,P575,$Q575),P575)</f>
        <v/>
      </c>
      <c r="BX575" t="str">
        <f>IF(BX573&gt;0,BX573,BX574)</f>
        <v/>
      </c>
    </row>
    <row r="576" spans="1:76" ht="12.75" customHeight="1" x14ac:dyDescent="0.2">
      <c r="A576" s="347">
        <v>192</v>
      </c>
      <c r="B576" s="350"/>
      <c r="C576" s="344"/>
      <c r="D576" s="176" t="s">
        <v>38</v>
      </c>
      <c r="E576" s="252"/>
      <c r="F576" s="252"/>
      <c r="G576" s="252"/>
      <c r="H576" s="252"/>
      <c r="I576" s="252"/>
      <c r="J576" s="252"/>
      <c r="K576" s="252"/>
      <c r="L576" s="252"/>
      <c r="M576" s="175"/>
      <c r="N576" s="175"/>
      <c r="O576" s="175"/>
      <c r="P576" s="175"/>
      <c r="Q576" s="183" t="str">
        <f>IF(BK576="","",BX578)</f>
        <v/>
      </c>
      <c r="R576" s="172"/>
      <c r="S576" s="341" t="str">
        <f>IF((COUNTBLANK(E576:Q576)+COUNTBLANK(E577:Q577)+COUNTBLANK(E578:Q578))/3=COUNTBLANK(E576:Q576),"","Bitte alle drei Zeilen ausfüllen")</f>
        <v/>
      </c>
      <c r="W576">
        <f t="shared" ref="W576:AH576" si="964">IF(E576=4.5,E577,0)</f>
        <v>0</v>
      </c>
      <c r="X576">
        <f t="shared" si="964"/>
        <v>0</v>
      </c>
      <c r="Y576">
        <f t="shared" si="964"/>
        <v>0</v>
      </c>
      <c r="Z576">
        <f t="shared" si="964"/>
        <v>0</v>
      </c>
      <c r="AA576">
        <f t="shared" si="964"/>
        <v>0</v>
      </c>
      <c r="AB576">
        <f t="shared" si="964"/>
        <v>0</v>
      </c>
      <c r="AC576">
        <f t="shared" si="964"/>
        <v>0</v>
      </c>
      <c r="AD576">
        <f t="shared" si="964"/>
        <v>0</v>
      </c>
      <c r="AE576">
        <f t="shared" si="964"/>
        <v>0</v>
      </c>
      <c r="AF576">
        <f t="shared" si="964"/>
        <v>0</v>
      </c>
      <c r="AG576">
        <f t="shared" si="964"/>
        <v>0</v>
      </c>
      <c r="AH576">
        <f t="shared" si="964"/>
        <v>0</v>
      </c>
      <c r="AJ576">
        <f t="shared" ref="AJ576:AU576" si="965">IF(E576=4.5,1,0)</f>
        <v>0</v>
      </c>
      <c r="AK576">
        <f t="shared" si="965"/>
        <v>0</v>
      </c>
      <c r="AL576">
        <f t="shared" si="965"/>
        <v>0</v>
      </c>
      <c r="AM576">
        <f t="shared" si="965"/>
        <v>0</v>
      </c>
      <c r="AN576">
        <f t="shared" si="965"/>
        <v>0</v>
      </c>
      <c r="AO576">
        <f t="shared" si="965"/>
        <v>0</v>
      </c>
      <c r="AP576">
        <f t="shared" si="965"/>
        <v>0</v>
      </c>
      <c r="AQ576">
        <f t="shared" si="965"/>
        <v>0</v>
      </c>
      <c r="AR576">
        <f t="shared" si="965"/>
        <v>0</v>
      </c>
      <c r="AS576">
        <f t="shared" si="965"/>
        <v>0</v>
      </c>
      <c r="AT576">
        <f t="shared" si="965"/>
        <v>0</v>
      </c>
      <c r="AU576">
        <f t="shared" si="965"/>
        <v>0</v>
      </c>
      <c r="BK576" s="340" t="str">
        <f>IF(ISNA(HLOOKUP(MAX($AY577:$BJ577),$AY577:$BJ578,2,FALSE)),"",IF(R577&gt;0,IF(COUNTIF($AY577:$BJ577,MAX($AY577:$BJ577))&gt;1,HLOOKUP(MAX($AY577:$BJ577),$AY577:$BJ578,2),HLOOKUP(MAX($AY577:$BJ577),$AY577:$BJ578,2,FALSE)),""))</f>
        <v/>
      </c>
      <c r="BL576" s="34">
        <f>IF(E578="",0,IF($Q578=E578,IF(COUNTIF(E578:$P578,E578)&gt;$R577,E576,$Q576),E576))</f>
        <v>0</v>
      </c>
      <c r="BM576" s="34">
        <f>IF(F578="",0,IF($Q578=F578,IF(COUNTIF(F578:$P578,F578)&gt;$R577,F576,$Q576),F576))</f>
        <v>0</v>
      </c>
      <c r="BN576" s="34">
        <f>IF(G578="",0,IF($Q578=G578,IF(COUNTIF(G578:$P578,G578)&gt;$R577,G576,$Q576),G576))</f>
        <v>0</v>
      </c>
      <c r="BO576" s="34">
        <f>IF(H578="",0,IF($Q578=H578,IF(COUNTIF(H578:$P578,H578)&gt;$R577,H576,$Q576),H576))</f>
        <v>0</v>
      </c>
      <c r="BP576" s="34">
        <f>IF(I578="",0,IF($Q578=I578,IF(COUNTIF(I578:$P578,I578)&gt;$R577,I576,$Q576),I576))</f>
        <v>0</v>
      </c>
      <c r="BQ576" s="34">
        <f>IF(J578="",0,IF($Q578=J578,IF(COUNTIF(J578:$P578,J578)&gt;$R577,J576,$Q576),J576))</f>
        <v>0</v>
      </c>
      <c r="BR576" s="34">
        <f>IF(K578="",0,IF($Q578=K578,IF(COUNTIF(K578:$P578,K578)&gt;$R577,K576,$Q576),K576))</f>
        <v>0</v>
      </c>
      <c r="BS576" s="34">
        <f>IF(L578="",0,IF($Q578=L578,IF(COUNTIF(L578:$P578,L578)&gt;$R577,L576,$Q576),L576))</f>
        <v>0</v>
      </c>
      <c r="BT576" s="34">
        <f>IF(M578="",0,IF($Q578=M578,IF(COUNTIF(M578:$P578,M578)&gt;$R577,M576,$Q576),M576))</f>
        <v>0</v>
      </c>
      <c r="BU576" s="34">
        <f>IF(N578="",0,IF($Q578=N578,IF(COUNTIF(N578:$P578,N578)&gt;$R577,N576,$Q576),N576))</f>
        <v>0</v>
      </c>
      <c r="BV576" s="34">
        <f>IF(O578="",0,IF($Q578=O578,IF(COUNTIF(O578:$P578,O578)&gt;$R577,O576,$Q576),O576))</f>
        <v>0</v>
      </c>
      <c r="BW576" s="34">
        <f>IF(P578="",0,IF($Q578=P578,IF(COUNTIF(P578:$P578,P578)&gt;$R577,P576,$Q576),P576))</f>
        <v>0</v>
      </c>
      <c r="BX576">
        <f>IF(P576="",IF(O576="",IF(N576="",IF(M576="",IF(L576="",IF(K576="",IF(J576="",IF(I576="",H576,I576),J576),K576),L576),M576),N576),O576),P576)</f>
        <v>0</v>
      </c>
    </row>
    <row r="577" spans="1:76" ht="12.75" customHeight="1" x14ac:dyDescent="0.2">
      <c r="A577" s="348"/>
      <c r="B577" s="351"/>
      <c r="C577" s="345"/>
      <c r="D577" s="176" t="s">
        <v>42</v>
      </c>
      <c r="E577" s="252"/>
      <c r="F577" s="252"/>
      <c r="G577" s="252"/>
      <c r="H577" s="252"/>
      <c r="I577" s="252"/>
      <c r="J577" s="252"/>
      <c r="K577" s="252"/>
      <c r="L577" s="252"/>
      <c r="M577" s="175"/>
      <c r="N577" s="175"/>
      <c r="O577" s="175"/>
      <c r="P577" s="175"/>
      <c r="Q577" s="183"/>
      <c r="R577" s="35">
        <f>IF(R576&lt;15,0,IF(R576&lt;30,1,IF(R576&lt;45,2,3)))</f>
        <v>0</v>
      </c>
      <c r="S577" s="342"/>
      <c r="AY577" t="str">
        <f t="shared" ref="AY577:BJ577" si="966">IF(AY578="","",COUNTIF($E578:$P578,AY578))</f>
        <v/>
      </c>
      <c r="AZ577" t="str">
        <f t="shared" si="966"/>
        <v/>
      </c>
      <c r="BA577" t="str">
        <f t="shared" si="966"/>
        <v/>
      </c>
      <c r="BB577" t="str">
        <f t="shared" si="966"/>
        <v/>
      </c>
      <c r="BC577" t="str">
        <f t="shared" si="966"/>
        <v/>
      </c>
      <c r="BD577" t="str">
        <f t="shared" si="966"/>
        <v/>
      </c>
      <c r="BE577" t="str">
        <f t="shared" si="966"/>
        <v/>
      </c>
      <c r="BF577" t="str">
        <f t="shared" si="966"/>
        <v/>
      </c>
      <c r="BG577" t="str">
        <f t="shared" si="966"/>
        <v/>
      </c>
      <c r="BH577" t="str">
        <f t="shared" si="966"/>
        <v/>
      </c>
      <c r="BI577" t="str">
        <f t="shared" si="966"/>
        <v/>
      </c>
      <c r="BJ577" t="str">
        <f t="shared" si="966"/>
        <v/>
      </c>
      <c r="BK577" s="340"/>
      <c r="BL577" s="34">
        <f>IF($Q578=E578,IF(COUNTIF(E578:$P578,E578)&gt;$R577,E577,$Q577),E577)</f>
        <v>0</v>
      </c>
      <c r="BM577" s="34">
        <f>IF($Q578=F578,IF(COUNTIF(F578:$P578,F578)&gt;$R577,F577,$Q577),F577)</f>
        <v>0</v>
      </c>
      <c r="BN577" s="34">
        <f>IF($Q578=G578,IF(COUNTIF(G578:$P578,G578)&gt;$R577,G577,$Q577),G577)</f>
        <v>0</v>
      </c>
      <c r="BO577" s="34">
        <f>IF($Q578=H578,IF(COUNTIF(H578:$P578,H578)&gt;$R577,H577,$Q577),H577)</f>
        <v>0</v>
      </c>
      <c r="BP577" s="34">
        <f>IF($Q578=I578,IF(COUNTIF(I578:$P578,I578)&gt;$R577,I577,$Q577),I577)</f>
        <v>0</v>
      </c>
      <c r="BQ577" s="34">
        <f>IF($Q578=J578,IF(COUNTIF(J578:$P578,J578)&gt;$R577,J577,$Q577),J577)</f>
        <v>0</v>
      </c>
      <c r="BR577" s="34">
        <f>IF($Q578=K578,IF(COUNTIF(K578:$P578,K578)&gt;$R577,K577,$Q577),K577)</f>
        <v>0</v>
      </c>
      <c r="BS577" s="34">
        <f>IF($Q578=L578,IF(COUNTIF(L578:$P578,L578)&gt;$R577,L577,$Q577),L577)</f>
        <v>0</v>
      </c>
      <c r="BT577" s="34">
        <f>IF($Q578=M578,IF(COUNTIF(M578:$P578,M578)&gt;$R577,M577,$Q577),M577)</f>
        <v>0</v>
      </c>
      <c r="BU577" s="34">
        <f>IF($Q578=N578,IF(COUNTIF(N578:$P578,N578)&gt;$R577,N577,$Q577),N577)</f>
        <v>0</v>
      </c>
      <c r="BV577" s="34">
        <f>IF($Q578=O578,IF(COUNTIF(O578:$P578,O578)&gt;$R577,O577,$Q577),O577)</f>
        <v>0</v>
      </c>
      <c r="BW577" s="34">
        <f>IF($Q578=P578,IF(COUNTIF(P578:$P578,P578)&gt;$R577,P577,$Q577),P577)</f>
        <v>0</v>
      </c>
      <c r="BX577" t="str">
        <f>IF(BX576="",IF(G576="",IF(F576="",E576,F576),G576),"")</f>
        <v/>
      </c>
    </row>
    <row r="578" spans="1:76" ht="12.75" customHeight="1" x14ac:dyDescent="0.2">
      <c r="A578" s="349"/>
      <c r="B578" s="352"/>
      <c r="C578" s="346"/>
      <c r="D578" s="177" t="s">
        <v>44</v>
      </c>
      <c r="E578" s="252" t="str">
        <f t="shared" ref="E578:P578" si="967">IF(E576&gt;0,1,"")</f>
        <v/>
      </c>
      <c r="F578" s="252" t="str">
        <f t="shared" si="967"/>
        <v/>
      </c>
      <c r="G578" s="252" t="str">
        <f t="shared" si="967"/>
        <v/>
      </c>
      <c r="H578" s="252" t="str">
        <f t="shared" si="967"/>
        <v/>
      </c>
      <c r="I578" s="252" t="str">
        <f t="shared" si="967"/>
        <v/>
      </c>
      <c r="J578" s="252" t="str">
        <f t="shared" si="967"/>
        <v/>
      </c>
      <c r="K578" s="252" t="str">
        <f t="shared" si="967"/>
        <v/>
      </c>
      <c r="L578" s="252" t="str">
        <f t="shared" si="967"/>
        <v/>
      </c>
      <c r="M578" s="175" t="str">
        <f t="shared" si="967"/>
        <v/>
      </c>
      <c r="N578" s="175" t="str">
        <f t="shared" si="967"/>
        <v/>
      </c>
      <c r="O578" s="175" t="str">
        <f t="shared" si="967"/>
        <v/>
      </c>
      <c r="P578" s="175" t="str">
        <f t="shared" si="967"/>
        <v/>
      </c>
      <c r="Q578" s="184" t="str">
        <f>IF(BK576="","",BK576)</f>
        <v/>
      </c>
      <c r="R578" s="38" t="str">
        <f>IF(BK576="","",BK576)</f>
        <v/>
      </c>
      <c r="S578" s="343"/>
      <c r="AY578" t="str">
        <f>IF(E578="","",E578)</f>
        <v/>
      </c>
      <c r="AZ578" t="str">
        <f>IF(OR(E578=F578,COUNTIF($AY578:AY578,F578)&gt;0),"",F578)</f>
        <v/>
      </c>
      <c r="BA578" t="str">
        <f>IF(OR(F578=G578,COUNTIF($AY578:AZ578,G578)&gt;0),"",G578)</f>
        <v/>
      </c>
      <c r="BB578" t="str">
        <f>IF(OR(G578=H578,COUNTIF($AY578:BA578,H578)&gt;0),"",H578)</f>
        <v/>
      </c>
      <c r="BC578" t="str">
        <f>IF(OR(H578=I578,COUNTIF($AY578:BB578,I578)&gt;0),"",I578)</f>
        <v/>
      </c>
      <c r="BD578" t="str">
        <f>IF(OR(I578=J578,COUNTIF($AY578:BC578,J578)&gt;0),"",J578)</f>
        <v/>
      </c>
      <c r="BE578" t="str">
        <f>IF(OR(J578=K578,COUNTIF($AY578:BD578,K578)&gt;0),"",K578)</f>
        <v/>
      </c>
      <c r="BF578" t="str">
        <f>IF(OR(K578=L578,COUNTIF($AY578:BE578,L578)&gt;0),"",L578)</f>
        <v/>
      </c>
      <c r="BG578" t="str">
        <f>IF(OR(L578=M578,COUNTIF($AY578:BF578,M578)&gt;0),"",M578)</f>
        <v/>
      </c>
      <c r="BH578" t="str">
        <f>IF(OR(M578=N578,COUNTIF($AY578:BG578,N578)&gt;0),"",N578)</f>
        <v/>
      </c>
      <c r="BI578" t="str">
        <f>IF(OR(N578=O578,COUNTIF($AY578:BH578,O578)&gt;0),"",O578)</f>
        <v/>
      </c>
      <c r="BJ578" t="str">
        <f>IF(OR(O578=P578,COUNTIF($AY578:BI578,P578)&gt;0),"",P578)</f>
        <v/>
      </c>
      <c r="BK578" s="340"/>
      <c r="BL578" s="34" t="str">
        <f>IF($Q578=E578,IF(COUNTIF(E578:$P578,E578)&gt;$R577,E578,$Q578),E578)</f>
        <v/>
      </c>
      <c r="BM578" s="34" t="str">
        <f>IF($Q578=F578,IF(COUNTIF(F578:$P578,F578)&gt;$R577,F578,$Q578),F578)</f>
        <v/>
      </c>
      <c r="BN578" s="34" t="str">
        <f>IF($Q578=G578,IF(COUNTIF(G578:$P578,G578)&gt;$R577,G578,$Q578),G578)</f>
        <v/>
      </c>
      <c r="BO578" s="34" t="str">
        <f>IF($Q578=H578,IF(COUNTIF(H578:$P578,H578)&gt;$R577,H578,$Q578),H578)</f>
        <v/>
      </c>
      <c r="BP578" s="34" t="str">
        <f>IF($Q578=I578,IF(COUNTIF(I578:$P578,I578)&gt;$R577,I578,$Q578),I578)</f>
        <v/>
      </c>
      <c r="BQ578" s="34" t="str">
        <f>IF($Q578=J578,IF(COUNTIF(J578:$P578,J578)&gt;$R577,J578,$Q578),J578)</f>
        <v/>
      </c>
      <c r="BR578" s="34" t="str">
        <f>IF($Q578=K578,IF(COUNTIF(K578:$P578,K578)&gt;$R577,K578,$Q578),K578)</f>
        <v/>
      </c>
      <c r="BS578" s="34" t="str">
        <f>IF($Q578=L578,IF(COUNTIF(L578:$P578,L578)&gt;$R577,L578,$Q578),L578)</f>
        <v/>
      </c>
      <c r="BT578" s="34" t="str">
        <f>IF($Q578=M578,IF(COUNTIF(M578:$P578,M578)&gt;$R577,M578,$Q578),M578)</f>
        <v/>
      </c>
      <c r="BU578" s="34" t="str">
        <f>IF($Q578=N578,IF(COUNTIF(N578:$P578,N578)&gt;$R577,N578,$Q578),N578)</f>
        <v/>
      </c>
      <c r="BV578" s="34" t="str">
        <f>IF($Q578=O578,IF(COUNTIF(O578:$P578,O578)&gt;$R577,O578,$Q578),O578)</f>
        <v/>
      </c>
      <c r="BW578" s="34" t="str">
        <f>IF($Q578=P578,IF(COUNTIF(P578:$P578,P578)&gt;$R577,P578,$Q578),P578)</f>
        <v/>
      </c>
      <c r="BX578" t="str">
        <f>IF(BX576&gt;0,BX576,BX577)</f>
        <v/>
      </c>
    </row>
    <row r="579" spans="1:76" ht="12.75" customHeight="1" x14ac:dyDescent="0.2">
      <c r="A579" s="347">
        <v>193</v>
      </c>
      <c r="B579" s="350"/>
      <c r="C579" s="344"/>
      <c r="D579" s="176" t="s">
        <v>38</v>
      </c>
      <c r="E579" s="252"/>
      <c r="F579" s="252"/>
      <c r="G579" s="252"/>
      <c r="H579" s="252"/>
      <c r="I579" s="252"/>
      <c r="J579" s="252"/>
      <c r="K579" s="252"/>
      <c r="L579" s="252"/>
      <c r="M579" s="175"/>
      <c r="N579" s="175"/>
      <c r="O579" s="175"/>
      <c r="P579" s="175"/>
      <c r="Q579" s="183" t="str">
        <f>IF(BK579="","",BX581)</f>
        <v/>
      </c>
      <c r="R579" s="172"/>
      <c r="S579" s="341" t="str">
        <f>IF((COUNTBLANK(E579:Q579)+COUNTBLANK(E580:Q580)+COUNTBLANK(E581:Q581))/3=COUNTBLANK(E579:Q579),"","Bitte alle drei Zeilen ausfüllen")</f>
        <v/>
      </c>
      <c r="W579">
        <f t="shared" ref="W579:AH579" si="968">IF(E579=4.5,E580,0)</f>
        <v>0</v>
      </c>
      <c r="X579">
        <f t="shared" si="968"/>
        <v>0</v>
      </c>
      <c r="Y579">
        <f t="shared" si="968"/>
        <v>0</v>
      </c>
      <c r="Z579">
        <f t="shared" si="968"/>
        <v>0</v>
      </c>
      <c r="AA579">
        <f t="shared" si="968"/>
        <v>0</v>
      </c>
      <c r="AB579">
        <f t="shared" si="968"/>
        <v>0</v>
      </c>
      <c r="AC579">
        <f t="shared" si="968"/>
        <v>0</v>
      </c>
      <c r="AD579">
        <f t="shared" si="968"/>
        <v>0</v>
      </c>
      <c r="AE579">
        <f t="shared" si="968"/>
        <v>0</v>
      </c>
      <c r="AF579">
        <f t="shared" si="968"/>
        <v>0</v>
      </c>
      <c r="AG579">
        <f t="shared" si="968"/>
        <v>0</v>
      </c>
      <c r="AH579">
        <f t="shared" si="968"/>
        <v>0</v>
      </c>
      <c r="AJ579">
        <f t="shared" ref="AJ579:AU579" si="969">IF(E579=4.5,1,0)</f>
        <v>0</v>
      </c>
      <c r="AK579">
        <f t="shared" si="969"/>
        <v>0</v>
      </c>
      <c r="AL579">
        <f t="shared" si="969"/>
        <v>0</v>
      </c>
      <c r="AM579">
        <f t="shared" si="969"/>
        <v>0</v>
      </c>
      <c r="AN579">
        <f t="shared" si="969"/>
        <v>0</v>
      </c>
      <c r="AO579">
        <f t="shared" si="969"/>
        <v>0</v>
      </c>
      <c r="AP579">
        <f t="shared" si="969"/>
        <v>0</v>
      </c>
      <c r="AQ579">
        <f t="shared" si="969"/>
        <v>0</v>
      </c>
      <c r="AR579">
        <f t="shared" si="969"/>
        <v>0</v>
      </c>
      <c r="AS579">
        <f t="shared" si="969"/>
        <v>0</v>
      </c>
      <c r="AT579">
        <f t="shared" si="969"/>
        <v>0</v>
      </c>
      <c r="AU579">
        <f t="shared" si="969"/>
        <v>0</v>
      </c>
      <c r="BK579" s="340" t="str">
        <f>IF(ISNA(HLOOKUP(MAX($AY580:$BJ580),$AY580:$BJ581,2,FALSE)),"",IF(R580&gt;0,IF(COUNTIF($AY580:$BJ580,MAX($AY580:$BJ580))&gt;1,HLOOKUP(MAX($AY580:$BJ580),$AY580:$BJ581,2),HLOOKUP(MAX($AY580:$BJ580),$AY580:$BJ581,2,FALSE)),""))</f>
        <v/>
      </c>
      <c r="BL579" s="34">
        <f>IF(E581="",0,IF($Q581=E581,IF(COUNTIF(E581:$P581,E581)&gt;$R580,E579,$Q579),E579))</f>
        <v>0</v>
      </c>
      <c r="BM579" s="34">
        <f>IF(F581="",0,IF($Q581=F581,IF(COUNTIF(F581:$P581,F581)&gt;$R580,F579,$Q579),F579))</f>
        <v>0</v>
      </c>
      <c r="BN579" s="34">
        <f>IF(G581="",0,IF($Q581=G581,IF(COUNTIF(G581:$P581,G581)&gt;$R580,G579,$Q579),G579))</f>
        <v>0</v>
      </c>
      <c r="BO579" s="34">
        <f>IF(H581="",0,IF($Q581=H581,IF(COUNTIF(H581:$P581,H581)&gt;$R580,H579,$Q579),H579))</f>
        <v>0</v>
      </c>
      <c r="BP579" s="34">
        <f>IF(I581="",0,IF($Q581=I581,IF(COUNTIF(I581:$P581,I581)&gt;$R580,I579,$Q579),I579))</f>
        <v>0</v>
      </c>
      <c r="BQ579" s="34">
        <f>IF(J581="",0,IF($Q581=J581,IF(COUNTIF(J581:$P581,J581)&gt;$R580,J579,$Q579),J579))</f>
        <v>0</v>
      </c>
      <c r="BR579" s="34">
        <f>IF(K581="",0,IF($Q581=K581,IF(COUNTIF(K581:$P581,K581)&gt;$R580,K579,$Q579),K579))</f>
        <v>0</v>
      </c>
      <c r="BS579" s="34">
        <f>IF(L581="",0,IF($Q581=L581,IF(COUNTIF(L581:$P581,L581)&gt;$R580,L579,$Q579),L579))</f>
        <v>0</v>
      </c>
      <c r="BT579" s="34">
        <f>IF(M581="",0,IF($Q581=M581,IF(COUNTIF(M581:$P581,M581)&gt;$R580,M579,$Q579),M579))</f>
        <v>0</v>
      </c>
      <c r="BU579" s="34">
        <f>IF(N581="",0,IF($Q581=N581,IF(COUNTIF(N581:$P581,N581)&gt;$R580,N579,$Q579),N579))</f>
        <v>0</v>
      </c>
      <c r="BV579" s="34">
        <f>IF(O581="",0,IF($Q581=O581,IF(COUNTIF(O581:$P581,O581)&gt;$R580,O579,$Q579),O579))</f>
        <v>0</v>
      </c>
      <c r="BW579" s="34">
        <f>IF(P581="",0,IF($Q581=P581,IF(COUNTIF(P581:$P581,P581)&gt;$R580,P579,$Q579),P579))</f>
        <v>0</v>
      </c>
      <c r="BX579">
        <f>IF(P579="",IF(O579="",IF(N579="",IF(M579="",IF(L579="",IF(K579="",IF(J579="",IF(I579="",H579,I579),J579),K579),L579),M579),N579),O579),P579)</f>
        <v>0</v>
      </c>
    </row>
    <row r="580" spans="1:76" ht="12.75" customHeight="1" x14ac:dyDescent="0.2">
      <c r="A580" s="348"/>
      <c r="B580" s="351"/>
      <c r="C580" s="345"/>
      <c r="D580" s="176" t="s">
        <v>42</v>
      </c>
      <c r="E580" s="252"/>
      <c r="F580" s="252"/>
      <c r="G580" s="252"/>
      <c r="H580" s="252"/>
      <c r="I580" s="252"/>
      <c r="J580" s="252"/>
      <c r="K580" s="252"/>
      <c r="L580" s="252"/>
      <c r="M580" s="175"/>
      <c r="N580" s="175"/>
      <c r="O580" s="175"/>
      <c r="P580" s="175"/>
      <c r="Q580" s="183"/>
      <c r="R580" s="35">
        <f>IF(R579&lt;15,0,IF(R579&lt;30,1,IF(R579&lt;45,2,3)))</f>
        <v>0</v>
      </c>
      <c r="S580" s="342"/>
      <c r="AY580" t="str">
        <f t="shared" ref="AY580:BJ580" si="970">IF(AY581="","",COUNTIF($E581:$P581,AY581))</f>
        <v/>
      </c>
      <c r="AZ580" t="str">
        <f t="shared" si="970"/>
        <v/>
      </c>
      <c r="BA580" t="str">
        <f t="shared" si="970"/>
        <v/>
      </c>
      <c r="BB580" t="str">
        <f t="shared" si="970"/>
        <v/>
      </c>
      <c r="BC580" t="str">
        <f t="shared" si="970"/>
        <v/>
      </c>
      <c r="BD580" t="str">
        <f t="shared" si="970"/>
        <v/>
      </c>
      <c r="BE580" t="str">
        <f t="shared" si="970"/>
        <v/>
      </c>
      <c r="BF580" t="str">
        <f t="shared" si="970"/>
        <v/>
      </c>
      <c r="BG580" t="str">
        <f t="shared" si="970"/>
        <v/>
      </c>
      <c r="BH580" t="str">
        <f t="shared" si="970"/>
        <v/>
      </c>
      <c r="BI580" t="str">
        <f t="shared" si="970"/>
        <v/>
      </c>
      <c r="BJ580" t="str">
        <f t="shared" si="970"/>
        <v/>
      </c>
      <c r="BK580" s="340"/>
      <c r="BL580" s="34">
        <f>IF($Q581=E581,IF(COUNTIF(E581:$P581,E581)&gt;$R580,E580,$Q580),E580)</f>
        <v>0</v>
      </c>
      <c r="BM580" s="34">
        <f>IF($Q581=F581,IF(COUNTIF(F581:$P581,F581)&gt;$R580,F580,$Q580),F580)</f>
        <v>0</v>
      </c>
      <c r="BN580" s="34">
        <f>IF($Q581=G581,IF(COUNTIF(G581:$P581,G581)&gt;$R580,G580,$Q580),G580)</f>
        <v>0</v>
      </c>
      <c r="BO580" s="34">
        <f>IF($Q581=H581,IF(COUNTIF(H581:$P581,H581)&gt;$R580,H580,$Q580),H580)</f>
        <v>0</v>
      </c>
      <c r="BP580" s="34">
        <f>IF($Q581=I581,IF(COUNTIF(I581:$P581,I581)&gt;$R580,I580,$Q580),I580)</f>
        <v>0</v>
      </c>
      <c r="BQ580" s="34">
        <f>IF($Q581=J581,IF(COUNTIF(J581:$P581,J581)&gt;$R580,J580,$Q580),J580)</f>
        <v>0</v>
      </c>
      <c r="BR580" s="34">
        <f>IF($Q581=K581,IF(COUNTIF(K581:$P581,K581)&gt;$R580,K580,$Q580),K580)</f>
        <v>0</v>
      </c>
      <c r="BS580" s="34">
        <f>IF($Q581=L581,IF(COUNTIF(L581:$P581,L581)&gt;$R580,L580,$Q580),L580)</f>
        <v>0</v>
      </c>
      <c r="BT580" s="34">
        <f>IF($Q581=M581,IF(COUNTIF(M581:$P581,M581)&gt;$R580,M580,$Q580),M580)</f>
        <v>0</v>
      </c>
      <c r="BU580" s="34">
        <f>IF($Q581=N581,IF(COUNTIF(N581:$P581,N581)&gt;$R580,N580,$Q580),N580)</f>
        <v>0</v>
      </c>
      <c r="BV580" s="34">
        <f>IF($Q581=O581,IF(COUNTIF(O581:$P581,O581)&gt;$R580,O580,$Q580),O580)</f>
        <v>0</v>
      </c>
      <c r="BW580" s="34">
        <f>IF($Q581=P581,IF(COUNTIF(P581:$P581,P581)&gt;$R580,P580,$Q580),P580)</f>
        <v>0</v>
      </c>
      <c r="BX580" t="str">
        <f>IF(BX579="",IF(G579="",IF(F579="",E579,F579),G579),"")</f>
        <v/>
      </c>
    </row>
    <row r="581" spans="1:76" ht="12.75" customHeight="1" x14ac:dyDescent="0.2">
      <c r="A581" s="349"/>
      <c r="B581" s="352"/>
      <c r="C581" s="346"/>
      <c r="D581" s="177" t="s">
        <v>44</v>
      </c>
      <c r="E581" s="252" t="str">
        <f t="shared" ref="E581:P581" si="971">IF(E579&gt;0,1,"")</f>
        <v/>
      </c>
      <c r="F581" s="252" t="str">
        <f t="shared" si="971"/>
        <v/>
      </c>
      <c r="G581" s="252" t="str">
        <f t="shared" si="971"/>
        <v/>
      </c>
      <c r="H581" s="252" t="str">
        <f t="shared" si="971"/>
        <v/>
      </c>
      <c r="I581" s="252" t="str">
        <f t="shared" si="971"/>
        <v/>
      </c>
      <c r="J581" s="252" t="str">
        <f t="shared" si="971"/>
        <v/>
      </c>
      <c r="K581" s="252" t="str">
        <f t="shared" si="971"/>
        <v/>
      </c>
      <c r="L581" s="252" t="str">
        <f t="shared" si="971"/>
        <v/>
      </c>
      <c r="M581" s="175" t="str">
        <f t="shared" si="971"/>
        <v/>
      </c>
      <c r="N581" s="175" t="str">
        <f t="shared" si="971"/>
        <v/>
      </c>
      <c r="O581" s="175" t="str">
        <f t="shared" si="971"/>
        <v/>
      </c>
      <c r="P581" s="175" t="str">
        <f t="shared" si="971"/>
        <v/>
      </c>
      <c r="Q581" s="184" t="str">
        <f>IF(BK579="","",BK579)</f>
        <v/>
      </c>
      <c r="R581" s="38" t="str">
        <f>IF(BK579="","",BK579)</f>
        <v/>
      </c>
      <c r="S581" s="343"/>
      <c r="AY581" t="str">
        <f>IF(E581="","",E581)</f>
        <v/>
      </c>
      <c r="AZ581" t="str">
        <f>IF(OR(E581=F581,COUNTIF($AY581:AY581,F581)&gt;0),"",F581)</f>
        <v/>
      </c>
      <c r="BA581" t="str">
        <f>IF(OR(F581=G581,COUNTIF($AY581:AZ581,G581)&gt;0),"",G581)</f>
        <v/>
      </c>
      <c r="BB581" t="str">
        <f>IF(OR(G581=H581,COUNTIF($AY581:BA581,H581)&gt;0),"",H581)</f>
        <v/>
      </c>
      <c r="BC581" t="str">
        <f>IF(OR(H581=I581,COUNTIF($AY581:BB581,I581)&gt;0),"",I581)</f>
        <v/>
      </c>
      <c r="BD581" t="str">
        <f>IF(OR(I581=J581,COUNTIF($AY581:BC581,J581)&gt;0),"",J581)</f>
        <v/>
      </c>
      <c r="BE581" t="str">
        <f>IF(OR(J581=K581,COUNTIF($AY581:BD581,K581)&gt;0),"",K581)</f>
        <v/>
      </c>
      <c r="BF581" t="str">
        <f>IF(OR(K581=L581,COUNTIF($AY581:BE581,L581)&gt;0),"",L581)</f>
        <v/>
      </c>
      <c r="BG581" t="str">
        <f>IF(OR(L581=M581,COUNTIF($AY581:BF581,M581)&gt;0),"",M581)</f>
        <v/>
      </c>
      <c r="BH581" t="str">
        <f>IF(OR(M581=N581,COUNTIF($AY581:BG581,N581)&gt;0),"",N581)</f>
        <v/>
      </c>
      <c r="BI581" t="str">
        <f>IF(OR(N581=O581,COUNTIF($AY581:BH581,O581)&gt;0),"",O581)</f>
        <v/>
      </c>
      <c r="BJ581" t="str">
        <f>IF(OR(O581=P581,COUNTIF($AY581:BI581,P581)&gt;0),"",P581)</f>
        <v/>
      </c>
      <c r="BK581" s="340"/>
      <c r="BL581" s="34" t="str">
        <f>IF($Q581=E581,IF(COUNTIF(E581:$P581,E581)&gt;$R580,E581,$Q581),E581)</f>
        <v/>
      </c>
      <c r="BM581" s="34" t="str">
        <f>IF($Q581=F581,IF(COUNTIF(F581:$P581,F581)&gt;$R580,F581,$Q581),F581)</f>
        <v/>
      </c>
      <c r="BN581" s="34" t="str">
        <f>IF($Q581=G581,IF(COUNTIF(G581:$P581,G581)&gt;$R580,G581,$Q581),G581)</f>
        <v/>
      </c>
      <c r="BO581" s="34" t="str">
        <f>IF($Q581=H581,IF(COUNTIF(H581:$P581,H581)&gt;$R580,H581,$Q581),H581)</f>
        <v/>
      </c>
      <c r="BP581" s="34" t="str">
        <f>IF($Q581=I581,IF(COUNTIF(I581:$P581,I581)&gt;$R580,I581,$Q581),I581)</f>
        <v/>
      </c>
      <c r="BQ581" s="34" t="str">
        <f>IF($Q581=J581,IF(COUNTIF(J581:$P581,J581)&gt;$R580,J581,$Q581),J581)</f>
        <v/>
      </c>
      <c r="BR581" s="34" t="str">
        <f>IF($Q581=K581,IF(COUNTIF(K581:$P581,K581)&gt;$R580,K581,$Q581),K581)</f>
        <v/>
      </c>
      <c r="BS581" s="34" t="str">
        <f>IF($Q581=L581,IF(COUNTIF(L581:$P581,L581)&gt;$R580,L581,$Q581),L581)</f>
        <v/>
      </c>
      <c r="BT581" s="34" t="str">
        <f>IF($Q581=M581,IF(COUNTIF(M581:$P581,M581)&gt;$R580,M581,$Q581),M581)</f>
        <v/>
      </c>
      <c r="BU581" s="34" t="str">
        <f>IF($Q581=N581,IF(COUNTIF(N581:$P581,N581)&gt;$R580,N581,$Q581),N581)</f>
        <v/>
      </c>
      <c r="BV581" s="34" t="str">
        <f>IF($Q581=O581,IF(COUNTIF(O581:$P581,O581)&gt;$R580,O581,$Q581),O581)</f>
        <v/>
      </c>
      <c r="BW581" s="34" t="str">
        <f>IF($Q581=P581,IF(COUNTIF(P581:$P581,P581)&gt;$R580,P581,$Q581),P581)</f>
        <v/>
      </c>
      <c r="BX581" t="str">
        <f>IF(BX579&gt;0,BX579,BX580)</f>
        <v/>
      </c>
    </row>
    <row r="582" spans="1:76" ht="12.75" customHeight="1" x14ac:dyDescent="0.2">
      <c r="A582" s="347">
        <v>194</v>
      </c>
      <c r="B582" s="350"/>
      <c r="C582" s="344"/>
      <c r="D582" s="176" t="s">
        <v>38</v>
      </c>
      <c r="E582" s="252"/>
      <c r="F582" s="252"/>
      <c r="G582" s="252"/>
      <c r="H582" s="252"/>
      <c r="I582" s="252"/>
      <c r="J582" s="252"/>
      <c r="K582" s="252"/>
      <c r="L582" s="252"/>
      <c r="M582" s="175"/>
      <c r="N582" s="175"/>
      <c r="O582" s="175"/>
      <c r="P582" s="175"/>
      <c r="Q582" s="183" t="str">
        <f>IF(BK582="","",BX584)</f>
        <v/>
      </c>
      <c r="R582" s="172"/>
      <c r="S582" s="341" t="str">
        <f>IF((COUNTBLANK(E582:Q582)+COUNTBLANK(E583:Q583)+COUNTBLANK(E584:Q584))/3=COUNTBLANK(E582:Q582),"","Bitte alle drei Zeilen ausfüllen")</f>
        <v/>
      </c>
      <c r="W582">
        <f t="shared" ref="W582:AH582" si="972">IF(E582=4.5,E583,0)</f>
        <v>0</v>
      </c>
      <c r="X582">
        <f t="shared" si="972"/>
        <v>0</v>
      </c>
      <c r="Y582">
        <f t="shared" si="972"/>
        <v>0</v>
      </c>
      <c r="Z582">
        <f t="shared" si="972"/>
        <v>0</v>
      </c>
      <c r="AA582">
        <f t="shared" si="972"/>
        <v>0</v>
      </c>
      <c r="AB582">
        <f t="shared" si="972"/>
        <v>0</v>
      </c>
      <c r="AC582">
        <f t="shared" si="972"/>
        <v>0</v>
      </c>
      <c r="AD582">
        <f t="shared" si="972"/>
        <v>0</v>
      </c>
      <c r="AE582">
        <f t="shared" si="972"/>
        <v>0</v>
      </c>
      <c r="AF582">
        <f t="shared" si="972"/>
        <v>0</v>
      </c>
      <c r="AG582">
        <f t="shared" si="972"/>
        <v>0</v>
      </c>
      <c r="AH582">
        <f t="shared" si="972"/>
        <v>0</v>
      </c>
      <c r="AJ582">
        <f t="shared" ref="AJ582:AU582" si="973">IF(E582=4.5,1,0)</f>
        <v>0</v>
      </c>
      <c r="AK582">
        <f t="shared" si="973"/>
        <v>0</v>
      </c>
      <c r="AL582">
        <f t="shared" si="973"/>
        <v>0</v>
      </c>
      <c r="AM582">
        <f t="shared" si="973"/>
        <v>0</v>
      </c>
      <c r="AN582">
        <f t="shared" si="973"/>
        <v>0</v>
      </c>
      <c r="AO582">
        <f t="shared" si="973"/>
        <v>0</v>
      </c>
      <c r="AP582">
        <f t="shared" si="973"/>
        <v>0</v>
      </c>
      <c r="AQ582">
        <f t="shared" si="973"/>
        <v>0</v>
      </c>
      <c r="AR582">
        <f t="shared" si="973"/>
        <v>0</v>
      </c>
      <c r="AS582">
        <f t="shared" si="973"/>
        <v>0</v>
      </c>
      <c r="AT582">
        <f t="shared" si="973"/>
        <v>0</v>
      </c>
      <c r="AU582">
        <f t="shared" si="973"/>
        <v>0</v>
      </c>
      <c r="BK582" s="340" t="str">
        <f>IF(ISNA(HLOOKUP(MAX($AY583:$BJ583),$AY583:$BJ584,2,FALSE)),"",IF(R583&gt;0,IF(COUNTIF($AY583:$BJ583,MAX($AY583:$BJ583))&gt;1,HLOOKUP(MAX($AY583:$BJ583),$AY583:$BJ584,2),HLOOKUP(MAX($AY583:$BJ583),$AY583:$BJ584,2,FALSE)),""))</f>
        <v/>
      </c>
      <c r="BL582" s="34">
        <f>IF(E584="",0,IF($Q584=E584,IF(COUNTIF(E584:$P584,E584)&gt;$R583,E582,$Q582),E582))</f>
        <v>0</v>
      </c>
      <c r="BM582" s="34">
        <f>IF(F584="",0,IF($Q584=F584,IF(COUNTIF(F584:$P584,F584)&gt;$R583,F582,$Q582),F582))</f>
        <v>0</v>
      </c>
      <c r="BN582" s="34">
        <f>IF(G584="",0,IF($Q584=G584,IF(COUNTIF(G584:$P584,G584)&gt;$R583,G582,$Q582),G582))</f>
        <v>0</v>
      </c>
      <c r="BO582" s="34">
        <f>IF(H584="",0,IF($Q584=H584,IF(COUNTIF(H584:$P584,H584)&gt;$R583,H582,$Q582),H582))</f>
        <v>0</v>
      </c>
      <c r="BP582" s="34">
        <f>IF(I584="",0,IF($Q584=I584,IF(COUNTIF(I584:$P584,I584)&gt;$R583,I582,$Q582),I582))</f>
        <v>0</v>
      </c>
      <c r="BQ582" s="34">
        <f>IF(J584="",0,IF($Q584=J584,IF(COUNTIF(J584:$P584,J584)&gt;$R583,J582,$Q582),J582))</f>
        <v>0</v>
      </c>
      <c r="BR582" s="34">
        <f>IF(K584="",0,IF($Q584=K584,IF(COUNTIF(K584:$P584,K584)&gt;$R583,K582,$Q582),K582))</f>
        <v>0</v>
      </c>
      <c r="BS582" s="34">
        <f>IF(L584="",0,IF($Q584=L584,IF(COUNTIF(L584:$P584,L584)&gt;$R583,L582,$Q582),L582))</f>
        <v>0</v>
      </c>
      <c r="BT582" s="34">
        <f>IF(M584="",0,IF($Q584=M584,IF(COUNTIF(M584:$P584,M584)&gt;$R583,M582,$Q582),M582))</f>
        <v>0</v>
      </c>
      <c r="BU582" s="34">
        <f>IF(N584="",0,IF($Q584=N584,IF(COUNTIF(N584:$P584,N584)&gt;$R583,N582,$Q582),N582))</f>
        <v>0</v>
      </c>
      <c r="BV582" s="34">
        <f>IF(O584="",0,IF($Q584=O584,IF(COUNTIF(O584:$P584,O584)&gt;$R583,O582,$Q582),O582))</f>
        <v>0</v>
      </c>
      <c r="BW582" s="34">
        <f>IF(P584="",0,IF($Q584=P584,IF(COUNTIF(P584:$P584,P584)&gt;$R583,P582,$Q582),P582))</f>
        <v>0</v>
      </c>
      <c r="BX582">
        <f>IF(P582="",IF(O582="",IF(N582="",IF(M582="",IF(L582="",IF(K582="",IF(J582="",IF(I582="",H582,I582),J582),K582),L582),M582),N582),O582),P582)</f>
        <v>0</v>
      </c>
    </row>
    <row r="583" spans="1:76" ht="12.75" customHeight="1" x14ac:dyDescent="0.2">
      <c r="A583" s="348"/>
      <c r="B583" s="351"/>
      <c r="C583" s="345"/>
      <c r="D583" s="176" t="s">
        <v>42</v>
      </c>
      <c r="E583" s="252"/>
      <c r="F583" s="252"/>
      <c r="G583" s="252"/>
      <c r="H583" s="252"/>
      <c r="I583" s="252"/>
      <c r="J583" s="252"/>
      <c r="K583" s="252"/>
      <c r="L583" s="252"/>
      <c r="M583" s="175"/>
      <c r="N583" s="175"/>
      <c r="O583" s="175"/>
      <c r="P583" s="175"/>
      <c r="Q583" s="183"/>
      <c r="R583" s="35">
        <f>IF(R582&lt;15,0,IF(R582&lt;30,1,IF(R582&lt;45,2,3)))</f>
        <v>0</v>
      </c>
      <c r="S583" s="342"/>
      <c r="AY583" t="str">
        <f t="shared" ref="AY583:BJ583" si="974">IF(AY584="","",COUNTIF($E584:$P584,AY584))</f>
        <v/>
      </c>
      <c r="AZ583" t="str">
        <f t="shared" si="974"/>
        <v/>
      </c>
      <c r="BA583" t="str">
        <f t="shared" si="974"/>
        <v/>
      </c>
      <c r="BB583" t="str">
        <f t="shared" si="974"/>
        <v/>
      </c>
      <c r="BC583" t="str">
        <f t="shared" si="974"/>
        <v/>
      </c>
      <c r="BD583" t="str">
        <f t="shared" si="974"/>
        <v/>
      </c>
      <c r="BE583" t="str">
        <f t="shared" si="974"/>
        <v/>
      </c>
      <c r="BF583" t="str">
        <f t="shared" si="974"/>
        <v/>
      </c>
      <c r="BG583" t="str">
        <f t="shared" si="974"/>
        <v/>
      </c>
      <c r="BH583" t="str">
        <f t="shared" si="974"/>
        <v/>
      </c>
      <c r="BI583" t="str">
        <f t="shared" si="974"/>
        <v/>
      </c>
      <c r="BJ583" t="str">
        <f t="shared" si="974"/>
        <v/>
      </c>
      <c r="BK583" s="340"/>
      <c r="BL583" s="34">
        <f>IF($Q584=E584,IF(COUNTIF(E584:$P584,E584)&gt;$R583,E583,$Q583),E583)</f>
        <v>0</v>
      </c>
      <c r="BM583" s="34">
        <f>IF($Q584=F584,IF(COUNTIF(F584:$P584,F584)&gt;$R583,F583,$Q583),F583)</f>
        <v>0</v>
      </c>
      <c r="BN583" s="34">
        <f>IF($Q584=G584,IF(COUNTIF(G584:$P584,G584)&gt;$R583,G583,$Q583),G583)</f>
        <v>0</v>
      </c>
      <c r="BO583" s="34">
        <f>IF($Q584=H584,IF(COUNTIF(H584:$P584,H584)&gt;$R583,H583,$Q583),H583)</f>
        <v>0</v>
      </c>
      <c r="BP583" s="34">
        <f>IF($Q584=I584,IF(COUNTIF(I584:$P584,I584)&gt;$R583,I583,$Q583),I583)</f>
        <v>0</v>
      </c>
      <c r="BQ583" s="34">
        <f>IF($Q584=J584,IF(COUNTIF(J584:$P584,J584)&gt;$R583,J583,$Q583),J583)</f>
        <v>0</v>
      </c>
      <c r="BR583" s="34">
        <f>IF($Q584=K584,IF(COUNTIF(K584:$P584,K584)&gt;$R583,K583,$Q583),K583)</f>
        <v>0</v>
      </c>
      <c r="BS583" s="34">
        <f>IF($Q584=L584,IF(COUNTIF(L584:$P584,L584)&gt;$R583,L583,$Q583),L583)</f>
        <v>0</v>
      </c>
      <c r="BT583" s="34">
        <f>IF($Q584=M584,IF(COUNTIF(M584:$P584,M584)&gt;$R583,M583,$Q583),M583)</f>
        <v>0</v>
      </c>
      <c r="BU583" s="34">
        <f>IF($Q584=N584,IF(COUNTIF(N584:$P584,N584)&gt;$R583,N583,$Q583),N583)</f>
        <v>0</v>
      </c>
      <c r="BV583" s="34">
        <f>IF($Q584=O584,IF(COUNTIF(O584:$P584,O584)&gt;$R583,O583,$Q583),O583)</f>
        <v>0</v>
      </c>
      <c r="BW583" s="34">
        <f>IF($Q584=P584,IF(COUNTIF(P584:$P584,P584)&gt;$R583,P583,$Q583),P583)</f>
        <v>0</v>
      </c>
      <c r="BX583" t="str">
        <f>IF(BX582="",IF(G582="",IF(F582="",E582,F582),G582),"")</f>
        <v/>
      </c>
    </row>
    <row r="584" spans="1:76" ht="12.75" customHeight="1" x14ac:dyDescent="0.2">
      <c r="A584" s="349"/>
      <c r="B584" s="352"/>
      <c r="C584" s="346"/>
      <c r="D584" s="177" t="s">
        <v>44</v>
      </c>
      <c r="E584" s="252" t="str">
        <f t="shared" ref="E584:P584" si="975">IF(E582&gt;0,1,"")</f>
        <v/>
      </c>
      <c r="F584" s="252" t="str">
        <f t="shared" si="975"/>
        <v/>
      </c>
      <c r="G584" s="252" t="str">
        <f t="shared" si="975"/>
        <v/>
      </c>
      <c r="H584" s="252" t="str">
        <f t="shared" si="975"/>
        <v/>
      </c>
      <c r="I584" s="252" t="str">
        <f t="shared" si="975"/>
        <v/>
      </c>
      <c r="J584" s="252" t="str">
        <f t="shared" si="975"/>
        <v/>
      </c>
      <c r="K584" s="252" t="str">
        <f t="shared" si="975"/>
        <v/>
      </c>
      <c r="L584" s="252" t="str">
        <f t="shared" si="975"/>
        <v/>
      </c>
      <c r="M584" s="175" t="str">
        <f t="shared" si="975"/>
        <v/>
      </c>
      <c r="N584" s="175" t="str">
        <f t="shared" si="975"/>
        <v/>
      </c>
      <c r="O584" s="175" t="str">
        <f t="shared" si="975"/>
        <v/>
      </c>
      <c r="P584" s="175" t="str">
        <f t="shared" si="975"/>
        <v/>
      </c>
      <c r="Q584" s="184" t="str">
        <f>IF(BK582="","",BK582)</f>
        <v/>
      </c>
      <c r="R584" s="38" t="str">
        <f>IF(BK582="","",BK582)</f>
        <v/>
      </c>
      <c r="S584" s="343"/>
      <c r="AY584" t="str">
        <f>IF(E584="","",E584)</f>
        <v/>
      </c>
      <c r="AZ584" t="str">
        <f>IF(OR(E584=F584,COUNTIF($AY584:AY584,F584)&gt;0),"",F584)</f>
        <v/>
      </c>
      <c r="BA584" t="str">
        <f>IF(OR(F584=G584,COUNTIF($AY584:AZ584,G584)&gt;0),"",G584)</f>
        <v/>
      </c>
      <c r="BB584" t="str">
        <f>IF(OR(G584=H584,COUNTIF($AY584:BA584,H584)&gt;0),"",H584)</f>
        <v/>
      </c>
      <c r="BC584" t="str">
        <f>IF(OR(H584=I584,COUNTIF($AY584:BB584,I584)&gt;0),"",I584)</f>
        <v/>
      </c>
      <c r="BD584" t="str">
        <f>IF(OR(I584=J584,COUNTIF($AY584:BC584,J584)&gt;0),"",J584)</f>
        <v/>
      </c>
      <c r="BE584" t="str">
        <f>IF(OR(J584=K584,COUNTIF($AY584:BD584,K584)&gt;0),"",K584)</f>
        <v/>
      </c>
      <c r="BF584" t="str">
        <f>IF(OR(K584=L584,COUNTIF($AY584:BE584,L584)&gt;0),"",L584)</f>
        <v/>
      </c>
      <c r="BG584" t="str">
        <f>IF(OR(L584=M584,COUNTIF($AY584:BF584,M584)&gt;0),"",M584)</f>
        <v/>
      </c>
      <c r="BH584" t="str">
        <f>IF(OR(M584=N584,COUNTIF($AY584:BG584,N584)&gt;0),"",N584)</f>
        <v/>
      </c>
      <c r="BI584" t="str">
        <f>IF(OR(N584=O584,COUNTIF($AY584:BH584,O584)&gt;0),"",O584)</f>
        <v/>
      </c>
      <c r="BJ584" t="str">
        <f>IF(OR(O584=P584,COUNTIF($AY584:BI584,P584)&gt;0),"",P584)</f>
        <v/>
      </c>
      <c r="BK584" s="340"/>
      <c r="BL584" s="34" t="str">
        <f>IF($Q584=E584,IF(COUNTIF(E584:$P584,E584)&gt;$R583,E584,$Q584),E584)</f>
        <v/>
      </c>
      <c r="BM584" s="34" t="str">
        <f>IF($Q584=F584,IF(COUNTIF(F584:$P584,F584)&gt;$R583,F584,$Q584),F584)</f>
        <v/>
      </c>
      <c r="BN584" s="34" t="str">
        <f>IF($Q584=G584,IF(COUNTIF(G584:$P584,G584)&gt;$R583,G584,$Q584),G584)</f>
        <v/>
      </c>
      <c r="BO584" s="34" t="str">
        <f>IF($Q584=H584,IF(COUNTIF(H584:$P584,H584)&gt;$R583,H584,$Q584),H584)</f>
        <v/>
      </c>
      <c r="BP584" s="34" t="str">
        <f>IF($Q584=I584,IF(COUNTIF(I584:$P584,I584)&gt;$R583,I584,$Q584),I584)</f>
        <v/>
      </c>
      <c r="BQ584" s="34" t="str">
        <f>IF($Q584=J584,IF(COUNTIF(J584:$P584,J584)&gt;$R583,J584,$Q584),J584)</f>
        <v/>
      </c>
      <c r="BR584" s="34" t="str">
        <f>IF($Q584=K584,IF(COUNTIF(K584:$P584,K584)&gt;$R583,K584,$Q584),K584)</f>
        <v/>
      </c>
      <c r="BS584" s="34" t="str">
        <f>IF($Q584=L584,IF(COUNTIF(L584:$P584,L584)&gt;$R583,L584,$Q584),L584)</f>
        <v/>
      </c>
      <c r="BT584" s="34" t="str">
        <f>IF($Q584=M584,IF(COUNTIF(M584:$P584,M584)&gt;$R583,M584,$Q584),M584)</f>
        <v/>
      </c>
      <c r="BU584" s="34" t="str">
        <f>IF($Q584=N584,IF(COUNTIF(N584:$P584,N584)&gt;$R583,N584,$Q584),N584)</f>
        <v/>
      </c>
      <c r="BV584" s="34" t="str">
        <f>IF($Q584=O584,IF(COUNTIF(O584:$P584,O584)&gt;$R583,O584,$Q584),O584)</f>
        <v/>
      </c>
      <c r="BW584" s="34" t="str">
        <f>IF($Q584=P584,IF(COUNTIF(P584:$P584,P584)&gt;$R583,P584,$Q584),P584)</f>
        <v/>
      </c>
      <c r="BX584" t="str">
        <f>IF(BX582&gt;0,BX582,BX583)</f>
        <v/>
      </c>
    </row>
    <row r="585" spans="1:76" ht="12.75" customHeight="1" x14ac:dyDescent="0.2">
      <c r="A585" s="347">
        <v>195</v>
      </c>
      <c r="B585" s="350"/>
      <c r="C585" s="344"/>
      <c r="D585" s="176" t="s">
        <v>38</v>
      </c>
      <c r="E585" s="252"/>
      <c r="F585" s="252"/>
      <c r="G585" s="252"/>
      <c r="H585" s="252"/>
      <c r="I585" s="252"/>
      <c r="J585" s="252"/>
      <c r="K585" s="252"/>
      <c r="L585" s="252"/>
      <c r="M585" s="175"/>
      <c r="N585" s="175"/>
      <c r="O585" s="175"/>
      <c r="P585" s="175"/>
      <c r="Q585" s="183" t="str">
        <f>IF(BK585="","",BX587)</f>
        <v/>
      </c>
      <c r="R585" s="172"/>
      <c r="S585" s="341" t="str">
        <f>IF((COUNTBLANK(E585:Q585)+COUNTBLANK(E586:Q586)+COUNTBLANK(E587:Q587))/3=COUNTBLANK(E585:Q585),"","Bitte alle drei Zeilen ausfüllen")</f>
        <v/>
      </c>
      <c r="W585">
        <f t="shared" ref="W585:AH585" si="976">IF(E585=4.5,E586,0)</f>
        <v>0</v>
      </c>
      <c r="X585">
        <f t="shared" si="976"/>
        <v>0</v>
      </c>
      <c r="Y585">
        <f t="shared" si="976"/>
        <v>0</v>
      </c>
      <c r="Z585">
        <f t="shared" si="976"/>
        <v>0</v>
      </c>
      <c r="AA585">
        <f t="shared" si="976"/>
        <v>0</v>
      </c>
      <c r="AB585">
        <f t="shared" si="976"/>
        <v>0</v>
      </c>
      <c r="AC585">
        <f t="shared" si="976"/>
        <v>0</v>
      </c>
      <c r="AD585">
        <f t="shared" si="976"/>
        <v>0</v>
      </c>
      <c r="AE585">
        <f t="shared" si="976"/>
        <v>0</v>
      </c>
      <c r="AF585">
        <f t="shared" si="976"/>
        <v>0</v>
      </c>
      <c r="AG585">
        <f t="shared" si="976"/>
        <v>0</v>
      </c>
      <c r="AH585">
        <f t="shared" si="976"/>
        <v>0</v>
      </c>
      <c r="AJ585">
        <f t="shared" ref="AJ585:AU585" si="977">IF(E585=4.5,1,0)</f>
        <v>0</v>
      </c>
      <c r="AK585">
        <f t="shared" si="977"/>
        <v>0</v>
      </c>
      <c r="AL585">
        <f t="shared" si="977"/>
        <v>0</v>
      </c>
      <c r="AM585">
        <f t="shared" si="977"/>
        <v>0</v>
      </c>
      <c r="AN585">
        <f t="shared" si="977"/>
        <v>0</v>
      </c>
      <c r="AO585">
        <f t="shared" si="977"/>
        <v>0</v>
      </c>
      <c r="AP585">
        <f t="shared" si="977"/>
        <v>0</v>
      </c>
      <c r="AQ585">
        <f t="shared" si="977"/>
        <v>0</v>
      </c>
      <c r="AR585">
        <f t="shared" si="977"/>
        <v>0</v>
      </c>
      <c r="AS585">
        <f t="shared" si="977"/>
        <v>0</v>
      </c>
      <c r="AT585">
        <f t="shared" si="977"/>
        <v>0</v>
      </c>
      <c r="AU585">
        <f t="shared" si="977"/>
        <v>0</v>
      </c>
      <c r="BK585" s="340" t="str">
        <f>IF(ISNA(HLOOKUP(MAX($AY586:$BJ586),$AY586:$BJ587,2,FALSE)),"",IF(R586&gt;0,IF(COUNTIF($AY586:$BJ586,MAX($AY586:$BJ586))&gt;1,HLOOKUP(MAX($AY586:$BJ586),$AY586:$BJ587,2),HLOOKUP(MAX($AY586:$BJ586),$AY586:$BJ587,2,FALSE)),""))</f>
        <v/>
      </c>
      <c r="BL585" s="34">
        <f>IF(E587="",0,IF($Q587=E587,IF(COUNTIF(E587:$P587,E587)&gt;$R586,E585,$Q585),E585))</f>
        <v>0</v>
      </c>
      <c r="BM585" s="34">
        <f>IF(F587="",0,IF($Q587=F587,IF(COUNTIF(F587:$P587,F587)&gt;$R586,F585,$Q585),F585))</f>
        <v>0</v>
      </c>
      <c r="BN585" s="34">
        <f>IF(G587="",0,IF($Q587=G587,IF(COUNTIF(G587:$P587,G587)&gt;$R586,G585,$Q585),G585))</f>
        <v>0</v>
      </c>
      <c r="BO585" s="34">
        <f>IF(H587="",0,IF($Q587=H587,IF(COUNTIF(H587:$P587,H587)&gt;$R586,H585,$Q585),H585))</f>
        <v>0</v>
      </c>
      <c r="BP585" s="34">
        <f>IF(I587="",0,IF($Q587=I587,IF(COUNTIF(I587:$P587,I587)&gt;$R586,I585,$Q585),I585))</f>
        <v>0</v>
      </c>
      <c r="BQ585" s="34">
        <f>IF(J587="",0,IF($Q587=J587,IF(COUNTIF(J587:$P587,J587)&gt;$R586,J585,$Q585),J585))</f>
        <v>0</v>
      </c>
      <c r="BR585" s="34">
        <f>IF(K587="",0,IF($Q587=K587,IF(COUNTIF(K587:$P587,K587)&gt;$R586,K585,$Q585),K585))</f>
        <v>0</v>
      </c>
      <c r="BS585" s="34">
        <f>IF(L587="",0,IF($Q587=L587,IF(COUNTIF(L587:$P587,L587)&gt;$R586,L585,$Q585),L585))</f>
        <v>0</v>
      </c>
      <c r="BT585" s="34">
        <f>IF(M587="",0,IF($Q587=M587,IF(COUNTIF(M587:$P587,M587)&gt;$R586,M585,$Q585),M585))</f>
        <v>0</v>
      </c>
      <c r="BU585" s="34">
        <f>IF(N587="",0,IF($Q587=N587,IF(COUNTIF(N587:$P587,N587)&gt;$R586,N585,$Q585),N585))</f>
        <v>0</v>
      </c>
      <c r="BV585" s="34">
        <f>IF(O587="",0,IF($Q587=O587,IF(COUNTIF(O587:$P587,O587)&gt;$R586,O585,$Q585),O585))</f>
        <v>0</v>
      </c>
      <c r="BW585" s="34">
        <f>IF(P587="",0,IF($Q587=P587,IF(COUNTIF(P587:$P587,P587)&gt;$R586,P585,$Q585),P585))</f>
        <v>0</v>
      </c>
      <c r="BX585">
        <f>IF(P585="",IF(O585="",IF(N585="",IF(M585="",IF(L585="",IF(K585="",IF(J585="",IF(I585="",H585,I585),J585),K585),L585),M585),N585),O585),P585)</f>
        <v>0</v>
      </c>
    </row>
    <row r="586" spans="1:76" ht="12.75" customHeight="1" x14ac:dyDescent="0.2">
      <c r="A586" s="348"/>
      <c r="B586" s="351"/>
      <c r="C586" s="345"/>
      <c r="D586" s="176" t="s">
        <v>42</v>
      </c>
      <c r="E586" s="252"/>
      <c r="F586" s="252"/>
      <c r="G586" s="252"/>
      <c r="H586" s="252"/>
      <c r="I586" s="252"/>
      <c r="J586" s="252"/>
      <c r="K586" s="252"/>
      <c r="L586" s="252"/>
      <c r="M586" s="175"/>
      <c r="N586" s="175"/>
      <c r="O586" s="175"/>
      <c r="P586" s="175"/>
      <c r="Q586" s="183"/>
      <c r="R586" s="35">
        <f>IF(R585&lt;15,0,IF(R585&lt;30,1,IF(R585&lt;45,2,3)))</f>
        <v>0</v>
      </c>
      <c r="S586" s="342"/>
      <c r="AY586" t="str">
        <f t="shared" ref="AY586:BJ586" si="978">IF(AY587="","",COUNTIF($E587:$P587,AY587))</f>
        <v/>
      </c>
      <c r="AZ586" t="str">
        <f t="shared" si="978"/>
        <v/>
      </c>
      <c r="BA586" t="str">
        <f t="shared" si="978"/>
        <v/>
      </c>
      <c r="BB586" t="str">
        <f t="shared" si="978"/>
        <v/>
      </c>
      <c r="BC586" t="str">
        <f t="shared" si="978"/>
        <v/>
      </c>
      <c r="BD586" t="str">
        <f t="shared" si="978"/>
        <v/>
      </c>
      <c r="BE586" t="str">
        <f t="shared" si="978"/>
        <v/>
      </c>
      <c r="BF586" t="str">
        <f t="shared" si="978"/>
        <v/>
      </c>
      <c r="BG586" t="str">
        <f t="shared" si="978"/>
        <v/>
      </c>
      <c r="BH586" t="str">
        <f t="shared" si="978"/>
        <v/>
      </c>
      <c r="BI586" t="str">
        <f t="shared" si="978"/>
        <v/>
      </c>
      <c r="BJ586" t="str">
        <f t="shared" si="978"/>
        <v/>
      </c>
      <c r="BK586" s="340"/>
      <c r="BL586" s="34">
        <f>IF($Q587=E587,IF(COUNTIF(E587:$P587,E587)&gt;$R586,E586,$Q586),E586)</f>
        <v>0</v>
      </c>
      <c r="BM586" s="34">
        <f>IF($Q587=F587,IF(COUNTIF(F587:$P587,F587)&gt;$R586,F586,$Q586),F586)</f>
        <v>0</v>
      </c>
      <c r="BN586" s="34">
        <f>IF($Q587=G587,IF(COUNTIF(G587:$P587,G587)&gt;$R586,G586,$Q586),G586)</f>
        <v>0</v>
      </c>
      <c r="BO586" s="34">
        <f>IF($Q587=H587,IF(COUNTIF(H587:$P587,H587)&gt;$R586,H586,$Q586),H586)</f>
        <v>0</v>
      </c>
      <c r="BP586" s="34">
        <f>IF($Q587=I587,IF(COUNTIF(I587:$P587,I587)&gt;$R586,I586,$Q586),I586)</f>
        <v>0</v>
      </c>
      <c r="BQ586" s="34">
        <f>IF($Q587=J587,IF(COUNTIF(J587:$P587,J587)&gt;$R586,J586,$Q586),J586)</f>
        <v>0</v>
      </c>
      <c r="BR586" s="34">
        <f>IF($Q587=K587,IF(COUNTIF(K587:$P587,K587)&gt;$R586,K586,$Q586),K586)</f>
        <v>0</v>
      </c>
      <c r="BS586" s="34">
        <f>IF($Q587=L587,IF(COUNTIF(L587:$P587,L587)&gt;$R586,L586,$Q586),L586)</f>
        <v>0</v>
      </c>
      <c r="BT586" s="34">
        <f>IF($Q587=M587,IF(COUNTIF(M587:$P587,M587)&gt;$R586,M586,$Q586),M586)</f>
        <v>0</v>
      </c>
      <c r="BU586" s="34">
        <f>IF($Q587=N587,IF(COUNTIF(N587:$P587,N587)&gt;$R586,N586,$Q586),N586)</f>
        <v>0</v>
      </c>
      <c r="BV586" s="34">
        <f>IF($Q587=O587,IF(COUNTIF(O587:$P587,O587)&gt;$R586,O586,$Q586),O586)</f>
        <v>0</v>
      </c>
      <c r="BW586" s="34">
        <f>IF($Q587=P587,IF(COUNTIF(P587:$P587,P587)&gt;$R586,P586,$Q586),P586)</f>
        <v>0</v>
      </c>
      <c r="BX586" t="str">
        <f>IF(BX585="",IF(G585="",IF(F585="",E585,F585),G585),"")</f>
        <v/>
      </c>
    </row>
    <row r="587" spans="1:76" ht="12.75" customHeight="1" x14ac:dyDescent="0.2">
      <c r="A587" s="349"/>
      <c r="B587" s="352"/>
      <c r="C587" s="346"/>
      <c r="D587" s="177" t="s">
        <v>44</v>
      </c>
      <c r="E587" s="252" t="str">
        <f t="shared" ref="E587:P587" si="979">IF(E585&gt;0,1,"")</f>
        <v/>
      </c>
      <c r="F587" s="252" t="str">
        <f t="shared" si="979"/>
        <v/>
      </c>
      <c r="G587" s="252" t="str">
        <f t="shared" si="979"/>
        <v/>
      </c>
      <c r="H587" s="252" t="str">
        <f t="shared" si="979"/>
        <v/>
      </c>
      <c r="I587" s="252" t="str">
        <f t="shared" si="979"/>
        <v/>
      </c>
      <c r="J587" s="252" t="str">
        <f t="shared" si="979"/>
        <v/>
      </c>
      <c r="K587" s="252" t="str">
        <f t="shared" si="979"/>
        <v/>
      </c>
      <c r="L587" s="252" t="str">
        <f t="shared" si="979"/>
        <v/>
      </c>
      <c r="M587" s="175" t="str">
        <f t="shared" si="979"/>
        <v/>
      </c>
      <c r="N587" s="175" t="str">
        <f t="shared" si="979"/>
        <v/>
      </c>
      <c r="O587" s="175" t="str">
        <f t="shared" si="979"/>
        <v/>
      </c>
      <c r="P587" s="175" t="str">
        <f t="shared" si="979"/>
        <v/>
      </c>
      <c r="Q587" s="184" t="str">
        <f>IF(BK585="","",BK585)</f>
        <v/>
      </c>
      <c r="R587" s="38" t="str">
        <f>IF(BK585="","",BK585)</f>
        <v/>
      </c>
      <c r="S587" s="343"/>
      <c r="AY587" t="str">
        <f>IF(E587="","",E587)</f>
        <v/>
      </c>
      <c r="AZ587" t="str">
        <f>IF(OR(E587=F587,COUNTIF($AY587:AY587,F587)&gt;0),"",F587)</f>
        <v/>
      </c>
      <c r="BA587" t="str">
        <f>IF(OR(F587=G587,COUNTIF($AY587:AZ587,G587)&gt;0),"",G587)</f>
        <v/>
      </c>
      <c r="BB587" t="str">
        <f>IF(OR(G587=H587,COUNTIF($AY587:BA587,H587)&gt;0),"",H587)</f>
        <v/>
      </c>
      <c r="BC587" t="str">
        <f>IF(OR(H587=I587,COUNTIF($AY587:BB587,I587)&gt;0),"",I587)</f>
        <v/>
      </c>
      <c r="BD587" t="str">
        <f>IF(OR(I587=J587,COUNTIF($AY587:BC587,J587)&gt;0),"",J587)</f>
        <v/>
      </c>
      <c r="BE587" t="str">
        <f>IF(OR(J587=K587,COUNTIF($AY587:BD587,K587)&gt;0),"",K587)</f>
        <v/>
      </c>
      <c r="BF587" t="str">
        <f>IF(OR(K587=L587,COUNTIF($AY587:BE587,L587)&gt;0),"",L587)</f>
        <v/>
      </c>
      <c r="BG587" t="str">
        <f>IF(OR(L587=M587,COUNTIF($AY587:BF587,M587)&gt;0),"",M587)</f>
        <v/>
      </c>
      <c r="BH587" t="str">
        <f>IF(OR(M587=N587,COUNTIF($AY587:BG587,N587)&gt;0),"",N587)</f>
        <v/>
      </c>
      <c r="BI587" t="str">
        <f>IF(OR(N587=O587,COUNTIF($AY587:BH587,O587)&gt;0),"",O587)</f>
        <v/>
      </c>
      <c r="BJ587" t="str">
        <f>IF(OR(O587=P587,COUNTIF($AY587:BI587,P587)&gt;0),"",P587)</f>
        <v/>
      </c>
      <c r="BK587" s="340"/>
      <c r="BL587" s="34" t="str">
        <f>IF($Q587=E587,IF(COUNTIF(E587:$P587,E587)&gt;$R586,E587,$Q587),E587)</f>
        <v/>
      </c>
      <c r="BM587" s="34" t="str">
        <f>IF($Q587=F587,IF(COUNTIF(F587:$P587,F587)&gt;$R586,F587,$Q587),F587)</f>
        <v/>
      </c>
      <c r="BN587" s="34" t="str">
        <f>IF($Q587=G587,IF(COUNTIF(G587:$P587,G587)&gt;$R586,G587,$Q587),G587)</f>
        <v/>
      </c>
      <c r="BO587" s="34" t="str">
        <f>IF($Q587=H587,IF(COUNTIF(H587:$P587,H587)&gt;$R586,H587,$Q587),H587)</f>
        <v/>
      </c>
      <c r="BP587" s="34" t="str">
        <f>IF($Q587=I587,IF(COUNTIF(I587:$P587,I587)&gt;$R586,I587,$Q587),I587)</f>
        <v/>
      </c>
      <c r="BQ587" s="34" t="str">
        <f>IF($Q587=J587,IF(COUNTIF(J587:$P587,J587)&gt;$R586,J587,$Q587),J587)</f>
        <v/>
      </c>
      <c r="BR587" s="34" t="str">
        <f>IF($Q587=K587,IF(COUNTIF(K587:$P587,K587)&gt;$R586,K587,$Q587),K587)</f>
        <v/>
      </c>
      <c r="BS587" s="34" t="str">
        <f>IF($Q587=L587,IF(COUNTIF(L587:$P587,L587)&gt;$R586,L587,$Q587),L587)</f>
        <v/>
      </c>
      <c r="BT587" s="34" t="str">
        <f>IF($Q587=M587,IF(COUNTIF(M587:$P587,M587)&gt;$R586,M587,$Q587),M587)</f>
        <v/>
      </c>
      <c r="BU587" s="34" t="str">
        <f>IF($Q587=N587,IF(COUNTIF(N587:$P587,N587)&gt;$R586,N587,$Q587),N587)</f>
        <v/>
      </c>
      <c r="BV587" s="34" t="str">
        <f>IF($Q587=O587,IF(COUNTIF(O587:$P587,O587)&gt;$R586,O587,$Q587),O587)</f>
        <v/>
      </c>
      <c r="BW587" s="34" t="str">
        <f>IF($Q587=P587,IF(COUNTIF(P587:$P587,P587)&gt;$R586,P587,$Q587),P587)</f>
        <v/>
      </c>
      <c r="BX587" t="str">
        <f>IF(BX585&gt;0,BX585,BX586)</f>
        <v/>
      </c>
    </row>
    <row r="588" spans="1:76" ht="12.75" customHeight="1" x14ac:dyDescent="0.2">
      <c r="A588" s="347">
        <v>196</v>
      </c>
      <c r="B588" s="350"/>
      <c r="C588" s="344"/>
      <c r="D588" s="176" t="s">
        <v>38</v>
      </c>
      <c r="E588" s="252"/>
      <c r="F588" s="252"/>
      <c r="G588" s="252"/>
      <c r="H588" s="252"/>
      <c r="I588" s="252"/>
      <c r="J588" s="252"/>
      <c r="K588" s="252"/>
      <c r="L588" s="252"/>
      <c r="M588" s="175"/>
      <c r="N588" s="175"/>
      <c r="O588" s="175"/>
      <c r="P588" s="175"/>
      <c r="Q588" s="183" t="str">
        <f>IF(BK588="","",BX590)</f>
        <v/>
      </c>
      <c r="R588" s="172"/>
      <c r="S588" s="341" t="str">
        <f>IF((COUNTBLANK(E588:Q588)+COUNTBLANK(E589:Q589)+COUNTBLANK(E590:Q590))/3=COUNTBLANK(E588:Q588),"","Bitte alle drei Zeilen ausfüllen")</f>
        <v/>
      </c>
      <c r="W588">
        <f t="shared" ref="W588:AH588" si="980">IF(E588=4.5,E589,0)</f>
        <v>0</v>
      </c>
      <c r="X588">
        <f t="shared" si="980"/>
        <v>0</v>
      </c>
      <c r="Y588">
        <f t="shared" si="980"/>
        <v>0</v>
      </c>
      <c r="Z588">
        <f t="shared" si="980"/>
        <v>0</v>
      </c>
      <c r="AA588">
        <f t="shared" si="980"/>
        <v>0</v>
      </c>
      <c r="AB588">
        <f t="shared" si="980"/>
        <v>0</v>
      </c>
      <c r="AC588">
        <f t="shared" si="980"/>
        <v>0</v>
      </c>
      <c r="AD588">
        <f t="shared" si="980"/>
        <v>0</v>
      </c>
      <c r="AE588">
        <f t="shared" si="980"/>
        <v>0</v>
      </c>
      <c r="AF588">
        <f t="shared" si="980"/>
        <v>0</v>
      </c>
      <c r="AG588">
        <f t="shared" si="980"/>
        <v>0</v>
      </c>
      <c r="AH588">
        <f t="shared" si="980"/>
        <v>0</v>
      </c>
      <c r="AJ588">
        <f t="shared" ref="AJ588:AU588" si="981">IF(E588=4.5,1,0)</f>
        <v>0</v>
      </c>
      <c r="AK588">
        <f t="shared" si="981"/>
        <v>0</v>
      </c>
      <c r="AL588">
        <f t="shared" si="981"/>
        <v>0</v>
      </c>
      <c r="AM588">
        <f t="shared" si="981"/>
        <v>0</v>
      </c>
      <c r="AN588">
        <f t="shared" si="981"/>
        <v>0</v>
      </c>
      <c r="AO588">
        <f t="shared" si="981"/>
        <v>0</v>
      </c>
      <c r="AP588">
        <f t="shared" si="981"/>
        <v>0</v>
      </c>
      <c r="AQ588">
        <f t="shared" si="981"/>
        <v>0</v>
      </c>
      <c r="AR588">
        <f t="shared" si="981"/>
        <v>0</v>
      </c>
      <c r="AS588">
        <f t="shared" si="981"/>
        <v>0</v>
      </c>
      <c r="AT588">
        <f t="shared" si="981"/>
        <v>0</v>
      </c>
      <c r="AU588">
        <f t="shared" si="981"/>
        <v>0</v>
      </c>
      <c r="BK588" s="340" t="str">
        <f>IF(ISNA(HLOOKUP(MAX($AY589:$BJ589),$AY589:$BJ590,2,FALSE)),"",IF(R589&gt;0,IF(COUNTIF($AY589:$BJ589,MAX($AY589:$BJ589))&gt;1,HLOOKUP(MAX($AY589:$BJ589),$AY589:$BJ590,2),HLOOKUP(MAX($AY589:$BJ589),$AY589:$BJ590,2,FALSE)),""))</f>
        <v/>
      </c>
      <c r="BL588" s="34">
        <f>IF(E590="",0,IF($Q590=E590,IF(COUNTIF(E590:$P590,E590)&gt;$R589,E588,$Q588),E588))</f>
        <v>0</v>
      </c>
      <c r="BM588" s="34">
        <f>IF(F590="",0,IF($Q590=F590,IF(COUNTIF(F590:$P590,F590)&gt;$R589,F588,$Q588),F588))</f>
        <v>0</v>
      </c>
      <c r="BN588" s="34">
        <f>IF(G590="",0,IF($Q590=G590,IF(COUNTIF(G590:$P590,G590)&gt;$R589,G588,$Q588),G588))</f>
        <v>0</v>
      </c>
      <c r="BO588" s="34">
        <f>IF(H590="",0,IF($Q590=H590,IF(COUNTIF(H590:$P590,H590)&gt;$R589,H588,$Q588),H588))</f>
        <v>0</v>
      </c>
      <c r="BP588" s="34">
        <f>IF(I590="",0,IF($Q590=I590,IF(COUNTIF(I590:$P590,I590)&gt;$R589,I588,$Q588),I588))</f>
        <v>0</v>
      </c>
      <c r="BQ588" s="34">
        <f>IF(J590="",0,IF($Q590=J590,IF(COUNTIF(J590:$P590,J590)&gt;$R589,J588,$Q588),J588))</f>
        <v>0</v>
      </c>
      <c r="BR588" s="34">
        <f>IF(K590="",0,IF($Q590=K590,IF(COUNTIF(K590:$P590,K590)&gt;$R589,K588,$Q588),K588))</f>
        <v>0</v>
      </c>
      <c r="BS588" s="34">
        <f>IF(L590="",0,IF($Q590=L590,IF(COUNTIF(L590:$P590,L590)&gt;$R589,L588,$Q588),L588))</f>
        <v>0</v>
      </c>
      <c r="BT588" s="34">
        <f>IF(M590="",0,IF($Q590=M590,IF(COUNTIF(M590:$P590,M590)&gt;$R589,M588,$Q588),M588))</f>
        <v>0</v>
      </c>
      <c r="BU588" s="34">
        <f>IF(N590="",0,IF($Q590=N590,IF(COUNTIF(N590:$P590,N590)&gt;$R589,N588,$Q588),N588))</f>
        <v>0</v>
      </c>
      <c r="BV588" s="34">
        <f>IF(O590="",0,IF($Q590=O590,IF(COUNTIF(O590:$P590,O590)&gt;$R589,O588,$Q588),O588))</f>
        <v>0</v>
      </c>
      <c r="BW588" s="34">
        <f>IF(P590="",0,IF($Q590=P590,IF(COUNTIF(P590:$P590,P590)&gt;$R589,P588,$Q588),P588))</f>
        <v>0</v>
      </c>
      <c r="BX588">
        <f>IF(P588="",IF(O588="",IF(N588="",IF(M588="",IF(L588="",IF(K588="",IF(J588="",IF(I588="",H588,I588),J588),K588),L588),M588),N588),O588),P588)</f>
        <v>0</v>
      </c>
    </row>
    <row r="589" spans="1:76" ht="12.75" customHeight="1" x14ac:dyDescent="0.2">
      <c r="A589" s="348"/>
      <c r="B589" s="351"/>
      <c r="C589" s="345"/>
      <c r="D589" s="176" t="s">
        <v>42</v>
      </c>
      <c r="E589" s="252"/>
      <c r="F589" s="252"/>
      <c r="G589" s="252"/>
      <c r="H589" s="252"/>
      <c r="I589" s="252"/>
      <c r="J589" s="252"/>
      <c r="K589" s="252"/>
      <c r="L589" s="252"/>
      <c r="M589" s="175"/>
      <c r="N589" s="175"/>
      <c r="O589" s="175"/>
      <c r="P589" s="175"/>
      <c r="Q589" s="183"/>
      <c r="R589" s="35">
        <f>IF(R588&lt;15,0,IF(R588&lt;30,1,IF(R588&lt;45,2,3)))</f>
        <v>0</v>
      </c>
      <c r="S589" s="342"/>
      <c r="AY589" t="str">
        <f t="shared" ref="AY589:BJ589" si="982">IF(AY590="","",COUNTIF($E590:$P590,AY590))</f>
        <v/>
      </c>
      <c r="AZ589" t="str">
        <f t="shared" si="982"/>
        <v/>
      </c>
      <c r="BA589" t="str">
        <f t="shared" si="982"/>
        <v/>
      </c>
      <c r="BB589" t="str">
        <f t="shared" si="982"/>
        <v/>
      </c>
      <c r="BC589" t="str">
        <f t="shared" si="982"/>
        <v/>
      </c>
      <c r="BD589" t="str">
        <f t="shared" si="982"/>
        <v/>
      </c>
      <c r="BE589" t="str">
        <f t="shared" si="982"/>
        <v/>
      </c>
      <c r="BF589" t="str">
        <f t="shared" si="982"/>
        <v/>
      </c>
      <c r="BG589" t="str">
        <f t="shared" si="982"/>
        <v/>
      </c>
      <c r="BH589" t="str">
        <f t="shared" si="982"/>
        <v/>
      </c>
      <c r="BI589" t="str">
        <f t="shared" si="982"/>
        <v/>
      </c>
      <c r="BJ589" t="str">
        <f t="shared" si="982"/>
        <v/>
      </c>
      <c r="BK589" s="340"/>
      <c r="BL589" s="34">
        <f>IF($Q590=E590,IF(COUNTIF(E590:$P590,E590)&gt;$R589,E589,$Q589),E589)</f>
        <v>0</v>
      </c>
      <c r="BM589" s="34">
        <f>IF($Q590=F590,IF(COUNTIF(F590:$P590,F590)&gt;$R589,F589,$Q589),F589)</f>
        <v>0</v>
      </c>
      <c r="BN589" s="34">
        <f>IF($Q590=G590,IF(COUNTIF(G590:$P590,G590)&gt;$R589,G589,$Q589),G589)</f>
        <v>0</v>
      </c>
      <c r="BO589" s="34">
        <f>IF($Q590=H590,IF(COUNTIF(H590:$P590,H590)&gt;$R589,H589,$Q589),H589)</f>
        <v>0</v>
      </c>
      <c r="BP589" s="34">
        <f>IF($Q590=I590,IF(COUNTIF(I590:$P590,I590)&gt;$R589,I589,$Q589),I589)</f>
        <v>0</v>
      </c>
      <c r="BQ589" s="34">
        <f>IF($Q590=J590,IF(COUNTIF(J590:$P590,J590)&gt;$R589,J589,$Q589),J589)</f>
        <v>0</v>
      </c>
      <c r="BR589" s="34">
        <f>IF($Q590=K590,IF(COUNTIF(K590:$P590,K590)&gt;$R589,K589,$Q589),K589)</f>
        <v>0</v>
      </c>
      <c r="BS589" s="34">
        <f>IF($Q590=L590,IF(COUNTIF(L590:$P590,L590)&gt;$R589,L589,$Q589),L589)</f>
        <v>0</v>
      </c>
      <c r="BT589" s="34">
        <f>IF($Q590=M590,IF(COUNTIF(M590:$P590,M590)&gt;$R589,M589,$Q589),M589)</f>
        <v>0</v>
      </c>
      <c r="BU589" s="34">
        <f>IF($Q590=N590,IF(COUNTIF(N590:$P590,N590)&gt;$R589,N589,$Q589),N589)</f>
        <v>0</v>
      </c>
      <c r="BV589" s="34">
        <f>IF($Q590=O590,IF(COUNTIF(O590:$P590,O590)&gt;$R589,O589,$Q589),O589)</f>
        <v>0</v>
      </c>
      <c r="BW589" s="34">
        <f>IF($Q590=P590,IF(COUNTIF(P590:$P590,P590)&gt;$R589,P589,$Q589),P589)</f>
        <v>0</v>
      </c>
      <c r="BX589" t="str">
        <f>IF(BX588="",IF(G588="",IF(F588="",E588,F588),G588),"")</f>
        <v/>
      </c>
    </row>
    <row r="590" spans="1:76" ht="12.75" customHeight="1" x14ac:dyDescent="0.2">
      <c r="A590" s="349"/>
      <c r="B590" s="352"/>
      <c r="C590" s="346"/>
      <c r="D590" s="177" t="s">
        <v>44</v>
      </c>
      <c r="E590" s="252" t="str">
        <f t="shared" ref="E590:P590" si="983">IF(E588&gt;0,1,"")</f>
        <v/>
      </c>
      <c r="F590" s="252" t="str">
        <f t="shared" si="983"/>
        <v/>
      </c>
      <c r="G590" s="252" t="str">
        <f t="shared" si="983"/>
        <v/>
      </c>
      <c r="H590" s="252" t="str">
        <f t="shared" si="983"/>
        <v/>
      </c>
      <c r="I590" s="252" t="str">
        <f t="shared" si="983"/>
        <v/>
      </c>
      <c r="J590" s="252" t="str">
        <f t="shared" si="983"/>
        <v/>
      </c>
      <c r="K590" s="252" t="str">
        <f t="shared" si="983"/>
        <v/>
      </c>
      <c r="L590" s="252" t="str">
        <f t="shared" si="983"/>
        <v/>
      </c>
      <c r="M590" s="175" t="str">
        <f t="shared" si="983"/>
        <v/>
      </c>
      <c r="N590" s="175" t="str">
        <f t="shared" si="983"/>
        <v/>
      </c>
      <c r="O590" s="175" t="str">
        <f t="shared" si="983"/>
        <v/>
      </c>
      <c r="P590" s="175" t="str">
        <f t="shared" si="983"/>
        <v/>
      </c>
      <c r="Q590" s="184" t="str">
        <f>IF(BK588="","",BK588)</f>
        <v/>
      </c>
      <c r="R590" s="38" t="str">
        <f>IF(BK588="","",BK588)</f>
        <v/>
      </c>
      <c r="S590" s="343"/>
      <c r="AY590" t="str">
        <f>IF(E590="","",E590)</f>
        <v/>
      </c>
      <c r="AZ590" t="str">
        <f>IF(OR(E590=F590,COUNTIF($AY590:AY590,F590)&gt;0),"",F590)</f>
        <v/>
      </c>
      <c r="BA590" t="str">
        <f>IF(OR(F590=G590,COUNTIF($AY590:AZ590,G590)&gt;0),"",G590)</f>
        <v/>
      </c>
      <c r="BB590" t="str">
        <f>IF(OR(G590=H590,COUNTIF($AY590:BA590,H590)&gt;0),"",H590)</f>
        <v/>
      </c>
      <c r="BC590" t="str">
        <f>IF(OR(H590=I590,COUNTIF($AY590:BB590,I590)&gt;0),"",I590)</f>
        <v/>
      </c>
      <c r="BD590" t="str">
        <f>IF(OR(I590=J590,COUNTIF($AY590:BC590,J590)&gt;0),"",J590)</f>
        <v/>
      </c>
      <c r="BE590" t="str">
        <f>IF(OR(J590=K590,COUNTIF($AY590:BD590,K590)&gt;0),"",K590)</f>
        <v/>
      </c>
      <c r="BF590" t="str">
        <f>IF(OR(K590=L590,COUNTIF($AY590:BE590,L590)&gt;0),"",L590)</f>
        <v/>
      </c>
      <c r="BG590" t="str">
        <f>IF(OR(L590=M590,COUNTIF($AY590:BF590,M590)&gt;0),"",M590)</f>
        <v/>
      </c>
      <c r="BH590" t="str">
        <f>IF(OR(M590=N590,COUNTIF($AY590:BG590,N590)&gt;0),"",N590)</f>
        <v/>
      </c>
      <c r="BI590" t="str">
        <f>IF(OR(N590=O590,COUNTIF($AY590:BH590,O590)&gt;0),"",O590)</f>
        <v/>
      </c>
      <c r="BJ590" t="str">
        <f>IF(OR(O590=P590,COUNTIF($AY590:BI590,P590)&gt;0),"",P590)</f>
        <v/>
      </c>
      <c r="BK590" s="340"/>
      <c r="BL590" s="34" t="str">
        <f>IF($Q590=E590,IF(COUNTIF(E590:$P590,E590)&gt;$R589,E590,$Q590),E590)</f>
        <v/>
      </c>
      <c r="BM590" s="34" t="str">
        <f>IF($Q590=F590,IF(COUNTIF(F590:$P590,F590)&gt;$R589,F590,$Q590),F590)</f>
        <v/>
      </c>
      <c r="BN590" s="34" t="str">
        <f>IF($Q590=G590,IF(COUNTIF(G590:$P590,G590)&gt;$R589,G590,$Q590),G590)</f>
        <v/>
      </c>
      <c r="BO590" s="34" t="str">
        <f>IF($Q590=H590,IF(COUNTIF(H590:$P590,H590)&gt;$R589,H590,$Q590),H590)</f>
        <v/>
      </c>
      <c r="BP590" s="34" t="str">
        <f>IF($Q590=I590,IF(COUNTIF(I590:$P590,I590)&gt;$R589,I590,$Q590),I590)</f>
        <v/>
      </c>
      <c r="BQ590" s="34" t="str">
        <f>IF($Q590=J590,IF(COUNTIF(J590:$P590,J590)&gt;$R589,J590,$Q590),J590)</f>
        <v/>
      </c>
      <c r="BR590" s="34" t="str">
        <f>IF($Q590=K590,IF(COUNTIF(K590:$P590,K590)&gt;$R589,K590,$Q590),K590)</f>
        <v/>
      </c>
      <c r="BS590" s="34" t="str">
        <f>IF($Q590=L590,IF(COUNTIF(L590:$P590,L590)&gt;$R589,L590,$Q590),L590)</f>
        <v/>
      </c>
      <c r="BT590" s="34" t="str">
        <f>IF($Q590=M590,IF(COUNTIF(M590:$P590,M590)&gt;$R589,M590,$Q590),M590)</f>
        <v/>
      </c>
      <c r="BU590" s="34" t="str">
        <f>IF($Q590=N590,IF(COUNTIF(N590:$P590,N590)&gt;$R589,N590,$Q590),N590)</f>
        <v/>
      </c>
      <c r="BV590" s="34" t="str">
        <f>IF($Q590=O590,IF(COUNTIF(O590:$P590,O590)&gt;$R589,O590,$Q590),O590)</f>
        <v/>
      </c>
      <c r="BW590" s="34" t="str">
        <f>IF($Q590=P590,IF(COUNTIF(P590:$P590,P590)&gt;$R589,P590,$Q590),P590)</f>
        <v/>
      </c>
      <c r="BX590" t="str">
        <f>IF(BX588&gt;0,BX588,BX589)</f>
        <v/>
      </c>
    </row>
    <row r="591" spans="1:76" ht="12.75" customHeight="1" x14ac:dyDescent="0.2">
      <c r="A591" s="347">
        <v>197</v>
      </c>
      <c r="B591" s="350"/>
      <c r="C591" s="344"/>
      <c r="D591" s="176" t="s">
        <v>38</v>
      </c>
      <c r="E591" s="252"/>
      <c r="F591" s="252"/>
      <c r="G591" s="252"/>
      <c r="H591" s="252"/>
      <c r="I591" s="252"/>
      <c r="J591" s="252"/>
      <c r="K591" s="252"/>
      <c r="L591" s="252"/>
      <c r="M591" s="175"/>
      <c r="N591" s="175"/>
      <c r="O591" s="175"/>
      <c r="P591" s="175"/>
      <c r="Q591" s="183" t="str">
        <f>IF(BK591="","",BX593)</f>
        <v/>
      </c>
      <c r="R591" s="172"/>
      <c r="S591" s="341" t="str">
        <f>IF((COUNTBLANK(E591:Q591)+COUNTBLANK(E592:Q592)+COUNTBLANK(E593:Q593))/3=COUNTBLANK(E591:Q591),"","Bitte alle drei Zeilen ausfüllen")</f>
        <v/>
      </c>
      <c r="W591">
        <f t="shared" ref="W591:AH591" si="984">IF(E591=4.5,E592,0)</f>
        <v>0</v>
      </c>
      <c r="X591">
        <f t="shared" si="984"/>
        <v>0</v>
      </c>
      <c r="Y591">
        <f t="shared" si="984"/>
        <v>0</v>
      </c>
      <c r="Z591">
        <f t="shared" si="984"/>
        <v>0</v>
      </c>
      <c r="AA591">
        <f t="shared" si="984"/>
        <v>0</v>
      </c>
      <c r="AB591">
        <f t="shared" si="984"/>
        <v>0</v>
      </c>
      <c r="AC591">
        <f t="shared" si="984"/>
        <v>0</v>
      </c>
      <c r="AD591">
        <f t="shared" si="984"/>
        <v>0</v>
      </c>
      <c r="AE591">
        <f t="shared" si="984"/>
        <v>0</v>
      </c>
      <c r="AF591">
        <f t="shared" si="984"/>
        <v>0</v>
      </c>
      <c r="AG591">
        <f t="shared" si="984"/>
        <v>0</v>
      </c>
      <c r="AH591">
        <f t="shared" si="984"/>
        <v>0</v>
      </c>
      <c r="AJ591">
        <f t="shared" ref="AJ591:AU591" si="985">IF(E591=4.5,1,0)</f>
        <v>0</v>
      </c>
      <c r="AK591">
        <f t="shared" si="985"/>
        <v>0</v>
      </c>
      <c r="AL591">
        <f t="shared" si="985"/>
        <v>0</v>
      </c>
      <c r="AM591">
        <f t="shared" si="985"/>
        <v>0</v>
      </c>
      <c r="AN591">
        <f t="shared" si="985"/>
        <v>0</v>
      </c>
      <c r="AO591">
        <f t="shared" si="985"/>
        <v>0</v>
      </c>
      <c r="AP591">
        <f t="shared" si="985"/>
        <v>0</v>
      </c>
      <c r="AQ591">
        <f t="shared" si="985"/>
        <v>0</v>
      </c>
      <c r="AR591">
        <f t="shared" si="985"/>
        <v>0</v>
      </c>
      <c r="AS591">
        <f t="shared" si="985"/>
        <v>0</v>
      </c>
      <c r="AT591">
        <f t="shared" si="985"/>
        <v>0</v>
      </c>
      <c r="AU591">
        <f t="shared" si="985"/>
        <v>0</v>
      </c>
      <c r="BK591" s="340" t="str">
        <f>IF(ISNA(HLOOKUP(MAX($AY592:$BJ592),$AY592:$BJ593,2,FALSE)),"",IF(R592&gt;0,IF(COUNTIF($AY592:$BJ592,MAX($AY592:$BJ592))&gt;1,HLOOKUP(MAX($AY592:$BJ592),$AY592:$BJ593,2),HLOOKUP(MAX($AY592:$BJ592),$AY592:$BJ593,2,FALSE)),""))</f>
        <v/>
      </c>
      <c r="BL591" s="34">
        <f>IF(E593="",0,IF($Q593=E593,IF(COUNTIF(E593:$P593,E593)&gt;$R592,E591,$Q591),E591))</f>
        <v>0</v>
      </c>
      <c r="BM591" s="34">
        <f>IF(F593="",0,IF($Q593=F593,IF(COUNTIF(F593:$P593,F593)&gt;$R592,F591,$Q591),F591))</f>
        <v>0</v>
      </c>
      <c r="BN591" s="34">
        <f>IF(G593="",0,IF($Q593=G593,IF(COUNTIF(G593:$P593,G593)&gt;$R592,G591,$Q591),G591))</f>
        <v>0</v>
      </c>
      <c r="BO591" s="34">
        <f>IF(H593="",0,IF($Q593=H593,IF(COUNTIF(H593:$P593,H593)&gt;$R592,H591,$Q591),H591))</f>
        <v>0</v>
      </c>
      <c r="BP591" s="34">
        <f>IF(I593="",0,IF($Q593=I593,IF(COUNTIF(I593:$P593,I593)&gt;$R592,I591,$Q591),I591))</f>
        <v>0</v>
      </c>
      <c r="BQ591" s="34">
        <f>IF(J593="",0,IF($Q593=J593,IF(COUNTIF(J593:$P593,J593)&gt;$R592,J591,$Q591),J591))</f>
        <v>0</v>
      </c>
      <c r="BR591" s="34">
        <f>IF(K593="",0,IF($Q593=K593,IF(COUNTIF(K593:$P593,K593)&gt;$R592,K591,$Q591),K591))</f>
        <v>0</v>
      </c>
      <c r="BS591" s="34">
        <f>IF(L593="",0,IF($Q593=L593,IF(COUNTIF(L593:$P593,L593)&gt;$R592,L591,$Q591),L591))</f>
        <v>0</v>
      </c>
      <c r="BT591" s="34">
        <f>IF(M593="",0,IF($Q593=M593,IF(COUNTIF(M593:$P593,M593)&gt;$R592,M591,$Q591),M591))</f>
        <v>0</v>
      </c>
      <c r="BU591" s="34">
        <f>IF(N593="",0,IF($Q593=N593,IF(COUNTIF(N593:$P593,N593)&gt;$R592,N591,$Q591),N591))</f>
        <v>0</v>
      </c>
      <c r="BV591" s="34">
        <f>IF(O593="",0,IF($Q593=O593,IF(COUNTIF(O593:$P593,O593)&gt;$R592,O591,$Q591),O591))</f>
        <v>0</v>
      </c>
      <c r="BW591" s="34">
        <f>IF(P593="",0,IF($Q593=P593,IF(COUNTIF(P593:$P593,P593)&gt;$R592,P591,$Q591),P591))</f>
        <v>0</v>
      </c>
      <c r="BX591">
        <f>IF(P591="",IF(O591="",IF(N591="",IF(M591="",IF(L591="",IF(K591="",IF(J591="",IF(I591="",H591,I591),J591),K591),L591),M591),N591),O591),P591)</f>
        <v>0</v>
      </c>
    </row>
    <row r="592" spans="1:76" ht="12.75" customHeight="1" x14ac:dyDescent="0.2">
      <c r="A592" s="348"/>
      <c r="B592" s="351"/>
      <c r="C592" s="345"/>
      <c r="D592" s="176" t="s">
        <v>42</v>
      </c>
      <c r="E592" s="252"/>
      <c r="F592" s="252"/>
      <c r="G592" s="252"/>
      <c r="H592" s="252"/>
      <c r="I592" s="252"/>
      <c r="J592" s="252"/>
      <c r="K592" s="252"/>
      <c r="L592" s="252"/>
      <c r="M592" s="175"/>
      <c r="N592" s="175"/>
      <c r="O592" s="175"/>
      <c r="P592" s="175"/>
      <c r="Q592" s="183"/>
      <c r="R592" s="35">
        <f>IF(R591&lt;15,0,IF(R591&lt;30,1,IF(R591&lt;45,2,3)))</f>
        <v>0</v>
      </c>
      <c r="S592" s="342"/>
      <c r="AY592" t="str">
        <f t="shared" ref="AY592:BJ592" si="986">IF(AY593="","",COUNTIF($E593:$P593,AY593))</f>
        <v/>
      </c>
      <c r="AZ592" t="str">
        <f t="shared" si="986"/>
        <v/>
      </c>
      <c r="BA592" t="str">
        <f t="shared" si="986"/>
        <v/>
      </c>
      <c r="BB592" t="str">
        <f t="shared" si="986"/>
        <v/>
      </c>
      <c r="BC592" t="str">
        <f t="shared" si="986"/>
        <v/>
      </c>
      <c r="BD592" t="str">
        <f t="shared" si="986"/>
        <v/>
      </c>
      <c r="BE592" t="str">
        <f t="shared" si="986"/>
        <v/>
      </c>
      <c r="BF592" t="str">
        <f t="shared" si="986"/>
        <v/>
      </c>
      <c r="BG592" t="str">
        <f t="shared" si="986"/>
        <v/>
      </c>
      <c r="BH592" t="str">
        <f t="shared" si="986"/>
        <v/>
      </c>
      <c r="BI592" t="str">
        <f t="shared" si="986"/>
        <v/>
      </c>
      <c r="BJ592" t="str">
        <f t="shared" si="986"/>
        <v/>
      </c>
      <c r="BK592" s="340"/>
      <c r="BL592" s="34">
        <f>IF($Q593=E593,IF(COUNTIF(E593:$P593,E593)&gt;$R592,E592,$Q592),E592)</f>
        <v>0</v>
      </c>
      <c r="BM592" s="34">
        <f>IF($Q593=F593,IF(COUNTIF(F593:$P593,F593)&gt;$R592,F592,$Q592),F592)</f>
        <v>0</v>
      </c>
      <c r="BN592" s="34">
        <f>IF($Q593=G593,IF(COUNTIF(G593:$P593,G593)&gt;$R592,G592,$Q592),G592)</f>
        <v>0</v>
      </c>
      <c r="BO592" s="34">
        <f>IF($Q593=H593,IF(COUNTIF(H593:$P593,H593)&gt;$R592,H592,$Q592),H592)</f>
        <v>0</v>
      </c>
      <c r="BP592" s="34">
        <f>IF($Q593=I593,IF(COUNTIF(I593:$P593,I593)&gt;$R592,I592,$Q592),I592)</f>
        <v>0</v>
      </c>
      <c r="BQ592" s="34">
        <f>IF($Q593=J593,IF(COUNTIF(J593:$P593,J593)&gt;$R592,J592,$Q592),J592)</f>
        <v>0</v>
      </c>
      <c r="BR592" s="34">
        <f>IF($Q593=K593,IF(COUNTIF(K593:$P593,K593)&gt;$R592,K592,$Q592),K592)</f>
        <v>0</v>
      </c>
      <c r="BS592" s="34">
        <f>IF($Q593=L593,IF(COUNTIF(L593:$P593,L593)&gt;$R592,L592,$Q592),L592)</f>
        <v>0</v>
      </c>
      <c r="BT592" s="34">
        <f>IF($Q593=M593,IF(COUNTIF(M593:$P593,M593)&gt;$R592,M592,$Q592),M592)</f>
        <v>0</v>
      </c>
      <c r="BU592" s="34">
        <f>IF($Q593=N593,IF(COUNTIF(N593:$P593,N593)&gt;$R592,N592,$Q592),N592)</f>
        <v>0</v>
      </c>
      <c r="BV592" s="34">
        <f>IF($Q593=O593,IF(COUNTIF(O593:$P593,O593)&gt;$R592,O592,$Q592),O592)</f>
        <v>0</v>
      </c>
      <c r="BW592" s="34">
        <f>IF($Q593=P593,IF(COUNTIF(P593:$P593,P593)&gt;$R592,P592,$Q592),P592)</f>
        <v>0</v>
      </c>
      <c r="BX592" t="str">
        <f>IF(BX591="",IF(G591="",IF(F591="",E591,F591),G591),"")</f>
        <v/>
      </c>
    </row>
    <row r="593" spans="1:76" ht="12.75" customHeight="1" x14ac:dyDescent="0.2">
      <c r="A593" s="349"/>
      <c r="B593" s="352"/>
      <c r="C593" s="346"/>
      <c r="D593" s="177" t="s">
        <v>44</v>
      </c>
      <c r="E593" s="252" t="str">
        <f t="shared" ref="E593:P593" si="987">IF(E591&gt;0,1,"")</f>
        <v/>
      </c>
      <c r="F593" s="252" t="str">
        <f t="shared" si="987"/>
        <v/>
      </c>
      <c r="G593" s="252" t="str">
        <f t="shared" si="987"/>
        <v/>
      </c>
      <c r="H593" s="252" t="str">
        <f t="shared" si="987"/>
        <v/>
      </c>
      <c r="I593" s="252" t="str">
        <f t="shared" si="987"/>
        <v/>
      </c>
      <c r="J593" s="252" t="str">
        <f t="shared" si="987"/>
        <v/>
      </c>
      <c r="K593" s="252" t="str">
        <f t="shared" si="987"/>
        <v/>
      </c>
      <c r="L593" s="252" t="str">
        <f t="shared" si="987"/>
        <v/>
      </c>
      <c r="M593" s="175" t="str">
        <f t="shared" si="987"/>
        <v/>
      </c>
      <c r="N593" s="175" t="str">
        <f t="shared" si="987"/>
        <v/>
      </c>
      <c r="O593" s="175" t="str">
        <f t="shared" si="987"/>
        <v/>
      </c>
      <c r="P593" s="175" t="str">
        <f t="shared" si="987"/>
        <v/>
      </c>
      <c r="Q593" s="184" t="str">
        <f>IF(BK591="","",BK591)</f>
        <v/>
      </c>
      <c r="R593" s="38" t="str">
        <f>IF(BK591="","",BK591)</f>
        <v/>
      </c>
      <c r="S593" s="343"/>
      <c r="AY593" t="str">
        <f>IF(E593="","",E593)</f>
        <v/>
      </c>
      <c r="AZ593" t="str">
        <f>IF(OR(E593=F593,COUNTIF($AY593:AY593,F593)&gt;0),"",F593)</f>
        <v/>
      </c>
      <c r="BA593" t="str">
        <f>IF(OR(F593=G593,COUNTIF($AY593:AZ593,G593)&gt;0),"",G593)</f>
        <v/>
      </c>
      <c r="BB593" t="str">
        <f>IF(OR(G593=H593,COUNTIF($AY593:BA593,H593)&gt;0),"",H593)</f>
        <v/>
      </c>
      <c r="BC593" t="str">
        <f>IF(OR(H593=I593,COUNTIF($AY593:BB593,I593)&gt;0),"",I593)</f>
        <v/>
      </c>
      <c r="BD593" t="str">
        <f>IF(OR(I593=J593,COUNTIF($AY593:BC593,J593)&gt;0),"",J593)</f>
        <v/>
      </c>
      <c r="BE593" t="str">
        <f>IF(OR(J593=K593,COUNTIF($AY593:BD593,K593)&gt;0),"",K593)</f>
        <v/>
      </c>
      <c r="BF593" t="str">
        <f>IF(OR(K593=L593,COUNTIF($AY593:BE593,L593)&gt;0),"",L593)</f>
        <v/>
      </c>
      <c r="BG593" t="str">
        <f>IF(OR(L593=M593,COUNTIF($AY593:BF593,M593)&gt;0),"",M593)</f>
        <v/>
      </c>
      <c r="BH593" t="str">
        <f>IF(OR(M593=N593,COUNTIF($AY593:BG593,N593)&gt;0),"",N593)</f>
        <v/>
      </c>
      <c r="BI593" t="str">
        <f>IF(OR(N593=O593,COUNTIF($AY593:BH593,O593)&gt;0),"",O593)</f>
        <v/>
      </c>
      <c r="BJ593" t="str">
        <f>IF(OR(O593=P593,COUNTIF($AY593:BI593,P593)&gt;0),"",P593)</f>
        <v/>
      </c>
      <c r="BK593" s="340"/>
      <c r="BL593" s="34" t="str">
        <f>IF($Q593=E593,IF(COUNTIF(E593:$P593,E593)&gt;$R592,E593,$Q593),E593)</f>
        <v/>
      </c>
      <c r="BM593" s="34" t="str">
        <f>IF($Q593=F593,IF(COUNTIF(F593:$P593,F593)&gt;$R592,F593,$Q593),F593)</f>
        <v/>
      </c>
      <c r="BN593" s="34" t="str">
        <f>IF($Q593=G593,IF(COUNTIF(G593:$P593,G593)&gt;$R592,G593,$Q593),G593)</f>
        <v/>
      </c>
      <c r="BO593" s="34" t="str">
        <f>IF($Q593=H593,IF(COUNTIF(H593:$P593,H593)&gt;$R592,H593,$Q593),H593)</f>
        <v/>
      </c>
      <c r="BP593" s="34" t="str">
        <f>IF($Q593=I593,IF(COUNTIF(I593:$P593,I593)&gt;$R592,I593,$Q593),I593)</f>
        <v/>
      </c>
      <c r="BQ593" s="34" t="str">
        <f>IF($Q593=J593,IF(COUNTIF(J593:$P593,J593)&gt;$R592,J593,$Q593),J593)</f>
        <v/>
      </c>
      <c r="BR593" s="34" t="str">
        <f>IF($Q593=K593,IF(COUNTIF(K593:$P593,K593)&gt;$R592,K593,$Q593),K593)</f>
        <v/>
      </c>
      <c r="BS593" s="34" t="str">
        <f>IF($Q593=L593,IF(COUNTIF(L593:$P593,L593)&gt;$R592,L593,$Q593),L593)</f>
        <v/>
      </c>
      <c r="BT593" s="34" t="str">
        <f>IF($Q593=M593,IF(COUNTIF(M593:$P593,M593)&gt;$R592,M593,$Q593),M593)</f>
        <v/>
      </c>
      <c r="BU593" s="34" t="str">
        <f>IF($Q593=N593,IF(COUNTIF(N593:$P593,N593)&gt;$R592,N593,$Q593),N593)</f>
        <v/>
      </c>
      <c r="BV593" s="34" t="str">
        <f>IF($Q593=O593,IF(COUNTIF(O593:$P593,O593)&gt;$R592,O593,$Q593),O593)</f>
        <v/>
      </c>
      <c r="BW593" s="34" t="str">
        <f>IF($Q593=P593,IF(COUNTIF(P593:$P593,P593)&gt;$R592,P593,$Q593),P593)</f>
        <v/>
      </c>
      <c r="BX593" t="str">
        <f>IF(BX591&gt;0,BX591,BX592)</f>
        <v/>
      </c>
    </row>
    <row r="594" spans="1:76" ht="12.75" customHeight="1" x14ac:dyDescent="0.2">
      <c r="A594" s="347">
        <v>198</v>
      </c>
      <c r="B594" s="350"/>
      <c r="C594" s="344"/>
      <c r="D594" s="176" t="s">
        <v>38</v>
      </c>
      <c r="E594" s="252"/>
      <c r="F594" s="252"/>
      <c r="G594" s="252"/>
      <c r="H594" s="252"/>
      <c r="I594" s="252"/>
      <c r="J594" s="252"/>
      <c r="K594" s="252"/>
      <c r="L594" s="252"/>
      <c r="M594" s="175"/>
      <c r="N594" s="175"/>
      <c r="O594" s="175"/>
      <c r="P594" s="175"/>
      <c r="Q594" s="183" t="str">
        <f>IF(BK594="","",BX596)</f>
        <v/>
      </c>
      <c r="R594" s="172"/>
      <c r="S594" s="341" t="str">
        <f>IF((COUNTBLANK(E594:Q594)+COUNTBLANK(E595:Q595)+COUNTBLANK(E596:Q596))/3=COUNTBLANK(E594:Q594),"","Bitte alle drei Zeilen ausfüllen")</f>
        <v/>
      </c>
      <c r="W594">
        <f t="shared" ref="W594:AH594" si="988">IF(E594=4.5,E595,0)</f>
        <v>0</v>
      </c>
      <c r="X594">
        <f t="shared" si="988"/>
        <v>0</v>
      </c>
      <c r="Y594">
        <f t="shared" si="988"/>
        <v>0</v>
      </c>
      <c r="Z594">
        <f t="shared" si="988"/>
        <v>0</v>
      </c>
      <c r="AA594">
        <f t="shared" si="988"/>
        <v>0</v>
      </c>
      <c r="AB594">
        <f t="shared" si="988"/>
        <v>0</v>
      </c>
      <c r="AC594">
        <f t="shared" si="988"/>
        <v>0</v>
      </c>
      <c r="AD594">
        <f t="shared" si="988"/>
        <v>0</v>
      </c>
      <c r="AE594">
        <f t="shared" si="988"/>
        <v>0</v>
      </c>
      <c r="AF594">
        <f t="shared" si="988"/>
        <v>0</v>
      </c>
      <c r="AG594">
        <f t="shared" si="988"/>
        <v>0</v>
      </c>
      <c r="AH594">
        <f t="shared" si="988"/>
        <v>0</v>
      </c>
      <c r="AJ594">
        <f t="shared" ref="AJ594:AU594" si="989">IF(E594=4.5,1,0)</f>
        <v>0</v>
      </c>
      <c r="AK594">
        <f t="shared" si="989"/>
        <v>0</v>
      </c>
      <c r="AL594">
        <f t="shared" si="989"/>
        <v>0</v>
      </c>
      <c r="AM594">
        <f t="shared" si="989"/>
        <v>0</v>
      </c>
      <c r="AN594">
        <f t="shared" si="989"/>
        <v>0</v>
      </c>
      <c r="AO594">
        <f t="shared" si="989"/>
        <v>0</v>
      </c>
      <c r="AP594">
        <f t="shared" si="989"/>
        <v>0</v>
      </c>
      <c r="AQ594">
        <f t="shared" si="989"/>
        <v>0</v>
      </c>
      <c r="AR594">
        <f t="shared" si="989"/>
        <v>0</v>
      </c>
      <c r="AS594">
        <f t="shared" si="989"/>
        <v>0</v>
      </c>
      <c r="AT594">
        <f t="shared" si="989"/>
        <v>0</v>
      </c>
      <c r="AU594">
        <f t="shared" si="989"/>
        <v>0</v>
      </c>
      <c r="BK594" s="340" t="str">
        <f>IF(ISNA(HLOOKUP(MAX($AY595:$BJ595),$AY595:$BJ596,2,FALSE)),"",IF(R595&gt;0,IF(COUNTIF($AY595:$BJ595,MAX($AY595:$BJ595))&gt;1,HLOOKUP(MAX($AY595:$BJ595),$AY595:$BJ596,2),HLOOKUP(MAX($AY595:$BJ595),$AY595:$BJ596,2,FALSE)),""))</f>
        <v/>
      </c>
      <c r="BL594" s="34">
        <f>IF(E596="",0,IF($Q596=E596,IF(COUNTIF(E596:$P596,E596)&gt;$R595,E594,$Q594),E594))</f>
        <v>0</v>
      </c>
      <c r="BM594" s="34">
        <f>IF(F596="",0,IF($Q596=F596,IF(COUNTIF(F596:$P596,F596)&gt;$R595,F594,$Q594),F594))</f>
        <v>0</v>
      </c>
      <c r="BN594" s="34">
        <f>IF(G596="",0,IF($Q596=G596,IF(COUNTIF(G596:$P596,G596)&gt;$R595,G594,$Q594),G594))</f>
        <v>0</v>
      </c>
      <c r="BO594" s="34">
        <f>IF(H596="",0,IF($Q596=H596,IF(COUNTIF(H596:$P596,H596)&gt;$R595,H594,$Q594),H594))</f>
        <v>0</v>
      </c>
      <c r="BP594" s="34">
        <f>IF(I596="",0,IF($Q596=I596,IF(COUNTIF(I596:$P596,I596)&gt;$R595,I594,$Q594),I594))</f>
        <v>0</v>
      </c>
      <c r="BQ594" s="34">
        <f>IF(J596="",0,IF($Q596=J596,IF(COUNTIF(J596:$P596,J596)&gt;$R595,J594,$Q594),J594))</f>
        <v>0</v>
      </c>
      <c r="BR594" s="34">
        <f>IF(K596="",0,IF($Q596=K596,IF(COUNTIF(K596:$P596,K596)&gt;$R595,K594,$Q594),K594))</f>
        <v>0</v>
      </c>
      <c r="BS594" s="34">
        <f>IF(L596="",0,IF($Q596=L596,IF(COUNTIF(L596:$P596,L596)&gt;$R595,L594,$Q594),L594))</f>
        <v>0</v>
      </c>
      <c r="BT594" s="34">
        <f>IF(M596="",0,IF($Q596=M596,IF(COUNTIF(M596:$P596,M596)&gt;$R595,M594,$Q594),M594))</f>
        <v>0</v>
      </c>
      <c r="BU594" s="34">
        <f>IF(N596="",0,IF($Q596=N596,IF(COUNTIF(N596:$P596,N596)&gt;$R595,N594,$Q594),N594))</f>
        <v>0</v>
      </c>
      <c r="BV594" s="34">
        <f>IF(O596="",0,IF($Q596=O596,IF(COUNTIF(O596:$P596,O596)&gt;$R595,O594,$Q594),O594))</f>
        <v>0</v>
      </c>
      <c r="BW594" s="34">
        <f>IF(P596="",0,IF($Q596=P596,IF(COUNTIF(P596:$P596,P596)&gt;$R595,P594,$Q594),P594))</f>
        <v>0</v>
      </c>
      <c r="BX594">
        <f>IF(P594="",IF(O594="",IF(N594="",IF(M594="",IF(L594="",IF(K594="",IF(J594="",IF(I594="",H594,I594),J594),K594),L594),M594),N594),O594),P594)</f>
        <v>0</v>
      </c>
    </row>
    <row r="595" spans="1:76" ht="12.75" customHeight="1" x14ac:dyDescent="0.2">
      <c r="A595" s="348"/>
      <c r="B595" s="351"/>
      <c r="C595" s="345"/>
      <c r="D595" s="176" t="s">
        <v>42</v>
      </c>
      <c r="E595" s="252"/>
      <c r="F595" s="252"/>
      <c r="G595" s="252"/>
      <c r="H595" s="252"/>
      <c r="I595" s="252"/>
      <c r="J595" s="252"/>
      <c r="K595" s="252"/>
      <c r="L595" s="252"/>
      <c r="M595" s="175"/>
      <c r="N595" s="175"/>
      <c r="O595" s="175"/>
      <c r="P595" s="175"/>
      <c r="Q595" s="183"/>
      <c r="R595" s="35">
        <f>IF(R594&lt;15,0,IF(R594&lt;30,1,IF(R594&lt;45,2,3)))</f>
        <v>0</v>
      </c>
      <c r="S595" s="342"/>
      <c r="AY595" t="str">
        <f t="shared" ref="AY595:BJ595" si="990">IF(AY596="","",COUNTIF($E596:$P596,AY596))</f>
        <v/>
      </c>
      <c r="AZ595" t="str">
        <f t="shared" si="990"/>
        <v/>
      </c>
      <c r="BA595" t="str">
        <f t="shared" si="990"/>
        <v/>
      </c>
      <c r="BB595" t="str">
        <f t="shared" si="990"/>
        <v/>
      </c>
      <c r="BC595" t="str">
        <f t="shared" si="990"/>
        <v/>
      </c>
      <c r="BD595" t="str">
        <f t="shared" si="990"/>
        <v/>
      </c>
      <c r="BE595" t="str">
        <f t="shared" si="990"/>
        <v/>
      </c>
      <c r="BF595" t="str">
        <f t="shared" si="990"/>
        <v/>
      </c>
      <c r="BG595" t="str">
        <f t="shared" si="990"/>
        <v/>
      </c>
      <c r="BH595" t="str">
        <f t="shared" si="990"/>
        <v/>
      </c>
      <c r="BI595" t="str">
        <f t="shared" si="990"/>
        <v/>
      </c>
      <c r="BJ595" t="str">
        <f t="shared" si="990"/>
        <v/>
      </c>
      <c r="BK595" s="340"/>
      <c r="BL595" s="34">
        <f>IF($Q596=E596,IF(COUNTIF(E596:$P596,E596)&gt;$R595,E595,$Q595),E595)</f>
        <v>0</v>
      </c>
      <c r="BM595" s="34">
        <f>IF($Q596=F596,IF(COUNTIF(F596:$P596,F596)&gt;$R595,F595,$Q595),F595)</f>
        <v>0</v>
      </c>
      <c r="BN595" s="34">
        <f>IF($Q596=G596,IF(COUNTIF(G596:$P596,G596)&gt;$R595,G595,$Q595),G595)</f>
        <v>0</v>
      </c>
      <c r="BO595" s="34">
        <f>IF($Q596=H596,IF(COUNTIF(H596:$P596,H596)&gt;$R595,H595,$Q595),H595)</f>
        <v>0</v>
      </c>
      <c r="BP595" s="34">
        <f>IF($Q596=I596,IF(COUNTIF(I596:$P596,I596)&gt;$R595,I595,$Q595),I595)</f>
        <v>0</v>
      </c>
      <c r="BQ595" s="34">
        <f>IF($Q596=J596,IF(COUNTIF(J596:$P596,J596)&gt;$R595,J595,$Q595),J595)</f>
        <v>0</v>
      </c>
      <c r="BR595" s="34">
        <f>IF($Q596=K596,IF(COUNTIF(K596:$P596,K596)&gt;$R595,K595,$Q595),K595)</f>
        <v>0</v>
      </c>
      <c r="BS595" s="34">
        <f>IF($Q596=L596,IF(COUNTIF(L596:$P596,L596)&gt;$R595,L595,$Q595),L595)</f>
        <v>0</v>
      </c>
      <c r="BT595" s="34">
        <f>IF($Q596=M596,IF(COUNTIF(M596:$P596,M596)&gt;$R595,M595,$Q595),M595)</f>
        <v>0</v>
      </c>
      <c r="BU595" s="34">
        <f>IF($Q596=N596,IF(COUNTIF(N596:$P596,N596)&gt;$R595,N595,$Q595),N595)</f>
        <v>0</v>
      </c>
      <c r="BV595" s="34">
        <f>IF($Q596=O596,IF(COUNTIF(O596:$P596,O596)&gt;$R595,O595,$Q595),O595)</f>
        <v>0</v>
      </c>
      <c r="BW595" s="34">
        <f>IF($Q596=P596,IF(COUNTIF(P596:$P596,P596)&gt;$R595,P595,$Q595),P595)</f>
        <v>0</v>
      </c>
      <c r="BX595" t="str">
        <f>IF(BX594="",IF(G594="",IF(F594="",E594,F594),G594),"")</f>
        <v/>
      </c>
    </row>
    <row r="596" spans="1:76" ht="12.75" customHeight="1" x14ac:dyDescent="0.2">
      <c r="A596" s="349"/>
      <c r="B596" s="352"/>
      <c r="C596" s="346"/>
      <c r="D596" s="177" t="s">
        <v>44</v>
      </c>
      <c r="E596" s="252" t="str">
        <f t="shared" ref="E596:P596" si="991">IF(E594&gt;0,1,"")</f>
        <v/>
      </c>
      <c r="F596" s="252" t="str">
        <f t="shared" si="991"/>
        <v/>
      </c>
      <c r="G596" s="252" t="str">
        <f t="shared" si="991"/>
        <v/>
      </c>
      <c r="H596" s="252" t="str">
        <f t="shared" si="991"/>
        <v/>
      </c>
      <c r="I596" s="252" t="str">
        <f t="shared" si="991"/>
        <v/>
      </c>
      <c r="J596" s="252" t="str">
        <f t="shared" si="991"/>
        <v/>
      </c>
      <c r="K596" s="252" t="str">
        <f t="shared" si="991"/>
        <v/>
      </c>
      <c r="L596" s="252" t="str">
        <f t="shared" si="991"/>
        <v/>
      </c>
      <c r="M596" s="175" t="str">
        <f t="shared" si="991"/>
        <v/>
      </c>
      <c r="N596" s="175" t="str">
        <f t="shared" si="991"/>
        <v/>
      </c>
      <c r="O596" s="175" t="str">
        <f t="shared" si="991"/>
        <v/>
      </c>
      <c r="P596" s="175" t="str">
        <f t="shared" si="991"/>
        <v/>
      </c>
      <c r="Q596" s="184" t="str">
        <f>IF(BK594="","",BK594)</f>
        <v/>
      </c>
      <c r="R596" s="38" t="str">
        <f>IF(BK594="","",BK594)</f>
        <v/>
      </c>
      <c r="S596" s="343"/>
      <c r="AY596" t="str">
        <f>IF(E596="","",E596)</f>
        <v/>
      </c>
      <c r="AZ596" t="str">
        <f>IF(OR(E596=F596,COUNTIF($AY596:AY596,F596)&gt;0),"",F596)</f>
        <v/>
      </c>
      <c r="BA596" t="str">
        <f>IF(OR(F596=G596,COUNTIF($AY596:AZ596,G596)&gt;0),"",G596)</f>
        <v/>
      </c>
      <c r="BB596" t="str">
        <f>IF(OR(G596=H596,COUNTIF($AY596:BA596,H596)&gt;0),"",H596)</f>
        <v/>
      </c>
      <c r="BC596" t="str">
        <f>IF(OR(H596=I596,COUNTIF($AY596:BB596,I596)&gt;0),"",I596)</f>
        <v/>
      </c>
      <c r="BD596" t="str">
        <f>IF(OR(I596=J596,COUNTIF($AY596:BC596,J596)&gt;0),"",J596)</f>
        <v/>
      </c>
      <c r="BE596" t="str">
        <f>IF(OR(J596=K596,COUNTIF($AY596:BD596,K596)&gt;0),"",K596)</f>
        <v/>
      </c>
      <c r="BF596" t="str">
        <f>IF(OR(K596=L596,COUNTIF($AY596:BE596,L596)&gt;0),"",L596)</f>
        <v/>
      </c>
      <c r="BG596" t="str">
        <f>IF(OR(L596=M596,COUNTIF($AY596:BF596,M596)&gt;0),"",M596)</f>
        <v/>
      </c>
      <c r="BH596" t="str">
        <f>IF(OR(M596=N596,COUNTIF($AY596:BG596,N596)&gt;0),"",N596)</f>
        <v/>
      </c>
      <c r="BI596" t="str">
        <f>IF(OR(N596=O596,COUNTIF($AY596:BH596,O596)&gt;0),"",O596)</f>
        <v/>
      </c>
      <c r="BJ596" t="str">
        <f>IF(OR(O596=P596,COUNTIF($AY596:BI596,P596)&gt;0),"",P596)</f>
        <v/>
      </c>
      <c r="BK596" s="340"/>
      <c r="BL596" s="34" t="str">
        <f>IF($Q596=E596,IF(COUNTIF(E596:$P596,E596)&gt;$R595,E596,$Q596),E596)</f>
        <v/>
      </c>
      <c r="BM596" s="34" t="str">
        <f>IF($Q596=F596,IF(COUNTIF(F596:$P596,F596)&gt;$R595,F596,$Q596),F596)</f>
        <v/>
      </c>
      <c r="BN596" s="34" t="str">
        <f>IF($Q596=G596,IF(COUNTIF(G596:$P596,G596)&gt;$R595,G596,$Q596),G596)</f>
        <v/>
      </c>
      <c r="BO596" s="34" t="str">
        <f>IF($Q596=H596,IF(COUNTIF(H596:$P596,H596)&gt;$R595,H596,$Q596),H596)</f>
        <v/>
      </c>
      <c r="BP596" s="34" t="str">
        <f>IF($Q596=I596,IF(COUNTIF(I596:$P596,I596)&gt;$R595,I596,$Q596),I596)</f>
        <v/>
      </c>
      <c r="BQ596" s="34" t="str">
        <f>IF($Q596=J596,IF(COUNTIF(J596:$P596,J596)&gt;$R595,J596,$Q596),J596)</f>
        <v/>
      </c>
      <c r="BR596" s="34" t="str">
        <f>IF($Q596=K596,IF(COUNTIF(K596:$P596,K596)&gt;$R595,K596,$Q596),K596)</f>
        <v/>
      </c>
      <c r="BS596" s="34" t="str">
        <f>IF($Q596=L596,IF(COUNTIF(L596:$P596,L596)&gt;$R595,L596,$Q596),L596)</f>
        <v/>
      </c>
      <c r="BT596" s="34" t="str">
        <f>IF($Q596=M596,IF(COUNTIF(M596:$P596,M596)&gt;$R595,M596,$Q596),M596)</f>
        <v/>
      </c>
      <c r="BU596" s="34" t="str">
        <f>IF($Q596=N596,IF(COUNTIF(N596:$P596,N596)&gt;$R595,N596,$Q596),N596)</f>
        <v/>
      </c>
      <c r="BV596" s="34" t="str">
        <f>IF($Q596=O596,IF(COUNTIF(O596:$P596,O596)&gt;$R595,O596,$Q596),O596)</f>
        <v/>
      </c>
      <c r="BW596" s="34" t="str">
        <f>IF($Q596=P596,IF(COUNTIF(P596:$P596,P596)&gt;$R595,P596,$Q596),P596)</f>
        <v/>
      </c>
      <c r="BX596" t="str">
        <f>IF(BX594&gt;0,BX594,BX595)</f>
        <v/>
      </c>
    </row>
    <row r="597" spans="1:76" ht="12.75" customHeight="1" x14ac:dyDescent="0.2">
      <c r="A597" s="347">
        <v>199</v>
      </c>
      <c r="B597" s="350"/>
      <c r="C597" s="344"/>
      <c r="D597" s="176" t="s">
        <v>38</v>
      </c>
      <c r="E597" s="252"/>
      <c r="F597" s="252"/>
      <c r="G597" s="252"/>
      <c r="H597" s="252"/>
      <c r="I597" s="252"/>
      <c r="J597" s="252"/>
      <c r="K597" s="252"/>
      <c r="L597" s="252"/>
      <c r="M597" s="175"/>
      <c r="N597" s="175"/>
      <c r="O597" s="175"/>
      <c r="P597" s="175"/>
      <c r="Q597" s="183" t="str">
        <f>IF(BK597="","",BX599)</f>
        <v/>
      </c>
      <c r="R597" s="172"/>
      <c r="S597" s="341" t="str">
        <f>IF((COUNTBLANK(E597:Q597)+COUNTBLANK(E598:Q598)+COUNTBLANK(E599:Q599))/3=COUNTBLANK(E597:Q597),"","Bitte alle drei Zeilen ausfüllen")</f>
        <v/>
      </c>
      <c r="W597">
        <f t="shared" ref="W597:AH597" si="992">IF(E597=4.5,E598,0)</f>
        <v>0</v>
      </c>
      <c r="X597">
        <f t="shared" si="992"/>
        <v>0</v>
      </c>
      <c r="Y597">
        <f t="shared" si="992"/>
        <v>0</v>
      </c>
      <c r="Z597">
        <f t="shared" si="992"/>
        <v>0</v>
      </c>
      <c r="AA597">
        <f t="shared" si="992"/>
        <v>0</v>
      </c>
      <c r="AB597">
        <f t="shared" si="992"/>
        <v>0</v>
      </c>
      <c r="AC597">
        <f t="shared" si="992"/>
        <v>0</v>
      </c>
      <c r="AD597">
        <f t="shared" si="992"/>
        <v>0</v>
      </c>
      <c r="AE597">
        <f t="shared" si="992"/>
        <v>0</v>
      </c>
      <c r="AF597">
        <f t="shared" si="992"/>
        <v>0</v>
      </c>
      <c r="AG597">
        <f t="shared" si="992"/>
        <v>0</v>
      </c>
      <c r="AH597">
        <f t="shared" si="992"/>
        <v>0</v>
      </c>
      <c r="AJ597">
        <f t="shared" ref="AJ597:AU597" si="993">IF(E597=4.5,1,0)</f>
        <v>0</v>
      </c>
      <c r="AK597">
        <f t="shared" si="993"/>
        <v>0</v>
      </c>
      <c r="AL597">
        <f t="shared" si="993"/>
        <v>0</v>
      </c>
      <c r="AM597">
        <f t="shared" si="993"/>
        <v>0</v>
      </c>
      <c r="AN597">
        <f t="shared" si="993"/>
        <v>0</v>
      </c>
      <c r="AO597">
        <f t="shared" si="993"/>
        <v>0</v>
      </c>
      <c r="AP597">
        <f t="shared" si="993"/>
        <v>0</v>
      </c>
      <c r="AQ597">
        <f t="shared" si="993"/>
        <v>0</v>
      </c>
      <c r="AR597">
        <f t="shared" si="993"/>
        <v>0</v>
      </c>
      <c r="AS597">
        <f t="shared" si="993"/>
        <v>0</v>
      </c>
      <c r="AT597">
        <f t="shared" si="993"/>
        <v>0</v>
      </c>
      <c r="AU597">
        <f t="shared" si="993"/>
        <v>0</v>
      </c>
      <c r="BK597" s="340" t="str">
        <f>IF(ISNA(HLOOKUP(MAX($AY598:$BJ598),$AY598:$BJ599,2,FALSE)),"",IF(R598&gt;0,IF(COUNTIF($AY598:$BJ598,MAX($AY598:$BJ598))&gt;1,HLOOKUP(MAX($AY598:$BJ598),$AY598:$BJ599,2),HLOOKUP(MAX($AY598:$BJ598),$AY598:$BJ599,2,FALSE)),""))</f>
        <v/>
      </c>
      <c r="BL597" s="34">
        <f>IF(E599="",0,IF($Q599=E599,IF(COUNTIF(E599:$P599,E599)&gt;$R598,E597,$Q597),E597))</f>
        <v>0</v>
      </c>
      <c r="BM597" s="34">
        <f>IF(F599="",0,IF($Q599=F599,IF(COUNTIF(F599:$P599,F599)&gt;$R598,F597,$Q597),F597))</f>
        <v>0</v>
      </c>
      <c r="BN597" s="34">
        <f>IF(G599="",0,IF($Q599=G599,IF(COUNTIF(G599:$P599,G599)&gt;$R598,G597,$Q597),G597))</f>
        <v>0</v>
      </c>
      <c r="BO597" s="34">
        <f>IF(H599="",0,IF($Q599=H599,IF(COUNTIF(H599:$P599,H599)&gt;$R598,H597,$Q597),H597))</f>
        <v>0</v>
      </c>
      <c r="BP597" s="34">
        <f>IF(I599="",0,IF($Q599=I599,IF(COUNTIF(I599:$P599,I599)&gt;$R598,I597,$Q597),I597))</f>
        <v>0</v>
      </c>
      <c r="BQ597" s="34">
        <f>IF(J599="",0,IF($Q599=J599,IF(COUNTIF(J599:$P599,J599)&gt;$R598,J597,$Q597),J597))</f>
        <v>0</v>
      </c>
      <c r="BR597" s="34">
        <f>IF(K599="",0,IF($Q599=K599,IF(COUNTIF(K599:$P599,K599)&gt;$R598,K597,$Q597),K597))</f>
        <v>0</v>
      </c>
      <c r="BS597" s="34">
        <f>IF(L599="",0,IF($Q599=L599,IF(COUNTIF(L599:$P599,L599)&gt;$R598,L597,$Q597),L597))</f>
        <v>0</v>
      </c>
      <c r="BT597" s="34">
        <f>IF(M599="",0,IF($Q599=M599,IF(COUNTIF(M599:$P599,M599)&gt;$R598,M597,$Q597),M597))</f>
        <v>0</v>
      </c>
      <c r="BU597" s="34">
        <f>IF(N599="",0,IF($Q599=N599,IF(COUNTIF(N599:$P599,N599)&gt;$R598,N597,$Q597),N597))</f>
        <v>0</v>
      </c>
      <c r="BV597" s="34">
        <f>IF(O599="",0,IF($Q599=O599,IF(COUNTIF(O599:$P599,O599)&gt;$R598,O597,$Q597),O597))</f>
        <v>0</v>
      </c>
      <c r="BW597" s="34">
        <f>IF(P599="",0,IF($Q599=P599,IF(COUNTIF(P599:$P599,P599)&gt;$R598,P597,$Q597),P597))</f>
        <v>0</v>
      </c>
      <c r="BX597">
        <f>IF(P597="",IF(O597="",IF(N597="",IF(M597="",IF(L597="",IF(K597="",IF(J597="",IF(I597="",H597,I597),J597),K597),L597),M597),N597),O597),P597)</f>
        <v>0</v>
      </c>
    </row>
    <row r="598" spans="1:76" ht="12.75" customHeight="1" x14ac:dyDescent="0.2">
      <c r="A598" s="348"/>
      <c r="B598" s="351"/>
      <c r="C598" s="345"/>
      <c r="D598" s="176" t="s">
        <v>42</v>
      </c>
      <c r="E598" s="252"/>
      <c r="F598" s="252"/>
      <c r="G598" s="252"/>
      <c r="H598" s="252"/>
      <c r="I598" s="252"/>
      <c r="J598" s="252"/>
      <c r="K598" s="252"/>
      <c r="L598" s="252"/>
      <c r="M598" s="175"/>
      <c r="N598" s="175"/>
      <c r="O598" s="175"/>
      <c r="P598" s="175"/>
      <c r="Q598" s="183"/>
      <c r="R598" s="35">
        <f>IF(R597&lt;15,0,IF(R597&lt;30,1,IF(R597&lt;45,2,3)))</f>
        <v>0</v>
      </c>
      <c r="S598" s="342"/>
      <c r="AY598" t="str">
        <f t="shared" ref="AY598:BJ598" si="994">IF(AY599="","",COUNTIF($E599:$P599,AY599))</f>
        <v/>
      </c>
      <c r="AZ598" t="str">
        <f t="shared" si="994"/>
        <v/>
      </c>
      <c r="BA598" t="str">
        <f t="shared" si="994"/>
        <v/>
      </c>
      <c r="BB598" t="str">
        <f t="shared" si="994"/>
        <v/>
      </c>
      <c r="BC598" t="str">
        <f t="shared" si="994"/>
        <v/>
      </c>
      <c r="BD598" t="str">
        <f t="shared" si="994"/>
        <v/>
      </c>
      <c r="BE598" t="str">
        <f t="shared" si="994"/>
        <v/>
      </c>
      <c r="BF598" t="str">
        <f t="shared" si="994"/>
        <v/>
      </c>
      <c r="BG598" t="str">
        <f t="shared" si="994"/>
        <v/>
      </c>
      <c r="BH598" t="str">
        <f t="shared" si="994"/>
        <v/>
      </c>
      <c r="BI598" t="str">
        <f t="shared" si="994"/>
        <v/>
      </c>
      <c r="BJ598" t="str">
        <f t="shared" si="994"/>
        <v/>
      </c>
      <c r="BK598" s="340"/>
      <c r="BL598" s="34">
        <f>IF($Q599=E599,IF(COUNTIF(E599:$P599,E599)&gt;$R598,E598,$Q598),E598)</f>
        <v>0</v>
      </c>
      <c r="BM598" s="34">
        <f>IF($Q599=F599,IF(COUNTIF(F599:$P599,F599)&gt;$R598,F598,$Q598),F598)</f>
        <v>0</v>
      </c>
      <c r="BN598" s="34">
        <f>IF($Q599=G599,IF(COUNTIF(G599:$P599,G599)&gt;$R598,G598,$Q598),G598)</f>
        <v>0</v>
      </c>
      <c r="BO598" s="34">
        <f>IF($Q599=H599,IF(COUNTIF(H599:$P599,H599)&gt;$R598,H598,$Q598),H598)</f>
        <v>0</v>
      </c>
      <c r="BP598" s="34">
        <f>IF($Q599=I599,IF(COUNTIF(I599:$P599,I599)&gt;$R598,I598,$Q598),I598)</f>
        <v>0</v>
      </c>
      <c r="BQ598" s="34">
        <f>IF($Q599=J599,IF(COUNTIF(J599:$P599,J599)&gt;$R598,J598,$Q598),J598)</f>
        <v>0</v>
      </c>
      <c r="BR598" s="34">
        <f>IF($Q599=K599,IF(COUNTIF(K599:$P599,K599)&gt;$R598,K598,$Q598),K598)</f>
        <v>0</v>
      </c>
      <c r="BS598" s="34">
        <f>IF($Q599=L599,IF(COUNTIF(L599:$P599,L599)&gt;$R598,L598,$Q598),L598)</f>
        <v>0</v>
      </c>
      <c r="BT598" s="34">
        <f>IF($Q599=M599,IF(COUNTIF(M599:$P599,M599)&gt;$R598,M598,$Q598),M598)</f>
        <v>0</v>
      </c>
      <c r="BU598" s="34">
        <f>IF($Q599=N599,IF(COUNTIF(N599:$P599,N599)&gt;$R598,N598,$Q598),N598)</f>
        <v>0</v>
      </c>
      <c r="BV598" s="34">
        <f>IF($Q599=O599,IF(COUNTIF(O599:$P599,O599)&gt;$R598,O598,$Q598),O598)</f>
        <v>0</v>
      </c>
      <c r="BW598" s="34">
        <f>IF($Q599=P599,IF(COUNTIF(P599:$P599,P599)&gt;$R598,P598,$Q598),P598)</f>
        <v>0</v>
      </c>
      <c r="BX598" t="str">
        <f>IF(BX597="",IF(G597="",IF(F597="",E597,F597),G597),"")</f>
        <v/>
      </c>
    </row>
    <row r="599" spans="1:76" ht="12.75" customHeight="1" x14ac:dyDescent="0.2">
      <c r="A599" s="349"/>
      <c r="B599" s="352"/>
      <c r="C599" s="346"/>
      <c r="D599" s="177" t="s">
        <v>44</v>
      </c>
      <c r="E599" s="252" t="str">
        <f t="shared" ref="E599:P599" si="995">IF(E597&gt;0,1,"")</f>
        <v/>
      </c>
      <c r="F599" s="252" t="str">
        <f t="shared" si="995"/>
        <v/>
      </c>
      <c r="G599" s="252" t="str">
        <f t="shared" si="995"/>
        <v/>
      </c>
      <c r="H599" s="252" t="str">
        <f t="shared" si="995"/>
        <v/>
      </c>
      <c r="I599" s="252" t="str">
        <f t="shared" si="995"/>
        <v/>
      </c>
      <c r="J599" s="252" t="str">
        <f t="shared" si="995"/>
        <v/>
      </c>
      <c r="K599" s="252" t="str">
        <f t="shared" si="995"/>
        <v/>
      </c>
      <c r="L599" s="252" t="str">
        <f t="shared" si="995"/>
        <v/>
      </c>
      <c r="M599" s="175" t="str">
        <f t="shared" si="995"/>
        <v/>
      </c>
      <c r="N599" s="175" t="str">
        <f t="shared" si="995"/>
        <v/>
      </c>
      <c r="O599" s="175" t="str">
        <f t="shared" si="995"/>
        <v/>
      </c>
      <c r="P599" s="175" t="str">
        <f t="shared" si="995"/>
        <v/>
      </c>
      <c r="Q599" s="184" t="str">
        <f>IF(BK597="","",BK597)</f>
        <v/>
      </c>
      <c r="R599" s="38" t="str">
        <f>IF(BK597="","",BK597)</f>
        <v/>
      </c>
      <c r="S599" s="343"/>
      <c r="AY599" t="str">
        <f>IF(E599="","",E599)</f>
        <v/>
      </c>
      <c r="AZ599" t="str">
        <f>IF(OR(E599=F599,COUNTIF($AY599:AY599,F599)&gt;0),"",F599)</f>
        <v/>
      </c>
      <c r="BA599" t="str">
        <f>IF(OR(F599=G599,COUNTIF($AY599:AZ599,G599)&gt;0),"",G599)</f>
        <v/>
      </c>
      <c r="BB599" t="str">
        <f>IF(OR(G599=H599,COUNTIF($AY599:BA599,H599)&gt;0),"",H599)</f>
        <v/>
      </c>
      <c r="BC599" t="str">
        <f>IF(OR(H599=I599,COUNTIF($AY599:BB599,I599)&gt;0),"",I599)</f>
        <v/>
      </c>
      <c r="BD599" t="str">
        <f>IF(OR(I599=J599,COUNTIF($AY599:BC599,J599)&gt;0),"",J599)</f>
        <v/>
      </c>
      <c r="BE599" t="str">
        <f>IF(OR(J599=K599,COUNTIF($AY599:BD599,K599)&gt;0),"",K599)</f>
        <v/>
      </c>
      <c r="BF599" t="str">
        <f>IF(OR(K599=L599,COUNTIF($AY599:BE599,L599)&gt;0),"",L599)</f>
        <v/>
      </c>
      <c r="BG599" t="str">
        <f>IF(OR(L599=M599,COUNTIF($AY599:BF599,M599)&gt;0),"",M599)</f>
        <v/>
      </c>
      <c r="BH599" t="str">
        <f>IF(OR(M599=N599,COUNTIF($AY599:BG599,N599)&gt;0),"",N599)</f>
        <v/>
      </c>
      <c r="BI599" t="str">
        <f>IF(OR(N599=O599,COUNTIF($AY599:BH599,O599)&gt;0),"",O599)</f>
        <v/>
      </c>
      <c r="BJ599" t="str">
        <f>IF(OR(O599=P599,COUNTIF($AY599:BI599,P599)&gt;0),"",P599)</f>
        <v/>
      </c>
      <c r="BK599" s="340"/>
      <c r="BL599" s="34" t="str">
        <f>IF($Q599=E599,IF(COUNTIF(E599:$P599,E599)&gt;$R598,E599,$Q599),E599)</f>
        <v/>
      </c>
      <c r="BM599" s="34" t="str">
        <f>IF($Q599=F599,IF(COUNTIF(F599:$P599,F599)&gt;$R598,F599,$Q599),F599)</f>
        <v/>
      </c>
      <c r="BN599" s="34" t="str">
        <f>IF($Q599=G599,IF(COUNTIF(G599:$P599,G599)&gt;$R598,G599,$Q599),G599)</f>
        <v/>
      </c>
      <c r="BO599" s="34" t="str">
        <f>IF($Q599=H599,IF(COUNTIF(H599:$P599,H599)&gt;$R598,H599,$Q599),H599)</f>
        <v/>
      </c>
      <c r="BP599" s="34" t="str">
        <f>IF($Q599=I599,IF(COUNTIF(I599:$P599,I599)&gt;$R598,I599,$Q599),I599)</f>
        <v/>
      </c>
      <c r="BQ599" s="34" t="str">
        <f>IF($Q599=J599,IF(COUNTIF(J599:$P599,J599)&gt;$R598,J599,$Q599),J599)</f>
        <v/>
      </c>
      <c r="BR599" s="34" t="str">
        <f>IF($Q599=K599,IF(COUNTIF(K599:$P599,K599)&gt;$R598,K599,$Q599),K599)</f>
        <v/>
      </c>
      <c r="BS599" s="34" t="str">
        <f>IF($Q599=L599,IF(COUNTIF(L599:$P599,L599)&gt;$R598,L599,$Q599),L599)</f>
        <v/>
      </c>
      <c r="BT599" s="34" t="str">
        <f>IF($Q599=M599,IF(COUNTIF(M599:$P599,M599)&gt;$R598,M599,$Q599),M599)</f>
        <v/>
      </c>
      <c r="BU599" s="34" t="str">
        <f>IF($Q599=N599,IF(COUNTIF(N599:$P599,N599)&gt;$R598,N599,$Q599),N599)</f>
        <v/>
      </c>
      <c r="BV599" s="34" t="str">
        <f>IF($Q599=O599,IF(COUNTIF(O599:$P599,O599)&gt;$R598,O599,$Q599),O599)</f>
        <v/>
      </c>
      <c r="BW599" s="34" t="str">
        <f>IF($Q599=P599,IF(COUNTIF(P599:$P599,P599)&gt;$R598,P599,$Q599),P599)</f>
        <v/>
      </c>
      <c r="BX599" t="str">
        <f>IF(BX597&gt;0,BX597,BX598)</f>
        <v/>
      </c>
    </row>
    <row r="600" spans="1:76" ht="12.75" customHeight="1" x14ac:dyDescent="0.2">
      <c r="A600" s="347">
        <v>200</v>
      </c>
      <c r="B600" s="350"/>
      <c r="C600" s="344"/>
      <c r="D600" s="176" t="s">
        <v>38</v>
      </c>
      <c r="E600" s="252"/>
      <c r="F600" s="252"/>
      <c r="G600" s="252"/>
      <c r="H600" s="252"/>
      <c r="I600" s="252"/>
      <c r="J600" s="252"/>
      <c r="K600" s="252"/>
      <c r="L600" s="252"/>
      <c r="M600" s="175"/>
      <c r="N600" s="175"/>
      <c r="O600" s="175"/>
      <c r="P600" s="175"/>
      <c r="Q600" s="183" t="str">
        <f>IF(BK600="","",BX602)</f>
        <v/>
      </c>
      <c r="R600" s="172"/>
      <c r="S600" s="341" t="str">
        <f>IF((COUNTBLANK(E600:Q600)+COUNTBLANK(E601:Q601)+COUNTBLANK(E602:Q602))/3=COUNTBLANK(E600:Q600),"","Bitte alle drei Zeilen ausfüllen")</f>
        <v/>
      </c>
      <c r="W600">
        <f t="shared" ref="W600:AH600" si="996">IF(E600=4.5,E601,0)</f>
        <v>0</v>
      </c>
      <c r="X600">
        <f t="shared" si="996"/>
        <v>0</v>
      </c>
      <c r="Y600">
        <f t="shared" si="996"/>
        <v>0</v>
      </c>
      <c r="Z600">
        <f t="shared" si="996"/>
        <v>0</v>
      </c>
      <c r="AA600">
        <f t="shared" si="996"/>
        <v>0</v>
      </c>
      <c r="AB600">
        <f t="shared" si="996"/>
        <v>0</v>
      </c>
      <c r="AC600">
        <f t="shared" si="996"/>
        <v>0</v>
      </c>
      <c r="AD600">
        <f t="shared" si="996"/>
        <v>0</v>
      </c>
      <c r="AE600">
        <f t="shared" si="996"/>
        <v>0</v>
      </c>
      <c r="AF600">
        <f t="shared" si="996"/>
        <v>0</v>
      </c>
      <c r="AG600">
        <f t="shared" si="996"/>
        <v>0</v>
      </c>
      <c r="AH600">
        <f t="shared" si="996"/>
        <v>0</v>
      </c>
      <c r="AJ600">
        <f t="shared" ref="AJ600:AU600" si="997">IF(E600=4.5,1,0)</f>
        <v>0</v>
      </c>
      <c r="AK600">
        <f t="shared" si="997"/>
        <v>0</v>
      </c>
      <c r="AL600">
        <f t="shared" si="997"/>
        <v>0</v>
      </c>
      <c r="AM600">
        <f t="shared" si="997"/>
        <v>0</v>
      </c>
      <c r="AN600">
        <f t="shared" si="997"/>
        <v>0</v>
      </c>
      <c r="AO600">
        <f t="shared" si="997"/>
        <v>0</v>
      </c>
      <c r="AP600">
        <f t="shared" si="997"/>
        <v>0</v>
      </c>
      <c r="AQ600">
        <f t="shared" si="997"/>
        <v>0</v>
      </c>
      <c r="AR600">
        <f t="shared" si="997"/>
        <v>0</v>
      </c>
      <c r="AS600">
        <f t="shared" si="997"/>
        <v>0</v>
      </c>
      <c r="AT600">
        <f t="shared" si="997"/>
        <v>0</v>
      </c>
      <c r="AU600">
        <f t="shared" si="997"/>
        <v>0</v>
      </c>
      <c r="BK600" s="340" t="str">
        <f>IF(ISNA(HLOOKUP(MAX($AY601:$BJ601),$AY601:$BJ602,2,FALSE)),"",IF(R601&gt;0,IF(COUNTIF($AY601:$BJ601,MAX($AY601:$BJ601))&gt;1,HLOOKUP(MAX($AY601:$BJ601),$AY601:$BJ602,2),HLOOKUP(MAX($AY601:$BJ601),$AY601:$BJ602,2,FALSE)),""))</f>
        <v/>
      </c>
      <c r="BL600" s="34">
        <f>IF(E602="",0,IF($Q602=E602,IF(COUNTIF(E602:$P602,E602)&gt;$R601,E600,$Q600),E600))</f>
        <v>0</v>
      </c>
      <c r="BM600" s="34">
        <f>IF(F602="",0,IF($Q602=F602,IF(COUNTIF(F602:$P602,F602)&gt;$R601,F600,$Q600),F600))</f>
        <v>0</v>
      </c>
      <c r="BN600" s="34">
        <f>IF(G602="",0,IF($Q602=G602,IF(COUNTIF(G602:$P602,G602)&gt;$R601,G600,$Q600),G600))</f>
        <v>0</v>
      </c>
      <c r="BO600" s="34">
        <f>IF(H602="",0,IF($Q602=H602,IF(COUNTIF(H602:$P602,H602)&gt;$R601,H600,$Q600),H600))</f>
        <v>0</v>
      </c>
      <c r="BP600" s="34">
        <f>IF(I602="",0,IF($Q602=I602,IF(COUNTIF(I602:$P602,I602)&gt;$R601,I600,$Q600),I600))</f>
        <v>0</v>
      </c>
      <c r="BQ600" s="34">
        <f>IF(J602="",0,IF($Q602=J602,IF(COUNTIF(J602:$P602,J602)&gt;$R601,J600,$Q600),J600))</f>
        <v>0</v>
      </c>
      <c r="BR600" s="34">
        <f>IF(K602="",0,IF($Q602=K602,IF(COUNTIF(K602:$P602,K602)&gt;$R601,K600,$Q600),K600))</f>
        <v>0</v>
      </c>
      <c r="BS600" s="34">
        <f>IF(L602="",0,IF($Q602=L602,IF(COUNTIF(L602:$P602,L602)&gt;$R601,L600,$Q600),L600))</f>
        <v>0</v>
      </c>
      <c r="BT600" s="34">
        <f>IF(M602="",0,IF($Q602=M602,IF(COUNTIF(M602:$P602,M602)&gt;$R601,M600,$Q600),M600))</f>
        <v>0</v>
      </c>
      <c r="BU600" s="34">
        <f>IF(N602="",0,IF($Q602=N602,IF(COUNTIF(N602:$P602,N602)&gt;$R601,N600,$Q600),N600))</f>
        <v>0</v>
      </c>
      <c r="BV600" s="34">
        <f>IF(O602="",0,IF($Q602=O602,IF(COUNTIF(O602:$P602,O602)&gt;$R601,O600,$Q600),O600))</f>
        <v>0</v>
      </c>
      <c r="BW600" s="34">
        <f>IF(P602="",0,IF($Q602=P602,IF(COUNTIF(P602:$P602,P602)&gt;$R601,P600,$Q600),P600))</f>
        <v>0</v>
      </c>
      <c r="BX600">
        <f>IF(P600="",IF(O600="",IF(N600="",IF(M600="",IF(L600="",IF(K600="",IF(J600="",IF(I600="",H600,I600),J600),K600),L600),M600),N600),O600),P600)</f>
        <v>0</v>
      </c>
    </row>
    <row r="601" spans="1:76" ht="12.75" customHeight="1" x14ac:dyDescent="0.2">
      <c r="A601" s="348"/>
      <c r="B601" s="351"/>
      <c r="C601" s="345"/>
      <c r="D601" s="176" t="s">
        <v>42</v>
      </c>
      <c r="E601" s="252"/>
      <c r="F601" s="252"/>
      <c r="G601" s="252"/>
      <c r="H601" s="252"/>
      <c r="I601" s="252"/>
      <c r="J601" s="252"/>
      <c r="K601" s="252"/>
      <c r="L601" s="252"/>
      <c r="M601" s="175"/>
      <c r="N601" s="175"/>
      <c r="O601" s="175"/>
      <c r="P601" s="175"/>
      <c r="Q601" s="183"/>
      <c r="R601" s="35">
        <f>IF(R600&lt;15,0,IF(R600&lt;30,1,IF(R600&lt;45,2,3)))</f>
        <v>0</v>
      </c>
      <c r="S601" s="342"/>
      <c r="AY601" t="str">
        <f t="shared" ref="AY601:BJ601" si="998">IF(AY602="","",COUNTIF($E602:$P602,AY602))</f>
        <v/>
      </c>
      <c r="AZ601" t="str">
        <f t="shared" si="998"/>
        <v/>
      </c>
      <c r="BA601" t="str">
        <f t="shared" si="998"/>
        <v/>
      </c>
      <c r="BB601" t="str">
        <f t="shared" si="998"/>
        <v/>
      </c>
      <c r="BC601" t="str">
        <f t="shared" si="998"/>
        <v/>
      </c>
      <c r="BD601" t="str">
        <f t="shared" si="998"/>
        <v/>
      </c>
      <c r="BE601" t="str">
        <f t="shared" si="998"/>
        <v/>
      </c>
      <c r="BF601" t="str">
        <f t="shared" si="998"/>
        <v/>
      </c>
      <c r="BG601" t="str">
        <f t="shared" si="998"/>
        <v/>
      </c>
      <c r="BH601" t="str">
        <f t="shared" si="998"/>
        <v/>
      </c>
      <c r="BI601" t="str">
        <f t="shared" si="998"/>
        <v/>
      </c>
      <c r="BJ601" t="str">
        <f t="shared" si="998"/>
        <v/>
      </c>
      <c r="BK601" s="340"/>
      <c r="BL601" s="34">
        <f>IF($Q602=E602,IF(COUNTIF(E602:$P602,E602)&gt;$R601,E601,$Q601),E601)</f>
        <v>0</v>
      </c>
      <c r="BM601" s="34">
        <f>IF($Q602=F602,IF(COUNTIF(F602:$P602,F602)&gt;$R601,F601,$Q601),F601)</f>
        <v>0</v>
      </c>
      <c r="BN601" s="34">
        <f>IF($Q602=G602,IF(COUNTIF(G602:$P602,G602)&gt;$R601,G601,$Q601),G601)</f>
        <v>0</v>
      </c>
      <c r="BO601" s="34">
        <f>IF($Q602=H602,IF(COUNTIF(H602:$P602,H602)&gt;$R601,H601,$Q601),H601)</f>
        <v>0</v>
      </c>
      <c r="BP601" s="34">
        <f>IF($Q602=I602,IF(COUNTIF(I602:$P602,I602)&gt;$R601,I601,$Q601),I601)</f>
        <v>0</v>
      </c>
      <c r="BQ601" s="34">
        <f>IF($Q602=J602,IF(COUNTIF(J602:$P602,J602)&gt;$R601,J601,$Q601),J601)</f>
        <v>0</v>
      </c>
      <c r="BR601" s="34">
        <f>IF($Q602=K602,IF(COUNTIF(K602:$P602,K602)&gt;$R601,K601,$Q601),K601)</f>
        <v>0</v>
      </c>
      <c r="BS601" s="34">
        <f>IF($Q602=L602,IF(COUNTIF(L602:$P602,L602)&gt;$R601,L601,$Q601),L601)</f>
        <v>0</v>
      </c>
      <c r="BT601" s="34">
        <f>IF($Q602=M602,IF(COUNTIF(M602:$P602,M602)&gt;$R601,M601,$Q601),M601)</f>
        <v>0</v>
      </c>
      <c r="BU601" s="34">
        <f>IF($Q602=N602,IF(COUNTIF(N602:$P602,N602)&gt;$R601,N601,$Q601),N601)</f>
        <v>0</v>
      </c>
      <c r="BV601" s="34">
        <f>IF($Q602=O602,IF(COUNTIF(O602:$P602,O602)&gt;$R601,O601,$Q601),O601)</f>
        <v>0</v>
      </c>
      <c r="BW601" s="34">
        <f>IF($Q602=P602,IF(COUNTIF(P602:$P602,P602)&gt;$R601,P601,$Q601),P601)</f>
        <v>0</v>
      </c>
      <c r="BX601" t="str">
        <f>IF(BX600="",IF(G600="",IF(F600="",E600,F600),G600),"")</f>
        <v/>
      </c>
    </row>
    <row r="602" spans="1:76" ht="12.75" customHeight="1" x14ac:dyDescent="0.2">
      <c r="A602" s="349"/>
      <c r="B602" s="352"/>
      <c r="C602" s="346"/>
      <c r="D602" s="177" t="s">
        <v>44</v>
      </c>
      <c r="E602" s="252" t="str">
        <f t="shared" ref="E602:P602" si="999">IF(E600&gt;0,1,"")</f>
        <v/>
      </c>
      <c r="F602" s="252" t="str">
        <f t="shared" si="999"/>
        <v/>
      </c>
      <c r="G602" s="252" t="str">
        <f t="shared" si="999"/>
        <v/>
      </c>
      <c r="H602" s="252" t="str">
        <f t="shared" si="999"/>
        <v/>
      </c>
      <c r="I602" s="252" t="str">
        <f t="shared" si="999"/>
        <v/>
      </c>
      <c r="J602" s="252" t="str">
        <f t="shared" si="999"/>
        <v/>
      </c>
      <c r="K602" s="252" t="str">
        <f t="shared" si="999"/>
        <v/>
      </c>
      <c r="L602" s="252" t="str">
        <f t="shared" si="999"/>
        <v/>
      </c>
      <c r="M602" s="175" t="str">
        <f t="shared" si="999"/>
        <v/>
      </c>
      <c r="N602" s="175" t="str">
        <f t="shared" si="999"/>
        <v/>
      </c>
      <c r="O602" s="175" t="str">
        <f t="shared" si="999"/>
        <v/>
      </c>
      <c r="P602" s="175" t="str">
        <f t="shared" si="999"/>
        <v/>
      </c>
      <c r="Q602" s="184" t="str">
        <f>IF(BK600="","",BK600)</f>
        <v/>
      </c>
      <c r="R602" s="38" t="str">
        <f>IF(BK600="","",BK600)</f>
        <v/>
      </c>
      <c r="S602" s="343"/>
      <c r="AY602" t="str">
        <f>IF(E602="","",E602)</f>
        <v/>
      </c>
      <c r="AZ602" t="str">
        <f>IF(OR(E602=F602,COUNTIF($AY602:AY602,F602)&gt;0),"",F602)</f>
        <v/>
      </c>
      <c r="BA602" t="str">
        <f>IF(OR(F602=G602,COUNTIF($AY602:AZ602,G602)&gt;0),"",G602)</f>
        <v/>
      </c>
      <c r="BB602" t="str">
        <f>IF(OR(G602=H602,COUNTIF($AY602:BA602,H602)&gt;0),"",H602)</f>
        <v/>
      </c>
      <c r="BC602" t="str">
        <f>IF(OR(H602=I602,COUNTIF($AY602:BB602,I602)&gt;0),"",I602)</f>
        <v/>
      </c>
      <c r="BD602" t="str">
        <f>IF(OR(I602=J602,COUNTIF($AY602:BC602,J602)&gt;0),"",J602)</f>
        <v/>
      </c>
      <c r="BE602" t="str">
        <f>IF(OR(J602=K602,COUNTIF($AY602:BD602,K602)&gt;0),"",K602)</f>
        <v/>
      </c>
      <c r="BF602" t="str">
        <f>IF(OR(K602=L602,COUNTIF($AY602:BE602,L602)&gt;0),"",L602)</f>
        <v/>
      </c>
      <c r="BG602" t="str">
        <f>IF(OR(L602=M602,COUNTIF($AY602:BF602,M602)&gt;0),"",M602)</f>
        <v/>
      </c>
      <c r="BH602" t="str">
        <f>IF(OR(M602=N602,COUNTIF($AY602:BG602,N602)&gt;0),"",N602)</f>
        <v/>
      </c>
      <c r="BI602" t="str">
        <f>IF(OR(N602=O602,COUNTIF($AY602:BH602,O602)&gt;0),"",O602)</f>
        <v/>
      </c>
      <c r="BJ602" t="str">
        <f>IF(OR(O602=P602,COUNTIF($AY602:BI602,P602)&gt;0),"",P602)</f>
        <v/>
      </c>
      <c r="BK602" s="340"/>
      <c r="BL602" s="34" t="str">
        <f>IF($Q602=E602,IF(COUNTIF(E602:$P602,E602)&gt;$R601,E602,$Q602),E602)</f>
        <v/>
      </c>
      <c r="BM602" s="34" t="str">
        <f>IF($Q602=F602,IF(COUNTIF(F602:$P602,F602)&gt;$R601,F602,$Q602),F602)</f>
        <v/>
      </c>
      <c r="BN602" s="34" t="str">
        <f>IF($Q602=G602,IF(COUNTIF(G602:$P602,G602)&gt;$R601,G602,$Q602),G602)</f>
        <v/>
      </c>
      <c r="BO602" s="34" t="str">
        <f>IF($Q602=H602,IF(COUNTIF(H602:$P602,H602)&gt;$R601,H602,$Q602),H602)</f>
        <v/>
      </c>
      <c r="BP602" s="34" t="str">
        <f>IF($Q602=I602,IF(COUNTIF(I602:$P602,I602)&gt;$R601,I602,$Q602),I602)</f>
        <v/>
      </c>
      <c r="BQ602" s="34" t="str">
        <f>IF($Q602=J602,IF(COUNTIF(J602:$P602,J602)&gt;$R601,J602,$Q602),J602)</f>
        <v/>
      </c>
      <c r="BR602" s="34" t="str">
        <f>IF($Q602=K602,IF(COUNTIF(K602:$P602,K602)&gt;$R601,K602,$Q602),K602)</f>
        <v/>
      </c>
      <c r="BS602" s="34" t="str">
        <f>IF($Q602=L602,IF(COUNTIF(L602:$P602,L602)&gt;$R601,L602,$Q602),L602)</f>
        <v/>
      </c>
      <c r="BT602" s="34" t="str">
        <f>IF($Q602=M602,IF(COUNTIF(M602:$P602,M602)&gt;$R601,M602,$Q602),M602)</f>
        <v/>
      </c>
      <c r="BU602" s="34" t="str">
        <f>IF($Q602=N602,IF(COUNTIF(N602:$P602,N602)&gt;$R601,N602,$Q602),N602)</f>
        <v/>
      </c>
      <c r="BV602" s="34" t="str">
        <f>IF($Q602=O602,IF(COUNTIF(O602:$P602,O602)&gt;$R601,O602,$Q602),O602)</f>
        <v/>
      </c>
      <c r="BW602" s="34" t="str">
        <f>IF($Q602=P602,IF(COUNTIF(P602:$P602,P602)&gt;$R601,P602,$Q602),P602)</f>
        <v/>
      </c>
      <c r="BX602" t="str">
        <f>IF(BX600&gt;0,BX600,BX601)</f>
        <v/>
      </c>
    </row>
    <row r="603" spans="1:76" ht="12.75" customHeight="1" x14ac:dyDescent="0.2">
      <c r="A603" s="347">
        <v>201</v>
      </c>
      <c r="B603" s="350"/>
      <c r="C603" s="344"/>
      <c r="D603" s="176" t="s">
        <v>38</v>
      </c>
      <c r="E603" s="252"/>
      <c r="F603" s="252"/>
      <c r="G603" s="252"/>
      <c r="H603" s="252"/>
      <c r="I603" s="252"/>
      <c r="J603" s="252"/>
      <c r="K603" s="252"/>
      <c r="L603" s="252"/>
      <c r="M603" s="175"/>
      <c r="N603" s="175"/>
      <c r="O603" s="175"/>
      <c r="P603" s="175"/>
      <c r="Q603" s="183" t="str">
        <f>IF(BK603="","",BX605)</f>
        <v/>
      </c>
      <c r="R603" s="172"/>
      <c r="S603" s="341" t="str">
        <f>IF((COUNTBLANK(E603:Q603)+COUNTBLANK(E604:Q604)+COUNTBLANK(E605:Q605))/3=COUNTBLANK(E603:Q603),"","Bitte alle drei Zeilen ausfüllen")</f>
        <v/>
      </c>
      <c r="W603">
        <f t="shared" ref="W603:AH603" si="1000">IF(E603=4.5,E604,0)</f>
        <v>0</v>
      </c>
      <c r="X603">
        <f t="shared" si="1000"/>
        <v>0</v>
      </c>
      <c r="Y603">
        <f t="shared" si="1000"/>
        <v>0</v>
      </c>
      <c r="Z603">
        <f t="shared" si="1000"/>
        <v>0</v>
      </c>
      <c r="AA603">
        <f t="shared" si="1000"/>
        <v>0</v>
      </c>
      <c r="AB603">
        <f t="shared" si="1000"/>
        <v>0</v>
      </c>
      <c r="AC603">
        <f t="shared" si="1000"/>
        <v>0</v>
      </c>
      <c r="AD603">
        <f t="shared" si="1000"/>
        <v>0</v>
      </c>
      <c r="AE603">
        <f t="shared" si="1000"/>
        <v>0</v>
      </c>
      <c r="AF603">
        <f t="shared" si="1000"/>
        <v>0</v>
      </c>
      <c r="AG603">
        <f t="shared" si="1000"/>
        <v>0</v>
      </c>
      <c r="AH603">
        <f t="shared" si="1000"/>
        <v>0</v>
      </c>
      <c r="AJ603">
        <f t="shared" ref="AJ603:AU603" si="1001">IF(E603=4.5,1,0)</f>
        <v>0</v>
      </c>
      <c r="AK603">
        <f t="shared" si="1001"/>
        <v>0</v>
      </c>
      <c r="AL603">
        <f t="shared" si="1001"/>
        <v>0</v>
      </c>
      <c r="AM603">
        <f t="shared" si="1001"/>
        <v>0</v>
      </c>
      <c r="AN603">
        <f t="shared" si="1001"/>
        <v>0</v>
      </c>
      <c r="AO603">
        <f t="shared" si="1001"/>
        <v>0</v>
      </c>
      <c r="AP603">
        <f t="shared" si="1001"/>
        <v>0</v>
      </c>
      <c r="AQ603">
        <f t="shared" si="1001"/>
        <v>0</v>
      </c>
      <c r="AR603">
        <f t="shared" si="1001"/>
        <v>0</v>
      </c>
      <c r="AS603">
        <f t="shared" si="1001"/>
        <v>0</v>
      </c>
      <c r="AT603">
        <f t="shared" si="1001"/>
        <v>0</v>
      </c>
      <c r="AU603">
        <f t="shared" si="1001"/>
        <v>0</v>
      </c>
      <c r="BK603" s="340" t="str">
        <f>IF(ISNA(HLOOKUP(MAX($AY604:$BJ604),$AY604:$BJ605,2,FALSE)),"",IF(R604&gt;0,IF(COUNTIF($AY604:$BJ604,MAX($AY604:$BJ604))&gt;1,HLOOKUP(MAX($AY604:$BJ604),$AY604:$BJ605,2),HLOOKUP(MAX($AY604:$BJ604),$AY604:$BJ605,2,FALSE)),""))</f>
        <v/>
      </c>
      <c r="BL603" s="34">
        <f>IF(E605="",0,IF($Q605=E605,IF(COUNTIF(E605:$P605,E605)&gt;$R604,E603,$Q603),E603))</f>
        <v>0</v>
      </c>
      <c r="BM603" s="34">
        <f>IF(F605="",0,IF($Q605=F605,IF(COUNTIF(F605:$P605,F605)&gt;$R604,F603,$Q603),F603))</f>
        <v>0</v>
      </c>
      <c r="BN603" s="34">
        <f>IF(G605="",0,IF($Q605=G605,IF(COUNTIF(G605:$P605,G605)&gt;$R604,G603,$Q603),G603))</f>
        <v>0</v>
      </c>
      <c r="BO603" s="34">
        <f>IF(H605="",0,IF($Q605=H605,IF(COUNTIF(H605:$P605,H605)&gt;$R604,H603,$Q603),H603))</f>
        <v>0</v>
      </c>
      <c r="BP603" s="34">
        <f>IF(I605="",0,IF($Q605=I605,IF(COUNTIF(I605:$P605,I605)&gt;$R604,I603,$Q603),I603))</f>
        <v>0</v>
      </c>
      <c r="BQ603" s="34">
        <f>IF(J605="",0,IF($Q605=J605,IF(COUNTIF(J605:$P605,J605)&gt;$R604,J603,$Q603),J603))</f>
        <v>0</v>
      </c>
      <c r="BR603" s="34">
        <f>IF(K605="",0,IF($Q605=K605,IF(COUNTIF(K605:$P605,K605)&gt;$R604,K603,$Q603),K603))</f>
        <v>0</v>
      </c>
      <c r="BS603" s="34">
        <f>IF(L605="",0,IF($Q605=L605,IF(COUNTIF(L605:$P605,L605)&gt;$R604,L603,$Q603),L603))</f>
        <v>0</v>
      </c>
      <c r="BT603" s="34">
        <f>IF(M605="",0,IF($Q605=M605,IF(COUNTIF(M605:$P605,M605)&gt;$R604,M603,$Q603),M603))</f>
        <v>0</v>
      </c>
      <c r="BU603" s="34">
        <f>IF(N605="",0,IF($Q605=N605,IF(COUNTIF(N605:$P605,N605)&gt;$R604,N603,$Q603),N603))</f>
        <v>0</v>
      </c>
      <c r="BV603" s="34">
        <f>IF(O605="",0,IF($Q605=O605,IF(COUNTIF(O605:$P605,O605)&gt;$R604,O603,$Q603),O603))</f>
        <v>0</v>
      </c>
      <c r="BW603" s="34">
        <f>IF(P605="",0,IF($Q605=P605,IF(COUNTIF(P605:$P605,P605)&gt;$R604,P603,$Q603),P603))</f>
        <v>0</v>
      </c>
      <c r="BX603">
        <f>IF(P603="",IF(O603="",IF(N603="",IF(M603="",IF(L603="",IF(K603="",IF(J603="",IF(I603="",H603,I603),J603),K603),L603),M603),N603),O603),P603)</f>
        <v>0</v>
      </c>
    </row>
    <row r="604" spans="1:76" ht="12.75" customHeight="1" x14ac:dyDescent="0.2">
      <c r="A604" s="348"/>
      <c r="B604" s="351"/>
      <c r="C604" s="345"/>
      <c r="D604" s="176" t="s">
        <v>42</v>
      </c>
      <c r="E604" s="252"/>
      <c r="F604" s="252"/>
      <c r="G604" s="252"/>
      <c r="H604" s="252"/>
      <c r="I604" s="252"/>
      <c r="J604" s="252"/>
      <c r="K604" s="252"/>
      <c r="L604" s="252"/>
      <c r="M604" s="175"/>
      <c r="N604" s="175"/>
      <c r="O604" s="175"/>
      <c r="P604" s="175"/>
      <c r="Q604" s="183"/>
      <c r="R604" s="35">
        <f>IF(R603&lt;15,0,IF(R603&lt;30,1,IF(R603&lt;45,2,3)))</f>
        <v>0</v>
      </c>
      <c r="S604" s="342"/>
      <c r="AY604" t="str">
        <f t="shared" ref="AY604:BJ604" si="1002">IF(AY605="","",COUNTIF($E605:$P605,AY605))</f>
        <v/>
      </c>
      <c r="AZ604" t="str">
        <f t="shared" si="1002"/>
        <v/>
      </c>
      <c r="BA604" t="str">
        <f t="shared" si="1002"/>
        <v/>
      </c>
      <c r="BB604" t="str">
        <f t="shared" si="1002"/>
        <v/>
      </c>
      <c r="BC604" t="str">
        <f t="shared" si="1002"/>
        <v/>
      </c>
      <c r="BD604" t="str">
        <f t="shared" si="1002"/>
        <v/>
      </c>
      <c r="BE604" t="str">
        <f t="shared" si="1002"/>
        <v/>
      </c>
      <c r="BF604" t="str">
        <f t="shared" si="1002"/>
        <v/>
      </c>
      <c r="BG604" t="str">
        <f t="shared" si="1002"/>
        <v/>
      </c>
      <c r="BH604" t="str">
        <f t="shared" si="1002"/>
        <v/>
      </c>
      <c r="BI604" t="str">
        <f t="shared" si="1002"/>
        <v/>
      </c>
      <c r="BJ604" t="str">
        <f t="shared" si="1002"/>
        <v/>
      </c>
      <c r="BK604" s="340"/>
      <c r="BL604" s="34">
        <f>IF($Q605=E605,IF(COUNTIF(E605:$P605,E605)&gt;$R604,E604,$Q604),E604)</f>
        <v>0</v>
      </c>
      <c r="BM604" s="34">
        <f>IF($Q605=F605,IF(COUNTIF(F605:$P605,F605)&gt;$R604,F604,$Q604),F604)</f>
        <v>0</v>
      </c>
      <c r="BN604" s="34">
        <f>IF($Q605=G605,IF(COUNTIF(G605:$P605,G605)&gt;$R604,G604,$Q604),G604)</f>
        <v>0</v>
      </c>
      <c r="BO604" s="34">
        <f>IF($Q605=H605,IF(COUNTIF(H605:$P605,H605)&gt;$R604,H604,$Q604),H604)</f>
        <v>0</v>
      </c>
      <c r="BP604" s="34">
        <f>IF($Q605=I605,IF(COUNTIF(I605:$P605,I605)&gt;$R604,I604,$Q604),I604)</f>
        <v>0</v>
      </c>
      <c r="BQ604" s="34">
        <f>IF($Q605=J605,IF(COUNTIF(J605:$P605,J605)&gt;$R604,J604,$Q604),J604)</f>
        <v>0</v>
      </c>
      <c r="BR604" s="34">
        <f>IF($Q605=K605,IF(COUNTIF(K605:$P605,K605)&gt;$R604,K604,$Q604),K604)</f>
        <v>0</v>
      </c>
      <c r="BS604" s="34">
        <f>IF($Q605=L605,IF(COUNTIF(L605:$P605,L605)&gt;$R604,L604,$Q604),L604)</f>
        <v>0</v>
      </c>
      <c r="BT604" s="34">
        <f>IF($Q605=M605,IF(COUNTIF(M605:$P605,M605)&gt;$R604,M604,$Q604),M604)</f>
        <v>0</v>
      </c>
      <c r="BU604" s="34">
        <f>IF($Q605=N605,IF(COUNTIF(N605:$P605,N605)&gt;$R604,N604,$Q604),N604)</f>
        <v>0</v>
      </c>
      <c r="BV604" s="34">
        <f>IF($Q605=O605,IF(COUNTIF(O605:$P605,O605)&gt;$R604,O604,$Q604),O604)</f>
        <v>0</v>
      </c>
      <c r="BW604" s="34">
        <f>IF($Q605=P605,IF(COUNTIF(P605:$P605,P605)&gt;$R604,P604,$Q604),P604)</f>
        <v>0</v>
      </c>
      <c r="BX604" t="str">
        <f>IF(BX603="",IF(G603="",IF(F603="",E603,F603),G603),"")</f>
        <v/>
      </c>
    </row>
    <row r="605" spans="1:76" ht="12.75" customHeight="1" x14ac:dyDescent="0.2">
      <c r="A605" s="349"/>
      <c r="B605" s="352"/>
      <c r="C605" s="346"/>
      <c r="D605" s="177" t="s">
        <v>44</v>
      </c>
      <c r="E605" s="252" t="str">
        <f t="shared" ref="E605:P605" si="1003">IF(E603&gt;0,1,"")</f>
        <v/>
      </c>
      <c r="F605" s="252" t="str">
        <f t="shared" si="1003"/>
        <v/>
      </c>
      <c r="G605" s="252" t="str">
        <f t="shared" si="1003"/>
        <v/>
      </c>
      <c r="H605" s="252" t="str">
        <f t="shared" si="1003"/>
        <v/>
      </c>
      <c r="I605" s="252" t="str">
        <f t="shared" si="1003"/>
        <v/>
      </c>
      <c r="J605" s="252" t="str">
        <f t="shared" si="1003"/>
        <v/>
      </c>
      <c r="K605" s="252" t="str">
        <f t="shared" si="1003"/>
        <v/>
      </c>
      <c r="L605" s="252" t="str">
        <f t="shared" si="1003"/>
        <v/>
      </c>
      <c r="M605" s="175" t="str">
        <f t="shared" si="1003"/>
        <v/>
      </c>
      <c r="N605" s="175" t="str">
        <f t="shared" si="1003"/>
        <v/>
      </c>
      <c r="O605" s="175" t="str">
        <f t="shared" si="1003"/>
        <v/>
      </c>
      <c r="P605" s="175" t="str">
        <f t="shared" si="1003"/>
        <v/>
      </c>
      <c r="Q605" s="184" t="str">
        <f>IF(BK603="","",BK603)</f>
        <v/>
      </c>
      <c r="R605" s="38" t="str">
        <f>IF(BK603="","",BK603)</f>
        <v/>
      </c>
      <c r="S605" s="343"/>
      <c r="AY605" t="str">
        <f>IF(E605="","",E605)</f>
        <v/>
      </c>
      <c r="AZ605" t="str">
        <f>IF(OR(E605=F605,COUNTIF($AY605:AY605,F605)&gt;0),"",F605)</f>
        <v/>
      </c>
      <c r="BA605" t="str">
        <f>IF(OR(F605=G605,COUNTIF($AY605:AZ605,G605)&gt;0),"",G605)</f>
        <v/>
      </c>
      <c r="BB605" t="str">
        <f>IF(OR(G605=H605,COUNTIF($AY605:BA605,H605)&gt;0),"",H605)</f>
        <v/>
      </c>
      <c r="BC605" t="str">
        <f>IF(OR(H605=I605,COUNTIF($AY605:BB605,I605)&gt;0),"",I605)</f>
        <v/>
      </c>
      <c r="BD605" t="str">
        <f>IF(OR(I605=J605,COUNTIF($AY605:BC605,J605)&gt;0),"",J605)</f>
        <v/>
      </c>
      <c r="BE605" t="str">
        <f>IF(OR(J605=K605,COUNTIF($AY605:BD605,K605)&gt;0),"",K605)</f>
        <v/>
      </c>
      <c r="BF605" t="str">
        <f>IF(OR(K605=L605,COUNTIF($AY605:BE605,L605)&gt;0),"",L605)</f>
        <v/>
      </c>
      <c r="BG605" t="str">
        <f>IF(OR(L605=M605,COUNTIF($AY605:BF605,M605)&gt;0),"",M605)</f>
        <v/>
      </c>
      <c r="BH605" t="str">
        <f>IF(OR(M605=N605,COUNTIF($AY605:BG605,N605)&gt;0),"",N605)</f>
        <v/>
      </c>
      <c r="BI605" t="str">
        <f>IF(OR(N605=O605,COUNTIF($AY605:BH605,O605)&gt;0),"",O605)</f>
        <v/>
      </c>
      <c r="BJ605" t="str">
        <f>IF(OR(O605=P605,COUNTIF($AY605:BI605,P605)&gt;0),"",P605)</f>
        <v/>
      </c>
      <c r="BK605" s="340"/>
      <c r="BL605" s="34" t="str">
        <f>IF($Q605=E605,IF(COUNTIF(E605:$P605,E605)&gt;$R604,E605,$Q605),E605)</f>
        <v/>
      </c>
      <c r="BM605" s="34" t="str">
        <f>IF($Q605=F605,IF(COUNTIF(F605:$P605,F605)&gt;$R604,F605,$Q605),F605)</f>
        <v/>
      </c>
      <c r="BN605" s="34" t="str">
        <f>IF($Q605=G605,IF(COUNTIF(G605:$P605,G605)&gt;$R604,G605,$Q605),G605)</f>
        <v/>
      </c>
      <c r="BO605" s="34" t="str">
        <f>IF($Q605=H605,IF(COUNTIF(H605:$P605,H605)&gt;$R604,H605,$Q605),H605)</f>
        <v/>
      </c>
      <c r="BP605" s="34" t="str">
        <f>IF($Q605=I605,IF(COUNTIF(I605:$P605,I605)&gt;$R604,I605,$Q605),I605)</f>
        <v/>
      </c>
      <c r="BQ605" s="34" t="str">
        <f>IF($Q605=J605,IF(COUNTIF(J605:$P605,J605)&gt;$R604,J605,$Q605),J605)</f>
        <v/>
      </c>
      <c r="BR605" s="34" t="str">
        <f>IF($Q605=K605,IF(COUNTIF(K605:$P605,K605)&gt;$R604,K605,$Q605),K605)</f>
        <v/>
      </c>
      <c r="BS605" s="34" t="str">
        <f>IF($Q605=L605,IF(COUNTIF(L605:$P605,L605)&gt;$R604,L605,$Q605),L605)</f>
        <v/>
      </c>
      <c r="BT605" s="34" t="str">
        <f>IF($Q605=M605,IF(COUNTIF(M605:$P605,M605)&gt;$R604,M605,$Q605),M605)</f>
        <v/>
      </c>
      <c r="BU605" s="34" t="str">
        <f>IF($Q605=N605,IF(COUNTIF(N605:$P605,N605)&gt;$R604,N605,$Q605),N605)</f>
        <v/>
      </c>
      <c r="BV605" s="34" t="str">
        <f>IF($Q605=O605,IF(COUNTIF(O605:$P605,O605)&gt;$R604,O605,$Q605),O605)</f>
        <v/>
      </c>
      <c r="BW605" s="34" t="str">
        <f>IF($Q605=P605,IF(COUNTIF(P605:$P605,P605)&gt;$R604,P605,$Q605),P605)</f>
        <v/>
      </c>
      <c r="BX605" t="str">
        <f>IF(BX603&gt;0,BX603,BX604)</f>
        <v/>
      </c>
    </row>
    <row r="606" spans="1:76" ht="12.75" customHeight="1" x14ac:dyDescent="0.2">
      <c r="A606" s="347">
        <v>202</v>
      </c>
      <c r="B606" s="350"/>
      <c r="C606" s="344"/>
      <c r="D606" s="176" t="s">
        <v>38</v>
      </c>
      <c r="E606" s="252"/>
      <c r="F606" s="252"/>
      <c r="G606" s="252"/>
      <c r="H606" s="252"/>
      <c r="I606" s="252"/>
      <c r="J606" s="252"/>
      <c r="K606" s="252"/>
      <c r="L606" s="252"/>
      <c r="M606" s="175"/>
      <c r="N606" s="175"/>
      <c r="O606" s="175"/>
      <c r="P606" s="175"/>
      <c r="Q606" s="183" t="str">
        <f>IF(BK606="","",BX608)</f>
        <v/>
      </c>
      <c r="R606" s="172"/>
      <c r="S606" s="341" t="str">
        <f>IF((COUNTBLANK(E606:Q606)+COUNTBLANK(E607:Q607)+COUNTBLANK(E608:Q608))/3=COUNTBLANK(E606:Q606),"","Bitte alle drei Zeilen ausfüllen")</f>
        <v/>
      </c>
      <c r="W606">
        <f t="shared" ref="W606:AH606" si="1004">IF(E606=4.5,E607,0)</f>
        <v>0</v>
      </c>
      <c r="X606">
        <f t="shared" si="1004"/>
        <v>0</v>
      </c>
      <c r="Y606">
        <f t="shared" si="1004"/>
        <v>0</v>
      </c>
      <c r="Z606">
        <f t="shared" si="1004"/>
        <v>0</v>
      </c>
      <c r="AA606">
        <f t="shared" si="1004"/>
        <v>0</v>
      </c>
      <c r="AB606">
        <f t="shared" si="1004"/>
        <v>0</v>
      </c>
      <c r="AC606">
        <f t="shared" si="1004"/>
        <v>0</v>
      </c>
      <c r="AD606">
        <f t="shared" si="1004"/>
        <v>0</v>
      </c>
      <c r="AE606">
        <f t="shared" si="1004"/>
        <v>0</v>
      </c>
      <c r="AF606">
        <f t="shared" si="1004"/>
        <v>0</v>
      </c>
      <c r="AG606">
        <f t="shared" si="1004"/>
        <v>0</v>
      </c>
      <c r="AH606">
        <f t="shared" si="1004"/>
        <v>0</v>
      </c>
      <c r="AJ606">
        <f t="shared" ref="AJ606:AU606" si="1005">IF(E606=4.5,1,0)</f>
        <v>0</v>
      </c>
      <c r="AK606">
        <f t="shared" si="1005"/>
        <v>0</v>
      </c>
      <c r="AL606">
        <f t="shared" si="1005"/>
        <v>0</v>
      </c>
      <c r="AM606">
        <f t="shared" si="1005"/>
        <v>0</v>
      </c>
      <c r="AN606">
        <f t="shared" si="1005"/>
        <v>0</v>
      </c>
      <c r="AO606">
        <f t="shared" si="1005"/>
        <v>0</v>
      </c>
      <c r="AP606">
        <f t="shared" si="1005"/>
        <v>0</v>
      </c>
      <c r="AQ606">
        <f t="shared" si="1005"/>
        <v>0</v>
      </c>
      <c r="AR606">
        <f t="shared" si="1005"/>
        <v>0</v>
      </c>
      <c r="AS606">
        <f t="shared" si="1005"/>
        <v>0</v>
      </c>
      <c r="AT606">
        <f t="shared" si="1005"/>
        <v>0</v>
      </c>
      <c r="AU606">
        <f t="shared" si="1005"/>
        <v>0</v>
      </c>
      <c r="BK606" s="340" t="str">
        <f>IF(ISNA(HLOOKUP(MAX($AY607:$BJ607),$AY607:$BJ608,2,FALSE)),"",IF(R607&gt;0,IF(COUNTIF($AY607:$BJ607,MAX($AY607:$BJ607))&gt;1,HLOOKUP(MAX($AY607:$BJ607),$AY607:$BJ608,2),HLOOKUP(MAX($AY607:$BJ607),$AY607:$BJ608,2,FALSE)),""))</f>
        <v/>
      </c>
      <c r="BL606" s="34">
        <f>IF(E608="",0,IF($Q608=E608,IF(COUNTIF(E608:$P608,E608)&gt;$R607,E606,$Q606),E606))</f>
        <v>0</v>
      </c>
      <c r="BM606" s="34">
        <f>IF(F608="",0,IF($Q608=F608,IF(COUNTIF(F608:$P608,F608)&gt;$R607,F606,$Q606),F606))</f>
        <v>0</v>
      </c>
      <c r="BN606" s="34">
        <f>IF(G608="",0,IF($Q608=G608,IF(COUNTIF(G608:$P608,G608)&gt;$R607,G606,$Q606),G606))</f>
        <v>0</v>
      </c>
      <c r="BO606" s="34">
        <f>IF(H608="",0,IF($Q608=H608,IF(COUNTIF(H608:$P608,H608)&gt;$R607,H606,$Q606),H606))</f>
        <v>0</v>
      </c>
      <c r="BP606" s="34">
        <f>IF(I608="",0,IF($Q608=I608,IF(COUNTIF(I608:$P608,I608)&gt;$R607,I606,$Q606),I606))</f>
        <v>0</v>
      </c>
      <c r="BQ606" s="34">
        <f>IF(J608="",0,IF($Q608=J608,IF(COUNTIF(J608:$P608,J608)&gt;$R607,J606,$Q606),J606))</f>
        <v>0</v>
      </c>
      <c r="BR606" s="34">
        <f>IF(K608="",0,IF($Q608=K608,IF(COUNTIF(K608:$P608,K608)&gt;$R607,K606,$Q606),K606))</f>
        <v>0</v>
      </c>
      <c r="BS606" s="34">
        <f>IF(L608="",0,IF($Q608=L608,IF(COUNTIF(L608:$P608,L608)&gt;$R607,L606,$Q606),L606))</f>
        <v>0</v>
      </c>
      <c r="BT606" s="34">
        <f>IF(M608="",0,IF($Q608=M608,IF(COUNTIF(M608:$P608,M608)&gt;$R607,M606,$Q606),M606))</f>
        <v>0</v>
      </c>
      <c r="BU606" s="34">
        <f>IF(N608="",0,IF($Q608=N608,IF(COUNTIF(N608:$P608,N608)&gt;$R607,N606,$Q606),N606))</f>
        <v>0</v>
      </c>
      <c r="BV606" s="34">
        <f>IF(O608="",0,IF($Q608=O608,IF(COUNTIF(O608:$P608,O608)&gt;$R607,O606,$Q606),O606))</f>
        <v>0</v>
      </c>
      <c r="BW606" s="34">
        <f>IF(P608="",0,IF($Q608=P608,IF(COUNTIF(P608:$P608,P608)&gt;$R607,P606,$Q606),P606))</f>
        <v>0</v>
      </c>
      <c r="BX606">
        <f>IF(P606="",IF(O606="",IF(N606="",IF(M606="",IF(L606="",IF(K606="",IF(J606="",IF(I606="",H606,I606),J606),K606),L606),M606),N606),O606),P606)</f>
        <v>0</v>
      </c>
    </row>
    <row r="607" spans="1:76" ht="12.75" customHeight="1" x14ac:dyDescent="0.2">
      <c r="A607" s="348"/>
      <c r="B607" s="351"/>
      <c r="C607" s="345"/>
      <c r="D607" s="176" t="s">
        <v>42</v>
      </c>
      <c r="E607" s="252"/>
      <c r="F607" s="252"/>
      <c r="G607" s="252"/>
      <c r="H607" s="252"/>
      <c r="I607" s="252"/>
      <c r="J607" s="252"/>
      <c r="K607" s="252"/>
      <c r="L607" s="252"/>
      <c r="M607" s="175"/>
      <c r="N607" s="175"/>
      <c r="O607" s="175"/>
      <c r="P607" s="175"/>
      <c r="Q607" s="183"/>
      <c r="R607" s="35">
        <f>IF(R606&lt;15,0,IF(R606&lt;30,1,IF(R606&lt;45,2,3)))</f>
        <v>0</v>
      </c>
      <c r="S607" s="342"/>
      <c r="AY607" t="str">
        <f t="shared" ref="AY607:BJ607" si="1006">IF(AY608="","",COUNTIF($E608:$P608,AY608))</f>
        <v/>
      </c>
      <c r="AZ607" t="str">
        <f t="shared" si="1006"/>
        <v/>
      </c>
      <c r="BA607" t="str">
        <f t="shared" si="1006"/>
        <v/>
      </c>
      <c r="BB607" t="str">
        <f t="shared" si="1006"/>
        <v/>
      </c>
      <c r="BC607" t="str">
        <f t="shared" si="1006"/>
        <v/>
      </c>
      <c r="BD607" t="str">
        <f t="shared" si="1006"/>
        <v/>
      </c>
      <c r="BE607" t="str">
        <f t="shared" si="1006"/>
        <v/>
      </c>
      <c r="BF607" t="str">
        <f t="shared" si="1006"/>
        <v/>
      </c>
      <c r="BG607" t="str">
        <f t="shared" si="1006"/>
        <v/>
      </c>
      <c r="BH607" t="str">
        <f t="shared" si="1006"/>
        <v/>
      </c>
      <c r="BI607" t="str">
        <f t="shared" si="1006"/>
        <v/>
      </c>
      <c r="BJ607" t="str">
        <f t="shared" si="1006"/>
        <v/>
      </c>
      <c r="BK607" s="340"/>
      <c r="BL607" s="34">
        <f>IF($Q608=E608,IF(COUNTIF(E608:$P608,E608)&gt;$R607,E607,$Q607),E607)</f>
        <v>0</v>
      </c>
      <c r="BM607" s="34">
        <f>IF($Q608=F608,IF(COUNTIF(F608:$P608,F608)&gt;$R607,F607,$Q607),F607)</f>
        <v>0</v>
      </c>
      <c r="BN607" s="34">
        <f>IF($Q608=G608,IF(COUNTIF(G608:$P608,G608)&gt;$R607,G607,$Q607),G607)</f>
        <v>0</v>
      </c>
      <c r="BO607" s="34">
        <f>IF($Q608=H608,IF(COUNTIF(H608:$P608,H608)&gt;$R607,H607,$Q607),H607)</f>
        <v>0</v>
      </c>
      <c r="BP607" s="34">
        <f>IF($Q608=I608,IF(COUNTIF(I608:$P608,I608)&gt;$R607,I607,$Q607),I607)</f>
        <v>0</v>
      </c>
      <c r="BQ607" s="34">
        <f>IF($Q608=J608,IF(COUNTIF(J608:$P608,J608)&gt;$R607,J607,$Q607),J607)</f>
        <v>0</v>
      </c>
      <c r="BR607" s="34">
        <f>IF($Q608=K608,IF(COUNTIF(K608:$P608,K608)&gt;$R607,K607,$Q607),K607)</f>
        <v>0</v>
      </c>
      <c r="BS607" s="34">
        <f>IF($Q608=L608,IF(COUNTIF(L608:$P608,L608)&gt;$R607,L607,$Q607),L607)</f>
        <v>0</v>
      </c>
      <c r="BT607" s="34">
        <f>IF($Q608=M608,IF(COUNTIF(M608:$P608,M608)&gt;$R607,M607,$Q607),M607)</f>
        <v>0</v>
      </c>
      <c r="BU607" s="34">
        <f>IF($Q608=N608,IF(COUNTIF(N608:$P608,N608)&gt;$R607,N607,$Q607),N607)</f>
        <v>0</v>
      </c>
      <c r="BV607" s="34">
        <f>IF($Q608=O608,IF(COUNTIF(O608:$P608,O608)&gt;$R607,O607,$Q607),O607)</f>
        <v>0</v>
      </c>
      <c r="BW607" s="34">
        <f>IF($Q608=P608,IF(COUNTIF(P608:$P608,P608)&gt;$R607,P607,$Q607),P607)</f>
        <v>0</v>
      </c>
      <c r="BX607" t="str">
        <f>IF(BX606="",IF(G606="",IF(F606="",E606,F606),G606),"")</f>
        <v/>
      </c>
    </row>
    <row r="608" spans="1:76" ht="12.75" customHeight="1" x14ac:dyDescent="0.2">
      <c r="A608" s="349"/>
      <c r="B608" s="352"/>
      <c r="C608" s="346"/>
      <c r="D608" s="177" t="s">
        <v>44</v>
      </c>
      <c r="E608" s="252" t="str">
        <f t="shared" ref="E608:P608" si="1007">IF(E606&gt;0,1,"")</f>
        <v/>
      </c>
      <c r="F608" s="252" t="str">
        <f t="shared" si="1007"/>
        <v/>
      </c>
      <c r="G608" s="252" t="str">
        <f t="shared" si="1007"/>
        <v/>
      </c>
      <c r="H608" s="252" t="str">
        <f t="shared" si="1007"/>
        <v/>
      </c>
      <c r="I608" s="252" t="str">
        <f t="shared" si="1007"/>
        <v/>
      </c>
      <c r="J608" s="252" t="str">
        <f t="shared" si="1007"/>
        <v/>
      </c>
      <c r="K608" s="252" t="str">
        <f t="shared" si="1007"/>
        <v/>
      </c>
      <c r="L608" s="252" t="str">
        <f t="shared" si="1007"/>
        <v/>
      </c>
      <c r="M608" s="175" t="str">
        <f t="shared" si="1007"/>
        <v/>
      </c>
      <c r="N608" s="175" t="str">
        <f t="shared" si="1007"/>
        <v/>
      </c>
      <c r="O608" s="175" t="str">
        <f t="shared" si="1007"/>
        <v/>
      </c>
      <c r="P608" s="175" t="str">
        <f t="shared" si="1007"/>
        <v/>
      </c>
      <c r="Q608" s="184" t="str">
        <f>IF(BK606="","",BK606)</f>
        <v/>
      </c>
      <c r="R608" s="38" t="str">
        <f>IF(BK606="","",BK606)</f>
        <v/>
      </c>
      <c r="S608" s="343"/>
      <c r="AY608" t="str">
        <f>IF(E608="","",E608)</f>
        <v/>
      </c>
      <c r="AZ608" t="str">
        <f>IF(OR(E608=F608,COUNTIF($AY608:AY608,F608)&gt;0),"",F608)</f>
        <v/>
      </c>
      <c r="BA608" t="str">
        <f>IF(OR(F608=G608,COUNTIF($AY608:AZ608,G608)&gt;0),"",G608)</f>
        <v/>
      </c>
      <c r="BB608" t="str">
        <f>IF(OR(G608=H608,COUNTIF($AY608:BA608,H608)&gt;0),"",H608)</f>
        <v/>
      </c>
      <c r="BC608" t="str">
        <f>IF(OR(H608=I608,COUNTIF($AY608:BB608,I608)&gt;0),"",I608)</f>
        <v/>
      </c>
      <c r="BD608" t="str">
        <f>IF(OR(I608=J608,COUNTIF($AY608:BC608,J608)&gt;0),"",J608)</f>
        <v/>
      </c>
      <c r="BE608" t="str">
        <f>IF(OR(J608=K608,COUNTIF($AY608:BD608,K608)&gt;0),"",K608)</f>
        <v/>
      </c>
      <c r="BF608" t="str">
        <f>IF(OR(K608=L608,COUNTIF($AY608:BE608,L608)&gt;0),"",L608)</f>
        <v/>
      </c>
      <c r="BG608" t="str">
        <f>IF(OR(L608=M608,COUNTIF($AY608:BF608,M608)&gt;0),"",M608)</f>
        <v/>
      </c>
      <c r="BH608" t="str">
        <f>IF(OR(M608=N608,COUNTIF($AY608:BG608,N608)&gt;0),"",N608)</f>
        <v/>
      </c>
      <c r="BI608" t="str">
        <f>IF(OR(N608=O608,COUNTIF($AY608:BH608,O608)&gt;0),"",O608)</f>
        <v/>
      </c>
      <c r="BJ608" t="str">
        <f>IF(OR(O608=P608,COUNTIF($AY608:BI608,P608)&gt;0),"",P608)</f>
        <v/>
      </c>
      <c r="BK608" s="340"/>
      <c r="BL608" s="34" t="str">
        <f>IF($Q608=E608,IF(COUNTIF(E608:$P608,E608)&gt;$R607,E608,$Q608),E608)</f>
        <v/>
      </c>
      <c r="BM608" s="34" t="str">
        <f>IF($Q608=F608,IF(COUNTIF(F608:$P608,F608)&gt;$R607,F608,$Q608),F608)</f>
        <v/>
      </c>
      <c r="BN608" s="34" t="str">
        <f>IF($Q608=G608,IF(COUNTIF(G608:$P608,G608)&gt;$R607,G608,$Q608),G608)</f>
        <v/>
      </c>
      <c r="BO608" s="34" t="str">
        <f>IF($Q608=H608,IF(COUNTIF(H608:$P608,H608)&gt;$R607,H608,$Q608),H608)</f>
        <v/>
      </c>
      <c r="BP608" s="34" t="str">
        <f>IF($Q608=I608,IF(COUNTIF(I608:$P608,I608)&gt;$R607,I608,$Q608),I608)</f>
        <v/>
      </c>
      <c r="BQ608" s="34" t="str">
        <f>IF($Q608=J608,IF(COUNTIF(J608:$P608,J608)&gt;$R607,J608,$Q608),J608)</f>
        <v/>
      </c>
      <c r="BR608" s="34" t="str">
        <f>IF($Q608=K608,IF(COUNTIF(K608:$P608,K608)&gt;$R607,K608,$Q608),K608)</f>
        <v/>
      </c>
      <c r="BS608" s="34" t="str">
        <f>IF($Q608=L608,IF(COUNTIF(L608:$P608,L608)&gt;$R607,L608,$Q608),L608)</f>
        <v/>
      </c>
      <c r="BT608" s="34" t="str">
        <f>IF($Q608=M608,IF(COUNTIF(M608:$P608,M608)&gt;$R607,M608,$Q608),M608)</f>
        <v/>
      </c>
      <c r="BU608" s="34" t="str">
        <f>IF($Q608=N608,IF(COUNTIF(N608:$P608,N608)&gt;$R607,N608,$Q608),N608)</f>
        <v/>
      </c>
      <c r="BV608" s="34" t="str">
        <f>IF($Q608=O608,IF(COUNTIF(O608:$P608,O608)&gt;$R607,O608,$Q608),O608)</f>
        <v/>
      </c>
      <c r="BW608" s="34" t="str">
        <f>IF($Q608=P608,IF(COUNTIF(P608:$P608,P608)&gt;$R607,P608,$Q608),P608)</f>
        <v/>
      </c>
      <c r="BX608" t="str">
        <f>IF(BX606&gt;0,BX606,BX607)</f>
        <v/>
      </c>
    </row>
    <row r="609" spans="1:76" ht="12.75" customHeight="1" x14ac:dyDescent="0.2">
      <c r="A609" s="347">
        <v>203</v>
      </c>
      <c r="B609" s="350"/>
      <c r="C609" s="344"/>
      <c r="D609" s="176" t="s">
        <v>38</v>
      </c>
      <c r="E609" s="252"/>
      <c r="F609" s="252"/>
      <c r="G609" s="252"/>
      <c r="H609" s="252"/>
      <c r="I609" s="252"/>
      <c r="J609" s="252"/>
      <c r="K609" s="252"/>
      <c r="L609" s="252"/>
      <c r="M609" s="175"/>
      <c r="N609" s="175"/>
      <c r="O609" s="175"/>
      <c r="P609" s="175"/>
      <c r="Q609" s="183" t="str">
        <f>IF(BK609="","",BX611)</f>
        <v/>
      </c>
      <c r="R609" s="172"/>
      <c r="S609" s="341" t="str">
        <f>IF((COUNTBLANK(E609:Q609)+COUNTBLANK(E610:Q610)+COUNTBLANK(E611:Q611))/3=COUNTBLANK(E609:Q609),"","Bitte alle drei Zeilen ausfüllen")</f>
        <v/>
      </c>
      <c r="W609">
        <f t="shared" ref="W609:AH609" si="1008">IF(E609=4.5,E610,0)</f>
        <v>0</v>
      </c>
      <c r="X609">
        <f t="shared" si="1008"/>
        <v>0</v>
      </c>
      <c r="Y609">
        <f t="shared" si="1008"/>
        <v>0</v>
      </c>
      <c r="Z609">
        <f t="shared" si="1008"/>
        <v>0</v>
      </c>
      <c r="AA609">
        <f t="shared" si="1008"/>
        <v>0</v>
      </c>
      <c r="AB609">
        <f t="shared" si="1008"/>
        <v>0</v>
      </c>
      <c r="AC609">
        <f t="shared" si="1008"/>
        <v>0</v>
      </c>
      <c r="AD609">
        <f t="shared" si="1008"/>
        <v>0</v>
      </c>
      <c r="AE609">
        <f t="shared" si="1008"/>
        <v>0</v>
      </c>
      <c r="AF609">
        <f t="shared" si="1008"/>
        <v>0</v>
      </c>
      <c r="AG609">
        <f t="shared" si="1008"/>
        <v>0</v>
      </c>
      <c r="AH609">
        <f t="shared" si="1008"/>
        <v>0</v>
      </c>
      <c r="AJ609">
        <f t="shared" ref="AJ609:AU609" si="1009">IF(E609=4.5,1,0)</f>
        <v>0</v>
      </c>
      <c r="AK609">
        <f t="shared" si="1009"/>
        <v>0</v>
      </c>
      <c r="AL609">
        <f t="shared" si="1009"/>
        <v>0</v>
      </c>
      <c r="AM609">
        <f t="shared" si="1009"/>
        <v>0</v>
      </c>
      <c r="AN609">
        <f t="shared" si="1009"/>
        <v>0</v>
      </c>
      <c r="AO609">
        <f t="shared" si="1009"/>
        <v>0</v>
      </c>
      <c r="AP609">
        <f t="shared" si="1009"/>
        <v>0</v>
      </c>
      <c r="AQ609">
        <f t="shared" si="1009"/>
        <v>0</v>
      </c>
      <c r="AR609">
        <f t="shared" si="1009"/>
        <v>0</v>
      </c>
      <c r="AS609">
        <f t="shared" si="1009"/>
        <v>0</v>
      </c>
      <c r="AT609">
        <f t="shared" si="1009"/>
        <v>0</v>
      </c>
      <c r="AU609">
        <f t="shared" si="1009"/>
        <v>0</v>
      </c>
      <c r="BK609" s="340" t="str">
        <f>IF(ISNA(HLOOKUP(MAX($AY610:$BJ610),$AY610:$BJ611,2,FALSE)),"",IF(R610&gt;0,IF(COUNTIF($AY610:$BJ610,MAX($AY610:$BJ610))&gt;1,HLOOKUP(MAX($AY610:$BJ610),$AY610:$BJ611,2),HLOOKUP(MAX($AY610:$BJ610),$AY610:$BJ611,2,FALSE)),""))</f>
        <v/>
      </c>
      <c r="BL609" s="34">
        <f>IF(E611="",0,IF($Q611=E611,IF(COUNTIF(E611:$P611,E611)&gt;$R610,E609,$Q609),E609))</f>
        <v>0</v>
      </c>
      <c r="BM609" s="34">
        <f>IF(F611="",0,IF($Q611=F611,IF(COUNTIF(F611:$P611,F611)&gt;$R610,F609,$Q609),F609))</f>
        <v>0</v>
      </c>
      <c r="BN609" s="34">
        <f>IF(G611="",0,IF($Q611=G611,IF(COUNTIF(G611:$P611,G611)&gt;$R610,G609,$Q609),G609))</f>
        <v>0</v>
      </c>
      <c r="BO609" s="34">
        <f>IF(H611="",0,IF($Q611=H611,IF(COUNTIF(H611:$P611,H611)&gt;$R610,H609,$Q609),H609))</f>
        <v>0</v>
      </c>
      <c r="BP609" s="34">
        <f>IF(I611="",0,IF($Q611=I611,IF(COUNTIF(I611:$P611,I611)&gt;$R610,I609,$Q609),I609))</f>
        <v>0</v>
      </c>
      <c r="BQ609" s="34">
        <f>IF(J611="",0,IF($Q611=J611,IF(COUNTIF(J611:$P611,J611)&gt;$R610,J609,$Q609),J609))</f>
        <v>0</v>
      </c>
      <c r="BR609" s="34">
        <f>IF(K611="",0,IF($Q611=K611,IF(COUNTIF(K611:$P611,K611)&gt;$R610,K609,$Q609),K609))</f>
        <v>0</v>
      </c>
      <c r="BS609" s="34">
        <f>IF(L611="",0,IF($Q611=L611,IF(COUNTIF(L611:$P611,L611)&gt;$R610,L609,$Q609),L609))</f>
        <v>0</v>
      </c>
      <c r="BT609" s="34">
        <f>IF(M611="",0,IF($Q611=M611,IF(COUNTIF(M611:$P611,M611)&gt;$R610,M609,$Q609),M609))</f>
        <v>0</v>
      </c>
      <c r="BU609" s="34">
        <f>IF(N611="",0,IF($Q611=N611,IF(COUNTIF(N611:$P611,N611)&gt;$R610,N609,$Q609),N609))</f>
        <v>0</v>
      </c>
      <c r="BV609" s="34">
        <f>IF(O611="",0,IF($Q611=O611,IF(COUNTIF(O611:$P611,O611)&gt;$R610,O609,$Q609),O609))</f>
        <v>0</v>
      </c>
      <c r="BW609" s="34">
        <f>IF(P611="",0,IF($Q611=P611,IF(COUNTIF(P611:$P611,P611)&gt;$R610,P609,$Q609),P609))</f>
        <v>0</v>
      </c>
      <c r="BX609">
        <f>IF(P609="",IF(O609="",IF(N609="",IF(M609="",IF(L609="",IF(K609="",IF(J609="",IF(I609="",H609,I609),J609),K609),L609),M609),N609),O609),P609)</f>
        <v>0</v>
      </c>
    </row>
    <row r="610" spans="1:76" ht="12.75" customHeight="1" x14ac:dyDescent="0.2">
      <c r="A610" s="348"/>
      <c r="B610" s="351"/>
      <c r="C610" s="345"/>
      <c r="D610" s="176" t="s">
        <v>42</v>
      </c>
      <c r="E610" s="252"/>
      <c r="F610" s="252"/>
      <c r="G610" s="252"/>
      <c r="H610" s="252"/>
      <c r="I610" s="252"/>
      <c r="J610" s="252"/>
      <c r="K610" s="252"/>
      <c r="L610" s="252"/>
      <c r="M610" s="175"/>
      <c r="N610" s="175"/>
      <c r="O610" s="175"/>
      <c r="P610" s="175"/>
      <c r="Q610" s="183"/>
      <c r="R610" s="35">
        <f>IF(R609&lt;15,0,IF(R609&lt;30,1,IF(R609&lt;45,2,3)))</f>
        <v>0</v>
      </c>
      <c r="S610" s="342"/>
      <c r="AY610" t="str">
        <f t="shared" ref="AY610:BJ610" si="1010">IF(AY611="","",COUNTIF($E611:$P611,AY611))</f>
        <v/>
      </c>
      <c r="AZ610" t="str">
        <f t="shared" si="1010"/>
        <v/>
      </c>
      <c r="BA610" t="str">
        <f t="shared" si="1010"/>
        <v/>
      </c>
      <c r="BB610" t="str">
        <f t="shared" si="1010"/>
        <v/>
      </c>
      <c r="BC610" t="str">
        <f t="shared" si="1010"/>
        <v/>
      </c>
      <c r="BD610" t="str">
        <f t="shared" si="1010"/>
        <v/>
      </c>
      <c r="BE610" t="str">
        <f t="shared" si="1010"/>
        <v/>
      </c>
      <c r="BF610" t="str">
        <f t="shared" si="1010"/>
        <v/>
      </c>
      <c r="BG610" t="str">
        <f t="shared" si="1010"/>
        <v/>
      </c>
      <c r="BH610" t="str">
        <f t="shared" si="1010"/>
        <v/>
      </c>
      <c r="BI610" t="str">
        <f t="shared" si="1010"/>
        <v/>
      </c>
      <c r="BJ610" t="str">
        <f t="shared" si="1010"/>
        <v/>
      </c>
      <c r="BK610" s="340"/>
      <c r="BL610" s="34">
        <f>IF($Q611=E611,IF(COUNTIF(E611:$P611,E611)&gt;$R610,E610,$Q610),E610)</f>
        <v>0</v>
      </c>
      <c r="BM610" s="34">
        <f>IF($Q611=F611,IF(COUNTIF(F611:$P611,F611)&gt;$R610,F610,$Q610),F610)</f>
        <v>0</v>
      </c>
      <c r="BN610" s="34">
        <f>IF($Q611=G611,IF(COUNTIF(G611:$P611,G611)&gt;$R610,G610,$Q610),G610)</f>
        <v>0</v>
      </c>
      <c r="BO610" s="34">
        <f>IF($Q611=H611,IF(COUNTIF(H611:$P611,H611)&gt;$R610,H610,$Q610),H610)</f>
        <v>0</v>
      </c>
      <c r="BP610" s="34">
        <f>IF($Q611=I611,IF(COUNTIF(I611:$P611,I611)&gt;$R610,I610,$Q610),I610)</f>
        <v>0</v>
      </c>
      <c r="BQ610" s="34">
        <f>IF($Q611=J611,IF(COUNTIF(J611:$P611,J611)&gt;$R610,J610,$Q610),J610)</f>
        <v>0</v>
      </c>
      <c r="BR610" s="34">
        <f>IF($Q611=K611,IF(COUNTIF(K611:$P611,K611)&gt;$R610,K610,$Q610),K610)</f>
        <v>0</v>
      </c>
      <c r="BS610" s="34">
        <f>IF($Q611=L611,IF(COUNTIF(L611:$P611,L611)&gt;$R610,L610,$Q610),L610)</f>
        <v>0</v>
      </c>
      <c r="BT610" s="34">
        <f>IF($Q611=M611,IF(COUNTIF(M611:$P611,M611)&gt;$R610,M610,$Q610),M610)</f>
        <v>0</v>
      </c>
      <c r="BU610" s="34">
        <f>IF($Q611=N611,IF(COUNTIF(N611:$P611,N611)&gt;$R610,N610,$Q610),N610)</f>
        <v>0</v>
      </c>
      <c r="BV610" s="34">
        <f>IF($Q611=O611,IF(COUNTIF(O611:$P611,O611)&gt;$R610,O610,$Q610),O610)</f>
        <v>0</v>
      </c>
      <c r="BW610" s="34">
        <f>IF($Q611=P611,IF(COUNTIF(P611:$P611,P611)&gt;$R610,P610,$Q610),P610)</f>
        <v>0</v>
      </c>
      <c r="BX610" t="str">
        <f>IF(BX609="",IF(G609="",IF(F609="",E609,F609),G609),"")</f>
        <v/>
      </c>
    </row>
    <row r="611" spans="1:76" ht="12.75" customHeight="1" x14ac:dyDescent="0.2">
      <c r="A611" s="349"/>
      <c r="B611" s="352"/>
      <c r="C611" s="346"/>
      <c r="D611" s="177" t="s">
        <v>44</v>
      </c>
      <c r="E611" s="252" t="str">
        <f t="shared" ref="E611:P611" si="1011">IF(E609&gt;0,1,"")</f>
        <v/>
      </c>
      <c r="F611" s="252" t="str">
        <f t="shared" si="1011"/>
        <v/>
      </c>
      <c r="G611" s="252" t="str">
        <f t="shared" si="1011"/>
        <v/>
      </c>
      <c r="H611" s="252" t="str">
        <f t="shared" si="1011"/>
        <v/>
      </c>
      <c r="I611" s="252" t="str">
        <f t="shared" si="1011"/>
        <v/>
      </c>
      <c r="J611" s="252" t="str">
        <f t="shared" si="1011"/>
        <v/>
      </c>
      <c r="K611" s="252" t="str">
        <f t="shared" si="1011"/>
        <v/>
      </c>
      <c r="L611" s="252" t="str">
        <f t="shared" si="1011"/>
        <v/>
      </c>
      <c r="M611" s="175" t="str">
        <f t="shared" si="1011"/>
        <v/>
      </c>
      <c r="N611" s="175" t="str">
        <f t="shared" si="1011"/>
        <v/>
      </c>
      <c r="O611" s="175" t="str">
        <f t="shared" si="1011"/>
        <v/>
      </c>
      <c r="P611" s="175" t="str">
        <f t="shared" si="1011"/>
        <v/>
      </c>
      <c r="Q611" s="184" t="str">
        <f>IF(BK609="","",BK609)</f>
        <v/>
      </c>
      <c r="R611" s="38" t="str">
        <f>IF(BK609="","",BK609)</f>
        <v/>
      </c>
      <c r="S611" s="343"/>
      <c r="AY611" t="str">
        <f>IF(E611="","",E611)</f>
        <v/>
      </c>
      <c r="AZ611" t="str">
        <f>IF(OR(E611=F611,COUNTIF($AY611:AY611,F611)&gt;0),"",F611)</f>
        <v/>
      </c>
      <c r="BA611" t="str">
        <f>IF(OR(F611=G611,COUNTIF($AY611:AZ611,G611)&gt;0),"",G611)</f>
        <v/>
      </c>
      <c r="BB611" t="str">
        <f>IF(OR(G611=H611,COUNTIF($AY611:BA611,H611)&gt;0),"",H611)</f>
        <v/>
      </c>
      <c r="BC611" t="str">
        <f>IF(OR(H611=I611,COUNTIF($AY611:BB611,I611)&gt;0),"",I611)</f>
        <v/>
      </c>
      <c r="BD611" t="str">
        <f>IF(OR(I611=J611,COUNTIF($AY611:BC611,J611)&gt;0),"",J611)</f>
        <v/>
      </c>
      <c r="BE611" t="str">
        <f>IF(OR(J611=K611,COUNTIF($AY611:BD611,K611)&gt;0),"",K611)</f>
        <v/>
      </c>
      <c r="BF611" t="str">
        <f>IF(OR(K611=L611,COUNTIF($AY611:BE611,L611)&gt;0),"",L611)</f>
        <v/>
      </c>
      <c r="BG611" t="str">
        <f>IF(OR(L611=M611,COUNTIF($AY611:BF611,M611)&gt;0),"",M611)</f>
        <v/>
      </c>
      <c r="BH611" t="str">
        <f>IF(OR(M611=N611,COUNTIF($AY611:BG611,N611)&gt;0),"",N611)</f>
        <v/>
      </c>
      <c r="BI611" t="str">
        <f>IF(OR(N611=O611,COUNTIF($AY611:BH611,O611)&gt;0),"",O611)</f>
        <v/>
      </c>
      <c r="BJ611" t="str">
        <f>IF(OR(O611=P611,COUNTIF($AY611:BI611,P611)&gt;0),"",P611)</f>
        <v/>
      </c>
      <c r="BK611" s="340"/>
      <c r="BL611" s="34" t="str">
        <f>IF($Q611=E611,IF(COUNTIF(E611:$P611,E611)&gt;$R610,E611,$Q611),E611)</f>
        <v/>
      </c>
      <c r="BM611" s="34" t="str">
        <f>IF($Q611=F611,IF(COUNTIF(F611:$P611,F611)&gt;$R610,F611,$Q611),F611)</f>
        <v/>
      </c>
      <c r="BN611" s="34" t="str">
        <f>IF($Q611=G611,IF(COUNTIF(G611:$P611,G611)&gt;$R610,G611,$Q611),G611)</f>
        <v/>
      </c>
      <c r="BO611" s="34" t="str">
        <f>IF($Q611=H611,IF(COUNTIF(H611:$P611,H611)&gt;$R610,H611,$Q611),H611)</f>
        <v/>
      </c>
      <c r="BP611" s="34" t="str">
        <f>IF($Q611=I611,IF(COUNTIF(I611:$P611,I611)&gt;$R610,I611,$Q611),I611)</f>
        <v/>
      </c>
      <c r="BQ611" s="34" t="str">
        <f>IF($Q611=J611,IF(COUNTIF(J611:$P611,J611)&gt;$R610,J611,$Q611),J611)</f>
        <v/>
      </c>
      <c r="BR611" s="34" t="str">
        <f>IF($Q611=K611,IF(COUNTIF(K611:$P611,K611)&gt;$R610,K611,$Q611),K611)</f>
        <v/>
      </c>
      <c r="BS611" s="34" t="str">
        <f>IF($Q611=L611,IF(COUNTIF(L611:$P611,L611)&gt;$R610,L611,$Q611),L611)</f>
        <v/>
      </c>
      <c r="BT611" s="34" t="str">
        <f>IF($Q611=M611,IF(COUNTIF(M611:$P611,M611)&gt;$R610,M611,$Q611),M611)</f>
        <v/>
      </c>
      <c r="BU611" s="34" t="str">
        <f>IF($Q611=N611,IF(COUNTIF(N611:$P611,N611)&gt;$R610,N611,$Q611),N611)</f>
        <v/>
      </c>
      <c r="BV611" s="34" t="str">
        <f>IF($Q611=O611,IF(COUNTIF(O611:$P611,O611)&gt;$R610,O611,$Q611),O611)</f>
        <v/>
      </c>
      <c r="BW611" s="34" t="str">
        <f>IF($Q611=P611,IF(COUNTIF(P611:$P611,P611)&gt;$R610,P611,$Q611),P611)</f>
        <v/>
      </c>
      <c r="BX611" t="str">
        <f>IF(BX609&gt;0,BX609,BX610)</f>
        <v/>
      </c>
    </row>
    <row r="612" spans="1:76" ht="12.75" customHeight="1" x14ac:dyDescent="0.2">
      <c r="A612" s="347">
        <v>204</v>
      </c>
      <c r="B612" s="350"/>
      <c r="C612" s="344"/>
      <c r="D612" s="176" t="s">
        <v>38</v>
      </c>
      <c r="E612" s="252"/>
      <c r="F612" s="252"/>
      <c r="G612" s="252"/>
      <c r="H612" s="252"/>
      <c r="I612" s="252"/>
      <c r="J612" s="252"/>
      <c r="K612" s="252"/>
      <c r="L612" s="252"/>
      <c r="M612" s="175"/>
      <c r="N612" s="175"/>
      <c r="O612" s="175"/>
      <c r="P612" s="175"/>
      <c r="Q612" s="183" t="str">
        <f>IF(BK612="","",BX614)</f>
        <v/>
      </c>
      <c r="R612" s="172"/>
      <c r="S612" s="341" t="str">
        <f>IF((COUNTBLANK(E612:Q612)+COUNTBLANK(E613:Q613)+COUNTBLANK(E614:Q614))/3=COUNTBLANK(E612:Q612),"","Bitte alle drei Zeilen ausfüllen")</f>
        <v/>
      </c>
      <c r="W612">
        <f t="shared" ref="W612:AH612" si="1012">IF(E612=4.5,E613,0)</f>
        <v>0</v>
      </c>
      <c r="X612">
        <f t="shared" si="1012"/>
        <v>0</v>
      </c>
      <c r="Y612">
        <f t="shared" si="1012"/>
        <v>0</v>
      </c>
      <c r="Z612">
        <f t="shared" si="1012"/>
        <v>0</v>
      </c>
      <c r="AA612">
        <f t="shared" si="1012"/>
        <v>0</v>
      </c>
      <c r="AB612">
        <f t="shared" si="1012"/>
        <v>0</v>
      </c>
      <c r="AC612">
        <f t="shared" si="1012"/>
        <v>0</v>
      </c>
      <c r="AD612">
        <f t="shared" si="1012"/>
        <v>0</v>
      </c>
      <c r="AE612">
        <f t="shared" si="1012"/>
        <v>0</v>
      </c>
      <c r="AF612">
        <f t="shared" si="1012"/>
        <v>0</v>
      </c>
      <c r="AG612">
        <f t="shared" si="1012"/>
        <v>0</v>
      </c>
      <c r="AH612">
        <f t="shared" si="1012"/>
        <v>0</v>
      </c>
      <c r="AJ612">
        <f t="shared" ref="AJ612:AU612" si="1013">IF(E612=4.5,1,0)</f>
        <v>0</v>
      </c>
      <c r="AK612">
        <f t="shared" si="1013"/>
        <v>0</v>
      </c>
      <c r="AL612">
        <f t="shared" si="1013"/>
        <v>0</v>
      </c>
      <c r="AM612">
        <f t="shared" si="1013"/>
        <v>0</v>
      </c>
      <c r="AN612">
        <f t="shared" si="1013"/>
        <v>0</v>
      </c>
      <c r="AO612">
        <f t="shared" si="1013"/>
        <v>0</v>
      </c>
      <c r="AP612">
        <f t="shared" si="1013"/>
        <v>0</v>
      </c>
      <c r="AQ612">
        <f t="shared" si="1013"/>
        <v>0</v>
      </c>
      <c r="AR612">
        <f t="shared" si="1013"/>
        <v>0</v>
      </c>
      <c r="AS612">
        <f t="shared" si="1013"/>
        <v>0</v>
      </c>
      <c r="AT612">
        <f t="shared" si="1013"/>
        <v>0</v>
      </c>
      <c r="AU612">
        <f t="shared" si="1013"/>
        <v>0</v>
      </c>
      <c r="BK612" s="340" t="str">
        <f>IF(ISNA(HLOOKUP(MAX($AY613:$BJ613),$AY613:$BJ614,2,FALSE)),"",IF(R613&gt;0,IF(COUNTIF($AY613:$BJ613,MAX($AY613:$BJ613))&gt;1,HLOOKUP(MAX($AY613:$BJ613),$AY613:$BJ614,2),HLOOKUP(MAX($AY613:$BJ613),$AY613:$BJ614,2,FALSE)),""))</f>
        <v/>
      </c>
      <c r="BL612" s="34">
        <f>IF(E614="",0,IF($Q614=E614,IF(COUNTIF(E614:$P614,E614)&gt;$R613,E612,$Q612),E612))</f>
        <v>0</v>
      </c>
      <c r="BM612" s="34">
        <f>IF(F614="",0,IF($Q614=F614,IF(COUNTIF(F614:$P614,F614)&gt;$R613,F612,$Q612),F612))</f>
        <v>0</v>
      </c>
      <c r="BN612" s="34">
        <f>IF(G614="",0,IF($Q614=G614,IF(COUNTIF(G614:$P614,G614)&gt;$R613,G612,$Q612),G612))</f>
        <v>0</v>
      </c>
      <c r="BO612" s="34">
        <f>IF(H614="",0,IF($Q614=H614,IF(COUNTIF(H614:$P614,H614)&gt;$R613,H612,$Q612),H612))</f>
        <v>0</v>
      </c>
      <c r="BP612" s="34">
        <f>IF(I614="",0,IF($Q614=I614,IF(COUNTIF(I614:$P614,I614)&gt;$R613,I612,$Q612),I612))</f>
        <v>0</v>
      </c>
      <c r="BQ612" s="34">
        <f>IF(J614="",0,IF($Q614=J614,IF(COUNTIF(J614:$P614,J614)&gt;$R613,J612,$Q612),J612))</f>
        <v>0</v>
      </c>
      <c r="BR612" s="34">
        <f>IF(K614="",0,IF($Q614=K614,IF(COUNTIF(K614:$P614,K614)&gt;$R613,K612,$Q612),K612))</f>
        <v>0</v>
      </c>
      <c r="BS612" s="34">
        <f>IF(L614="",0,IF($Q614=L614,IF(COUNTIF(L614:$P614,L614)&gt;$R613,L612,$Q612),L612))</f>
        <v>0</v>
      </c>
      <c r="BT612" s="34">
        <f>IF(M614="",0,IF($Q614=M614,IF(COUNTIF(M614:$P614,M614)&gt;$R613,M612,$Q612),M612))</f>
        <v>0</v>
      </c>
      <c r="BU612" s="34">
        <f>IF(N614="",0,IF($Q614=N614,IF(COUNTIF(N614:$P614,N614)&gt;$R613,N612,$Q612),N612))</f>
        <v>0</v>
      </c>
      <c r="BV612" s="34">
        <f>IF(O614="",0,IF($Q614=O614,IF(COUNTIF(O614:$P614,O614)&gt;$R613,O612,$Q612),O612))</f>
        <v>0</v>
      </c>
      <c r="BW612" s="34">
        <f>IF(P614="",0,IF($Q614=P614,IF(COUNTIF(P614:$P614,P614)&gt;$R613,P612,$Q612),P612))</f>
        <v>0</v>
      </c>
      <c r="BX612">
        <f>IF(P612="",IF(O612="",IF(N612="",IF(M612="",IF(L612="",IF(K612="",IF(J612="",IF(I612="",H612,I612),J612),K612),L612),M612),N612),O612),P612)</f>
        <v>0</v>
      </c>
    </row>
    <row r="613" spans="1:76" ht="12.75" customHeight="1" x14ac:dyDescent="0.2">
      <c r="A613" s="348"/>
      <c r="B613" s="351"/>
      <c r="C613" s="345"/>
      <c r="D613" s="176" t="s">
        <v>42</v>
      </c>
      <c r="E613" s="252"/>
      <c r="F613" s="252"/>
      <c r="G613" s="252"/>
      <c r="H613" s="252"/>
      <c r="I613" s="252"/>
      <c r="J613" s="252"/>
      <c r="K613" s="252"/>
      <c r="L613" s="252"/>
      <c r="M613" s="175"/>
      <c r="N613" s="175"/>
      <c r="O613" s="175"/>
      <c r="P613" s="175"/>
      <c r="Q613" s="183"/>
      <c r="R613" s="35">
        <f>IF(R612&lt;15,0,IF(R612&lt;30,1,IF(R612&lt;45,2,3)))</f>
        <v>0</v>
      </c>
      <c r="S613" s="342"/>
      <c r="AY613" t="str">
        <f t="shared" ref="AY613:BJ613" si="1014">IF(AY614="","",COUNTIF($E614:$P614,AY614))</f>
        <v/>
      </c>
      <c r="AZ613" t="str">
        <f t="shared" si="1014"/>
        <v/>
      </c>
      <c r="BA613" t="str">
        <f t="shared" si="1014"/>
        <v/>
      </c>
      <c r="BB613" t="str">
        <f t="shared" si="1014"/>
        <v/>
      </c>
      <c r="BC613" t="str">
        <f t="shared" si="1014"/>
        <v/>
      </c>
      <c r="BD613" t="str">
        <f t="shared" si="1014"/>
        <v/>
      </c>
      <c r="BE613" t="str">
        <f t="shared" si="1014"/>
        <v/>
      </c>
      <c r="BF613" t="str">
        <f t="shared" si="1014"/>
        <v/>
      </c>
      <c r="BG613" t="str">
        <f t="shared" si="1014"/>
        <v/>
      </c>
      <c r="BH613" t="str">
        <f t="shared" si="1014"/>
        <v/>
      </c>
      <c r="BI613" t="str">
        <f t="shared" si="1014"/>
        <v/>
      </c>
      <c r="BJ613" t="str">
        <f t="shared" si="1014"/>
        <v/>
      </c>
      <c r="BK613" s="340"/>
      <c r="BL613" s="34">
        <f>IF($Q614=E614,IF(COUNTIF(E614:$P614,E614)&gt;$R613,E613,$Q613),E613)</f>
        <v>0</v>
      </c>
      <c r="BM613" s="34">
        <f>IF($Q614=F614,IF(COUNTIF(F614:$P614,F614)&gt;$R613,F613,$Q613),F613)</f>
        <v>0</v>
      </c>
      <c r="BN613" s="34">
        <f>IF($Q614=G614,IF(COUNTIF(G614:$P614,G614)&gt;$R613,G613,$Q613),G613)</f>
        <v>0</v>
      </c>
      <c r="BO613" s="34">
        <f>IF($Q614=H614,IF(COUNTIF(H614:$P614,H614)&gt;$R613,H613,$Q613),H613)</f>
        <v>0</v>
      </c>
      <c r="BP613" s="34">
        <f>IF($Q614=I614,IF(COUNTIF(I614:$P614,I614)&gt;$R613,I613,$Q613),I613)</f>
        <v>0</v>
      </c>
      <c r="BQ613" s="34">
        <f>IF($Q614=J614,IF(COUNTIF(J614:$P614,J614)&gt;$R613,J613,$Q613),J613)</f>
        <v>0</v>
      </c>
      <c r="BR613" s="34">
        <f>IF($Q614=K614,IF(COUNTIF(K614:$P614,K614)&gt;$R613,K613,$Q613),K613)</f>
        <v>0</v>
      </c>
      <c r="BS613" s="34">
        <f>IF($Q614=L614,IF(COUNTIF(L614:$P614,L614)&gt;$R613,L613,$Q613),L613)</f>
        <v>0</v>
      </c>
      <c r="BT613" s="34">
        <f>IF($Q614=M614,IF(COUNTIF(M614:$P614,M614)&gt;$R613,M613,$Q613),M613)</f>
        <v>0</v>
      </c>
      <c r="BU613" s="34">
        <f>IF($Q614=N614,IF(COUNTIF(N614:$P614,N614)&gt;$R613,N613,$Q613),N613)</f>
        <v>0</v>
      </c>
      <c r="BV613" s="34">
        <f>IF($Q614=O614,IF(COUNTIF(O614:$P614,O614)&gt;$R613,O613,$Q613),O613)</f>
        <v>0</v>
      </c>
      <c r="BW613" s="34">
        <f>IF($Q614=P614,IF(COUNTIF(P614:$P614,P614)&gt;$R613,P613,$Q613),P613)</f>
        <v>0</v>
      </c>
      <c r="BX613" t="str">
        <f>IF(BX612="",IF(G612="",IF(F612="",E612,F612),G612),"")</f>
        <v/>
      </c>
    </row>
    <row r="614" spans="1:76" ht="12.75" customHeight="1" x14ac:dyDescent="0.2">
      <c r="A614" s="349"/>
      <c r="B614" s="352"/>
      <c r="C614" s="346"/>
      <c r="D614" s="177" t="s">
        <v>44</v>
      </c>
      <c r="E614" s="252" t="str">
        <f t="shared" ref="E614:P614" si="1015">IF(E612&gt;0,1,"")</f>
        <v/>
      </c>
      <c r="F614" s="252" t="str">
        <f t="shared" si="1015"/>
        <v/>
      </c>
      <c r="G614" s="252" t="str">
        <f t="shared" si="1015"/>
        <v/>
      </c>
      <c r="H614" s="252" t="str">
        <f t="shared" si="1015"/>
        <v/>
      </c>
      <c r="I614" s="252" t="str">
        <f t="shared" si="1015"/>
        <v/>
      </c>
      <c r="J614" s="252" t="str">
        <f t="shared" si="1015"/>
        <v/>
      </c>
      <c r="K614" s="252" t="str">
        <f t="shared" si="1015"/>
        <v/>
      </c>
      <c r="L614" s="252" t="str">
        <f t="shared" si="1015"/>
        <v/>
      </c>
      <c r="M614" s="175" t="str">
        <f t="shared" si="1015"/>
        <v/>
      </c>
      <c r="N614" s="175" t="str">
        <f t="shared" si="1015"/>
        <v/>
      </c>
      <c r="O614" s="175" t="str">
        <f t="shared" si="1015"/>
        <v/>
      </c>
      <c r="P614" s="175" t="str">
        <f t="shared" si="1015"/>
        <v/>
      </c>
      <c r="Q614" s="184" t="str">
        <f>IF(BK612="","",BK612)</f>
        <v/>
      </c>
      <c r="R614" s="38" t="str">
        <f>IF(BK612="","",BK612)</f>
        <v/>
      </c>
      <c r="S614" s="343"/>
      <c r="AY614" t="str">
        <f>IF(E614="","",E614)</f>
        <v/>
      </c>
      <c r="AZ614" t="str">
        <f>IF(OR(E614=F614,COUNTIF($AY614:AY614,F614)&gt;0),"",F614)</f>
        <v/>
      </c>
      <c r="BA614" t="str">
        <f>IF(OR(F614=G614,COUNTIF($AY614:AZ614,G614)&gt;0),"",G614)</f>
        <v/>
      </c>
      <c r="BB614" t="str">
        <f>IF(OR(G614=H614,COUNTIF($AY614:BA614,H614)&gt;0),"",H614)</f>
        <v/>
      </c>
      <c r="BC614" t="str">
        <f>IF(OR(H614=I614,COUNTIF($AY614:BB614,I614)&gt;0),"",I614)</f>
        <v/>
      </c>
      <c r="BD614" t="str">
        <f>IF(OR(I614=J614,COUNTIF($AY614:BC614,J614)&gt;0),"",J614)</f>
        <v/>
      </c>
      <c r="BE614" t="str">
        <f>IF(OR(J614=K614,COUNTIF($AY614:BD614,K614)&gt;0),"",K614)</f>
        <v/>
      </c>
      <c r="BF614" t="str">
        <f>IF(OR(K614=L614,COUNTIF($AY614:BE614,L614)&gt;0),"",L614)</f>
        <v/>
      </c>
      <c r="BG614" t="str">
        <f>IF(OR(L614=M614,COUNTIF($AY614:BF614,M614)&gt;0),"",M614)</f>
        <v/>
      </c>
      <c r="BH614" t="str">
        <f>IF(OR(M614=N614,COUNTIF($AY614:BG614,N614)&gt;0),"",N614)</f>
        <v/>
      </c>
      <c r="BI614" t="str">
        <f>IF(OR(N614=O614,COUNTIF($AY614:BH614,O614)&gt;0),"",O614)</f>
        <v/>
      </c>
      <c r="BJ614" t="str">
        <f>IF(OR(O614=P614,COUNTIF($AY614:BI614,P614)&gt;0),"",P614)</f>
        <v/>
      </c>
      <c r="BK614" s="340"/>
      <c r="BL614" s="34" t="str">
        <f>IF($Q614=E614,IF(COUNTIF(E614:$P614,E614)&gt;$R613,E614,$Q614),E614)</f>
        <v/>
      </c>
      <c r="BM614" s="34" t="str">
        <f>IF($Q614=F614,IF(COUNTIF(F614:$P614,F614)&gt;$R613,F614,$Q614),F614)</f>
        <v/>
      </c>
      <c r="BN614" s="34" t="str">
        <f>IF($Q614=G614,IF(COUNTIF(G614:$P614,G614)&gt;$R613,G614,$Q614),G614)</f>
        <v/>
      </c>
      <c r="BO614" s="34" t="str">
        <f>IF($Q614=H614,IF(COUNTIF(H614:$P614,H614)&gt;$R613,H614,$Q614),H614)</f>
        <v/>
      </c>
      <c r="BP614" s="34" t="str">
        <f>IF($Q614=I614,IF(COUNTIF(I614:$P614,I614)&gt;$R613,I614,$Q614),I614)</f>
        <v/>
      </c>
      <c r="BQ614" s="34" t="str">
        <f>IF($Q614=J614,IF(COUNTIF(J614:$P614,J614)&gt;$R613,J614,$Q614),J614)</f>
        <v/>
      </c>
      <c r="BR614" s="34" t="str">
        <f>IF($Q614=K614,IF(COUNTIF(K614:$P614,K614)&gt;$R613,K614,$Q614),K614)</f>
        <v/>
      </c>
      <c r="BS614" s="34" t="str">
        <f>IF($Q614=L614,IF(COUNTIF(L614:$P614,L614)&gt;$R613,L614,$Q614),L614)</f>
        <v/>
      </c>
      <c r="BT614" s="34" t="str">
        <f>IF($Q614=M614,IF(COUNTIF(M614:$P614,M614)&gt;$R613,M614,$Q614),M614)</f>
        <v/>
      </c>
      <c r="BU614" s="34" t="str">
        <f>IF($Q614=N614,IF(COUNTIF(N614:$P614,N614)&gt;$R613,N614,$Q614),N614)</f>
        <v/>
      </c>
      <c r="BV614" s="34" t="str">
        <f>IF($Q614=O614,IF(COUNTIF(O614:$P614,O614)&gt;$R613,O614,$Q614),O614)</f>
        <v/>
      </c>
      <c r="BW614" s="34" t="str">
        <f>IF($Q614=P614,IF(COUNTIF(P614:$P614,P614)&gt;$R613,P614,$Q614),P614)</f>
        <v/>
      </c>
      <c r="BX614" t="str">
        <f>IF(BX612&gt;0,BX612,BX613)</f>
        <v/>
      </c>
    </row>
    <row r="615" spans="1:76" ht="12.75" customHeight="1" x14ac:dyDescent="0.2">
      <c r="A615" s="347">
        <v>205</v>
      </c>
      <c r="B615" s="350"/>
      <c r="C615" s="344"/>
      <c r="D615" s="176" t="s">
        <v>38</v>
      </c>
      <c r="E615" s="252"/>
      <c r="F615" s="252"/>
      <c r="G615" s="252"/>
      <c r="H615" s="252"/>
      <c r="I615" s="252"/>
      <c r="J615" s="252"/>
      <c r="K615" s="252"/>
      <c r="L615" s="252"/>
      <c r="M615" s="175"/>
      <c r="N615" s="175"/>
      <c r="O615" s="175"/>
      <c r="P615" s="175"/>
      <c r="Q615" s="183" t="str">
        <f>IF(BK615="","",BX617)</f>
        <v/>
      </c>
      <c r="R615" s="172"/>
      <c r="S615" s="341" t="str">
        <f>IF((COUNTBLANK(E615:Q615)+COUNTBLANK(E616:Q616)+COUNTBLANK(E617:Q617))/3=COUNTBLANK(E615:Q615),"","Bitte alle drei Zeilen ausfüllen")</f>
        <v/>
      </c>
      <c r="W615">
        <f t="shared" ref="W615:AH615" si="1016">IF(E615=4.5,E616,0)</f>
        <v>0</v>
      </c>
      <c r="X615">
        <f t="shared" si="1016"/>
        <v>0</v>
      </c>
      <c r="Y615">
        <f t="shared" si="1016"/>
        <v>0</v>
      </c>
      <c r="Z615">
        <f t="shared" si="1016"/>
        <v>0</v>
      </c>
      <c r="AA615">
        <f t="shared" si="1016"/>
        <v>0</v>
      </c>
      <c r="AB615">
        <f t="shared" si="1016"/>
        <v>0</v>
      </c>
      <c r="AC615">
        <f t="shared" si="1016"/>
        <v>0</v>
      </c>
      <c r="AD615">
        <f t="shared" si="1016"/>
        <v>0</v>
      </c>
      <c r="AE615">
        <f t="shared" si="1016"/>
        <v>0</v>
      </c>
      <c r="AF615">
        <f t="shared" si="1016"/>
        <v>0</v>
      </c>
      <c r="AG615">
        <f t="shared" si="1016"/>
        <v>0</v>
      </c>
      <c r="AH615">
        <f t="shared" si="1016"/>
        <v>0</v>
      </c>
      <c r="AJ615">
        <f t="shared" ref="AJ615:AU615" si="1017">IF(E615=4.5,1,0)</f>
        <v>0</v>
      </c>
      <c r="AK615">
        <f t="shared" si="1017"/>
        <v>0</v>
      </c>
      <c r="AL615">
        <f t="shared" si="1017"/>
        <v>0</v>
      </c>
      <c r="AM615">
        <f t="shared" si="1017"/>
        <v>0</v>
      </c>
      <c r="AN615">
        <f t="shared" si="1017"/>
        <v>0</v>
      </c>
      <c r="AO615">
        <f t="shared" si="1017"/>
        <v>0</v>
      </c>
      <c r="AP615">
        <f t="shared" si="1017"/>
        <v>0</v>
      </c>
      <c r="AQ615">
        <f t="shared" si="1017"/>
        <v>0</v>
      </c>
      <c r="AR615">
        <f t="shared" si="1017"/>
        <v>0</v>
      </c>
      <c r="AS615">
        <f t="shared" si="1017"/>
        <v>0</v>
      </c>
      <c r="AT615">
        <f t="shared" si="1017"/>
        <v>0</v>
      </c>
      <c r="AU615">
        <f t="shared" si="1017"/>
        <v>0</v>
      </c>
      <c r="BK615" s="340" t="str">
        <f>IF(ISNA(HLOOKUP(MAX($AY616:$BJ616),$AY616:$BJ617,2,FALSE)),"",IF(R616&gt;0,IF(COUNTIF($AY616:$BJ616,MAX($AY616:$BJ616))&gt;1,HLOOKUP(MAX($AY616:$BJ616),$AY616:$BJ617,2),HLOOKUP(MAX($AY616:$BJ616),$AY616:$BJ617,2,FALSE)),""))</f>
        <v/>
      </c>
      <c r="BL615" s="34">
        <f>IF(E617="",0,IF($Q617=E617,IF(COUNTIF(E617:$P617,E617)&gt;$R616,E615,$Q615),E615))</f>
        <v>0</v>
      </c>
      <c r="BM615" s="34">
        <f>IF(F617="",0,IF($Q617=F617,IF(COUNTIF(F617:$P617,F617)&gt;$R616,F615,$Q615),F615))</f>
        <v>0</v>
      </c>
      <c r="BN615" s="34">
        <f>IF(G617="",0,IF($Q617=G617,IF(COUNTIF(G617:$P617,G617)&gt;$R616,G615,$Q615),G615))</f>
        <v>0</v>
      </c>
      <c r="BO615" s="34">
        <f>IF(H617="",0,IF($Q617=H617,IF(COUNTIF(H617:$P617,H617)&gt;$R616,H615,$Q615),H615))</f>
        <v>0</v>
      </c>
      <c r="BP615" s="34">
        <f>IF(I617="",0,IF($Q617=I617,IF(COUNTIF(I617:$P617,I617)&gt;$R616,I615,$Q615),I615))</f>
        <v>0</v>
      </c>
      <c r="BQ615" s="34">
        <f>IF(J617="",0,IF($Q617=J617,IF(COUNTIF(J617:$P617,J617)&gt;$R616,J615,$Q615),J615))</f>
        <v>0</v>
      </c>
      <c r="BR615" s="34">
        <f>IF(K617="",0,IF($Q617=K617,IF(COUNTIF(K617:$P617,K617)&gt;$R616,K615,$Q615),K615))</f>
        <v>0</v>
      </c>
      <c r="BS615" s="34">
        <f>IF(L617="",0,IF($Q617=L617,IF(COUNTIF(L617:$P617,L617)&gt;$R616,L615,$Q615),L615))</f>
        <v>0</v>
      </c>
      <c r="BT615" s="34">
        <f>IF(M617="",0,IF($Q617=M617,IF(COUNTIF(M617:$P617,M617)&gt;$R616,M615,$Q615),M615))</f>
        <v>0</v>
      </c>
      <c r="BU615" s="34">
        <f>IF(N617="",0,IF($Q617=N617,IF(COUNTIF(N617:$P617,N617)&gt;$R616,N615,$Q615),N615))</f>
        <v>0</v>
      </c>
      <c r="BV615" s="34">
        <f>IF(O617="",0,IF($Q617=O617,IF(COUNTIF(O617:$P617,O617)&gt;$R616,O615,$Q615),O615))</f>
        <v>0</v>
      </c>
      <c r="BW615" s="34">
        <f>IF(P617="",0,IF($Q617=P617,IF(COUNTIF(P617:$P617,P617)&gt;$R616,P615,$Q615),P615))</f>
        <v>0</v>
      </c>
      <c r="BX615">
        <f>IF(P615="",IF(O615="",IF(N615="",IF(M615="",IF(L615="",IF(K615="",IF(J615="",IF(I615="",H615,I615),J615),K615),L615),M615),N615),O615),P615)</f>
        <v>0</v>
      </c>
    </row>
    <row r="616" spans="1:76" ht="12.75" customHeight="1" x14ac:dyDescent="0.2">
      <c r="A616" s="348"/>
      <c r="B616" s="351"/>
      <c r="C616" s="345"/>
      <c r="D616" s="176" t="s">
        <v>42</v>
      </c>
      <c r="E616" s="252"/>
      <c r="F616" s="252"/>
      <c r="G616" s="252"/>
      <c r="H616" s="252"/>
      <c r="I616" s="252"/>
      <c r="J616" s="252"/>
      <c r="K616" s="252"/>
      <c r="L616" s="252"/>
      <c r="M616" s="175"/>
      <c r="N616" s="175"/>
      <c r="O616" s="175"/>
      <c r="P616" s="175"/>
      <c r="Q616" s="183"/>
      <c r="R616" s="35">
        <f>IF(R615&lt;15,0,IF(R615&lt;30,1,IF(R615&lt;45,2,3)))</f>
        <v>0</v>
      </c>
      <c r="S616" s="342"/>
      <c r="AY616" t="str">
        <f t="shared" ref="AY616:BJ616" si="1018">IF(AY617="","",COUNTIF($E617:$P617,AY617))</f>
        <v/>
      </c>
      <c r="AZ616" t="str">
        <f t="shared" si="1018"/>
        <v/>
      </c>
      <c r="BA616" t="str">
        <f t="shared" si="1018"/>
        <v/>
      </c>
      <c r="BB616" t="str">
        <f t="shared" si="1018"/>
        <v/>
      </c>
      <c r="BC616" t="str">
        <f t="shared" si="1018"/>
        <v/>
      </c>
      <c r="BD616" t="str">
        <f t="shared" si="1018"/>
        <v/>
      </c>
      <c r="BE616" t="str">
        <f t="shared" si="1018"/>
        <v/>
      </c>
      <c r="BF616" t="str">
        <f t="shared" si="1018"/>
        <v/>
      </c>
      <c r="BG616" t="str">
        <f t="shared" si="1018"/>
        <v/>
      </c>
      <c r="BH616" t="str">
        <f t="shared" si="1018"/>
        <v/>
      </c>
      <c r="BI616" t="str">
        <f t="shared" si="1018"/>
        <v/>
      </c>
      <c r="BJ616" t="str">
        <f t="shared" si="1018"/>
        <v/>
      </c>
      <c r="BK616" s="340"/>
      <c r="BL616" s="34">
        <f>IF($Q617=E617,IF(COUNTIF(E617:$P617,E617)&gt;$R616,E616,$Q616),E616)</f>
        <v>0</v>
      </c>
      <c r="BM616" s="34">
        <f>IF($Q617=F617,IF(COUNTIF(F617:$P617,F617)&gt;$R616,F616,$Q616),F616)</f>
        <v>0</v>
      </c>
      <c r="BN616" s="34">
        <f>IF($Q617=G617,IF(COUNTIF(G617:$P617,G617)&gt;$R616,G616,$Q616),G616)</f>
        <v>0</v>
      </c>
      <c r="BO616" s="34">
        <f>IF($Q617=H617,IF(COUNTIF(H617:$P617,H617)&gt;$R616,H616,$Q616),H616)</f>
        <v>0</v>
      </c>
      <c r="BP616" s="34">
        <f>IF($Q617=I617,IF(COUNTIF(I617:$P617,I617)&gt;$R616,I616,$Q616),I616)</f>
        <v>0</v>
      </c>
      <c r="BQ616" s="34">
        <f>IF($Q617=J617,IF(COUNTIF(J617:$P617,J617)&gt;$R616,J616,$Q616),J616)</f>
        <v>0</v>
      </c>
      <c r="BR616" s="34">
        <f>IF($Q617=K617,IF(COUNTIF(K617:$P617,K617)&gt;$R616,K616,$Q616),K616)</f>
        <v>0</v>
      </c>
      <c r="BS616" s="34">
        <f>IF($Q617=L617,IF(COUNTIF(L617:$P617,L617)&gt;$R616,L616,$Q616),L616)</f>
        <v>0</v>
      </c>
      <c r="BT616" s="34">
        <f>IF($Q617=M617,IF(COUNTIF(M617:$P617,M617)&gt;$R616,M616,$Q616),M616)</f>
        <v>0</v>
      </c>
      <c r="BU616" s="34">
        <f>IF($Q617=N617,IF(COUNTIF(N617:$P617,N617)&gt;$R616,N616,$Q616),N616)</f>
        <v>0</v>
      </c>
      <c r="BV616" s="34">
        <f>IF($Q617=O617,IF(COUNTIF(O617:$P617,O617)&gt;$R616,O616,$Q616),O616)</f>
        <v>0</v>
      </c>
      <c r="BW616" s="34">
        <f>IF($Q617=P617,IF(COUNTIF(P617:$P617,P617)&gt;$R616,P616,$Q616),P616)</f>
        <v>0</v>
      </c>
      <c r="BX616" t="str">
        <f>IF(BX615="",IF(G615="",IF(F615="",E615,F615),G615),"")</f>
        <v/>
      </c>
    </row>
    <row r="617" spans="1:76" ht="12.75" customHeight="1" x14ac:dyDescent="0.2">
      <c r="A617" s="349"/>
      <c r="B617" s="352"/>
      <c r="C617" s="346"/>
      <c r="D617" s="177" t="s">
        <v>44</v>
      </c>
      <c r="E617" s="252" t="str">
        <f t="shared" ref="E617:P617" si="1019">IF(E615&gt;0,1,"")</f>
        <v/>
      </c>
      <c r="F617" s="252" t="str">
        <f t="shared" si="1019"/>
        <v/>
      </c>
      <c r="G617" s="252" t="str">
        <f t="shared" si="1019"/>
        <v/>
      </c>
      <c r="H617" s="252" t="str">
        <f t="shared" si="1019"/>
        <v/>
      </c>
      <c r="I617" s="252" t="str">
        <f t="shared" si="1019"/>
        <v/>
      </c>
      <c r="J617" s="252" t="str">
        <f t="shared" si="1019"/>
        <v/>
      </c>
      <c r="K617" s="252" t="str">
        <f t="shared" si="1019"/>
        <v/>
      </c>
      <c r="L617" s="252" t="str">
        <f t="shared" si="1019"/>
        <v/>
      </c>
      <c r="M617" s="175" t="str">
        <f t="shared" si="1019"/>
        <v/>
      </c>
      <c r="N617" s="175" t="str">
        <f t="shared" si="1019"/>
        <v/>
      </c>
      <c r="O617" s="175" t="str">
        <f t="shared" si="1019"/>
        <v/>
      </c>
      <c r="P617" s="175" t="str">
        <f t="shared" si="1019"/>
        <v/>
      </c>
      <c r="Q617" s="184" t="str">
        <f>IF(BK615="","",BK615)</f>
        <v/>
      </c>
      <c r="R617" s="38" t="str">
        <f>IF(BK615="","",BK615)</f>
        <v/>
      </c>
      <c r="S617" s="343"/>
      <c r="AY617" t="str">
        <f>IF(E617="","",E617)</f>
        <v/>
      </c>
      <c r="AZ617" t="str">
        <f>IF(OR(E617=F617,COUNTIF($AY617:AY617,F617)&gt;0),"",F617)</f>
        <v/>
      </c>
      <c r="BA617" t="str">
        <f>IF(OR(F617=G617,COUNTIF($AY617:AZ617,G617)&gt;0),"",G617)</f>
        <v/>
      </c>
      <c r="BB617" t="str">
        <f>IF(OR(G617=H617,COUNTIF($AY617:BA617,H617)&gt;0),"",H617)</f>
        <v/>
      </c>
      <c r="BC617" t="str">
        <f>IF(OR(H617=I617,COUNTIF($AY617:BB617,I617)&gt;0),"",I617)</f>
        <v/>
      </c>
      <c r="BD617" t="str">
        <f>IF(OR(I617=J617,COUNTIF($AY617:BC617,J617)&gt;0),"",J617)</f>
        <v/>
      </c>
      <c r="BE617" t="str">
        <f>IF(OR(J617=K617,COUNTIF($AY617:BD617,K617)&gt;0),"",K617)</f>
        <v/>
      </c>
      <c r="BF617" t="str">
        <f>IF(OR(K617=L617,COUNTIF($AY617:BE617,L617)&gt;0),"",L617)</f>
        <v/>
      </c>
      <c r="BG617" t="str">
        <f>IF(OR(L617=M617,COUNTIF($AY617:BF617,M617)&gt;0),"",M617)</f>
        <v/>
      </c>
      <c r="BH617" t="str">
        <f>IF(OR(M617=N617,COUNTIF($AY617:BG617,N617)&gt;0),"",N617)</f>
        <v/>
      </c>
      <c r="BI617" t="str">
        <f>IF(OR(N617=O617,COUNTIF($AY617:BH617,O617)&gt;0),"",O617)</f>
        <v/>
      </c>
      <c r="BJ617" t="str">
        <f>IF(OR(O617=P617,COUNTIF($AY617:BI617,P617)&gt;0),"",P617)</f>
        <v/>
      </c>
      <c r="BK617" s="340"/>
      <c r="BL617" s="34" t="str">
        <f>IF($Q617=E617,IF(COUNTIF(E617:$P617,E617)&gt;$R616,E617,$Q617),E617)</f>
        <v/>
      </c>
      <c r="BM617" s="34" t="str">
        <f>IF($Q617=F617,IF(COUNTIF(F617:$P617,F617)&gt;$R616,F617,$Q617),F617)</f>
        <v/>
      </c>
      <c r="BN617" s="34" t="str">
        <f>IF($Q617=G617,IF(COUNTIF(G617:$P617,G617)&gt;$R616,G617,$Q617),G617)</f>
        <v/>
      </c>
      <c r="BO617" s="34" t="str">
        <f>IF($Q617=H617,IF(COUNTIF(H617:$P617,H617)&gt;$R616,H617,$Q617),H617)</f>
        <v/>
      </c>
      <c r="BP617" s="34" t="str">
        <f>IF($Q617=I617,IF(COUNTIF(I617:$P617,I617)&gt;$R616,I617,$Q617),I617)</f>
        <v/>
      </c>
      <c r="BQ617" s="34" t="str">
        <f>IF($Q617=J617,IF(COUNTIF(J617:$P617,J617)&gt;$R616,J617,$Q617),J617)</f>
        <v/>
      </c>
      <c r="BR617" s="34" t="str">
        <f>IF($Q617=K617,IF(COUNTIF(K617:$P617,K617)&gt;$R616,K617,$Q617),K617)</f>
        <v/>
      </c>
      <c r="BS617" s="34" t="str">
        <f>IF($Q617=L617,IF(COUNTIF(L617:$P617,L617)&gt;$R616,L617,$Q617),L617)</f>
        <v/>
      </c>
      <c r="BT617" s="34" t="str">
        <f>IF($Q617=M617,IF(COUNTIF(M617:$P617,M617)&gt;$R616,M617,$Q617),M617)</f>
        <v/>
      </c>
      <c r="BU617" s="34" t="str">
        <f>IF($Q617=N617,IF(COUNTIF(N617:$P617,N617)&gt;$R616,N617,$Q617),N617)</f>
        <v/>
      </c>
      <c r="BV617" s="34" t="str">
        <f>IF($Q617=O617,IF(COUNTIF(O617:$P617,O617)&gt;$R616,O617,$Q617),O617)</f>
        <v/>
      </c>
      <c r="BW617" s="34" t="str">
        <f>IF($Q617=P617,IF(COUNTIF(P617:$P617,P617)&gt;$R616,P617,$Q617),P617)</f>
        <v/>
      </c>
      <c r="BX617" t="str">
        <f>IF(BX615&gt;0,BX615,BX616)</f>
        <v/>
      </c>
    </row>
    <row r="618" spans="1:76" ht="12.75" customHeight="1" x14ac:dyDescent="0.2">
      <c r="A618" s="347">
        <v>206</v>
      </c>
      <c r="B618" s="350"/>
      <c r="C618" s="344"/>
      <c r="D618" s="176" t="s">
        <v>38</v>
      </c>
      <c r="E618" s="252"/>
      <c r="F618" s="252"/>
      <c r="G618" s="252"/>
      <c r="H618" s="252"/>
      <c r="I618" s="252"/>
      <c r="J618" s="252"/>
      <c r="K618" s="252"/>
      <c r="L618" s="252"/>
      <c r="M618" s="175"/>
      <c r="N618" s="175"/>
      <c r="O618" s="175"/>
      <c r="P618" s="175"/>
      <c r="Q618" s="183" t="str">
        <f>IF(BK618="","",BX620)</f>
        <v/>
      </c>
      <c r="R618" s="172"/>
      <c r="S618" s="341" t="str">
        <f>IF((COUNTBLANK(E618:Q618)+COUNTBLANK(E619:Q619)+COUNTBLANK(E620:Q620))/3=COUNTBLANK(E618:Q618),"","Bitte alle drei Zeilen ausfüllen")</f>
        <v/>
      </c>
      <c r="W618">
        <f t="shared" ref="W618:AH618" si="1020">IF(E618=4.5,E619,0)</f>
        <v>0</v>
      </c>
      <c r="X618">
        <f t="shared" si="1020"/>
        <v>0</v>
      </c>
      <c r="Y618">
        <f t="shared" si="1020"/>
        <v>0</v>
      </c>
      <c r="Z618">
        <f t="shared" si="1020"/>
        <v>0</v>
      </c>
      <c r="AA618">
        <f t="shared" si="1020"/>
        <v>0</v>
      </c>
      <c r="AB618">
        <f t="shared" si="1020"/>
        <v>0</v>
      </c>
      <c r="AC618">
        <f t="shared" si="1020"/>
        <v>0</v>
      </c>
      <c r="AD618">
        <f t="shared" si="1020"/>
        <v>0</v>
      </c>
      <c r="AE618">
        <f t="shared" si="1020"/>
        <v>0</v>
      </c>
      <c r="AF618">
        <f t="shared" si="1020"/>
        <v>0</v>
      </c>
      <c r="AG618">
        <f t="shared" si="1020"/>
        <v>0</v>
      </c>
      <c r="AH618">
        <f t="shared" si="1020"/>
        <v>0</v>
      </c>
      <c r="AJ618">
        <f t="shared" ref="AJ618:AU618" si="1021">IF(E618=4.5,1,0)</f>
        <v>0</v>
      </c>
      <c r="AK618">
        <f t="shared" si="1021"/>
        <v>0</v>
      </c>
      <c r="AL618">
        <f t="shared" si="1021"/>
        <v>0</v>
      </c>
      <c r="AM618">
        <f t="shared" si="1021"/>
        <v>0</v>
      </c>
      <c r="AN618">
        <f t="shared" si="1021"/>
        <v>0</v>
      </c>
      <c r="AO618">
        <f t="shared" si="1021"/>
        <v>0</v>
      </c>
      <c r="AP618">
        <f t="shared" si="1021"/>
        <v>0</v>
      </c>
      <c r="AQ618">
        <f t="shared" si="1021"/>
        <v>0</v>
      </c>
      <c r="AR618">
        <f t="shared" si="1021"/>
        <v>0</v>
      </c>
      <c r="AS618">
        <f t="shared" si="1021"/>
        <v>0</v>
      </c>
      <c r="AT618">
        <f t="shared" si="1021"/>
        <v>0</v>
      </c>
      <c r="AU618">
        <f t="shared" si="1021"/>
        <v>0</v>
      </c>
      <c r="BK618" s="340" t="str">
        <f>IF(ISNA(HLOOKUP(MAX($AY619:$BJ619),$AY619:$BJ620,2,FALSE)),"",IF(R619&gt;0,IF(COUNTIF($AY619:$BJ619,MAX($AY619:$BJ619))&gt;1,HLOOKUP(MAX($AY619:$BJ619),$AY619:$BJ620,2),HLOOKUP(MAX($AY619:$BJ619),$AY619:$BJ620,2,FALSE)),""))</f>
        <v/>
      </c>
      <c r="BL618" s="34">
        <f>IF(E620="",0,IF($Q620=E620,IF(COUNTIF(E620:$P620,E620)&gt;$R619,E618,$Q618),E618))</f>
        <v>0</v>
      </c>
      <c r="BM618" s="34">
        <f>IF(F620="",0,IF($Q620=F620,IF(COUNTIF(F620:$P620,F620)&gt;$R619,F618,$Q618),F618))</f>
        <v>0</v>
      </c>
      <c r="BN618" s="34">
        <f>IF(G620="",0,IF($Q620=G620,IF(COUNTIF(G620:$P620,G620)&gt;$R619,G618,$Q618),G618))</f>
        <v>0</v>
      </c>
      <c r="BO618" s="34">
        <f>IF(H620="",0,IF($Q620=H620,IF(COUNTIF(H620:$P620,H620)&gt;$R619,H618,$Q618),H618))</f>
        <v>0</v>
      </c>
      <c r="BP618" s="34">
        <f>IF(I620="",0,IF($Q620=I620,IF(COUNTIF(I620:$P620,I620)&gt;$R619,I618,$Q618),I618))</f>
        <v>0</v>
      </c>
      <c r="BQ618" s="34">
        <f>IF(J620="",0,IF($Q620=J620,IF(COUNTIF(J620:$P620,J620)&gt;$R619,J618,$Q618),J618))</f>
        <v>0</v>
      </c>
      <c r="BR618" s="34">
        <f>IF(K620="",0,IF($Q620=K620,IF(COUNTIF(K620:$P620,K620)&gt;$R619,K618,$Q618),K618))</f>
        <v>0</v>
      </c>
      <c r="BS618" s="34">
        <f>IF(L620="",0,IF($Q620=L620,IF(COUNTIF(L620:$P620,L620)&gt;$R619,L618,$Q618),L618))</f>
        <v>0</v>
      </c>
      <c r="BT618" s="34">
        <f>IF(M620="",0,IF($Q620=M620,IF(COUNTIF(M620:$P620,M620)&gt;$R619,M618,$Q618),M618))</f>
        <v>0</v>
      </c>
      <c r="BU618" s="34">
        <f>IF(N620="",0,IF($Q620=N620,IF(COUNTIF(N620:$P620,N620)&gt;$R619,N618,$Q618),N618))</f>
        <v>0</v>
      </c>
      <c r="BV618" s="34">
        <f>IF(O620="",0,IF($Q620=O620,IF(COUNTIF(O620:$P620,O620)&gt;$R619,O618,$Q618),O618))</f>
        <v>0</v>
      </c>
      <c r="BW618" s="34">
        <f>IF(P620="",0,IF($Q620=P620,IF(COUNTIF(P620:$P620,P620)&gt;$R619,P618,$Q618),P618))</f>
        <v>0</v>
      </c>
      <c r="BX618">
        <f>IF(P618="",IF(O618="",IF(N618="",IF(M618="",IF(L618="",IF(K618="",IF(J618="",IF(I618="",H618,I618),J618),K618),L618),M618),N618),O618),P618)</f>
        <v>0</v>
      </c>
    </row>
    <row r="619" spans="1:76" ht="12.75" customHeight="1" x14ac:dyDescent="0.2">
      <c r="A619" s="348"/>
      <c r="B619" s="351"/>
      <c r="C619" s="345"/>
      <c r="D619" s="176" t="s">
        <v>42</v>
      </c>
      <c r="E619" s="252"/>
      <c r="F619" s="252"/>
      <c r="G619" s="252"/>
      <c r="H619" s="252"/>
      <c r="I619" s="252"/>
      <c r="J619" s="252"/>
      <c r="K619" s="252"/>
      <c r="L619" s="252"/>
      <c r="M619" s="175"/>
      <c r="N619" s="175"/>
      <c r="O619" s="175"/>
      <c r="P619" s="175"/>
      <c r="Q619" s="183"/>
      <c r="R619" s="35">
        <f>IF(R618&lt;15,0,IF(R618&lt;30,1,IF(R618&lt;45,2,3)))</f>
        <v>0</v>
      </c>
      <c r="S619" s="342"/>
      <c r="AY619" t="str">
        <f t="shared" ref="AY619:BJ619" si="1022">IF(AY620="","",COUNTIF($E620:$P620,AY620))</f>
        <v/>
      </c>
      <c r="AZ619" t="str">
        <f t="shared" si="1022"/>
        <v/>
      </c>
      <c r="BA619" t="str">
        <f t="shared" si="1022"/>
        <v/>
      </c>
      <c r="BB619" t="str">
        <f t="shared" si="1022"/>
        <v/>
      </c>
      <c r="BC619" t="str">
        <f t="shared" si="1022"/>
        <v/>
      </c>
      <c r="BD619" t="str">
        <f t="shared" si="1022"/>
        <v/>
      </c>
      <c r="BE619" t="str">
        <f t="shared" si="1022"/>
        <v/>
      </c>
      <c r="BF619" t="str">
        <f t="shared" si="1022"/>
        <v/>
      </c>
      <c r="BG619" t="str">
        <f t="shared" si="1022"/>
        <v/>
      </c>
      <c r="BH619" t="str">
        <f t="shared" si="1022"/>
        <v/>
      </c>
      <c r="BI619" t="str">
        <f t="shared" si="1022"/>
        <v/>
      </c>
      <c r="BJ619" t="str">
        <f t="shared" si="1022"/>
        <v/>
      </c>
      <c r="BK619" s="340"/>
      <c r="BL619" s="34">
        <f>IF($Q620=E620,IF(COUNTIF(E620:$P620,E620)&gt;$R619,E619,$Q619),E619)</f>
        <v>0</v>
      </c>
      <c r="BM619" s="34">
        <f>IF($Q620=F620,IF(COUNTIF(F620:$P620,F620)&gt;$R619,F619,$Q619),F619)</f>
        <v>0</v>
      </c>
      <c r="BN619" s="34">
        <f>IF($Q620=G620,IF(COUNTIF(G620:$P620,G620)&gt;$R619,G619,$Q619),G619)</f>
        <v>0</v>
      </c>
      <c r="BO619" s="34">
        <f>IF($Q620=H620,IF(COUNTIF(H620:$P620,H620)&gt;$R619,H619,$Q619),H619)</f>
        <v>0</v>
      </c>
      <c r="BP619" s="34">
        <f>IF($Q620=I620,IF(COUNTIF(I620:$P620,I620)&gt;$R619,I619,$Q619),I619)</f>
        <v>0</v>
      </c>
      <c r="BQ619" s="34">
        <f>IF($Q620=J620,IF(COUNTIF(J620:$P620,J620)&gt;$R619,J619,$Q619),J619)</f>
        <v>0</v>
      </c>
      <c r="BR619" s="34">
        <f>IF($Q620=K620,IF(COUNTIF(K620:$P620,K620)&gt;$R619,K619,$Q619),K619)</f>
        <v>0</v>
      </c>
      <c r="BS619" s="34">
        <f>IF($Q620=L620,IF(COUNTIF(L620:$P620,L620)&gt;$R619,L619,$Q619),L619)</f>
        <v>0</v>
      </c>
      <c r="BT619" s="34">
        <f>IF($Q620=M620,IF(COUNTIF(M620:$P620,M620)&gt;$R619,M619,$Q619),M619)</f>
        <v>0</v>
      </c>
      <c r="BU619" s="34">
        <f>IF($Q620=N620,IF(COUNTIF(N620:$P620,N620)&gt;$R619,N619,$Q619),N619)</f>
        <v>0</v>
      </c>
      <c r="BV619" s="34">
        <f>IF($Q620=O620,IF(COUNTIF(O620:$P620,O620)&gt;$R619,O619,$Q619),O619)</f>
        <v>0</v>
      </c>
      <c r="BW619" s="34">
        <f>IF($Q620=P620,IF(COUNTIF(P620:$P620,P620)&gt;$R619,P619,$Q619),P619)</f>
        <v>0</v>
      </c>
      <c r="BX619" t="str">
        <f>IF(BX618="",IF(G618="",IF(F618="",E618,F618),G618),"")</f>
        <v/>
      </c>
    </row>
    <row r="620" spans="1:76" ht="12.75" customHeight="1" x14ac:dyDescent="0.2">
      <c r="A620" s="349"/>
      <c r="B620" s="352"/>
      <c r="C620" s="346"/>
      <c r="D620" s="177" t="s">
        <v>44</v>
      </c>
      <c r="E620" s="252" t="str">
        <f t="shared" ref="E620:P620" si="1023">IF(E618&gt;0,1,"")</f>
        <v/>
      </c>
      <c r="F620" s="252" t="str">
        <f t="shared" si="1023"/>
        <v/>
      </c>
      <c r="G620" s="252" t="str">
        <f t="shared" si="1023"/>
        <v/>
      </c>
      <c r="H620" s="252" t="str">
        <f t="shared" si="1023"/>
        <v/>
      </c>
      <c r="I620" s="252" t="str">
        <f t="shared" si="1023"/>
        <v/>
      </c>
      <c r="J620" s="252" t="str">
        <f t="shared" si="1023"/>
        <v/>
      </c>
      <c r="K620" s="252" t="str">
        <f t="shared" si="1023"/>
        <v/>
      </c>
      <c r="L620" s="252" t="str">
        <f t="shared" si="1023"/>
        <v/>
      </c>
      <c r="M620" s="175" t="str">
        <f t="shared" si="1023"/>
        <v/>
      </c>
      <c r="N620" s="175" t="str">
        <f t="shared" si="1023"/>
        <v/>
      </c>
      <c r="O620" s="175" t="str">
        <f t="shared" si="1023"/>
        <v/>
      </c>
      <c r="P620" s="175" t="str">
        <f t="shared" si="1023"/>
        <v/>
      </c>
      <c r="Q620" s="184" t="str">
        <f>IF(BK618="","",BK618)</f>
        <v/>
      </c>
      <c r="R620" s="38" t="str">
        <f>IF(BK618="","",BK618)</f>
        <v/>
      </c>
      <c r="S620" s="343"/>
      <c r="AY620" t="str">
        <f>IF(E620="","",E620)</f>
        <v/>
      </c>
      <c r="AZ620" t="str">
        <f>IF(OR(E620=F620,COUNTIF($AY620:AY620,F620)&gt;0),"",F620)</f>
        <v/>
      </c>
      <c r="BA620" t="str">
        <f>IF(OR(F620=G620,COUNTIF($AY620:AZ620,G620)&gt;0),"",G620)</f>
        <v/>
      </c>
      <c r="BB620" t="str">
        <f>IF(OR(G620=H620,COUNTIF($AY620:BA620,H620)&gt;0),"",H620)</f>
        <v/>
      </c>
      <c r="BC620" t="str">
        <f>IF(OR(H620=I620,COUNTIF($AY620:BB620,I620)&gt;0),"",I620)</f>
        <v/>
      </c>
      <c r="BD620" t="str">
        <f>IF(OR(I620=J620,COUNTIF($AY620:BC620,J620)&gt;0),"",J620)</f>
        <v/>
      </c>
      <c r="BE620" t="str">
        <f>IF(OR(J620=K620,COUNTIF($AY620:BD620,K620)&gt;0),"",K620)</f>
        <v/>
      </c>
      <c r="BF620" t="str">
        <f>IF(OR(K620=L620,COUNTIF($AY620:BE620,L620)&gt;0),"",L620)</f>
        <v/>
      </c>
      <c r="BG620" t="str">
        <f>IF(OR(L620=M620,COUNTIF($AY620:BF620,M620)&gt;0),"",M620)</f>
        <v/>
      </c>
      <c r="BH620" t="str">
        <f>IF(OR(M620=N620,COUNTIF($AY620:BG620,N620)&gt;0),"",N620)</f>
        <v/>
      </c>
      <c r="BI620" t="str">
        <f>IF(OR(N620=O620,COUNTIF($AY620:BH620,O620)&gt;0),"",O620)</f>
        <v/>
      </c>
      <c r="BJ620" t="str">
        <f>IF(OR(O620=P620,COUNTIF($AY620:BI620,P620)&gt;0),"",P620)</f>
        <v/>
      </c>
      <c r="BK620" s="340"/>
      <c r="BL620" s="34" t="str">
        <f>IF($Q620=E620,IF(COUNTIF(E620:$P620,E620)&gt;$R619,E620,$Q620),E620)</f>
        <v/>
      </c>
      <c r="BM620" s="34" t="str">
        <f>IF($Q620=F620,IF(COUNTIF(F620:$P620,F620)&gt;$R619,F620,$Q620),F620)</f>
        <v/>
      </c>
      <c r="BN620" s="34" t="str">
        <f>IF($Q620=G620,IF(COUNTIF(G620:$P620,G620)&gt;$R619,G620,$Q620),G620)</f>
        <v/>
      </c>
      <c r="BO620" s="34" t="str">
        <f>IF($Q620=H620,IF(COUNTIF(H620:$P620,H620)&gt;$R619,H620,$Q620),H620)</f>
        <v/>
      </c>
      <c r="BP620" s="34" t="str">
        <f>IF($Q620=I620,IF(COUNTIF(I620:$P620,I620)&gt;$R619,I620,$Q620),I620)</f>
        <v/>
      </c>
      <c r="BQ620" s="34" t="str">
        <f>IF($Q620=J620,IF(COUNTIF(J620:$P620,J620)&gt;$R619,J620,$Q620),J620)</f>
        <v/>
      </c>
      <c r="BR620" s="34" t="str">
        <f>IF($Q620=K620,IF(COUNTIF(K620:$P620,K620)&gt;$R619,K620,$Q620),K620)</f>
        <v/>
      </c>
      <c r="BS620" s="34" t="str">
        <f>IF($Q620=L620,IF(COUNTIF(L620:$P620,L620)&gt;$R619,L620,$Q620),L620)</f>
        <v/>
      </c>
      <c r="BT620" s="34" t="str">
        <f>IF($Q620=M620,IF(COUNTIF(M620:$P620,M620)&gt;$R619,M620,$Q620),M620)</f>
        <v/>
      </c>
      <c r="BU620" s="34" t="str">
        <f>IF($Q620=N620,IF(COUNTIF(N620:$P620,N620)&gt;$R619,N620,$Q620),N620)</f>
        <v/>
      </c>
      <c r="BV620" s="34" t="str">
        <f>IF($Q620=O620,IF(COUNTIF(O620:$P620,O620)&gt;$R619,O620,$Q620),O620)</f>
        <v/>
      </c>
      <c r="BW620" s="34" t="str">
        <f>IF($Q620=P620,IF(COUNTIF(P620:$P620,P620)&gt;$R619,P620,$Q620),P620)</f>
        <v/>
      </c>
      <c r="BX620" t="str">
        <f>IF(BX618&gt;0,BX618,BX619)</f>
        <v/>
      </c>
    </row>
    <row r="621" spans="1:76" ht="12.75" customHeight="1" x14ac:dyDescent="0.2">
      <c r="A621" s="347">
        <v>207</v>
      </c>
      <c r="B621" s="350"/>
      <c r="C621" s="344"/>
      <c r="D621" s="176" t="s">
        <v>38</v>
      </c>
      <c r="E621" s="252"/>
      <c r="F621" s="252"/>
      <c r="G621" s="252"/>
      <c r="H621" s="252"/>
      <c r="I621" s="252"/>
      <c r="J621" s="252"/>
      <c r="K621" s="252"/>
      <c r="L621" s="252"/>
      <c r="M621" s="175"/>
      <c r="N621" s="175"/>
      <c r="O621" s="175"/>
      <c r="P621" s="175"/>
      <c r="Q621" s="183" t="str">
        <f>IF(BK621="","",BX623)</f>
        <v/>
      </c>
      <c r="R621" s="172"/>
      <c r="S621" s="341" t="str">
        <f>IF((COUNTBLANK(E621:Q621)+COUNTBLANK(E622:Q622)+COUNTBLANK(E623:Q623))/3=COUNTBLANK(E621:Q621),"","Bitte alle drei Zeilen ausfüllen")</f>
        <v/>
      </c>
      <c r="W621">
        <f t="shared" ref="W621:AH621" si="1024">IF(E621=4.5,E622,0)</f>
        <v>0</v>
      </c>
      <c r="X621">
        <f t="shared" si="1024"/>
        <v>0</v>
      </c>
      <c r="Y621">
        <f t="shared" si="1024"/>
        <v>0</v>
      </c>
      <c r="Z621">
        <f t="shared" si="1024"/>
        <v>0</v>
      </c>
      <c r="AA621">
        <f t="shared" si="1024"/>
        <v>0</v>
      </c>
      <c r="AB621">
        <f t="shared" si="1024"/>
        <v>0</v>
      </c>
      <c r="AC621">
        <f t="shared" si="1024"/>
        <v>0</v>
      </c>
      <c r="AD621">
        <f t="shared" si="1024"/>
        <v>0</v>
      </c>
      <c r="AE621">
        <f t="shared" si="1024"/>
        <v>0</v>
      </c>
      <c r="AF621">
        <f t="shared" si="1024"/>
        <v>0</v>
      </c>
      <c r="AG621">
        <f t="shared" si="1024"/>
        <v>0</v>
      </c>
      <c r="AH621">
        <f t="shared" si="1024"/>
        <v>0</v>
      </c>
      <c r="AJ621">
        <f t="shared" ref="AJ621:AU621" si="1025">IF(E621=4.5,1,0)</f>
        <v>0</v>
      </c>
      <c r="AK621">
        <f t="shared" si="1025"/>
        <v>0</v>
      </c>
      <c r="AL621">
        <f t="shared" si="1025"/>
        <v>0</v>
      </c>
      <c r="AM621">
        <f t="shared" si="1025"/>
        <v>0</v>
      </c>
      <c r="AN621">
        <f t="shared" si="1025"/>
        <v>0</v>
      </c>
      <c r="AO621">
        <f t="shared" si="1025"/>
        <v>0</v>
      </c>
      <c r="AP621">
        <f t="shared" si="1025"/>
        <v>0</v>
      </c>
      <c r="AQ621">
        <f t="shared" si="1025"/>
        <v>0</v>
      </c>
      <c r="AR621">
        <f t="shared" si="1025"/>
        <v>0</v>
      </c>
      <c r="AS621">
        <f t="shared" si="1025"/>
        <v>0</v>
      </c>
      <c r="AT621">
        <f t="shared" si="1025"/>
        <v>0</v>
      </c>
      <c r="AU621">
        <f t="shared" si="1025"/>
        <v>0</v>
      </c>
      <c r="BK621" s="340" t="str">
        <f>IF(ISNA(HLOOKUP(MAX($AY622:$BJ622),$AY622:$BJ623,2,FALSE)),"",IF(R622&gt;0,IF(COUNTIF($AY622:$BJ622,MAX($AY622:$BJ622))&gt;1,HLOOKUP(MAX($AY622:$BJ622),$AY622:$BJ623,2),HLOOKUP(MAX($AY622:$BJ622),$AY622:$BJ623,2,FALSE)),""))</f>
        <v/>
      </c>
      <c r="BL621" s="34">
        <f>IF(E623="",0,IF($Q623=E623,IF(COUNTIF(E623:$P623,E623)&gt;$R622,E621,$Q621),E621))</f>
        <v>0</v>
      </c>
      <c r="BM621" s="34">
        <f>IF(F623="",0,IF($Q623=F623,IF(COUNTIF(F623:$P623,F623)&gt;$R622,F621,$Q621),F621))</f>
        <v>0</v>
      </c>
      <c r="BN621" s="34">
        <f>IF(G623="",0,IF($Q623=G623,IF(COUNTIF(G623:$P623,G623)&gt;$R622,G621,$Q621),G621))</f>
        <v>0</v>
      </c>
      <c r="BO621" s="34">
        <f>IF(H623="",0,IF($Q623=H623,IF(COUNTIF(H623:$P623,H623)&gt;$R622,H621,$Q621),H621))</f>
        <v>0</v>
      </c>
      <c r="BP621" s="34">
        <f>IF(I623="",0,IF($Q623=I623,IF(COUNTIF(I623:$P623,I623)&gt;$R622,I621,$Q621),I621))</f>
        <v>0</v>
      </c>
      <c r="BQ621" s="34">
        <f>IF(J623="",0,IF($Q623=J623,IF(COUNTIF(J623:$P623,J623)&gt;$R622,J621,$Q621),J621))</f>
        <v>0</v>
      </c>
      <c r="BR621" s="34">
        <f>IF(K623="",0,IF($Q623=K623,IF(COUNTIF(K623:$P623,K623)&gt;$R622,K621,$Q621),K621))</f>
        <v>0</v>
      </c>
      <c r="BS621" s="34">
        <f>IF(L623="",0,IF($Q623=L623,IF(COUNTIF(L623:$P623,L623)&gt;$R622,L621,$Q621),L621))</f>
        <v>0</v>
      </c>
      <c r="BT621" s="34">
        <f>IF(M623="",0,IF($Q623=M623,IF(COUNTIF(M623:$P623,M623)&gt;$R622,M621,$Q621),M621))</f>
        <v>0</v>
      </c>
      <c r="BU621" s="34">
        <f>IF(N623="",0,IF($Q623=N623,IF(COUNTIF(N623:$P623,N623)&gt;$R622,N621,$Q621),N621))</f>
        <v>0</v>
      </c>
      <c r="BV621" s="34">
        <f>IF(O623="",0,IF($Q623=O623,IF(COUNTIF(O623:$P623,O623)&gt;$R622,O621,$Q621),O621))</f>
        <v>0</v>
      </c>
      <c r="BW621" s="34">
        <f>IF(P623="",0,IF($Q623=P623,IF(COUNTIF(P623:$P623,P623)&gt;$R622,P621,$Q621),P621))</f>
        <v>0</v>
      </c>
      <c r="BX621">
        <f>IF(P621="",IF(O621="",IF(N621="",IF(M621="",IF(L621="",IF(K621="",IF(J621="",IF(I621="",H621,I621),J621),K621),L621),M621),N621),O621),P621)</f>
        <v>0</v>
      </c>
    </row>
    <row r="622" spans="1:76" ht="12.75" customHeight="1" x14ac:dyDescent="0.2">
      <c r="A622" s="348"/>
      <c r="B622" s="351"/>
      <c r="C622" s="345"/>
      <c r="D622" s="176" t="s">
        <v>42</v>
      </c>
      <c r="E622" s="252"/>
      <c r="F622" s="252"/>
      <c r="G622" s="252"/>
      <c r="H622" s="252"/>
      <c r="I622" s="252"/>
      <c r="J622" s="252"/>
      <c r="K622" s="252"/>
      <c r="L622" s="252"/>
      <c r="M622" s="175"/>
      <c r="N622" s="175"/>
      <c r="O622" s="175"/>
      <c r="P622" s="175"/>
      <c r="Q622" s="183"/>
      <c r="R622" s="35">
        <f>IF(R621&lt;15,0,IF(R621&lt;30,1,IF(R621&lt;45,2,3)))</f>
        <v>0</v>
      </c>
      <c r="S622" s="342"/>
      <c r="AY622" t="str">
        <f t="shared" ref="AY622:BJ622" si="1026">IF(AY623="","",COUNTIF($E623:$P623,AY623))</f>
        <v/>
      </c>
      <c r="AZ622" t="str">
        <f t="shared" si="1026"/>
        <v/>
      </c>
      <c r="BA622" t="str">
        <f t="shared" si="1026"/>
        <v/>
      </c>
      <c r="BB622" t="str">
        <f t="shared" si="1026"/>
        <v/>
      </c>
      <c r="BC622" t="str">
        <f t="shared" si="1026"/>
        <v/>
      </c>
      <c r="BD622" t="str">
        <f t="shared" si="1026"/>
        <v/>
      </c>
      <c r="BE622" t="str">
        <f t="shared" si="1026"/>
        <v/>
      </c>
      <c r="BF622" t="str">
        <f t="shared" si="1026"/>
        <v/>
      </c>
      <c r="BG622" t="str">
        <f t="shared" si="1026"/>
        <v/>
      </c>
      <c r="BH622" t="str">
        <f t="shared" si="1026"/>
        <v/>
      </c>
      <c r="BI622" t="str">
        <f t="shared" si="1026"/>
        <v/>
      </c>
      <c r="BJ622" t="str">
        <f t="shared" si="1026"/>
        <v/>
      </c>
      <c r="BK622" s="340"/>
      <c r="BL622" s="34">
        <f>IF($Q623=E623,IF(COUNTIF(E623:$P623,E623)&gt;$R622,E622,$Q622),E622)</f>
        <v>0</v>
      </c>
      <c r="BM622" s="34">
        <f>IF($Q623=F623,IF(COUNTIF(F623:$P623,F623)&gt;$R622,F622,$Q622),F622)</f>
        <v>0</v>
      </c>
      <c r="BN622" s="34">
        <f>IF($Q623=G623,IF(COUNTIF(G623:$P623,G623)&gt;$R622,G622,$Q622),G622)</f>
        <v>0</v>
      </c>
      <c r="BO622" s="34">
        <f>IF($Q623=H623,IF(COUNTIF(H623:$P623,H623)&gt;$R622,H622,$Q622),H622)</f>
        <v>0</v>
      </c>
      <c r="BP622" s="34">
        <f>IF($Q623=I623,IF(COUNTIF(I623:$P623,I623)&gt;$R622,I622,$Q622),I622)</f>
        <v>0</v>
      </c>
      <c r="BQ622" s="34">
        <f>IF($Q623=J623,IF(COUNTIF(J623:$P623,J623)&gt;$R622,J622,$Q622),J622)</f>
        <v>0</v>
      </c>
      <c r="BR622" s="34">
        <f>IF($Q623=K623,IF(COUNTIF(K623:$P623,K623)&gt;$R622,K622,$Q622),K622)</f>
        <v>0</v>
      </c>
      <c r="BS622" s="34">
        <f>IF($Q623=L623,IF(COUNTIF(L623:$P623,L623)&gt;$R622,L622,$Q622),L622)</f>
        <v>0</v>
      </c>
      <c r="BT622" s="34">
        <f>IF($Q623=M623,IF(COUNTIF(M623:$P623,M623)&gt;$R622,M622,$Q622),M622)</f>
        <v>0</v>
      </c>
      <c r="BU622" s="34">
        <f>IF($Q623=N623,IF(COUNTIF(N623:$P623,N623)&gt;$R622,N622,$Q622),N622)</f>
        <v>0</v>
      </c>
      <c r="BV622" s="34">
        <f>IF($Q623=O623,IF(COUNTIF(O623:$P623,O623)&gt;$R622,O622,$Q622),O622)</f>
        <v>0</v>
      </c>
      <c r="BW622" s="34">
        <f>IF($Q623=P623,IF(COUNTIF(P623:$P623,P623)&gt;$R622,P622,$Q622),P622)</f>
        <v>0</v>
      </c>
      <c r="BX622" t="str">
        <f>IF(BX621="",IF(G621="",IF(F621="",E621,F621),G621),"")</f>
        <v/>
      </c>
    </row>
    <row r="623" spans="1:76" ht="12.75" customHeight="1" x14ac:dyDescent="0.2">
      <c r="A623" s="349"/>
      <c r="B623" s="352"/>
      <c r="C623" s="346"/>
      <c r="D623" s="177" t="s">
        <v>44</v>
      </c>
      <c r="E623" s="252" t="str">
        <f t="shared" ref="E623:P623" si="1027">IF(E621&gt;0,1,"")</f>
        <v/>
      </c>
      <c r="F623" s="252" t="str">
        <f t="shared" si="1027"/>
        <v/>
      </c>
      <c r="G623" s="252" t="str">
        <f t="shared" si="1027"/>
        <v/>
      </c>
      <c r="H623" s="252" t="str">
        <f t="shared" si="1027"/>
        <v/>
      </c>
      <c r="I623" s="252" t="str">
        <f t="shared" si="1027"/>
        <v/>
      </c>
      <c r="J623" s="252" t="str">
        <f t="shared" si="1027"/>
        <v/>
      </c>
      <c r="K623" s="252" t="str">
        <f t="shared" si="1027"/>
        <v/>
      </c>
      <c r="L623" s="252" t="str">
        <f t="shared" si="1027"/>
        <v/>
      </c>
      <c r="M623" s="175" t="str">
        <f t="shared" si="1027"/>
        <v/>
      </c>
      <c r="N623" s="175" t="str">
        <f t="shared" si="1027"/>
        <v/>
      </c>
      <c r="O623" s="175" t="str">
        <f t="shared" si="1027"/>
        <v/>
      </c>
      <c r="P623" s="175" t="str">
        <f t="shared" si="1027"/>
        <v/>
      </c>
      <c r="Q623" s="184" t="str">
        <f>IF(BK621="","",BK621)</f>
        <v/>
      </c>
      <c r="R623" s="38" t="str">
        <f>IF(BK621="","",BK621)</f>
        <v/>
      </c>
      <c r="S623" s="343"/>
      <c r="AY623" t="str">
        <f>IF(E623="","",E623)</f>
        <v/>
      </c>
      <c r="AZ623" t="str">
        <f>IF(OR(E623=F623,COUNTIF($AY623:AY623,F623)&gt;0),"",F623)</f>
        <v/>
      </c>
      <c r="BA623" t="str">
        <f>IF(OR(F623=G623,COUNTIF($AY623:AZ623,G623)&gt;0),"",G623)</f>
        <v/>
      </c>
      <c r="BB623" t="str">
        <f>IF(OR(G623=H623,COUNTIF($AY623:BA623,H623)&gt;0),"",H623)</f>
        <v/>
      </c>
      <c r="BC623" t="str">
        <f>IF(OR(H623=I623,COUNTIF($AY623:BB623,I623)&gt;0),"",I623)</f>
        <v/>
      </c>
      <c r="BD623" t="str">
        <f>IF(OR(I623=J623,COUNTIF($AY623:BC623,J623)&gt;0),"",J623)</f>
        <v/>
      </c>
      <c r="BE623" t="str">
        <f>IF(OR(J623=K623,COUNTIF($AY623:BD623,K623)&gt;0),"",K623)</f>
        <v/>
      </c>
      <c r="BF623" t="str">
        <f>IF(OR(K623=L623,COUNTIF($AY623:BE623,L623)&gt;0),"",L623)</f>
        <v/>
      </c>
      <c r="BG623" t="str">
        <f>IF(OR(L623=M623,COUNTIF($AY623:BF623,M623)&gt;0),"",M623)</f>
        <v/>
      </c>
      <c r="BH623" t="str">
        <f>IF(OR(M623=N623,COUNTIF($AY623:BG623,N623)&gt;0),"",N623)</f>
        <v/>
      </c>
      <c r="BI623" t="str">
        <f>IF(OR(N623=O623,COUNTIF($AY623:BH623,O623)&gt;0),"",O623)</f>
        <v/>
      </c>
      <c r="BJ623" t="str">
        <f>IF(OR(O623=P623,COUNTIF($AY623:BI623,P623)&gt;0),"",P623)</f>
        <v/>
      </c>
      <c r="BK623" s="340"/>
      <c r="BL623" s="34" t="str">
        <f>IF($Q623=E623,IF(COUNTIF(E623:$P623,E623)&gt;$R622,E623,$Q623),E623)</f>
        <v/>
      </c>
      <c r="BM623" s="34" t="str">
        <f>IF($Q623=F623,IF(COUNTIF(F623:$P623,F623)&gt;$R622,F623,$Q623),F623)</f>
        <v/>
      </c>
      <c r="BN623" s="34" t="str">
        <f>IF($Q623=G623,IF(COUNTIF(G623:$P623,G623)&gt;$R622,G623,$Q623),G623)</f>
        <v/>
      </c>
      <c r="BO623" s="34" t="str">
        <f>IF($Q623=H623,IF(COUNTIF(H623:$P623,H623)&gt;$R622,H623,$Q623),H623)</f>
        <v/>
      </c>
      <c r="BP623" s="34" t="str">
        <f>IF($Q623=I623,IF(COUNTIF(I623:$P623,I623)&gt;$R622,I623,$Q623),I623)</f>
        <v/>
      </c>
      <c r="BQ623" s="34" t="str">
        <f>IF($Q623=J623,IF(COUNTIF(J623:$P623,J623)&gt;$R622,J623,$Q623),J623)</f>
        <v/>
      </c>
      <c r="BR623" s="34" t="str">
        <f>IF($Q623=K623,IF(COUNTIF(K623:$P623,K623)&gt;$R622,K623,$Q623),K623)</f>
        <v/>
      </c>
      <c r="BS623" s="34" t="str">
        <f>IF($Q623=L623,IF(COUNTIF(L623:$P623,L623)&gt;$R622,L623,$Q623),L623)</f>
        <v/>
      </c>
      <c r="BT623" s="34" t="str">
        <f>IF($Q623=M623,IF(COUNTIF(M623:$P623,M623)&gt;$R622,M623,$Q623),M623)</f>
        <v/>
      </c>
      <c r="BU623" s="34" t="str">
        <f>IF($Q623=N623,IF(COUNTIF(N623:$P623,N623)&gt;$R622,N623,$Q623),N623)</f>
        <v/>
      </c>
      <c r="BV623" s="34" t="str">
        <f>IF($Q623=O623,IF(COUNTIF(O623:$P623,O623)&gt;$R622,O623,$Q623),O623)</f>
        <v/>
      </c>
      <c r="BW623" s="34" t="str">
        <f>IF($Q623=P623,IF(COUNTIF(P623:$P623,P623)&gt;$R622,P623,$Q623),P623)</f>
        <v/>
      </c>
      <c r="BX623" t="str">
        <f>IF(BX621&gt;0,BX621,BX622)</f>
        <v/>
      </c>
    </row>
    <row r="624" spans="1:76" ht="12.75" customHeight="1" x14ac:dyDescent="0.2">
      <c r="A624" s="347">
        <v>208</v>
      </c>
      <c r="B624" s="350"/>
      <c r="C624" s="344"/>
      <c r="D624" s="176" t="s">
        <v>38</v>
      </c>
      <c r="E624" s="252"/>
      <c r="F624" s="252"/>
      <c r="G624" s="252"/>
      <c r="H624" s="252"/>
      <c r="I624" s="252"/>
      <c r="J624" s="252"/>
      <c r="K624" s="252"/>
      <c r="L624" s="252"/>
      <c r="M624" s="175"/>
      <c r="N624" s="175"/>
      <c r="O624" s="175"/>
      <c r="P624" s="175"/>
      <c r="Q624" s="183" t="str">
        <f>IF(BK624="","",BX626)</f>
        <v/>
      </c>
      <c r="R624" s="172"/>
      <c r="S624" s="341" t="str">
        <f>IF((COUNTBLANK(E624:Q624)+COUNTBLANK(E625:Q625)+COUNTBLANK(E626:Q626))/3=COUNTBLANK(E624:Q624),"","Bitte alle drei Zeilen ausfüllen")</f>
        <v/>
      </c>
      <c r="W624">
        <f t="shared" ref="W624:AH624" si="1028">IF(E624=4.5,E625,0)</f>
        <v>0</v>
      </c>
      <c r="X624">
        <f t="shared" si="1028"/>
        <v>0</v>
      </c>
      <c r="Y624">
        <f t="shared" si="1028"/>
        <v>0</v>
      </c>
      <c r="Z624">
        <f t="shared" si="1028"/>
        <v>0</v>
      </c>
      <c r="AA624">
        <f t="shared" si="1028"/>
        <v>0</v>
      </c>
      <c r="AB624">
        <f t="shared" si="1028"/>
        <v>0</v>
      </c>
      <c r="AC624">
        <f t="shared" si="1028"/>
        <v>0</v>
      </c>
      <c r="AD624">
        <f t="shared" si="1028"/>
        <v>0</v>
      </c>
      <c r="AE624">
        <f t="shared" si="1028"/>
        <v>0</v>
      </c>
      <c r="AF624">
        <f t="shared" si="1028"/>
        <v>0</v>
      </c>
      <c r="AG624">
        <f t="shared" si="1028"/>
        <v>0</v>
      </c>
      <c r="AH624">
        <f t="shared" si="1028"/>
        <v>0</v>
      </c>
      <c r="AJ624">
        <f t="shared" ref="AJ624:AU624" si="1029">IF(E624=4.5,1,0)</f>
        <v>0</v>
      </c>
      <c r="AK624">
        <f t="shared" si="1029"/>
        <v>0</v>
      </c>
      <c r="AL624">
        <f t="shared" si="1029"/>
        <v>0</v>
      </c>
      <c r="AM624">
        <f t="shared" si="1029"/>
        <v>0</v>
      </c>
      <c r="AN624">
        <f t="shared" si="1029"/>
        <v>0</v>
      </c>
      <c r="AO624">
        <f t="shared" si="1029"/>
        <v>0</v>
      </c>
      <c r="AP624">
        <f t="shared" si="1029"/>
        <v>0</v>
      </c>
      <c r="AQ624">
        <f t="shared" si="1029"/>
        <v>0</v>
      </c>
      <c r="AR624">
        <f t="shared" si="1029"/>
        <v>0</v>
      </c>
      <c r="AS624">
        <f t="shared" si="1029"/>
        <v>0</v>
      </c>
      <c r="AT624">
        <f t="shared" si="1029"/>
        <v>0</v>
      </c>
      <c r="AU624">
        <f t="shared" si="1029"/>
        <v>0</v>
      </c>
      <c r="BK624" s="340" t="str">
        <f>IF(ISNA(HLOOKUP(MAX($AY625:$BJ625),$AY625:$BJ626,2,FALSE)),"",IF(R625&gt;0,IF(COUNTIF($AY625:$BJ625,MAX($AY625:$BJ625))&gt;1,HLOOKUP(MAX($AY625:$BJ625),$AY625:$BJ626,2),HLOOKUP(MAX($AY625:$BJ625),$AY625:$BJ626,2,FALSE)),""))</f>
        <v/>
      </c>
      <c r="BL624" s="34">
        <f>IF(E626="",0,IF($Q626=E626,IF(COUNTIF(E626:$P626,E626)&gt;$R625,E624,$Q624),E624))</f>
        <v>0</v>
      </c>
      <c r="BM624" s="34">
        <f>IF(F626="",0,IF($Q626=F626,IF(COUNTIF(F626:$P626,F626)&gt;$R625,F624,$Q624),F624))</f>
        <v>0</v>
      </c>
      <c r="BN624" s="34">
        <f>IF(G626="",0,IF($Q626=G626,IF(COUNTIF(G626:$P626,G626)&gt;$R625,G624,$Q624),G624))</f>
        <v>0</v>
      </c>
      <c r="BO624" s="34">
        <f>IF(H626="",0,IF($Q626=H626,IF(COUNTIF(H626:$P626,H626)&gt;$R625,H624,$Q624),H624))</f>
        <v>0</v>
      </c>
      <c r="BP624" s="34">
        <f>IF(I626="",0,IF($Q626=I626,IF(COUNTIF(I626:$P626,I626)&gt;$R625,I624,$Q624),I624))</f>
        <v>0</v>
      </c>
      <c r="BQ624" s="34">
        <f>IF(J626="",0,IF($Q626=J626,IF(COUNTIF(J626:$P626,J626)&gt;$R625,J624,$Q624),J624))</f>
        <v>0</v>
      </c>
      <c r="BR624" s="34">
        <f>IF(K626="",0,IF($Q626=K626,IF(COUNTIF(K626:$P626,K626)&gt;$R625,K624,$Q624),K624))</f>
        <v>0</v>
      </c>
      <c r="BS624" s="34">
        <f>IF(L626="",0,IF($Q626=L626,IF(COUNTIF(L626:$P626,L626)&gt;$R625,L624,$Q624),L624))</f>
        <v>0</v>
      </c>
      <c r="BT624" s="34">
        <f>IF(M626="",0,IF($Q626=M626,IF(COUNTIF(M626:$P626,M626)&gt;$R625,M624,$Q624),M624))</f>
        <v>0</v>
      </c>
      <c r="BU624" s="34">
        <f>IF(N626="",0,IF($Q626=N626,IF(COUNTIF(N626:$P626,N626)&gt;$R625,N624,$Q624),N624))</f>
        <v>0</v>
      </c>
      <c r="BV624" s="34">
        <f>IF(O626="",0,IF($Q626=O626,IF(COUNTIF(O626:$P626,O626)&gt;$R625,O624,$Q624),O624))</f>
        <v>0</v>
      </c>
      <c r="BW624" s="34">
        <f>IF(P626="",0,IF($Q626=P626,IF(COUNTIF(P626:$P626,P626)&gt;$R625,P624,$Q624),P624))</f>
        <v>0</v>
      </c>
      <c r="BX624">
        <f>IF(P624="",IF(O624="",IF(N624="",IF(M624="",IF(L624="",IF(K624="",IF(J624="",IF(I624="",H624,I624),J624),K624),L624),M624),N624),O624),P624)</f>
        <v>0</v>
      </c>
    </row>
    <row r="625" spans="1:76" ht="12.75" customHeight="1" x14ac:dyDescent="0.2">
      <c r="A625" s="348"/>
      <c r="B625" s="351"/>
      <c r="C625" s="345"/>
      <c r="D625" s="176" t="s">
        <v>42</v>
      </c>
      <c r="E625" s="252"/>
      <c r="F625" s="252"/>
      <c r="G625" s="252"/>
      <c r="H625" s="252"/>
      <c r="I625" s="252"/>
      <c r="J625" s="252"/>
      <c r="K625" s="252"/>
      <c r="L625" s="252"/>
      <c r="M625" s="175"/>
      <c r="N625" s="175"/>
      <c r="O625" s="175"/>
      <c r="P625" s="175"/>
      <c r="Q625" s="183"/>
      <c r="R625" s="35">
        <f>IF(R624&lt;15,0,IF(R624&lt;30,1,IF(R624&lt;45,2,3)))</f>
        <v>0</v>
      </c>
      <c r="S625" s="342"/>
      <c r="AY625" t="str">
        <f t="shared" ref="AY625:BJ625" si="1030">IF(AY626="","",COUNTIF($E626:$P626,AY626))</f>
        <v/>
      </c>
      <c r="AZ625" t="str">
        <f t="shared" si="1030"/>
        <v/>
      </c>
      <c r="BA625" t="str">
        <f t="shared" si="1030"/>
        <v/>
      </c>
      <c r="BB625" t="str">
        <f t="shared" si="1030"/>
        <v/>
      </c>
      <c r="BC625" t="str">
        <f t="shared" si="1030"/>
        <v/>
      </c>
      <c r="BD625" t="str">
        <f t="shared" si="1030"/>
        <v/>
      </c>
      <c r="BE625" t="str">
        <f t="shared" si="1030"/>
        <v/>
      </c>
      <c r="BF625" t="str">
        <f t="shared" si="1030"/>
        <v/>
      </c>
      <c r="BG625" t="str">
        <f t="shared" si="1030"/>
        <v/>
      </c>
      <c r="BH625" t="str">
        <f t="shared" si="1030"/>
        <v/>
      </c>
      <c r="BI625" t="str">
        <f t="shared" si="1030"/>
        <v/>
      </c>
      <c r="BJ625" t="str">
        <f t="shared" si="1030"/>
        <v/>
      </c>
      <c r="BK625" s="340"/>
      <c r="BL625" s="34">
        <f>IF($Q626=E626,IF(COUNTIF(E626:$P626,E626)&gt;$R625,E625,$Q625),E625)</f>
        <v>0</v>
      </c>
      <c r="BM625" s="34">
        <f>IF($Q626=F626,IF(COUNTIF(F626:$P626,F626)&gt;$R625,F625,$Q625),F625)</f>
        <v>0</v>
      </c>
      <c r="BN625" s="34">
        <f>IF($Q626=G626,IF(COUNTIF(G626:$P626,G626)&gt;$R625,G625,$Q625),G625)</f>
        <v>0</v>
      </c>
      <c r="BO625" s="34">
        <f>IF($Q626=H626,IF(COUNTIF(H626:$P626,H626)&gt;$R625,H625,$Q625),H625)</f>
        <v>0</v>
      </c>
      <c r="BP625" s="34">
        <f>IF($Q626=I626,IF(COUNTIF(I626:$P626,I626)&gt;$R625,I625,$Q625),I625)</f>
        <v>0</v>
      </c>
      <c r="BQ625" s="34">
        <f>IF($Q626=J626,IF(COUNTIF(J626:$P626,J626)&gt;$R625,J625,$Q625),J625)</f>
        <v>0</v>
      </c>
      <c r="BR625" s="34">
        <f>IF($Q626=K626,IF(COUNTIF(K626:$P626,K626)&gt;$R625,K625,$Q625),K625)</f>
        <v>0</v>
      </c>
      <c r="BS625" s="34">
        <f>IF($Q626=L626,IF(COUNTIF(L626:$P626,L626)&gt;$R625,L625,$Q625),L625)</f>
        <v>0</v>
      </c>
      <c r="BT625" s="34">
        <f>IF($Q626=M626,IF(COUNTIF(M626:$P626,M626)&gt;$R625,M625,$Q625),M625)</f>
        <v>0</v>
      </c>
      <c r="BU625" s="34">
        <f>IF($Q626=N626,IF(COUNTIF(N626:$P626,N626)&gt;$R625,N625,$Q625),N625)</f>
        <v>0</v>
      </c>
      <c r="BV625" s="34">
        <f>IF($Q626=O626,IF(COUNTIF(O626:$P626,O626)&gt;$R625,O625,$Q625),O625)</f>
        <v>0</v>
      </c>
      <c r="BW625" s="34">
        <f>IF($Q626=P626,IF(COUNTIF(P626:$P626,P626)&gt;$R625,P625,$Q625),P625)</f>
        <v>0</v>
      </c>
      <c r="BX625" t="str">
        <f>IF(BX624="",IF(G624="",IF(F624="",E624,F624),G624),"")</f>
        <v/>
      </c>
    </row>
    <row r="626" spans="1:76" ht="12.75" customHeight="1" x14ac:dyDescent="0.2">
      <c r="A626" s="349"/>
      <c r="B626" s="352"/>
      <c r="C626" s="346"/>
      <c r="D626" s="177" t="s">
        <v>44</v>
      </c>
      <c r="E626" s="252" t="str">
        <f t="shared" ref="E626:P626" si="1031">IF(E624&gt;0,1,"")</f>
        <v/>
      </c>
      <c r="F626" s="252" t="str">
        <f t="shared" si="1031"/>
        <v/>
      </c>
      <c r="G626" s="252" t="str">
        <f t="shared" si="1031"/>
        <v/>
      </c>
      <c r="H626" s="252" t="str">
        <f t="shared" si="1031"/>
        <v/>
      </c>
      <c r="I626" s="252" t="str">
        <f t="shared" si="1031"/>
        <v/>
      </c>
      <c r="J626" s="252" t="str">
        <f t="shared" si="1031"/>
        <v/>
      </c>
      <c r="K626" s="252" t="str">
        <f t="shared" si="1031"/>
        <v/>
      </c>
      <c r="L626" s="252" t="str">
        <f t="shared" si="1031"/>
        <v/>
      </c>
      <c r="M626" s="175" t="str">
        <f t="shared" si="1031"/>
        <v/>
      </c>
      <c r="N626" s="175" t="str">
        <f t="shared" si="1031"/>
        <v/>
      </c>
      <c r="O626" s="175" t="str">
        <f t="shared" si="1031"/>
        <v/>
      </c>
      <c r="P626" s="175" t="str">
        <f t="shared" si="1031"/>
        <v/>
      </c>
      <c r="Q626" s="184" t="str">
        <f>IF(BK624="","",BK624)</f>
        <v/>
      </c>
      <c r="R626" s="38" t="str">
        <f>IF(BK624="","",BK624)</f>
        <v/>
      </c>
      <c r="S626" s="343"/>
      <c r="AY626" t="str">
        <f>IF(E626="","",E626)</f>
        <v/>
      </c>
      <c r="AZ626" t="str">
        <f>IF(OR(E626=F626,COUNTIF($AY626:AY626,F626)&gt;0),"",F626)</f>
        <v/>
      </c>
      <c r="BA626" t="str">
        <f>IF(OR(F626=G626,COUNTIF($AY626:AZ626,G626)&gt;0),"",G626)</f>
        <v/>
      </c>
      <c r="BB626" t="str">
        <f>IF(OR(G626=H626,COUNTIF($AY626:BA626,H626)&gt;0),"",H626)</f>
        <v/>
      </c>
      <c r="BC626" t="str">
        <f>IF(OR(H626=I626,COUNTIF($AY626:BB626,I626)&gt;0),"",I626)</f>
        <v/>
      </c>
      <c r="BD626" t="str">
        <f>IF(OR(I626=J626,COUNTIF($AY626:BC626,J626)&gt;0),"",J626)</f>
        <v/>
      </c>
      <c r="BE626" t="str">
        <f>IF(OR(J626=K626,COUNTIF($AY626:BD626,K626)&gt;0),"",K626)</f>
        <v/>
      </c>
      <c r="BF626" t="str">
        <f>IF(OR(K626=L626,COUNTIF($AY626:BE626,L626)&gt;0),"",L626)</f>
        <v/>
      </c>
      <c r="BG626" t="str">
        <f>IF(OR(L626=M626,COUNTIF($AY626:BF626,M626)&gt;0),"",M626)</f>
        <v/>
      </c>
      <c r="BH626" t="str">
        <f>IF(OR(M626=N626,COUNTIF($AY626:BG626,N626)&gt;0),"",N626)</f>
        <v/>
      </c>
      <c r="BI626" t="str">
        <f>IF(OR(N626=O626,COUNTIF($AY626:BH626,O626)&gt;0),"",O626)</f>
        <v/>
      </c>
      <c r="BJ626" t="str">
        <f>IF(OR(O626=P626,COUNTIF($AY626:BI626,P626)&gt;0),"",P626)</f>
        <v/>
      </c>
      <c r="BK626" s="340"/>
      <c r="BL626" s="34" t="str">
        <f>IF($Q626=E626,IF(COUNTIF(E626:$P626,E626)&gt;$R625,E626,$Q626),E626)</f>
        <v/>
      </c>
      <c r="BM626" s="34" t="str">
        <f>IF($Q626=F626,IF(COUNTIF(F626:$P626,F626)&gt;$R625,F626,$Q626),F626)</f>
        <v/>
      </c>
      <c r="BN626" s="34" t="str">
        <f>IF($Q626=G626,IF(COUNTIF(G626:$P626,G626)&gt;$R625,G626,$Q626),G626)</f>
        <v/>
      </c>
      <c r="BO626" s="34" t="str">
        <f>IF($Q626=H626,IF(COUNTIF(H626:$P626,H626)&gt;$R625,H626,$Q626),H626)</f>
        <v/>
      </c>
      <c r="BP626" s="34" t="str">
        <f>IF($Q626=I626,IF(COUNTIF(I626:$P626,I626)&gt;$R625,I626,$Q626),I626)</f>
        <v/>
      </c>
      <c r="BQ626" s="34" t="str">
        <f>IF($Q626=J626,IF(COUNTIF(J626:$P626,J626)&gt;$R625,J626,$Q626),J626)</f>
        <v/>
      </c>
      <c r="BR626" s="34" t="str">
        <f>IF($Q626=K626,IF(COUNTIF(K626:$P626,K626)&gt;$R625,K626,$Q626),K626)</f>
        <v/>
      </c>
      <c r="BS626" s="34" t="str">
        <f>IF($Q626=L626,IF(COUNTIF(L626:$P626,L626)&gt;$R625,L626,$Q626),L626)</f>
        <v/>
      </c>
      <c r="BT626" s="34" t="str">
        <f>IF($Q626=M626,IF(COUNTIF(M626:$P626,M626)&gt;$R625,M626,$Q626),M626)</f>
        <v/>
      </c>
      <c r="BU626" s="34" t="str">
        <f>IF($Q626=N626,IF(COUNTIF(N626:$P626,N626)&gt;$R625,N626,$Q626),N626)</f>
        <v/>
      </c>
      <c r="BV626" s="34" t="str">
        <f>IF($Q626=O626,IF(COUNTIF(O626:$P626,O626)&gt;$R625,O626,$Q626),O626)</f>
        <v/>
      </c>
      <c r="BW626" s="34" t="str">
        <f>IF($Q626=P626,IF(COUNTIF(P626:$P626,P626)&gt;$R625,P626,$Q626),P626)</f>
        <v/>
      </c>
      <c r="BX626" t="str">
        <f>IF(BX624&gt;0,BX624,BX625)</f>
        <v/>
      </c>
    </row>
    <row r="627" spans="1:76" ht="12.75" customHeight="1" x14ac:dyDescent="0.2">
      <c r="A627" s="347">
        <v>209</v>
      </c>
      <c r="B627" s="350"/>
      <c r="C627" s="344"/>
      <c r="D627" s="176" t="s">
        <v>38</v>
      </c>
      <c r="E627" s="252"/>
      <c r="F627" s="252"/>
      <c r="G627" s="252"/>
      <c r="H627" s="252"/>
      <c r="I627" s="252"/>
      <c r="J627" s="252"/>
      <c r="K627" s="252"/>
      <c r="L627" s="252"/>
      <c r="M627" s="175"/>
      <c r="N627" s="175"/>
      <c r="O627" s="175"/>
      <c r="P627" s="175"/>
      <c r="Q627" s="183" t="str">
        <f>IF(BK627="","",BX629)</f>
        <v/>
      </c>
      <c r="R627" s="172"/>
      <c r="S627" s="341" t="str">
        <f>IF((COUNTBLANK(E627:Q627)+COUNTBLANK(E628:Q628)+COUNTBLANK(E629:Q629))/3=COUNTBLANK(E627:Q627),"","Bitte alle drei Zeilen ausfüllen")</f>
        <v/>
      </c>
      <c r="W627">
        <f t="shared" ref="W627:AH627" si="1032">IF(E627=4.5,E628,0)</f>
        <v>0</v>
      </c>
      <c r="X627">
        <f t="shared" si="1032"/>
        <v>0</v>
      </c>
      <c r="Y627">
        <f t="shared" si="1032"/>
        <v>0</v>
      </c>
      <c r="Z627">
        <f t="shared" si="1032"/>
        <v>0</v>
      </c>
      <c r="AA627">
        <f t="shared" si="1032"/>
        <v>0</v>
      </c>
      <c r="AB627">
        <f t="shared" si="1032"/>
        <v>0</v>
      </c>
      <c r="AC627">
        <f t="shared" si="1032"/>
        <v>0</v>
      </c>
      <c r="AD627">
        <f t="shared" si="1032"/>
        <v>0</v>
      </c>
      <c r="AE627">
        <f t="shared" si="1032"/>
        <v>0</v>
      </c>
      <c r="AF627">
        <f t="shared" si="1032"/>
        <v>0</v>
      </c>
      <c r="AG627">
        <f t="shared" si="1032"/>
        <v>0</v>
      </c>
      <c r="AH627">
        <f t="shared" si="1032"/>
        <v>0</v>
      </c>
      <c r="AJ627">
        <f t="shared" ref="AJ627:AU627" si="1033">IF(E627=4.5,1,0)</f>
        <v>0</v>
      </c>
      <c r="AK627">
        <f t="shared" si="1033"/>
        <v>0</v>
      </c>
      <c r="AL627">
        <f t="shared" si="1033"/>
        <v>0</v>
      </c>
      <c r="AM627">
        <f t="shared" si="1033"/>
        <v>0</v>
      </c>
      <c r="AN627">
        <f t="shared" si="1033"/>
        <v>0</v>
      </c>
      <c r="AO627">
        <f t="shared" si="1033"/>
        <v>0</v>
      </c>
      <c r="AP627">
        <f t="shared" si="1033"/>
        <v>0</v>
      </c>
      <c r="AQ627">
        <f t="shared" si="1033"/>
        <v>0</v>
      </c>
      <c r="AR627">
        <f t="shared" si="1033"/>
        <v>0</v>
      </c>
      <c r="AS627">
        <f t="shared" si="1033"/>
        <v>0</v>
      </c>
      <c r="AT627">
        <f t="shared" si="1033"/>
        <v>0</v>
      </c>
      <c r="AU627">
        <f t="shared" si="1033"/>
        <v>0</v>
      </c>
      <c r="BK627" s="340" t="str">
        <f>IF(ISNA(HLOOKUP(MAX($AY628:$BJ628),$AY628:$BJ629,2,FALSE)),"",IF(R628&gt;0,IF(COUNTIF($AY628:$BJ628,MAX($AY628:$BJ628))&gt;1,HLOOKUP(MAX($AY628:$BJ628),$AY628:$BJ629,2),HLOOKUP(MAX($AY628:$BJ628),$AY628:$BJ629,2,FALSE)),""))</f>
        <v/>
      </c>
      <c r="BL627" s="34">
        <f>IF(E629="",0,IF($Q629=E629,IF(COUNTIF(E629:$P629,E629)&gt;$R628,E627,$Q627),E627))</f>
        <v>0</v>
      </c>
      <c r="BM627" s="34">
        <f>IF(F629="",0,IF($Q629=F629,IF(COUNTIF(F629:$P629,F629)&gt;$R628,F627,$Q627),F627))</f>
        <v>0</v>
      </c>
      <c r="BN627" s="34">
        <f>IF(G629="",0,IF($Q629=G629,IF(COUNTIF(G629:$P629,G629)&gt;$R628,G627,$Q627),G627))</f>
        <v>0</v>
      </c>
      <c r="BO627" s="34">
        <f>IF(H629="",0,IF($Q629=H629,IF(COUNTIF(H629:$P629,H629)&gt;$R628,H627,$Q627),H627))</f>
        <v>0</v>
      </c>
      <c r="BP627" s="34">
        <f>IF(I629="",0,IF($Q629=I629,IF(COUNTIF(I629:$P629,I629)&gt;$R628,I627,$Q627),I627))</f>
        <v>0</v>
      </c>
      <c r="BQ627" s="34">
        <f>IF(J629="",0,IF($Q629=J629,IF(COUNTIF(J629:$P629,J629)&gt;$R628,J627,$Q627),J627))</f>
        <v>0</v>
      </c>
      <c r="BR627" s="34">
        <f>IF(K629="",0,IF($Q629=K629,IF(COUNTIF(K629:$P629,K629)&gt;$R628,K627,$Q627),K627))</f>
        <v>0</v>
      </c>
      <c r="BS627" s="34">
        <f>IF(L629="",0,IF($Q629=L629,IF(COUNTIF(L629:$P629,L629)&gt;$R628,L627,$Q627),L627))</f>
        <v>0</v>
      </c>
      <c r="BT627" s="34">
        <f>IF(M629="",0,IF($Q629=M629,IF(COUNTIF(M629:$P629,M629)&gt;$R628,M627,$Q627),M627))</f>
        <v>0</v>
      </c>
      <c r="BU627" s="34">
        <f>IF(N629="",0,IF($Q629=N629,IF(COUNTIF(N629:$P629,N629)&gt;$R628,N627,$Q627),N627))</f>
        <v>0</v>
      </c>
      <c r="BV627" s="34">
        <f>IF(O629="",0,IF($Q629=O629,IF(COUNTIF(O629:$P629,O629)&gt;$R628,O627,$Q627),O627))</f>
        <v>0</v>
      </c>
      <c r="BW627" s="34">
        <f>IF(P629="",0,IF($Q629=P629,IF(COUNTIF(P629:$P629,P629)&gt;$R628,P627,$Q627),P627))</f>
        <v>0</v>
      </c>
      <c r="BX627">
        <f>IF(P627="",IF(O627="",IF(N627="",IF(M627="",IF(L627="",IF(K627="",IF(J627="",IF(I627="",H627,I627),J627),K627),L627),M627),N627),O627),P627)</f>
        <v>0</v>
      </c>
    </row>
    <row r="628" spans="1:76" ht="12.75" customHeight="1" x14ac:dyDescent="0.2">
      <c r="A628" s="348"/>
      <c r="B628" s="351"/>
      <c r="C628" s="345"/>
      <c r="D628" s="176" t="s">
        <v>42</v>
      </c>
      <c r="E628" s="252"/>
      <c r="F628" s="252"/>
      <c r="G628" s="252"/>
      <c r="H628" s="252"/>
      <c r="I628" s="252"/>
      <c r="J628" s="252"/>
      <c r="K628" s="252"/>
      <c r="L628" s="252"/>
      <c r="M628" s="175"/>
      <c r="N628" s="175"/>
      <c r="O628" s="175"/>
      <c r="P628" s="175"/>
      <c r="Q628" s="183"/>
      <c r="R628" s="35">
        <f>IF(R627&lt;15,0,IF(R627&lt;30,1,IF(R627&lt;45,2,3)))</f>
        <v>0</v>
      </c>
      <c r="S628" s="342"/>
      <c r="AY628" t="str">
        <f t="shared" ref="AY628:BJ628" si="1034">IF(AY629="","",COUNTIF($E629:$P629,AY629))</f>
        <v/>
      </c>
      <c r="AZ628" t="str">
        <f t="shared" si="1034"/>
        <v/>
      </c>
      <c r="BA628" t="str">
        <f t="shared" si="1034"/>
        <v/>
      </c>
      <c r="BB628" t="str">
        <f t="shared" si="1034"/>
        <v/>
      </c>
      <c r="BC628" t="str">
        <f t="shared" si="1034"/>
        <v/>
      </c>
      <c r="BD628" t="str">
        <f t="shared" si="1034"/>
        <v/>
      </c>
      <c r="BE628" t="str">
        <f t="shared" si="1034"/>
        <v/>
      </c>
      <c r="BF628" t="str">
        <f t="shared" si="1034"/>
        <v/>
      </c>
      <c r="BG628" t="str">
        <f t="shared" si="1034"/>
        <v/>
      </c>
      <c r="BH628" t="str">
        <f t="shared" si="1034"/>
        <v/>
      </c>
      <c r="BI628" t="str">
        <f t="shared" si="1034"/>
        <v/>
      </c>
      <c r="BJ628" t="str">
        <f t="shared" si="1034"/>
        <v/>
      </c>
      <c r="BK628" s="340"/>
      <c r="BL628" s="34">
        <f>IF($Q629=E629,IF(COUNTIF(E629:$P629,E629)&gt;$R628,E628,$Q628),E628)</f>
        <v>0</v>
      </c>
      <c r="BM628" s="34">
        <f>IF($Q629=F629,IF(COUNTIF(F629:$P629,F629)&gt;$R628,F628,$Q628),F628)</f>
        <v>0</v>
      </c>
      <c r="BN628" s="34">
        <f>IF($Q629=G629,IF(COUNTIF(G629:$P629,G629)&gt;$R628,G628,$Q628),G628)</f>
        <v>0</v>
      </c>
      <c r="BO628" s="34">
        <f>IF($Q629=H629,IF(COUNTIF(H629:$P629,H629)&gt;$R628,H628,$Q628),H628)</f>
        <v>0</v>
      </c>
      <c r="BP628" s="34">
        <f>IF($Q629=I629,IF(COUNTIF(I629:$P629,I629)&gt;$R628,I628,$Q628),I628)</f>
        <v>0</v>
      </c>
      <c r="BQ628" s="34">
        <f>IF($Q629=J629,IF(COUNTIF(J629:$P629,J629)&gt;$R628,J628,$Q628),J628)</f>
        <v>0</v>
      </c>
      <c r="BR628" s="34">
        <f>IF($Q629=K629,IF(COUNTIF(K629:$P629,K629)&gt;$R628,K628,$Q628),K628)</f>
        <v>0</v>
      </c>
      <c r="BS628" s="34">
        <f>IF($Q629=L629,IF(COUNTIF(L629:$P629,L629)&gt;$R628,L628,$Q628),L628)</f>
        <v>0</v>
      </c>
      <c r="BT628" s="34">
        <f>IF($Q629=M629,IF(COUNTIF(M629:$P629,M629)&gt;$R628,M628,$Q628),M628)</f>
        <v>0</v>
      </c>
      <c r="BU628" s="34">
        <f>IF($Q629=N629,IF(COUNTIF(N629:$P629,N629)&gt;$R628,N628,$Q628),N628)</f>
        <v>0</v>
      </c>
      <c r="BV628" s="34">
        <f>IF($Q629=O629,IF(COUNTIF(O629:$P629,O629)&gt;$R628,O628,$Q628),O628)</f>
        <v>0</v>
      </c>
      <c r="BW628" s="34">
        <f>IF($Q629=P629,IF(COUNTIF(P629:$P629,P629)&gt;$R628,P628,$Q628),P628)</f>
        <v>0</v>
      </c>
      <c r="BX628" t="str">
        <f>IF(BX627="",IF(G627="",IF(F627="",E627,F627),G627),"")</f>
        <v/>
      </c>
    </row>
    <row r="629" spans="1:76" ht="12.75" customHeight="1" x14ac:dyDescent="0.2">
      <c r="A629" s="349"/>
      <c r="B629" s="352"/>
      <c r="C629" s="346"/>
      <c r="D629" s="177" t="s">
        <v>44</v>
      </c>
      <c r="E629" s="252" t="str">
        <f t="shared" ref="E629:P629" si="1035">IF(E627&gt;0,1,"")</f>
        <v/>
      </c>
      <c r="F629" s="252" t="str">
        <f t="shared" si="1035"/>
        <v/>
      </c>
      <c r="G629" s="252" t="str">
        <f t="shared" si="1035"/>
        <v/>
      </c>
      <c r="H629" s="252" t="str">
        <f t="shared" si="1035"/>
        <v/>
      </c>
      <c r="I629" s="252" t="str">
        <f t="shared" si="1035"/>
        <v/>
      </c>
      <c r="J629" s="252" t="str">
        <f t="shared" si="1035"/>
        <v/>
      </c>
      <c r="K629" s="252" t="str">
        <f t="shared" si="1035"/>
        <v/>
      </c>
      <c r="L629" s="252" t="str">
        <f t="shared" si="1035"/>
        <v/>
      </c>
      <c r="M629" s="175" t="str">
        <f t="shared" si="1035"/>
        <v/>
      </c>
      <c r="N629" s="175" t="str">
        <f t="shared" si="1035"/>
        <v/>
      </c>
      <c r="O629" s="175" t="str">
        <f t="shared" si="1035"/>
        <v/>
      </c>
      <c r="P629" s="175" t="str">
        <f t="shared" si="1035"/>
        <v/>
      </c>
      <c r="Q629" s="184" t="str">
        <f>IF(BK627="","",BK627)</f>
        <v/>
      </c>
      <c r="R629" s="38" t="str">
        <f>IF(BK627="","",BK627)</f>
        <v/>
      </c>
      <c r="S629" s="343"/>
      <c r="AY629" t="str">
        <f>IF(E629="","",E629)</f>
        <v/>
      </c>
      <c r="AZ629" t="str">
        <f>IF(OR(E629=F629,COUNTIF($AY629:AY629,F629)&gt;0),"",F629)</f>
        <v/>
      </c>
      <c r="BA629" t="str">
        <f>IF(OR(F629=G629,COUNTIF($AY629:AZ629,G629)&gt;0),"",G629)</f>
        <v/>
      </c>
      <c r="BB629" t="str">
        <f>IF(OR(G629=H629,COUNTIF($AY629:BA629,H629)&gt;0),"",H629)</f>
        <v/>
      </c>
      <c r="BC629" t="str">
        <f>IF(OR(H629=I629,COUNTIF($AY629:BB629,I629)&gt;0),"",I629)</f>
        <v/>
      </c>
      <c r="BD629" t="str">
        <f>IF(OR(I629=J629,COUNTIF($AY629:BC629,J629)&gt;0),"",J629)</f>
        <v/>
      </c>
      <c r="BE629" t="str">
        <f>IF(OR(J629=K629,COUNTIF($AY629:BD629,K629)&gt;0),"",K629)</f>
        <v/>
      </c>
      <c r="BF629" t="str">
        <f>IF(OR(K629=L629,COUNTIF($AY629:BE629,L629)&gt;0),"",L629)</f>
        <v/>
      </c>
      <c r="BG629" t="str">
        <f>IF(OR(L629=M629,COUNTIF($AY629:BF629,M629)&gt;0),"",M629)</f>
        <v/>
      </c>
      <c r="BH629" t="str">
        <f>IF(OR(M629=N629,COUNTIF($AY629:BG629,N629)&gt;0),"",N629)</f>
        <v/>
      </c>
      <c r="BI629" t="str">
        <f>IF(OR(N629=O629,COUNTIF($AY629:BH629,O629)&gt;0),"",O629)</f>
        <v/>
      </c>
      <c r="BJ629" t="str">
        <f>IF(OR(O629=P629,COUNTIF($AY629:BI629,P629)&gt;0),"",P629)</f>
        <v/>
      </c>
      <c r="BK629" s="340"/>
      <c r="BL629" s="34" t="str">
        <f>IF($Q629=E629,IF(COUNTIF(E629:$P629,E629)&gt;$R628,E629,$Q629),E629)</f>
        <v/>
      </c>
      <c r="BM629" s="34" t="str">
        <f>IF($Q629=F629,IF(COUNTIF(F629:$P629,F629)&gt;$R628,F629,$Q629),F629)</f>
        <v/>
      </c>
      <c r="BN629" s="34" t="str">
        <f>IF($Q629=G629,IF(COUNTIF(G629:$P629,G629)&gt;$R628,G629,$Q629),G629)</f>
        <v/>
      </c>
      <c r="BO629" s="34" t="str">
        <f>IF($Q629=H629,IF(COUNTIF(H629:$P629,H629)&gt;$R628,H629,$Q629),H629)</f>
        <v/>
      </c>
      <c r="BP629" s="34" t="str">
        <f>IF($Q629=I629,IF(COUNTIF(I629:$P629,I629)&gt;$R628,I629,$Q629),I629)</f>
        <v/>
      </c>
      <c r="BQ629" s="34" t="str">
        <f>IF($Q629=J629,IF(COUNTIF(J629:$P629,J629)&gt;$R628,J629,$Q629),J629)</f>
        <v/>
      </c>
      <c r="BR629" s="34" t="str">
        <f>IF($Q629=K629,IF(COUNTIF(K629:$P629,K629)&gt;$R628,K629,$Q629),K629)</f>
        <v/>
      </c>
      <c r="BS629" s="34" t="str">
        <f>IF($Q629=L629,IF(COUNTIF(L629:$P629,L629)&gt;$R628,L629,$Q629),L629)</f>
        <v/>
      </c>
      <c r="BT629" s="34" t="str">
        <f>IF($Q629=M629,IF(COUNTIF(M629:$P629,M629)&gt;$R628,M629,$Q629),M629)</f>
        <v/>
      </c>
      <c r="BU629" s="34" t="str">
        <f>IF($Q629=N629,IF(COUNTIF(N629:$P629,N629)&gt;$R628,N629,$Q629),N629)</f>
        <v/>
      </c>
      <c r="BV629" s="34" t="str">
        <f>IF($Q629=O629,IF(COUNTIF(O629:$P629,O629)&gt;$R628,O629,$Q629),O629)</f>
        <v/>
      </c>
      <c r="BW629" s="34" t="str">
        <f>IF($Q629=P629,IF(COUNTIF(P629:$P629,P629)&gt;$R628,P629,$Q629),P629)</f>
        <v/>
      </c>
      <c r="BX629" t="str">
        <f>IF(BX627&gt;0,BX627,BX628)</f>
        <v/>
      </c>
    </row>
    <row r="630" spans="1:76" ht="12.75" customHeight="1" x14ac:dyDescent="0.2">
      <c r="A630" s="347">
        <v>210</v>
      </c>
      <c r="B630" s="350"/>
      <c r="C630" s="344"/>
      <c r="D630" s="176" t="s">
        <v>38</v>
      </c>
      <c r="E630" s="252"/>
      <c r="F630" s="252"/>
      <c r="G630" s="252"/>
      <c r="H630" s="252"/>
      <c r="I630" s="252"/>
      <c r="J630" s="252"/>
      <c r="K630" s="252"/>
      <c r="L630" s="252"/>
      <c r="M630" s="175"/>
      <c r="N630" s="175"/>
      <c r="O630" s="175"/>
      <c r="P630" s="175"/>
      <c r="Q630" s="183" t="str">
        <f>IF(BK630="","",BX632)</f>
        <v/>
      </c>
      <c r="R630" s="172"/>
      <c r="S630" s="341" t="str">
        <f>IF((COUNTBLANK(E630:Q630)+COUNTBLANK(E631:Q631)+COUNTBLANK(E632:Q632))/3=COUNTBLANK(E630:Q630),"","Bitte alle drei Zeilen ausfüllen")</f>
        <v/>
      </c>
      <c r="W630">
        <f t="shared" ref="W630:AH630" si="1036">IF(E630=4.5,E631,0)</f>
        <v>0</v>
      </c>
      <c r="X630">
        <f t="shared" si="1036"/>
        <v>0</v>
      </c>
      <c r="Y630">
        <f t="shared" si="1036"/>
        <v>0</v>
      </c>
      <c r="Z630">
        <f t="shared" si="1036"/>
        <v>0</v>
      </c>
      <c r="AA630">
        <f t="shared" si="1036"/>
        <v>0</v>
      </c>
      <c r="AB630">
        <f t="shared" si="1036"/>
        <v>0</v>
      </c>
      <c r="AC630">
        <f t="shared" si="1036"/>
        <v>0</v>
      </c>
      <c r="AD630">
        <f t="shared" si="1036"/>
        <v>0</v>
      </c>
      <c r="AE630">
        <f t="shared" si="1036"/>
        <v>0</v>
      </c>
      <c r="AF630">
        <f t="shared" si="1036"/>
        <v>0</v>
      </c>
      <c r="AG630">
        <f t="shared" si="1036"/>
        <v>0</v>
      </c>
      <c r="AH630">
        <f t="shared" si="1036"/>
        <v>0</v>
      </c>
      <c r="AJ630">
        <f t="shared" ref="AJ630:AU630" si="1037">IF(E630=4.5,1,0)</f>
        <v>0</v>
      </c>
      <c r="AK630">
        <f t="shared" si="1037"/>
        <v>0</v>
      </c>
      <c r="AL630">
        <f t="shared" si="1037"/>
        <v>0</v>
      </c>
      <c r="AM630">
        <f t="shared" si="1037"/>
        <v>0</v>
      </c>
      <c r="AN630">
        <f t="shared" si="1037"/>
        <v>0</v>
      </c>
      <c r="AO630">
        <f t="shared" si="1037"/>
        <v>0</v>
      </c>
      <c r="AP630">
        <f t="shared" si="1037"/>
        <v>0</v>
      </c>
      <c r="AQ630">
        <f t="shared" si="1037"/>
        <v>0</v>
      </c>
      <c r="AR630">
        <f t="shared" si="1037"/>
        <v>0</v>
      </c>
      <c r="AS630">
        <f t="shared" si="1037"/>
        <v>0</v>
      </c>
      <c r="AT630">
        <f t="shared" si="1037"/>
        <v>0</v>
      </c>
      <c r="AU630">
        <f t="shared" si="1037"/>
        <v>0</v>
      </c>
      <c r="BK630" s="340" t="str">
        <f>IF(ISNA(HLOOKUP(MAX($AY631:$BJ631),$AY631:$BJ632,2,FALSE)),"",IF(R631&gt;0,IF(COUNTIF($AY631:$BJ631,MAX($AY631:$BJ631))&gt;1,HLOOKUP(MAX($AY631:$BJ631),$AY631:$BJ632,2),HLOOKUP(MAX($AY631:$BJ631),$AY631:$BJ632,2,FALSE)),""))</f>
        <v/>
      </c>
      <c r="BL630" s="34">
        <f>IF(E632="",0,IF($Q632=E632,IF(COUNTIF(E632:$P632,E632)&gt;$R631,E630,$Q630),E630))</f>
        <v>0</v>
      </c>
      <c r="BM630" s="34">
        <f>IF(F632="",0,IF($Q632=F632,IF(COUNTIF(F632:$P632,F632)&gt;$R631,F630,$Q630),F630))</f>
        <v>0</v>
      </c>
      <c r="BN630" s="34">
        <f>IF(G632="",0,IF($Q632=G632,IF(COUNTIF(G632:$P632,G632)&gt;$R631,G630,$Q630),G630))</f>
        <v>0</v>
      </c>
      <c r="BO630" s="34">
        <f>IF(H632="",0,IF($Q632=H632,IF(COUNTIF(H632:$P632,H632)&gt;$R631,H630,$Q630),H630))</f>
        <v>0</v>
      </c>
      <c r="BP630" s="34">
        <f>IF(I632="",0,IF($Q632=I632,IF(COUNTIF(I632:$P632,I632)&gt;$R631,I630,$Q630),I630))</f>
        <v>0</v>
      </c>
      <c r="BQ630" s="34">
        <f>IF(J632="",0,IF($Q632=J632,IF(COUNTIF(J632:$P632,J632)&gt;$R631,J630,$Q630),J630))</f>
        <v>0</v>
      </c>
      <c r="BR630" s="34">
        <f>IF(K632="",0,IF($Q632=K632,IF(COUNTIF(K632:$P632,K632)&gt;$R631,K630,$Q630),K630))</f>
        <v>0</v>
      </c>
      <c r="BS630" s="34">
        <f>IF(L632="",0,IF($Q632=L632,IF(COUNTIF(L632:$P632,L632)&gt;$R631,L630,$Q630),L630))</f>
        <v>0</v>
      </c>
      <c r="BT630" s="34">
        <f>IF(M632="",0,IF($Q632=M632,IF(COUNTIF(M632:$P632,M632)&gt;$R631,M630,$Q630),M630))</f>
        <v>0</v>
      </c>
      <c r="BU630" s="34">
        <f>IF(N632="",0,IF($Q632=N632,IF(COUNTIF(N632:$P632,N632)&gt;$R631,N630,$Q630),N630))</f>
        <v>0</v>
      </c>
      <c r="BV630" s="34">
        <f>IF(O632="",0,IF($Q632=O632,IF(COUNTIF(O632:$P632,O632)&gt;$R631,O630,$Q630),O630))</f>
        <v>0</v>
      </c>
      <c r="BW630" s="34">
        <f>IF(P632="",0,IF($Q632=P632,IF(COUNTIF(P632:$P632,P632)&gt;$R631,P630,$Q630),P630))</f>
        <v>0</v>
      </c>
      <c r="BX630">
        <f>IF(P630="",IF(O630="",IF(N630="",IF(M630="",IF(L630="",IF(K630="",IF(J630="",IF(I630="",H630,I630),J630),K630),L630),M630),N630),O630),P630)</f>
        <v>0</v>
      </c>
    </row>
    <row r="631" spans="1:76" ht="12.75" customHeight="1" x14ac:dyDescent="0.2">
      <c r="A631" s="348"/>
      <c r="B631" s="351"/>
      <c r="C631" s="345"/>
      <c r="D631" s="176" t="s">
        <v>42</v>
      </c>
      <c r="E631" s="252"/>
      <c r="F631" s="252"/>
      <c r="G631" s="252"/>
      <c r="H631" s="252"/>
      <c r="I631" s="252"/>
      <c r="J631" s="252"/>
      <c r="K631" s="252"/>
      <c r="L631" s="252"/>
      <c r="M631" s="175"/>
      <c r="N631" s="175"/>
      <c r="O631" s="175"/>
      <c r="P631" s="175"/>
      <c r="Q631" s="183"/>
      <c r="R631" s="35">
        <f>IF(R630&lt;15,0,IF(R630&lt;30,1,IF(R630&lt;45,2,3)))</f>
        <v>0</v>
      </c>
      <c r="S631" s="342"/>
      <c r="AY631" t="str">
        <f t="shared" ref="AY631:BJ631" si="1038">IF(AY632="","",COUNTIF($E632:$P632,AY632))</f>
        <v/>
      </c>
      <c r="AZ631" t="str">
        <f t="shared" si="1038"/>
        <v/>
      </c>
      <c r="BA631" t="str">
        <f t="shared" si="1038"/>
        <v/>
      </c>
      <c r="BB631" t="str">
        <f t="shared" si="1038"/>
        <v/>
      </c>
      <c r="BC631" t="str">
        <f t="shared" si="1038"/>
        <v/>
      </c>
      <c r="BD631" t="str">
        <f t="shared" si="1038"/>
        <v/>
      </c>
      <c r="BE631" t="str">
        <f t="shared" si="1038"/>
        <v/>
      </c>
      <c r="BF631" t="str">
        <f t="shared" si="1038"/>
        <v/>
      </c>
      <c r="BG631" t="str">
        <f t="shared" si="1038"/>
        <v/>
      </c>
      <c r="BH631" t="str">
        <f t="shared" si="1038"/>
        <v/>
      </c>
      <c r="BI631" t="str">
        <f t="shared" si="1038"/>
        <v/>
      </c>
      <c r="BJ631" t="str">
        <f t="shared" si="1038"/>
        <v/>
      </c>
      <c r="BK631" s="340"/>
      <c r="BL631" s="34">
        <f>IF($Q632=E632,IF(COUNTIF(E632:$P632,E632)&gt;$R631,E631,$Q631),E631)</f>
        <v>0</v>
      </c>
      <c r="BM631" s="34">
        <f>IF($Q632=F632,IF(COUNTIF(F632:$P632,F632)&gt;$R631,F631,$Q631),F631)</f>
        <v>0</v>
      </c>
      <c r="BN631" s="34">
        <f>IF($Q632=G632,IF(COUNTIF(G632:$P632,G632)&gt;$R631,G631,$Q631),G631)</f>
        <v>0</v>
      </c>
      <c r="BO631" s="34">
        <f>IF($Q632=H632,IF(COUNTIF(H632:$P632,H632)&gt;$R631,H631,$Q631),H631)</f>
        <v>0</v>
      </c>
      <c r="BP631" s="34">
        <f>IF($Q632=I632,IF(COUNTIF(I632:$P632,I632)&gt;$R631,I631,$Q631),I631)</f>
        <v>0</v>
      </c>
      <c r="BQ631" s="34">
        <f>IF($Q632=J632,IF(COUNTIF(J632:$P632,J632)&gt;$R631,J631,$Q631),J631)</f>
        <v>0</v>
      </c>
      <c r="BR631" s="34">
        <f>IF($Q632=K632,IF(COUNTIF(K632:$P632,K632)&gt;$R631,K631,$Q631),K631)</f>
        <v>0</v>
      </c>
      <c r="BS631" s="34">
        <f>IF($Q632=L632,IF(COUNTIF(L632:$P632,L632)&gt;$R631,L631,$Q631),L631)</f>
        <v>0</v>
      </c>
      <c r="BT631" s="34">
        <f>IF($Q632=M632,IF(COUNTIF(M632:$P632,M632)&gt;$R631,M631,$Q631),M631)</f>
        <v>0</v>
      </c>
      <c r="BU631" s="34">
        <f>IF($Q632=N632,IF(COUNTIF(N632:$P632,N632)&gt;$R631,N631,$Q631),N631)</f>
        <v>0</v>
      </c>
      <c r="BV631" s="34">
        <f>IF($Q632=O632,IF(COUNTIF(O632:$P632,O632)&gt;$R631,O631,$Q631),O631)</f>
        <v>0</v>
      </c>
      <c r="BW631" s="34">
        <f>IF($Q632=P632,IF(COUNTIF(P632:$P632,P632)&gt;$R631,P631,$Q631),P631)</f>
        <v>0</v>
      </c>
      <c r="BX631" t="str">
        <f>IF(BX630="",IF(G630="",IF(F630="",E630,F630),G630),"")</f>
        <v/>
      </c>
    </row>
    <row r="632" spans="1:76" ht="12.75" customHeight="1" x14ac:dyDescent="0.2">
      <c r="A632" s="349"/>
      <c r="B632" s="352"/>
      <c r="C632" s="346"/>
      <c r="D632" s="177" t="s">
        <v>44</v>
      </c>
      <c r="E632" s="252" t="str">
        <f t="shared" ref="E632:P632" si="1039">IF(E630&gt;0,1,"")</f>
        <v/>
      </c>
      <c r="F632" s="252" t="str">
        <f t="shared" si="1039"/>
        <v/>
      </c>
      <c r="G632" s="252" t="str">
        <f t="shared" si="1039"/>
        <v/>
      </c>
      <c r="H632" s="252" t="str">
        <f t="shared" si="1039"/>
        <v/>
      </c>
      <c r="I632" s="252" t="str">
        <f t="shared" si="1039"/>
        <v/>
      </c>
      <c r="J632" s="252" t="str">
        <f t="shared" si="1039"/>
        <v/>
      </c>
      <c r="K632" s="252" t="str">
        <f t="shared" si="1039"/>
        <v/>
      </c>
      <c r="L632" s="252" t="str">
        <f t="shared" si="1039"/>
        <v/>
      </c>
      <c r="M632" s="175" t="str">
        <f t="shared" si="1039"/>
        <v/>
      </c>
      <c r="N632" s="175" t="str">
        <f t="shared" si="1039"/>
        <v/>
      </c>
      <c r="O632" s="175" t="str">
        <f t="shared" si="1039"/>
        <v/>
      </c>
      <c r="P632" s="175" t="str">
        <f t="shared" si="1039"/>
        <v/>
      </c>
      <c r="Q632" s="184" t="str">
        <f>IF(BK630="","",BK630)</f>
        <v/>
      </c>
      <c r="R632" s="38" t="str">
        <f>IF(BK630="","",BK630)</f>
        <v/>
      </c>
      <c r="S632" s="343"/>
      <c r="AY632" t="str">
        <f>IF(E632="","",E632)</f>
        <v/>
      </c>
      <c r="AZ632" t="str">
        <f>IF(OR(E632=F632,COUNTIF($AY632:AY632,F632)&gt;0),"",F632)</f>
        <v/>
      </c>
      <c r="BA632" t="str">
        <f>IF(OR(F632=G632,COUNTIF($AY632:AZ632,G632)&gt;0),"",G632)</f>
        <v/>
      </c>
      <c r="BB632" t="str">
        <f>IF(OR(G632=H632,COUNTIF($AY632:BA632,H632)&gt;0),"",H632)</f>
        <v/>
      </c>
      <c r="BC632" t="str">
        <f>IF(OR(H632=I632,COUNTIF($AY632:BB632,I632)&gt;0),"",I632)</f>
        <v/>
      </c>
      <c r="BD632" t="str">
        <f>IF(OR(I632=J632,COUNTIF($AY632:BC632,J632)&gt;0),"",J632)</f>
        <v/>
      </c>
      <c r="BE632" t="str">
        <f>IF(OR(J632=K632,COUNTIF($AY632:BD632,K632)&gt;0),"",K632)</f>
        <v/>
      </c>
      <c r="BF632" t="str">
        <f>IF(OR(K632=L632,COUNTIF($AY632:BE632,L632)&gt;0),"",L632)</f>
        <v/>
      </c>
      <c r="BG632" t="str">
        <f>IF(OR(L632=M632,COUNTIF($AY632:BF632,M632)&gt;0),"",M632)</f>
        <v/>
      </c>
      <c r="BH632" t="str">
        <f>IF(OR(M632=N632,COUNTIF($AY632:BG632,N632)&gt;0),"",N632)</f>
        <v/>
      </c>
      <c r="BI632" t="str">
        <f>IF(OR(N632=O632,COUNTIF($AY632:BH632,O632)&gt;0),"",O632)</f>
        <v/>
      </c>
      <c r="BJ632" t="str">
        <f>IF(OR(O632=P632,COUNTIF($AY632:BI632,P632)&gt;0),"",P632)</f>
        <v/>
      </c>
      <c r="BK632" s="340"/>
      <c r="BL632" s="34" t="str">
        <f>IF($Q632=E632,IF(COUNTIF(E632:$P632,E632)&gt;$R631,E632,$Q632),E632)</f>
        <v/>
      </c>
      <c r="BM632" s="34" t="str">
        <f>IF($Q632=F632,IF(COUNTIF(F632:$P632,F632)&gt;$R631,F632,$Q632),F632)</f>
        <v/>
      </c>
      <c r="BN632" s="34" t="str">
        <f>IF($Q632=G632,IF(COUNTIF(G632:$P632,G632)&gt;$R631,G632,$Q632),G632)</f>
        <v/>
      </c>
      <c r="BO632" s="34" t="str">
        <f>IF($Q632=H632,IF(COUNTIF(H632:$P632,H632)&gt;$R631,H632,$Q632),H632)</f>
        <v/>
      </c>
      <c r="BP632" s="34" t="str">
        <f>IF($Q632=I632,IF(COUNTIF(I632:$P632,I632)&gt;$R631,I632,$Q632),I632)</f>
        <v/>
      </c>
      <c r="BQ632" s="34" t="str">
        <f>IF($Q632=J632,IF(COUNTIF(J632:$P632,J632)&gt;$R631,J632,$Q632),J632)</f>
        <v/>
      </c>
      <c r="BR632" s="34" t="str">
        <f>IF($Q632=K632,IF(COUNTIF(K632:$P632,K632)&gt;$R631,K632,$Q632),K632)</f>
        <v/>
      </c>
      <c r="BS632" s="34" t="str">
        <f>IF($Q632=L632,IF(COUNTIF(L632:$P632,L632)&gt;$R631,L632,$Q632),L632)</f>
        <v/>
      </c>
      <c r="BT632" s="34" t="str">
        <f>IF($Q632=M632,IF(COUNTIF(M632:$P632,M632)&gt;$R631,M632,$Q632),M632)</f>
        <v/>
      </c>
      <c r="BU632" s="34" t="str">
        <f>IF($Q632=N632,IF(COUNTIF(N632:$P632,N632)&gt;$R631,N632,$Q632),N632)</f>
        <v/>
      </c>
      <c r="BV632" s="34" t="str">
        <f>IF($Q632=O632,IF(COUNTIF(O632:$P632,O632)&gt;$R631,O632,$Q632),O632)</f>
        <v/>
      </c>
      <c r="BW632" s="34" t="str">
        <f>IF($Q632=P632,IF(COUNTIF(P632:$P632,P632)&gt;$R631,P632,$Q632),P632)</f>
        <v/>
      </c>
      <c r="BX632" t="str">
        <f>IF(BX630&gt;0,BX630,BX631)</f>
        <v/>
      </c>
    </row>
    <row r="633" spans="1:76" ht="12.75" customHeight="1" x14ac:dyDescent="0.2">
      <c r="A633" s="347">
        <v>211</v>
      </c>
      <c r="B633" s="350"/>
      <c r="C633" s="344"/>
      <c r="D633" s="176" t="s">
        <v>38</v>
      </c>
      <c r="E633" s="252"/>
      <c r="F633" s="252"/>
      <c r="G633" s="252"/>
      <c r="H633" s="252"/>
      <c r="I633" s="252"/>
      <c r="J633" s="252"/>
      <c r="K633" s="252"/>
      <c r="L633" s="252"/>
      <c r="M633" s="175"/>
      <c r="N633" s="175"/>
      <c r="O633" s="175"/>
      <c r="P633" s="175"/>
      <c r="Q633" s="183" t="str">
        <f>IF(BK633="","",BX635)</f>
        <v/>
      </c>
      <c r="R633" s="172"/>
      <c r="S633" s="341" t="str">
        <f>IF((COUNTBLANK(E633:Q633)+COUNTBLANK(E634:Q634)+COUNTBLANK(E635:Q635))/3=COUNTBLANK(E633:Q633),"","Bitte alle drei Zeilen ausfüllen")</f>
        <v/>
      </c>
      <c r="W633">
        <f t="shared" ref="W633:AH633" si="1040">IF(E633=4.5,E634,0)</f>
        <v>0</v>
      </c>
      <c r="X633">
        <f t="shared" si="1040"/>
        <v>0</v>
      </c>
      <c r="Y633">
        <f t="shared" si="1040"/>
        <v>0</v>
      </c>
      <c r="Z633">
        <f t="shared" si="1040"/>
        <v>0</v>
      </c>
      <c r="AA633">
        <f t="shared" si="1040"/>
        <v>0</v>
      </c>
      <c r="AB633">
        <f t="shared" si="1040"/>
        <v>0</v>
      </c>
      <c r="AC633">
        <f t="shared" si="1040"/>
        <v>0</v>
      </c>
      <c r="AD633">
        <f t="shared" si="1040"/>
        <v>0</v>
      </c>
      <c r="AE633">
        <f t="shared" si="1040"/>
        <v>0</v>
      </c>
      <c r="AF633">
        <f t="shared" si="1040"/>
        <v>0</v>
      </c>
      <c r="AG633">
        <f t="shared" si="1040"/>
        <v>0</v>
      </c>
      <c r="AH633">
        <f t="shared" si="1040"/>
        <v>0</v>
      </c>
      <c r="AJ633">
        <f t="shared" ref="AJ633:AU633" si="1041">IF(E633=4.5,1,0)</f>
        <v>0</v>
      </c>
      <c r="AK633">
        <f t="shared" si="1041"/>
        <v>0</v>
      </c>
      <c r="AL633">
        <f t="shared" si="1041"/>
        <v>0</v>
      </c>
      <c r="AM633">
        <f t="shared" si="1041"/>
        <v>0</v>
      </c>
      <c r="AN633">
        <f t="shared" si="1041"/>
        <v>0</v>
      </c>
      <c r="AO633">
        <f t="shared" si="1041"/>
        <v>0</v>
      </c>
      <c r="AP633">
        <f t="shared" si="1041"/>
        <v>0</v>
      </c>
      <c r="AQ633">
        <f t="shared" si="1041"/>
        <v>0</v>
      </c>
      <c r="AR633">
        <f t="shared" si="1041"/>
        <v>0</v>
      </c>
      <c r="AS633">
        <f t="shared" si="1041"/>
        <v>0</v>
      </c>
      <c r="AT633">
        <f t="shared" si="1041"/>
        <v>0</v>
      </c>
      <c r="AU633">
        <f t="shared" si="1041"/>
        <v>0</v>
      </c>
      <c r="BK633" s="340" t="str">
        <f>IF(ISNA(HLOOKUP(MAX($AY634:$BJ634),$AY634:$BJ635,2,FALSE)),"",IF(R634&gt;0,IF(COUNTIF($AY634:$BJ634,MAX($AY634:$BJ634))&gt;1,HLOOKUP(MAX($AY634:$BJ634),$AY634:$BJ635,2),HLOOKUP(MAX($AY634:$BJ634),$AY634:$BJ635,2,FALSE)),""))</f>
        <v/>
      </c>
      <c r="BL633" s="34">
        <f>IF(E635="",0,IF($Q635=E635,IF(COUNTIF(E635:$P635,E635)&gt;$R634,E633,$Q633),E633))</f>
        <v>0</v>
      </c>
      <c r="BM633" s="34">
        <f>IF(F635="",0,IF($Q635=F635,IF(COUNTIF(F635:$P635,F635)&gt;$R634,F633,$Q633),F633))</f>
        <v>0</v>
      </c>
      <c r="BN633" s="34">
        <f>IF(G635="",0,IF($Q635=G635,IF(COUNTIF(G635:$P635,G635)&gt;$R634,G633,$Q633),G633))</f>
        <v>0</v>
      </c>
      <c r="BO633" s="34">
        <f>IF(H635="",0,IF($Q635=H635,IF(COUNTIF(H635:$P635,H635)&gt;$R634,H633,$Q633),H633))</f>
        <v>0</v>
      </c>
      <c r="BP633" s="34">
        <f>IF(I635="",0,IF($Q635=I635,IF(COUNTIF(I635:$P635,I635)&gt;$R634,I633,$Q633),I633))</f>
        <v>0</v>
      </c>
      <c r="BQ633" s="34">
        <f>IF(J635="",0,IF($Q635=J635,IF(COUNTIF(J635:$P635,J635)&gt;$R634,J633,$Q633),J633))</f>
        <v>0</v>
      </c>
      <c r="BR633" s="34">
        <f>IF(K635="",0,IF($Q635=K635,IF(COUNTIF(K635:$P635,K635)&gt;$R634,K633,$Q633),K633))</f>
        <v>0</v>
      </c>
      <c r="BS633" s="34">
        <f>IF(L635="",0,IF($Q635=L635,IF(COUNTIF(L635:$P635,L635)&gt;$R634,L633,$Q633),L633))</f>
        <v>0</v>
      </c>
      <c r="BT633" s="34">
        <f>IF(M635="",0,IF($Q635=M635,IF(COUNTIF(M635:$P635,M635)&gt;$R634,M633,$Q633),M633))</f>
        <v>0</v>
      </c>
      <c r="BU633" s="34">
        <f>IF(N635="",0,IF($Q635=N635,IF(COUNTIF(N635:$P635,N635)&gt;$R634,N633,$Q633),N633))</f>
        <v>0</v>
      </c>
      <c r="BV633" s="34">
        <f>IF(O635="",0,IF($Q635=O635,IF(COUNTIF(O635:$P635,O635)&gt;$R634,O633,$Q633),O633))</f>
        <v>0</v>
      </c>
      <c r="BW633" s="34">
        <f>IF(P635="",0,IF($Q635=P635,IF(COUNTIF(P635:$P635,P635)&gt;$R634,P633,$Q633),P633))</f>
        <v>0</v>
      </c>
      <c r="BX633">
        <f>IF(P633="",IF(O633="",IF(N633="",IF(M633="",IF(L633="",IF(K633="",IF(J633="",IF(I633="",H633,I633),J633),K633),L633),M633),N633),O633),P633)</f>
        <v>0</v>
      </c>
    </row>
    <row r="634" spans="1:76" ht="12.75" customHeight="1" x14ac:dyDescent="0.2">
      <c r="A634" s="348"/>
      <c r="B634" s="351"/>
      <c r="C634" s="345"/>
      <c r="D634" s="176" t="s">
        <v>42</v>
      </c>
      <c r="E634" s="252"/>
      <c r="F634" s="252"/>
      <c r="G634" s="252"/>
      <c r="H634" s="252"/>
      <c r="I634" s="252"/>
      <c r="J634" s="252"/>
      <c r="K634" s="252"/>
      <c r="L634" s="252"/>
      <c r="M634" s="175"/>
      <c r="N634" s="175"/>
      <c r="O634" s="175"/>
      <c r="P634" s="175"/>
      <c r="Q634" s="183"/>
      <c r="R634" s="35">
        <f>IF(R633&lt;15,0,IF(R633&lt;30,1,IF(R633&lt;45,2,3)))</f>
        <v>0</v>
      </c>
      <c r="S634" s="342"/>
      <c r="AY634" t="str">
        <f t="shared" ref="AY634:BJ634" si="1042">IF(AY635="","",COUNTIF($E635:$P635,AY635))</f>
        <v/>
      </c>
      <c r="AZ634" t="str">
        <f t="shared" si="1042"/>
        <v/>
      </c>
      <c r="BA634" t="str">
        <f t="shared" si="1042"/>
        <v/>
      </c>
      <c r="BB634" t="str">
        <f t="shared" si="1042"/>
        <v/>
      </c>
      <c r="BC634" t="str">
        <f t="shared" si="1042"/>
        <v/>
      </c>
      <c r="BD634" t="str">
        <f t="shared" si="1042"/>
        <v/>
      </c>
      <c r="BE634" t="str">
        <f t="shared" si="1042"/>
        <v/>
      </c>
      <c r="BF634" t="str">
        <f t="shared" si="1042"/>
        <v/>
      </c>
      <c r="BG634" t="str">
        <f t="shared" si="1042"/>
        <v/>
      </c>
      <c r="BH634" t="str">
        <f t="shared" si="1042"/>
        <v/>
      </c>
      <c r="BI634" t="str">
        <f t="shared" si="1042"/>
        <v/>
      </c>
      <c r="BJ634" t="str">
        <f t="shared" si="1042"/>
        <v/>
      </c>
      <c r="BK634" s="340"/>
      <c r="BL634" s="34">
        <f>IF($Q635=E635,IF(COUNTIF(E635:$P635,E635)&gt;$R634,E634,$Q634),E634)</f>
        <v>0</v>
      </c>
      <c r="BM634" s="34">
        <f>IF($Q635=F635,IF(COUNTIF(F635:$P635,F635)&gt;$R634,F634,$Q634),F634)</f>
        <v>0</v>
      </c>
      <c r="BN634" s="34">
        <f>IF($Q635=G635,IF(COUNTIF(G635:$P635,G635)&gt;$R634,G634,$Q634),G634)</f>
        <v>0</v>
      </c>
      <c r="BO634" s="34">
        <f>IF($Q635=H635,IF(COUNTIF(H635:$P635,H635)&gt;$R634,H634,$Q634),H634)</f>
        <v>0</v>
      </c>
      <c r="BP634" s="34">
        <f>IF($Q635=I635,IF(COUNTIF(I635:$P635,I635)&gt;$R634,I634,$Q634),I634)</f>
        <v>0</v>
      </c>
      <c r="BQ634" s="34">
        <f>IF($Q635=J635,IF(COUNTIF(J635:$P635,J635)&gt;$R634,J634,$Q634),J634)</f>
        <v>0</v>
      </c>
      <c r="BR634" s="34">
        <f>IF($Q635=K635,IF(COUNTIF(K635:$P635,K635)&gt;$R634,K634,$Q634),K634)</f>
        <v>0</v>
      </c>
      <c r="BS634" s="34">
        <f>IF($Q635=L635,IF(COUNTIF(L635:$P635,L635)&gt;$R634,L634,$Q634),L634)</f>
        <v>0</v>
      </c>
      <c r="BT634" s="34">
        <f>IF($Q635=M635,IF(COUNTIF(M635:$P635,M635)&gt;$R634,M634,$Q634),M634)</f>
        <v>0</v>
      </c>
      <c r="BU634" s="34">
        <f>IF($Q635=N635,IF(COUNTIF(N635:$P635,N635)&gt;$R634,N634,$Q634),N634)</f>
        <v>0</v>
      </c>
      <c r="BV634" s="34">
        <f>IF($Q635=O635,IF(COUNTIF(O635:$P635,O635)&gt;$R634,O634,$Q634),O634)</f>
        <v>0</v>
      </c>
      <c r="BW634" s="34">
        <f>IF($Q635=P635,IF(COUNTIF(P635:$P635,P635)&gt;$R634,P634,$Q634),P634)</f>
        <v>0</v>
      </c>
      <c r="BX634" t="str">
        <f>IF(BX633="",IF(G633="",IF(F633="",E633,F633),G633),"")</f>
        <v/>
      </c>
    </row>
    <row r="635" spans="1:76" ht="12.75" customHeight="1" x14ac:dyDescent="0.2">
      <c r="A635" s="349"/>
      <c r="B635" s="352"/>
      <c r="C635" s="346"/>
      <c r="D635" s="177" t="s">
        <v>44</v>
      </c>
      <c r="E635" s="252" t="str">
        <f t="shared" ref="E635:P635" si="1043">IF(E633&gt;0,1,"")</f>
        <v/>
      </c>
      <c r="F635" s="252" t="str">
        <f t="shared" si="1043"/>
        <v/>
      </c>
      <c r="G635" s="252" t="str">
        <f t="shared" si="1043"/>
        <v/>
      </c>
      <c r="H635" s="252" t="str">
        <f t="shared" si="1043"/>
        <v/>
      </c>
      <c r="I635" s="252" t="str">
        <f t="shared" si="1043"/>
        <v/>
      </c>
      <c r="J635" s="252" t="str">
        <f t="shared" si="1043"/>
        <v/>
      </c>
      <c r="K635" s="252" t="str">
        <f t="shared" si="1043"/>
        <v/>
      </c>
      <c r="L635" s="252" t="str">
        <f t="shared" si="1043"/>
        <v/>
      </c>
      <c r="M635" s="175" t="str">
        <f t="shared" si="1043"/>
        <v/>
      </c>
      <c r="N635" s="175" t="str">
        <f t="shared" si="1043"/>
        <v/>
      </c>
      <c r="O635" s="175" t="str">
        <f t="shared" si="1043"/>
        <v/>
      </c>
      <c r="P635" s="175" t="str">
        <f t="shared" si="1043"/>
        <v/>
      </c>
      <c r="Q635" s="184" t="str">
        <f>IF(BK633="","",BK633)</f>
        <v/>
      </c>
      <c r="R635" s="38" t="str">
        <f>IF(BK633="","",BK633)</f>
        <v/>
      </c>
      <c r="S635" s="343"/>
      <c r="AY635" t="str">
        <f>IF(E635="","",E635)</f>
        <v/>
      </c>
      <c r="AZ635" t="str">
        <f>IF(OR(E635=F635,COUNTIF($AY635:AY635,F635)&gt;0),"",F635)</f>
        <v/>
      </c>
      <c r="BA635" t="str">
        <f>IF(OR(F635=G635,COUNTIF($AY635:AZ635,G635)&gt;0),"",G635)</f>
        <v/>
      </c>
      <c r="BB635" t="str">
        <f>IF(OR(G635=H635,COUNTIF($AY635:BA635,H635)&gt;0),"",H635)</f>
        <v/>
      </c>
      <c r="BC635" t="str">
        <f>IF(OR(H635=I635,COUNTIF($AY635:BB635,I635)&gt;0),"",I635)</f>
        <v/>
      </c>
      <c r="BD635" t="str">
        <f>IF(OR(I635=J635,COUNTIF($AY635:BC635,J635)&gt;0),"",J635)</f>
        <v/>
      </c>
      <c r="BE635" t="str">
        <f>IF(OR(J635=K635,COUNTIF($AY635:BD635,K635)&gt;0),"",K635)</f>
        <v/>
      </c>
      <c r="BF635" t="str">
        <f>IF(OR(K635=L635,COUNTIF($AY635:BE635,L635)&gt;0),"",L635)</f>
        <v/>
      </c>
      <c r="BG635" t="str">
        <f>IF(OR(L635=M635,COUNTIF($AY635:BF635,M635)&gt;0),"",M635)</f>
        <v/>
      </c>
      <c r="BH635" t="str">
        <f>IF(OR(M635=N635,COUNTIF($AY635:BG635,N635)&gt;0),"",N635)</f>
        <v/>
      </c>
      <c r="BI635" t="str">
        <f>IF(OR(N635=O635,COUNTIF($AY635:BH635,O635)&gt;0),"",O635)</f>
        <v/>
      </c>
      <c r="BJ635" t="str">
        <f>IF(OR(O635=P635,COUNTIF($AY635:BI635,P635)&gt;0),"",P635)</f>
        <v/>
      </c>
      <c r="BK635" s="340"/>
      <c r="BL635" s="34" t="str">
        <f>IF($Q635=E635,IF(COUNTIF(E635:$P635,E635)&gt;$R634,E635,$Q635),E635)</f>
        <v/>
      </c>
      <c r="BM635" s="34" t="str">
        <f>IF($Q635=F635,IF(COUNTIF(F635:$P635,F635)&gt;$R634,F635,$Q635),F635)</f>
        <v/>
      </c>
      <c r="BN635" s="34" t="str">
        <f>IF($Q635=G635,IF(COUNTIF(G635:$P635,G635)&gt;$R634,G635,$Q635),G635)</f>
        <v/>
      </c>
      <c r="BO635" s="34" t="str">
        <f>IF($Q635=H635,IF(COUNTIF(H635:$P635,H635)&gt;$R634,H635,$Q635),H635)</f>
        <v/>
      </c>
      <c r="BP635" s="34" t="str">
        <f>IF($Q635=I635,IF(COUNTIF(I635:$P635,I635)&gt;$R634,I635,$Q635),I635)</f>
        <v/>
      </c>
      <c r="BQ635" s="34" t="str">
        <f>IF($Q635=J635,IF(COUNTIF(J635:$P635,J635)&gt;$R634,J635,$Q635),J635)</f>
        <v/>
      </c>
      <c r="BR635" s="34" t="str">
        <f>IF($Q635=K635,IF(COUNTIF(K635:$P635,K635)&gt;$R634,K635,$Q635),K635)</f>
        <v/>
      </c>
      <c r="BS635" s="34" t="str">
        <f>IF($Q635=L635,IF(COUNTIF(L635:$P635,L635)&gt;$R634,L635,$Q635),L635)</f>
        <v/>
      </c>
      <c r="BT635" s="34" t="str">
        <f>IF($Q635=M635,IF(COUNTIF(M635:$P635,M635)&gt;$R634,M635,$Q635),M635)</f>
        <v/>
      </c>
      <c r="BU635" s="34" t="str">
        <f>IF($Q635=N635,IF(COUNTIF(N635:$P635,N635)&gt;$R634,N635,$Q635),N635)</f>
        <v/>
      </c>
      <c r="BV635" s="34" t="str">
        <f>IF($Q635=O635,IF(COUNTIF(O635:$P635,O635)&gt;$R634,O635,$Q635),O635)</f>
        <v/>
      </c>
      <c r="BW635" s="34" t="str">
        <f>IF($Q635=P635,IF(COUNTIF(P635:$P635,P635)&gt;$R634,P635,$Q635),P635)</f>
        <v/>
      </c>
      <c r="BX635" t="str">
        <f>IF(BX633&gt;0,BX633,BX634)</f>
        <v/>
      </c>
    </row>
    <row r="636" spans="1:76" ht="12.75" customHeight="1" x14ac:dyDescent="0.2">
      <c r="A636" s="347">
        <v>212</v>
      </c>
      <c r="B636" s="350"/>
      <c r="C636" s="344"/>
      <c r="D636" s="176" t="s">
        <v>38</v>
      </c>
      <c r="E636" s="252"/>
      <c r="F636" s="252"/>
      <c r="G636" s="252"/>
      <c r="H636" s="252"/>
      <c r="I636" s="252"/>
      <c r="J636" s="252"/>
      <c r="K636" s="252"/>
      <c r="L636" s="252"/>
      <c r="M636" s="175"/>
      <c r="N636" s="175"/>
      <c r="O636" s="175"/>
      <c r="P636" s="175"/>
      <c r="Q636" s="183" t="str">
        <f>IF(BK636="","",BX638)</f>
        <v/>
      </c>
      <c r="R636" s="172"/>
      <c r="S636" s="341" t="str">
        <f>IF((COUNTBLANK(E636:Q636)+COUNTBLANK(E637:Q637)+COUNTBLANK(E638:Q638))/3=COUNTBLANK(E636:Q636),"","Bitte alle drei Zeilen ausfüllen")</f>
        <v/>
      </c>
      <c r="W636">
        <f t="shared" ref="W636:AH636" si="1044">IF(E636=4.5,E637,0)</f>
        <v>0</v>
      </c>
      <c r="X636">
        <f t="shared" si="1044"/>
        <v>0</v>
      </c>
      <c r="Y636">
        <f t="shared" si="1044"/>
        <v>0</v>
      </c>
      <c r="Z636">
        <f t="shared" si="1044"/>
        <v>0</v>
      </c>
      <c r="AA636">
        <f t="shared" si="1044"/>
        <v>0</v>
      </c>
      <c r="AB636">
        <f t="shared" si="1044"/>
        <v>0</v>
      </c>
      <c r="AC636">
        <f t="shared" si="1044"/>
        <v>0</v>
      </c>
      <c r="AD636">
        <f t="shared" si="1044"/>
        <v>0</v>
      </c>
      <c r="AE636">
        <f t="shared" si="1044"/>
        <v>0</v>
      </c>
      <c r="AF636">
        <f t="shared" si="1044"/>
        <v>0</v>
      </c>
      <c r="AG636">
        <f t="shared" si="1044"/>
        <v>0</v>
      </c>
      <c r="AH636">
        <f t="shared" si="1044"/>
        <v>0</v>
      </c>
      <c r="AJ636">
        <f t="shared" ref="AJ636:AU636" si="1045">IF(E636=4.5,1,0)</f>
        <v>0</v>
      </c>
      <c r="AK636">
        <f t="shared" si="1045"/>
        <v>0</v>
      </c>
      <c r="AL636">
        <f t="shared" si="1045"/>
        <v>0</v>
      </c>
      <c r="AM636">
        <f t="shared" si="1045"/>
        <v>0</v>
      </c>
      <c r="AN636">
        <f t="shared" si="1045"/>
        <v>0</v>
      </c>
      <c r="AO636">
        <f t="shared" si="1045"/>
        <v>0</v>
      </c>
      <c r="AP636">
        <f t="shared" si="1045"/>
        <v>0</v>
      </c>
      <c r="AQ636">
        <f t="shared" si="1045"/>
        <v>0</v>
      </c>
      <c r="AR636">
        <f t="shared" si="1045"/>
        <v>0</v>
      </c>
      <c r="AS636">
        <f t="shared" si="1045"/>
        <v>0</v>
      </c>
      <c r="AT636">
        <f t="shared" si="1045"/>
        <v>0</v>
      </c>
      <c r="AU636">
        <f t="shared" si="1045"/>
        <v>0</v>
      </c>
      <c r="BK636" s="340" t="str">
        <f>IF(ISNA(HLOOKUP(MAX($AY637:$BJ637),$AY637:$BJ638,2,FALSE)),"",IF(R637&gt;0,IF(COUNTIF($AY637:$BJ637,MAX($AY637:$BJ637))&gt;1,HLOOKUP(MAX($AY637:$BJ637),$AY637:$BJ638,2),HLOOKUP(MAX($AY637:$BJ637),$AY637:$BJ638,2,FALSE)),""))</f>
        <v/>
      </c>
      <c r="BL636" s="34">
        <f>IF(E638="",0,IF($Q638=E638,IF(COUNTIF(E638:$P638,E638)&gt;$R637,E636,$Q636),E636))</f>
        <v>0</v>
      </c>
      <c r="BM636" s="34">
        <f>IF(F638="",0,IF($Q638=F638,IF(COUNTIF(F638:$P638,F638)&gt;$R637,F636,$Q636),F636))</f>
        <v>0</v>
      </c>
      <c r="BN636" s="34">
        <f>IF(G638="",0,IF($Q638=G638,IF(COUNTIF(G638:$P638,G638)&gt;$R637,G636,$Q636),G636))</f>
        <v>0</v>
      </c>
      <c r="BO636" s="34">
        <f>IF(H638="",0,IF($Q638=H638,IF(COUNTIF(H638:$P638,H638)&gt;$R637,H636,$Q636),H636))</f>
        <v>0</v>
      </c>
      <c r="BP636" s="34">
        <f>IF(I638="",0,IF($Q638=I638,IF(COUNTIF(I638:$P638,I638)&gt;$R637,I636,$Q636),I636))</f>
        <v>0</v>
      </c>
      <c r="BQ636" s="34">
        <f>IF(J638="",0,IF($Q638=J638,IF(COUNTIF(J638:$P638,J638)&gt;$R637,J636,$Q636),J636))</f>
        <v>0</v>
      </c>
      <c r="BR636" s="34">
        <f>IF(K638="",0,IF($Q638=K638,IF(COUNTIF(K638:$P638,K638)&gt;$R637,K636,$Q636),K636))</f>
        <v>0</v>
      </c>
      <c r="BS636" s="34">
        <f>IF(L638="",0,IF($Q638=L638,IF(COUNTIF(L638:$P638,L638)&gt;$R637,L636,$Q636),L636))</f>
        <v>0</v>
      </c>
      <c r="BT636" s="34">
        <f>IF(M638="",0,IF($Q638=M638,IF(COUNTIF(M638:$P638,M638)&gt;$R637,M636,$Q636),M636))</f>
        <v>0</v>
      </c>
      <c r="BU636" s="34">
        <f>IF(N638="",0,IF($Q638=N638,IF(COUNTIF(N638:$P638,N638)&gt;$R637,N636,$Q636),N636))</f>
        <v>0</v>
      </c>
      <c r="BV636" s="34">
        <f>IF(O638="",0,IF($Q638=O638,IF(COUNTIF(O638:$P638,O638)&gt;$R637,O636,$Q636),O636))</f>
        <v>0</v>
      </c>
      <c r="BW636" s="34">
        <f>IF(P638="",0,IF($Q638=P638,IF(COUNTIF(P638:$P638,P638)&gt;$R637,P636,$Q636),P636))</f>
        <v>0</v>
      </c>
      <c r="BX636">
        <f>IF(P636="",IF(O636="",IF(N636="",IF(M636="",IF(L636="",IF(K636="",IF(J636="",IF(I636="",H636,I636),J636),K636),L636),M636),N636),O636),P636)</f>
        <v>0</v>
      </c>
    </row>
    <row r="637" spans="1:76" ht="12.75" customHeight="1" x14ac:dyDescent="0.2">
      <c r="A637" s="348"/>
      <c r="B637" s="351"/>
      <c r="C637" s="345"/>
      <c r="D637" s="176" t="s">
        <v>42</v>
      </c>
      <c r="E637" s="252"/>
      <c r="F637" s="252"/>
      <c r="G637" s="252"/>
      <c r="H637" s="252"/>
      <c r="I637" s="252"/>
      <c r="J637" s="252"/>
      <c r="K637" s="252"/>
      <c r="L637" s="252"/>
      <c r="M637" s="175"/>
      <c r="N637" s="175"/>
      <c r="O637" s="175"/>
      <c r="P637" s="175"/>
      <c r="Q637" s="183"/>
      <c r="R637" s="35">
        <f>IF(R636&lt;15,0,IF(R636&lt;30,1,IF(R636&lt;45,2,3)))</f>
        <v>0</v>
      </c>
      <c r="S637" s="342"/>
      <c r="AY637" t="str">
        <f t="shared" ref="AY637:BJ637" si="1046">IF(AY638="","",COUNTIF($E638:$P638,AY638))</f>
        <v/>
      </c>
      <c r="AZ637" t="str">
        <f t="shared" si="1046"/>
        <v/>
      </c>
      <c r="BA637" t="str">
        <f t="shared" si="1046"/>
        <v/>
      </c>
      <c r="BB637" t="str">
        <f t="shared" si="1046"/>
        <v/>
      </c>
      <c r="BC637" t="str">
        <f t="shared" si="1046"/>
        <v/>
      </c>
      <c r="BD637" t="str">
        <f t="shared" si="1046"/>
        <v/>
      </c>
      <c r="BE637" t="str">
        <f t="shared" si="1046"/>
        <v/>
      </c>
      <c r="BF637" t="str">
        <f t="shared" si="1046"/>
        <v/>
      </c>
      <c r="BG637" t="str">
        <f t="shared" si="1046"/>
        <v/>
      </c>
      <c r="BH637" t="str">
        <f t="shared" si="1046"/>
        <v/>
      </c>
      <c r="BI637" t="str">
        <f t="shared" si="1046"/>
        <v/>
      </c>
      <c r="BJ637" t="str">
        <f t="shared" si="1046"/>
        <v/>
      </c>
      <c r="BK637" s="340"/>
      <c r="BL637" s="34">
        <f>IF($Q638=E638,IF(COUNTIF(E638:$P638,E638)&gt;$R637,E637,$Q637),E637)</f>
        <v>0</v>
      </c>
      <c r="BM637" s="34">
        <f>IF($Q638=F638,IF(COUNTIF(F638:$P638,F638)&gt;$R637,F637,$Q637),F637)</f>
        <v>0</v>
      </c>
      <c r="BN637" s="34">
        <f>IF($Q638=G638,IF(COUNTIF(G638:$P638,G638)&gt;$R637,G637,$Q637),G637)</f>
        <v>0</v>
      </c>
      <c r="BO637" s="34">
        <f>IF($Q638=H638,IF(COUNTIF(H638:$P638,H638)&gt;$R637,H637,$Q637),H637)</f>
        <v>0</v>
      </c>
      <c r="BP637" s="34">
        <f>IF($Q638=I638,IF(COUNTIF(I638:$P638,I638)&gt;$R637,I637,$Q637),I637)</f>
        <v>0</v>
      </c>
      <c r="BQ637" s="34">
        <f>IF($Q638=J638,IF(COUNTIF(J638:$P638,J638)&gt;$R637,J637,$Q637),J637)</f>
        <v>0</v>
      </c>
      <c r="BR637" s="34">
        <f>IF($Q638=K638,IF(COUNTIF(K638:$P638,K638)&gt;$R637,K637,$Q637),K637)</f>
        <v>0</v>
      </c>
      <c r="BS637" s="34">
        <f>IF($Q638=L638,IF(COUNTIF(L638:$P638,L638)&gt;$R637,L637,$Q637),L637)</f>
        <v>0</v>
      </c>
      <c r="BT637" s="34">
        <f>IF($Q638=M638,IF(COUNTIF(M638:$P638,M638)&gt;$R637,M637,$Q637),M637)</f>
        <v>0</v>
      </c>
      <c r="BU637" s="34">
        <f>IF($Q638=N638,IF(COUNTIF(N638:$P638,N638)&gt;$R637,N637,$Q637),N637)</f>
        <v>0</v>
      </c>
      <c r="BV637" s="34">
        <f>IF($Q638=O638,IF(COUNTIF(O638:$P638,O638)&gt;$R637,O637,$Q637),O637)</f>
        <v>0</v>
      </c>
      <c r="BW637" s="34">
        <f>IF($Q638=P638,IF(COUNTIF(P638:$P638,P638)&gt;$R637,P637,$Q637),P637)</f>
        <v>0</v>
      </c>
      <c r="BX637" t="str">
        <f>IF(BX636="",IF(G636="",IF(F636="",E636,F636),G636),"")</f>
        <v/>
      </c>
    </row>
    <row r="638" spans="1:76" ht="12.75" customHeight="1" x14ac:dyDescent="0.2">
      <c r="A638" s="349"/>
      <c r="B638" s="352"/>
      <c r="C638" s="346"/>
      <c r="D638" s="177" t="s">
        <v>44</v>
      </c>
      <c r="E638" s="252" t="str">
        <f t="shared" ref="E638:P638" si="1047">IF(E636&gt;0,1,"")</f>
        <v/>
      </c>
      <c r="F638" s="252" t="str">
        <f t="shared" si="1047"/>
        <v/>
      </c>
      <c r="G638" s="252" t="str">
        <f t="shared" si="1047"/>
        <v/>
      </c>
      <c r="H638" s="252" t="str">
        <f t="shared" si="1047"/>
        <v/>
      </c>
      <c r="I638" s="252" t="str">
        <f t="shared" si="1047"/>
        <v/>
      </c>
      <c r="J638" s="252" t="str">
        <f t="shared" si="1047"/>
        <v/>
      </c>
      <c r="K638" s="252" t="str">
        <f t="shared" si="1047"/>
        <v/>
      </c>
      <c r="L638" s="252" t="str">
        <f t="shared" si="1047"/>
        <v/>
      </c>
      <c r="M638" s="175" t="str">
        <f t="shared" si="1047"/>
        <v/>
      </c>
      <c r="N638" s="175" t="str">
        <f t="shared" si="1047"/>
        <v/>
      </c>
      <c r="O638" s="175" t="str">
        <f t="shared" si="1047"/>
        <v/>
      </c>
      <c r="P638" s="175" t="str">
        <f t="shared" si="1047"/>
        <v/>
      </c>
      <c r="Q638" s="184" t="str">
        <f>IF(BK636="","",BK636)</f>
        <v/>
      </c>
      <c r="R638" s="38" t="str">
        <f>IF(BK636="","",BK636)</f>
        <v/>
      </c>
      <c r="S638" s="343"/>
      <c r="AY638" t="str">
        <f>IF(E638="","",E638)</f>
        <v/>
      </c>
      <c r="AZ638" t="str">
        <f>IF(OR(E638=F638,COUNTIF($AY638:AY638,F638)&gt;0),"",F638)</f>
        <v/>
      </c>
      <c r="BA638" t="str">
        <f>IF(OR(F638=G638,COUNTIF($AY638:AZ638,G638)&gt;0),"",G638)</f>
        <v/>
      </c>
      <c r="BB638" t="str">
        <f>IF(OR(G638=H638,COUNTIF($AY638:BA638,H638)&gt;0),"",H638)</f>
        <v/>
      </c>
      <c r="BC638" t="str">
        <f>IF(OR(H638=I638,COUNTIF($AY638:BB638,I638)&gt;0),"",I638)</f>
        <v/>
      </c>
      <c r="BD638" t="str">
        <f>IF(OR(I638=J638,COUNTIF($AY638:BC638,J638)&gt;0),"",J638)</f>
        <v/>
      </c>
      <c r="BE638" t="str">
        <f>IF(OR(J638=K638,COUNTIF($AY638:BD638,K638)&gt;0),"",K638)</f>
        <v/>
      </c>
      <c r="BF638" t="str">
        <f>IF(OR(K638=L638,COUNTIF($AY638:BE638,L638)&gt;0),"",L638)</f>
        <v/>
      </c>
      <c r="BG638" t="str">
        <f>IF(OR(L638=M638,COUNTIF($AY638:BF638,M638)&gt;0),"",M638)</f>
        <v/>
      </c>
      <c r="BH638" t="str">
        <f>IF(OR(M638=N638,COUNTIF($AY638:BG638,N638)&gt;0),"",N638)</f>
        <v/>
      </c>
      <c r="BI638" t="str">
        <f>IF(OR(N638=O638,COUNTIF($AY638:BH638,O638)&gt;0),"",O638)</f>
        <v/>
      </c>
      <c r="BJ638" t="str">
        <f>IF(OR(O638=P638,COUNTIF($AY638:BI638,P638)&gt;0),"",P638)</f>
        <v/>
      </c>
      <c r="BK638" s="340"/>
      <c r="BL638" s="34" t="str">
        <f>IF($Q638=E638,IF(COUNTIF(E638:$P638,E638)&gt;$R637,E638,$Q638),E638)</f>
        <v/>
      </c>
      <c r="BM638" s="34" t="str">
        <f>IF($Q638=F638,IF(COUNTIF(F638:$P638,F638)&gt;$R637,F638,$Q638),F638)</f>
        <v/>
      </c>
      <c r="BN638" s="34" t="str">
        <f>IF($Q638=G638,IF(COUNTIF(G638:$P638,G638)&gt;$R637,G638,$Q638),G638)</f>
        <v/>
      </c>
      <c r="BO638" s="34" t="str">
        <f>IF($Q638=H638,IF(COUNTIF(H638:$P638,H638)&gt;$R637,H638,$Q638),H638)</f>
        <v/>
      </c>
      <c r="BP638" s="34" t="str">
        <f>IF($Q638=I638,IF(COUNTIF(I638:$P638,I638)&gt;$R637,I638,$Q638),I638)</f>
        <v/>
      </c>
      <c r="BQ638" s="34" t="str">
        <f>IF($Q638=J638,IF(COUNTIF(J638:$P638,J638)&gt;$R637,J638,$Q638),J638)</f>
        <v/>
      </c>
      <c r="BR638" s="34" t="str">
        <f>IF($Q638=K638,IF(COUNTIF(K638:$P638,K638)&gt;$R637,K638,$Q638),K638)</f>
        <v/>
      </c>
      <c r="BS638" s="34" t="str">
        <f>IF($Q638=L638,IF(COUNTIF(L638:$P638,L638)&gt;$R637,L638,$Q638),L638)</f>
        <v/>
      </c>
      <c r="BT638" s="34" t="str">
        <f>IF($Q638=M638,IF(COUNTIF(M638:$P638,M638)&gt;$R637,M638,$Q638),M638)</f>
        <v/>
      </c>
      <c r="BU638" s="34" t="str">
        <f>IF($Q638=N638,IF(COUNTIF(N638:$P638,N638)&gt;$R637,N638,$Q638),N638)</f>
        <v/>
      </c>
      <c r="BV638" s="34" t="str">
        <f>IF($Q638=O638,IF(COUNTIF(O638:$P638,O638)&gt;$R637,O638,$Q638),O638)</f>
        <v/>
      </c>
      <c r="BW638" s="34" t="str">
        <f>IF($Q638=P638,IF(COUNTIF(P638:$P638,P638)&gt;$R637,P638,$Q638),P638)</f>
        <v/>
      </c>
      <c r="BX638" t="str">
        <f>IF(BX636&gt;0,BX636,BX637)</f>
        <v/>
      </c>
    </row>
    <row r="639" spans="1:76" ht="12.75" customHeight="1" x14ac:dyDescent="0.2">
      <c r="A639" s="347">
        <v>213</v>
      </c>
      <c r="B639" s="350"/>
      <c r="C639" s="344"/>
      <c r="D639" s="176" t="s">
        <v>38</v>
      </c>
      <c r="E639" s="252"/>
      <c r="F639" s="252"/>
      <c r="G639" s="252"/>
      <c r="H639" s="252"/>
      <c r="I639" s="252"/>
      <c r="J639" s="252"/>
      <c r="K639" s="252"/>
      <c r="L639" s="252"/>
      <c r="M639" s="175"/>
      <c r="N639" s="175"/>
      <c r="O639" s="175"/>
      <c r="P639" s="175"/>
      <c r="Q639" s="183" t="str">
        <f>IF(BK639="","",BX641)</f>
        <v/>
      </c>
      <c r="R639" s="172"/>
      <c r="S639" s="341" t="str">
        <f>IF((COUNTBLANK(E639:Q639)+COUNTBLANK(E640:Q640)+COUNTBLANK(E641:Q641))/3=COUNTBLANK(E639:Q639),"","Bitte alle drei Zeilen ausfüllen")</f>
        <v/>
      </c>
      <c r="W639">
        <f t="shared" ref="W639:AH639" si="1048">IF(E639=4.5,E640,0)</f>
        <v>0</v>
      </c>
      <c r="X639">
        <f t="shared" si="1048"/>
        <v>0</v>
      </c>
      <c r="Y639">
        <f t="shared" si="1048"/>
        <v>0</v>
      </c>
      <c r="Z639">
        <f t="shared" si="1048"/>
        <v>0</v>
      </c>
      <c r="AA639">
        <f t="shared" si="1048"/>
        <v>0</v>
      </c>
      <c r="AB639">
        <f t="shared" si="1048"/>
        <v>0</v>
      </c>
      <c r="AC639">
        <f t="shared" si="1048"/>
        <v>0</v>
      </c>
      <c r="AD639">
        <f t="shared" si="1048"/>
        <v>0</v>
      </c>
      <c r="AE639">
        <f t="shared" si="1048"/>
        <v>0</v>
      </c>
      <c r="AF639">
        <f t="shared" si="1048"/>
        <v>0</v>
      </c>
      <c r="AG639">
        <f t="shared" si="1048"/>
        <v>0</v>
      </c>
      <c r="AH639">
        <f t="shared" si="1048"/>
        <v>0</v>
      </c>
      <c r="AJ639">
        <f t="shared" ref="AJ639:AU639" si="1049">IF(E639=4.5,1,0)</f>
        <v>0</v>
      </c>
      <c r="AK639">
        <f t="shared" si="1049"/>
        <v>0</v>
      </c>
      <c r="AL639">
        <f t="shared" si="1049"/>
        <v>0</v>
      </c>
      <c r="AM639">
        <f t="shared" si="1049"/>
        <v>0</v>
      </c>
      <c r="AN639">
        <f t="shared" si="1049"/>
        <v>0</v>
      </c>
      <c r="AO639">
        <f t="shared" si="1049"/>
        <v>0</v>
      </c>
      <c r="AP639">
        <f t="shared" si="1049"/>
        <v>0</v>
      </c>
      <c r="AQ639">
        <f t="shared" si="1049"/>
        <v>0</v>
      </c>
      <c r="AR639">
        <f t="shared" si="1049"/>
        <v>0</v>
      </c>
      <c r="AS639">
        <f t="shared" si="1049"/>
        <v>0</v>
      </c>
      <c r="AT639">
        <f t="shared" si="1049"/>
        <v>0</v>
      </c>
      <c r="AU639">
        <f t="shared" si="1049"/>
        <v>0</v>
      </c>
      <c r="BK639" s="340" t="str">
        <f>IF(ISNA(HLOOKUP(MAX($AY640:$BJ640),$AY640:$BJ641,2,FALSE)),"",IF(R640&gt;0,IF(COUNTIF($AY640:$BJ640,MAX($AY640:$BJ640))&gt;1,HLOOKUP(MAX($AY640:$BJ640),$AY640:$BJ641,2),HLOOKUP(MAX($AY640:$BJ640),$AY640:$BJ641,2,FALSE)),""))</f>
        <v/>
      </c>
      <c r="BL639" s="34">
        <f>IF(E641="",0,IF($Q641=E641,IF(COUNTIF(E641:$P641,E641)&gt;$R640,E639,$Q639),E639))</f>
        <v>0</v>
      </c>
      <c r="BM639" s="34">
        <f>IF(F641="",0,IF($Q641=F641,IF(COUNTIF(F641:$P641,F641)&gt;$R640,F639,$Q639),F639))</f>
        <v>0</v>
      </c>
      <c r="BN639" s="34">
        <f>IF(G641="",0,IF($Q641=G641,IF(COUNTIF(G641:$P641,G641)&gt;$R640,G639,$Q639),G639))</f>
        <v>0</v>
      </c>
      <c r="BO639" s="34">
        <f>IF(H641="",0,IF($Q641=H641,IF(COUNTIF(H641:$P641,H641)&gt;$R640,H639,$Q639),H639))</f>
        <v>0</v>
      </c>
      <c r="BP639" s="34">
        <f>IF(I641="",0,IF($Q641=I641,IF(COUNTIF(I641:$P641,I641)&gt;$R640,I639,$Q639),I639))</f>
        <v>0</v>
      </c>
      <c r="BQ639" s="34">
        <f>IF(J641="",0,IF($Q641=J641,IF(COUNTIF(J641:$P641,J641)&gt;$R640,J639,$Q639),J639))</f>
        <v>0</v>
      </c>
      <c r="BR639" s="34">
        <f>IF(K641="",0,IF($Q641=K641,IF(COUNTIF(K641:$P641,K641)&gt;$R640,K639,$Q639),K639))</f>
        <v>0</v>
      </c>
      <c r="BS639" s="34">
        <f>IF(L641="",0,IF($Q641=L641,IF(COUNTIF(L641:$P641,L641)&gt;$R640,L639,$Q639),L639))</f>
        <v>0</v>
      </c>
      <c r="BT639" s="34">
        <f>IF(M641="",0,IF($Q641=M641,IF(COUNTIF(M641:$P641,M641)&gt;$R640,M639,$Q639),M639))</f>
        <v>0</v>
      </c>
      <c r="BU639" s="34">
        <f>IF(N641="",0,IF($Q641=N641,IF(COUNTIF(N641:$P641,N641)&gt;$R640,N639,$Q639),N639))</f>
        <v>0</v>
      </c>
      <c r="BV639" s="34">
        <f>IF(O641="",0,IF($Q641=O641,IF(COUNTIF(O641:$P641,O641)&gt;$R640,O639,$Q639),O639))</f>
        <v>0</v>
      </c>
      <c r="BW639" s="34">
        <f>IF(P641="",0,IF($Q641=P641,IF(COUNTIF(P641:$P641,P641)&gt;$R640,P639,$Q639),P639))</f>
        <v>0</v>
      </c>
      <c r="BX639">
        <f>IF(P639="",IF(O639="",IF(N639="",IF(M639="",IF(L639="",IF(K639="",IF(J639="",IF(I639="",H639,I639),J639),K639),L639),M639),N639),O639),P639)</f>
        <v>0</v>
      </c>
    </row>
    <row r="640" spans="1:76" ht="12.75" customHeight="1" x14ac:dyDescent="0.2">
      <c r="A640" s="348"/>
      <c r="B640" s="351"/>
      <c r="C640" s="345"/>
      <c r="D640" s="176" t="s">
        <v>42</v>
      </c>
      <c r="E640" s="252"/>
      <c r="F640" s="252"/>
      <c r="G640" s="252"/>
      <c r="H640" s="252"/>
      <c r="I640" s="252"/>
      <c r="J640" s="252"/>
      <c r="K640" s="252"/>
      <c r="L640" s="252"/>
      <c r="M640" s="175"/>
      <c r="N640" s="175"/>
      <c r="O640" s="175"/>
      <c r="P640" s="175"/>
      <c r="Q640" s="183"/>
      <c r="R640" s="35">
        <f>IF(R639&lt;15,0,IF(R639&lt;30,1,IF(R639&lt;45,2,3)))</f>
        <v>0</v>
      </c>
      <c r="S640" s="342"/>
      <c r="AY640" t="str">
        <f t="shared" ref="AY640:BJ640" si="1050">IF(AY641="","",COUNTIF($E641:$P641,AY641))</f>
        <v/>
      </c>
      <c r="AZ640" t="str">
        <f t="shared" si="1050"/>
        <v/>
      </c>
      <c r="BA640" t="str">
        <f t="shared" si="1050"/>
        <v/>
      </c>
      <c r="BB640" t="str">
        <f t="shared" si="1050"/>
        <v/>
      </c>
      <c r="BC640" t="str">
        <f t="shared" si="1050"/>
        <v/>
      </c>
      <c r="BD640" t="str">
        <f t="shared" si="1050"/>
        <v/>
      </c>
      <c r="BE640" t="str">
        <f t="shared" si="1050"/>
        <v/>
      </c>
      <c r="BF640" t="str">
        <f t="shared" si="1050"/>
        <v/>
      </c>
      <c r="BG640" t="str">
        <f t="shared" si="1050"/>
        <v/>
      </c>
      <c r="BH640" t="str">
        <f t="shared" si="1050"/>
        <v/>
      </c>
      <c r="BI640" t="str">
        <f t="shared" si="1050"/>
        <v/>
      </c>
      <c r="BJ640" t="str">
        <f t="shared" si="1050"/>
        <v/>
      </c>
      <c r="BK640" s="340"/>
      <c r="BL640" s="34">
        <f>IF($Q641=E641,IF(COUNTIF(E641:$P641,E641)&gt;$R640,E640,$Q640),E640)</f>
        <v>0</v>
      </c>
      <c r="BM640" s="34">
        <f>IF($Q641=F641,IF(COUNTIF(F641:$P641,F641)&gt;$R640,F640,$Q640),F640)</f>
        <v>0</v>
      </c>
      <c r="BN640" s="34">
        <f>IF($Q641=G641,IF(COUNTIF(G641:$P641,G641)&gt;$R640,G640,$Q640),G640)</f>
        <v>0</v>
      </c>
      <c r="BO640" s="34">
        <f>IF($Q641=H641,IF(COUNTIF(H641:$P641,H641)&gt;$R640,H640,$Q640),H640)</f>
        <v>0</v>
      </c>
      <c r="BP640" s="34">
        <f>IF($Q641=I641,IF(COUNTIF(I641:$P641,I641)&gt;$R640,I640,$Q640),I640)</f>
        <v>0</v>
      </c>
      <c r="BQ640" s="34">
        <f>IF($Q641=J641,IF(COUNTIF(J641:$P641,J641)&gt;$R640,J640,$Q640),J640)</f>
        <v>0</v>
      </c>
      <c r="BR640" s="34">
        <f>IF($Q641=K641,IF(COUNTIF(K641:$P641,K641)&gt;$R640,K640,$Q640),K640)</f>
        <v>0</v>
      </c>
      <c r="BS640" s="34">
        <f>IF($Q641=L641,IF(COUNTIF(L641:$P641,L641)&gt;$R640,L640,$Q640),L640)</f>
        <v>0</v>
      </c>
      <c r="BT640" s="34">
        <f>IF($Q641=M641,IF(COUNTIF(M641:$P641,M641)&gt;$R640,M640,$Q640),M640)</f>
        <v>0</v>
      </c>
      <c r="BU640" s="34">
        <f>IF($Q641=N641,IF(COUNTIF(N641:$P641,N641)&gt;$R640,N640,$Q640),N640)</f>
        <v>0</v>
      </c>
      <c r="BV640" s="34">
        <f>IF($Q641=O641,IF(COUNTIF(O641:$P641,O641)&gt;$R640,O640,$Q640),O640)</f>
        <v>0</v>
      </c>
      <c r="BW640" s="34">
        <f>IF($Q641=P641,IF(COUNTIF(P641:$P641,P641)&gt;$R640,P640,$Q640),P640)</f>
        <v>0</v>
      </c>
      <c r="BX640" t="str">
        <f>IF(BX639="",IF(G639="",IF(F639="",E639,F639),G639),"")</f>
        <v/>
      </c>
    </row>
    <row r="641" spans="1:76" ht="12.75" customHeight="1" x14ac:dyDescent="0.2">
      <c r="A641" s="349"/>
      <c r="B641" s="352"/>
      <c r="C641" s="346"/>
      <c r="D641" s="177" t="s">
        <v>44</v>
      </c>
      <c r="E641" s="252" t="str">
        <f t="shared" ref="E641:P641" si="1051">IF(E639&gt;0,1,"")</f>
        <v/>
      </c>
      <c r="F641" s="252" t="str">
        <f t="shared" si="1051"/>
        <v/>
      </c>
      <c r="G641" s="252" t="str">
        <f t="shared" si="1051"/>
        <v/>
      </c>
      <c r="H641" s="252" t="str">
        <f t="shared" si="1051"/>
        <v/>
      </c>
      <c r="I641" s="252" t="str">
        <f t="shared" si="1051"/>
        <v/>
      </c>
      <c r="J641" s="252" t="str">
        <f t="shared" si="1051"/>
        <v/>
      </c>
      <c r="K641" s="252" t="str">
        <f t="shared" si="1051"/>
        <v/>
      </c>
      <c r="L641" s="252" t="str">
        <f t="shared" si="1051"/>
        <v/>
      </c>
      <c r="M641" s="175" t="str">
        <f t="shared" si="1051"/>
        <v/>
      </c>
      <c r="N641" s="175" t="str">
        <f t="shared" si="1051"/>
        <v/>
      </c>
      <c r="O641" s="175" t="str">
        <f t="shared" si="1051"/>
        <v/>
      </c>
      <c r="P641" s="175" t="str">
        <f t="shared" si="1051"/>
        <v/>
      </c>
      <c r="Q641" s="184" t="str">
        <f>IF(BK639="","",BK639)</f>
        <v/>
      </c>
      <c r="R641" s="38" t="str">
        <f>IF(BK639="","",BK639)</f>
        <v/>
      </c>
      <c r="S641" s="343"/>
      <c r="AY641" t="str">
        <f>IF(E641="","",E641)</f>
        <v/>
      </c>
      <c r="AZ641" t="str">
        <f>IF(OR(E641=F641,COUNTIF($AY641:AY641,F641)&gt;0),"",F641)</f>
        <v/>
      </c>
      <c r="BA641" t="str">
        <f>IF(OR(F641=G641,COUNTIF($AY641:AZ641,G641)&gt;0),"",G641)</f>
        <v/>
      </c>
      <c r="BB641" t="str">
        <f>IF(OR(G641=H641,COUNTIF($AY641:BA641,H641)&gt;0),"",H641)</f>
        <v/>
      </c>
      <c r="BC641" t="str">
        <f>IF(OR(H641=I641,COUNTIF($AY641:BB641,I641)&gt;0),"",I641)</f>
        <v/>
      </c>
      <c r="BD641" t="str">
        <f>IF(OR(I641=J641,COUNTIF($AY641:BC641,J641)&gt;0),"",J641)</f>
        <v/>
      </c>
      <c r="BE641" t="str">
        <f>IF(OR(J641=K641,COUNTIF($AY641:BD641,K641)&gt;0),"",K641)</f>
        <v/>
      </c>
      <c r="BF641" t="str">
        <f>IF(OR(K641=L641,COUNTIF($AY641:BE641,L641)&gt;0),"",L641)</f>
        <v/>
      </c>
      <c r="BG641" t="str">
        <f>IF(OR(L641=M641,COUNTIF($AY641:BF641,M641)&gt;0),"",M641)</f>
        <v/>
      </c>
      <c r="BH641" t="str">
        <f>IF(OR(M641=N641,COUNTIF($AY641:BG641,N641)&gt;0),"",N641)</f>
        <v/>
      </c>
      <c r="BI641" t="str">
        <f>IF(OR(N641=O641,COUNTIF($AY641:BH641,O641)&gt;0),"",O641)</f>
        <v/>
      </c>
      <c r="BJ641" t="str">
        <f>IF(OR(O641=P641,COUNTIF($AY641:BI641,P641)&gt;0),"",P641)</f>
        <v/>
      </c>
      <c r="BK641" s="340"/>
      <c r="BL641" s="34" t="str">
        <f>IF($Q641=E641,IF(COUNTIF(E641:$P641,E641)&gt;$R640,E641,$Q641),E641)</f>
        <v/>
      </c>
      <c r="BM641" s="34" t="str">
        <f>IF($Q641=F641,IF(COUNTIF(F641:$P641,F641)&gt;$R640,F641,$Q641),F641)</f>
        <v/>
      </c>
      <c r="BN641" s="34" t="str">
        <f>IF($Q641=G641,IF(COUNTIF(G641:$P641,G641)&gt;$R640,G641,$Q641),G641)</f>
        <v/>
      </c>
      <c r="BO641" s="34" t="str">
        <f>IF($Q641=H641,IF(COUNTIF(H641:$P641,H641)&gt;$R640,H641,$Q641),H641)</f>
        <v/>
      </c>
      <c r="BP641" s="34" t="str">
        <f>IF($Q641=I641,IF(COUNTIF(I641:$P641,I641)&gt;$R640,I641,$Q641),I641)</f>
        <v/>
      </c>
      <c r="BQ641" s="34" t="str">
        <f>IF($Q641=J641,IF(COUNTIF(J641:$P641,J641)&gt;$R640,J641,$Q641),J641)</f>
        <v/>
      </c>
      <c r="BR641" s="34" t="str">
        <f>IF($Q641=K641,IF(COUNTIF(K641:$P641,K641)&gt;$R640,K641,$Q641),K641)</f>
        <v/>
      </c>
      <c r="BS641" s="34" t="str">
        <f>IF($Q641=L641,IF(COUNTIF(L641:$P641,L641)&gt;$R640,L641,$Q641),L641)</f>
        <v/>
      </c>
      <c r="BT641" s="34" t="str">
        <f>IF($Q641=M641,IF(COUNTIF(M641:$P641,M641)&gt;$R640,M641,$Q641),M641)</f>
        <v/>
      </c>
      <c r="BU641" s="34" t="str">
        <f>IF($Q641=N641,IF(COUNTIF(N641:$P641,N641)&gt;$R640,N641,$Q641),N641)</f>
        <v/>
      </c>
      <c r="BV641" s="34" t="str">
        <f>IF($Q641=O641,IF(COUNTIF(O641:$P641,O641)&gt;$R640,O641,$Q641),O641)</f>
        <v/>
      </c>
      <c r="BW641" s="34" t="str">
        <f>IF($Q641=P641,IF(COUNTIF(P641:$P641,P641)&gt;$R640,P641,$Q641),P641)</f>
        <v/>
      </c>
      <c r="BX641" t="str">
        <f>IF(BX639&gt;0,BX639,BX640)</f>
        <v/>
      </c>
    </row>
    <row r="642" spans="1:76" ht="12.75" customHeight="1" x14ac:dyDescent="0.2">
      <c r="A642" s="347">
        <v>214</v>
      </c>
      <c r="B642" s="350"/>
      <c r="C642" s="344"/>
      <c r="D642" s="176" t="s">
        <v>38</v>
      </c>
      <c r="E642" s="252"/>
      <c r="F642" s="252"/>
      <c r="G642" s="252"/>
      <c r="H642" s="252"/>
      <c r="I642" s="252"/>
      <c r="J642" s="252"/>
      <c r="K642" s="252"/>
      <c r="L642" s="252"/>
      <c r="M642" s="175"/>
      <c r="N642" s="175"/>
      <c r="O642" s="175"/>
      <c r="P642" s="175"/>
      <c r="Q642" s="183" t="str">
        <f>IF(BK642="","",BX644)</f>
        <v/>
      </c>
      <c r="R642" s="172"/>
      <c r="S642" s="341" t="str">
        <f>IF((COUNTBLANK(E642:Q642)+COUNTBLANK(E643:Q643)+COUNTBLANK(E644:Q644))/3=COUNTBLANK(E642:Q642),"","Bitte alle drei Zeilen ausfüllen")</f>
        <v/>
      </c>
      <c r="W642">
        <f t="shared" ref="W642:AH642" si="1052">IF(E642=4.5,E643,0)</f>
        <v>0</v>
      </c>
      <c r="X642">
        <f t="shared" si="1052"/>
        <v>0</v>
      </c>
      <c r="Y642">
        <f t="shared" si="1052"/>
        <v>0</v>
      </c>
      <c r="Z642">
        <f t="shared" si="1052"/>
        <v>0</v>
      </c>
      <c r="AA642">
        <f t="shared" si="1052"/>
        <v>0</v>
      </c>
      <c r="AB642">
        <f t="shared" si="1052"/>
        <v>0</v>
      </c>
      <c r="AC642">
        <f t="shared" si="1052"/>
        <v>0</v>
      </c>
      <c r="AD642">
        <f t="shared" si="1052"/>
        <v>0</v>
      </c>
      <c r="AE642">
        <f t="shared" si="1052"/>
        <v>0</v>
      </c>
      <c r="AF642">
        <f t="shared" si="1052"/>
        <v>0</v>
      </c>
      <c r="AG642">
        <f t="shared" si="1052"/>
        <v>0</v>
      </c>
      <c r="AH642">
        <f t="shared" si="1052"/>
        <v>0</v>
      </c>
      <c r="AJ642">
        <f t="shared" ref="AJ642:AU642" si="1053">IF(E642=4.5,1,0)</f>
        <v>0</v>
      </c>
      <c r="AK642">
        <f t="shared" si="1053"/>
        <v>0</v>
      </c>
      <c r="AL642">
        <f t="shared" si="1053"/>
        <v>0</v>
      </c>
      <c r="AM642">
        <f t="shared" si="1053"/>
        <v>0</v>
      </c>
      <c r="AN642">
        <f t="shared" si="1053"/>
        <v>0</v>
      </c>
      <c r="AO642">
        <f t="shared" si="1053"/>
        <v>0</v>
      </c>
      <c r="AP642">
        <f t="shared" si="1053"/>
        <v>0</v>
      </c>
      <c r="AQ642">
        <f t="shared" si="1053"/>
        <v>0</v>
      </c>
      <c r="AR642">
        <f t="shared" si="1053"/>
        <v>0</v>
      </c>
      <c r="AS642">
        <f t="shared" si="1053"/>
        <v>0</v>
      </c>
      <c r="AT642">
        <f t="shared" si="1053"/>
        <v>0</v>
      </c>
      <c r="AU642">
        <f t="shared" si="1053"/>
        <v>0</v>
      </c>
      <c r="BK642" s="340" t="str">
        <f>IF(ISNA(HLOOKUP(MAX($AY643:$BJ643),$AY643:$BJ644,2,FALSE)),"",IF(R643&gt;0,IF(COUNTIF($AY643:$BJ643,MAX($AY643:$BJ643))&gt;1,HLOOKUP(MAX($AY643:$BJ643),$AY643:$BJ644,2),HLOOKUP(MAX($AY643:$BJ643),$AY643:$BJ644,2,FALSE)),""))</f>
        <v/>
      </c>
      <c r="BL642" s="34">
        <f>IF(E644="",0,IF($Q644=E644,IF(COUNTIF(E644:$P644,E644)&gt;$R643,E642,$Q642),E642))</f>
        <v>0</v>
      </c>
      <c r="BM642" s="34">
        <f>IF(F644="",0,IF($Q644=F644,IF(COUNTIF(F644:$P644,F644)&gt;$R643,F642,$Q642),F642))</f>
        <v>0</v>
      </c>
      <c r="BN642" s="34">
        <f>IF(G644="",0,IF($Q644=G644,IF(COUNTIF(G644:$P644,G644)&gt;$R643,G642,$Q642),G642))</f>
        <v>0</v>
      </c>
      <c r="BO642" s="34">
        <f>IF(H644="",0,IF($Q644=H644,IF(COUNTIF(H644:$P644,H644)&gt;$R643,H642,$Q642),H642))</f>
        <v>0</v>
      </c>
      <c r="BP642" s="34">
        <f>IF(I644="",0,IF($Q644=I644,IF(COUNTIF(I644:$P644,I644)&gt;$R643,I642,$Q642),I642))</f>
        <v>0</v>
      </c>
      <c r="BQ642" s="34">
        <f>IF(J644="",0,IF($Q644=J644,IF(COUNTIF(J644:$P644,J644)&gt;$R643,J642,$Q642),J642))</f>
        <v>0</v>
      </c>
      <c r="BR642" s="34">
        <f>IF(K644="",0,IF($Q644=K644,IF(COUNTIF(K644:$P644,K644)&gt;$R643,K642,$Q642),K642))</f>
        <v>0</v>
      </c>
      <c r="BS642" s="34">
        <f>IF(L644="",0,IF($Q644=L644,IF(COUNTIF(L644:$P644,L644)&gt;$R643,L642,$Q642),L642))</f>
        <v>0</v>
      </c>
      <c r="BT642" s="34">
        <f>IF(M644="",0,IF($Q644=M644,IF(COUNTIF(M644:$P644,M644)&gt;$R643,M642,$Q642),M642))</f>
        <v>0</v>
      </c>
      <c r="BU642" s="34">
        <f>IF(N644="",0,IF($Q644=N644,IF(COUNTIF(N644:$P644,N644)&gt;$R643,N642,$Q642),N642))</f>
        <v>0</v>
      </c>
      <c r="BV642" s="34">
        <f>IF(O644="",0,IF($Q644=O644,IF(COUNTIF(O644:$P644,O644)&gt;$R643,O642,$Q642),O642))</f>
        <v>0</v>
      </c>
      <c r="BW642" s="34">
        <f>IF(P644="",0,IF($Q644=P644,IF(COUNTIF(P644:$P644,P644)&gt;$R643,P642,$Q642),P642))</f>
        <v>0</v>
      </c>
      <c r="BX642">
        <f>IF(P642="",IF(O642="",IF(N642="",IF(M642="",IF(L642="",IF(K642="",IF(J642="",IF(I642="",H642,I642),J642),K642),L642),M642),N642),O642),P642)</f>
        <v>0</v>
      </c>
    </row>
    <row r="643" spans="1:76" ht="12.75" customHeight="1" x14ac:dyDescent="0.2">
      <c r="A643" s="348"/>
      <c r="B643" s="351"/>
      <c r="C643" s="345"/>
      <c r="D643" s="176" t="s">
        <v>42</v>
      </c>
      <c r="E643" s="252"/>
      <c r="F643" s="252"/>
      <c r="G643" s="252"/>
      <c r="H643" s="252"/>
      <c r="I643" s="252"/>
      <c r="J643" s="252"/>
      <c r="K643" s="252"/>
      <c r="L643" s="252"/>
      <c r="M643" s="175"/>
      <c r="N643" s="175"/>
      <c r="O643" s="175"/>
      <c r="P643" s="175"/>
      <c r="Q643" s="183"/>
      <c r="R643" s="35">
        <f>IF(R642&lt;15,0,IF(R642&lt;30,1,IF(R642&lt;45,2,3)))</f>
        <v>0</v>
      </c>
      <c r="S643" s="342"/>
      <c r="AY643" t="str">
        <f t="shared" ref="AY643:BJ643" si="1054">IF(AY644="","",COUNTIF($E644:$P644,AY644))</f>
        <v/>
      </c>
      <c r="AZ643" t="str">
        <f t="shared" si="1054"/>
        <v/>
      </c>
      <c r="BA643" t="str">
        <f t="shared" si="1054"/>
        <v/>
      </c>
      <c r="BB643" t="str">
        <f t="shared" si="1054"/>
        <v/>
      </c>
      <c r="BC643" t="str">
        <f t="shared" si="1054"/>
        <v/>
      </c>
      <c r="BD643" t="str">
        <f t="shared" si="1054"/>
        <v/>
      </c>
      <c r="BE643" t="str">
        <f t="shared" si="1054"/>
        <v/>
      </c>
      <c r="BF643" t="str">
        <f t="shared" si="1054"/>
        <v/>
      </c>
      <c r="BG643" t="str">
        <f t="shared" si="1054"/>
        <v/>
      </c>
      <c r="BH643" t="str">
        <f t="shared" si="1054"/>
        <v/>
      </c>
      <c r="BI643" t="str">
        <f t="shared" si="1054"/>
        <v/>
      </c>
      <c r="BJ643" t="str">
        <f t="shared" si="1054"/>
        <v/>
      </c>
      <c r="BK643" s="340"/>
      <c r="BL643" s="34">
        <f>IF($Q644=E644,IF(COUNTIF(E644:$P644,E644)&gt;$R643,E643,$Q643),E643)</f>
        <v>0</v>
      </c>
      <c r="BM643" s="34">
        <f>IF($Q644=F644,IF(COUNTIF(F644:$P644,F644)&gt;$R643,F643,$Q643),F643)</f>
        <v>0</v>
      </c>
      <c r="BN643" s="34">
        <f>IF($Q644=G644,IF(COUNTIF(G644:$P644,G644)&gt;$R643,G643,$Q643),G643)</f>
        <v>0</v>
      </c>
      <c r="BO643" s="34">
        <f>IF($Q644=H644,IF(COUNTIF(H644:$P644,H644)&gt;$R643,H643,$Q643),H643)</f>
        <v>0</v>
      </c>
      <c r="BP643" s="34">
        <f>IF($Q644=I644,IF(COUNTIF(I644:$P644,I644)&gt;$R643,I643,$Q643),I643)</f>
        <v>0</v>
      </c>
      <c r="BQ643" s="34">
        <f>IF($Q644=J644,IF(COUNTIF(J644:$P644,J644)&gt;$R643,J643,$Q643),J643)</f>
        <v>0</v>
      </c>
      <c r="BR643" s="34">
        <f>IF($Q644=K644,IF(COUNTIF(K644:$P644,K644)&gt;$R643,K643,$Q643),K643)</f>
        <v>0</v>
      </c>
      <c r="BS643" s="34">
        <f>IF($Q644=L644,IF(COUNTIF(L644:$P644,L644)&gt;$R643,L643,$Q643),L643)</f>
        <v>0</v>
      </c>
      <c r="BT643" s="34">
        <f>IF($Q644=M644,IF(COUNTIF(M644:$P644,M644)&gt;$R643,M643,$Q643),M643)</f>
        <v>0</v>
      </c>
      <c r="BU643" s="34">
        <f>IF($Q644=N644,IF(COUNTIF(N644:$P644,N644)&gt;$R643,N643,$Q643),N643)</f>
        <v>0</v>
      </c>
      <c r="BV643" s="34">
        <f>IF($Q644=O644,IF(COUNTIF(O644:$P644,O644)&gt;$R643,O643,$Q643),O643)</f>
        <v>0</v>
      </c>
      <c r="BW643" s="34">
        <f>IF($Q644=P644,IF(COUNTIF(P644:$P644,P644)&gt;$R643,P643,$Q643),P643)</f>
        <v>0</v>
      </c>
      <c r="BX643" t="str">
        <f>IF(BX642="",IF(G642="",IF(F642="",E642,F642),G642),"")</f>
        <v/>
      </c>
    </row>
    <row r="644" spans="1:76" ht="12.75" customHeight="1" x14ac:dyDescent="0.2">
      <c r="A644" s="349"/>
      <c r="B644" s="352"/>
      <c r="C644" s="346"/>
      <c r="D644" s="177" t="s">
        <v>44</v>
      </c>
      <c r="E644" s="252" t="str">
        <f t="shared" ref="E644:P644" si="1055">IF(E642&gt;0,1,"")</f>
        <v/>
      </c>
      <c r="F644" s="252" t="str">
        <f t="shared" si="1055"/>
        <v/>
      </c>
      <c r="G644" s="252" t="str">
        <f t="shared" si="1055"/>
        <v/>
      </c>
      <c r="H644" s="252" t="str">
        <f t="shared" si="1055"/>
        <v/>
      </c>
      <c r="I644" s="252" t="str">
        <f t="shared" si="1055"/>
        <v/>
      </c>
      <c r="J644" s="252" t="str">
        <f t="shared" si="1055"/>
        <v/>
      </c>
      <c r="K644" s="252" t="str">
        <f t="shared" si="1055"/>
        <v/>
      </c>
      <c r="L644" s="252" t="str">
        <f t="shared" si="1055"/>
        <v/>
      </c>
      <c r="M644" s="175" t="str">
        <f t="shared" si="1055"/>
        <v/>
      </c>
      <c r="N644" s="175" t="str">
        <f t="shared" si="1055"/>
        <v/>
      </c>
      <c r="O644" s="175" t="str">
        <f t="shared" si="1055"/>
        <v/>
      </c>
      <c r="P644" s="175" t="str">
        <f t="shared" si="1055"/>
        <v/>
      </c>
      <c r="Q644" s="184" t="str">
        <f>IF(BK642="","",BK642)</f>
        <v/>
      </c>
      <c r="R644" s="38" t="str">
        <f>IF(BK642="","",BK642)</f>
        <v/>
      </c>
      <c r="S644" s="343"/>
      <c r="AY644" t="str">
        <f>IF(E644="","",E644)</f>
        <v/>
      </c>
      <c r="AZ644" t="str">
        <f>IF(OR(E644=F644,COUNTIF($AY644:AY644,F644)&gt;0),"",F644)</f>
        <v/>
      </c>
      <c r="BA644" t="str">
        <f>IF(OR(F644=G644,COUNTIF($AY644:AZ644,G644)&gt;0),"",G644)</f>
        <v/>
      </c>
      <c r="BB644" t="str">
        <f>IF(OR(G644=H644,COUNTIF($AY644:BA644,H644)&gt;0),"",H644)</f>
        <v/>
      </c>
      <c r="BC644" t="str">
        <f>IF(OR(H644=I644,COUNTIF($AY644:BB644,I644)&gt;0),"",I644)</f>
        <v/>
      </c>
      <c r="BD644" t="str">
        <f>IF(OR(I644=J644,COUNTIF($AY644:BC644,J644)&gt;0),"",J644)</f>
        <v/>
      </c>
      <c r="BE644" t="str">
        <f>IF(OR(J644=K644,COUNTIF($AY644:BD644,K644)&gt;0),"",K644)</f>
        <v/>
      </c>
      <c r="BF644" t="str">
        <f>IF(OR(K644=L644,COUNTIF($AY644:BE644,L644)&gt;0),"",L644)</f>
        <v/>
      </c>
      <c r="BG644" t="str">
        <f>IF(OR(L644=M644,COUNTIF($AY644:BF644,M644)&gt;0),"",M644)</f>
        <v/>
      </c>
      <c r="BH644" t="str">
        <f>IF(OR(M644=N644,COUNTIF($AY644:BG644,N644)&gt;0),"",N644)</f>
        <v/>
      </c>
      <c r="BI644" t="str">
        <f>IF(OR(N644=O644,COUNTIF($AY644:BH644,O644)&gt;0),"",O644)</f>
        <v/>
      </c>
      <c r="BJ644" t="str">
        <f>IF(OR(O644=P644,COUNTIF($AY644:BI644,P644)&gt;0),"",P644)</f>
        <v/>
      </c>
      <c r="BK644" s="340"/>
      <c r="BL644" s="34" t="str">
        <f>IF($Q644=E644,IF(COUNTIF(E644:$P644,E644)&gt;$R643,E644,$Q644),E644)</f>
        <v/>
      </c>
      <c r="BM644" s="34" t="str">
        <f>IF($Q644=F644,IF(COUNTIF(F644:$P644,F644)&gt;$R643,F644,$Q644),F644)</f>
        <v/>
      </c>
      <c r="BN644" s="34" t="str">
        <f>IF($Q644=G644,IF(COUNTIF(G644:$P644,G644)&gt;$R643,G644,$Q644),G644)</f>
        <v/>
      </c>
      <c r="BO644" s="34" t="str">
        <f>IF($Q644=H644,IF(COUNTIF(H644:$P644,H644)&gt;$R643,H644,$Q644),H644)</f>
        <v/>
      </c>
      <c r="BP644" s="34" t="str">
        <f>IF($Q644=I644,IF(COUNTIF(I644:$P644,I644)&gt;$R643,I644,$Q644),I644)</f>
        <v/>
      </c>
      <c r="BQ644" s="34" t="str">
        <f>IF($Q644=J644,IF(COUNTIF(J644:$P644,J644)&gt;$R643,J644,$Q644),J644)</f>
        <v/>
      </c>
      <c r="BR644" s="34" t="str">
        <f>IF($Q644=K644,IF(COUNTIF(K644:$P644,K644)&gt;$R643,K644,$Q644),K644)</f>
        <v/>
      </c>
      <c r="BS644" s="34" t="str">
        <f>IF($Q644=L644,IF(COUNTIF(L644:$P644,L644)&gt;$R643,L644,$Q644),L644)</f>
        <v/>
      </c>
      <c r="BT644" s="34" t="str">
        <f>IF($Q644=M644,IF(COUNTIF(M644:$P644,M644)&gt;$R643,M644,$Q644),M644)</f>
        <v/>
      </c>
      <c r="BU644" s="34" t="str">
        <f>IF($Q644=N644,IF(COUNTIF(N644:$P644,N644)&gt;$R643,N644,$Q644),N644)</f>
        <v/>
      </c>
      <c r="BV644" s="34" t="str">
        <f>IF($Q644=O644,IF(COUNTIF(O644:$P644,O644)&gt;$R643,O644,$Q644),O644)</f>
        <v/>
      </c>
      <c r="BW644" s="34" t="str">
        <f>IF($Q644=P644,IF(COUNTIF(P644:$P644,P644)&gt;$R643,P644,$Q644),P644)</f>
        <v/>
      </c>
      <c r="BX644" t="str">
        <f>IF(BX642&gt;0,BX642,BX643)</f>
        <v/>
      </c>
    </row>
    <row r="645" spans="1:76" ht="12.75" customHeight="1" x14ac:dyDescent="0.2">
      <c r="A645" s="347">
        <v>215</v>
      </c>
      <c r="B645" s="350"/>
      <c r="C645" s="344"/>
      <c r="D645" s="176" t="s">
        <v>38</v>
      </c>
      <c r="E645" s="252"/>
      <c r="F645" s="252"/>
      <c r="G645" s="252"/>
      <c r="H645" s="252"/>
      <c r="I645" s="252"/>
      <c r="J645" s="252"/>
      <c r="K645" s="252"/>
      <c r="L645" s="252"/>
      <c r="M645" s="175"/>
      <c r="N645" s="175"/>
      <c r="O645" s="175"/>
      <c r="P645" s="175"/>
      <c r="Q645" s="183" t="str">
        <f>IF(BK645="","",BX647)</f>
        <v/>
      </c>
      <c r="R645" s="172"/>
      <c r="S645" s="341" t="str">
        <f>IF((COUNTBLANK(E645:Q645)+COUNTBLANK(E646:Q646)+COUNTBLANK(E647:Q647))/3=COUNTBLANK(E645:Q645),"","Bitte alle drei Zeilen ausfüllen")</f>
        <v/>
      </c>
      <c r="W645">
        <f t="shared" ref="W645:AH645" si="1056">IF(E645=4.5,E646,0)</f>
        <v>0</v>
      </c>
      <c r="X645">
        <f t="shared" si="1056"/>
        <v>0</v>
      </c>
      <c r="Y645">
        <f t="shared" si="1056"/>
        <v>0</v>
      </c>
      <c r="Z645">
        <f t="shared" si="1056"/>
        <v>0</v>
      </c>
      <c r="AA645">
        <f t="shared" si="1056"/>
        <v>0</v>
      </c>
      <c r="AB645">
        <f t="shared" si="1056"/>
        <v>0</v>
      </c>
      <c r="AC645">
        <f t="shared" si="1056"/>
        <v>0</v>
      </c>
      <c r="AD645">
        <f t="shared" si="1056"/>
        <v>0</v>
      </c>
      <c r="AE645">
        <f t="shared" si="1056"/>
        <v>0</v>
      </c>
      <c r="AF645">
        <f t="shared" si="1056"/>
        <v>0</v>
      </c>
      <c r="AG645">
        <f t="shared" si="1056"/>
        <v>0</v>
      </c>
      <c r="AH645">
        <f t="shared" si="1056"/>
        <v>0</v>
      </c>
      <c r="AJ645">
        <f t="shared" ref="AJ645:AU645" si="1057">IF(E645=4.5,1,0)</f>
        <v>0</v>
      </c>
      <c r="AK645">
        <f t="shared" si="1057"/>
        <v>0</v>
      </c>
      <c r="AL645">
        <f t="shared" si="1057"/>
        <v>0</v>
      </c>
      <c r="AM645">
        <f t="shared" si="1057"/>
        <v>0</v>
      </c>
      <c r="AN645">
        <f t="shared" si="1057"/>
        <v>0</v>
      </c>
      <c r="AO645">
        <f t="shared" si="1057"/>
        <v>0</v>
      </c>
      <c r="AP645">
        <f t="shared" si="1057"/>
        <v>0</v>
      </c>
      <c r="AQ645">
        <f t="shared" si="1057"/>
        <v>0</v>
      </c>
      <c r="AR645">
        <f t="shared" si="1057"/>
        <v>0</v>
      </c>
      <c r="AS645">
        <f t="shared" si="1057"/>
        <v>0</v>
      </c>
      <c r="AT645">
        <f t="shared" si="1057"/>
        <v>0</v>
      </c>
      <c r="AU645">
        <f t="shared" si="1057"/>
        <v>0</v>
      </c>
      <c r="BK645" s="340" t="str">
        <f>IF(ISNA(HLOOKUP(MAX($AY646:$BJ646),$AY646:$BJ647,2,FALSE)),"",IF(R646&gt;0,IF(COUNTIF($AY646:$BJ646,MAX($AY646:$BJ646))&gt;1,HLOOKUP(MAX($AY646:$BJ646),$AY646:$BJ647,2),HLOOKUP(MAX($AY646:$BJ646),$AY646:$BJ647,2,FALSE)),""))</f>
        <v/>
      </c>
      <c r="BL645" s="34">
        <f>IF(E647="",0,IF($Q647=E647,IF(COUNTIF(E647:$P647,E647)&gt;$R646,E645,$Q645),E645))</f>
        <v>0</v>
      </c>
      <c r="BM645" s="34">
        <f>IF(F647="",0,IF($Q647=F647,IF(COUNTIF(F647:$P647,F647)&gt;$R646,F645,$Q645),F645))</f>
        <v>0</v>
      </c>
      <c r="BN645" s="34">
        <f>IF(G647="",0,IF($Q647=G647,IF(COUNTIF(G647:$P647,G647)&gt;$R646,G645,$Q645),G645))</f>
        <v>0</v>
      </c>
      <c r="BO645" s="34">
        <f>IF(H647="",0,IF($Q647=H647,IF(COUNTIF(H647:$P647,H647)&gt;$R646,H645,$Q645),H645))</f>
        <v>0</v>
      </c>
      <c r="BP645" s="34">
        <f>IF(I647="",0,IF($Q647=I647,IF(COUNTIF(I647:$P647,I647)&gt;$R646,I645,$Q645),I645))</f>
        <v>0</v>
      </c>
      <c r="BQ645" s="34">
        <f>IF(J647="",0,IF($Q647=J647,IF(COUNTIF(J647:$P647,J647)&gt;$R646,J645,$Q645),J645))</f>
        <v>0</v>
      </c>
      <c r="BR645" s="34">
        <f>IF(K647="",0,IF($Q647=K647,IF(COUNTIF(K647:$P647,K647)&gt;$R646,K645,$Q645),K645))</f>
        <v>0</v>
      </c>
      <c r="BS645" s="34">
        <f>IF(L647="",0,IF($Q647=L647,IF(COUNTIF(L647:$P647,L647)&gt;$R646,L645,$Q645),L645))</f>
        <v>0</v>
      </c>
      <c r="BT645" s="34">
        <f>IF(M647="",0,IF($Q647=M647,IF(COUNTIF(M647:$P647,M647)&gt;$R646,M645,$Q645),M645))</f>
        <v>0</v>
      </c>
      <c r="BU645" s="34">
        <f>IF(N647="",0,IF($Q647=N647,IF(COUNTIF(N647:$P647,N647)&gt;$R646,N645,$Q645),N645))</f>
        <v>0</v>
      </c>
      <c r="BV645" s="34">
        <f>IF(O647="",0,IF($Q647=O647,IF(COUNTIF(O647:$P647,O647)&gt;$R646,O645,$Q645),O645))</f>
        <v>0</v>
      </c>
      <c r="BW645" s="34">
        <f>IF(P647="",0,IF($Q647=P647,IF(COUNTIF(P647:$P647,P647)&gt;$R646,P645,$Q645),P645))</f>
        <v>0</v>
      </c>
      <c r="BX645">
        <f>IF(P645="",IF(O645="",IF(N645="",IF(M645="",IF(L645="",IF(K645="",IF(J645="",IF(I645="",H645,I645),J645),K645),L645),M645),N645),O645),P645)</f>
        <v>0</v>
      </c>
    </row>
    <row r="646" spans="1:76" ht="12.75" customHeight="1" x14ac:dyDescent="0.2">
      <c r="A646" s="348"/>
      <c r="B646" s="351"/>
      <c r="C646" s="345"/>
      <c r="D646" s="176" t="s">
        <v>42</v>
      </c>
      <c r="E646" s="252"/>
      <c r="F646" s="252"/>
      <c r="G646" s="252"/>
      <c r="H646" s="252"/>
      <c r="I646" s="252"/>
      <c r="J646" s="252"/>
      <c r="K646" s="252"/>
      <c r="L646" s="252"/>
      <c r="M646" s="175"/>
      <c r="N646" s="175"/>
      <c r="O646" s="175"/>
      <c r="P646" s="175"/>
      <c r="Q646" s="183"/>
      <c r="R646" s="35">
        <f>IF(R645&lt;15,0,IF(R645&lt;30,1,IF(R645&lt;45,2,3)))</f>
        <v>0</v>
      </c>
      <c r="S646" s="342"/>
      <c r="AY646" t="str">
        <f t="shared" ref="AY646:BJ646" si="1058">IF(AY647="","",COUNTIF($E647:$P647,AY647))</f>
        <v/>
      </c>
      <c r="AZ646" t="str">
        <f t="shared" si="1058"/>
        <v/>
      </c>
      <c r="BA646" t="str">
        <f t="shared" si="1058"/>
        <v/>
      </c>
      <c r="BB646" t="str">
        <f t="shared" si="1058"/>
        <v/>
      </c>
      <c r="BC646" t="str">
        <f t="shared" si="1058"/>
        <v/>
      </c>
      <c r="BD646" t="str">
        <f t="shared" si="1058"/>
        <v/>
      </c>
      <c r="BE646" t="str">
        <f t="shared" si="1058"/>
        <v/>
      </c>
      <c r="BF646" t="str">
        <f t="shared" si="1058"/>
        <v/>
      </c>
      <c r="BG646" t="str">
        <f t="shared" si="1058"/>
        <v/>
      </c>
      <c r="BH646" t="str">
        <f t="shared" si="1058"/>
        <v/>
      </c>
      <c r="BI646" t="str">
        <f t="shared" si="1058"/>
        <v/>
      </c>
      <c r="BJ646" t="str">
        <f t="shared" si="1058"/>
        <v/>
      </c>
      <c r="BK646" s="340"/>
      <c r="BL646" s="34">
        <f>IF($Q647=E647,IF(COUNTIF(E647:$P647,E647)&gt;$R646,E646,$Q646),E646)</f>
        <v>0</v>
      </c>
      <c r="BM646" s="34">
        <f>IF($Q647=F647,IF(COUNTIF(F647:$P647,F647)&gt;$R646,F646,$Q646),F646)</f>
        <v>0</v>
      </c>
      <c r="BN646" s="34">
        <f>IF($Q647=G647,IF(COUNTIF(G647:$P647,G647)&gt;$R646,G646,$Q646),G646)</f>
        <v>0</v>
      </c>
      <c r="BO646" s="34">
        <f>IF($Q647=H647,IF(COUNTIF(H647:$P647,H647)&gt;$R646,H646,$Q646),H646)</f>
        <v>0</v>
      </c>
      <c r="BP646" s="34">
        <f>IF($Q647=I647,IF(COUNTIF(I647:$P647,I647)&gt;$R646,I646,$Q646),I646)</f>
        <v>0</v>
      </c>
      <c r="BQ646" s="34">
        <f>IF($Q647=J647,IF(COUNTIF(J647:$P647,J647)&gt;$R646,J646,$Q646),J646)</f>
        <v>0</v>
      </c>
      <c r="BR646" s="34">
        <f>IF($Q647=K647,IF(COUNTIF(K647:$P647,K647)&gt;$R646,K646,$Q646),K646)</f>
        <v>0</v>
      </c>
      <c r="BS646" s="34">
        <f>IF($Q647=L647,IF(COUNTIF(L647:$P647,L647)&gt;$R646,L646,$Q646),L646)</f>
        <v>0</v>
      </c>
      <c r="BT646" s="34">
        <f>IF($Q647=M647,IF(COUNTIF(M647:$P647,M647)&gt;$R646,M646,$Q646),M646)</f>
        <v>0</v>
      </c>
      <c r="BU646" s="34">
        <f>IF($Q647=N647,IF(COUNTIF(N647:$P647,N647)&gt;$R646,N646,$Q646),N646)</f>
        <v>0</v>
      </c>
      <c r="BV646" s="34">
        <f>IF($Q647=O647,IF(COUNTIF(O647:$P647,O647)&gt;$R646,O646,$Q646),O646)</f>
        <v>0</v>
      </c>
      <c r="BW646" s="34">
        <f>IF($Q647=P647,IF(COUNTIF(P647:$P647,P647)&gt;$R646,P646,$Q646),P646)</f>
        <v>0</v>
      </c>
      <c r="BX646" t="str">
        <f>IF(BX645="",IF(G645="",IF(F645="",E645,F645),G645),"")</f>
        <v/>
      </c>
    </row>
    <row r="647" spans="1:76" ht="12.75" customHeight="1" x14ac:dyDescent="0.2">
      <c r="A647" s="349"/>
      <c r="B647" s="352"/>
      <c r="C647" s="346"/>
      <c r="D647" s="177" t="s">
        <v>44</v>
      </c>
      <c r="E647" s="252" t="str">
        <f t="shared" ref="E647:P647" si="1059">IF(E645&gt;0,1,"")</f>
        <v/>
      </c>
      <c r="F647" s="252" t="str">
        <f t="shared" si="1059"/>
        <v/>
      </c>
      <c r="G647" s="252" t="str">
        <f t="shared" si="1059"/>
        <v/>
      </c>
      <c r="H647" s="252" t="str">
        <f t="shared" si="1059"/>
        <v/>
      </c>
      <c r="I647" s="252" t="str">
        <f t="shared" si="1059"/>
        <v/>
      </c>
      <c r="J647" s="252" t="str">
        <f t="shared" si="1059"/>
        <v/>
      </c>
      <c r="K647" s="252" t="str">
        <f t="shared" si="1059"/>
        <v/>
      </c>
      <c r="L647" s="252" t="str">
        <f t="shared" si="1059"/>
        <v/>
      </c>
      <c r="M647" s="175" t="str">
        <f t="shared" si="1059"/>
        <v/>
      </c>
      <c r="N647" s="175" t="str">
        <f t="shared" si="1059"/>
        <v/>
      </c>
      <c r="O647" s="175" t="str">
        <f t="shared" si="1059"/>
        <v/>
      </c>
      <c r="P647" s="175" t="str">
        <f t="shared" si="1059"/>
        <v/>
      </c>
      <c r="Q647" s="184" t="str">
        <f>IF(BK645="","",BK645)</f>
        <v/>
      </c>
      <c r="R647" s="38" t="str">
        <f>IF(BK645="","",BK645)</f>
        <v/>
      </c>
      <c r="S647" s="343"/>
      <c r="AY647" t="str">
        <f>IF(E647="","",E647)</f>
        <v/>
      </c>
      <c r="AZ647" t="str">
        <f>IF(OR(E647=F647,COUNTIF($AY647:AY647,F647)&gt;0),"",F647)</f>
        <v/>
      </c>
      <c r="BA647" t="str">
        <f>IF(OR(F647=G647,COUNTIF($AY647:AZ647,G647)&gt;0),"",G647)</f>
        <v/>
      </c>
      <c r="BB647" t="str">
        <f>IF(OR(G647=H647,COUNTIF($AY647:BA647,H647)&gt;0),"",H647)</f>
        <v/>
      </c>
      <c r="BC647" t="str">
        <f>IF(OR(H647=I647,COUNTIF($AY647:BB647,I647)&gt;0),"",I647)</f>
        <v/>
      </c>
      <c r="BD647" t="str">
        <f>IF(OR(I647=J647,COUNTIF($AY647:BC647,J647)&gt;0),"",J647)</f>
        <v/>
      </c>
      <c r="BE647" t="str">
        <f>IF(OR(J647=K647,COUNTIF($AY647:BD647,K647)&gt;0),"",K647)</f>
        <v/>
      </c>
      <c r="BF647" t="str">
        <f>IF(OR(K647=L647,COUNTIF($AY647:BE647,L647)&gt;0),"",L647)</f>
        <v/>
      </c>
      <c r="BG647" t="str">
        <f>IF(OR(L647=M647,COUNTIF($AY647:BF647,M647)&gt;0),"",M647)</f>
        <v/>
      </c>
      <c r="BH647" t="str">
        <f>IF(OR(M647=N647,COUNTIF($AY647:BG647,N647)&gt;0),"",N647)</f>
        <v/>
      </c>
      <c r="BI647" t="str">
        <f>IF(OR(N647=O647,COUNTIF($AY647:BH647,O647)&gt;0),"",O647)</f>
        <v/>
      </c>
      <c r="BJ647" t="str">
        <f>IF(OR(O647=P647,COUNTIF($AY647:BI647,P647)&gt;0),"",P647)</f>
        <v/>
      </c>
      <c r="BK647" s="340"/>
      <c r="BL647" s="34" t="str">
        <f>IF($Q647=E647,IF(COUNTIF(E647:$P647,E647)&gt;$R646,E647,$Q647),E647)</f>
        <v/>
      </c>
      <c r="BM647" s="34" t="str">
        <f>IF($Q647=F647,IF(COUNTIF(F647:$P647,F647)&gt;$R646,F647,$Q647),F647)</f>
        <v/>
      </c>
      <c r="BN647" s="34" t="str">
        <f>IF($Q647=G647,IF(COUNTIF(G647:$P647,G647)&gt;$R646,G647,$Q647),G647)</f>
        <v/>
      </c>
      <c r="BO647" s="34" t="str">
        <f>IF($Q647=H647,IF(COUNTIF(H647:$P647,H647)&gt;$R646,H647,$Q647),H647)</f>
        <v/>
      </c>
      <c r="BP647" s="34" t="str">
        <f>IF($Q647=I647,IF(COUNTIF(I647:$P647,I647)&gt;$R646,I647,$Q647),I647)</f>
        <v/>
      </c>
      <c r="BQ647" s="34" t="str">
        <f>IF($Q647=J647,IF(COUNTIF(J647:$P647,J647)&gt;$R646,J647,$Q647),J647)</f>
        <v/>
      </c>
      <c r="BR647" s="34" t="str">
        <f>IF($Q647=K647,IF(COUNTIF(K647:$P647,K647)&gt;$R646,K647,$Q647),K647)</f>
        <v/>
      </c>
      <c r="BS647" s="34" t="str">
        <f>IF($Q647=L647,IF(COUNTIF(L647:$P647,L647)&gt;$R646,L647,$Q647),L647)</f>
        <v/>
      </c>
      <c r="BT647" s="34" t="str">
        <f>IF($Q647=M647,IF(COUNTIF(M647:$P647,M647)&gt;$R646,M647,$Q647),M647)</f>
        <v/>
      </c>
      <c r="BU647" s="34" t="str">
        <f>IF($Q647=N647,IF(COUNTIF(N647:$P647,N647)&gt;$R646,N647,$Q647),N647)</f>
        <v/>
      </c>
      <c r="BV647" s="34" t="str">
        <f>IF($Q647=O647,IF(COUNTIF(O647:$P647,O647)&gt;$R646,O647,$Q647),O647)</f>
        <v/>
      </c>
      <c r="BW647" s="34" t="str">
        <f>IF($Q647=P647,IF(COUNTIF(P647:$P647,P647)&gt;$R646,P647,$Q647),P647)</f>
        <v/>
      </c>
      <c r="BX647" t="str">
        <f>IF(BX645&gt;0,BX645,BX646)</f>
        <v/>
      </c>
    </row>
    <row r="648" spans="1:76" ht="12.75" customHeight="1" x14ac:dyDescent="0.2">
      <c r="A648" s="347">
        <v>216</v>
      </c>
      <c r="B648" s="350"/>
      <c r="C648" s="344"/>
      <c r="D648" s="176" t="s">
        <v>38</v>
      </c>
      <c r="E648" s="252"/>
      <c r="F648" s="252"/>
      <c r="G648" s="252"/>
      <c r="H648" s="252"/>
      <c r="I648" s="252"/>
      <c r="J648" s="252"/>
      <c r="K648" s="252"/>
      <c r="L648" s="252"/>
      <c r="M648" s="175"/>
      <c r="N648" s="175"/>
      <c r="O648" s="175"/>
      <c r="P648" s="175"/>
      <c r="Q648" s="183" t="str">
        <f>IF(BK648="","",BX650)</f>
        <v/>
      </c>
      <c r="R648" s="172"/>
      <c r="S648" s="341" t="str">
        <f>IF((COUNTBLANK(E648:Q648)+COUNTBLANK(E649:Q649)+COUNTBLANK(E650:Q650))/3=COUNTBLANK(E648:Q648),"","Bitte alle drei Zeilen ausfüllen")</f>
        <v/>
      </c>
      <c r="W648">
        <f t="shared" ref="W648:AH648" si="1060">IF(E648=4.5,E649,0)</f>
        <v>0</v>
      </c>
      <c r="X648">
        <f t="shared" si="1060"/>
        <v>0</v>
      </c>
      <c r="Y648">
        <f t="shared" si="1060"/>
        <v>0</v>
      </c>
      <c r="Z648">
        <f t="shared" si="1060"/>
        <v>0</v>
      </c>
      <c r="AA648">
        <f t="shared" si="1060"/>
        <v>0</v>
      </c>
      <c r="AB648">
        <f t="shared" si="1060"/>
        <v>0</v>
      </c>
      <c r="AC648">
        <f t="shared" si="1060"/>
        <v>0</v>
      </c>
      <c r="AD648">
        <f t="shared" si="1060"/>
        <v>0</v>
      </c>
      <c r="AE648">
        <f t="shared" si="1060"/>
        <v>0</v>
      </c>
      <c r="AF648">
        <f t="shared" si="1060"/>
        <v>0</v>
      </c>
      <c r="AG648">
        <f t="shared" si="1060"/>
        <v>0</v>
      </c>
      <c r="AH648">
        <f t="shared" si="1060"/>
        <v>0</v>
      </c>
      <c r="AJ648">
        <f t="shared" ref="AJ648:AU648" si="1061">IF(E648=4.5,1,0)</f>
        <v>0</v>
      </c>
      <c r="AK648">
        <f t="shared" si="1061"/>
        <v>0</v>
      </c>
      <c r="AL648">
        <f t="shared" si="1061"/>
        <v>0</v>
      </c>
      <c r="AM648">
        <f t="shared" si="1061"/>
        <v>0</v>
      </c>
      <c r="AN648">
        <f t="shared" si="1061"/>
        <v>0</v>
      </c>
      <c r="AO648">
        <f t="shared" si="1061"/>
        <v>0</v>
      </c>
      <c r="AP648">
        <f t="shared" si="1061"/>
        <v>0</v>
      </c>
      <c r="AQ648">
        <f t="shared" si="1061"/>
        <v>0</v>
      </c>
      <c r="AR648">
        <f t="shared" si="1061"/>
        <v>0</v>
      </c>
      <c r="AS648">
        <f t="shared" si="1061"/>
        <v>0</v>
      </c>
      <c r="AT648">
        <f t="shared" si="1061"/>
        <v>0</v>
      </c>
      <c r="AU648">
        <f t="shared" si="1061"/>
        <v>0</v>
      </c>
      <c r="BK648" s="340" t="str">
        <f>IF(ISNA(HLOOKUP(MAX($AY649:$BJ649),$AY649:$BJ650,2,FALSE)),"",IF(R649&gt;0,IF(COUNTIF($AY649:$BJ649,MAX($AY649:$BJ649))&gt;1,HLOOKUP(MAX($AY649:$BJ649),$AY649:$BJ650,2),HLOOKUP(MAX($AY649:$BJ649),$AY649:$BJ650,2,FALSE)),""))</f>
        <v/>
      </c>
      <c r="BL648" s="34">
        <f>IF(E650="",0,IF($Q650=E650,IF(COUNTIF(E650:$P650,E650)&gt;$R649,E648,$Q648),E648))</f>
        <v>0</v>
      </c>
      <c r="BM648" s="34">
        <f>IF(F650="",0,IF($Q650=F650,IF(COUNTIF(F650:$P650,F650)&gt;$R649,F648,$Q648),F648))</f>
        <v>0</v>
      </c>
      <c r="BN648" s="34">
        <f>IF(G650="",0,IF($Q650=G650,IF(COUNTIF(G650:$P650,G650)&gt;$R649,G648,$Q648),G648))</f>
        <v>0</v>
      </c>
      <c r="BO648" s="34">
        <f>IF(H650="",0,IF($Q650=H650,IF(COUNTIF(H650:$P650,H650)&gt;$R649,H648,$Q648),H648))</f>
        <v>0</v>
      </c>
      <c r="BP648" s="34">
        <f>IF(I650="",0,IF($Q650=I650,IF(COUNTIF(I650:$P650,I650)&gt;$R649,I648,$Q648),I648))</f>
        <v>0</v>
      </c>
      <c r="BQ648" s="34">
        <f>IF(J650="",0,IF($Q650=J650,IF(COUNTIF(J650:$P650,J650)&gt;$R649,J648,$Q648),J648))</f>
        <v>0</v>
      </c>
      <c r="BR648" s="34">
        <f>IF(K650="",0,IF($Q650=K650,IF(COUNTIF(K650:$P650,K650)&gt;$R649,K648,$Q648),K648))</f>
        <v>0</v>
      </c>
      <c r="BS648" s="34">
        <f>IF(L650="",0,IF($Q650=L650,IF(COUNTIF(L650:$P650,L650)&gt;$R649,L648,$Q648),L648))</f>
        <v>0</v>
      </c>
      <c r="BT648" s="34">
        <f>IF(M650="",0,IF($Q650=M650,IF(COUNTIF(M650:$P650,M650)&gt;$R649,M648,$Q648),M648))</f>
        <v>0</v>
      </c>
      <c r="BU648" s="34">
        <f>IF(N650="",0,IF($Q650=N650,IF(COUNTIF(N650:$P650,N650)&gt;$R649,N648,$Q648),N648))</f>
        <v>0</v>
      </c>
      <c r="BV648" s="34">
        <f>IF(O650="",0,IF($Q650=O650,IF(COUNTIF(O650:$P650,O650)&gt;$R649,O648,$Q648),O648))</f>
        <v>0</v>
      </c>
      <c r="BW648" s="34">
        <f>IF(P650="",0,IF($Q650=P650,IF(COUNTIF(P650:$P650,P650)&gt;$R649,P648,$Q648),P648))</f>
        <v>0</v>
      </c>
      <c r="BX648">
        <f>IF(P648="",IF(O648="",IF(N648="",IF(M648="",IF(L648="",IF(K648="",IF(J648="",IF(I648="",H648,I648),J648),K648),L648),M648),N648),O648),P648)</f>
        <v>0</v>
      </c>
    </row>
    <row r="649" spans="1:76" ht="12.75" customHeight="1" x14ac:dyDescent="0.2">
      <c r="A649" s="348"/>
      <c r="B649" s="351"/>
      <c r="C649" s="345"/>
      <c r="D649" s="176" t="s">
        <v>42</v>
      </c>
      <c r="E649" s="252"/>
      <c r="F649" s="252"/>
      <c r="G649" s="252"/>
      <c r="H649" s="252"/>
      <c r="I649" s="252"/>
      <c r="J649" s="252"/>
      <c r="K649" s="252"/>
      <c r="L649" s="252"/>
      <c r="M649" s="175"/>
      <c r="N649" s="175"/>
      <c r="O649" s="175"/>
      <c r="P649" s="175"/>
      <c r="Q649" s="183"/>
      <c r="R649" s="35">
        <f>IF(R648&lt;15,0,IF(R648&lt;30,1,IF(R648&lt;45,2,3)))</f>
        <v>0</v>
      </c>
      <c r="S649" s="342"/>
      <c r="AY649" t="str">
        <f t="shared" ref="AY649:BJ649" si="1062">IF(AY650="","",COUNTIF($E650:$P650,AY650))</f>
        <v/>
      </c>
      <c r="AZ649" t="str">
        <f t="shared" si="1062"/>
        <v/>
      </c>
      <c r="BA649" t="str">
        <f t="shared" si="1062"/>
        <v/>
      </c>
      <c r="BB649" t="str">
        <f t="shared" si="1062"/>
        <v/>
      </c>
      <c r="BC649" t="str">
        <f t="shared" si="1062"/>
        <v/>
      </c>
      <c r="BD649" t="str">
        <f t="shared" si="1062"/>
        <v/>
      </c>
      <c r="BE649" t="str">
        <f t="shared" si="1062"/>
        <v/>
      </c>
      <c r="BF649" t="str">
        <f t="shared" si="1062"/>
        <v/>
      </c>
      <c r="BG649" t="str">
        <f t="shared" si="1062"/>
        <v/>
      </c>
      <c r="BH649" t="str">
        <f t="shared" si="1062"/>
        <v/>
      </c>
      <c r="BI649" t="str">
        <f t="shared" si="1062"/>
        <v/>
      </c>
      <c r="BJ649" t="str">
        <f t="shared" si="1062"/>
        <v/>
      </c>
      <c r="BK649" s="340"/>
      <c r="BL649" s="34">
        <f>IF($Q650=E650,IF(COUNTIF(E650:$P650,E650)&gt;$R649,E649,$Q649),E649)</f>
        <v>0</v>
      </c>
      <c r="BM649" s="34">
        <f>IF($Q650=F650,IF(COUNTIF(F650:$P650,F650)&gt;$R649,F649,$Q649),F649)</f>
        <v>0</v>
      </c>
      <c r="BN649" s="34">
        <f>IF($Q650=G650,IF(COUNTIF(G650:$P650,G650)&gt;$R649,G649,$Q649),G649)</f>
        <v>0</v>
      </c>
      <c r="BO649" s="34">
        <f>IF($Q650=H650,IF(COUNTIF(H650:$P650,H650)&gt;$R649,H649,$Q649),H649)</f>
        <v>0</v>
      </c>
      <c r="BP649" s="34">
        <f>IF($Q650=I650,IF(COUNTIF(I650:$P650,I650)&gt;$R649,I649,$Q649),I649)</f>
        <v>0</v>
      </c>
      <c r="BQ649" s="34">
        <f>IF($Q650=J650,IF(COUNTIF(J650:$P650,J650)&gt;$R649,J649,$Q649),J649)</f>
        <v>0</v>
      </c>
      <c r="BR649" s="34">
        <f>IF($Q650=K650,IF(COUNTIF(K650:$P650,K650)&gt;$R649,K649,$Q649),K649)</f>
        <v>0</v>
      </c>
      <c r="BS649" s="34">
        <f>IF($Q650=L650,IF(COUNTIF(L650:$P650,L650)&gt;$R649,L649,$Q649),L649)</f>
        <v>0</v>
      </c>
      <c r="BT649" s="34">
        <f>IF($Q650=M650,IF(COUNTIF(M650:$P650,M650)&gt;$R649,M649,$Q649),M649)</f>
        <v>0</v>
      </c>
      <c r="BU649" s="34">
        <f>IF($Q650=N650,IF(COUNTIF(N650:$P650,N650)&gt;$R649,N649,$Q649),N649)</f>
        <v>0</v>
      </c>
      <c r="BV649" s="34">
        <f>IF($Q650=O650,IF(COUNTIF(O650:$P650,O650)&gt;$R649,O649,$Q649),O649)</f>
        <v>0</v>
      </c>
      <c r="BW649" s="34">
        <f>IF($Q650=P650,IF(COUNTIF(P650:$P650,P650)&gt;$R649,P649,$Q649),P649)</f>
        <v>0</v>
      </c>
      <c r="BX649" t="str">
        <f>IF(BX648="",IF(G648="",IF(F648="",E648,F648),G648),"")</f>
        <v/>
      </c>
    </row>
    <row r="650" spans="1:76" ht="12.75" customHeight="1" x14ac:dyDescent="0.2">
      <c r="A650" s="349"/>
      <c r="B650" s="352"/>
      <c r="C650" s="346"/>
      <c r="D650" s="177" t="s">
        <v>44</v>
      </c>
      <c r="E650" s="252" t="str">
        <f t="shared" ref="E650:P650" si="1063">IF(E648&gt;0,1,"")</f>
        <v/>
      </c>
      <c r="F650" s="252" t="str">
        <f t="shared" si="1063"/>
        <v/>
      </c>
      <c r="G650" s="252" t="str">
        <f t="shared" si="1063"/>
        <v/>
      </c>
      <c r="H650" s="252" t="str">
        <f t="shared" si="1063"/>
        <v/>
      </c>
      <c r="I650" s="252" t="str">
        <f t="shared" si="1063"/>
        <v/>
      </c>
      <c r="J650" s="252" t="str">
        <f t="shared" si="1063"/>
        <v/>
      </c>
      <c r="K650" s="252" t="str">
        <f t="shared" si="1063"/>
        <v/>
      </c>
      <c r="L650" s="252" t="str">
        <f t="shared" si="1063"/>
        <v/>
      </c>
      <c r="M650" s="175" t="str">
        <f t="shared" si="1063"/>
        <v/>
      </c>
      <c r="N650" s="175" t="str">
        <f t="shared" si="1063"/>
        <v/>
      </c>
      <c r="O650" s="175" t="str">
        <f t="shared" si="1063"/>
        <v/>
      </c>
      <c r="P650" s="175" t="str">
        <f t="shared" si="1063"/>
        <v/>
      </c>
      <c r="Q650" s="184" t="str">
        <f>IF(BK648="","",BK648)</f>
        <v/>
      </c>
      <c r="R650" s="38" t="str">
        <f>IF(BK648="","",BK648)</f>
        <v/>
      </c>
      <c r="S650" s="343"/>
      <c r="AY650" t="str">
        <f>IF(E650="","",E650)</f>
        <v/>
      </c>
      <c r="AZ650" t="str">
        <f>IF(OR(E650=F650,COUNTIF($AY650:AY650,F650)&gt;0),"",F650)</f>
        <v/>
      </c>
      <c r="BA650" t="str">
        <f>IF(OR(F650=G650,COUNTIF($AY650:AZ650,G650)&gt;0),"",G650)</f>
        <v/>
      </c>
      <c r="BB650" t="str">
        <f>IF(OR(G650=H650,COUNTIF($AY650:BA650,H650)&gt;0),"",H650)</f>
        <v/>
      </c>
      <c r="BC650" t="str">
        <f>IF(OR(H650=I650,COUNTIF($AY650:BB650,I650)&gt;0),"",I650)</f>
        <v/>
      </c>
      <c r="BD650" t="str">
        <f>IF(OR(I650=J650,COUNTIF($AY650:BC650,J650)&gt;0),"",J650)</f>
        <v/>
      </c>
      <c r="BE650" t="str">
        <f>IF(OR(J650=K650,COUNTIF($AY650:BD650,K650)&gt;0),"",K650)</f>
        <v/>
      </c>
      <c r="BF650" t="str">
        <f>IF(OR(K650=L650,COUNTIF($AY650:BE650,L650)&gt;0),"",L650)</f>
        <v/>
      </c>
      <c r="BG650" t="str">
        <f>IF(OR(L650=M650,COUNTIF($AY650:BF650,M650)&gt;0),"",M650)</f>
        <v/>
      </c>
      <c r="BH650" t="str">
        <f>IF(OR(M650=N650,COUNTIF($AY650:BG650,N650)&gt;0),"",N650)</f>
        <v/>
      </c>
      <c r="BI650" t="str">
        <f>IF(OR(N650=O650,COUNTIF($AY650:BH650,O650)&gt;0),"",O650)</f>
        <v/>
      </c>
      <c r="BJ650" t="str">
        <f>IF(OR(O650=P650,COUNTIF($AY650:BI650,P650)&gt;0),"",P650)</f>
        <v/>
      </c>
      <c r="BK650" s="340"/>
      <c r="BL650" s="34" t="str">
        <f>IF($Q650=E650,IF(COUNTIF(E650:$P650,E650)&gt;$R649,E650,$Q650),E650)</f>
        <v/>
      </c>
      <c r="BM650" s="34" t="str">
        <f>IF($Q650=F650,IF(COUNTIF(F650:$P650,F650)&gt;$R649,F650,$Q650),F650)</f>
        <v/>
      </c>
      <c r="BN650" s="34" t="str">
        <f>IF($Q650=G650,IF(COUNTIF(G650:$P650,G650)&gt;$R649,G650,$Q650),G650)</f>
        <v/>
      </c>
      <c r="BO650" s="34" t="str">
        <f>IF($Q650=H650,IF(COUNTIF(H650:$P650,H650)&gt;$R649,H650,$Q650),H650)</f>
        <v/>
      </c>
      <c r="BP650" s="34" t="str">
        <f>IF($Q650=I650,IF(COUNTIF(I650:$P650,I650)&gt;$R649,I650,$Q650),I650)</f>
        <v/>
      </c>
      <c r="BQ650" s="34" t="str">
        <f>IF($Q650=J650,IF(COUNTIF(J650:$P650,J650)&gt;$R649,J650,$Q650),J650)</f>
        <v/>
      </c>
      <c r="BR650" s="34" t="str">
        <f>IF($Q650=K650,IF(COUNTIF(K650:$P650,K650)&gt;$R649,K650,$Q650),K650)</f>
        <v/>
      </c>
      <c r="BS650" s="34" t="str">
        <f>IF($Q650=L650,IF(COUNTIF(L650:$P650,L650)&gt;$R649,L650,$Q650),L650)</f>
        <v/>
      </c>
      <c r="BT650" s="34" t="str">
        <f>IF($Q650=M650,IF(COUNTIF(M650:$P650,M650)&gt;$R649,M650,$Q650),M650)</f>
        <v/>
      </c>
      <c r="BU650" s="34" t="str">
        <f>IF($Q650=N650,IF(COUNTIF(N650:$P650,N650)&gt;$R649,N650,$Q650),N650)</f>
        <v/>
      </c>
      <c r="BV650" s="34" t="str">
        <f>IF($Q650=O650,IF(COUNTIF(O650:$P650,O650)&gt;$R649,O650,$Q650),O650)</f>
        <v/>
      </c>
      <c r="BW650" s="34" t="str">
        <f>IF($Q650=P650,IF(COUNTIF(P650:$P650,P650)&gt;$R649,P650,$Q650),P650)</f>
        <v/>
      </c>
      <c r="BX650" t="str">
        <f>IF(BX648&gt;0,BX648,BX649)</f>
        <v/>
      </c>
    </row>
    <row r="651" spans="1:76" ht="12.75" customHeight="1" x14ac:dyDescent="0.2">
      <c r="A651" s="347">
        <v>217</v>
      </c>
      <c r="B651" s="350"/>
      <c r="C651" s="344"/>
      <c r="D651" s="176" t="s">
        <v>38</v>
      </c>
      <c r="E651" s="252"/>
      <c r="F651" s="252"/>
      <c r="G651" s="252"/>
      <c r="H651" s="252"/>
      <c r="I651" s="252"/>
      <c r="J651" s="252"/>
      <c r="K651" s="252"/>
      <c r="L651" s="252"/>
      <c r="M651" s="175"/>
      <c r="N651" s="175"/>
      <c r="O651" s="175"/>
      <c r="P651" s="175"/>
      <c r="Q651" s="183" t="str">
        <f>IF(BK651="","",BX653)</f>
        <v/>
      </c>
      <c r="R651" s="172"/>
      <c r="S651" s="341" t="str">
        <f>IF((COUNTBLANK(E651:Q651)+COUNTBLANK(E652:Q652)+COUNTBLANK(E653:Q653))/3=COUNTBLANK(E651:Q651),"","Bitte alle drei Zeilen ausfüllen")</f>
        <v/>
      </c>
      <c r="W651">
        <f t="shared" ref="W651:AH651" si="1064">IF(E651=4.5,E652,0)</f>
        <v>0</v>
      </c>
      <c r="X651">
        <f t="shared" si="1064"/>
        <v>0</v>
      </c>
      <c r="Y651">
        <f t="shared" si="1064"/>
        <v>0</v>
      </c>
      <c r="Z651">
        <f t="shared" si="1064"/>
        <v>0</v>
      </c>
      <c r="AA651">
        <f t="shared" si="1064"/>
        <v>0</v>
      </c>
      <c r="AB651">
        <f t="shared" si="1064"/>
        <v>0</v>
      </c>
      <c r="AC651">
        <f t="shared" si="1064"/>
        <v>0</v>
      </c>
      <c r="AD651">
        <f t="shared" si="1064"/>
        <v>0</v>
      </c>
      <c r="AE651">
        <f t="shared" si="1064"/>
        <v>0</v>
      </c>
      <c r="AF651">
        <f t="shared" si="1064"/>
        <v>0</v>
      </c>
      <c r="AG651">
        <f t="shared" si="1064"/>
        <v>0</v>
      </c>
      <c r="AH651">
        <f t="shared" si="1064"/>
        <v>0</v>
      </c>
      <c r="AJ651">
        <f t="shared" ref="AJ651:AU651" si="1065">IF(E651=4.5,1,0)</f>
        <v>0</v>
      </c>
      <c r="AK651">
        <f t="shared" si="1065"/>
        <v>0</v>
      </c>
      <c r="AL651">
        <f t="shared" si="1065"/>
        <v>0</v>
      </c>
      <c r="AM651">
        <f t="shared" si="1065"/>
        <v>0</v>
      </c>
      <c r="AN651">
        <f t="shared" si="1065"/>
        <v>0</v>
      </c>
      <c r="AO651">
        <f t="shared" si="1065"/>
        <v>0</v>
      </c>
      <c r="AP651">
        <f t="shared" si="1065"/>
        <v>0</v>
      </c>
      <c r="AQ651">
        <f t="shared" si="1065"/>
        <v>0</v>
      </c>
      <c r="AR651">
        <f t="shared" si="1065"/>
        <v>0</v>
      </c>
      <c r="AS651">
        <f t="shared" si="1065"/>
        <v>0</v>
      </c>
      <c r="AT651">
        <f t="shared" si="1065"/>
        <v>0</v>
      </c>
      <c r="AU651">
        <f t="shared" si="1065"/>
        <v>0</v>
      </c>
      <c r="BK651" s="340" t="str">
        <f>IF(ISNA(HLOOKUP(MAX($AY652:$BJ652),$AY652:$BJ653,2,FALSE)),"",IF(R652&gt;0,IF(COUNTIF($AY652:$BJ652,MAX($AY652:$BJ652))&gt;1,HLOOKUP(MAX($AY652:$BJ652),$AY652:$BJ653,2),HLOOKUP(MAX($AY652:$BJ652),$AY652:$BJ653,2,FALSE)),""))</f>
        <v/>
      </c>
      <c r="BL651" s="34">
        <f>IF(E653="",0,IF($Q653=E653,IF(COUNTIF(E653:$P653,E653)&gt;$R652,E651,$Q651),E651))</f>
        <v>0</v>
      </c>
      <c r="BM651" s="34">
        <f>IF(F653="",0,IF($Q653=F653,IF(COUNTIF(F653:$P653,F653)&gt;$R652,F651,$Q651),F651))</f>
        <v>0</v>
      </c>
      <c r="BN651" s="34">
        <f>IF(G653="",0,IF($Q653=G653,IF(COUNTIF(G653:$P653,G653)&gt;$R652,G651,$Q651),G651))</f>
        <v>0</v>
      </c>
      <c r="BO651" s="34">
        <f>IF(H653="",0,IF($Q653=H653,IF(COUNTIF(H653:$P653,H653)&gt;$R652,H651,$Q651),H651))</f>
        <v>0</v>
      </c>
      <c r="BP651" s="34">
        <f>IF(I653="",0,IF($Q653=I653,IF(COUNTIF(I653:$P653,I653)&gt;$R652,I651,$Q651),I651))</f>
        <v>0</v>
      </c>
      <c r="BQ651" s="34">
        <f>IF(J653="",0,IF($Q653=J653,IF(COUNTIF(J653:$P653,J653)&gt;$R652,J651,$Q651),J651))</f>
        <v>0</v>
      </c>
      <c r="BR651" s="34">
        <f>IF(K653="",0,IF($Q653=K653,IF(COUNTIF(K653:$P653,K653)&gt;$R652,K651,$Q651),K651))</f>
        <v>0</v>
      </c>
      <c r="BS651" s="34">
        <f>IF(L653="",0,IF($Q653=L653,IF(COUNTIF(L653:$P653,L653)&gt;$R652,L651,$Q651),L651))</f>
        <v>0</v>
      </c>
      <c r="BT651" s="34">
        <f>IF(M653="",0,IF($Q653=M653,IF(COUNTIF(M653:$P653,M653)&gt;$R652,M651,$Q651),M651))</f>
        <v>0</v>
      </c>
      <c r="BU651" s="34">
        <f>IF(N653="",0,IF($Q653=N653,IF(COUNTIF(N653:$P653,N653)&gt;$R652,N651,$Q651),N651))</f>
        <v>0</v>
      </c>
      <c r="BV651" s="34">
        <f>IF(O653="",0,IF($Q653=O653,IF(COUNTIF(O653:$P653,O653)&gt;$R652,O651,$Q651),O651))</f>
        <v>0</v>
      </c>
      <c r="BW651" s="34">
        <f>IF(P653="",0,IF($Q653=P653,IF(COUNTIF(P653:$P653,P653)&gt;$R652,P651,$Q651),P651))</f>
        <v>0</v>
      </c>
      <c r="BX651">
        <f>IF(P651="",IF(O651="",IF(N651="",IF(M651="",IF(L651="",IF(K651="",IF(J651="",IF(I651="",H651,I651),J651),K651),L651),M651),N651),O651),P651)</f>
        <v>0</v>
      </c>
    </row>
    <row r="652" spans="1:76" ht="12.75" customHeight="1" x14ac:dyDescent="0.2">
      <c r="A652" s="348"/>
      <c r="B652" s="351"/>
      <c r="C652" s="345"/>
      <c r="D652" s="176" t="s">
        <v>42</v>
      </c>
      <c r="E652" s="252"/>
      <c r="F652" s="252"/>
      <c r="G652" s="252"/>
      <c r="H652" s="252"/>
      <c r="I652" s="252"/>
      <c r="J652" s="252"/>
      <c r="K652" s="252"/>
      <c r="L652" s="252"/>
      <c r="M652" s="175"/>
      <c r="N652" s="175"/>
      <c r="O652" s="175"/>
      <c r="P652" s="175"/>
      <c r="Q652" s="183"/>
      <c r="R652" s="35">
        <f>IF(R651&lt;15,0,IF(R651&lt;30,1,IF(R651&lt;45,2,3)))</f>
        <v>0</v>
      </c>
      <c r="S652" s="342"/>
      <c r="AY652" t="str">
        <f t="shared" ref="AY652:BJ652" si="1066">IF(AY653="","",COUNTIF($E653:$P653,AY653))</f>
        <v/>
      </c>
      <c r="AZ652" t="str">
        <f t="shared" si="1066"/>
        <v/>
      </c>
      <c r="BA652" t="str">
        <f t="shared" si="1066"/>
        <v/>
      </c>
      <c r="BB652" t="str">
        <f t="shared" si="1066"/>
        <v/>
      </c>
      <c r="BC652" t="str">
        <f t="shared" si="1066"/>
        <v/>
      </c>
      <c r="BD652" t="str">
        <f t="shared" si="1066"/>
        <v/>
      </c>
      <c r="BE652" t="str">
        <f t="shared" si="1066"/>
        <v/>
      </c>
      <c r="BF652" t="str">
        <f t="shared" si="1066"/>
        <v/>
      </c>
      <c r="BG652" t="str">
        <f t="shared" si="1066"/>
        <v/>
      </c>
      <c r="BH652" t="str">
        <f t="shared" si="1066"/>
        <v/>
      </c>
      <c r="BI652" t="str">
        <f t="shared" si="1066"/>
        <v/>
      </c>
      <c r="BJ652" t="str">
        <f t="shared" si="1066"/>
        <v/>
      </c>
      <c r="BK652" s="340"/>
      <c r="BL652" s="34">
        <f>IF($Q653=E653,IF(COUNTIF(E653:$P653,E653)&gt;$R652,E652,$Q652),E652)</f>
        <v>0</v>
      </c>
      <c r="BM652" s="34">
        <f>IF($Q653=F653,IF(COUNTIF(F653:$P653,F653)&gt;$R652,F652,$Q652),F652)</f>
        <v>0</v>
      </c>
      <c r="BN652" s="34">
        <f>IF($Q653=G653,IF(COUNTIF(G653:$P653,G653)&gt;$R652,G652,$Q652),G652)</f>
        <v>0</v>
      </c>
      <c r="BO652" s="34">
        <f>IF($Q653=H653,IF(COUNTIF(H653:$P653,H653)&gt;$R652,H652,$Q652),H652)</f>
        <v>0</v>
      </c>
      <c r="BP652" s="34">
        <f>IF($Q653=I653,IF(COUNTIF(I653:$P653,I653)&gt;$R652,I652,$Q652),I652)</f>
        <v>0</v>
      </c>
      <c r="BQ652" s="34">
        <f>IF($Q653=J653,IF(COUNTIF(J653:$P653,J653)&gt;$R652,J652,$Q652),J652)</f>
        <v>0</v>
      </c>
      <c r="BR652" s="34">
        <f>IF($Q653=K653,IF(COUNTIF(K653:$P653,K653)&gt;$R652,K652,$Q652),K652)</f>
        <v>0</v>
      </c>
      <c r="BS652" s="34">
        <f>IF($Q653=L653,IF(COUNTIF(L653:$P653,L653)&gt;$R652,L652,$Q652),L652)</f>
        <v>0</v>
      </c>
      <c r="BT652" s="34">
        <f>IF($Q653=M653,IF(COUNTIF(M653:$P653,M653)&gt;$R652,M652,$Q652),M652)</f>
        <v>0</v>
      </c>
      <c r="BU652" s="34">
        <f>IF($Q653=N653,IF(COUNTIF(N653:$P653,N653)&gt;$R652,N652,$Q652),N652)</f>
        <v>0</v>
      </c>
      <c r="BV652" s="34">
        <f>IF($Q653=O653,IF(COUNTIF(O653:$P653,O653)&gt;$R652,O652,$Q652),O652)</f>
        <v>0</v>
      </c>
      <c r="BW652" s="34">
        <f>IF($Q653=P653,IF(COUNTIF(P653:$P653,P653)&gt;$R652,P652,$Q652),P652)</f>
        <v>0</v>
      </c>
      <c r="BX652" t="str">
        <f>IF(BX651="",IF(G651="",IF(F651="",E651,F651),G651),"")</f>
        <v/>
      </c>
    </row>
    <row r="653" spans="1:76" ht="12.75" customHeight="1" x14ac:dyDescent="0.2">
      <c r="A653" s="349"/>
      <c r="B653" s="352"/>
      <c r="C653" s="346"/>
      <c r="D653" s="177" t="s">
        <v>44</v>
      </c>
      <c r="E653" s="252" t="str">
        <f t="shared" ref="E653:P653" si="1067">IF(E651&gt;0,1,"")</f>
        <v/>
      </c>
      <c r="F653" s="252" t="str">
        <f t="shared" si="1067"/>
        <v/>
      </c>
      <c r="G653" s="252" t="str">
        <f t="shared" si="1067"/>
        <v/>
      </c>
      <c r="H653" s="252" t="str">
        <f t="shared" si="1067"/>
        <v/>
      </c>
      <c r="I653" s="252" t="str">
        <f t="shared" si="1067"/>
        <v/>
      </c>
      <c r="J653" s="252" t="str">
        <f t="shared" si="1067"/>
        <v/>
      </c>
      <c r="K653" s="252" t="str">
        <f t="shared" si="1067"/>
        <v/>
      </c>
      <c r="L653" s="252" t="str">
        <f t="shared" si="1067"/>
        <v/>
      </c>
      <c r="M653" s="175" t="str">
        <f t="shared" si="1067"/>
        <v/>
      </c>
      <c r="N653" s="175" t="str">
        <f t="shared" si="1067"/>
        <v/>
      </c>
      <c r="O653" s="175" t="str">
        <f t="shared" si="1067"/>
        <v/>
      </c>
      <c r="P653" s="175" t="str">
        <f t="shared" si="1067"/>
        <v/>
      </c>
      <c r="Q653" s="184" t="str">
        <f>IF(BK651="","",BK651)</f>
        <v/>
      </c>
      <c r="R653" s="38" t="str">
        <f>IF(BK651="","",BK651)</f>
        <v/>
      </c>
      <c r="S653" s="343"/>
      <c r="AY653" t="str">
        <f>IF(E653="","",E653)</f>
        <v/>
      </c>
      <c r="AZ653" t="str">
        <f>IF(OR(E653=F653,COUNTIF($AY653:AY653,F653)&gt;0),"",F653)</f>
        <v/>
      </c>
      <c r="BA653" t="str">
        <f>IF(OR(F653=G653,COUNTIF($AY653:AZ653,G653)&gt;0),"",G653)</f>
        <v/>
      </c>
      <c r="BB653" t="str">
        <f>IF(OR(G653=H653,COUNTIF($AY653:BA653,H653)&gt;0),"",H653)</f>
        <v/>
      </c>
      <c r="BC653" t="str">
        <f>IF(OR(H653=I653,COUNTIF($AY653:BB653,I653)&gt;0),"",I653)</f>
        <v/>
      </c>
      <c r="BD653" t="str">
        <f>IF(OR(I653=J653,COUNTIF($AY653:BC653,J653)&gt;0),"",J653)</f>
        <v/>
      </c>
      <c r="BE653" t="str">
        <f>IF(OR(J653=K653,COUNTIF($AY653:BD653,K653)&gt;0),"",K653)</f>
        <v/>
      </c>
      <c r="BF653" t="str">
        <f>IF(OR(K653=L653,COUNTIF($AY653:BE653,L653)&gt;0),"",L653)</f>
        <v/>
      </c>
      <c r="BG653" t="str">
        <f>IF(OR(L653=M653,COUNTIF($AY653:BF653,M653)&gt;0),"",M653)</f>
        <v/>
      </c>
      <c r="BH653" t="str">
        <f>IF(OR(M653=N653,COUNTIF($AY653:BG653,N653)&gt;0),"",N653)</f>
        <v/>
      </c>
      <c r="BI653" t="str">
        <f>IF(OR(N653=O653,COUNTIF($AY653:BH653,O653)&gt;0),"",O653)</f>
        <v/>
      </c>
      <c r="BJ653" t="str">
        <f>IF(OR(O653=P653,COUNTIF($AY653:BI653,P653)&gt;0),"",P653)</f>
        <v/>
      </c>
      <c r="BK653" s="340"/>
      <c r="BL653" s="34" t="str">
        <f>IF($Q653=E653,IF(COUNTIF(E653:$P653,E653)&gt;$R652,E653,$Q653),E653)</f>
        <v/>
      </c>
      <c r="BM653" s="34" t="str">
        <f>IF($Q653=F653,IF(COUNTIF(F653:$P653,F653)&gt;$R652,F653,$Q653),F653)</f>
        <v/>
      </c>
      <c r="BN653" s="34" t="str">
        <f>IF($Q653=G653,IF(COUNTIF(G653:$P653,G653)&gt;$R652,G653,$Q653),G653)</f>
        <v/>
      </c>
      <c r="BO653" s="34" t="str">
        <f>IF($Q653=H653,IF(COUNTIF(H653:$P653,H653)&gt;$R652,H653,$Q653),H653)</f>
        <v/>
      </c>
      <c r="BP653" s="34" t="str">
        <f>IF($Q653=I653,IF(COUNTIF(I653:$P653,I653)&gt;$R652,I653,$Q653),I653)</f>
        <v/>
      </c>
      <c r="BQ653" s="34" t="str">
        <f>IF($Q653=J653,IF(COUNTIF(J653:$P653,J653)&gt;$R652,J653,$Q653),J653)</f>
        <v/>
      </c>
      <c r="BR653" s="34" t="str">
        <f>IF($Q653=K653,IF(COUNTIF(K653:$P653,K653)&gt;$R652,K653,$Q653),K653)</f>
        <v/>
      </c>
      <c r="BS653" s="34" t="str">
        <f>IF($Q653=L653,IF(COUNTIF(L653:$P653,L653)&gt;$R652,L653,$Q653),L653)</f>
        <v/>
      </c>
      <c r="BT653" s="34" t="str">
        <f>IF($Q653=M653,IF(COUNTIF(M653:$P653,M653)&gt;$R652,M653,$Q653),M653)</f>
        <v/>
      </c>
      <c r="BU653" s="34" t="str">
        <f>IF($Q653=N653,IF(COUNTIF(N653:$P653,N653)&gt;$R652,N653,$Q653),N653)</f>
        <v/>
      </c>
      <c r="BV653" s="34" t="str">
        <f>IF($Q653=O653,IF(COUNTIF(O653:$P653,O653)&gt;$R652,O653,$Q653),O653)</f>
        <v/>
      </c>
      <c r="BW653" s="34" t="str">
        <f>IF($Q653=P653,IF(COUNTIF(P653:$P653,P653)&gt;$R652,P653,$Q653),P653)</f>
        <v/>
      </c>
      <c r="BX653" t="str">
        <f>IF(BX651&gt;0,BX651,BX652)</f>
        <v/>
      </c>
    </row>
    <row r="654" spans="1:76" ht="12.75" customHeight="1" x14ac:dyDescent="0.2">
      <c r="A654" s="347">
        <v>218</v>
      </c>
      <c r="B654" s="350"/>
      <c r="C654" s="344"/>
      <c r="D654" s="176" t="s">
        <v>38</v>
      </c>
      <c r="E654" s="252"/>
      <c r="F654" s="252"/>
      <c r="G654" s="252"/>
      <c r="H654" s="252"/>
      <c r="I654" s="252"/>
      <c r="J654" s="252"/>
      <c r="K654" s="252"/>
      <c r="L654" s="252"/>
      <c r="M654" s="175"/>
      <c r="N654" s="175"/>
      <c r="O654" s="175"/>
      <c r="P654" s="175"/>
      <c r="Q654" s="183" t="str">
        <f>IF(BK654="","",BX656)</f>
        <v/>
      </c>
      <c r="R654" s="172"/>
      <c r="S654" s="341" t="str">
        <f>IF((COUNTBLANK(E654:Q654)+COUNTBLANK(E655:Q655)+COUNTBLANK(E656:Q656))/3=COUNTBLANK(E654:Q654),"","Bitte alle drei Zeilen ausfüllen")</f>
        <v/>
      </c>
      <c r="W654">
        <f t="shared" ref="W654:AH654" si="1068">IF(E654=4.5,E655,0)</f>
        <v>0</v>
      </c>
      <c r="X654">
        <f t="shared" si="1068"/>
        <v>0</v>
      </c>
      <c r="Y654">
        <f t="shared" si="1068"/>
        <v>0</v>
      </c>
      <c r="Z654">
        <f t="shared" si="1068"/>
        <v>0</v>
      </c>
      <c r="AA654">
        <f t="shared" si="1068"/>
        <v>0</v>
      </c>
      <c r="AB654">
        <f t="shared" si="1068"/>
        <v>0</v>
      </c>
      <c r="AC654">
        <f t="shared" si="1068"/>
        <v>0</v>
      </c>
      <c r="AD654">
        <f t="shared" si="1068"/>
        <v>0</v>
      </c>
      <c r="AE654">
        <f t="shared" si="1068"/>
        <v>0</v>
      </c>
      <c r="AF654">
        <f t="shared" si="1068"/>
        <v>0</v>
      </c>
      <c r="AG654">
        <f t="shared" si="1068"/>
        <v>0</v>
      </c>
      <c r="AH654">
        <f t="shared" si="1068"/>
        <v>0</v>
      </c>
      <c r="AJ654">
        <f t="shared" ref="AJ654:AU654" si="1069">IF(E654=4.5,1,0)</f>
        <v>0</v>
      </c>
      <c r="AK654">
        <f t="shared" si="1069"/>
        <v>0</v>
      </c>
      <c r="AL654">
        <f t="shared" si="1069"/>
        <v>0</v>
      </c>
      <c r="AM654">
        <f t="shared" si="1069"/>
        <v>0</v>
      </c>
      <c r="AN654">
        <f t="shared" si="1069"/>
        <v>0</v>
      </c>
      <c r="AO654">
        <f t="shared" si="1069"/>
        <v>0</v>
      </c>
      <c r="AP654">
        <f t="shared" si="1069"/>
        <v>0</v>
      </c>
      <c r="AQ654">
        <f t="shared" si="1069"/>
        <v>0</v>
      </c>
      <c r="AR654">
        <f t="shared" si="1069"/>
        <v>0</v>
      </c>
      <c r="AS654">
        <f t="shared" si="1069"/>
        <v>0</v>
      </c>
      <c r="AT654">
        <f t="shared" si="1069"/>
        <v>0</v>
      </c>
      <c r="AU654">
        <f t="shared" si="1069"/>
        <v>0</v>
      </c>
      <c r="BK654" s="340" t="str">
        <f>IF(ISNA(HLOOKUP(MAX($AY655:$BJ655),$AY655:$BJ656,2,FALSE)),"",IF(R655&gt;0,IF(COUNTIF($AY655:$BJ655,MAX($AY655:$BJ655))&gt;1,HLOOKUP(MAX($AY655:$BJ655),$AY655:$BJ656,2),HLOOKUP(MAX($AY655:$BJ655),$AY655:$BJ656,2,FALSE)),""))</f>
        <v/>
      </c>
      <c r="BL654" s="34">
        <f>IF(E656="",0,IF($Q656=E656,IF(COUNTIF(E656:$P656,E656)&gt;$R655,E654,$Q654),E654))</f>
        <v>0</v>
      </c>
      <c r="BM654" s="34">
        <f>IF(F656="",0,IF($Q656=F656,IF(COUNTIF(F656:$P656,F656)&gt;$R655,F654,$Q654),F654))</f>
        <v>0</v>
      </c>
      <c r="BN654" s="34">
        <f>IF(G656="",0,IF($Q656=G656,IF(COUNTIF(G656:$P656,G656)&gt;$R655,G654,$Q654),G654))</f>
        <v>0</v>
      </c>
      <c r="BO654" s="34">
        <f>IF(H656="",0,IF($Q656=H656,IF(COUNTIF(H656:$P656,H656)&gt;$R655,H654,$Q654),H654))</f>
        <v>0</v>
      </c>
      <c r="BP654" s="34">
        <f>IF(I656="",0,IF($Q656=I656,IF(COUNTIF(I656:$P656,I656)&gt;$R655,I654,$Q654),I654))</f>
        <v>0</v>
      </c>
      <c r="BQ654" s="34">
        <f>IF(J656="",0,IF($Q656=J656,IF(COUNTIF(J656:$P656,J656)&gt;$R655,J654,$Q654),J654))</f>
        <v>0</v>
      </c>
      <c r="BR654" s="34">
        <f>IF(K656="",0,IF($Q656=K656,IF(COUNTIF(K656:$P656,K656)&gt;$R655,K654,$Q654),K654))</f>
        <v>0</v>
      </c>
      <c r="BS654" s="34">
        <f>IF(L656="",0,IF($Q656=L656,IF(COUNTIF(L656:$P656,L656)&gt;$R655,L654,$Q654),L654))</f>
        <v>0</v>
      </c>
      <c r="BT654" s="34">
        <f>IF(M656="",0,IF($Q656=M656,IF(COUNTIF(M656:$P656,M656)&gt;$R655,M654,$Q654),M654))</f>
        <v>0</v>
      </c>
      <c r="BU654" s="34">
        <f>IF(N656="",0,IF($Q656=N656,IF(COUNTIF(N656:$P656,N656)&gt;$R655,N654,$Q654),N654))</f>
        <v>0</v>
      </c>
      <c r="BV654" s="34">
        <f>IF(O656="",0,IF($Q656=O656,IF(COUNTIF(O656:$P656,O656)&gt;$R655,O654,$Q654),O654))</f>
        <v>0</v>
      </c>
      <c r="BW654" s="34">
        <f>IF(P656="",0,IF($Q656=P656,IF(COUNTIF(P656:$P656,P656)&gt;$R655,P654,$Q654),P654))</f>
        <v>0</v>
      </c>
      <c r="BX654">
        <f>IF(P654="",IF(O654="",IF(N654="",IF(M654="",IF(L654="",IF(K654="",IF(J654="",IF(I654="",H654,I654),J654),K654),L654),M654),N654),O654),P654)</f>
        <v>0</v>
      </c>
    </row>
    <row r="655" spans="1:76" ht="12.75" customHeight="1" x14ac:dyDescent="0.2">
      <c r="A655" s="348"/>
      <c r="B655" s="351"/>
      <c r="C655" s="345"/>
      <c r="D655" s="176" t="s">
        <v>42</v>
      </c>
      <c r="E655" s="252"/>
      <c r="F655" s="252"/>
      <c r="G655" s="252"/>
      <c r="H655" s="252"/>
      <c r="I655" s="252"/>
      <c r="J655" s="252"/>
      <c r="K655" s="252"/>
      <c r="L655" s="252"/>
      <c r="M655" s="175"/>
      <c r="N655" s="175"/>
      <c r="O655" s="175"/>
      <c r="P655" s="175"/>
      <c r="Q655" s="183"/>
      <c r="R655" s="35">
        <f>IF(R654&lt;15,0,IF(R654&lt;30,1,IF(R654&lt;45,2,3)))</f>
        <v>0</v>
      </c>
      <c r="S655" s="342"/>
      <c r="AY655" t="str">
        <f t="shared" ref="AY655:BJ655" si="1070">IF(AY656="","",COUNTIF($E656:$P656,AY656))</f>
        <v/>
      </c>
      <c r="AZ655" t="str">
        <f t="shared" si="1070"/>
        <v/>
      </c>
      <c r="BA655" t="str">
        <f t="shared" si="1070"/>
        <v/>
      </c>
      <c r="BB655" t="str">
        <f t="shared" si="1070"/>
        <v/>
      </c>
      <c r="BC655" t="str">
        <f t="shared" si="1070"/>
        <v/>
      </c>
      <c r="BD655" t="str">
        <f t="shared" si="1070"/>
        <v/>
      </c>
      <c r="BE655" t="str">
        <f t="shared" si="1070"/>
        <v/>
      </c>
      <c r="BF655" t="str">
        <f t="shared" si="1070"/>
        <v/>
      </c>
      <c r="BG655" t="str">
        <f t="shared" si="1070"/>
        <v/>
      </c>
      <c r="BH655" t="str">
        <f t="shared" si="1070"/>
        <v/>
      </c>
      <c r="BI655" t="str">
        <f t="shared" si="1070"/>
        <v/>
      </c>
      <c r="BJ655" t="str">
        <f t="shared" si="1070"/>
        <v/>
      </c>
      <c r="BK655" s="340"/>
      <c r="BL655" s="34">
        <f>IF($Q656=E656,IF(COUNTIF(E656:$P656,E656)&gt;$R655,E655,$Q655),E655)</f>
        <v>0</v>
      </c>
      <c r="BM655" s="34">
        <f>IF($Q656=F656,IF(COUNTIF(F656:$P656,F656)&gt;$R655,F655,$Q655),F655)</f>
        <v>0</v>
      </c>
      <c r="BN655" s="34">
        <f>IF($Q656=G656,IF(COUNTIF(G656:$P656,G656)&gt;$R655,G655,$Q655),G655)</f>
        <v>0</v>
      </c>
      <c r="BO655" s="34">
        <f>IF($Q656=H656,IF(COUNTIF(H656:$P656,H656)&gt;$R655,H655,$Q655),H655)</f>
        <v>0</v>
      </c>
      <c r="BP655" s="34">
        <f>IF($Q656=I656,IF(COUNTIF(I656:$P656,I656)&gt;$R655,I655,$Q655),I655)</f>
        <v>0</v>
      </c>
      <c r="BQ655" s="34">
        <f>IF($Q656=J656,IF(COUNTIF(J656:$P656,J656)&gt;$R655,J655,$Q655),J655)</f>
        <v>0</v>
      </c>
      <c r="BR655" s="34">
        <f>IF($Q656=K656,IF(COUNTIF(K656:$P656,K656)&gt;$R655,K655,$Q655),K655)</f>
        <v>0</v>
      </c>
      <c r="BS655" s="34">
        <f>IF($Q656=L656,IF(COUNTIF(L656:$P656,L656)&gt;$R655,L655,$Q655),L655)</f>
        <v>0</v>
      </c>
      <c r="BT655" s="34">
        <f>IF($Q656=M656,IF(COUNTIF(M656:$P656,M656)&gt;$R655,M655,$Q655),M655)</f>
        <v>0</v>
      </c>
      <c r="BU655" s="34">
        <f>IF($Q656=N656,IF(COUNTIF(N656:$P656,N656)&gt;$R655,N655,$Q655),N655)</f>
        <v>0</v>
      </c>
      <c r="BV655" s="34">
        <f>IF($Q656=O656,IF(COUNTIF(O656:$P656,O656)&gt;$R655,O655,$Q655),O655)</f>
        <v>0</v>
      </c>
      <c r="BW655" s="34">
        <f>IF($Q656=P656,IF(COUNTIF(P656:$P656,P656)&gt;$R655,P655,$Q655),P655)</f>
        <v>0</v>
      </c>
      <c r="BX655" t="str">
        <f>IF(BX654="",IF(G654="",IF(F654="",E654,F654),G654),"")</f>
        <v/>
      </c>
    </row>
    <row r="656" spans="1:76" ht="12.75" customHeight="1" x14ac:dyDescent="0.2">
      <c r="A656" s="349"/>
      <c r="B656" s="352"/>
      <c r="C656" s="346"/>
      <c r="D656" s="177" t="s">
        <v>44</v>
      </c>
      <c r="E656" s="252" t="str">
        <f t="shared" ref="E656:P656" si="1071">IF(E654&gt;0,1,"")</f>
        <v/>
      </c>
      <c r="F656" s="252" t="str">
        <f t="shared" si="1071"/>
        <v/>
      </c>
      <c r="G656" s="252" t="str">
        <f t="shared" si="1071"/>
        <v/>
      </c>
      <c r="H656" s="252" t="str">
        <f t="shared" si="1071"/>
        <v/>
      </c>
      <c r="I656" s="252" t="str">
        <f t="shared" si="1071"/>
        <v/>
      </c>
      <c r="J656" s="252" t="str">
        <f t="shared" si="1071"/>
        <v/>
      </c>
      <c r="K656" s="252" t="str">
        <f t="shared" si="1071"/>
        <v/>
      </c>
      <c r="L656" s="252" t="str">
        <f t="shared" si="1071"/>
        <v/>
      </c>
      <c r="M656" s="175" t="str">
        <f t="shared" si="1071"/>
        <v/>
      </c>
      <c r="N656" s="175" t="str">
        <f t="shared" si="1071"/>
        <v/>
      </c>
      <c r="O656" s="175" t="str">
        <f t="shared" si="1071"/>
        <v/>
      </c>
      <c r="P656" s="175" t="str">
        <f t="shared" si="1071"/>
        <v/>
      </c>
      <c r="Q656" s="184" t="str">
        <f>IF(BK654="","",BK654)</f>
        <v/>
      </c>
      <c r="R656" s="38" t="str">
        <f>IF(BK654="","",BK654)</f>
        <v/>
      </c>
      <c r="S656" s="343"/>
      <c r="AY656" t="str">
        <f>IF(E656="","",E656)</f>
        <v/>
      </c>
      <c r="AZ656" t="str">
        <f>IF(OR(E656=F656,COUNTIF($AY656:AY656,F656)&gt;0),"",F656)</f>
        <v/>
      </c>
      <c r="BA656" t="str">
        <f>IF(OR(F656=G656,COUNTIF($AY656:AZ656,G656)&gt;0),"",G656)</f>
        <v/>
      </c>
      <c r="BB656" t="str">
        <f>IF(OR(G656=H656,COUNTIF($AY656:BA656,H656)&gt;0),"",H656)</f>
        <v/>
      </c>
      <c r="BC656" t="str">
        <f>IF(OR(H656=I656,COUNTIF($AY656:BB656,I656)&gt;0),"",I656)</f>
        <v/>
      </c>
      <c r="BD656" t="str">
        <f>IF(OR(I656=J656,COUNTIF($AY656:BC656,J656)&gt;0),"",J656)</f>
        <v/>
      </c>
      <c r="BE656" t="str">
        <f>IF(OR(J656=K656,COUNTIF($AY656:BD656,K656)&gt;0),"",K656)</f>
        <v/>
      </c>
      <c r="BF656" t="str">
        <f>IF(OR(K656=L656,COUNTIF($AY656:BE656,L656)&gt;0),"",L656)</f>
        <v/>
      </c>
      <c r="BG656" t="str">
        <f>IF(OR(L656=M656,COUNTIF($AY656:BF656,M656)&gt;0),"",M656)</f>
        <v/>
      </c>
      <c r="BH656" t="str">
        <f>IF(OR(M656=N656,COUNTIF($AY656:BG656,N656)&gt;0),"",N656)</f>
        <v/>
      </c>
      <c r="BI656" t="str">
        <f>IF(OR(N656=O656,COUNTIF($AY656:BH656,O656)&gt;0),"",O656)</f>
        <v/>
      </c>
      <c r="BJ656" t="str">
        <f>IF(OR(O656=P656,COUNTIF($AY656:BI656,P656)&gt;0),"",P656)</f>
        <v/>
      </c>
      <c r="BK656" s="340"/>
      <c r="BL656" s="34" t="str">
        <f>IF($Q656=E656,IF(COUNTIF(E656:$P656,E656)&gt;$R655,E656,$Q656),E656)</f>
        <v/>
      </c>
      <c r="BM656" s="34" t="str">
        <f>IF($Q656=F656,IF(COUNTIF(F656:$P656,F656)&gt;$R655,F656,$Q656),F656)</f>
        <v/>
      </c>
      <c r="BN656" s="34" t="str">
        <f>IF($Q656=G656,IF(COUNTIF(G656:$P656,G656)&gt;$R655,G656,$Q656),G656)</f>
        <v/>
      </c>
      <c r="BO656" s="34" t="str">
        <f>IF($Q656=H656,IF(COUNTIF(H656:$P656,H656)&gt;$R655,H656,$Q656),H656)</f>
        <v/>
      </c>
      <c r="BP656" s="34" t="str">
        <f>IF($Q656=I656,IF(COUNTIF(I656:$P656,I656)&gt;$R655,I656,$Q656),I656)</f>
        <v/>
      </c>
      <c r="BQ656" s="34" t="str">
        <f>IF($Q656=J656,IF(COUNTIF(J656:$P656,J656)&gt;$R655,J656,$Q656),J656)</f>
        <v/>
      </c>
      <c r="BR656" s="34" t="str">
        <f>IF($Q656=K656,IF(COUNTIF(K656:$P656,K656)&gt;$R655,K656,$Q656),K656)</f>
        <v/>
      </c>
      <c r="BS656" s="34" t="str">
        <f>IF($Q656=L656,IF(COUNTIF(L656:$P656,L656)&gt;$R655,L656,$Q656),L656)</f>
        <v/>
      </c>
      <c r="BT656" s="34" t="str">
        <f>IF($Q656=M656,IF(COUNTIF(M656:$P656,M656)&gt;$R655,M656,$Q656),M656)</f>
        <v/>
      </c>
      <c r="BU656" s="34" t="str">
        <f>IF($Q656=N656,IF(COUNTIF(N656:$P656,N656)&gt;$R655,N656,$Q656),N656)</f>
        <v/>
      </c>
      <c r="BV656" s="34" t="str">
        <f>IF($Q656=O656,IF(COUNTIF(O656:$P656,O656)&gt;$R655,O656,$Q656),O656)</f>
        <v/>
      </c>
      <c r="BW656" s="34" t="str">
        <f>IF($Q656=P656,IF(COUNTIF(P656:$P656,P656)&gt;$R655,P656,$Q656),P656)</f>
        <v/>
      </c>
      <c r="BX656" t="str">
        <f>IF(BX654&gt;0,BX654,BX655)</f>
        <v/>
      </c>
    </row>
    <row r="657" spans="1:76" ht="12.75" customHeight="1" x14ac:dyDescent="0.2">
      <c r="A657" s="347">
        <v>219</v>
      </c>
      <c r="B657" s="350"/>
      <c r="C657" s="344"/>
      <c r="D657" s="176" t="s">
        <v>38</v>
      </c>
      <c r="E657" s="252"/>
      <c r="F657" s="252"/>
      <c r="G657" s="252"/>
      <c r="H657" s="252"/>
      <c r="I657" s="252"/>
      <c r="J657" s="252"/>
      <c r="K657" s="252"/>
      <c r="L657" s="252"/>
      <c r="M657" s="175"/>
      <c r="N657" s="175"/>
      <c r="O657" s="175"/>
      <c r="P657" s="175"/>
      <c r="Q657" s="183" t="str">
        <f>IF(BK657="","",BX659)</f>
        <v/>
      </c>
      <c r="R657" s="172"/>
      <c r="S657" s="341" t="str">
        <f>IF((COUNTBLANK(E657:Q657)+COUNTBLANK(E658:Q658)+COUNTBLANK(E659:Q659))/3=COUNTBLANK(E657:Q657),"","Bitte alle drei Zeilen ausfüllen")</f>
        <v/>
      </c>
      <c r="W657">
        <f t="shared" ref="W657:AH657" si="1072">IF(E657=4.5,E658,0)</f>
        <v>0</v>
      </c>
      <c r="X657">
        <f t="shared" si="1072"/>
        <v>0</v>
      </c>
      <c r="Y657">
        <f t="shared" si="1072"/>
        <v>0</v>
      </c>
      <c r="Z657">
        <f t="shared" si="1072"/>
        <v>0</v>
      </c>
      <c r="AA657">
        <f t="shared" si="1072"/>
        <v>0</v>
      </c>
      <c r="AB657">
        <f t="shared" si="1072"/>
        <v>0</v>
      </c>
      <c r="AC657">
        <f t="shared" si="1072"/>
        <v>0</v>
      </c>
      <c r="AD657">
        <f t="shared" si="1072"/>
        <v>0</v>
      </c>
      <c r="AE657">
        <f t="shared" si="1072"/>
        <v>0</v>
      </c>
      <c r="AF657">
        <f t="shared" si="1072"/>
        <v>0</v>
      </c>
      <c r="AG657">
        <f t="shared" si="1072"/>
        <v>0</v>
      </c>
      <c r="AH657">
        <f t="shared" si="1072"/>
        <v>0</v>
      </c>
      <c r="AJ657">
        <f t="shared" ref="AJ657:AU657" si="1073">IF(E657=4.5,1,0)</f>
        <v>0</v>
      </c>
      <c r="AK657">
        <f t="shared" si="1073"/>
        <v>0</v>
      </c>
      <c r="AL657">
        <f t="shared" si="1073"/>
        <v>0</v>
      </c>
      <c r="AM657">
        <f t="shared" si="1073"/>
        <v>0</v>
      </c>
      <c r="AN657">
        <f t="shared" si="1073"/>
        <v>0</v>
      </c>
      <c r="AO657">
        <f t="shared" si="1073"/>
        <v>0</v>
      </c>
      <c r="AP657">
        <f t="shared" si="1073"/>
        <v>0</v>
      </c>
      <c r="AQ657">
        <f t="shared" si="1073"/>
        <v>0</v>
      </c>
      <c r="AR657">
        <f t="shared" si="1073"/>
        <v>0</v>
      </c>
      <c r="AS657">
        <f t="shared" si="1073"/>
        <v>0</v>
      </c>
      <c r="AT657">
        <f t="shared" si="1073"/>
        <v>0</v>
      </c>
      <c r="AU657">
        <f t="shared" si="1073"/>
        <v>0</v>
      </c>
      <c r="BK657" s="340" t="str">
        <f>IF(ISNA(HLOOKUP(MAX($AY658:$BJ658),$AY658:$BJ659,2,FALSE)),"",IF(R658&gt;0,IF(COUNTIF($AY658:$BJ658,MAX($AY658:$BJ658))&gt;1,HLOOKUP(MAX($AY658:$BJ658),$AY658:$BJ659,2),HLOOKUP(MAX($AY658:$BJ658),$AY658:$BJ659,2,FALSE)),""))</f>
        <v/>
      </c>
      <c r="BL657" s="34">
        <f>IF(E659="",0,IF($Q659=E659,IF(COUNTIF(E659:$P659,E659)&gt;$R658,E657,$Q657),E657))</f>
        <v>0</v>
      </c>
      <c r="BM657" s="34">
        <f>IF(F659="",0,IF($Q659=F659,IF(COUNTIF(F659:$P659,F659)&gt;$R658,F657,$Q657),F657))</f>
        <v>0</v>
      </c>
      <c r="BN657" s="34">
        <f>IF(G659="",0,IF($Q659=G659,IF(COUNTIF(G659:$P659,G659)&gt;$R658,G657,$Q657),G657))</f>
        <v>0</v>
      </c>
      <c r="BO657" s="34">
        <f>IF(H659="",0,IF($Q659=H659,IF(COUNTIF(H659:$P659,H659)&gt;$R658,H657,$Q657),H657))</f>
        <v>0</v>
      </c>
      <c r="BP657" s="34">
        <f>IF(I659="",0,IF($Q659=I659,IF(COUNTIF(I659:$P659,I659)&gt;$R658,I657,$Q657),I657))</f>
        <v>0</v>
      </c>
      <c r="BQ657" s="34">
        <f>IF(J659="",0,IF($Q659=J659,IF(COUNTIF(J659:$P659,J659)&gt;$R658,J657,$Q657),J657))</f>
        <v>0</v>
      </c>
      <c r="BR657" s="34">
        <f>IF(K659="",0,IF($Q659=K659,IF(COUNTIF(K659:$P659,K659)&gt;$R658,K657,$Q657),K657))</f>
        <v>0</v>
      </c>
      <c r="BS657" s="34">
        <f>IF(L659="",0,IF($Q659=L659,IF(COUNTIF(L659:$P659,L659)&gt;$R658,L657,$Q657),L657))</f>
        <v>0</v>
      </c>
      <c r="BT657" s="34">
        <f>IF(M659="",0,IF($Q659=M659,IF(COUNTIF(M659:$P659,M659)&gt;$R658,M657,$Q657),M657))</f>
        <v>0</v>
      </c>
      <c r="BU657" s="34">
        <f>IF(N659="",0,IF($Q659=N659,IF(COUNTIF(N659:$P659,N659)&gt;$R658,N657,$Q657),N657))</f>
        <v>0</v>
      </c>
      <c r="BV657" s="34">
        <f>IF(O659="",0,IF($Q659=O659,IF(COUNTIF(O659:$P659,O659)&gt;$R658,O657,$Q657),O657))</f>
        <v>0</v>
      </c>
      <c r="BW657" s="34">
        <f>IF(P659="",0,IF($Q659=P659,IF(COUNTIF(P659:$P659,P659)&gt;$R658,P657,$Q657),P657))</f>
        <v>0</v>
      </c>
      <c r="BX657">
        <f>IF(P657="",IF(O657="",IF(N657="",IF(M657="",IF(L657="",IF(K657="",IF(J657="",IF(I657="",H657,I657),J657),K657),L657),M657),N657),O657),P657)</f>
        <v>0</v>
      </c>
    </row>
    <row r="658" spans="1:76" ht="12.75" customHeight="1" x14ac:dyDescent="0.2">
      <c r="A658" s="348"/>
      <c r="B658" s="351"/>
      <c r="C658" s="345"/>
      <c r="D658" s="176" t="s">
        <v>42</v>
      </c>
      <c r="E658" s="252"/>
      <c r="F658" s="252"/>
      <c r="G658" s="252"/>
      <c r="H658" s="252"/>
      <c r="I658" s="252"/>
      <c r="J658" s="252"/>
      <c r="K658" s="252"/>
      <c r="L658" s="252"/>
      <c r="M658" s="175"/>
      <c r="N658" s="175"/>
      <c r="O658" s="175"/>
      <c r="P658" s="175"/>
      <c r="Q658" s="183"/>
      <c r="R658" s="35">
        <f>IF(R657&lt;15,0,IF(R657&lt;30,1,IF(R657&lt;45,2,3)))</f>
        <v>0</v>
      </c>
      <c r="S658" s="342"/>
      <c r="AY658" t="str">
        <f t="shared" ref="AY658:BJ658" si="1074">IF(AY659="","",COUNTIF($E659:$P659,AY659))</f>
        <v/>
      </c>
      <c r="AZ658" t="str">
        <f t="shared" si="1074"/>
        <v/>
      </c>
      <c r="BA658" t="str">
        <f t="shared" si="1074"/>
        <v/>
      </c>
      <c r="BB658" t="str">
        <f t="shared" si="1074"/>
        <v/>
      </c>
      <c r="BC658" t="str">
        <f t="shared" si="1074"/>
        <v/>
      </c>
      <c r="BD658" t="str">
        <f t="shared" si="1074"/>
        <v/>
      </c>
      <c r="BE658" t="str">
        <f t="shared" si="1074"/>
        <v/>
      </c>
      <c r="BF658" t="str">
        <f t="shared" si="1074"/>
        <v/>
      </c>
      <c r="BG658" t="str">
        <f t="shared" si="1074"/>
        <v/>
      </c>
      <c r="BH658" t="str">
        <f t="shared" si="1074"/>
        <v/>
      </c>
      <c r="BI658" t="str">
        <f t="shared" si="1074"/>
        <v/>
      </c>
      <c r="BJ658" t="str">
        <f t="shared" si="1074"/>
        <v/>
      </c>
      <c r="BK658" s="340"/>
      <c r="BL658" s="34">
        <f>IF($Q659=E659,IF(COUNTIF(E659:$P659,E659)&gt;$R658,E658,$Q658),E658)</f>
        <v>0</v>
      </c>
      <c r="BM658" s="34">
        <f>IF($Q659=F659,IF(COUNTIF(F659:$P659,F659)&gt;$R658,F658,$Q658),F658)</f>
        <v>0</v>
      </c>
      <c r="BN658" s="34">
        <f>IF($Q659=G659,IF(COUNTIF(G659:$P659,G659)&gt;$R658,G658,$Q658),G658)</f>
        <v>0</v>
      </c>
      <c r="BO658" s="34">
        <f>IF($Q659=H659,IF(COUNTIF(H659:$P659,H659)&gt;$R658,H658,$Q658),H658)</f>
        <v>0</v>
      </c>
      <c r="BP658" s="34">
        <f>IF($Q659=I659,IF(COUNTIF(I659:$P659,I659)&gt;$R658,I658,$Q658),I658)</f>
        <v>0</v>
      </c>
      <c r="BQ658" s="34">
        <f>IF($Q659=J659,IF(COUNTIF(J659:$P659,J659)&gt;$R658,J658,$Q658),J658)</f>
        <v>0</v>
      </c>
      <c r="BR658" s="34">
        <f>IF($Q659=K659,IF(COUNTIF(K659:$P659,K659)&gt;$R658,K658,$Q658),K658)</f>
        <v>0</v>
      </c>
      <c r="BS658" s="34">
        <f>IF($Q659=L659,IF(COUNTIF(L659:$P659,L659)&gt;$R658,L658,$Q658),L658)</f>
        <v>0</v>
      </c>
      <c r="BT658" s="34">
        <f>IF($Q659=M659,IF(COUNTIF(M659:$P659,M659)&gt;$R658,M658,$Q658),M658)</f>
        <v>0</v>
      </c>
      <c r="BU658" s="34">
        <f>IF($Q659=N659,IF(COUNTIF(N659:$P659,N659)&gt;$R658,N658,$Q658),N658)</f>
        <v>0</v>
      </c>
      <c r="BV658" s="34">
        <f>IF($Q659=O659,IF(COUNTIF(O659:$P659,O659)&gt;$R658,O658,$Q658),O658)</f>
        <v>0</v>
      </c>
      <c r="BW658" s="34">
        <f>IF($Q659=P659,IF(COUNTIF(P659:$P659,P659)&gt;$R658,P658,$Q658),P658)</f>
        <v>0</v>
      </c>
      <c r="BX658" t="str">
        <f>IF(BX657="",IF(G657="",IF(F657="",E657,F657),G657),"")</f>
        <v/>
      </c>
    </row>
    <row r="659" spans="1:76" ht="12.75" customHeight="1" x14ac:dyDescent="0.2">
      <c r="A659" s="349"/>
      <c r="B659" s="352"/>
      <c r="C659" s="346"/>
      <c r="D659" s="177" t="s">
        <v>44</v>
      </c>
      <c r="E659" s="252" t="str">
        <f t="shared" ref="E659:P659" si="1075">IF(E657&gt;0,1,"")</f>
        <v/>
      </c>
      <c r="F659" s="252" t="str">
        <f t="shared" si="1075"/>
        <v/>
      </c>
      <c r="G659" s="252" t="str">
        <f t="shared" si="1075"/>
        <v/>
      </c>
      <c r="H659" s="252" t="str">
        <f t="shared" si="1075"/>
        <v/>
      </c>
      <c r="I659" s="252" t="str">
        <f t="shared" si="1075"/>
        <v/>
      </c>
      <c r="J659" s="252" t="str">
        <f t="shared" si="1075"/>
        <v/>
      </c>
      <c r="K659" s="252" t="str">
        <f t="shared" si="1075"/>
        <v/>
      </c>
      <c r="L659" s="252" t="str">
        <f t="shared" si="1075"/>
        <v/>
      </c>
      <c r="M659" s="175" t="str">
        <f t="shared" si="1075"/>
        <v/>
      </c>
      <c r="N659" s="175" t="str">
        <f t="shared" si="1075"/>
        <v/>
      </c>
      <c r="O659" s="175" t="str">
        <f t="shared" si="1075"/>
        <v/>
      </c>
      <c r="P659" s="175" t="str">
        <f t="shared" si="1075"/>
        <v/>
      </c>
      <c r="Q659" s="184" t="str">
        <f>IF(BK657="","",BK657)</f>
        <v/>
      </c>
      <c r="R659" s="38" t="str">
        <f>IF(BK657="","",BK657)</f>
        <v/>
      </c>
      <c r="S659" s="343"/>
      <c r="AY659" t="str">
        <f>IF(E659="","",E659)</f>
        <v/>
      </c>
      <c r="AZ659" t="str">
        <f>IF(OR(E659=F659,COUNTIF($AY659:AY659,F659)&gt;0),"",F659)</f>
        <v/>
      </c>
      <c r="BA659" t="str">
        <f>IF(OR(F659=G659,COUNTIF($AY659:AZ659,G659)&gt;0),"",G659)</f>
        <v/>
      </c>
      <c r="BB659" t="str">
        <f>IF(OR(G659=H659,COUNTIF($AY659:BA659,H659)&gt;0),"",H659)</f>
        <v/>
      </c>
      <c r="BC659" t="str">
        <f>IF(OR(H659=I659,COUNTIF($AY659:BB659,I659)&gt;0),"",I659)</f>
        <v/>
      </c>
      <c r="BD659" t="str">
        <f>IF(OR(I659=J659,COUNTIF($AY659:BC659,J659)&gt;0),"",J659)</f>
        <v/>
      </c>
      <c r="BE659" t="str">
        <f>IF(OR(J659=K659,COUNTIF($AY659:BD659,K659)&gt;0),"",K659)</f>
        <v/>
      </c>
      <c r="BF659" t="str">
        <f>IF(OR(K659=L659,COUNTIF($AY659:BE659,L659)&gt;0),"",L659)</f>
        <v/>
      </c>
      <c r="BG659" t="str">
        <f>IF(OR(L659=M659,COUNTIF($AY659:BF659,M659)&gt;0),"",M659)</f>
        <v/>
      </c>
      <c r="BH659" t="str">
        <f>IF(OR(M659=N659,COUNTIF($AY659:BG659,N659)&gt;0),"",N659)</f>
        <v/>
      </c>
      <c r="BI659" t="str">
        <f>IF(OR(N659=O659,COUNTIF($AY659:BH659,O659)&gt;0),"",O659)</f>
        <v/>
      </c>
      <c r="BJ659" t="str">
        <f>IF(OR(O659=P659,COUNTIF($AY659:BI659,P659)&gt;0),"",P659)</f>
        <v/>
      </c>
      <c r="BK659" s="340"/>
      <c r="BL659" s="34" t="str">
        <f>IF($Q659=E659,IF(COUNTIF(E659:$P659,E659)&gt;$R658,E659,$Q659),E659)</f>
        <v/>
      </c>
      <c r="BM659" s="34" t="str">
        <f>IF($Q659=F659,IF(COUNTIF(F659:$P659,F659)&gt;$R658,F659,$Q659),F659)</f>
        <v/>
      </c>
      <c r="BN659" s="34" t="str">
        <f>IF($Q659=G659,IF(COUNTIF(G659:$P659,G659)&gt;$R658,G659,$Q659),G659)</f>
        <v/>
      </c>
      <c r="BO659" s="34" t="str">
        <f>IF($Q659=H659,IF(COUNTIF(H659:$P659,H659)&gt;$R658,H659,$Q659),H659)</f>
        <v/>
      </c>
      <c r="BP659" s="34" t="str">
        <f>IF($Q659=I659,IF(COUNTIF(I659:$P659,I659)&gt;$R658,I659,$Q659),I659)</f>
        <v/>
      </c>
      <c r="BQ659" s="34" t="str">
        <f>IF($Q659=J659,IF(COUNTIF(J659:$P659,J659)&gt;$R658,J659,$Q659),J659)</f>
        <v/>
      </c>
      <c r="BR659" s="34" t="str">
        <f>IF($Q659=K659,IF(COUNTIF(K659:$P659,K659)&gt;$R658,K659,$Q659),K659)</f>
        <v/>
      </c>
      <c r="BS659" s="34" t="str">
        <f>IF($Q659=L659,IF(COUNTIF(L659:$P659,L659)&gt;$R658,L659,$Q659),L659)</f>
        <v/>
      </c>
      <c r="BT659" s="34" t="str">
        <f>IF($Q659=M659,IF(COUNTIF(M659:$P659,M659)&gt;$R658,M659,$Q659),M659)</f>
        <v/>
      </c>
      <c r="BU659" s="34" t="str">
        <f>IF($Q659=N659,IF(COUNTIF(N659:$P659,N659)&gt;$R658,N659,$Q659),N659)</f>
        <v/>
      </c>
      <c r="BV659" s="34" t="str">
        <f>IF($Q659=O659,IF(COUNTIF(O659:$P659,O659)&gt;$R658,O659,$Q659),O659)</f>
        <v/>
      </c>
      <c r="BW659" s="34" t="str">
        <f>IF($Q659=P659,IF(COUNTIF(P659:$P659,P659)&gt;$R658,P659,$Q659),P659)</f>
        <v/>
      </c>
      <c r="BX659" t="str">
        <f>IF(BX657&gt;0,BX657,BX658)</f>
        <v/>
      </c>
    </row>
    <row r="660" spans="1:76" ht="12.75" customHeight="1" x14ac:dyDescent="0.2">
      <c r="A660" s="347">
        <v>220</v>
      </c>
      <c r="B660" s="350"/>
      <c r="C660" s="344"/>
      <c r="D660" s="176" t="s">
        <v>38</v>
      </c>
      <c r="E660" s="252"/>
      <c r="F660" s="252"/>
      <c r="G660" s="252"/>
      <c r="H660" s="252"/>
      <c r="I660" s="252"/>
      <c r="J660" s="252"/>
      <c r="K660" s="252"/>
      <c r="L660" s="252"/>
      <c r="M660" s="175"/>
      <c r="N660" s="175"/>
      <c r="O660" s="175"/>
      <c r="P660" s="175"/>
      <c r="Q660" s="183" t="str">
        <f>IF(BK660="","",BX662)</f>
        <v/>
      </c>
      <c r="R660" s="172"/>
      <c r="S660" s="341" t="str">
        <f>IF((COUNTBLANK(E660:Q660)+COUNTBLANK(E661:Q661)+COUNTBLANK(E662:Q662))/3=COUNTBLANK(E660:Q660),"","Bitte alle drei Zeilen ausfüllen")</f>
        <v/>
      </c>
      <c r="W660">
        <f t="shared" ref="W660:AH660" si="1076">IF(E660=4.5,E661,0)</f>
        <v>0</v>
      </c>
      <c r="X660">
        <f t="shared" si="1076"/>
        <v>0</v>
      </c>
      <c r="Y660">
        <f t="shared" si="1076"/>
        <v>0</v>
      </c>
      <c r="Z660">
        <f t="shared" si="1076"/>
        <v>0</v>
      </c>
      <c r="AA660">
        <f t="shared" si="1076"/>
        <v>0</v>
      </c>
      <c r="AB660">
        <f t="shared" si="1076"/>
        <v>0</v>
      </c>
      <c r="AC660">
        <f t="shared" si="1076"/>
        <v>0</v>
      </c>
      <c r="AD660">
        <f t="shared" si="1076"/>
        <v>0</v>
      </c>
      <c r="AE660">
        <f t="shared" si="1076"/>
        <v>0</v>
      </c>
      <c r="AF660">
        <f t="shared" si="1076"/>
        <v>0</v>
      </c>
      <c r="AG660">
        <f t="shared" si="1076"/>
        <v>0</v>
      </c>
      <c r="AH660">
        <f t="shared" si="1076"/>
        <v>0</v>
      </c>
      <c r="AJ660">
        <f t="shared" ref="AJ660:AU660" si="1077">IF(E660=4.5,1,0)</f>
        <v>0</v>
      </c>
      <c r="AK660">
        <f t="shared" si="1077"/>
        <v>0</v>
      </c>
      <c r="AL660">
        <f t="shared" si="1077"/>
        <v>0</v>
      </c>
      <c r="AM660">
        <f t="shared" si="1077"/>
        <v>0</v>
      </c>
      <c r="AN660">
        <f t="shared" si="1077"/>
        <v>0</v>
      </c>
      <c r="AO660">
        <f t="shared" si="1077"/>
        <v>0</v>
      </c>
      <c r="AP660">
        <f t="shared" si="1077"/>
        <v>0</v>
      </c>
      <c r="AQ660">
        <f t="shared" si="1077"/>
        <v>0</v>
      </c>
      <c r="AR660">
        <f t="shared" si="1077"/>
        <v>0</v>
      </c>
      <c r="AS660">
        <f t="shared" si="1077"/>
        <v>0</v>
      </c>
      <c r="AT660">
        <f t="shared" si="1077"/>
        <v>0</v>
      </c>
      <c r="AU660">
        <f t="shared" si="1077"/>
        <v>0</v>
      </c>
      <c r="BK660" s="340" t="str">
        <f>IF(ISNA(HLOOKUP(MAX($AY661:$BJ661),$AY661:$BJ662,2,FALSE)),"",IF(R661&gt;0,IF(COUNTIF($AY661:$BJ661,MAX($AY661:$BJ661))&gt;1,HLOOKUP(MAX($AY661:$BJ661),$AY661:$BJ662,2),HLOOKUP(MAX($AY661:$BJ661),$AY661:$BJ662,2,FALSE)),""))</f>
        <v/>
      </c>
      <c r="BL660" s="34">
        <f>IF(E662="",0,IF($Q662=E662,IF(COUNTIF(E662:$P662,E662)&gt;$R661,E660,$Q660),E660))</f>
        <v>0</v>
      </c>
      <c r="BM660" s="34">
        <f>IF(F662="",0,IF($Q662=F662,IF(COUNTIF(F662:$P662,F662)&gt;$R661,F660,$Q660),F660))</f>
        <v>0</v>
      </c>
      <c r="BN660" s="34">
        <f>IF(G662="",0,IF($Q662=G662,IF(COUNTIF(G662:$P662,G662)&gt;$R661,G660,$Q660),G660))</f>
        <v>0</v>
      </c>
      <c r="BO660" s="34">
        <f>IF(H662="",0,IF($Q662=H662,IF(COUNTIF(H662:$P662,H662)&gt;$R661,H660,$Q660),H660))</f>
        <v>0</v>
      </c>
      <c r="BP660" s="34">
        <f>IF(I662="",0,IF($Q662=I662,IF(COUNTIF(I662:$P662,I662)&gt;$R661,I660,$Q660),I660))</f>
        <v>0</v>
      </c>
      <c r="BQ660" s="34">
        <f>IF(J662="",0,IF($Q662=J662,IF(COUNTIF(J662:$P662,J662)&gt;$R661,J660,$Q660),J660))</f>
        <v>0</v>
      </c>
      <c r="BR660" s="34">
        <f>IF(K662="",0,IF($Q662=K662,IF(COUNTIF(K662:$P662,K662)&gt;$R661,K660,$Q660),K660))</f>
        <v>0</v>
      </c>
      <c r="BS660" s="34">
        <f>IF(L662="",0,IF($Q662=L662,IF(COUNTIF(L662:$P662,L662)&gt;$R661,L660,$Q660),L660))</f>
        <v>0</v>
      </c>
      <c r="BT660" s="34">
        <f>IF(M662="",0,IF($Q662=M662,IF(COUNTIF(M662:$P662,M662)&gt;$R661,M660,$Q660),M660))</f>
        <v>0</v>
      </c>
      <c r="BU660" s="34">
        <f>IF(N662="",0,IF($Q662=N662,IF(COUNTIF(N662:$P662,N662)&gt;$R661,N660,$Q660),N660))</f>
        <v>0</v>
      </c>
      <c r="BV660" s="34">
        <f>IF(O662="",0,IF($Q662=O662,IF(COUNTIF(O662:$P662,O662)&gt;$R661,O660,$Q660),O660))</f>
        <v>0</v>
      </c>
      <c r="BW660" s="34">
        <f>IF(P662="",0,IF($Q662=P662,IF(COUNTIF(P662:$P662,P662)&gt;$R661,P660,$Q660),P660))</f>
        <v>0</v>
      </c>
      <c r="BX660">
        <f>IF(P660="",IF(O660="",IF(N660="",IF(M660="",IF(L660="",IF(K660="",IF(J660="",IF(I660="",H660,I660),J660),K660),L660),M660),N660),O660),P660)</f>
        <v>0</v>
      </c>
    </row>
    <row r="661" spans="1:76" ht="12.75" customHeight="1" x14ac:dyDescent="0.2">
      <c r="A661" s="348"/>
      <c r="B661" s="351"/>
      <c r="C661" s="345"/>
      <c r="D661" s="176" t="s">
        <v>42</v>
      </c>
      <c r="E661" s="252"/>
      <c r="F661" s="252"/>
      <c r="G661" s="252"/>
      <c r="H661" s="252"/>
      <c r="I661" s="252"/>
      <c r="J661" s="252"/>
      <c r="K661" s="252"/>
      <c r="L661" s="252"/>
      <c r="M661" s="175"/>
      <c r="N661" s="175"/>
      <c r="O661" s="175"/>
      <c r="P661" s="175"/>
      <c r="Q661" s="183"/>
      <c r="R661" s="35">
        <f>IF(R660&lt;15,0,IF(R660&lt;30,1,IF(R660&lt;45,2,3)))</f>
        <v>0</v>
      </c>
      <c r="S661" s="342"/>
      <c r="AY661" t="str">
        <f t="shared" ref="AY661:BJ661" si="1078">IF(AY662="","",COUNTIF($E662:$P662,AY662))</f>
        <v/>
      </c>
      <c r="AZ661" t="str">
        <f t="shared" si="1078"/>
        <v/>
      </c>
      <c r="BA661" t="str">
        <f t="shared" si="1078"/>
        <v/>
      </c>
      <c r="BB661" t="str">
        <f t="shared" si="1078"/>
        <v/>
      </c>
      <c r="BC661" t="str">
        <f t="shared" si="1078"/>
        <v/>
      </c>
      <c r="BD661" t="str">
        <f t="shared" si="1078"/>
        <v/>
      </c>
      <c r="BE661" t="str">
        <f t="shared" si="1078"/>
        <v/>
      </c>
      <c r="BF661" t="str">
        <f t="shared" si="1078"/>
        <v/>
      </c>
      <c r="BG661" t="str">
        <f t="shared" si="1078"/>
        <v/>
      </c>
      <c r="BH661" t="str">
        <f t="shared" si="1078"/>
        <v/>
      </c>
      <c r="BI661" t="str">
        <f t="shared" si="1078"/>
        <v/>
      </c>
      <c r="BJ661" t="str">
        <f t="shared" si="1078"/>
        <v/>
      </c>
      <c r="BK661" s="340"/>
      <c r="BL661" s="34">
        <f>IF($Q662=E662,IF(COUNTIF(E662:$P662,E662)&gt;$R661,E661,$Q661),E661)</f>
        <v>0</v>
      </c>
      <c r="BM661" s="34">
        <f>IF($Q662=F662,IF(COUNTIF(F662:$P662,F662)&gt;$R661,F661,$Q661),F661)</f>
        <v>0</v>
      </c>
      <c r="BN661" s="34">
        <f>IF($Q662=G662,IF(COUNTIF(G662:$P662,G662)&gt;$R661,G661,$Q661),G661)</f>
        <v>0</v>
      </c>
      <c r="BO661" s="34">
        <f>IF($Q662=H662,IF(COUNTIF(H662:$P662,H662)&gt;$R661,H661,$Q661),H661)</f>
        <v>0</v>
      </c>
      <c r="BP661" s="34">
        <f>IF($Q662=I662,IF(COUNTIF(I662:$P662,I662)&gt;$R661,I661,$Q661),I661)</f>
        <v>0</v>
      </c>
      <c r="BQ661" s="34">
        <f>IF($Q662=J662,IF(COUNTIF(J662:$P662,J662)&gt;$R661,J661,$Q661),J661)</f>
        <v>0</v>
      </c>
      <c r="BR661" s="34">
        <f>IF($Q662=K662,IF(COUNTIF(K662:$P662,K662)&gt;$R661,K661,$Q661),K661)</f>
        <v>0</v>
      </c>
      <c r="BS661" s="34">
        <f>IF($Q662=L662,IF(COUNTIF(L662:$P662,L662)&gt;$R661,L661,$Q661),L661)</f>
        <v>0</v>
      </c>
      <c r="BT661" s="34">
        <f>IF($Q662=M662,IF(COUNTIF(M662:$P662,M662)&gt;$R661,M661,$Q661),M661)</f>
        <v>0</v>
      </c>
      <c r="BU661" s="34">
        <f>IF($Q662=N662,IF(COUNTIF(N662:$P662,N662)&gt;$R661,N661,$Q661),N661)</f>
        <v>0</v>
      </c>
      <c r="BV661" s="34">
        <f>IF($Q662=O662,IF(COUNTIF(O662:$P662,O662)&gt;$R661,O661,$Q661),O661)</f>
        <v>0</v>
      </c>
      <c r="BW661" s="34">
        <f>IF($Q662=P662,IF(COUNTIF(P662:$P662,P662)&gt;$R661,P661,$Q661),P661)</f>
        <v>0</v>
      </c>
      <c r="BX661" t="str">
        <f>IF(BX660="",IF(G660="",IF(F660="",E660,F660),G660),"")</f>
        <v/>
      </c>
    </row>
    <row r="662" spans="1:76" ht="12.75" customHeight="1" x14ac:dyDescent="0.2">
      <c r="A662" s="349"/>
      <c r="B662" s="352"/>
      <c r="C662" s="346"/>
      <c r="D662" s="177" t="s">
        <v>44</v>
      </c>
      <c r="E662" s="252" t="str">
        <f t="shared" ref="E662:P662" si="1079">IF(E660&gt;0,1,"")</f>
        <v/>
      </c>
      <c r="F662" s="252" t="str">
        <f t="shared" si="1079"/>
        <v/>
      </c>
      <c r="G662" s="252" t="str">
        <f t="shared" si="1079"/>
        <v/>
      </c>
      <c r="H662" s="252" t="str">
        <f t="shared" si="1079"/>
        <v/>
      </c>
      <c r="I662" s="252" t="str">
        <f t="shared" si="1079"/>
        <v/>
      </c>
      <c r="J662" s="252" t="str">
        <f t="shared" si="1079"/>
        <v/>
      </c>
      <c r="K662" s="252" t="str">
        <f t="shared" si="1079"/>
        <v/>
      </c>
      <c r="L662" s="252" t="str">
        <f t="shared" si="1079"/>
        <v/>
      </c>
      <c r="M662" s="175" t="str">
        <f t="shared" si="1079"/>
        <v/>
      </c>
      <c r="N662" s="175" t="str">
        <f t="shared" si="1079"/>
        <v/>
      </c>
      <c r="O662" s="175" t="str">
        <f t="shared" si="1079"/>
        <v/>
      </c>
      <c r="P662" s="175" t="str">
        <f t="shared" si="1079"/>
        <v/>
      </c>
      <c r="Q662" s="184" t="str">
        <f>IF(BK660="","",BK660)</f>
        <v/>
      </c>
      <c r="R662" s="38" t="str">
        <f>IF(BK660="","",BK660)</f>
        <v/>
      </c>
      <c r="S662" s="343"/>
      <c r="AY662" t="str">
        <f>IF(E662="","",E662)</f>
        <v/>
      </c>
      <c r="AZ662" t="str">
        <f>IF(OR(E662=F662,COUNTIF($AY662:AY662,F662)&gt;0),"",F662)</f>
        <v/>
      </c>
      <c r="BA662" t="str">
        <f>IF(OR(F662=G662,COUNTIF($AY662:AZ662,G662)&gt;0),"",G662)</f>
        <v/>
      </c>
      <c r="BB662" t="str">
        <f>IF(OR(G662=H662,COUNTIF($AY662:BA662,H662)&gt;0),"",H662)</f>
        <v/>
      </c>
      <c r="BC662" t="str">
        <f>IF(OR(H662=I662,COUNTIF($AY662:BB662,I662)&gt;0),"",I662)</f>
        <v/>
      </c>
      <c r="BD662" t="str">
        <f>IF(OR(I662=J662,COUNTIF($AY662:BC662,J662)&gt;0),"",J662)</f>
        <v/>
      </c>
      <c r="BE662" t="str">
        <f>IF(OR(J662=K662,COUNTIF($AY662:BD662,K662)&gt;0),"",K662)</f>
        <v/>
      </c>
      <c r="BF662" t="str">
        <f>IF(OR(K662=L662,COUNTIF($AY662:BE662,L662)&gt;0),"",L662)</f>
        <v/>
      </c>
      <c r="BG662" t="str">
        <f>IF(OR(L662=M662,COUNTIF($AY662:BF662,M662)&gt;0),"",M662)</f>
        <v/>
      </c>
      <c r="BH662" t="str">
        <f>IF(OR(M662=N662,COUNTIF($AY662:BG662,N662)&gt;0),"",N662)</f>
        <v/>
      </c>
      <c r="BI662" t="str">
        <f>IF(OR(N662=O662,COUNTIF($AY662:BH662,O662)&gt;0),"",O662)</f>
        <v/>
      </c>
      <c r="BJ662" t="str">
        <f>IF(OR(O662=P662,COUNTIF($AY662:BI662,P662)&gt;0),"",P662)</f>
        <v/>
      </c>
      <c r="BK662" s="340"/>
      <c r="BL662" s="34" t="str">
        <f>IF($Q662=E662,IF(COUNTIF(E662:$P662,E662)&gt;$R661,E662,$Q662),E662)</f>
        <v/>
      </c>
      <c r="BM662" s="34" t="str">
        <f>IF($Q662=F662,IF(COUNTIF(F662:$P662,F662)&gt;$R661,F662,$Q662),F662)</f>
        <v/>
      </c>
      <c r="BN662" s="34" t="str">
        <f>IF($Q662=G662,IF(COUNTIF(G662:$P662,G662)&gt;$R661,G662,$Q662),G662)</f>
        <v/>
      </c>
      <c r="BO662" s="34" t="str">
        <f>IF($Q662=H662,IF(COUNTIF(H662:$P662,H662)&gt;$R661,H662,$Q662),H662)</f>
        <v/>
      </c>
      <c r="BP662" s="34" t="str">
        <f>IF($Q662=I662,IF(COUNTIF(I662:$P662,I662)&gt;$R661,I662,$Q662),I662)</f>
        <v/>
      </c>
      <c r="BQ662" s="34" t="str">
        <f>IF($Q662=J662,IF(COUNTIF(J662:$P662,J662)&gt;$R661,J662,$Q662),J662)</f>
        <v/>
      </c>
      <c r="BR662" s="34" t="str">
        <f>IF($Q662=K662,IF(COUNTIF(K662:$P662,K662)&gt;$R661,K662,$Q662),K662)</f>
        <v/>
      </c>
      <c r="BS662" s="34" t="str">
        <f>IF($Q662=L662,IF(COUNTIF(L662:$P662,L662)&gt;$R661,L662,$Q662),L662)</f>
        <v/>
      </c>
      <c r="BT662" s="34" t="str">
        <f>IF($Q662=M662,IF(COUNTIF(M662:$P662,M662)&gt;$R661,M662,$Q662),M662)</f>
        <v/>
      </c>
      <c r="BU662" s="34" t="str">
        <f>IF($Q662=N662,IF(COUNTIF(N662:$P662,N662)&gt;$R661,N662,$Q662),N662)</f>
        <v/>
      </c>
      <c r="BV662" s="34" t="str">
        <f>IF($Q662=O662,IF(COUNTIF(O662:$P662,O662)&gt;$R661,O662,$Q662),O662)</f>
        <v/>
      </c>
      <c r="BW662" s="34" t="str">
        <f>IF($Q662=P662,IF(COUNTIF(P662:$P662,P662)&gt;$R661,P662,$Q662),P662)</f>
        <v/>
      </c>
      <c r="BX662" t="str">
        <f>IF(BX660&gt;0,BX660,BX661)</f>
        <v/>
      </c>
    </row>
    <row r="663" spans="1:76" ht="12.75" customHeight="1" x14ac:dyDescent="0.2">
      <c r="A663" s="347">
        <v>221</v>
      </c>
      <c r="B663" s="350"/>
      <c r="C663" s="344"/>
      <c r="D663" s="176" t="s">
        <v>38</v>
      </c>
      <c r="E663" s="252"/>
      <c r="F663" s="252"/>
      <c r="G663" s="252"/>
      <c r="H663" s="252"/>
      <c r="I663" s="252"/>
      <c r="J663" s="252"/>
      <c r="K663" s="252"/>
      <c r="L663" s="252"/>
      <c r="M663" s="175"/>
      <c r="N663" s="175"/>
      <c r="O663" s="175"/>
      <c r="P663" s="175"/>
      <c r="Q663" s="183" t="str">
        <f>IF(BK663="","",BX665)</f>
        <v/>
      </c>
      <c r="R663" s="172"/>
      <c r="S663" s="341" t="str">
        <f>IF((COUNTBLANK(E663:Q663)+COUNTBLANK(E664:Q664)+COUNTBLANK(E665:Q665))/3=COUNTBLANK(E663:Q663),"","Bitte alle drei Zeilen ausfüllen")</f>
        <v/>
      </c>
      <c r="W663">
        <f t="shared" ref="W663:AH663" si="1080">IF(E663=4.5,E664,0)</f>
        <v>0</v>
      </c>
      <c r="X663">
        <f t="shared" si="1080"/>
        <v>0</v>
      </c>
      <c r="Y663">
        <f t="shared" si="1080"/>
        <v>0</v>
      </c>
      <c r="Z663">
        <f t="shared" si="1080"/>
        <v>0</v>
      </c>
      <c r="AA663">
        <f t="shared" si="1080"/>
        <v>0</v>
      </c>
      <c r="AB663">
        <f t="shared" si="1080"/>
        <v>0</v>
      </c>
      <c r="AC663">
        <f t="shared" si="1080"/>
        <v>0</v>
      </c>
      <c r="AD663">
        <f t="shared" si="1080"/>
        <v>0</v>
      </c>
      <c r="AE663">
        <f t="shared" si="1080"/>
        <v>0</v>
      </c>
      <c r="AF663">
        <f t="shared" si="1080"/>
        <v>0</v>
      </c>
      <c r="AG663">
        <f t="shared" si="1080"/>
        <v>0</v>
      </c>
      <c r="AH663">
        <f t="shared" si="1080"/>
        <v>0</v>
      </c>
      <c r="AJ663">
        <f t="shared" ref="AJ663:AU663" si="1081">IF(E663=4.5,1,0)</f>
        <v>0</v>
      </c>
      <c r="AK663">
        <f t="shared" si="1081"/>
        <v>0</v>
      </c>
      <c r="AL663">
        <f t="shared" si="1081"/>
        <v>0</v>
      </c>
      <c r="AM663">
        <f t="shared" si="1081"/>
        <v>0</v>
      </c>
      <c r="AN663">
        <f t="shared" si="1081"/>
        <v>0</v>
      </c>
      <c r="AO663">
        <f t="shared" si="1081"/>
        <v>0</v>
      </c>
      <c r="AP663">
        <f t="shared" si="1081"/>
        <v>0</v>
      </c>
      <c r="AQ663">
        <f t="shared" si="1081"/>
        <v>0</v>
      </c>
      <c r="AR663">
        <f t="shared" si="1081"/>
        <v>0</v>
      </c>
      <c r="AS663">
        <f t="shared" si="1081"/>
        <v>0</v>
      </c>
      <c r="AT663">
        <f t="shared" si="1081"/>
        <v>0</v>
      </c>
      <c r="AU663">
        <f t="shared" si="1081"/>
        <v>0</v>
      </c>
      <c r="BK663" s="340" t="str">
        <f>IF(ISNA(HLOOKUP(MAX($AY664:$BJ664),$AY664:$BJ665,2,FALSE)),"",IF(R664&gt;0,IF(COUNTIF($AY664:$BJ664,MAX($AY664:$BJ664))&gt;1,HLOOKUP(MAX($AY664:$BJ664),$AY664:$BJ665,2),HLOOKUP(MAX($AY664:$BJ664),$AY664:$BJ665,2,FALSE)),""))</f>
        <v/>
      </c>
      <c r="BL663" s="34">
        <f>IF(E665="",0,IF($Q665=E665,IF(COUNTIF(E665:$P665,E665)&gt;$R664,E663,$Q663),E663))</f>
        <v>0</v>
      </c>
      <c r="BM663" s="34">
        <f>IF(F665="",0,IF($Q665=F665,IF(COUNTIF(F665:$P665,F665)&gt;$R664,F663,$Q663),F663))</f>
        <v>0</v>
      </c>
      <c r="BN663" s="34">
        <f>IF(G665="",0,IF($Q665=G665,IF(COUNTIF(G665:$P665,G665)&gt;$R664,G663,$Q663),G663))</f>
        <v>0</v>
      </c>
      <c r="BO663" s="34">
        <f>IF(H665="",0,IF($Q665=H665,IF(COUNTIF(H665:$P665,H665)&gt;$R664,H663,$Q663),H663))</f>
        <v>0</v>
      </c>
      <c r="BP663" s="34">
        <f>IF(I665="",0,IF($Q665=I665,IF(COUNTIF(I665:$P665,I665)&gt;$R664,I663,$Q663),I663))</f>
        <v>0</v>
      </c>
      <c r="BQ663" s="34">
        <f>IF(J665="",0,IF($Q665=J665,IF(COUNTIF(J665:$P665,J665)&gt;$R664,J663,$Q663),J663))</f>
        <v>0</v>
      </c>
      <c r="BR663" s="34">
        <f>IF(K665="",0,IF($Q665=K665,IF(COUNTIF(K665:$P665,K665)&gt;$R664,K663,$Q663),K663))</f>
        <v>0</v>
      </c>
      <c r="BS663" s="34">
        <f>IF(L665="",0,IF($Q665=L665,IF(COUNTIF(L665:$P665,L665)&gt;$R664,L663,$Q663),L663))</f>
        <v>0</v>
      </c>
      <c r="BT663" s="34">
        <f>IF(M665="",0,IF($Q665=M665,IF(COUNTIF(M665:$P665,M665)&gt;$R664,M663,$Q663),M663))</f>
        <v>0</v>
      </c>
      <c r="BU663" s="34">
        <f>IF(N665="",0,IF($Q665=N665,IF(COUNTIF(N665:$P665,N665)&gt;$R664,N663,$Q663),N663))</f>
        <v>0</v>
      </c>
      <c r="BV663" s="34">
        <f>IF(O665="",0,IF($Q665=O665,IF(COUNTIF(O665:$P665,O665)&gt;$R664,O663,$Q663),O663))</f>
        <v>0</v>
      </c>
      <c r="BW663" s="34">
        <f>IF(P665="",0,IF($Q665=P665,IF(COUNTIF(P665:$P665,P665)&gt;$R664,P663,$Q663),P663))</f>
        <v>0</v>
      </c>
      <c r="BX663">
        <f>IF(P663="",IF(O663="",IF(N663="",IF(M663="",IF(L663="",IF(K663="",IF(J663="",IF(I663="",H663,I663),J663),K663),L663),M663),N663),O663),P663)</f>
        <v>0</v>
      </c>
    </row>
    <row r="664" spans="1:76" ht="12.75" customHeight="1" x14ac:dyDescent="0.2">
      <c r="A664" s="348"/>
      <c r="B664" s="351"/>
      <c r="C664" s="345"/>
      <c r="D664" s="176" t="s">
        <v>42</v>
      </c>
      <c r="E664" s="252"/>
      <c r="F664" s="252"/>
      <c r="G664" s="252"/>
      <c r="H664" s="252"/>
      <c r="I664" s="252"/>
      <c r="J664" s="252"/>
      <c r="K664" s="252"/>
      <c r="L664" s="252"/>
      <c r="M664" s="175"/>
      <c r="N664" s="175"/>
      <c r="O664" s="175"/>
      <c r="P664" s="175"/>
      <c r="Q664" s="183"/>
      <c r="R664" s="35">
        <f>IF(R663&lt;15,0,IF(R663&lt;30,1,IF(R663&lt;45,2,3)))</f>
        <v>0</v>
      </c>
      <c r="S664" s="342"/>
      <c r="AY664" t="str">
        <f t="shared" ref="AY664:BJ664" si="1082">IF(AY665="","",COUNTIF($E665:$P665,AY665))</f>
        <v/>
      </c>
      <c r="AZ664" t="str">
        <f t="shared" si="1082"/>
        <v/>
      </c>
      <c r="BA664" t="str">
        <f t="shared" si="1082"/>
        <v/>
      </c>
      <c r="BB664" t="str">
        <f t="shared" si="1082"/>
        <v/>
      </c>
      <c r="BC664" t="str">
        <f t="shared" si="1082"/>
        <v/>
      </c>
      <c r="BD664" t="str">
        <f t="shared" si="1082"/>
        <v/>
      </c>
      <c r="BE664" t="str">
        <f t="shared" si="1082"/>
        <v/>
      </c>
      <c r="BF664" t="str">
        <f t="shared" si="1082"/>
        <v/>
      </c>
      <c r="BG664" t="str">
        <f t="shared" si="1082"/>
        <v/>
      </c>
      <c r="BH664" t="str">
        <f t="shared" si="1082"/>
        <v/>
      </c>
      <c r="BI664" t="str">
        <f t="shared" si="1082"/>
        <v/>
      </c>
      <c r="BJ664" t="str">
        <f t="shared" si="1082"/>
        <v/>
      </c>
      <c r="BK664" s="340"/>
      <c r="BL664" s="34">
        <f>IF($Q665=E665,IF(COUNTIF(E665:$P665,E665)&gt;$R664,E664,$Q664),E664)</f>
        <v>0</v>
      </c>
      <c r="BM664" s="34">
        <f>IF($Q665=F665,IF(COUNTIF(F665:$P665,F665)&gt;$R664,F664,$Q664),F664)</f>
        <v>0</v>
      </c>
      <c r="BN664" s="34">
        <f>IF($Q665=G665,IF(COUNTIF(G665:$P665,G665)&gt;$R664,G664,$Q664),G664)</f>
        <v>0</v>
      </c>
      <c r="BO664" s="34">
        <f>IF($Q665=H665,IF(COUNTIF(H665:$P665,H665)&gt;$R664,H664,$Q664),H664)</f>
        <v>0</v>
      </c>
      <c r="BP664" s="34">
        <f>IF($Q665=I665,IF(COUNTIF(I665:$P665,I665)&gt;$R664,I664,$Q664),I664)</f>
        <v>0</v>
      </c>
      <c r="BQ664" s="34">
        <f>IF($Q665=J665,IF(COUNTIF(J665:$P665,J665)&gt;$R664,J664,$Q664),J664)</f>
        <v>0</v>
      </c>
      <c r="BR664" s="34">
        <f>IF($Q665=K665,IF(COUNTIF(K665:$P665,K665)&gt;$R664,K664,$Q664),K664)</f>
        <v>0</v>
      </c>
      <c r="BS664" s="34">
        <f>IF($Q665=L665,IF(COUNTIF(L665:$P665,L665)&gt;$R664,L664,$Q664),L664)</f>
        <v>0</v>
      </c>
      <c r="BT664" s="34">
        <f>IF($Q665=M665,IF(COUNTIF(M665:$P665,M665)&gt;$R664,M664,$Q664),M664)</f>
        <v>0</v>
      </c>
      <c r="BU664" s="34">
        <f>IF($Q665=N665,IF(COUNTIF(N665:$P665,N665)&gt;$R664,N664,$Q664),N664)</f>
        <v>0</v>
      </c>
      <c r="BV664" s="34">
        <f>IF($Q665=O665,IF(COUNTIF(O665:$P665,O665)&gt;$R664,O664,$Q664),O664)</f>
        <v>0</v>
      </c>
      <c r="BW664" s="34">
        <f>IF($Q665=P665,IF(COUNTIF(P665:$P665,P665)&gt;$R664,P664,$Q664),P664)</f>
        <v>0</v>
      </c>
      <c r="BX664" t="str">
        <f>IF(BX663="",IF(G663="",IF(F663="",E663,F663),G663),"")</f>
        <v/>
      </c>
    </row>
    <row r="665" spans="1:76" ht="12.75" customHeight="1" x14ac:dyDescent="0.2">
      <c r="A665" s="349"/>
      <c r="B665" s="352"/>
      <c r="C665" s="346"/>
      <c r="D665" s="177" t="s">
        <v>44</v>
      </c>
      <c r="E665" s="252" t="str">
        <f t="shared" ref="E665:P665" si="1083">IF(E663&gt;0,1,"")</f>
        <v/>
      </c>
      <c r="F665" s="252" t="str">
        <f t="shared" si="1083"/>
        <v/>
      </c>
      <c r="G665" s="252" t="str">
        <f t="shared" si="1083"/>
        <v/>
      </c>
      <c r="H665" s="252" t="str">
        <f t="shared" si="1083"/>
        <v/>
      </c>
      <c r="I665" s="252" t="str">
        <f t="shared" si="1083"/>
        <v/>
      </c>
      <c r="J665" s="252" t="str">
        <f t="shared" si="1083"/>
        <v/>
      </c>
      <c r="K665" s="252" t="str">
        <f t="shared" si="1083"/>
        <v/>
      </c>
      <c r="L665" s="252" t="str">
        <f t="shared" si="1083"/>
        <v/>
      </c>
      <c r="M665" s="175" t="str">
        <f t="shared" si="1083"/>
        <v/>
      </c>
      <c r="N665" s="175" t="str">
        <f t="shared" si="1083"/>
        <v/>
      </c>
      <c r="O665" s="175" t="str">
        <f t="shared" si="1083"/>
        <v/>
      </c>
      <c r="P665" s="175" t="str">
        <f t="shared" si="1083"/>
        <v/>
      </c>
      <c r="Q665" s="184" t="str">
        <f>IF(BK663="","",BK663)</f>
        <v/>
      </c>
      <c r="R665" s="38" t="str">
        <f>IF(BK663="","",BK663)</f>
        <v/>
      </c>
      <c r="S665" s="343"/>
      <c r="AY665" t="str">
        <f>IF(E665="","",E665)</f>
        <v/>
      </c>
      <c r="AZ665" t="str">
        <f>IF(OR(E665=F665,COUNTIF($AY665:AY665,F665)&gt;0),"",F665)</f>
        <v/>
      </c>
      <c r="BA665" t="str">
        <f>IF(OR(F665=G665,COUNTIF($AY665:AZ665,G665)&gt;0),"",G665)</f>
        <v/>
      </c>
      <c r="BB665" t="str">
        <f>IF(OR(G665=H665,COUNTIF($AY665:BA665,H665)&gt;0),"",H665)</f>
        <v/>
      </c>
      <c r="BC665" t="str">
        <f>IF(OR(H665=I665,COUNTIF($AY665:BB665,I665)&gt;0),"",I665)</f>
        <v/>
      </c>
      <c r="BD665" t="str">
        <f>IF(OR(I665=J665,COUNTIF($AY665:BC665,J665)&gt;0),"",J665)</f>
        <v/>
      </c>
      <c r="BE665" t="str">
        <f>IF(OR(J665=K665,COUNTIF($AY665:BD665,K665)&gt;0),"",K665)</f>
        <v/>
      </c>
      <c r="BF665" t="str">
        <f>IF(OR(K665=L665,COUNTIF($AY665:BE665,L665)&gt;0),"",L665)</f>
        <v/>
      </c>
      <c r="BG665" t="str">
        <f>IF(OR(L665=M665,COUNTIF($AY665:BF665,M665)&gt;0),"",M665)</f>
        <v/>
      </c>
      <c r="BH665" t="str">
        <f>IF(OR(M665=N665,COUNTIF($AY665:BG665,N665)&gt;0),"",N665)</f>
        <v/>
      </c>
      <c r="BI665" t="str">
        <f>IF(OR(N665=O665,COUNTIF($AY665:BH665,O665)&gt;0),"",O665)</f>
        <v/>
      </c>
      <c r="BJ665" t="str">
        <f>IF(OR(O665=P665,COUNTIF($AY665:BI665,P665)&gt;0),"",P665)</f>
        <v/>
      </c>
      <c r="BK665" s="340"/>
      <c r="BL665" s="34" t="str">
        <f>IF($Q665=E665,IF(COUNTIF(E665:$P665,E665)&gt;$R664,E665,$Q665),E665)</f>
        <v/>
      </c>
      <c r="BM665" s="34" t="str">
        <f>IF($Q665=F665,IF(COUNTIF(F665:$P665,F665)&gt;$R664,F665,$Q665),F665)</f>
        <v/>
      </c>
      <c r="BN665" s="34" t="str">
        <f>IF($Q665=G665,IF(COUNTIF(G665:$P665,G665)&gt;$R664,G665,$Q665),G665)</f>
        <v/>
      </c>
      <c r="BO665" s="34" t="str">
        <f>IF($Q665=H665,IF(COUNTIF(H665:$P665,H665)&gt;$R664,H665,$Q665),H665)</f>
        <v/>
      </c>
      <c r="BP665" s="34" t="str">
        <f>IF($Q665=I665,IF(COUNTIF(I665:$P665,I665)&gt;$R664,I665,$Q665),I665)</f>
        <v/>
      </c>
      <c r="BQ665" s="34" t="str">
        <f>IF($Q665=J665,IF(COUNTIF(J665:$P665,J665)&gt;$R664,J665,$Q665),J665)</f>
        <v/>
      </c>
      <c r="BR665" s="34" t="str">
        <f>IF($Q665=K665,IF(COUNTIF(K665:$P665,K665)&gt;$R664,K665,$Q665),K665)</f>
        <v/>
      </c>
      <c r="BS665" s="34" t="str">
        <f>IF($Q665=L665,IF(COUNTIF(L665:$P665,L665)&gt;$R664,L665,$Q665),L665)</f>
        <v/>
      </c>
      <c r="BT665" s="34" t="str">
        <f>IF($Q665=M665,IF(COUNTIF(M665:$P665,M665)&gt;$R664,M665,$Q665),M665)</f>
        <v/>
      </c>
      <c r="BU665" s="34" t="str">
        <f>IF($Q665=N665,IF(COUNTIF(N665:$P665,N665)&gt;$R664,N665,$Q665),N665)</f>
        <v/>
      </c>
      <c r="BV665" s="34" t="str">
        <f>IF($Q665=O665,IF(COUNTIF(O665:$P665,O665)&gt;$R664,O665,$Q665),O665)</f>
        <v/>
      </c>
      <c r="BW665" s="34" t="str">
        <f>IF($Q665=P665,IF(COUNTIF(P665:$P665,P665)&gt;$R664,P665,$Q665),P665)</f>
        <v/>
      </c>
      <c r="BX665" t="str">
        <f>IF(BX663&gt;0,BX663,BX664)</f>
        <v/>
      </c>
    </row>
    <row r="666" spans="1:76" ht="12.75" customHeight="1" x14ac:dyDescent="0.2">
      <c r="A666" s="347">
        <v>222</v>
      </c>
      <c r="B666" s="350"/>
      <c r="C666" s="344"/>
      <c r="D666" s="176" t="s">
        <v>38</v>
      </c>
      <c r="E666" s="252"/>
      <c r="F666" s="252"/>
      <c r="G666" s="252"/>
      <c r="H666" s="252"/>
      <c r="I666" s="252"/>
      <c r="J666" s="252"/>
      <c r="K666" s="252"/>
      <c r="L666" s="252"/>
      <c r="M666" s="175"/>
      <c r="N666" s="175"/>
      <c r="O666" s="175"/>
      <c r="P666" s="175"/>
      <c r="Q666" s="183" t="str">
        <f>IF(BK666="","",BX668)</f>
        <v/>
      </c>
      <c r="R666" s="172"/>
      <c r="S666" s="341" t="str">
        <f>IF((COUNTBLANK(E666:Q666)+COUNTBLANK(E667:Q667)+COUNTBLANK(E668:Q668))/3=COUNTBLANK(E666:Q666),"","Bitte alle drei Zeilen ausfüllen")</f>
        <v/>
      </c>
      <c r="W666">
        <f t="shared" ref="W666:AH666" si="1084">IF(E666=4.5,E667,0)</f>
        <v>0</v>
      </c>
      <c r="X666">
        <f t="shared" si="1084"/>
        <v>0</v>
      </c>
      <c r="Y666">
        <f t="shared" si="1084"/>
        <v>0</v>
      </c>
      <c r="Z666">
        <f t="shared" si="1084"/>
        <v>0</v>
      </c>
      <c r="AA666">
        <f t="shared" si="1084"/>
        <v>0</v>
      </c>
      <c r="AB666">
        <f t="shared" si="1084"/>
        <v>0</v>
      </c>
      <c r="AC666">
        <f t="shared" si="1084"/>
        <v>0</v>
      </c>
      <c r="AD666">
        <f t="shared" si="1084"/>
        <v>0</v>
      </c>
      <c r="AE666">
        <f t="shared" si="1084"/>
        <v>0</v>
      </c>
      <c r="AF666">
        <f t="shared" si="1084"/>
        <v>0</v>
      </c>
      <c r="AG666">
        <f t="shared" si="1084"/>
        <v>0</v>
      </c>
      <c r="AH666">
        <f t="shared" si="1084"/>
        <v>0</v>
      </c>
      <c r="AJ666">
        <f t="shared" ref="AJ666:AU666" si="1085">IF(E666=4.5,1,0)</f>
        <v>0</v>
      </c>
      <c r="AK666">
        <f t="shared" si="1085"/>
        <v>0</v>
      </c>
      <c r="AL666">
        <f t="shared" si="1085"/>
        <v>0</v>
      </c>
      <c r="AM666">
        <f t="shared" si="1085"/>
        <v>0</v>
      </c>
      <c r="AN666">
        <f t="shared" si="1085"/>
        <v>0</v>
      </c>
      <c r="AO666">
        <f t="shared" si="1085"/>
        <v>0</v>
      </c>
      <c r="AP666">
        <f t="shared" si="1085"/>
        <v>0</v>
      </c>
      <c r="AQ666">
        <f t="shared" si="1085"/>
        <v>0</v>
      </c>
      <c r="AR666">
        <f t="shared" si="1085"/>
        <v>0</v>
      </c>
      <c r="AS666">
        <f t="shared" si="1085"/>
        <v>0</v>
      </c>
      <c r="AT666">
        <f t="shared" si="1085"/>
        <v>0</v>
      </c>
      <c r="AU666">
        <f t="shared" si="1085"/>
        <v>0</v>
      </c>
      <c r="BK666" s="340" t="str">
        <f>IF(ISNA(HLOOKUP(MAX($AY667:$BJ667),$AY667:$BJ668,2,FALSE)),"",IF(R667&gt;0,IF(COUNTIF($AY667:$BJ667,MAX($AY667:$BJ667))&gt;1,HLOOKUP(MAX($AY667:$BJ667),$AY667:$BJ668,2),HLOOKUP(MAX($AY667:$BJ667),$AY667:$BJ668,2,FALSE)),""))</f>
        <v/>
      </c>
      <c r="BL666" s="34">
        <f>IF(E668="",0,IF($Q668=E668,IF(COUNTIF(E668:$P668,E668)&gt;$R667,E666,$Q666),E666))</f>
        <v>0</v>
      </c>
      <c r="BM666" s="34">
        <f>IF(F668="",0,IF($Q668=F668,IF(COUNTIF(F668:$P668,F668)&gt;$R667,F666,$Q666),F666))</f>
        <v>0</v>
      </c>
      <c r="BN666" s="34">
        <f>IF(G668="",0,IF($Q668=G668,IF(COUNTIF(G668:$P668,G668)&gt;$R667,G666,$Q666),G666))</f>
        <v>0</v>
      </c>
      <c r="BO666" s="34">
        <f>IF(H668="",0,IF($Q668=H668,IF(COUNTIF(H668:$P668,H668)&gt;$R667,H666,$Q666),H666))</f>
        <v>0</v>
      </c>
      <c r="BP666" s="34">
        <f>IF(I668="",0,IF($Q668=I668,IF(COUNTIF(I668:$P668,I668)&gt;$R667,I666,$Q666),I666))</f>
        <v>0</v>
      </c>
      <c r="BQ666" s="34">
        <f>IF(J668="",0,IF($Q668=J668,IF(COUNTIF(J668:$P668,J668)&gt;$R667,J666,$Q666),J666))</f>
        <v>0</v>
      </c>
      <c r="BR666" s="34">
        <f>IF(K668="",0,IF($Q668=K668,IF(COUNTIF(K668:$P668,K668)&gt;$R667,K666,$Q666),K666))</f>
        <v>0</v>
      </c>
      <c r="BS666" s="34">
        <f>IF(L668="",0,IF($Q668=L668,IF(COUNTIF(L668:$P668,L668)&gt;$R667,L666,$Q666),L666))</f>
        <v>0</v>
      </c>
      <c r="BT666" s="34">
        <f>IF(M668="",0,IF($Q668=M668,IF(COUNTIF(M668:$P668,M668)&gt;$R667,M666,$Q666),M666))</f>
        <v>0</v>
      </c>
      <c r="BU666" s="34">
        <f>IF(N668="",0,IF($Q668=N668,IF(COUNTIF(N668:$P668,N668)&gt;$R667,N666,$Q666),N666))</f>
        <v>0</v>
      </c>
      <c r="BV666" s="34">
        <f>IF(O668="",0,IF($Q668=O668,IF(COUNTIF(O668:$P668,O668)&gt;$R667,O666,$Q666),O666))</f>
        <v>0</v>
      </c>
      <c r="BW666" s="34">
        <f>IF(P668="",0,IF($Q668=P668,IF(COUNTIF(P668:$P668,P668)&gt;$R667,P666,$Q666),P666))</f>
        <v>0</v>
      </c>
      <c r="BX666">
        <f>IF(P666="",IF(O666="",IF(N666="",IF(M666="",IF(L666="",IF(K666="",IF(J666="",IF(I666="",H666,I666),J666),K666),L666),M666),N666),O666),P666)</f>
        <v>0</v>
      </c>
    </row>
    <row r="667" spans="1:76" ht="12.75" customHeight="1" x14ac:dyDescent="0.2">
      <c r="A667" s="348"/>
      <c r="B667" s="351"/>
      <c r="C667" s="345"/>
      <c r="D667" s="176" t="s">
        <v>42</v>
      </c>
      <c r="E667" s="252"/>
      <c r="F667" s="252"/>
      <c r="G667" s="252"/>
      <c r="H667" s="252"/>
      <c r="I667" s="252"/>
      <c r="J667" s="252"/>
      <c r="K667" s="252"/>
      <c r="L667" s="252"/>
      <c r="M667" s="175"/>
      <c r="N667" s="175"/>
      <c r="O667" s="175"/>
      <c r="P667" s="175"/>
      <c r="Q667" s="183"/>
      <c r="R667" s="35">
        <f>IF(R666&lt;15,0,IF(R666&lt;30,1,IF(R666&lt;45,2,3)))</f>
        <v>0</v>
      </c>
      <c r="S667" s="342"/>
      <c r="AY667" t="str">
        <f t="shared" ref="AY667:BJ667" si="1086">IF(AY668="","",COUNTIF($E668:$P668,AY668))</f>
        <v/>
      </c>
      <c r="AZ667" t="str">
        <f t="shared" si="1086"/>
        <v/>
      </c>
      <c r="BA667" t="str">
        <f t="shared" si="1086"/>
        <v/>
      </c>
      <c r="BB667" t="str">
        <f t="shared" si="1086"/>
        <v/>
      </c>
      <c r="BC667" t="str">
        <f t="shared" si="1086"/>
        <v/>
      </c>
      <c r="BD667" t="str">
        <f t="shared" si="1086"/>
        <v/>
      </c>
      <c r="BE667" t="str">
        <f t="shared" si="1086"/>
        <v/>
      </c>
      <c r="BF667" t="str">
        <f t="shared" si="1086"/>
        <v/>
      </c>
      <c r="BG667" t="str">
        <f t="shared" si="1086"/>
        <v/>
      </c>
      <c r="BH667" t="str">
        <f t="shared" si="1086"/>
        <v/>
      </c>
      <c r="BI667" t="str">
        <f t="shared" si="1086"/>
        <v/>
      </c>
      <c r="BJ667" t="str">
        <f t="shared" si="1086"/>
        <v/>
      </c>
      <c r="BK667" s="340"/>
      <c r="BL667" s="34">
        <f>IF($Q668=E668,IF(COUNTIF(E668:$P668,E668)&gt;$R667,E667,$Q667),E667)</f>
        <v>0</v>
      </c>
      <c r="BM667" s="34">
        <f>IF($Q668=F668,IF(COUNTIF(F668:$P668,F668)&gt;$R667,F667,$Q667),F667)</f>
        <v>0</v>
      </c>
      <c r="BN667" s="34">
        <f>IF($Q668=G668,IF(COUNTIF(G668:$P668,G668)&gt;$R667,G667,$Q667),G667)</f>
        <v>0</v>
      </c>
      <c r="BO667" s="34">
        <f>IF($Q668=H668,IF(COUNTIF(H668:$P668,H668)&gt;$R667,H667,$Q667),H667)</f>
        <v>0</v>
      </c>
      <c r="BP667" s="34">
        <f>IF($Q668=I668,IF(COUNTIF(I668:$P668,I668)&gt;$R667,I667,$Q667),I667)</f>
        <v>0</v>
      </c>
      <c r="BQ667" s="34">
        <f>IF($Q668=J668,IF(COUNTIF(J668:$P668,J668)&gt;$R667,J667,$Q667),J667)</f>
        <v>0</v>
      </c>
      <c r="BR667" s="34">
        <f>IF($Q668=K668,IF(COUNTIF(K668:$P668,K668)&gt;$R667,K667,$Q667),K667)</f>
        <v>0</v>
      </c>
      <c r="BS667" s="34">
        <f>IF($Q668=L668,IF(COUNTIF(L668:$P668,L668)&gt;$R667,L667,$Q667),L667)</f>
        <v>0</v>
      </c>
      <c r="BT667" s="34">
        <f>IF($Q668=M668,IF(COUNTIF(M668:$P668,M668)&gt;$R667,M667,$Q667),M667)</f>
        <v>0</v>
      </c>
      <c r="BU667" s="34">
        <f>IF($Q668=N668,IF(COUNTIF(N668:$P668,N668)&gt;$R667,N667,$Q667),N667)</f>
        <v>0</v>
      </c>
      <c r="BV667" s="34">
        <f>IF($Q668=O668,IF(COUNTIF(O668:$P668,O668)&gt;$R667,O667,$Q667),O667)</f>
        <v>0</v>
      </c>
      <c r="BW667" s="34">
        <f>IF($Q668=P668,IF(COUNTIF(P668:$P668,P668)&gt;$R667,P667,$Q667),P667)</f>
        <v>0</v>
      </c>
      <c r="BX667" t="str">
        <f>IF(BX666="",IF(G666="",IF(F666="",E666,F666),G666),"")</f>
        <v/>
      </c>
    </row>
    <row r="668" spans="1:76" ht="12.75" customHeight="1" x14ac:dyDescent="0.2">
      <c r="A668" s="349"/>
      <c r="B668" s="352"/>
      <c r="C668" s="346"/>
      <c r="D668" s="177" t="s">
        <v>44</v>
      </c>
      <c r="E668" s="252" t="str">
        <f t="shared" ref="E668:P668" si="1087">IF(E666&gt;0,1,"")</f>
        <v/>
      </c>
      <c r="F668" s="252" t="str">
        <f t="shared" si="1087"/>
        <v/>
      </c>
      <c r="G668" s="252" t="str">
        <f t="shared" si="1087"/>
        <v/>
      </c>
      <c r="H668" s="252" t="str">
        <f t="shared" si="1087"/>
        <v/>
      </c>
      <c r="I668" s="252" t="str">
        <f t="shared" si="1087"/>
        <v/>
      </c>
      <c r="J668" s="252" t="str">
        <f t="shared" si="1087"/>
        <v/>
      </c>
      <c r="K668" s="252" t="str">
        <f t="shared" si="1087"/>
        <v/>
      </c>
      <c r="L668" s="252" t="str">
        <f t="shared" si="1087"/>
        <v/>
      </c>
      <c r="M668" s="175" t="str">
        <f t="shared" si="1087"/>
        <v/>
      </c>
      <c r="N668" s="175" t="str">
        <f t="shared" si="1087"/>
        <v/>
      </c>
      <c r="O668" s="175" t="str">
        <f t="shared" si="1087"/>
        <v/>
      </c>
      <c r="P668" s="175" t="str">
        <f t="shared" si="1087"/>
        <v/>
      </c>
      <c r="Q668" s="184" t="str">
        <f>IF(BK666="","",BK666)</f>
        <v/>
      </c>
      <c r="R668" s="38" t="str">
        <f>IF(BK666="","",BK666)</f>
        <v/>
      </c>
      <c r="S668" s="343"/>
      <c r="AY668" t="str">
        <f>IF(E668="","",E668)</f>
        <v/>
      </c>
      <c r="AZ668" t="str">
        <f>IF(OR(E668=F668,COUNTIF($AY668:AY668,F668)&gt;0),"",F668)</f>
        <v/>
      </c>
      <c r="BA668" t="str">
        <f>IF(OR(F668=G668,COUNTIF($AY668:AZ668,G668)&gt;0),"",G668)</f>
        <v/>
      </c>
      <c r="BB668" t="str">
        <f>IF(OR(G668=H668,COUNTIF($AY668:BA668,H668)&gt;0),"",H668)</f>
        <v/>
      </c>
      <c r="BC668" t="str">
        <f>IF(OR(H668=I668,COUNTIF($AY668:BB668,I668)&gt;0),"",I668)</f>
        <v/>
      </c>
      <c r="BD668" t="str">
        <f>IF(OR(I668=J668,COUNTIF($AY668:BC668,J668)&gt;0),"",J668)</f>
        <v/>
      </c>
      <c r="BE668" t="str">
        <f>IF(OR(J668=K668,COUNTIF($AY668:BD668,K668)&gt;0),"",K668)</f>
        <v/>
      </c>
      <c r="BF668" t="str">
        <f>IF(OR(K668=L668,COUNTIF($AY668:BE668,L668)&gt;0),"",L668)</f>
        <v/>
      </c>
      <c r="BG668" t="str">
        <f>IF(OR(L668=M668,COUNTIF($AY668:BF668,M668)&gt;0),"",M668)</f>
        <v/>
      </c>
      <c r="BH668" t="str">
        <f>IF(OR(M668=N668,COUNTIF($AY668:BG668,N668)&gt;0),"",N668)</f>
        <v/>
      </c>
      <c r="BI668" t="str">
        <f>IF(OR(N668=O668,COUNTIF($AY668:BH668,O668)&gt;0),"",O668)</f>
        <v/>
      </c>
      <c r="BJ668" t="str">
        <f>IF(OR(O668=P668,COUNTIF($AY668:BI668,P668)&gt;0),"",P668)</f>
        <v/>
      </c>
      <c r="BK668" s="340"/>
      <c r="BL668" s="34" t="str">
        <f>IF($Q668=E668,IF(COUNTIF(E668:$P668,E668)&gt;$R667,E668,$Q668),E668)</f>
        <v/>
      </c>
      <c r="BM668" s="34" t="str">
        <f>IF($Q668=F668,IF(COUNTIF(F668:$P668,F668)&gt;$R667,F668,$Q668),F668)</f>
        <v/>
      </c>
      <c r="BN668" s="34" t="str">
        <f>IF($Q668=G668,IF(COUNTIF(G668:$P668,G668)&gt;$R667,G668,$Q668),G668)</f>
        <v/>
      </c>
      <c r="BO668" s="34" t="str">
        <f>IF($Q668=H668,IF(COUNTIF(H668:$P668,H668)&gt;$R667,H668,$Q668),H668)</f>
        <v/>
      </c>
      <c r="BP668" s="34" t="str">
        <f>IF($Q668=I668,IF(COUNTIF(I668:$P668,I668)&gt;$R667,I668,$Q668),I668)</f>
        <v/>
      </c>
      <c r="BQ668" s="34" t="str">
        <f>IF($Q668=J668,IF(COUNTIF(J668:$P668,J668)&gt;$R667,J668,$Q668),J668)</f>
        <v/>
      </c>
      <c r="BR668" s="34" t="str">
        <f>IF($Q668=K668,IF(COUNTIF(K668:$P668,K668)&gt;$R667,K668,$Q668),K668)</f>
        <v/>
      </c>
      <c r="BS668" s="34" t="str">
        <f>IF($Q668=L668,IF(COUNTIF(L668:$P668,L668)&gt;$R667,L668,$Q668),L668)</f>
        <v/>
      </c>
      <c r="BT668" s="34" t="str">
        <f>IF($Q668=M668,IF(COUNTIF(M668:$P668,M668)&gt;$R667,M668,$Q668),M668)</f>
        <v/>
      </c>
      <c r="BU668" s="34" t="str">
        <f>IF($Q668=N668,IF(COUNTIF(N668:$P668,N668)&gt;$R667,N668,$Q668),N668)</f>
        <v/>
      </c>
      <c r="BV668" s="34" t="str">
        <f>IF($Q668=O668,IF(COUNTIF(O668:$P668,O668)&gt;$R667,O668,$Q668),O668)</f>
        <v/>
      </c>
      <c r="BW668" s="34" t="str">
        <f>IF($Q668=P668,IF(COUNTIF(P668:$P668,P668)&gt;$R667,P668,$Q668),P668)</f>
        <v/>
      </c>
      <c r="BX668" t="str">
        <f>IF(BX666&gt;0,BX666,BX667)</f>
        <v/>
      </c>
    </row>
    <row r="669" spans="1:76" ht="12.75" customHeight="1" x14ac:dyDescent="0.2">
      <c r="A669" s="347">
        <v>223</v>
      </c>
      <c r="B669" s="350"/>
      <c r="C669" s="344"/>
      <c r="D669" s="176" t="s">
        <v>38</v>
      </c>
      <c r="E669" s="252"/>
      <c r="F669" s="252"/>
      <c r="G669" s="252"/>
      <c r="H669" s="252"/>
      <c r="I669" s="252"/>
      <c r="J669" s="252"/>
      <c r="K669" s="252"/>
      <c r="L669" s="252"/>
      <c r="M669" s="175"/>
      <c r="N669" s="175"/>
      <c r="O669" s="175"/>
      <c r="P669" s="175"/>
      <c r="Q669" s="183" t="str">
        <f>IF(BK669="","",BX671)</f>
        <v/>
      </c>
      <c r="R669" s="172"/>
      <c r="S669" s="341" t="str">
        <f>IF((COUNTBLANK(E669:Q669)+COUNTBLANK(E670:Q670)+COUNTBLANK(E671:Q671))/3=COUNTBLANK(E669:Q669),"","Bitte alle drei Zeilen ausfüllen")</f>
        <v/>
      </c>
      <c r="W669">
        <f t="shared" ref="W669:AH669" si="1088">IF(E669=4.5,E670,0)</f>
        <v>0</v>
      </c>
      <c r="X669">
        <f t="shared" si="1088"/>
        <v>0</v>
      </c>
      <c r="Y669">
        <f t="shared" si="1088"/>
        <v>0</v>
      </c>
      <c r="Z669">
        <f t="shared" si="1088"/>
        <v>0</v>
      </c>
      <c r="AA669">
        <f t="shared" si="1088"/>
        <v>0</v>
      </c>
      <c r="AB669">
        <f t="shared" si="1088"/>
        <v>0</v>
      </c>
      <c r="AC669">
        <f t="shared" si="1088"/>
        <v>0</v>
      </c>
      <c r="AD669">
        <f t="shared" si="1088"/>
        <v>0</v>
      </c>
      <c r="AE669">
        <f t="shared" si="1088"/>
        <v>0</v>
      </c>
      <c r="AF669">
        <f t="shared" si="1088"/>
        <v>0</v>
      </c>
      <c r="AG669">
        <f t="shared" si="1088"/>
        <v>0</v>
      </c>
      <c r="AH669">
        <f t="shared" si="1088"/>
        <v>0</v>
      </c>
      <c r="AJ669">
        <f t="shared" ref="AJ669:AU669" si="1089">IF(E669=4.5,1,0)</f>
        <v>0</v>
      </c>
      <c r="AK669">
        <f t="shared" si="1089"/>
        <v>0</v>
      </c>
      <c r="AL669">
        <f t="shared" si="1089"/>
        <v>0</v>
      </c>
      <c r="AM669">
        <f t="shared" si="1089"/>
        <v>0</v>
      </c>
      <c r="AN669">
        <f t="shared" si="1089"/>
        <v>0</v>
      </c>
      <c r="AO669">
        <f t="shared" si="1089"/>
        <v>0</v>
      </c>
      <c r="AP669">
        <f t="shared" si="1089"/>
        <v>0</v>
      </c>
      <c r="AQ669">
        <f t="shared" si="1089"/>
        <v>0</v>
      </c>
      <c r="AR669">
        <f t="shared" si="1089"/>
        <v>0</v>
      </c>
      <c r="AS669">
        <f t="shared" si="1089"/>
        <v>0</v>
      </c>
      <c r="AT669">
        <f t="shared" si="1089"/>
        <v>0</v>
      </c>
      <c r="AU669">
        <f t="shared" si="1089"/>
        <v>0</v>
      </c>
      <c r="BK669" s="340" t="str">
        <f>IF(ISNA(HLOOKUP(MAX($AY670:$BJ670),$AY670:$BJ671,2,FALSE)),"",IF(R670&gt;0,IF(COUNTIF($AY670:$BJ670,MAX($AY670:$BJ670))&gt;1,HLOOKUP(MAX($AY670:$BJ670),$AY670:$BJ671,2),HLOOKUP(MAX($AY670:$BJ670),$AY670:$BJ671,2,FALSE)),""))</f>
        <v/>
      </c>
      <c r="BL669" s="34">
        <f>IF(E671="",0,IF($Q671=E671,IF(COUNTIF(E671:$P671,E671)&gt;$R670,E669,$Q669),E669))</f>
        <v>0</v>
      </c>
      <c r="BM669" s="34">
        <f>IF(F671="",0,IF($Q671=F671,IF(COUNTIF(F671:$P671,F671)&gt;$R670,F669,$Q669),F669))</f>
        <v>0</v>
      </c>
      <c r="BN669" s="34">
        <f>IF(G671="",0,IF($Q671=G671,IF(COUNTIF(G671:$P671,G671)&gt;$R670,G669,$Q669),G669))</f>
        <v>0</v>
      </c>
      <c r="BO669" s="34">
        <f>IF(H671="",0,IF($Q671=H671,IF(COUNTIF(H671:$P671,H671)&gt;$R670,H669,$Q669),H669))</f>
        <v>0</v>
      </c>
      <c r="BP669" s="34">
        <f>IF(I671="",0,IF($Q671=I671,IF(COUNTIF(I671:$P671,I671)&gt;$R670,I669,$Q669),I669))</f>
        <v>0</v>
      </c>
      <c r="BQ669" s="34">
        <f>IF(J671="",0,IF($Q671=J671,IF(COUNTIF(J671:$P671,J671)&gt;$R670,J669,$Q669),J669))</f>
        <v>0</v>
      </c>
      <c r="BR669" s="34">
        <f>IF(K671="",0,IF($Q671=K671,IF(COUNTIF(K671:$P671,K671)&gt;$R670,K669,$Q669),K669))</f>
        <v>0</v>
      </c>
      <c r="BS669" s="34">
        <f>IF(L671="",0,IF($Q671=L671,IF(COUNTIF(L671:$P671,L671)&gt;$R670,L669,$Q669),L669))</f>
        <v>0</v>
      </c>
      <c r="BT669" s="34">
        <f>IF(M671="",0,IF($Q671=M671,IF(COUNTIF(M671:$P671,M671)&gt;$R670,M669,$Q669),M669))</f>
        <v>0</v>
      </c>
      <c r="BU669" s="34">
        <f>IF(N671="",0,IF($Q671=N671,IF(COUNTIF(N671:$P671,N671)&gt;$R670,N669,$Q669),N669))</f>
        <v>0</v>
      </c>
      <c r="BV669" s="34">
        <f>IF(O671="",0,IF($Q671=O671,IF(COUNTIF(O671:$P671,O671)&gt;$R670,O669,$Q669),O669))</f>
        <v>0</v>
      </c>
      <c r="BW669" s="34">
        <f>IF(P671="",0,IF($Q671=P671,IF(COUNTIF(P671:$P671,P671)&gt;$R670,P669,$Q669),P669))</f>
        <v>0</v>
      </c>
      <c r="BX669">
        <f>IF(P669="",IF(O669="",IF(N669="",IF(M669="",IF(L669="",IF(K669="",IF(J669="",IF(I669="",H669,I669),J669),K669),L669),M669),N669),O669),P669)</f>
        <v>0</v>
      </c>
    </row>
    <row r="670" spans="1:76" ht="12.75" customHeight="1" x14ac:dyDescent="0.2">
      <c r="A670" s="348"/>
      <c r="B670" s="351"/>
      <c r="C670" s="345"/>
      <c r="D670" s="176" t="s">
        <v>42</v>
      </c>
      <c r="E670" s="252"/>
      <c r="F670" s="252"/>
      <c r="G670" s="252"/>
      <c r="H670" s="252"/>
      <c r="I670" s="252"/>
      <c r="J670" s="252"/>
      <c r="K670" s="252"/>
      <c r="L670" s="252"/>
      <c r="M670" s="175"/>
      <c r="N670" s="175"/>
      <c r="O670" s="175"/>
      <c r="P670" s="175"/>
      <c r="Q670" s="183"/>
      <c r="R670" s="35">
        <f>IF(R669&lt;15,0,IF(R669&lt;30,1,IF(R669&lt;45,2,3)))</f>
        <v>0</v>
      </c>
      <c r="S670" s="342"/>
      <c r="AY670" t="str">
        <f t="shared" ref="AY670:BJ670" si="1090">IF(AY671="","",COUNTIF($E671:$P671,AY671))</f>
        <v/>
      </c>
      <c r="AZ670" t="str">
        <f t="shared" si="1090"/>
        <v/>
      </c>
      <c r="BA670" t="str">
        <f t="shared" si="1090"/>
        <v/>
      </c>
      <c r="BB670" t="str">
        <f t="shared" si="1090"/>
        <v/>
      </c>
      <c r="BC670" t="str">
        <f t="shared" si="1090"/>
        <v/>
      </c>
      <c r="BD670" t="str">
        <f t="shared" si="1090"/>
        <v/>
      </c>
      <c r="BE670" t="str">
        <f t="shared" si="1090"/>
        <v/>
      </c>
      <c r="BF670" t="str">
        <f t="shared" si="1090"/>
        <v/>
      </c>
      <c r="BG670" t="str">
        <f t="shared" si="1090"/>
        <v/>
      </c>
      <c r="BH670" t="str">
        <f t="shared" si="1090"/>
        <v/>
      </c>
      <c r="BI670" t="str">
        <f t="shared" si="1090"/>
        <v/>
      </c>
      <c r="BJ670" t="str">
        <f t="shared" si="1090"/>
        <v/>
      </c>
      <c r="BK670" s="340"/>
      <c r="BL670" s="34">
        <f>IF($Q671=E671,IF(COUNTIF(E671:$P671,E671)&gt;$R670,E670,$Q670),E670)</f>
        <v>0</v>
      </c>
      <c r="BM670" s="34">
        <f>IF($Q671=F671,IF(COUNTIF(F671:$P671,F671)&gt;$R670,F670,$Q670),F670)</f>
        <v>0</v>
      </c>
      <c r="BN670" s="34">
        <f>IF($Q671=G671,IF(COUNTIF(G671:$P671,G671)&gt;$R670,G670,$Q670),G670)</f>
        <v>0</v>
      </c>
      <c r="BO670" s="34">
        <f>IF($Q671=H671,IF(COUNTIF(H671:$P671,H671)&gt;$R670,H670,$Q670),H670)</f>
        <v>0</v>
      </c>
      <c r="BP670" s="34">
        <f>IF($Q671=I671,IF(COUNTIF(I671:$P671,I671)&gt;$R670,I670,$Q670),I670)</f>
        <v>0</v>
      </c>
      <c r="BQ670" s="34">
        <f>IF($Q671=J671,IF(COUNTIF(J671:$P671,J671)&gt;$R670,J670,$Q670),J670)</f>
        <v>0</v>
      </c>
      <c r="BR670" s="34">
        <f>IF($Q671=K671,IF(COUNTIF(K671:$P671,K671)&gt;$R670,K670,$Q670),K670)</f>
        <v>0</v>
      </c>
      <c r="BS670" s="34">
        <f>IF($Q671=L671,IF(COUNTIF(L671:$P671,L671)&gt;$R670,L670,$Q670),L670)</f>
        <v>0</v>
      </c>
      <c r="BT670" s="34">
        <f>IF($Q671=M671,IF(COUNTIF(M671:$P671,M671)&gt;$R670,M670,$Q670),M670)</f>
        <v>0</v>
      </c>
      <c r="BU670" s="34">
        <f>IF($Q671=N671,IF(COUNTIF(N671:$P671,N671)&gt;$R670,N670,$Q670),N670)</f>
        <v>0</v>
      </c>
      <c r="BV670" s="34">
        <f>IF($Q671=O671,IF(COUNTIF(O671:$P671,O671)&gt;$R670,O670,$Q670),O670)</f>
        <v>0</v>
      </c>
      <c r="BW670" s="34">
        <f>IF($Q671=P671,IF(COUNTIF(P671:$P671,P671)&gt;$R670,P670,$Q670),P670)</f>
        <v>0</v>
      </c>
      <c r="BX670" t="str">
        <f>IF(BX669="",IF(G669="",IF(F669="",E669,F669),G669),"")</f>
        <v/>
      </c>
    </row>
    <row r="671" spans="1:76" ht="12.75" customHeight="1" x14ac:dyDescent="0.2">
      <c r="A671" s="349"/>
      <c r="B671" s="352"/>
      <c r="C671" s="346"/>
      <c r="D671" s="177" t="s">
        <v>44</v>
      </c>
      <c r="E671" s="252" t="str">
        <f t="shared" ref="E671:P671" si="1091">IF(E669&gt;0,1,"")</f>
        <v/>
      </c>
      <c r="F671" s="252" t="str">
        <f t="shared" si="1091"/>
        <v/>
      </c>
      <c r="G671" s="252" t="str">
        <f t="shared" si="1091"/>
        <v/>
      </c>
      <c r="H671" s="252" t="str">
        <f t="shared" si="1091"/>
        <v/>
      </c>
      <c r="I671" s="252" t="str">
        <f t="shared" si="1091"/>
        <v/>
      </c>
      <c r="J671" s="252" t="str">
        <f t="shared" si="1091"/>
        <v/>
      </c>
      <c r="K671" s="252" t="str">
        <f t="shared" si="1091"/>
        <v/>
      </c>
      <c r="L671" s="252" t="str">
        <f t="shared" si="1091"/>
        <v/>
      </c>
      <c r="M671" s="175" t="str">
        <f t="shared" si="1091"/>
        <v/>
      </c>
      <c r="N671" s="175" t="str">
        <f t="shared" si="1091"/>
        <v/>
      </c>
      <c r="O671" s="175" t="str">
        <f t="shared" si="1091"/>
        <v/>
      </c>
      <c r="P671" s="175" t="str">
        <f t="shared" si="1091"/>
        <v/>
      </c>
      <c r="Q671" s="184" t="str">
        <f>IF(BK669="","",BK669)</f>
        <v/>
      </c>
      <c r="R671" s="38" t="str">
        <f>IF(BK669="","",BK669)</f>
        <v/>
      </c>
      <c r="S671" s="343"/>
      <c r="AY671" t="str">
        <f>IF(E671="","",E671)</f>
        <v/>
      </c>
      <c r="AZ671" t="str">
        <f>IF(OR(E671=F671,COUNTIF($AY671:AY671,F671)&gt;0),"",F671)</f>
        <v/>
      </c>
      <c r="BA671" t="str">
        <f>IF(OR(F671=G671,COUNTIF($AY671:AZ671,G671)&gt;0),"",G671)</f>
        <v/>
      </c>
      <c r="BB671" t="str">
        <f>IF(OR(G671=H671,COUNTIF($AY671:BA671,H671)&gt;0),"",H671)</f>
        <v/>
      </c>
      <c r="BC671" t="str">
        <f>IF(OR(H671=I671,COUNTIF($AY671:BB671,I671)&gt;0),"",I671)</f>
        <v/>
      </c>
      <c r="BD671" t="str">
        <f>IF(OR(I671=J671,COUNTIF($AY671:BC671,J671)&gt;0),"",J671)</f>
        <v/>
      </c>
      <c r="BE671" t="str">
        <f>IF(OR(J671=K671,COUNTIF($AY671:BD671,K671)&gt;0),"",K671)</f>
        <v/>
      </c>
      <c r="BF671" t="str">
        <f>IF(OR(K671=L671,COUNTIF($AY671:BE671,L671)&gt;0),"",L671)</f>
        <v/>
      </c>
      <c r="BG671" t="str">
        <f>IF(OR(L671=M671,COUNTIF($AY671:BF671,M671)&gt;0),"",M671)</f>
        <v/>
      </c>
      <c r="BH671" t="str">
        <f>IF(OR(M671=N671,COUNTIF($AY671:BG671,N671)&gt;0),"",N671)</f>
        <v/>
      </c>
      <c r="BI671" t="str">
        <f>IF(OR(N671=O671,COUNTIF($AY671:BH671,O671)&gt;0),"",O671)</f>
        <v/>
      </c>
      <c r="BJ671" t="str">
        <f>IF(OR(O671=P671,COUNTIF($AY671:BI671,P671)&gt;0),"",P671)</f>
        <v/>
      </c>
      <c r="BK671" s="340"/>
      <c r="BL671" s="34" t="str">
        <f>IF($Q671=E671,IF(COUNTIF(E671:$P671,E671)&gt;$R670,E671,$Q671),E671)</f>
        <v/>
      </c>
      <c r="BM671" s="34" t="str">
        <f>IF($Q671=F671,IF(COUNTIF(F671:$P671,F671)&gt;$R670,F671,$Q671),F671)</f>
        <v/>
      </c>
      <c r="BN671" s="34" t="str">
        <f>IF($Q671=G671,IF(COUNTIF(G671:$P671,G671)&gt;$R670,G671,$Q671),G671)</f>
        <v/>
      </c>
      <c r="BO671" s="34" t="str">
        <f>IF($Q671=H671,IF(COUNTIF(H671:$P671,H671)&gt;$R670,H671,$Q671),H671)</f>
        <v/>
      </c>
      <c r="BP671" s="34" t="str">
        <f>IF($Q671=I671,IF(COUNTIF(I671:$P671,I671)&gt;$R670,I671,$Q671),I671)</f>
        <v/>
      </c>
      <c r="BQ671" s="34" t="str">
        <f>IF($Q671=J671,IF(COUNTIF(J671:$P671,J671)&gt;$R670,J671,$Q671),J671)</f>
        <v/>
      </c>
      <c r="BR671" s="34" t="str">
        <f>IF($Q671=K671,IF(COUNTIF(K671:$P671,K671)&gt;$R670,K671,$Q671),K671)</f>
        <v/>
      </c>
      <c r="BS671" s="34" t="str">
        <f>IF($Q671=L671,IF(COUNTIF(L671:$P671,L671)&gt;$R670,L671,$Q671),L671)</f>
        <v/>
      </c>
      <c r="BT671" s="34" t="str">
        <f>IF($Q671=M671,IF(COUNTIF(M671:$P671,M671)&gt;$R670,M671,$Q671),M671)</f>
        <v/>
      </c>
      <c r="BU671" s="34" t="str">
        <f>IF($Q671=N671,IF(COUNTIF(N671:$P671,N671)&gt;$R670,N671,$Q671),N671)</f>
        <v/>
      </c>
      <c r="BV671" s="34" t="str">
        <f>IF($Q671=O671,IF(COUNTIF(O671:$P671,O671)&gt;$R670,O671,$Q671),O671)</f>
        <v/>
      </c>
      <c r="BW671" s="34" t="str">
        <f>IF($Q671=P671,IF(COUNTIF(P671:$P671,P671)&gt;$R670,P671,$Q671),P671)</f>
        <v/>
      </c>
      <c r="BX671" t="str">
        <f>IF(BX669&gt;0,BX669,BX670)</f>
        <v/>
      </c>
    </row>
    <row r="672" spans="1:76" ht="12.75" customHeight="1" x14ac:dyDescent="0.2">
      <c r="A672" s="347">
        <v>224</v>
      </c>
      <c r="B672" s="350"/>
      <c r="C672" s="344"/>
      <c r="D672" s="176" t="s">
        <v>38</v>
      </c>
      <c r="E672" s="252"/>
      <c r="F672" s="252"/>
      <c r="G672" s="252"/>
      <c r="H672" s="252"/>
      <c r="I672" s="252"/>
      <c r="J672" s="252"/>
      <c r="K672" s="252"/>
      <c r="L672" s="252"/>
      <c r="M672" s="175"/>
      <c r="N672" s="175"/>
      <c r="O672" s="175"/>
      <c r="P672" s="175"/>
      <c r="Q672" s="183" t="str">
        <f>IF(BK672="","",BX674)</f>
        <v/>
      </c>
      <c r="R672" s="172"/>
      <c r="S672" s="341" t="str">
        <f>IF((COUNTBLANK(E672:Q672)+COUNTBLANK(E673:Q673)+COUNTBLANK(E674:Q674))/3=COUNTBLANK(E672:Q672),"","Bitte alle drei Zeilen ausfüllen")</f>
        <v/>
      </c>
      <c r="W672">
        <f t="shared" ref="W672:AH672" si="1092">IF(E672=4.5,E673,0)</f>
        <v>0</v>
      </c>
      <c r="X672">
        <f t="shared" si="1092"/>
        <v>0</v>
      </c>
      <c r="Y672">
        <f t="shared" si="1092"/>
        <v>0</v>
      </c>
      <c r="Z672">
        <f t="shared" si="1092"/>
        <v>0</v>
      </c>
      <c r="AA672">
        <f t="shared" si="1092"/>
        <v>0</v>
      </c>
      <c r="AB672">
        <f t="shared" si="1092"/>
        <v>0</v>
      </c>
      <c r="AC672">
        <f t="shared" si="1092"/>
        <v>0</v>
      </c>
      <c r="AD672">
        <f t="shared" si="1092"/>
        <v>0</v>
      </c>
      <c r="AE672">
        <f t="shared" si="1092"/>
        <v>0</v>
      </c>
      <c r="AF672">
        <f t="shared" si="1092"/>
        <v>0</v>
      </c>
      <c r="AG672">
        <f t="shared" si="1092"/>
        <v>0</v>
      </c>
      <c r="AH672">
        <f t="shared" si="1092"/>
        <v>0</v>
      </c>
      <c r="AJ672">
        <f t="shared" ref="AJ672:AU672" si="1093">IF(E672=4.5,1,0)</f>
        <v>0</v>
      </c>
      <c r="AK672">
        <f t="shared" si="1093"/>
        <v>0</v>
      </c>
      <c r="AL672">
        <f t="shared" si="1093"/>
        <v>0</v>
      </c>
      <c r="AM672">
        <f t="shared" si="1093"/>
        <v>0</v>
      </c>
      <c r="AN672">
        <f t="shared" si="1093"/>
        <v>0</v>
      </c>
      <c r="AO672">
        <f t="shared" si="1093"/>
        <v>0</v>
      </c>
      <c r="AP672">
        <f t="shared" si="1093"/>
        <v>0</v>
      </c>
      <c r="AQ672">
        <f t="shared" si="1093"/>
        <v>0</v>
      </c>
      <c r="AR672">
        <f t="shared" si="1093"/>
        <v>0</v>
      </c>
      <c r="AS672">
        <f t="shared" si="1093"/>
        <v>0</v>
      </c>
      <c r="AT672">
        <f t="shared" si="1093"/>
        <v>0</v>
      </c>
      <c r="AU672">
        <f t="shared" si="1093"/>
        <v>0</v>
      </c>
      <c r="BK672" s="340" t="str">
        <f>IF(ISNA(HLOOKUP(MAX($AY673:$BJ673),$AY673:$BJ674,2,FALSE)),"",IF(R673&gt;0,IF(COUNTIF($AY673:$BJ673,MAX($AY673:$BJ673))&gt;1,HLOOKUP(MAX($AY673:$BJ673),$AY673:$BJ674,2),HLOOKUP(MAX($AY673:$BJ673),$AY673:$BJ674,2,FALSE)),""))</f>
        <v/>
      </c>
      <c r="BL672" s="34">
        <f>IF(E674="",0,IF($Q674=E674,IF(COUNTIF(E674:$P674,E674)&gt;$R673,E672,$Q672),E672))</f>
        <v>0</v>
      </c>
      <c r="BM672" s="34">
        <f>IF(F674="",0,IF($Q674=F674,IF(COUNTIF(F674:$P674,F674)&gt;$R673,F672,$Q672),F672))</f>
        <v>0</v>
      </c>
      <c r="BN672" s="34">
        <f>IF(G674="",0,IF($Q674=G674,IF(COUNTIF(G674:$P674,G674)&gt;$R673,G672,$Q672),G672))</f>
        <v>0</v>
      </c>
      <c r="BO672" s="34">
        <f>IF(H674="",0,IF($Q674=H674,IF(COUNTIF(H674:$P674,H674)&gt;$R673,H672,$Q672),H672))</f>
        <v>0</v>
      </c>
      <c r="BP672" s="34">
        <f>IF(I674="",0,IF($Q674=I674,IF(COUNTIF(I674:$P674,I674)&gt;$R673,I672,$Q672),I672))</f>
        <v>0</v>
      </c>
      <c r="BQ672" s="34">
        <f>IF(J674="",0,IF($Q674=J674,IF(COUNTIF(J674:$P674,J674)&gt;$R673,J672,$Q672),J672))</f>
        <v>0</v>
      </c>
      <c r="BR672" s="34">
        <f>IF(K674="",0,IF($Q674=K674,IF(COUNTIF(K674:$P674,K674)&gt;$R673,K672,$Q672),K672))</f>
        <v>0</v>
      </c>
      <c r="BS672" s="34">
        <f>IF(L674="",0,IF($Q674=L674,IF(COUNTIF(L674:$P674,L674)&gt;$R673,L672,$Q672),L672))</f>
        <v>0</v>
      </c>
      <c r="BT672" s="34">
        <f>IF(M674="",0,IF($Q674=M674,IF(COUNTIF(M674:$P674,M674)&gt;$R673,M672,$Q672),M672))</f>
        <v>0</v>
      </c>
      <c r="BU672" s="34">
        <f>IF(N674="",0,IF($Q674=N674,IF(COUNTIF(N674:$P674,N674)&gt;$R673,N672,$Q672),N672))</f>
        <v>0</v>
      </c>
      <c r="BV672" s="34">
        <f>IF(O674="",0,IF($Q674=O674,IF(COUNTIF(O674:$P674,O674)&gt;$R673,O672,$Q672),O672))</f>
        <v>0</v>
      </c>
      <c r="BW672" s="34">
        <f>IF(P674="",0,IF($Q674=P674,IF(COUNTIF(P674:$P674,P674)&gt;$R673,P672,$Q672),P672))</f>
        <v>0</v>
      </c>
      <c r="BX672">
        <f>IF(P672="",IF(O672="",IF(N672="",IF(M672="",IF(L672="",IF(K672="",IF(J672="",IF(I672="",H672,I672),J672),K672),L672),M672),N672),O672),P672)</f>
        <v>0</v>
      </c>
    </row>
    <row r="673" spans="1:76" ht="12.75" customHeight="1" x14ac:dyDescent="0.2">
      <c r="A673" s="348"/>
      <c r="B673" s="351"/>
      <c r="C673" s="345"/>
      <c r="D673" s="176" t="s">
        <v>42</v>
      </c>
      <c r="E673" s="252"/>
      <c r="F673" s="252"/>
      <c r="G673" s="252"/>
      <c r="H673" s="252"/>
      <c r="I673" s="252"/>
      <c r="J673" s="252"/>
      <c r="K673" s="252"/>
      <c r="L673" s="252"/>
      <c r="M673" s="175"/>
      <c r="N673" s="175"/>
      <c r="O673" s="175"/>
      <c r="P673" s="175"/>
      <c r="Q673" s="183"/>
      <c r="R673" s="35">
        <f>IF(R672&lt;15,0,IF(R672&lt;30,1,IF(R672&lt;45,2,3)))</f>
        <v>0</v>
      </c>
      <c r="S673" s="342"/>
      <c r="AY673" t="str">
        <f t="shared" ref="AY673:BJ673" si="1094">IF(AY674="","",COUNTIF($E674:$P674,AY674))</f>
        <v/>
      </c>
      <c r="AZ673" t="str">
        <f t="shared" si="1094"/>
        <v/>
      </c>
      <c r="BA673" t="str">
        <f t="shared" si="1094"/>
        <v/>
      </c>
      <c r="BB673" t="str">
        <f t="shared" si="1094"/>
        <v/>
      </c>
      <c r="BC673" t="str">
        <f t="shared" si="1094"/>
        <v/>
      </c>
      <c r="BD673" t="str">
        <f t="shared" si="1094"/>
        <v/>
      </c>
      <c r="BE673" t="str">
        <f t="shared" si="1094"/>
        <v/>
      </c>
      <c r="BF673" t="str">
        <f t="shared" si="1094"/>
        <v/>
      </c>
      <c r="BG673" t="str">
        <f t="shared" si="1094"/>
        <v/>
      </c>
      <c r="BH673" t="str">
        <f t="shared" si="1094"/>
        <v/>
      </c>
      <c r="BI673" t="str">
        <f t="shared" si="1094"/>
        <v/>
      </c>
      <c r="BJ673" t="str">
        <f t="shared" si="1094"/>
        <v/>
      </c>
      <c r="BK673" s="340"/>
      <c r="BL673" s="34">
        <f>IF($Q674=E674,IF(COUNTIF(E674:$P674,E674)&gt;$R673,E673,$Q673),E673)</f>
        <v>0</v>
      </c>
      <c r="BM673" s="34">
        <f>IF($Q674=F674,IF(COUNTIF(F674:$P674,F674)&gt;$R673,F673,$Q673),F673)</f>
        <v>0</v>
      </c>
      <c r="BN673" s="34">
        <f>IF($Q674=G674,IF(COUNTIF(G674:$P674,G674)&gt;$R673,G673,$Q673),G673)</f>
        <v>0</v>
      </c>
      <c r="BO673" s="34">
        <f>IF($Q674=H674,IF(COUNTIF(H674:$P674,H674)&gt;$R673,H673,$Q673),H673)</f>
        <v>0</v>
      </c>
      <c r="BP673" s="34">
        <f>IF($Q674=I674,IF(COUNTIF(I674:$P674,I674)&gt;$R673,I673,$Q673),I673)</f>
        <v>0</v>
      </c>
      <c r="BQ673" s="34">
        <f>IF($Q674=J674,IF(COUNTIF(J674:$P674,J674)&gt;$R673,J673,$Q673),J673)</f>
        <v>0</v>
      </c>
      <c r="BR673" s="34">
        <f>IF($Q674=K674,IF(COUNTIF(K674:$P674,K674)&gt;$R673,K673,$Q673),K673)</f>
        <v>0</v>
      </c>
      <c r="BS673" s="34">
        <f>IF($Q674=L674,IF(COUNTIF(L674:$P674,L674)&gt;$R673,L673,$Q673),L673)</f>
        <v>0</v>
      </c>
      <c r="BT673" s="34">
        <f>IF($Q674=M674,IF(COUNTIF(M674:$P674,M674)&gt;$R673,M673,$Q673),M673)</f>
        <v>0</v>
      </c>
      <c r="BU673" s="34">
        <f>IF($Q674=N674,IF(COUNTIF(N674:$P674,N674)&gt;$R673,N673,$Q673),N673)</f>
        <v>0</v>
      </c>
      <c r="BV673" s="34">
        <f>IF($Q674=O674,IF(COUNTIF(O674:$P674,O674)&gt;$R673,O673,$Q673),O673)</f>
        <v>0</v>
      </c>
      <c r="BW673" s="34">
        <f>IF($Q674=P674,IF(COUNTIF(P674:$P674,P674)&gt;$R673,P673,$Q673),P673)</f>
        <v>0</v>
      </c>
      <c r="BX673" t="str">
        <f>IF(BX672="",IF(G672="",IF(F672="",E672,F672),G672),"")</f>
        <v/>
      </c>
    </row>
    <row r="674" spans="1:76" ht="12.75" customHeight="1" x14ac:dyDescent="0.2">
      <c r="A674" s="349"/>
      <c r="B674" s="352"/>
      <c r="C674" s="346"/>
      <c r="D674" s="177" t="s">
        <v>44</v>
      </c>
      <c r="E674" s="252" t="str">
        <f t="shared" ref="E674:P674" si="1095">IF(E672&gt;0,1,"")</f>
        <v/>
      </c>
      <c r="F674" s="252" t="str">
        <f t="shared" si="1095"/>
        <v/>
      </c>
      <c r="G674" s="252" t="str">
        <f t="shared" si="1095"/>
        <v/>
      </c>
      <c r="H674" s="252" t="str">
        <f t="shared" si="1095"/>
        <v/>
      </c>
      <c r="I674" s="252" t="str">
        <f t="shared" si="1095"/>
        <v/>
      </c>
      <c r="J674" s="252" t="str">
        <f t="shared" si="1095"/>
        <v/>
      </c>
      <c r="K674" s="252" t="str">
        <f t="shared" si="1095"/>
        <v/>
      </c>
      <c r="L674" s="252" t="str">
        <f t="shared" si="1095"/>
        <v/>
      </c>
      <c r="M674" s="175" t="str">
        <f t="shared" si="1095"/>
        <v/>
      </c>
      <c r="N674" s="175" t="str">
        <f t="shared" si="1095"/>
        <v/>
      </c>
      <c r="O674" s="175" t="str">
        <f t="shared" si="1095"/>
        <v/>
      </c>
      <c r="P674" s="175" t="str">
        <f t="shared" si="1095"/>
        <v/>
      </c>
      <c r="Q674" s="184" t="str">
        <f>IF(BK672="","",BK672)</f>
        <v/>
      </c>
      <c r="R674" s="38" t="str">
        <f>IF(BK672="","",BK672)</f>
        <v/>
      </c>
      <c r="S674" s="343"/>
      <c r="AY674" t="str">
        <f>IF(E674="","",E674)</f>
        <v/>
      </c>
      <c r="AZ674" t="str">
        <f>IF(OR(E674=F674,COUNTIF($AY674:AY674,F674)&gt;0),"",F674)</f>
        <v/>
      </c>
      <c r="BA674" t="str">
        <f>IF(OR(F674=G674,COUNTIF($AY674:AZ674,G674)&gt;0),"",G674)</f>
        <v/>
      </c>
      <c r="BB674" t="str">
        <f>IF(OR(G674=H674,COUNTIF($AY674:BA674,H674)&gt;0),"",H674)</f>
        <v/>
      </c>
      <c r="BC674" t="str">
        <f>IF(OR(H674=I674,COUNTIF($AY674:BB674,I674)&gt;0),"",I674)</f>
        <v/>
      </c>
      <c r="BD674" t="str">
        <f>IF(OR(I674=J674,COUNTIF($AY674:BC674,J674)&gt;0),"",J674)</f>
        <v/>
      </c>
      <c r="BE674" t="str">
        <f>IF(OR(J674=K674,COUNTIF($AY674:BD674,K674)&gt;0),"",K674)</f>
        <v/>
      </c>
      <c r="BF674" t="str">
        <f>IF(OR(K674=L674,COUNTIF($AY674:BE674,L674)&gt;0),"",L674)</f>
        <v/>
      </c>
      <c r="BG674" t="str">
        <f>IF(OR(L674=M674,COUNTIF($AY674:BF674,M674)&gt;0),"",M674)</f>
        <v/>
      </c>
      <c r="BH674" t="str">
        <f>IF(OR(M674=N674,COUNTIF($AY674:BG674,N674)&gt;0),"",N674)</f>
        <v/>
      </c>
      <c r="BI674" t="str">
        <f>IF(OR(N674=O674,COUNTIF($AY674:BH674,O674)&gt;0),"",O674)</f>
        <v/>
      </c>
      <c r="BJ674" t="str">
        <f>IF(OR(O674=P674,COUNTIF($AY674:BI674,P674)&gt;0),"",P674)</f>
        <v/>
      </c>
      <c r="BK674" s="340"/>
      <c r="BL674" s="34" t="str">
        <f>IF($Q674=E674,IF(COUNTIF(E674:$P674,E674)&gt;$R673,E674,$Q674),E674)</f>
        <v/>
      </c>
      <c r="BM674" s="34" t="str">
        <f>IF($Q674=F674,IF(COUNTIF(F674:$P674,F674)&gt;$R673,F674,$Q674),F674)</f>
        <v/>
      </c>
      <c r="BN674" s="34" t="str">
        <f>IF($Q674=G674,IF(COUNTIF(G674:$P674,G674)&gt;$R673,G674,$Q674),G674)</f>
        <v/>
      </c>
      <c r="BO674" s="34" t="str">
        <f>IF($Q674=H674,IF(COUNTIF(H674:$P674,H674)&gt;$R673,H674,$Q674),H674)</f>
        <v/>
      </c>
      <c r="BP674" s="34" t="str">
        <f>IF($Q674=I674,IF(COUNTIF(I674:$P674,I674)&gt;$R673,I674,$Q674),I674)</f>
        <v/>
      </c>
      <c r="BQ674" s="34" t="str">
        <f>IF($Q674=J674,IF(COUNTIF(J674:$P674,J674)&gt;$R673,J674,$Q674),J674)</f>
        <v/>
      </c>
      <c r="BR674" s="34" t="str">
        <f>IF($Q674=K674,IF(COUNTIF(K674:$P674,K674)&gt;$R673,K674,$Q674),K674)</f>
        <v/>
      </c>
      <c r="BS674" s="34" t="str">
        <f>IF($Q674=L674,IF(COUNTIF(L674:$P674,L674)&gt;$R673,L674,$Q674),L674)</f>
        <v/>
      </c>
      <c r="BT674" s="34" t="str">
        <f>IF($Q674=M674,IF(COUNTIF(M674:$P674,M674)&gt;$R673,M674,$Q674),M674)</f>
        <v/>
      </c>
      <c r="BU674" s="34" t="str">
        <f>IF($Q674=N674,IF(COUNTIF(N674:$P674,N674)&gt;$R673,N674,$Q674),N674)</f>
        <v/>
      </c>
      <c r="BV674" s="34" t="str">
        <f>IF($Q674=O674,IF(COUNTIF(O674:$P674,O674)&gt;$R673,O674,$Q674),O674)</f>
        <v/>
      </c>
      <c r="BW674" s="34" t="str">
        <f>IF($Q674=P674,IF(COUNTIF(P674:$P674,P674)&gt;$R673,P674,$Q674),P674)</f>
        <v/>
      </c>
      <c r="BX674" t="str">
        <f>IF(BX672&gt;0,BX672,BX673)</f>
        <v/>
      </c>
    </row>
    <row r="675" spans="1:76" ht="12.75" customHeight="1" x14ac:dyDescent="0.2">
      <c r="A675" s="347">
        <v>225</v>
      </c>
      <c r="B675" s="350"/>
      <c r="C675" s="344"/>
      <c r="D675" s="176" t="s">
        <v>38</v>
      </c>
      <c r="E675" s="252"/>
      <c r="F675" s="252"/>
      <c r="G675" s="252"/>
      <c r="H675" s="252"/>
      <c r="I675" s="252"/>
      <c r="J675" s="252"/>
      <c r="K675" s="252"/>
      <c r="L675" s="252"/>
      <c r="M675" s="175"/>
      <c r="N675" s="175"/>
      <c r="O675" s="175"/>
      <c r="P675" s="175"/>
      <c r="Q675" s="183" t="str">
        <f>IF(BK675="","",BX677)</f>
        <v/>
      </c>
      <c r="R675" s="172"/>
      <c r="S675" s="341" t="str">
        <f>IF((COUNTBLANK(E675:Q675)+COUNTBLANK(E676:Q676)+COUNTBLANK(E677:Q677))/3=COUNTBLANK(E675:Q675),"","Bitte alle drei Zeilen ausfüllen")</f>
        <v/>
      </c>
      <c r="W675">
        <f t="shared" ref="W675:AH675" si="1096">IF(E675=4.5,E676,0)</f>
        <v>0</v>
      </c>
      <c r="X675">
        <f t="shared" si="1096"/>
        <v>0</v>
      </c>
      <c r="Y675">
        <f t="shared" si="1096"/>
        <v>0</v>
      </c>
      <c r="Z675">
        <f t="shared" si="1096"/>
        <v>0</v>
      </c>
      <c r="AA675">
        <f t="shared" si="1096"/>
        <v>0</v>
      </c>
      <c r="AB675">
        <f t="shared" si="1096"/>
        <v>0</v>
      </c>
      <c r="AC675">
        <f t="shared" si="1096"/>
        <v>0</v>
      </c>
      <c r="AD675">
        <f t="shared" si="1096"/>
        <v>0</v>
      </c>
      <c r="AE675">
        <f t="shared" si="1096"/>
        <v>0</v>
      </c>
      <c r="AF675">
        <f t="shared" si="1096"/>
        <v>0</v>
      </c>
      <c r="AG675">
        <f t="shared" si="1096"/>
        <v>0</v>
      </c>
      <c r="AH675">
        <f t="shared" si="1096"/>
        <v>0</v>
      </c>
      <c r="AJ675">
        <f t="shared" ref="AJ675:AU675" si="1097">IF(E675=4.5,1,0)</f>
        <v>0</v>
      </c>
      <c r="AK675">
        <f t="shared" si="1097"/>
        <v>0</v>
      </c>
      <c r="AL675">
        <f t="shared" si="1097"/>
        <v>0</v>
      </c>
      <c r="AM675">
        <f t="shared" si="1097"/>
        <v>0</v>
      </c>
      <c r="AN675">
        <f t="shared" si="1097"/>
        <v>0</v>
      </c>
      <c r="AO675">
        <f t="shared" si="1097"/>
        <v>0</v>
      </c>
      <c r="AP675">
        <f t="shared" si="1097"/>
        <v>0</v>
      </c>
      <c r="AQ675">
        <f t="shared" si="1097"/>
        <v>0</v>
      </c>
      <c r="AR675">
        <f t="shared" si="1097"/>
        <v>0</v>
      </c>
      <c r="AS675">
        <f t="shared" si="1097"/>
        <v>0</v>
      </c>
      <c r="AT675">
        <f t="shared" si="1097"/>
        <v>0</v>
      </c>
      <c r="AU675">
        <f t="shared" si="1097"/>
        <v>0</v>
      </c>
      <c r="BK675" s="340" t="str">
        <f>IF(ISNA(HLOOKUP(MAX($AY676:$BJ676),$AY676:$BJ677,2,FALSE)),"",IF(R676&gt;0,IF(COUNTIF($AY676:$BJ676,MAX($AY676:$BJ676))&gt;1,HLOOKUP(MAX($AY676:$BJ676),$AY676:$BJ677,2),HLOOKUP(MAX($AY676:$BJ676),$AY676:$BJ677,2,FALSE)),""))</f>
        <v/>
      </c>
      <c r="BL675" s="34">
        <f>IF(E677="",0,IF($Q677=E677,IF(COUNTIF(E677:$P677,E677)&gt;$R676,E675,$Q675),E675))</f>
        <v>0</v>
      </c>
      <c r="BM675" s="34">
        <f>IF(F677="",0,IF($Q677=F677,IF(COUNTIF(F677:$P677,F677)&gt;$R676,F675,$Q675),F675))</f>
        <v>0</v>
      </c>
      <c r="BN675" s="34">
        <f>IF(G677="",0,IF($Q677=G677,IF(COUNTIF(G677:$P677,G677)&gt;$R676,G675,$Q675),G675))</f>
        <v>0</v>
      </c>
      <c r="BO675" s="34">
        <f>IF(H677="",0,IF($Q677=H677,IF(COUNTIF(H677:$P677,H677)&gt;$R676,H675,$Q675),H675))</f>
        <v>0</v>
      </c>
      <c r="BP675" s="34">
        <f>IF(I677="",0,IF($Q677=I677,IF(COUNTIF(I677:$P677,I677)&gt;$R676,I675,$Q675),I675))</f>
        <v>0</v>
      </c>
      <c r="BQ675" s="34">
        <f>IF(J677="",0,IF($Q677=J677,IF(COUNTIF(J677:$P677,J677)&gt;$R676,J675,$Q675),J675))</f>
        <v>0</v>
      </c>
      <c r="BR675" s="34">
        <f>IF(K677="",0,IF($Q677=K677,IF(COUNTIF(K677:$P677,K677)&gt;$R676,K675,$Q675),K675))</f>
        <v>0</v>
      </c>
      <c r="BS675" s="34">
        <f>IF(L677="",0,IF($Q677=L677,IF(COUNTIF(L677:$P677,L677)&gt;$R676,L675,$Q675),L675))</f>
        <v>0</v>
      </c>
      <c r="BT675" s="34">
        <f>IF(M677="",0,IF($Q677=M677,IF(COUNTIF(M677:$P677,M677)&gt;$R676,M675,$Q675),M675))</f>
        <v>0</v>
      </c>
      <c r="BU675" s="34">
        <f>IF(N677="",0,IF($Q677=N677,IF(COUNTIF(N677:$P677,N677)&gt;$R676,N675,$Q675),N675))</f>
        <v>0</v>
      </c>
      <c r="BV675" s="34">
        <f>IF(O677="",0,IF($Q677=O677,IF(COUNTIF(O677:$P677,O677)&gt;$R676,O675,$Q675),O675))</f>
        <v>0</v>
      </c>
      <c r="BW675" s="34">
        <f>IF(P677="",0,IF($Q677=P677,IF(COUNTIF(P677:$P677,P677)&gt;$R676,P675,$Q675),P675))</f>
        <v>0</v>
      </c>
      <c r="BX675">
        <f>IF(P675="",IF(O675="",IF(N675="",IF(M675="",IF(L675="",IF(K675="",IF(J675="",IF(I675="",H675,I675),J675),K675),L675),M675),N675),O675),P675)</f>
        <v>0</v>
      </c>
    </row>
    <row r="676" spans="1:76" ht="12.75" customHeight="1" x14ac:dyDescent="0.2">
      <c r="A676" s="348"/>
      <c r="B676" s="351"/>
      <c r="C676" s="345"/>
      <c r="D676" s="176" t="s">
        <v>42</v>
      </c>
      <c r="E676" s="252"/>
      <c r="F676" s="252"/>
      <c r="G676" s="252"/>
      <c r="H676" s="252"/>
      <c r="I676" s="252"/>
      <c r="J676" s="252"/>
      <c r="K676" s="252"/>
      <c r="L676" s="252"/>
      <c r="M676" s="175"/>
      <c r="N676" s="175"/>
      <c r="O676" s="175"/>
      <c r="P676" s="175"/>
      <c r="Q676" s="183"/>
      <c r="R676" s="35">
        <f>IF(R675&lt;15,0,IF(R675&lt;30,1,IF(R675&lt;45,2,3)))</f>
        <v>0</v>
      </c>
      <c r="S676" s="342"/>
      <c r="AY676" t="str">
        <f t="shared" ref="AY676:BJ676" si="1098">IF(AY677="","",COUNTIF($E677:$P677,AY677))</f>
        <v/>
      </c>
      <c r="AZ676" t="str">
        <f t="shared" si="1098"/>
        <v/>
      </c>
      <c r="BA676" t="str">
        <f t="shared" si="1098"/>
        <v/>
      </c>
      <c r="BB676" t="str">
        <f t="shared" si="1098"/>
        <v/>
      </c>
      <c r="BC676" t="str">
        <f t="shared" si="1098"/>
        <v/>
      </c>
      <c r="BD676" t="str">
        <f t="shared" si="1098"/>
        <v/>
      </c>
      <c r="BE676" t="str">
        <f t="shared" si="1098"/>
        <v/>
      </c>
      <c r="BF676" t="str">
        <f t="shared" si="1098"/>
        <v/>
      </c>
      <c r="BG676" t="str">
        <f t="shared" si="1098"/>
        <v/>
      </c>
      <c r="BH676" t="str">
        <f t="shared" si="1098"/>
        <v/>
      </c>
      <c r="BI676" t="str">
        <f t="shared" si="1098"/>
        <v/>
      </c>
      <c r="BJ676" t="str">
        <f t="shared" si="1098"/>
        <v/>
      </c>
      <c r="BK676" s="340"/>
      <c r="BL676" s="34">
        <f>IF($Q677=E677,IF(COUNTIF(E677:$P677,E677)&gt;$R676,E676,$Q676),E676)</f>
        <v>0</v>
      </c>
      <c r="BM676" s="34">
        <f>IF($Q677=F677,IF(COUNTIF(F677:$P677,F677)&gt;$R676,F676,$Q676),F676)</f>
        <v>0</v>
      </c>
      <c r="BN676" s="34">
        <f>IF($Q677=G677,IF(COUNTIF(G677:$P677,G677)&gt;$R676,G676,$Q676),G676)</f>
        <v>0</v>
      </c>
      <c r="BO676" s="34">
        <f>IF($Q677=H677,IF(COUNTIF(H677:$P677,H677)&gt;$R676,H676,$Q676),H676)</f>
        <v>0</v>
      </c>
      <c r="BP676" s="34">
        <f>IF($Q677=I677,IF(COUNTIF(I677:$P677,I677)&gt;$R676,I676,$Q676),I676)</f>
        <v>0</v>
      </c>
      <c r="BQ676" s="34">
        <f>IF($Q677=J677,IF(COUNTIF(J677:$P677,J677)&gt;$R676,J676,$Q676),J676)</f>
        <v>0</v>
      </c>
      <c r="BR676" s="34">
        <f>IF($Q677=K677,IF(COUNTIF(K677:$P677,K677)&gt;$R676,K676,$Q676),K676)</f>
        <v>0</v>
      </c>
      <c r="BS676" s="34">
        <f>IF($Q677=L677,IF(COUNTIF(L677:$P677,L677)&gt;$R676,L676,$Q676),L676)</f>
        <v>0</v>
      </c>
      <c r="BT676" s="34">
        <f>IF($Q677=M677,IF(COUNTIF(M677:$P677,M677)&gt;$R676,M676,$Q676),M676)</f>
        <v>0</v>
      </c>
      <c r="BU676" s="34">
        <f>IF($Q677=N677,IF(COUNTIF(N677:$P677,N677)&gt;$R676,N676,$Q676),N676)</f>
        <v>0</v>
      </c>
      <c r="BV676" s="34">
        <f>IF($Q677=O677,IF(COUNTIF(O677:$P677,O677)&gt;$R676,O676,$Q676),O676)</f>
        <v>0</v>
      </c>
      <c r="BW676" s="34">
        <f>IF($Q677=P677,IF(COUNTIF(P677:$P677,P677)&gt;$R676,P676,$Q676),P676)</f>
        <v>0</v>
      </c>
      <c r="BX676" t="str">
        <f>IF(BX675="",IF(G675="",IF(F675="",E675,F675),G675),"")</f>
        <v/>
      </c>
    </row>
    <row r="677" spans="1:76" ht="12.75" customHeight="1" x14ac:dyDescent="0.2">
      <c r="A677" s="349"/>
      <c r="B677" s="352"/>
      <c r="C677" s="346"/>
      <c r="D677" s="177" t="s">
        <v>44</v>
      </c>
      <c r="E677" s="252" t="str">
        <f t="shared" ref="E677:P677" si="1099">IF(E675&gt;0,1,"")</f>
        <v/>
      </c>
      <c r="F677" s="252" t="str">
        <f t="shared" si="1099"/>
        <v/>
      </c>
      <c r="G677" s="252" t="str">
        <f t="shared" si="1099"/>
        <v/>
      </c>
      <c r="H677" s="252" t="str">
        <f t="shared" si="1099"/>
        <v/>
      </c>
      <c r="I677" s="252" t="str">
        <f t="shared" si="1099"/>
        <v/>
      </c>
      <c r="J677" s="252" t="str">
        <f t="shared" si="1099"/>
        <v/>
      </c>
      <c r="K677" s="252" t="str">
        <f t="shared" si="1099"/>
        <v/>
      </c>
      <c r="L677" s="252" t="str">
        <f t="shared" si="1099"/>
        <v/>
      </c>
      <c r="M677" s="175" t="str">
        <f t="shared" si="1099"/>
        <v/>
      </c>
      <c r="N677" s="175" t="str">
        <f t="shared" si="1099"/>
        <v/>
      </c>
      <c r="O677" s="175" t="str">
        <f t="shared" si="1099"/>
        <v/>
      </c>
      <c r="P677" s="175" t="str">
        <f t="shared" si="1099"/>
        <v/>
      </c>
      <c r="Q677" s="184" t="str">
        <f>IF(BK675="","",BK675)</f>
        <v/>
      </c>
      <c r="R677" s="38" t="str">
        <f>IF(BK675="","",BK675)</f>
        <v/>
      </c>
      <c r="S677" s="343"/>
      <c r="AY677" t="str">
        <f>IF(E677="","",E677)</f>
        <v/>
      </c>
      <c r="AZ677" t="str">
        <f>IF(OR(E677=F677,COUNTIF($AY677:AY677,F677)&gt;0),"",F677)</f>
        <v/>
      </c>
      <c r="BA677" t="str">
        <f>IF(OR(F677=G677,COUNTIF($AY677:AZ677,G677)&gt;0),"",G677)</f>
        <v/>
      </c>
      <c r="BB677" t="str">
        <f>IF(OR(G677=H677,COUNTIF($AY677:BA677,H677)&gt;0),"",H677)</f>
        <v/>
      </c>
      <c r="BC677" t="str">
        <f>IF(OR(H677=I677,COUNTIF($AY677:BB677,I677)&gt;0),"",I677)</f>
        <v/>
      </c>
      <c r="BD677" t="str">
        <f>IF(OR(I677=J677,COUNTIF($AY677:BC677,J677)&gt;0),"",J677)</f>
        <v/>
      </c>
      <c r="BE677" t="str">
        <f>IF(OR(J677=K677,COUNTIF($AY677:BD677,K677)&gt;0),"",K677)</f>
        <v/>
      </c>
      <c r="BF677" t="str">
        <f>IF(OR(K677=L677,COUNTIF($AY677:BE677,L677)&gt;0),"",L677)</f>
        <v/>
      </c>
      <c r="BG677" t="str">
        <f>IF(OR(L677=M677,COUNTIF($AY677:BF677,M677)&gt;0),"",M677)</f>
        <v/>
      </c>
      <c r="BH677" t="str">
        <f>IF(OR(M677=N677,COUNTIF($AY677:BG677,N677)&gt;0),"",N677)</f>
        <v/>
      </c>
      <c r="BI677" t="str">
        <f>IF(OR(N677=O677,COUNTIF($AY677:BH677,O677)&gt;0),"",O677)</f>
        <v/>
      </c>
      <c r="BJ677" t="str">
        <f>IF(OR(O677=P677,COUNTIF($AY677:BI677,P677)&gt;0),"",P677)</f>
        <v/>
      </c>
      <c r="BK677" s="340"/>
      <c r="BL677" s="34" t="str">
        <f>IF($Q677=E677,IF(COUNTIF(E677:$P677,E677)&gt;$R676,E677,$Q677),E677)</f>
        <v/>
      </c>
      <c r="BM677" s="34" t="str">
        <f>IF($Q677=F677,IF(COUNTIF(F677:$P677,F677)&gt;$R676,F677,$Q677),F677)</f>
        <v/>
      </c>
      <c r="BN677" s="34" t="str">
        <f>IF($Q677=G677,IF(COUNTIF(G677:$P677,G677)&gt;$R676,G677,$Q677),G677)</f>
        <v/>
      </c>
      <c r="BO677" s="34" t="str">
        <f>IF($Q677=H677,IF(COUNTIF(H677:$P677,H677)&gt;$R676,H677,$Q677),H677)</f>
        <v/>
      </c>
      <c r="BP677" s="34" t="str">
        <f>IF($Q677=I677,IF(COUNTIF(I677:$P677,I677)&gt;$R676,I677,$Q677),I677)</f>
        <v/>
      </c>
      <c r="BQ677" s="34" t="str">
        <f>IF($Q677=J677,IF(COUNTIF(J677:$P677,J677)&gt;$R676,J677,$Q677),J677)</f>
        <v/>
      </c>
      <c r="BR677" s="34" t="str">
        <f>IF($Q677=K677,IF(COUNTIF(K677:$P677,K677)&gt;$R676,K677,$Q677),K677)</f>
        <v/>
      </c>
      <c r="BS677" s="34" t="str">
        <f>IF($Q677=L677,IF(COUNTIF(L677:$P677,L677)&gt;$R676,L677,$Q677),L677)</f>
        <v/>
      </c>
      <c r="BT677" s="34" t="str">
        <f>IF($Q677=M677,IF(COUNTIF(M677:$P677,M677)&gt;$R676,M677,$Q677),M677)</f>
        <v/>
      </c>
      <c r="BU677" s="34" t="str">
        <f>IF($Q677=N677,IF(COUNTIF(N677:$P677,N677)&gt;$R676,N677,$Q677),N677)</f>
        <v/>
      </c>
      <c r="BV677" s="34" t="str">
        <f>IF($Q677=O677,IF(COUNTIF(O677:$P677,O677)&gt;$R676,O677,$Q677),O677)</f>
        <v/>
      </c>
      <c r="BW677" s="34" t="str">
        <f>IF($Q677=P677,IF(COUNTIF(P677:$P677,P677)&gt;$R676,P677,$Q677),P677)</f>
        <v/>
      </c>
      <c r="BX677" t="str">
        <f>IF(BX675&gt;0,BX675,BX676)</f>
        <v/>
      </c>
    </row>
    <row r="678" spans="1:76" ht="12.75" customHeight="1" x14ac:dyDescent="0.2">
      <c r="A678" s="347">
        <v>226</v>
      </c>
      <c r="B678" s="350"/>
      <c r="C678" s="344"/>
      <c r="D678" s="176" t="s">
        <v>38</v>
      </c>
      <c r="E678" s="252"/>
      <c r="F678" s="252"/>
      <c r="G678" s="252"/>
      <c r="H678" s="252"/>
      <c r="I678" s="252"/>
      <c r="J678" s="252"/>
      <c r="K678" s="252"/>
      <c r="L678" s="252"/>
      <c r="M678" s="175"/>
      <c r="N678" s="175"/>
      <c r="O678" s="175"/>
      <c r="P678" s="175"/>
      <c r="Q678" s="183" t="str">
        <f>IF(BK678="","",BX680)</f>
        <v/>
      </c>
      <c r="R678" s="172"/>
      <c r="S678" s="341" t="str">
        <f>IF((COUNTBLANK(E678:Q678)+COUNTBLANK(E679:Q679)+COUNTBLANK(E680:Q680))/3=COUNTBLANK(E678:Q678),"","Bitte alle drei Zeilen ausfüllen")</f>
        <v/>
      </c>
      <c r="W678">
        <f t="shared" ref="W678:AH678" si="1100">IF(E678=4.5,E679,0)</f>
        <v>0</v>
      </c>
      <c r="X678">
        <f t="shared" si="1100"/>
        <v>0</v>
      </c>
      <c r="Y678">
        <f t="shared" si="1100"/>
        <v>0</v>
      </c>
      <c r="Z678">
        <f t="shared" si="1100"/>
        <v>0</v>
      </c>
      <c r="AA678">
        <f t="shared" si="1100"/>
        <v>0</v>
      </c>
      <c r="AB678">
        <f t="shared" si="1100"/>
        <v>0</v>
      </c>
      <c r="AC678">
        <f t="shared" si="1100"/>
        <v>0</v>
      </c>
      <c r="AD678">
        <f t="shared" si="1100"/>
        <v>0</v>
      </c>
      <c r="AE678">
        <f t="shared" si="1100"/>
        <v>0</v>
      </c>
      <c r="AF678">
        <f t="shared" si="1100"/>
        <v>0</v>
      </c>
      <c r="AG678">
        <f t="shared" si="1100"/>
        <v>0</v>
      </c>
      <c r="AH678">
        <f t="shared" si="1100"/>
        <v>0</v>
      </c>
      <c r="AJ678">
        <f t="shared" ref="AJ678:AU678" si="1101">IF(E678=4.5,1,0)</f>
        <v>0</v>
      </c>
      <c r="AK678">
        <f t="shared" si="1101"/>
        <v>0</v>
      </c>
      <c r="AL678">
        <f t="shared" si="1101"/>
        <v>0</v>
      </c>
      <c r="AM678">
        <f t="shared" si="1101"/>
        <v>0</v>
      </c>
      <c r="AN678">
        <f t="shared" si="1101"/>
        <v>0</v>
      </c>
      <c r="AO678">
        <f t="shared" si="1101"/>
        <v>0</v>
      </c>
      <c r="AP678">
        <f t="shared" si="1101"/>
        <v>0</v>
      </c>
      <c r="AQ678">
        <f t="shared" si="1101"/>
        <v>0</v>
      </c>
      <c r="AR678">
        <f t="shared" si="1101"/>
        <v>0</v>
      </c>
      <c r="AS678">
        <f t="shared" si="1101"/>
        <v>0</v>
      </c>
      <c r="AT678">
        <f t="shared" si="1101"/>
        <v>0</v>
      </c>
      <c r="AU678">
        <f t="shared" si="1101"/>
        <v>0</v>
      </c>
      <c r="BK678" s="340" t="str">
        <f>IF(ISNA(HLOOKUP(MAX($AY679:$BJ679),$AY679:$BJ680,2,FALSE)),"",IF(R679&gt;0,IF(COUNTIF($AY679:$BJ679,MAX($AY679:$BJ679))&gt;1,HLOOKUP(MAX($AY679:$BJ679),$AY679:$BJ680,2),HLOOKUP(MAX($AY679:$BJ679),$AY679:$BJ680,2,FALSE)),""))</f>
        <v/>
      </c>
      <c r="BL678" s="34">
        <f>IF(E680="",0,IF($Q680=E680,IF(COUNTIF(E680:$P680,E680)&gt;$R679,E678,$Q678),E678))</f>
        <v>0</v>
      </c>
      <c r="BM678" s="34">
        <f>IF(F680="",0,IF($Q680=F680,IF(COUNTIF(F680:$P680,F680)&gt;$R679,F678,$Q678),F678))</f>
        <v>0</v>
      </c>
      <c r="BN678" s="34">
        <f>IF(G680="",0,IF($Q680=G680,IF(COUNTIF(G680:$P680,G680)&gt;$R679,G678,$Q678),G678))</f>
        <v>0</v>
      </c>
      <c r="BO678" s="34">
        <f>IF(H680="",0,IF($Q680=H680,IF(COUNTIF(H680:$P680,H680)&gt;$R679,H678,$Q678),H678))</f>
        <v>0</v>
      </c>
      <c r="BP678" s="34">
        <f>IF(I680="",0,IF($Q680=I680,IF(COUNTIF(I680:$P680,I680)&gt;$R679,I678,$Q678),I678))</f>
        <v>0</v>
      </c>
      <c r="BQ678" s="34">
        <f>IF(J680="",0,IF($Q680=J680,IF(COUNTIF(J680:$P680,J680)&gt;$R679,J678,$Q678),J678))</f>
        <v>0</v>
      </c>
      <c r="BR678" s="34">
        <f>IF(K680="",0,IF($Q680=K680,IF(COUNTIF(K680:$P680,K680)&gt;$R679,K678,$Q678),K678))</f>
        <v>0</v>
      </c>
      <c r="BS678" s="34">
        <f>IF(L680="",0,IF($Q680=L680,IF(COUNTIF(L680:$P680,L680)&gt;$R679,L678,$Q678),L678))</f>
        <v>0</v>
      </c>
      <c r="BT678" s="34">
        <f>IF(M680="",0,IF($Q680=M680,IF(COUNTIF(M680:$P680,M680)&gt;$R679,M678,$Q678),M678))</f>
        <v>0</v>
      </c>
      <c r="BU678" s="34">
        <f>IF(N680="",0,IF($Q680=N680,IF(COUNTIF(N680:$P680,N680)&gt;$R679,N678,$Q678),N678))</f>
        <v>0</v>
      </c>
      <c r="BV678" s="34">
        <f>IF(O680="",0,IF($Q680=O680,IF(COUNTIF(O680:$P680,O680)&gt;$R679,O678,$Q678),O678))</f>
        <v>0</v>
      </c>
      <c r="BW678" s="34">
        <f>IF(P680="",0,IF($Q680=P680,IF(COUNTIF(P680:$P680,P680)&gt;$R679,P678,$Q678),P678))</f>
        <v>0</v>
      </c>
      <c r="BX678">
        <f>IF(P678="",IF(O678="",IF(N678="",IF(M678="",IF(L678="",IF(K678="",IF(J678="",IF(I678="",H678,I678),J678),K678),L678),M678),N678),O678),P678)</f>
        <v>0</v>
      </c>
    </row>
    <row r="679" spans="1:76" ht="12.75" customHeight="1" x14ac:dyDescent="0.2">
      <c r="A679" s="348"/>
      <c r="B679" s="351"/>
      <c r="C679" s="345"/>
      <c r="D679" s="176" t="s">
        <v>42</v>
      </c>
      <c r="E679" s="252"/>
      <c r="F679" s="252"/>
      <c r="G679" s="252"/>
      <c r="H679" s="252"/>
      <c r="I679" s="252"/>
      <c r="J679" s="252"/>
      <c r="K679" s="252"/>
      <c r="L679" s="252"/>
      <c r="M679" s="175"/>
      <c r="N679" s="175"/>
      <c r="O679" s="175"/>
      <c r="P679" s="175"/>
      <c r="Q679" s="183"/>
      <c r="R679" s="35">
        <f>IF(R678&lt;15,0,IF(R678&lt;30,1,IF(R678&lt;45,2,3)))</f>
        <v>0</v>
      </c>
      <c r="S679" s="342"/>
      <c r="AY679" t="str">
        <f t="shared" ref="AY679:BJ679" si="1102">IF(AY680="","",COUNTIF($E680:$P680,AY680))</f>
        <v/>
      </c>
      <c r="AZ679" t="str">
        <f t="shared" si="1102"/>
        <v/>
      </c>
      <c r="BA679" t="str">
        <f t="shared" si="1102"/>
        <v/>
      </c>
      <c r="BB679" t="str">
        <f t="shared" si="1102"/>
        <v/>
      </c>
      <c r="BC679" t="str">
        <f t="shared" si="1102"/>
        <v/>
      </c>
      <c r="BD679" t="str">
        <f t="shared" si="1102"/>
        <v/>
      </c>
      <c r="BE679" t="str">
        <f t="shared" si="1102"/>
        <v/>
      </c>
      <c r="BF679" t="str">
        <f t="shared" si="1102"/>
        <v/>
      </c>
      <c r="BG679" t="str">
        <f t="shared" si="1102"/>
        <v/>
      </c>
      <c r="BH679" t="str">
        <f t="shared" si="1102"/>
        <v/>
      </c>
      <c r="BI679" t="str">
        <f t="shared" si="1102"/>
        <v/>
      </c>
      <c r="BJ679" t="str">
        <f t="shared" si="1102"/>
        <v/>
      </c>
      <c r="BK679" s="340"/>
      <c r="BL679" s="34">
        <f>IF($Q680=E680,IF(COUNTIF(E680:$P680,E680)&gt;$R679,E679,$Q679),E679)</f>
        <v>0</v>
      </c>
      <c r="BM679" s="34">
        <f>IF($Q680=F680,IF(COUNTIF(F680:$P680,F680)&gt;$R679,F679,$Q679),F679)</f>
        <v>0</v>
      </c>
      <c r="BN679" s="34">
        <f>IF($Q680=G680,IF(COUNTIF(G680:$P680,G680)&gt;$R679,G679,$Q679),G679)</f>
        <v>0</v>
      </c>
      <c r="BO679" s="34">
        <f>IF($Q680=H680,IF(COUNTIF(H680:$P680,H680)&gt;$R679,H679,$Q679),H679)</f>
        <v>0</v>
      </c>
      <c r="BP679" s="34">
        <f>IF($Q680=I680,IF(COUNTIF(I680:$P680,I680)&gt;$R679,I679,$Q679),I679)</f>
        <v>0</v>
      </c>
      <c r="BQ679" s="34">
        <f>IF($Q680=J680,IF(COUNTIF(J680:$P680,J680)&gt;$R679,J679,$Q679),J679)</f>
        <v>0</v>
      </c>
      <c r="BR679" s="34">
        <f>IF($Q680=K680,IF(COUNTIF(K680:$P680,K680)&gt;$R679,K679,$Q679),K679)</f>
        <v>0</v>
      </c>
      <c r="BS679" s="34">
        <f>IF($Q680=L680,IF(COUNTIF(L680:$P680,L680)&gt;$R679,L679,$Q679),L679)</f>
        <v>0</v>
      </c>
      <c r="BT679" s="34">
        <f>IF($Q680=M680,IF(COUNTIF(M680:$P680,M680)&gt;$R679,M679,$Q679),M679)</f>
        <v>0</v>
      </c>
      <c r="BU679" s="34">
        <f>IF($Q680=N680,IF(COUNTIF(N680:$P680,N680)&gt;$R679,N679,$Q679),N679)</f>
        <v>0</v>
      </c>
      <c r="BV679" s="34">
        <f>IF($Q680=O680,IF(COUNTIF(O680:$P680,O680)&gt;$R679,O679,$Q679),O679)</f>
        <v>0</v>
      </c>
      <c r="BW679" s="34">
        <f>IF($Q680=P680,IF(COUNTIF(P680:$P680,P680)&gt;$R679,P679,$Q679),P679)</f>
        <v>0</v>
      </c>
      <c r="BX679" t="str">
        <f>IF(BX678="",IF(G678="",IF(F678="",E678,F678),G678),"")</f>
        <v/>
      </c>
    </row>
    <row r="680" spans="1:76" ht="12.75" customHeight="1" x14ac:dyDescent="0.2">
      <c r="A680" s="349"/>
      <c r="B680" s="352"/>
      <c r="C680" s="346"/>
      <c r="D680" s="177" t="s">
        <v>44</v>
      </c>
      <c r="E680" s="252" t="str">
        <f t="shared" ref="E680:P680" si="1103">IF(E678&gt;0,1,"")</f>
        <v/>
      </c>
      <c r="F680" s="252" t="str">
        <f t="shared" si="1103"/>
        <v/>
      </c>
      <c r="G680" s="252" t="str">
        <f t="shared" si="1103"/>
        <v/>
      </c>
      <c r="H680" s="252" t="str">
        <f t="shared" si="1103"/>
        <v/>
      </c>
      <c r="I680" s="252" t="str">
        <f t="shared" si="1103"/>
        <v/>
      </c>
      <c r="J680" s="252" t="str">
        <f t="shared" si="1103"/>
        <v/>
      </c>
      <c r="K680" s="252" t="str">
        <f t="shared" si="1103"/>
        <v/>
      </c>
      <c r="L680" s="252" t="str">
        <f t="shared" si="1103"/>
        <v/>
      </c>
      <c r="M680" s="175" t="str">
        <f t="shared" si="1103"/>
        <v/>
      </c>
      <c r="N680" s="175" t="str">
        <f t="shared" si="1103"/>
        <v/>
      </c>
      <c r="O680" s="175" t="str">
        <f t="shared" si="1103"/>
        <v/>
      </c>
      <c r="P680" s="175" t="str">
        <f t="shared" si="1103"/>
        <v/>
      </c>
      <c r="Q680" s="184" t="str">
        <f>IF(BK678="","",BK678)</f>
        <v/>
      </c>
      <c r="R680" s="38" t="str">
        <f>IF(BK678="","",BK678)</f>
        <v/>
      </c>
      <c r="S680" s="343"/>
      <c r="AY680" t="str">
        <f>IF(E680="","",E680)</f>
        <v/>
      </c>
      <c r="AZ680" t="str">
        <f>IF(OR(E680=F680,COUNTIF($AY680:AY680,F680)&gt;0),"",F680)</f>
        <v/>
      </c>
      <c r="BA680" t="str">
        <f>IF(OR(F680=G680,COUNTIF($AY680:AZ680,G680)&gt;0),"",G680)</f>
        <v/>
      </c>
      <c r="BB680" t="str">
        <f>IF(OR(G680=H680,COUNTIF($AY680:BA680,H680)&gt;0),"",H680)</f>
        <v/>
      </c>
      <c r="BC680" t="str">
        <f>IF(OR(H680=I680,COUNTIF($AY680:BB680,I680)&gt;0),"",I680)</f>
        <v/>
      </c>
      <c r="BD680" t="str">
        <f>IF(OR(I680=J680,COUNTIF($AY680:BC680,J680)&gt;0),"",J680)</f>
        <v/>
      </c>
      <c r="BE680" t="str">
        <f>IF(OR(J680=K680,COUNTIF($AY680:BD680,K680)&gt;0),"",K680)</f>
        <v/>
      </c>
      <c r="BF680" t="str">
        <f>IF(OR(K680=L680,COUNTIF($AY680:BE680,L680)&gt;0),"",L680)</f>
        <v/>
      </c>
      <c r="BG680" t="str">
        <f>IF(OR(L680=M680,COUNTIF($AY680:BF680,M680)&gt;0),"",M680)</f>
        <v/>
      </c>
      <c r="BH680" t="str">
        <f>IF(OR(M680=N680,COUNTIF($AY680:BG680,N680)&gt;0),"",N680)</f>
        <v/>
      </c>
      <c r="BI680" t="str">
        <f>IF(OR(N680=O680,COUNTIF($AY680:BH680,O680)&gt;0),"",O680)</f>
        <v/>
      </c>
      <c r="BJ680" t="str">
        <f>IF(OR(O680=P680,COUNTIF($AY680:BI680,P680)&gt;0),"",P680)</f>
        <v/>
      </c>
      <c r="BK680" s="340"/>
      <c r="BL680" s="34" t="str">
        <f>IF($Q680=E680,IF(COUNTIF(E680:$P680,E680)&gt;$R679,E680,$Q680),E680)</f>
        <v/>
      </c>
      <c r="BM680" s="34" t="str">
        <f>IF($Q680=F680,IF(COUNTIF(F680:$P680,F680)&gt;$R679,F680,$Q680),F680)</f>
        <v/>
      </c>
      <c r="BN680" s="34" t="str">
        <f>IF($Q680=G680,IF(COUNTIF(G680:$P680,G680)&gt;$R679,G680,$Q680),G680)</f>
        <v/>
      </c>
      <c r="BO680" s="34" t="str">
        <f>IF($Q680=H680,IF(COUNTIF(H680:$P680,H680)&gt;$R679,H680,$Q680),H680)</f>
        <v/>
      </c>
      <c r="BP680" s="34" t="str">
        <f>IF($Q680=I680,IF(COUNTIF(I680:$P680,I680)&gt;$R679,I680,$Q680),I680)</f>
        <v/>
      </c>
      <c r="BQ680" s="34" t="str">
        <f>IF($Q680=J680,IF(COUNTIF(J680:$P680,J680)&gt;$R679,J680,$Q680),J680)</f>
        <v/>
      </c>
      <c r="BR680" s="34" t="str">
        <f>IF($Q680=K680,IF(COUNTIF(K680:$P680,K680)&gt;$R679,K680,$Q680),K680)</f>
        <v/>
      </c>
      <c r="BS680" s="34" t="str">
        <f>IF($Q680=L680,IF(COUNTIF(L680:$P680,L680)&gt;$R679,L680,$Q680),L680)</f>
        <v/>
      </c>
      <c r="BT680" s="34" t="str">
        <f>IF($Q680=M680,IF(COUNTIF(M680:$P680,M680)&gt;$R679,M680,$Q680),M680)</f>
        <v/>
      </c>
      <c r="BU680" s="34" t="str">
        <f>IF($Q680=N680,IF(COUNTIF(N680:$P680,N680)&gt;$R679,N680,$Q680),N680)</f>
        <v/>
      </c>
      <c r="BV680" s="34" t="str">
        <f>IF($Q680=O680,IF(COUNTIF(O680:$P680,O680)&gt;$R679,O680,$Q680),O680)</f>
        <v/>
      </c>
      <c r="BW680" s="34" t="str">
        <f>IF($Q680=P680,IF(COUNTIF(P680:$P680,P680)&gt;$R679,P680,$Q680),P680)</f>
        <v/>
      </c>
      <c r="BX680" t="str">
        <f>IF(BX678&gt;0,BX678,BX679)</f>
        <v/>
      </c>
    </row>
    <row r="681" spans="1:76" ht="12.75" customHeight="1" x14ac:dyDescent="0.2">
      <c r="A681" s="347">
        <v>227</v>
      </c>
      <c r="B681" s="350"/>
      <c r="C681" s="344"/>
      <c r="D681" s="176" t="s">
        <v>38</v>
      </c>
      <c r="E681" s="252"/>
      <c r="F681" s="252"/>
      <c r="G681" s="252"/>
      <c r="H681" s="252"/>
      <c r="I681" s="252"/>
      <c r="J681" s="252"/>
      <c r="K681" s="252"/>
      <c r="L681" s="252"/>
      <c r="M681" s="175"/>
      <c r="N681" s="175"/>
      <c r="O681" s="175"/>
      <c r="P681" s="175"/>
      <c r="Q681" s="183" t="str">
        <f>IF(BK681="","",BX683)</f>
        <v/>
      </c>
      <c r="R681" s="172"/>
      <c r="S681" s="341" t="str">
        <f>IF((COUNTBLANK(E681:Q681)+COUNTBLANK(E682:Q682)+COUNTBLANK(E683:Q683))/3=COUNTBLANK(E681:Q681),"","Bitte alle drei Zeilen ausfüllen")</f>
        <v/>
      </c>
      <c r="W681">
        <f t="shared" ref="W681:AH681" si="1104">IF(E681=4.5,E682,0)</f>
        <v>0</v>
      </c>
      <c r="X681">
        <f t="shared" si="1104"/>
        <v>0</v>
      </c>
      <c r="Y681">
        <f t="shared" si="1104"/>
        <v>0</v>
      </c>
      <c r="Z681">
        <f t="shared" si="1104"/>
        <v>0</v>
      </c>
      <c r="AA681">
        <f t="shared" si="1104"/>
        <v>0</v>
      </c>
      <c r="AB681">
        <f t="shared" si="1104"/>
        <v>0</v>
      </c>
      <c r="AC681">
        <f t="shared" si="1104"/>
        <v>0</v>
      </c>
      <c r="AD681">
        <f t="shared" si="1104"/>
        <v>0</v>
      </c>
      <c r="AE681">
        <f t="shared" si="1104"/>
        <v>0</v>
      </c>
      <c r="AF681">
        <f t="shared" si="1104"/>
        <v>0</v>
      </c>
      <c r="AG681">
        <f t="shared" si="1104"/>
        <v>0</v>
      </c>
      <c r="AH681">
        <f t="shared" si="1104"/>
        <v>0</v>
      </c>
      <c r="AJ681">
        <f t="shared" ref="AJ681:AU681" si="1105">IF(E681=4.5,1,0)</f>
        <v>0</v>
      </c>
      <c r="AK681">
        <f t="shared" si="1105"/>
        <v>0</v>
      </c>
      <c r="AL681">
        <f t="shared" si="1105"/>
        <v>0</v>
      </c>
      <c r="AM681">
        <f t="shared" si="1105"/>
        <v>0</v>
      </c>
      <c r="AN681">
        <f t="shared" si="1105"/>
        <v>0</v>
      </c>
      <c r="AO681">
        <f t="shared" si="1105"/>
        <v>0</v>
      </c>
      <c r="AP681">
        <f t="shared" si="1105"/>
        <v>0</v>
      </c>
      <c r="AQ681">
        <f t="shared" si="1105"/>
        <v>0</v>
      </c>
      <c r="AR681">
        <f t="shared" si="1105"/>
        <v>0</v>
      </c>
      <c r="AS681">
        <f t="shared" si="1105"/>
        <v>0</v>
      </c>
      <c r="AT681">
        <f t="shared" si="1105"/>
        <v>0</v>
      </c>
      <c r="AU681">
        <f t="shared" si="1105"/>
        <v>0</v>
      </c>
      <c r="BK681" s="340" t="str">
        <f>IF(ISNA(HLOOKUP(MAX($AY682:$BJ682),$AY682:$BJ683,2,FALSE)),"",IF(R682&gt;0,IF(COUNTIF($AY682:$BJ682,MAX($AY682:$BJ682))&gt;1,HLOOKUP(MAX($AY682:$BJ682),$AY682:$BJ683,2),HLOOKUP(MAX($AY682:$BJ682),$AY682:$BJ683,2,FALSE)),""))</f>
        <v/>
      </c>
      <c r="BL681" s="34">
        <f>IF(E683="",0,IF($Q683=E683,IF(COUNTIF(E683:$P683,E683)&gt;$R682,E681,$Q681),E681))</f>
        <v>0</v>
      </c>
      <c r="BM681" s="34">
        <f>IF(F683="",0,IF($Q683=F683,IF(COUNTIF(F683:$P683,F683)&gt;$R682,F681,$Q681),F681))</f>
        <v>0</v>
      </c>
      <c r="BN681" s="34">
        <f>IF(G683="",0,IF($Q683=G683,IF(COUNTIF(G683:$P683,G683)&gt;$R682,G681,$Q681),G681))</f>
        <v>0</v>
      </c>
      <c r="BO681" s="34">
        <f>IF(H683="",0,IF($Q683=H683,IF(COUNTIF(H683:$P683,H683)&gt;$R682,H681,$Q681),H681))</f>
        <v>0</v>
      </c>
      <c r="BP681" s="34">
        <f>IF(I683="",0,IF($Q683=I683,IF(COUNTIF(I683:$P683,I683)&gt;$R682,I681,$Q681),I681))</f>
        <v>0</v>
      </c>
      <c r="BQ681" s="34">
        <f>IF(J683="",0,IF($Q683=J683,IF(COUNTIF(J683:$P683,J683)&gt;$R682,J681,$Q681),J681))</f>
        <v>0</v>
      </c>
      <c r="BR681" s="34">
        <f>IF(K683="",0,IF($Q683=K683,IF(COUNTIF(K683:$P683,K683)&gt;$R682,K681,$Q681),K681))</f>
        <v>0</v>
      </c>
      <c r="BS681" s="34">
        <f>IF(L683="",0,IF($Q683=L683,IF(COUNTIF(L683:$P683,L683)&gt;$R682,L681,$Q681),L681))</f>
        <v>0</v>
      </c>
      <c r="BT681" s="34">
        <f>IF(M683="",0,IF($Q683=M683,IF(COUNTIF(M683:$P683,M683)&gt;$R682,M681,$Q681),M681))</f>
        <v>0</v>
      </c>
      <c r="BU681" s="34">
        <f>IF(N683="",0,IF($Q683=N683,IF(COUNTIF(N683:$P683,N683)&gt;$R682,N681,$Q681),N681))</f>
        <v>0</v>
      </c>
      <c r="BV681" s="34">
        <f>IF(O683="",0,IF($Q683=O683,IF(COUNTIF(O683:$P683,O683)&gt;$R682,O681,$Q681),O681))</f>
        <v>0</v>
      </c>
      <c r="BW681" s="34">
        <f>IF(P683="",0,IF($Q683=P683,IF(COUNTIF(P683:$P683,P683)&gt;$R682,P681,$Q681),P681))</f>
        <v>0</v>
      </c>
      <c r="BX681">
        <f>IF(P681="",IF(O681="",IF(N681="",IF(M681="",IF(L681="",IF(K681="",IF(J681="",IF(I681="",H681,I681),J681),K681),L681),M681),N681),O681),P681)</f>
        <v>0</v>
      </c>
    </row>
    <row r="682" spans="1:76" ht="12.75" customHeight="1" x14ac:dyDescent="0.2">
      <c r="A682" s="348"/>
      <c r="B682" s="351"/>
      <c r="C682" s="345"/>
      <c r="D682" s="176" t="s">
        <v>42</v>
      </c>
      <c r="E682" s="252"/>
      <c r="F682" s="252"/>
      <c r="G682" s="252"/>
      <c r="H682" s="252"/>
      <c r="I682" s="252"/>
      <c r="J682" s="252"/>
      <c r="K682" s="252"/>
      <c r="L682" s="252"/>
      <c r="M682" s="175"/>
      <c r="N682" s="175"/>
      <c r="O682" s="175"/>
      <c r="P682" s="175"/>
      <c r="Q682" s="183"/>
      <c r="R682" s="35">
        <f>IF(R681&lt;15,0,IF(R681&lt;30,1,IF(R681&lt;45,2,3)))</f>
        <v>0</v>
      </c>
      <c r="S682" s="342"/>
      <c r="AY682" t="str">
        <f t="shared" ref="AY682:BJ682" si="1106">IF(AY683="","",COUNTIF($E683:$P683,AY683))</f>
        <v/>
      </c>
      <c r="AZ682" t="str">
        <f t="shared" si="1106"/>
        <v/>
      </c>
      <c r="BA682" t="str">
        <f t="shared" si="1106"/>
        <v/>
      </c>
      <c r="BB682" t="str">
        <f t="shared" si="1106"/>
        <v/>
      </c>
      <c r="BC682" t="str">
        <f t="shared" si="1106"/>
        <v/>
      </c>
      <c r="BD682" t="str">
        <f t="shared" si="1106"/>
        <v/>
      </c>
      <c r="BE682" t="str">
        <f t="shared" si="1106"/>
        <v/>
      </c>
      <c r="BF682" t="str">
        <f t="shared" si="1106"/>
        <v/>
      </c>
      <c r="BG682" t="str">
        <f t="shared" si="1106"/>
        <v/>
      </c>
      <c r="BH682" t="str">
        <f t="shared" si="1106"/>
        <v/>
      </c>
      <c r="BI682" t="str">
        <f t="shared" si="1106"/>
        <v/>
      </c>
      <c r="BJ682" t="str">
        <f t="shared" si="1106"/>
        <v/>
      </c>
      <c r="BK682" s="340"/>
      <c r="BL682" s="34">
        <f>IF($Q683=E683,IF(COUNTIF(E683:$P683,E683)&gt;$R682,E682,$Q682),E682)</f>
        <v>0</v>
      </c>
      <c r="BM682" s="34">
        <f>IF($Q683=F683,IF(COUNTIF(F683:$P683,F683)&gt;$R682,F682,$Q682),F682)</f>
        <v>0</v>
      </c>
      <c r="BN682" s="34">
        <f>IF($Q683=G683,IF(COUNTIF(G683:$P683,G683)&gt;$R682,G682,$Q682),G682)</f>
        <v>0</v>
      </c>
      <c r="BO682" s="34">
        <f>IF($Q683=H683,IF(COUNTIF(H683:$P683,H683)&gt;$R682,H682,$Q682),H682)</f>
        <v>0</v>
      </c>
      <c r="BP682" s="34">
        <f>IF($Q683=I683,IF(COUNTIF(I683:$P683,I683)&gt;$R682,I682,$Q682),I682)</f>
        <v>0</v>
      </c>
      <c r="BQ682" s="34">
        <f>IF($Q683=J683,IF(COUNTIF(J683:$P683,J683)&gt;$R682,J682,$Q682),J682)</f>
        <v>0</v>
      </c>
      <c r="BR682" s="34">
        <f>IF($Q683=K683,IF(COUNTIF(K683:$P683,K683)&gt;$R682,K682,$Q682),K682)</f>
        <v>0</v>
      </c>
      <c r="BS682" s="34">
        <f>IF($Q683=L683,IF(COUNTIF(L683:$P683,L683)&gt;$R682,L682,$Q682),L682)</f>
        <v>0</v>
      </c>
      <c r="BT682" s="34">
        <f>IF($Q683=M683,IF(COUNTIF(M683:$P683,M683)&gt;$R682,M682,$Q682),M682)</f>
        <v>0</v>
      </c>
      <c r="BU682" s="34">
        <f>IF($Q683=N683,IF(COUNTIF(N683:$P683,N683)&gt;$R682,N682,$Q682),N682)</f>
        <v>0</v>
      </c>
      <c r="BV682" s="34">
        <f>IF($Q683=O683,IF(COUNTIF(O683:$P683,O683)&gt;$R682,O682,$Q682),O682)</f>
        <v>0</v>
      </c>
      <c r="BW682" s="34">
        <f>IF($Q683=P683,IF(COUNTIF(P683:$P683,P683)&gt;$R682,P682,$Q682),P682)</f>
        <v>0</v>
      </c>
      <c r="BX682" t="str">
        <f>IF(BX681="",IF(G681="",IF(F681="",E681,F681),G681),"")</f>
        <v/>
      </c>
    </row>
    <row r="683" spans="1:76" ht="12.75" customHeight="1" x14ac:dyDescent="0.2">
      <c r="A683" s="349"/>
      <c r="B683" s="352"/>
      <c r="C683" s="346"/>
      <c r="D683" s="177" t="s">
        <v>44</v>
      </c>
      <c r="E683" s="252" t="str">
        <f t="shared" ref="E683:P683" si="1107">IF(E681&gt;0,1,"")</f>
        <v/>
      </c>
      <c r="F683" s="252" t="str">
        <f t="shared" si="1107"/>
        <v/>
      </c>
      <c r="G683" s="252" t="str">
        <f t="shared" si="1107"/>
        <v/>
      </c>
      <c r="H683" s="252" t="str">
        <f t="shared" si="1107"/>
        <v/>
      </c>
      <c r="I683" s="252" t="str">
        <f t="shared" si="1107"/>
        <v/>
      </c>
      <c r="J683" s="252" t="str">
        <f t="shared" si="1107"/>
        <v/>
      </c>
      <c r="K683" s="252" t="str">
        <f t="shared" si="1107"/>
        <v/>
      </c>
      <c r="L683" s="252" t="str">
        <f t="shared" si="1107"/>
        <v/>
      </c>
      <c r="M683" s="175" t="str">
        <f t="shared" si="1107"/>
        <v/>
      </c>
      <c r="N683" s="175" t="str">
        <f t="shared" si="1107"/>
        <v/>
      </c>
      <c r="O683" s="175" t="str">
        <f t="shared" si="1107"/>
        <v/>
      </c>
      <c r="P683" s="175" t="str">
        <f t="shared" si="1107"/>
        <v/>
      </c>
      <c r="Q683" s="184" t="str">
        <f>IF(BK681="","",BK681)</f>
        <v/>
      </c>
      <c r="R683" s="38" t="str">
        <f>IF(BK681="","",BK681)</f>
        <v/>
      </c>
      <c r="S683" s="343"/>
      <c r="AY683" t="str">
        <f>IF(E683="","",E683)</f>
        <v/>
      </c>
      <c r="AZ683" t="str">
        <f>IF(OR(E683=F683,COUNTIF($AY683:AY683,F683)&gt;0),"",F683)</f>
        <v/>
      </c>
      <c r="BA683" t="str">
        <f>IF(OR(F683=G683,COUNTIF($AY683:AZ683,G683)&gt;0),"",G683)</f>
        <v/>
      </c>
      <c r="BB683" t="str">
        <f>IF(OR(G683=H683,COUNTIF($AY683:BA683,H683)&gt;0),"",H683)</f>
        <v/>
      </c>
      <c r="BC683" t="str">
        <f>IF(OR(H683=I683,COUNTIF($AY683:BB683,I683)&gt;0),"",I683)</f>
        <v/>
      </c>
      <c r="BD683" t="str">
        <f>IF(OR(I683=J683,COUNTIF($AY683:BC683,J683)&gt;0),"",J683)</f>
        <v/>
      </c>
      <c r="BE683" t="str">
        <f>IF(OR(J683=K683,COUNTIF($AY683:BD683,K683)&gt;0),"",K683)</f>
        <v/>
      </c>
      <c r="BF683" t="str">
        <f>IF(OR(K683=L683,COUNTIF($AY683:BE683,L683)&gt;0),"",L683)</f>
        <v/>
      </c>
      <c r="BG683" t="str">
        <f>IF(OR(L683=M683,COUNTIF($AY683:BF683,M683)&gt;0),"",M683)</f>
        <v/>
      </c>
      <c r="BH683" t="str">
        <f>IF(OR(M683=N683,COUNTIF($AY683:BG683,N683)&gt;0),"",N683)</f>
        <v/>
      </c>
      <c r="BI683" t="str">
        <f>IF(OR(N683=O683,COUNTIF($AY683:BH683,O683)&gt;0),"",O683)</f>
        <v/>
      </c>
      <c r="BJ683" t="str">
        <f>IF(OR(O683=P683,COUNTIF($AY683:BI683,P683)&gt;0),"",P683)</f>
        <v/>
      </c>
      <c r="BK683" s="340"/>
      <c r="BL683" s="34" t="str">
        <f>IF($Q683=E683,IF(COUNTIF(E683:$P683,E683)&gt;$R682,E683,$Q683),E683)</f>
        <v/>
      </c>
      <c r="BM683" s="34" t="str">
        <f>IF($Q683=F683,IF(COUNTIF(F683:$P683,F683)&gt;$R682,F683,$Q683),F683)</f>
        <v/>
      </c>
      <c r="BN683" s="34" t="str">
        <f>IF($Q683=G683,IF(COUNTIF(G683:$P683,G683)&gt;$R682,G683,$Q683),G683)</f>
        <v/>
      </c>
      <c r="BO683" s="34" t="str">
        <f>IF($Q683=H683,IF(COUNTIF(H683:$P683,H683)&gt;$R682,H683,$Q683),H683)</f>
        <v/>
      </c>
      <c r="BP683" s="34" t="str">
        <f>IF($Q683=I683,IF(COUNTIF(I683:$P683,I683)&gt;$R682,I683,$Q683),I683)</f>
        <v/>
      </c>
      <c r="BQ683" s="34" t="str">
        <f>IF($Q683=J683,IF(COUNTIF(J683:$P683,J683)&gt;$R682,J683,$Q683),J683)</f>
        <v/>
      </c>
      <c r="BR683" s="34" t="str">
        <f>IF($Q683=K683,IF(COUNTIF(K683:$P683,K683)&gt;$R682,K683,$Q683),K683)</f>
        <v/>
      </c>
      <c r="BS683" s="34" t="str">
        <f>IF($Q683=L683,IF(COUNTIF(L683:$P683,L683)&gt;$R682,L683,$Q683),L683)</f>
        <v/>
      </c>
      <c r="BT683" s="34" t="str">
        <f>IF($Q683=M683,IF(COUNTIF(M683:$P683,M683)&gt;$R682,M683,$Q683),M683)</f>
        <v/>
      </c>
      <c r="BU683" s="34" t="str">
        <f>IF($Q683=N683,IF(COUNTIF(N683:$P683,N683)&gt;$R682,N683,$Q683),N683)</f>
        <v/>
      </c>
      <c r="BV683" s="34" t="str">
        <f>IF($Q683=O683,IF(COUNTIF(O683:$P683,O683)&gt;$R682,O683,$Q683),O683)</f>
        <v/>
      </c>
      <c r="BW683" s="34" t="str">
        <f>IF($Q683=P683,IF(COUNTIF(P683:$P683,P683)&gt;$R682,P683,$Q683),P683)</f>
        <v/>
      </c>
      <c r="BX683" t="str">
        <f>IF(BX681&gt;0,BX681,BX682)</f>
        <v/>
      </c>
    </row>
    <row r="684" spans="1:76" ht="12.75" customHeight="1" x14ac:dyDescent="0.2">
      <c r="A684" s="347">
        <v>228</v>
      </c>
      <c r="B684" s="350"/>
      <c r="C684" s="344"/>
      <c r="D684" s="176" t="s">
        <v>38</v>
      </c>
      <c r="E684" s="252"/>
      <c r="F684" s="252"/>
      <c r="G684" s="252"/>
      <c r="H684" s="252"/>
      <c r="I684" s="252"/>
      <c r="J684" s="252"/>
      <c r="K684" s="252"/>
      <c r="L684" s="252"/>
      <c r="M684" s="175"/>
      <c r="N684" s="175"/>
      <c r="O684" s="175"/>
      <c r="P684" s="175"/>
      <c r="Q684" s="183" t="str">
        <f>IF(BK684="","",BX686)</f>
        <v/>
      </c>
      <c r="R684" s="172"/>
      <c r="S684" s="341" t="str">
        <f>IF((COUNTBLANK(E684:Q684)+COUNTBLANK(E685:Q685)+COUNTBLANK(E686:Q686))/3=COUNTBLANK(E684:Q684),"","Bitte alle drei Zeilen ausfüllen")</f>
        <v/>
      </c>
      <c r="W684">
        <f t="shared" ref="W684:AH684" si="1108">IF(E684=4.5,E685,0)</f>
        <v>0</v>
      </c>
      <c r="X684">
        <f t="shared" si="1108"/>
        <v>0</v>
      </c>
      <c r="Y684">
        <f t="shared" si="1108"/>
        <v>0</v>
      </c>
      <c r="Z684">
        <f t="shared" si="1108"/>
        <v>0</v>
      </c>
      <c r="AA684">
        <f t="shared" si="1108"/>
        <v>0</v>
      </c>
      <c r="AB684">
        <f t="shared" si="1108"/>
        <v>0</v>
      </c>
      <c r="AC684">
        <f t="shared" si="1108"/>
        <v>0</v>
      </c>
      <c r="AD684">
        <f t="shared" si="1108"/>
        <v>0</v>
      </c>
      <c r="AE684">
        <f t="shared" si="1108"/>
        <v>0</v>
      </c>
      <c r="AF684">
        <f t="shared" si="1108"/>
        <v>0</v>
      </c>
      <c r="AG684">
        <f t="shared" si="1108"/>
        <v>0</v>
      </c>
      <c r="AH684">
        <f t="shared" si="1108"/>
        <v>0</v>
      </c>
      <c r="AJ684">
        <f t="shared" ref="AJ684:AU684" si="1109">IF(E684=4.5,1,0)</f>
        <v>0</v>
      </c>
      <c r="AK684">
        <f t="shared" si="1109"/>
        <v>0</v>
      </c>
      <c r="AL684">
        <f t="shared" si="1109"/>
        <v>0</v>
      </c>
      <c r="AM684">
        <f t="shared" si="1109"/>
        <v>0</v>
      </c>
      <c r="AN684">
        <f t="shared" si="1109"/>
        <v>0</v>
      </c>
      <c r="AO684">
        <f t="shared" si="1109"/>
        <v>0</v>
      </c>
      <c r="AP684">
        <f t="shared" si="1109"/>
        <v>0</v>
      </c>
      <c r="AQ684">
        <f t="shared" si="1109"/>
        <v>0</v>
      </c>
      <c r="AR684">
        <f t="shared" si="1109"/>
        <v>0</v>
      </c>
      <c r="AS684">
        <f t="shared" si="1109"/>
        <v>0</v>
      </c>
      <c r="AT684">
        <f t="shared" si="1109"/>
        <v>0</v>
      </c>
      <c r="AU684">
        <f t="shared" si="1109"/>
        <v>0</v>
      </c>
      <c r="BK684" s="340" t="str">
        <f>IF(ISNA(HLOOKUP(MAX($AY685:$BJ685),$AY685:$BJ686,2,FALSE)),"",IF(R685&gt;0,IF(COUNTIF($AY685:$BJ685,MAX($AY685:$BJ685))&gt;1,HLOOKUP(MAX($AY685:$BJ685),$AY685:$BJ686,2),HLOOKUP(MAX($AY685:$BJ685),$AY685:$BJ686,2,FALSE)),""))</f>
        <v/>
      </c>
      <c r="BL684" s="34">
        <f>IF(E686="",0,IF($Q686=E686,IF(COUNTIF(E686:$P686,E686)&gt;$R685,E684,$Q684),E684))</f>
        <v>0</v>
      </c>
      <c r="BM684" s="34">
        <f>IF(F686="",0,IF($Q686=F686,IF(COUNTIF(F686:$P686,F686)&gt;$R685,F684,$Q684),F684))</f>
        <v>0</v>
      </c>
      <c r="BN684" s="34">
        <f>IF(G686="",0,IF($Q686=G686,IF(COUNTIF(G686:$P686,G686)&gt;$R685,G684,$Q684),G684))</f>
        <v>0</v>
      </c>
      <c r="BO684" s="34">
        <f>IF(H686="",0,IF($Q686=H686,IF(COUNTIF(H686:$P686,H686)&gt;$R685,H684,$Q684),H684))</f>
        <v>0</v>
      </c>
      <c r="BP684" s="34">
        <f>IF(I686="",0,IF($Q686=I686,IF(COUNTIF(I686:$P686,I686)&gt;$R685,I684,$Q684),I684))</f>
        <v>0</v>
      </c>
      <c r="BQ684" s="34">
        <f>IF(J686="",0,IF($Q686=J686,IF(COUNTIF(J686:$P686,J686)&gt;$R685,J684,$Q684),J684))</f>
        <v>0</v>
      </c>
      <c r="BR684" s="34">
        <f>IF(K686="",0,IF($Q686=K686,IF(COUNTIF(K686:$P686,K686)&gt;$R685,K684,$Q684),K684))</f>
        <v>0</v>
      </c>
      <c r="BS684" s="34">
        <f>IF(L686="",0,IF($Q686=L686,IF(COUNTIF(L686:$P686,L686)&gt;$R685,L684,$Q684),L684))</f>
        <v>0</v>
      </c>
      <c r="BT684" s="34">
        <f>IF(M686="",0,IF($Q686=M686,IF(COUNTIF(M686:$P686,M686)&gt;$R685,M684,$Q684),M684))</f>
        <v>0</v>
      </c>
      <c r="BU684" s="34">
        <f>IF(N686="",0,IF($Q686=N686,IF(COUNTIF(N686:$P686,N686)&gt;$R685,N684,$Q684),N684))</f>
        <v>0</v>
      </c>
      <c r="BV684" s="34">
        <f>IF(O686="",0,IF($Q686=O686,IF(COUNTIF(O686:$P686,O686)&gt;$R685,O684,$Q684),O684))</f>
        <v>0</v>
      </c>
      <c r="BW684" s="34">
        <f>IF(P686="",0,IF($Q686=P686,IF(COUNTIF(P686:$P686,P686)&gt;$R685,P684,$Q684),P684))</f>
        <v>0</v>
      </c>
      <c r="BX684">
        <f>IF(P684="",IF(O684="",IF(N684="",IF(M684="",IF(L684="",IF(K684="",IF(J684="",IF(I684="",H684,I684),J684),K684),L684),M684),N684),O684),P684)</f>
        <v>0</v>
      </c>
    </row>
    <row r="685" spans="1:76" ht="12.75" customHeight="1" x14ac:dyDescent="0.2">
      <c r="A685" s="348"/>
      <c r="B685" s="351"/>
      <c r="C685" s="345"/>
      <c r="D685" s="176" t="s">
        <v>42</v>
      </c>
      <c r="E685" s="252"/>
      <c r="F685" s="252"/>
      <c r="G685" s="252"/>
      <c r="H685" s="252"/>
      <c r="I685" s="252"/>
      <c r="J685" s="252"/>
      <c r="K685" s="252"/>
      <c r="L685" s="252"/>
      <c r="M685" s="175"/>
      <c r="N685" s="175"/>
      <c r="O685" s="175"/>
      <c r="P685" s="175"/>
      <c r="Q685" s="183"/>
      <c r="R685" s="35">
        <f>IF(R684&lt;15,0,IF(R684&lt;30,1,IF(R684&lt;45,2,3)))</f>
        <v>0</v>
      </c>
      <c r="S685" s="342"/>
      <c r="AY685" t="str">
        <f t="shared" ref="AY685:BJ685" si="1110">IF(AY686="","",COUNTIF($E686:$P686,AY686))</f>
        <v/>
      </c>
      <c r="AZ685" t="str">
        <f t="shared" si="1110"/>
        <v/>
      </c>
      <c r="BA685" t="str">
        <f t="shared" si="1110"/>
        <v/>
      </c>
      <c r="BB685" t="str">
        <f t="shared" si="1110"/>
        <v/>
      </c>
      <c r="BC685" t="str">
        <f t="shared" si="1110"/>
        <v/>
      </c>
      <c r="BD685" t="str">
        <f t="shared" si="1110"/>
        <v/>
      </c>
      <c r="BE685" t="str">
        <f t="shared" si="1110"/>
        <v/>
      </c>
      <c r="BF685" t="str">
        <f t="shared" si="1110"/>
        <v/>
      </c>
      <c r="BG685" t="str">
        <f t="shared" si="1110"/>
        <v/>
      </c>
      <c r="BH685" t="str">
        <f t="shared" si="1110"/>
        <v/>
      </c>
      <c r="BI685" t="str">
        <f t="shared" si="1110"/>
        <v/>
      </c>
      <c r="BJ685" t="str">
        <f t="shared" si="1110"/>
        <v/>
      </c>
      <c r="BK685" s="340"/>
      <c r="BL685" s="34">
        <f>IF($Q686=E686,IF(COUNTIF(E686:$P686,E686)&gt;$R685,E685,$Q685),E685)</f>
        <v>0</v>
      </c>
      <c r="BM685" s="34">
        <f>IF($Q686=F686,IF(COUNTIF(F686:$P686,F686)&gt;$R685,F685,$Q685),F685)</f>
        <v>0</v>
      </c>
      <c r="BN685" s="34">
        <f>IF($Q686=G686,IF(COUNTIF(G686:$P686,G686)&gt;$R685,G685,$Q685),G685)</f>
        <v>0</v>
      </c>
      <c r="BO685" s="34">
        <f>IF($Q686=H686,IF(COUNTIF(H686:$P686,H686)&gt;$R685,H685,$Q685),H685)</f>
        <v>0</v>
      </c>
      <c r="BP685" s="34">
        <f>IF($Q686=I686,IF(COUNTIF(I686:$P686,I686)&gt;$R685,I685,$Q685),I685)</f>
        <v>0</v>
      </c>
      <c r="BQ685" s="34">
        <f>IF($Q686=J686,IF(COUNTIF(J686:$P686,J686)&gt;$R685,J685,$Q685),J685)</f>
        <v>0</v>
      </c>
      <c r="BR685" s="34">
        <f>IF($Q686=K686,IF(COUNTIF(K686:$P686,K686)&gt;$R685,K685,$Q685),K685)</f>
        <v>0</v>
      </c>
      <c r="BS685" s="34">
        <f>IF($Q686=L686,IF(COUNTIF(L686:$P686,L686)&gt;$R685,L685,$Q685),L685)</f>
        <v>0</v>
      </c>
      <c r="BT685" s="34">
        <f>IF($Q686=M686,IF(COUNTIF(M686:$P686,M686)&gt;$R685,M685,$Q685),M685)</f>
        <v>0</v>
      </c>
      <c r="BU685" s="34">
        <f>IF($Q686=N686,IF(COUNTIF(N686:$P686,N686)&gt;$R685,N685,$Q685),N685)</f>
        <v>0</v>
      </c>
      <c r="BV685" s="34">
        <f>IF($Q686=O686,IF(COUNTIF(O686:$P686,O686)&gt;$R685,O685,$Q685),O685)</f>
        <v>0</v>
      </c>
      <c r="BW685" s="34">
        <f>IF($Q686=P686,IF(COUNTIF(P686:$P686,P686)&gt;$R685,P685,$Q685),P685)</f>
        <v>0</v>
      </c>
      <c r="BX685" t="str">
        <f>IF(BX684="",IF(G684="",IF(F684="",E684,F684),G684),"")</f>
        <v/>
      </c>
    </row>
    <row r="686" spans="1:76" ht="12.75" customHeight="1" x14ac:dyDescent="0.2">
      <c r="A686" s="349"/>
      <c r="B686" s="352"/>
      <c r="C686" s="346"/>
      <c r="D686" s="177" t="s">
        <v>44</v>
      </c>
      <c r="E686" s="252" t="str">
        <f t="shared" ref="E686:P686" si="1111">IF(E684&gt;0,1,"")</f>
        <v/>
      </c>
      <c r="F686" s="252" t="str">
        <f t="shared" si="1111"/>
        <v/>
      </c>
      <c r="G686" s="252" t="str">
        <f t="shared" si="1111"/>
        <v/>
      </c>
      <c r="H686" s="252" t="str">
        <f t="shared" si="1111"/>
        <v/>
      </c>
      <c r="I686" s="252" t="str">
        <f t="shared" si="1111"/>
        <v/>
      </c>
      <c r="J686" s="252" t="str">
        <f t="shared" si="1111"/>
        <v/>
      </c>
      <c r="K686" s="252" t="str">
        <f t="shared" si="1111"/>
        <v/>
      </c>
      <c r="L686" s="252" t="str">
        <f t="shared" si="1111"/>
        <v/>
      </c>
      <c r="M686" s="175" t="str">
        <f t="shared" si="1111"/>
        <v/>
      </c>
      <c r="N686" s="175" t="str">
        <f t="shared" si="1111"/>
        <v/>
      </c>
      <c r="O686" s="175" t="str">
        <f t="shared" si="1111"/>
        <v/>
      </c>
      <c r="P686" s="175" t="str">
        <f t="shared" si="1111"/>
        <v/>
      </c>
      <c r="Q686" s="184" t="str">
        <f>IF(BK684="","",BK684)</f>
        <v/>
      </c>
      <c r="R686" s="38" t="str">
        <f>IF(BK684="","",BK684)</f>
        <v/>
      </c>
      <c r="S686" s="343"/>
      <c r="AY686" t="str">
        <f>IF(E686="","",E686)</f>
        <v/>
      </c>
      <c r="AZ686" t="str">
        <f>IF(OR(E686=F686,COUNTIF($AY686:AY686,F686)&gt;0),"",F686)</f>
        <v/>
      </c>
      <c r="BA686" t="str">
        <f>IF(OR(F686=G686,COUNTIF($AY686:AZ686,G686)&gt;0),"",G686)</f>
        <v/>
      </c>
      <c r="BB686" t="str">
        <f>IF(OR(G686=H686,COUNTIF($AY686:BA686,H686)&gt;0),"",H686)</f>
        <v/>
      </c>
      <c r="BC686" t="str">
        <f>IF(OR(H686=I686,COUNTIF($AY686:BB686,I686)&gt;0),"",I686)</f>
        <v/>
      </c>
      <c r="BD686" t="str">
        <f>IF(OR(I686=J686,COUNTIF($AY686:BC686,J686)&gt;0),"",J686)</f>
        <v/>
      </c>
      <c r="BE686" t="str">
        <f>IF(OR(J686=K686,COUNTIF($AY686:BD686,K686)&gt;0),"",K686)</f>
        <v/>
      </c>
      <c r="BF686" t="str">
        <f>IF(OR(K686=L686,COUNTIF($AY686:BE686,L686)&gt;0),"",L686)</f>
        <v/>
      </c>
      <c r="BG686" t="str">
        <f>IF(OR(L686=M686,COUNTIF($AY686:BF686,M686)&gt;0),"",M686)</f>
        <v/>
      </c>
      <c r="BH686" t="str">
        <f>IF(OR(M686=N686,COUNTIF($AY686:BG686,N686)&gt;0),"",N686)</f>
        <v/>
      </c>
      <c r="BI686" t="str">
        <f>IF(OR(N686=O686,COUNTIF($AY686:BH686,O686)&gt;0),"",O686)</f>
        <v/>
      </c>
      <c r="BJ686" t="str">
        <f>IF(OR(O686=P686,COUNTIF($AY686:BI686,P686)&gt;0),"",P686)</f>
        <v/>
      </c>
      <c r="BK686" s="340"/>
      <c r="BL686" s="34" t="str">
        <f>IF($Q686=E686,IF(COUNTIF(E686:$P686,E686)&gt;$R685,E686,$Q686),E686)</f>
        <v/>
      </c>
      <c r="BM686" s="34" t="str">
        <f>IF($Q686=F686,IF(COUNTIF(F686:$P686,F686)&gt;$R685,F686,$Q686),F686)</f>
        <v/>
      </c>
      <c r="BN686" s="34" t="str">
        <f>IF($Q686=G686,IF(COUNTIF(G686:$P686,G686)&gt;$R685,G686,$Q686),G686)</f>
        <v/>
      </c>
      <c r="BO686" s="34" t="str">
        <f>IF($Q686=H686,IF(COUNTIF(H686:$P686,H686)&gt;$R685,H686,$Q686),H686)</f>
        <v/>
      </c>
      <c r="BP686" s="34" t="str">
        <f>IF($Q686=I686,IF(COUNTIF(I686:$P686,I686)&gt;$R685,I686,$Q686),I686)</f>
        <v/>
      </c>
      <c r="BQ686" s="34" t="str">
        <f>IF($Q686=J686,IF(COUNTIF(J686:$P686,J686)&gt;$R685,J686,$Q686),J686)</f>
        <v/>
      </c>
      <c r="BR686" s="34" t="str">
        <f>IF($Q686=K686,IF(COUNTIF(K686:$P686,K686)&gt;$R685,K686,$Q686),K686)</f>
        <v/>
      </c>
      <c r="BS686" s="34" t="str">
        <f>IF($Q686=L686,IF(COUNTIF(L686:$P686,L686)&gt;$R685,L686,$Q686),L686)</f>
        <v/>
      </c>
      <c r="BT686" s="34" t="str">
        <f>IF($Q686=M686,IF(COUNTIF(M686:$P686,M686)&gt;$R685,M686,$Q686),M686)</f>
        <v/>
      </c>
      <c r="BU686" s="34" t="str">
        <f>IF($Q686=N686,IF(COUNTIF(N686:$P686,N686)&gt;$R685,N686,$Q686),N686)</f>
        <v/>
      </c>
      <c r="BV686" s="34" t="str">
        <f>IF($Q686=O686,IF(COUNTIF(O686:$P686,O686)&gt;$R685,O686,$Q686),O686)</f>
        <v/>
      </c>
      <c r="BW686" s="34" t="str">
        <f>IF($Q686=P686,IF(COUNTIF(P686:$P686,P686)&gt;$R685,P686,$Q686),P686)</f>
        <v/>
      </c>
      <c r="BX686" t="str">
        <f>IF(BX684&gt;0,BX684,BX685)</f>
        <v/>
      </c>
    </row>
    <row r="687" spans="1:76" ht="12.75" customHeight="1" x14ac:dyDescent="0.2">
      <c r="A687" s="347">
        <v>229</v>
      </c>
      <c r="B687" s="350"/>
      <c r="C687" s="344"/>
      <c r="D687" s="176" t="s">
        <v>38</v>
      </c>
      <c r="E687" s="252"/>
      <c r="F687" s="252"/>
      <c r="G687" s="252"/>
      <c r="H687" s="252"/>
      <c r="I687" s="252"/>
      <c r="J687" s="252"/>
      <c r="K687" s="252"/>
      <c r="L687" s="252"/>
      <c r="M687" s="175"/>
      <c r="N687" s="175"/>
      <c r="O687" s="175"/>
      <c r="P687" s="175"/>
      <c r="Q687" s="183" t="str">
        <f>IF(BK687="","",BX689)</f>
        <v/>
      </c>
      <c r="R687" s="172"/>
      <c r="S687" s="341" t="str">
        <f>IF((COUNTBLANK(E687:Q687)+COUNTBLANK(E688:Q688)+COUNTBLANK(E689:Q689))/3=COUNTBLANK(E687:Q687),"","Bitte alle drei Zeilen ausfüllen")</f>
        <v/>
      </c>
      <c r="W687">
        <f t="shared" ref="W687:AH687" si="1112">IF(E687=4.5,E688,0)</f>
        <v>0</v>
      </c>
      <c r="X687">
        <f t="shared" si="1112"/>
        <v>0</v>
      </c>
      <c r="Y687">
        <f t="shared" si="1112"/>
        <v>0</v>
      </c>
      <c r="Z687">
        <f t="shared" si="1112"/>
        <v>0</v>
      </c>
      <c r="AA687">
        <f t="shared" si="1112"/>
        <v>0</v>
      </c>
      <c r="AB687">
        <f t="shared" si="1112"/>
        <v>0</v>
      </c>
      <c r="AC687">
        <f t="shared" si="1112"/>
        <v>0</v>
      </c>
      <c r="AD687">
        <f t="shared" si="1112"/>
        <v>0</v>
      </c>
      <c r="AE687">
        <f t="shared" si="1112"/>
        <v>0</v>
      </c>
      <c r="AF687">
        <f t="shared" si="1112"/>
        <v>0</v>
      </c>
      <c r="AG687">
        <f t="shared" si="1112"/>
        <v>0</v>
      </c>
      <c r="AH687">
        <f t="shared" si="1112"/>
        <v>0</v>
      </c>
      <c r="AJ687">
        <f t="shared" ref="AJ687:AU687" si="1113">IF(E687=4.5,1,0)</f>
        <v>0</v>
      </c>
      <c r="AK687">
        <f t="shared" si="1113"/>
        <v>0</v>
      </c>
      <c r="AL687">
        <f t="shared" si="1113"/>
        <v>0</v>
      </c>
      <c r="AM687">
        <f t="shared" si="1113"/>
        <v>0</v>
      </c>
      <c r="AN687">
        <f t="shared" si="1113"/>
        <v>0</v>
      </c>
      <c r="AO687">
        <f t="shared" si="1113"/>
        <v>0</v>
      </c>
      <c r="AP687">
        <f t="shared" si="1113"/>
        <v>0</v>
      </c>
      <c r="AQ687">
        <f t="shared" si="1113"/>
        <v>0</v>
      </c>
      <c r="AR687">
        <f t="shared" si="1113"/>
        <v>0</v>
      </c>
      <c r="AS687">
        <f t="shared" si="1113"/>
        <v>0</v>
      </c>
      <c r="AT687">
        <f t="shared" si="1113"/>
        <v>0</v>
      </c>
      <c r="AU687">
        <f t="shared" si="1113"/>
        <v>0</v>
      </c>
      <c r="BK687" s="340" t="str">
        <f>IF(ISNA(HLOOKUP(MAX($AY688:$BJ688),$AY688:$BJ689,2,FALSE)),"",IF(R688&gt;0,IF(COUNTIF($AY688:$BJ688,MAX($AY688:$BJ688))&gt;1,HLOOKUP(MAX($AY688:$BJ688),$AY688:$BJ689,2),HLOOKUP(MAX($AY688:$BJ688),$AY688:$BJ689,2,FALSE)),""))</f>
        <v/>
      </c>
      <c r="BL687" s="34">
        <f>IF(E689="",0,IF($Q689=E689,IF(COUNTIF(E689:$P689,E689)&gt;$R688,E687,$Q687),E687))</f>
        <v>0</v>
      </c>
      <c r="BM687" s="34">
        <f>IF(F689="",0,IF($Q689=F689,IF(COUNTIF(F689:$P689,F689)&gt;$R688,F687,$Q687),F687))</f>
        <v>0</v>
      </c>
      <c r="BN687" s="34">
        <f>IF(G689="",0,IF($Q689=G689,IF(COUNTIF(G689:$P689,G689)&gt;$R688,G687,$Q687),G687))</f>
        <v>0</v>
      </c>
      <c r="BO687" s="34">
        <f>IF(H689="",0,IF($Q689=H689,IF(COUNTIF(H689:$P689,H689)&gt;$R688,H687,$Q687),H687))</f>
        <v>0</v>
      </c>
      <c r="BP687" s="34">
        <f>IF(I689="",0,IF($Q689=I689,IF(COUNTIF(I689:$P689,I689)&gt;$R688,I687,$Q687),I687))</f>
        <v>0</v>
      </c>
      <c r="BQ687" s="34">
        <f>IF(J689="",0,IF($Q689=J689,IF(COUNTIF(J689:$P689,J689)&gt;$R688,J687,$Q687),J687))</f>
        <v>0</v>
      </c>
      <c r="BR687" s="34">
        <f>IF(K689="",0,IF($Q689=K689,IF(COUNTIF(K689:$P689,K689)&gt;$R688,K687,$Q687),K687))</f>
        <v>0</v>
      </c>
      <c r="BS687" s="34">
        <f>IF(L689="",0,IF($Q689=L689,IF(COUNTIF(L689:$P689,L689)&gt;$R688,L687,$Q687),L687))</f>
        <v>0</v>
      </c>
      <c r="BT687" s="34">
        <f>IF(M689="",0,IF($Q689=M689,IF(COUNTIF(M689:$P689,M689)&gt;$R688,M687,$Q687),M687))</f>
        <v>0</v>
      </c>
      <c r="BU687" s="34">
        <f>IF(N689="",0,IF($Q689=N689,IF(COUNTIF(N689:$P689,N689)&gt;$R688,N687,$Q687),N687))</f>
        <v>0</v>
      </c>
      <c r="BV687" s="34">
        <f>IF(O689="",0,IF($Q689=O689,IF(COUNTIF(O689:$P689,O689)&gt;$R688,O687,$Q687),O687))</f>
        <v>0</v>
      </c>
      <c r="BW687" s="34">
        <f>IF(P689="",0,IF($Q689=P689,IF(COUNTIF(P689:$P689,P689)&gt;$R688,P687,$Q687),P687))</f>
        <v>0</v>
      </c>
      <c r="BX687">
        <f>IF(P687="",IF(O687="",IF(N687="",IF(M687="",IF(L687="",IF(K687="",IF(J687="",IF(I687="",H687,I687),J687),K687),L687),M687),N687),O687),P687)</f>
        <v>0</v>
      </c>
    </row>
    <row r="688" spans="1:76" ht="12.75" customHeight="1" x14ac:dyDescent="0.2">
      <c r="A688" s="348"/>
      <c r="B688" s="351"/>
      <c r="C688" s="345"/>
      <c r="D688" s="176" t="s">
        <v>42</v>
      </c>
      <c r="E688" s="252"/>
      <c r="F688" s="252"/>
      <c r="G688" s="252"/>
      <c r="H688" s="252"/>
      <c r="I688" s="252"/>
      <c r="J688" s="252"/>
      <c r="K688" s="252"/>
      <c r="L688" s="252"/>
      <c r="M688" s="175"/>
      <c r="N688" s="175"/>
      <c r="O688" s="175"/>
      <c r="P688" s="175"/>
      <c r="Q688" s="183"/>
      <c r="R688" s="35">
        <f>IF(R687&lt;15,0,IF(R687&lt;30,1,IF(R687&lt;45,2,3)))</f>
        <v>0</v>
      </c>
      <c r="S688" s="342"/>
      <c r="AY688" t="str">
        <f t="shared" ref="AY688:BJ688" si="1114">IF(AY689="","",COUNTIF($E689:$P689,AY689))</f>
        <v/>
      </c>
      <c r="AZ688" t="str">
        <f t="shared" si="1114"/>
        <v/>
      </c>
      <c r="BA688" t="str">
        <f t="shared" si="1114"/>
        <v/>
      </c>
      <c r="BB688" t="str">
        <f t="shared" si="1114"/>
        <v/>
      </c>
      <c r="BC688" t="str">
        <f t="shared" si="1114"/>
        <v/>
      </c>
      <c r="BD688" t="str">
        <f t="shared" si="1114"/>
        <v/>
      </c>
      <c r="BE688" t="str">
        <f t="shared" si="1114"/>
        <v/>
      </c>
      <c r="BF688" t="str">
        <f t="shared" si="1114"/>
        <v/>
      </c>
      <c r="BG688" t="str">
        <f t="shared" si="1114"/>
        <v/>
      </c>
      <c r="BH688" t="str">
        <f t="shared" si="1114"/>
        <v/>
      </c>
      <c r="BI688" t="str">
        <f t="shared" si="1114"/>
        <v/>
      </c>
      <c r="BJ688" t="str">
        <f t="shared" si="1114"/>
        <v/>
      </c>
      <c r="BK688" s="340"/>
      <c r="BL688" s="34">
        <f>IF($Q689=E689,IF(COUNTIF(E689:$P689,E689)&gt;$R688,E688,$Q688),E688)</f>
        <v>0</v>
      </c>
      <c r="BM688" s="34">
        <f>IF($Q689=F689,IF(COUNTIF(F689:$P689,F689)&gt;$R688,F688,$Q688),F688)</f>
        <v>0</v>
      </c>
      <c r="BN688" s="34">
        <f>IF($Q689=G689,IF(COUNTIF(G689:$P689,G689)&gt;$R688,G688,$Q688),G688)</f>
        <v>0</v>
      </c>
      <c r="BO688" s="34">
        <f>IF($Q689=H689,IF(COUNTIF(H689:$P689,H689)&gt;$R688,H688,$Q688),H688)</f>
        <v>0</v>
      </c>
      <c r="BP688" s="34">
        <f>IF($Q689=I689,IF(COUNTIF(I689:$P689,I689)&gt;$R688,I688,$Q688),I688)</f>
        <v>0</v>
      </c>
      <c r="BQ688" s="34">
        <f>IF($Q689=J689,IF(COUNTIF(J689:$P689,J689)&gt;$R688,J688,$Q688),J688)</f>
        <v>0</v>
      </c>
      <c r="BR688" s="34">
        <f>IF($Q689=K689,IF(COUNTIF(K689:$P689,K689)&gt;$R688,K688,$Q688),K688)</f>
        <v>0</v>
      </c>
      <c r="BS688" s="34">
        <f>IF($Q689=L689,IF(COUNTIF(L689:$P689,L689)&gt;$R688,L688,$Q688),L688)</f>
        <v>0</v>
      </c>
      <c r="BT688" s="34">
        <f>IF($Q689=M689,IF(COUNTIF(M689:$P689,M689)&gt;$R688,M688,$Q688),M688)</f>
        <v>0</v>
      </c>
      <c r="BU688" s="34">
        <f>IF($Q689=N689,IF(COUNTIF(N689:$P689,N689)&gt;$R688,N688,$Q688),N688)</f>
        <v>0</v>
      </c>
      <c r="BV688" s="34">
        <f>IF($Q689=O689,IF(COUNTIF(O689:$P689,O689)&gt;$R688,O688,$Q688),O688)</f>
        <v>0</v>
      </c>
      <c r="BW688" s="34">
        <f>IF($Q689=P689,IF(COUNTIF(P689:$P689,P689)&gt;$R688,P688,$Q688),P688)</f>
        <v>0</v>
      </c>
      <c r="BX688" t="str">
        <f>IF(BX687="",IF(G687="",IF(F687="",E687,F687),G687),"")</f>
        <v/>
      </c>
    </row>
    <row r="689" spans="1:76" ht="12.75" customHeight="1" x14ac:dyDescent="0.2">
      <c r="A689" s="349"/>
      <c r="B689" s="352"/>
      <c r="C689" s="346"/>
      <c r="D689" s="177" t="s">
        <v>44</v>
      </c>
      <c r="E689" s="252" t="str">
        <f t="shared" ref="E689:P689" si="1115">IF(E687&gt;0,1,"")</f>
        <v/>
      </c>
      <c r="F689" s="252" t="str">
        <f t="shared" si="1115"/>
        <v/>
      </c>
      <c r="G689" s="252" t="str">
        <f t="shared" si="1115"/>
        <v/>
      </c>
      <c r="H689" s="252" t="str">
        <f t="shared" si="1115"/>
        <v/>
      </c>
      <c r="I689" s="252" t="str">
        <f t="shared" si="1115"/>
        <v/>
      </c>
      <c r="J689" s="252" t="str">
        <f t="shared" si="1115"/>
        <v/>
      </c>
      <c r="K689" s="252" t="str">
        <f t="shared" si="1115"/>
        <v/>
      </c>
      <c r="L689" s="252" t="str">
        <f t="shared" si="1115"/>
        <v/>
      </c>
      <c r="M689" s="175" t="str">
        <f t="shared" si="1115"/>
        <v/>
      </c>
      <c r="N689" s="175" t="str">
        <f t="shared" si="1115"/>
        <v/>
      </c>
      <c r="O689" s="175" t="str">
        <f t="shared" si="1115"/>
        <v/>
      </c>
      <c r="P689" s="175" t="str">
        <f t="shared" si="1115"/>
        <v/>
      </c>
      <c r="Q689" s="184" t="str">
        <f>IF(BK687="","",BK687)</f>
        <v/>
      </c>
      <c r="R689" s="38" t="str">
        <f>IF(BK687="","",BK687)</f>
        <v/>
      </c>
      <c r="S689" s="343"/>
      <c r="AY689" t="str">
        <f>IF(E689="","",E689)</f>
        <v/>
      </c>
      <c r="AZ689" t="str">
        <f>IF(OR(E689=F689,COUNTIF($AY689:AY689,F689)&gt;0),"",F689)</f>
        <v/>
      </c>
      <c r="BA689" t="str">
        <f>IF(OR(F689=G689,COUNTIF($AY689:AZ689,G689)&gt;0),"",G689)</f>
        <v/>
      </c>
      <c r="BB689" t="str">
        <f>IF(OR(G689=H689,COUNTIF($AY689:BA689,H689)&gt;0),"",H689)</f>
        <v/>
      </c>
      <c r="BC689" t="str">
        <f>IF(OR(H689=I689,COUNTIF($AY689:BB689,I689)&gt;0),"",I689)</f>
        <v/>
      </c>
      <c r="BD689" t="str">
        <f>IF(OR(I689=J689,COUNTIF($AY689:BC689,J689)&gt;0),"",J689)</f>
        <v/>
      </c>
      <c r="BE689" t="str">
        <f>IF(OR(J689=K689,COUNTIF($AY689:BD689,K689)&gt;0),"",K689)</f>
        <v/>
      </c>
      <c r="BF689" t="str">
        <f>IF(OR(K689=L689,COUNTIF($AY689:BE689,L689)&gt;0),"",L689)</f>
        <v/>
      </c>
      <c r="BG689" t="str">
        <f>IF(OR(L689=M689,COUNTIF($AY689:BF689,M689)&gt;0),"",M689)</f>
        <v/>
      </c>
      <c r="BH689" t="str">
        <f>IF(OR(M689=N689,COUNTIF($AY689:BG689,N689)&gt;0),"",N689)</f>
        <v/>
      </c>
      <c r="BI689" t="str">
        <f>IF(OR(N689=O689,COUNTIF($AY689:BH689,O689)&gt;0),"",O689)</f>
        <v/>
      </c>
      <c r="BJ689" t="str">
        <f>IF(OR(O689=P689,COUNTIF($AY689:BI689,P689)&gt;0),"",P689)</f>
        <v/>
      </c>
      <c r="BK689" s="340"/>
      <c r="BL689" s="34" t="str">
        <f>IF($Q689=E689,IF(COUNTIF(E689:$P689,E689)&gt;$R688,E689,$Q689),E689)</f>
        <v/>
      </c>
      <c r="BM689" s="34" t="str">
        <f>IF($Q689=F689,IF(COUNTIF(F689:$P689,F689)&gt;$R688,F689,$Q689),F689)</f>
        <v/>
      </c>
      <c r="BN689" s="34" t="str">
        <f>IF($Q689=G689,IF(COUNTIF(G689:$P689,G689)&gt;$R688,G689,$Q689),G689)</f>
        <v/>
      </c>
      <c r="BO689" s="34" t="str">
        <f>IF($Q689=H689,IF(COUNTIF(H689:$P689,H689)&gt;$R688,H689,$Q689),H689)</f>
        <v/>
      </c>
      <c r="BP689" s="34" t="str">
        <f>IF($Q689=I689,IF(COUNTIF(I689:$P689,I689)&gt;$R688,I689,$Q689),I689)</f>
        <v/>
      </c>
      <c r="BQ689" s="34" t="str">
        <f>IF($Q689=J689,IF(COUNTIF(J689:$P689,J689)&gt;$R688,J689,$Q689),J689)</f>
        <v/>
      </c>
      <c r="BR689" s="34" t="str">
        <f>IF($Q689=K689,IF(COUNTIF(K689:$P689,K689)&gt;$R688,K689,$Q689),K689)</f>
        <v/>
      </c>
      <c r="BS689" s="34" t="str">
        <f>IF($Q689=L689,IF(COUNTIF(L689:$P689,L689)&gt;$R688,L689,$Q689),L689)</f>
        <v/>
      </c>
      <c r="BT689" s="34" t="str">
        <f>IF($Q689=M689,IF(COUNTIF(M689:$P689,M689)&gt;$R688,M689,$Q689),M689)</f>
        <v/>
      </c>
      <c r="BU689" s="34" t="str">
        <f>IF($Q689=N689,IF(COUNTIF(N689:$P689,N689)&gt;$R688,N689,$Q689),N689)</f>
        <v/>
      </c>
      <c r="BV689" s="34" t="str">
        <f>IF($Q689=O689,IF(COUNTIF(O689:$P689,O689)&gt;$R688,O689,$Q689),O689)</f>
        <v/>
      </c>
      <c r="BW689" s="34" t="str">
        <f>IF($Q689=P689,IF(COUNTIF(P689:$P689,P689)&gt;$R688,P689,$Q689),P689)</f>
        <v/>
      </c>
      <c r="BX689" t="str">
        <f>IF(BX687&gt;0,BX687,BX688)</f>
        <v/>
      </c>
    </row>
    <row r="690" spans="1:76" ht="12.75" customHeight="1" x14ac:dyDescent="0.2">
      <c r="A690" s="347">
        <v>230</v>
      </c>
      <c r="B690" s="350"/>
      <c r="C690" s="344"/>
      <c r="D690" s="176" t="s">
        <v>38</v>
      </c>
      <c r="E690" s="252"/>
      <c r="F690" s="252"/>
      <c r="G690" s="252"/>
      <c r="H690" s="252"/>
      <c r="I690" s="252"/>
      <c r="J690" s="252"/>
      <c r="K690" s="252"/>
      <c r="L690" s="252"/>
      <c r="M690" s="175"/>
      <c r="N690" s="175"/>
      <c r="O690" s="175"/>
      <c r="P690" s="175"/>
      <c r="Q690" s="183" t="str">
        <f>IF(BK690="","",BX692)</f>
        <v/>
      </c>
      <c r="R690" s="172"/>
      <c r="S690" s="341" t="str">
        <f>IF((COUNTBLANK(E690:Q690)+COUNTBLANK(E691:Q691)+COUNTBLANK(E692:Q692))/3=COUNTBLANK(E690:Q690),"","Bitte alle drei Zeilen ausfüllen")</f>
        <v/>
      </c>
      <c r="W690">
        <f t="shared" ref="W690:AH690" si="1116">IF(E690=4.5,E691,0)</f>
        <v>0</v>
      </c>
      <c r="X690">
        <f t="shared" si="1116"/>
        <v>0</v>
      </c>
      <c r="Y690">
        <f t="shared" si="1116"/>
        <v>0</v>
      </c>
      <c r="Z690">
        <f t="shared" si="1116"/>
        <v>0</v>
      </c>
      <c r="AA690">
        <f t="shared" si="1116"/>
        <v>0</v>
      </c>
      <c r="AB690">
        <f t="shared" si="1116"/>
        <v>0</v>
      </c>
      <c r="AC690">
        <f t="shared" si="1116"/>
        <v>0</v>
      </c>
      <c r="AD690">
        <f t="shared" si="1116"/>
        <v>0</v>
      </c>
      <c r="AE690">
        <f t="shared" si="1116"/>
        <v>0</v>
      </c>
      <c r="AF690">
        <f t="shared" si="1116"/>
        <v>0</v>
      </c>
      <c r="AG690">
        <f t="shared" si="1116"/>
        <v>0</v>
      </c>
      <c r="AH690">
        <f t="shared" si="1116"/>
        <v>0</v>
      </c>
      <c r="AJ690">
        <f t="shared" ref="AJ690:AU690" si="1117">IF(E690=4.5,1,0)</f>
        <v>0</v>
      </c>
      <c r="AK690">
        <f t="shared" si="1117"/>
        <v>0</v>
      </c>
      <c r="AL690">
        <f t="shared" si="1117"/>
        <v>0</v>
      </c>
      <c r="AM690">
        <f t="shared" si="1117"/>
        <v>0</v>
      </c>
      <c r="AN690">
        <f t="shared" si="1117"/>
        <v>0</v>
      </c>
      <c r="AO690">
        <f t="shared" si="1117"/>
        <v>0</v>
      </c>
      <c r="AP690">
        <f t="shared" si="1117"/>
        <v>0</v>
      </c>
      <c r="AQ690">
        <f t="shared" si="1117"/>
        <v>0</v>
      </c>
      <c r="AR690">
        <f t="shared" si="1117"/>
        <v>0</v>
      </c>
      <c r="AS690">
        <f t="shared" si="1117"/>
        <v>0</v>
      </c>
      <c r="AT690">
        <f t="shared" si="1117"/>
        <v>0</v>
      </c>
      <c r="AU690">
        <f t="shared" si="1117"/>
        <v>0</v>
      </c>
      <c r="BK690" s="340" t="str">
        <f>IF(ISNA(HLOOKUP(MAX($AY691:$BJ691),$AY691:$BJ692,2,FALSE)),"",IF(R691&gt;0,IF(COUNTIF($AY691:$BJ691,MAX($AY691:$BJ691))&gt;1,HLOOKUP(MAX($AY691:$BJ691),$AY691:$BJ692,2),HLOOKUP(MAX($AY691:$BJ691),$AY691:$BJ692,2,FALSE)),""))</f>
        <v/>
      </c>
      <c r="BL690" s="34">
        <f>IF(E692="",0,IF($Q692=E692,IF(COUNTIF(E692:$P692,E692)&gt;$R691,E690,$Q690),E690))</f>
        <v>0</v>
      </c>
      <c r="BM690" s="34">
        <f>IF(F692="",0,IF($Q692=F692,IF(COUNTIF(F692:$P692,F692)&gt;$R691,F690,$Q690),F690))</f>
        <v>0</v>
      </c>
      <c r="BN690" s="34">
        <f>IF(G692="",0,IF($Q692=G692,IF(COUNTIF(G692:$P692,G692)&gt;$R691,G690,$Q690),G690))</f>
        <v>0</v>
      </c>
      <c r="BO690" s="34">
        <f>IF(H692="",0,IF($Q692=H692,IF(COUNTIF(H692:$P692,H692)&gt;$R691,H690,$Q690),H690))</f>
        <v>0</v>
      </c>
      <c r="BP690" s="34">
        <f>IF(I692="",0,IF($Q692=I692,IF(COUNTIF(I692:$P692,I692)&gt;$R691,I690,$Q690),I690))</f>
        <v>0</v>
      </c>
      <c r="BQ690" s="34">
        <f>IF(J692="",0,IF($Q692=J692,IF(COUNTIF(J692:$P692,J692)&gt;$R691,J690,$Q690),J690))</f>
        <v>0</v>
      </c>
      <c r="BR690" s="34">
        <f>IF(K692="",0,IF($Q692=K692,IF(COUNTIF(K692:$P692,K692)&gt;$R691,K690,$Q690),K690))</f>
        <v>0</v>
      </c>
      <c r="BS690" s="34">
        <f>IF(L692="",0,IF($Q692=L692,IF(COUNTIF(L692:$P692,L692)&gt;$R691,L690,$Q690),L690))</f>
        <v>0</v>
      </c>
      <c r="BT690" s="34">
        <f>IF(M692="",0,IF($Q692=M692,IF(COUNTIF(M692:$P692,M692)&gt;$R691,M690,$Q690),M690))</f>
        <v>0</v>
      </c>
      <c r="BU690" s="34">
        <f>IF(N692="",0,IF($Q692=N692,IF(COUNTIF(N692:$P692,N692)&gt;$R691,N690,$Q690),N690))</f>
        <v>0</v>
      </c>
      <c r="BV690" s="34">
        <f>IF(O692="",0,IF($Q692=O692,IF(COUNTIF(O692:$P692,O692)&gt;$R691,O690,$Q690),O690))</f>
        <v>0</v>
      </c>
      <c r="BW690" s="34">
        <f>IF(P692="",0,IF($Q692=P692,IF(COUNTIF(P692:$P692,P692)&gt;$R691,P690,$Q690),P690))</f>
        <v>0</v>
      </c>
      <c r="BX690">
        <f>IF(P690="",IF(O690="",IF(N690="",IF(M690="",IF(L690="",IF(K690="",IF(J690="",IF(I690="",H690,I690),J690),K690),L690),M690),N690),O690),P690)</f>
        <v>0</v>
      </c>
    </row>
    <row r="691" spans="1:76" ht="12.75" customHeight="1" x14ac:dyDescent="0.2">
      <c r="A691" s="348"/>
      <c r="B691" s="351"/>
      <c r="C691" s="345"/>
      <c r="D691" s="176" t="s">
        <v>42</v>
      </c>
      <c r="E691" s="252"/>
      <c r="F691" s="252"/>
      <c r="G691" s="252"/>
      <c r="H691" s="252"/>
      <c r="I691" s="252"/>
      <c r="J691" s="252"/>
      <c r="K691" s="252"/>
      <c r="L691" s="252"/>
      <c r="M691" s="175"/>
      <c r="N691" s="175"/>
      <c r="O691" s="175"/>
      <c r="P691" s="175"/>
      <c r="Q691" s="183"/>
      <c r="R691" s="35">
        <f>IF(R690&lt;15,0,IF(R690&lt;30,1,IF(R690&lt;45,2,3)))</f>
        <v>0</v>
      </c>
      <c r="S691" s="342"/>
      <c r="AY691" t="str">
        <f t="shared" ref="AY691:BJ691" si="1118">IF(AY692="","",COUNTIF($E692:$P692,AY692))</f>
        <v/>
      </c>
      <c r="AZ691" t="str">
        <f t="shared" si="1118"/>
        <v/>
      </c>
      <c r="BA691" t="str">
        <f t="shared" si="1118"/>
        <v/>
      </c>
      <c r="BB691" t="str">
        <f t="shared" si="1118"/>
        <v/>
      </c>
      <c r="BC691" t="str">
        <f t="shared" si="1118"/>
        <v/>
      </c>
      <c r="BD691" t="str">
        <f t="shared" si="1118"/>
        <v/>
      </c>
      <c r="BE691" t="str">
        <f t="shared" si="1118"/>
        <v/>
      </c>
      <c r="BF691" t="str">
        <f t="shared" si="1118"/>
        <v/>
      </c>
      <c r="BG691" t="str">
        <f t="shared" si="1118"/>
        <v/>
      </c>
      <c r="BH691" t="str">
        <f t="shared" si="1118"/>
        <v/>
      </c>
      <c r="BI691" t="str">
        <f t="shared" si="1118"/>
        <v/>
      </c>
      <c r="BJ691" t="str">
        <f t="shared" si="1118"/>
        <v/>
      </c>
      <c r="BK691" s="340"/>
      <c r="BL691" s="34">
        <f>IF($Q692=E692,IF(COUNTIF(E692:$P692,E692)&gt;$R691,E691,$Q691),E691)</f>
        <v>0</v>
      </c>
      <c r="BM691" s="34">
        <f>IF($Q692=F692,IF(COUNTIF(F692:$P692,F692)&gt;$R691,F691,$Q691),F691)</f>
        <v>0</v>
      </c>
      <c r="BN691" s="34">
        <f>IF($Q692=G692,IF(COUNTIF(G692:$P692,G692)&gt;$R691,G691,$Q691),G691)</f>
        <v>0</v>
      </c>
      <c r="BO691" s="34">
        <f>IF($Q692=H692,IF(COUNTIF(H692:$P692,H692)&gt;$R691,H691,$Q691),H691)</f>
        <v>0</v>
      </c>
      <c r="BP691" s="34">
        <f>IF($Q692=I692,IF(COUNTIF(I692:$P692,I692)&gt;$R691,I691,$Q691),I691)</f>
        <v>0</v>
      </c>
      <c r="BQ691" s="34">
        <f>IF($Q692=J692,IF(COUNTIF(J692:$P692,J692)&gt;$R691,J691,$Q691),J691)</f>
        <v>0</v>
      </c>
      <c r="BR691" s="34">
        <f>IF($Q692=K692,IF(COUNTIF(K692:$P692,K692)&gt;$R691,K691,$Q691),K691)</f>
        <v>0</v>
      </c>
      <c r="BS691" s="34">
        <f>IF($Q692=L692,IF(COUNTIF(L692:$P692,L692)&gt;$R691,L691,$Q691),L691)</f>
        <v>0</v>
      </c>
      <c r="BT691" s="34">
        <f>IF($Q692=M692,IF(COUNTIF(M692:$P692,M692)&gt;$R691,M691,$Q691),M691)</f>
        <v>0</v>
      </c>
      <c r="BU691" s="34">
        <f>IF($Q692=N692,IF(COUNTIF(N692:$P692,N692)&gt;$R691,N691,$Q691),N691)</f>
        <v>0</v>
      </c>
      <c r="BV691" s="34">
        <f>IF($Q692=O692,IF(COUNTIF(O692:$P692,O692)&gt;$R691,O691,$Q691),O691)</f>
        <v>0</v>
      </c>
      <c r="BW691" s="34">
        <f>IF($Q692=P692,IF(COUNTIF(P692:$P692,P692)&gt;$R691,P691,$Q691),P691)</f>
        <v>0</v>
      </c>
      <c r="BX691" t="str">
        <f>IF(BX690="",IF(G690="",IF(F690="",E690,F690),G690),"")</f>
        <v/>
      </c>
    </row>
    <row r="692" spans="1:76" ht="12.75" customHeight="1" x14ac:dyDescent="0.2">
      <c r="A692" s="349"/>
      <c r="B692" s="352"/>
      <c r="C692" s="346"/>
      <c r="D692" s="177" t="s">
        <v>44</v>
      </c>
      <c r="E692" s="252" t="str">
        <f t="shared" ref="E692:P692" si="1119">IF(E690&gt;0,1,"")</f>
        <v/>
      </c>
      <c r="F692" s="252" t="str">
        <f t="shared" si="1119"/>
        <v/>
      </c>
      <c r="G692" s="252" t="str">
        <f t="shared" si="1119"/>
        <v/>
      </c>
      <c r="H692" s="252" t="str">
        <f t="shared" si="1119"/>
        <v/>
      </c>
      <c r="I692" s="252" t="str">
        <f t="shared" si="1119"/>
        <v/>
      </c>
      <c r="J692" s="252" t="str">
        <f t="shared" si="1119"/>
        <v/>
      </c>
      <c r="K692" s="252" t="str">
        <f t="shared" si="1119"/>
        <v/>
      </c>
      <c r="L692" s="252" t="str">
        <f t="shared" si="1119"/>
        <v/>
      </c>
      <c r="M692" s="175" t="str">
        <f t="shared" si="1119"/>
        <v/>
      </c>
      <c r="N692" s="175" t="str">
        <f t="shared" si="1119"/>
        <v/>
      </c>
      <c r="O692" s="175" t="str">
        <f t="shared" si="1119"/>
        <v/>
      </c>
      <c r="P692" s="175" t="str">
        <f t="shared" si="1119"/>
        <v/>
      </c>
      <c r="Q692" s="184" t="str">
        <f>IF(BK690="","",BK690)</f>
        <v/>
      </c>
      <c r="R692" s="38" t="str">
        <f>IF(BK690="","",BK690)</f>
        <v/>
      </c>
      <c r="S692" s="343"/>
      <c r="AY692" t="str">
        <f>IF(E692="","",E692)</f>
        <v/>
      </c>
      <c r="AZ692" t="str">
        <f>IF(OR(E692=F692,COUNTIF($AY692:AY692,F692)&gt;0),"",F692)</f>
        <v/>
      </c>
      <c r="BA692" t="str">
        <f>IF(OR(F692=G692,COUNTIF($AY692:AZ692,G692)&gt;0),"",G692)</f>
        <v/>
      </c>
      <c r="BB692" t="str">
        <f>IF(OR(G692=H692,COUNTIF($AY692:BA692,H692)&gt;0),"",H692)</f>
        <v/>
      </c>
      <c r="BC692" t="str">
        <f>IF(OR(H692=I692,COUNTIF($AY692:BB692,I692)&gt;0),"",I692)</f>
        <v/>
      </c>
      <c r="BD692" t="str">
        <f>IF(OR(I692=J692,COUNTIF($AY692:BC692,J692)&gt;0),"",J692)</f>
        <v/>
      </c>
      <c r="BE692" t="str">
        <f>IF(OR(J692=K692,COUNTIF($AY692:BD692,K692)&gt;0),"",K692)</f>
        <v/>
      </c>
      <c r="BF692" t="str">
        <f>IF(OR(K692=L692,COUNTIF($AY692:BE692,L692)&gt;0),"",L692)</f>
        <v/>
      </c>
      <c r="BG692" t="str">
        <f>IF(OR(L692=M692,COUNTIF($AY692:BF692,M692)&gt;0),"",M692)</f>
        <v/>
      </c>
      <c r="BH692" t="str">
        <f>IF(OR(M692=N692,COUNTIF($AY692:BG692,N692)&gt;0),"",N692)</f>
        <v/>
      </c>
      <c r="BI692" t="str">
        <f>IF(OR(N692=O692,COUNTIF($AY692:BH692,O692)&gt;0),"",O692)</f>
        <v/>
      </c>
      <c r="BJ692" t="str">
        <f>IF(OR(O692=P692,COUNTIF($AY692:BI692,P692)&gt;0),"",P692)</f>
        <v/>
      </c>
      <c r="BK692" s="340"/>
      <c r="BL692" s="34" t="str">
        <f>IF($Q692=E692,IF(COUNTIF(E692:$P692,E692)&gt;$R691,E692,$Q692),E692)</f>
        <v/>
      </c>
      <c r="BM692" s="34" t="str">
        <f>IF($Q692=F692,IF(COUNTIF(F692:$P692,F692)&gt;$R691,F692,$Q692),F692)</f>
        <v/>
      </c>
      <c r="BN692" s="34" t="str">
        <f>IF($Q692=G692,IF(COUNTIF(G692:$P692,G692)&gt;$R691,G692,$Q692),G692)</f>
        <v/>
      </c>
      <c r="BO692" s="34" t="str">
        <f>IF($Q692=H692,IF(COUNTIF(H692:$P692,H692)&gt;$R691,H692,$Q692),H692)</f>
        <v/>
      </c>
      <c r="BP692" s="34" t="str">
        <f>IF($Q692=I692,IF(COUNTIF(I692:$P692,I692)&gt;$R691,I692,$Q692),I692)</f>
        <v/>
      </c>
      <c r="BQ692" s="34" t="str">
        <f>IF($Q692=J692,IF(COUNTIF(J692:$P692,J692)&gt;$R691,J692,$Q692),J692)</f>
        <v/>
      </c>
      <c r="BR692" s="34" t="str">
        <f>IF($Q692=K692,IF(COUNTIF(K692:$P692,K692)&gt;$R691,K692,$Q692),K692)</f>
        <v/>
      </c>
      <c r="BS692" s="34" t="str">
        <f>IF($Q692=L692,IF(COUNTIF(L692:$P692,L692)&gt;$R691,L692,$Q692),L692)</f>
        <v/>
      </c>
      <c r="BT692" s="34" t="str">
        <f>IF($Q692=M692,IF(COUNTIF(M692:$P692,M692)&gt;$R691,M692,$Q692),M692)</f>
        <v/>
      </c>
      <c r="BU692" s="34" t="str">
        <f>IF($Q692=N692,IF(COUNTIF(N692:$P692,N692)&gt;$R691,N692,$Q692),N692)</f>
        <v/>
      </c>
      <c r="BV692" s="34" t="str">
        <f>IF($Q692=O692,IF(COUNTIF(O692:$P692,O692)&gt;$R691,O692,$Q692),O692)</f>
        <v/>
      </c>
      <c r="BW692" s="34" t="str">
        <f>IF($Q692=P692,IF(COUNTIF(P692:$P692,P692)&gt;$R691,P692,$Q692),P692)</f>
        <v/>
      </c>
      <c r="BX692" t="str">
        <f>IF(BX690&gt;0,BX690,BX691)</f>
        <v/>
      </c>
    </row>
    <row r="693" spans="1:76" ht="12.75" customHeight="1" x14ac:dyDescent="0.2">
      <c r="A693" s="347">
        <v>231</v>
      </c>
      <c r="B693" s="350"/>
      <c r="C693" s="344"/>
      <c r="D693" s="176" t="s">
        <v>38</v>
      </c>
      <c r="E693" s="252"/>
      <c r="F693" s="252"/>
      <c r="G693" s="252"/>
      <c r="H693" s="252"/>
      <c r="I693" s="252"/>
      <c r="J693" s="252"/>
      <c r="K693" s="252"/>
      <c r="L693" s="252"/>
      <c r="M693" s="175"/>
      <c r="N693" s="175"/>
      <c r="O693" s="175"/>
      <c r="P693" s="175"/>
      <c r="Q693" s="183" t="str">
        <f>IF(BK693="","",BX695)</f>
        <v/>
      </c>
      <c r="R693" s="172"/>
      <c r="S693" s="341" t="str">
        <f>IF((COUNTBLANK(E693:Q693)+COUNTBLANK(E694:Q694)+COUNTBLANK(E695:Q695))/3=COUNTBLANK(E693:Q693),"","Bitte alle drei Zeilen ausfüllen")</f>
        <v/>
      </c>
      <c r="W693">
        <f t="shared" ref="W693:AH693" si="1120">IF(E693=4.5,E694,0)</f>
        <v>0</v>
      </c>
      <c r="X693">
        <f t="shared" si="1120"/>
        <v>0</v>
      </c>
      <c r="Y693">
        <f t="shared" si="1120"/>
        <v>0</v>
      </c>
      <c r="Z693">
        <f t="shared" si="1120"/>
        <v>0</v>
      </c>
      <c r="AA693">
        <f t="shared" si="1120"/>
        <v>0</v>
      </c>
      <c r="AB693">
        <f t="shared" si="1120"/>
        <v>0</v>
      </c>
      <c r="AC693">
        <f t="shared" si="1120"/>
        <v>0</v>
      </c>
      <c r="AD693">
        <f t="shared" si="1120"/>
        <v>0</v>
      </c>
      <c r="AE693">
        <f t="shared" si="1120"/>
        <v>0</v>
      </c>
      <c r="AF693">
        <f t="shared" si="1120"/>
        <v>0</v>
      </c>
      <c r="AG693">
        <f t="shared" si="1120"/>
        <v>0</v>
      </c>
      <c r="AH693">
        <f t="shared" si="1120"/>
        <v>0</v>
      </c>
      <c r="AJ693">
        <f t="shared" ref="AJ693:AU693" si="1121">IF(E693=4.5,1,0)</f>
        <v>0</v>
      </c>
      <c r="AK693">
        <f t="shared" si="1121"/>
        <v>0</v>
      </c>
      <c r="AL693">
        <f t="shared" si="1121"/>
        <v>0</v>
      </c>
      <c r="AM693">
        <f t="shared" si="1121"/>
        <v>0</v>
      </c>
      <c r="AN693">
        <f t="shared" si="1121"/>
        <v>0</v>
      </c>
      <c r="AO693">
        <f t="shared" si="1121"/>
        <v>0</v>
      </c>
      <c r="AP693">
        <f t="shared" si="1121"/>
        <v>0</v>
      </c>
      <c r="AQ693">
        <f t="shared" si="1121"/>
        <v>0</v>
      </c>
      <c r="AR693">
        <f t="shared" si="1121"/>
        <v>0</v>
      </c>
      <c r="AS693">
        <f t="shared" si="1121"/>
        <v>0</v>
      </c>
      <c r="AT693">
        <f t="shared" si="1121"/>
        <v>0</v>
      </c>
      <c r="AU693">
        <f t="shared" si="1121"/>
        <v>0</v>
      </c>
      <c r="BK693" s="340" t="str">
        <f>IF(ISNA(HLOOKUP(MAX($AY694:$BJ694),$AY694:$BJ695,2,FALSE)),"",IF(R694&gt;0,IF(COUNTIF($AY694:$BJ694,MAX($AY694:$BJ694))&gt;1,HLOOKUP(MAX($AY694:$BJ694),$AY694:$BJ695,2),HLOOKUP(MAX($AY694:$BJ694),$AY694:$BJ695,2,FALSE)),""))</f>
        <v/>
      </c>
      <c r="BL693" s="34">
        <f>IF(E695="",0,IF($Q695=E695,IF(COUNTIF(E695:$P695,E695)&gt;$R694,E693,$Q693),E693))</f>
        <v>0</v>
      </c>
      <c r="BM693" s="34">
        <f>IF(F695="",0,IF($Q695=F695,IF(COUNTIF(F695:$P695,F695)&gt;$R694,F693,$Q693),F693))</f>
        <v>0</v>
      </c>
      <c r="BN693" s="34">
        <f>IF(G695="",0,IF($Q695=G695,IF(COUNTIF(G695:$P695,G695)&gt;$R694,G693,$Q693),G693))</f>
        <v>0</v>
      </c>
      <c r="BO693" s="34">
        <f>IF(H695="",0,IF($Q695=H695,IF(COUNTIF(H695:$P695,H695)&gt;$R694,H693,$Q693),H693))</f>
        <v>0</v>
      </c>
      <c r="BP693" s="34">
        <f>IF(I695="",0,IF($Q695=I695,IF(COUNTIF(I695:$P695,I695)&gt;$R694,I693,$Q693),I693))</f>
        <v>0</v>
      </c>
      <c r="BQ693" s="34">
        <f>IF(J695="",0,IF($Q695=J695,IF(COUNTIF(J695:$P695,J695)&gt;$R694,J693,$Q693),J693))</f>
        <v>0</v>
      </c>
      <c r="BR693" s="34">
        <f>IF(K695="",0,IF($Q695=K695,IF(COUNTIF(K695:$P695,K695)&gt;$R694,K693,$Q693),K693))</f>
        <v>0</v>
      </c>
      <c r="BS693" s="34">
        <f>IF(L695="",0,IF($Q695=L695,IF(COUNTIF(L695:$P695,L695)&gt;$R694,L693,$Q693),L693))</f>
        <v>0</v>
      </c>
      <c r="BT693" s="34">
        <f>IF(M695="",0,IF($Q695=M695,IF(COUNTIF(M695:$P695,M695)&gt;$R694,M693,$Q693),M693))</f>
        <v>0</v>
      </c>
      <c r="BU693" s="34">
        <f>IF(N695="",0,IF($Q695=N695,IF(COUNTIF(N695:$P695,N695)&gt;$R694,N693,$Q693),N693))</f>
        <v>0</v>
      </c>
      <c r="BV693" s="34">
        <f>IF(O695="",0,IF($Q695=O695,IF(COUNTIF(O695:$P695,O695)&gt;$R694,O693,$Q693),O693))</f>
        <v>0</v>
      </c>
      <c r="BW693" s="34">
        <f>IF(P695="",0,IF($Q695=P695,IF(COUNTIF(P695:$P695,P695)&gt;$R694,P693,$Q693),P693))</f>
        <v>0</v>
      </c>
      <c r="BX693">
        <f>IF(P693="",IF(O693="",IF(N693="",IF(M693="",IF(L693="",IF(K693="",IF(J693="",IF(I693="",H693,I693),J693),K693),L693),M693),N693),O693),P693)</f>
        <v>0</v>
      </c>
    </row>
    <row r="694" spans="1:76" ht="12.75" customHeight="1" x14ac:dyDescent="0.2">
      <c r="A694" s="348"/>
      <c r="B694" s="351"/>
      <c r="C694" s="345"/>
      <c r="D694" s="176" t="s">
        <v>42</v>
      </c>
      <c r="E694" s="252"/>
      <c r="F694" s="252"/>
      <c r="G694" s="252"/>
      <c r="H694" s="252"/>
      <c r="I694" s="252"/>
      <c r="J694" s="252"/>
      <c r="K694" s="252"/>
      <c r="L694" s="252"/>
      <c r="M694" s="175"/>
      <c r="N694" s="175"/>
      <c r="O694" s="175"/>
      <c r="P694" s="175"/>
      <c r="Q694" s="183"/>
      <c r="R694" s="35">
        <f>IF(R693&lt;15,0,IF(R693&lt;30,1,IF(R693&lt;45,2,3)))</f>
        <v>0</v>
      </c>
      <c r="S694" s="342"/>
      <c r="AY694" t="str">
        <f t="shared" ref="AY694:BJ694" si="1122">IF(AY695="","",COUNTIF($E695:$P695,AY695))</f>
        <v/>
      </c>
      <c r="AZ694" t="str">
        <f t="shared" si="1122"/>
        <v/>
      </c>
      <c r="BA694" t="str">
        <f t="shared" si="1122"/>
        <v/>
      </c>
      <c r="BB694" t="str">
        <f t="shared" si="1122"/>
        <v/>
      </c>
      <c r="BC694" t="str">
        <f t="shared" si="1122"/>
        <v/>
      </c>
      <c r="BD694" t="str">
        <f t="shared" si="1122"/>
        <v/>
      </c>
      <c r="BE694" t="str">
        <f t="shared" si="1122"/>
        <v/>
      </c>
      <c r="BF694" t="str">
        <f t="shared" si="1122"/>
        <v/>
      </c>
      <c r="BG694" t="str">
        <f t="shared" si="1122"/>
        <v/>
      </c>
      <c r="BH694" t="str">
        <f t="shared" si="1122"/>
        <v/>
      </c>
      <c r="BI694" t="str">
        <f t="shared" si="1122"/>
        <v/>
      </c>
      <c r="BJ694" t="str">
        <f t="shared" si="1122"/>
        <v/>
      </c>
      <c r="BK694" s="340"/>
      <c r="BL694" s="34">
        <f>IF($Q695=E695,IF(COUNTIF(E695:$P695,E695)&gt;$R694,E694,$Q694),E694)</f>
        <v>0</v>
      </c>
      <c r="BM694" s="34">
        <f>IF($Q695=F695,IF(COUNTIF(F695:$P695,F695)&gt;$R694,F694,$Q694),F694)</f>
        <v>0</v>
      </c>
      <c r="BN694" s="34">
        <f>IF($Q695=G695,IF(COUNTIF(G695:$P695,G695)&gt;$R694,G694,$Q694),G694)</f>
        <v>0</v>
      </c>
      <c r="BO694" s="34">
        <f>IF($Q695=H695,IF(COUNTIF(H695:$P695,H695)&gt;$R694,H694,$Q694),H694)</f>
        <v>0</v>
      </c>
      <c r="BP694" s="34">
        <f>IF($Q695=I695,IF(COUNTIF(I695:$P695,I695)&gt;$R694,I694,$Q694),I694)</f>
        <v>0</v>
      </c>
      <c r="BQ694" s="34">
        <f>IF($Q695=J695,IF(COUNTIF(J695:$P695,J695)&gt;$R694,J694,$Q694),J694)</f>
        <v>0</v>
      </c>
      <c r="BR694" s="34">
        <f>IF($Q695=K695,IF(COUNTIF(K695:$P695,K695)&gt;$R694,K694,$Q694),K694)</f>
        <v>0</v>
      </c>
      <c r="BS694" s="34">
        <f>IF($Q695=L695,IF(COUNTIF(L695:$P695,L695)&gt;$R694,L694,$Q694),L694)</f>
        <v>0</v>
      </c>
      <c r="BT694" s="34">
        <f>IF($Q695=M695,IF(COUNTIF(M695:$P695,M695)&gt;$R694,M694,$Q694),M694)</f>
        <v>0</v>
      </c>
      <c r="BU694" s="34">
        <f>IF($Q695=N695,IF(COUNTIF(N695:$P695,N695)&gt;$R694,N694,$Q694),N694)</f>
        <v>0</v>
      </c>
      <c r="BV694" s="34">
        <f>IF($Q695=O695,IF(COUNTIF(O695:$P695,O695)&gt;$R694,O694,$Q694),O694)</f>
        <v>0</v>
      </c>
      <c r="BW694" s="34">
        <f>IF($Q695=P695,IF(COUNTIF(P695:$P695,P695)&gt;$R694,P694,$Q694),P694)</f>
        <v>0</v>
      </c>
      <c r="BX694" t="str">
        <f>IF(BX693="",IF(G693="",IF(F693="",E693,F693),G693),"")</f>
        <v/>
      </c>
    </row>
    <row r="695" spans="1:76" ht="12.75" customHeight="1" x14ac:dyDescent="0.2">
      <c r="A695" s="349"/>
      <c r="B695" s="352"/>
      <c r="C695" s="346"/>
      <c r="D695" s="177" t="s">
        <v>44</v>
      </c>
      <c r="E695" s="252" t="str">
        <f t="shared" ref="E695:P695" si="1123">IF(E693&gt;0,1,"")</f>
        <v/>
      </c>
      <c r="F695" s="252" t="str">
        <f t="shared" si="1123"/>
        <v/>
      </c>
      <c r="G695" s="252" t="str">
        <f t="shared" si="1123"/>
        <v/>
      </c>
      <c r="H695" s="252" t="str">
        <f t="shared" si="1123"/>
        <v/>
      </c>
      <c r="I695" s="252" t="str">
        <f t="shared" si="1123"/>
        <v/>
      </c>
      <c r="J695" s="252" t="str">
        <f t="shared" si="1123"/>
        <v/>
      </c>
      <c r="K695" s="252" t="str">
        <f t="shared" si="1123"/>
        <v/>
      </c>
      <c r="L695" s="252" t="str">
        <f t="shared" si="1123"/>
        <v/>
      </c>
      <c r="M695" s="175" t="str">
        <f t="shared" si="1123"/>
        <v/>
      </c>
      <c r="N695" s="175" t="str">
        <f t="shared" si="1123"/>
        <v/>
      </c>
      <c r="O695" s="175" t="str">
        <f t="shared" si="1123"/>
        <v/>
      </c>
      <c r="P695" s="175" t="str">
        <f t="shared" si="1123"/>
        <v/>
      </c>
      <c r="Q695" s="184" t="str">
        <f>IF(BK693="","",BK693)</f>
        <v/>
      </c>
      <c r="R695" s="38" t="str">
        <f>IF(BK693="","",BK693)</f>
        <v/>
      </c>
      <c r="S695" s="343"/>
      <c r="AY695" t="str">
        <f>IF(E695="","",E695)</f>
        <v/>
      </c>
      <c r="AZ695" t="str">
        <f>IF(OR(E695=F695,COUNTIF($AY695:AY695,F695)&gt;0),"",F695)</f>
        <v/>
      </c>
      <c r="BA695" t="str">
        <f>IF(OR(F695=G695,COUNTIF($AY695:AZ695,G695)&gt;0),"",G695)</f>
        <v/>
      </c>
      <c r="BB695" t="str">
        <f>IF(OR(G695=H695,COUNTIF($AY695:BA695,H695)&gt;0),"",H695)</f>
        <v/>
      </c>
      <c r="BC695" t="str">
        <f>IF(OR(H695=I695,COUNTIF($AY695:BB695,I695)&gt;0),"",I695)</f>
        <v/>
      </c>
      <c r="BD695" t="str">
        <f>IF(OR(I695=J695,COUNTIF($AY695:BC695,J695)&gt;0),"",J695)</f>
        <v/>
      </c>
      <c r="BE695" t="str">
        <f>IF(OR(J695=K695,COUNTIF($AY695:BD695,K695)&gt;0),"",K695)</f>
        <v/>
      </c>
      <c r="BF695" t="str">
        <f>IF(OR(K695=L695,COUNTIF($AY695:BE695,L695)&gt;0),"",L695)</f>
        <v/>
      </c>
      <c r="BG695" t="str">
        <f>IF(OR(L695=M695,COUNTIF($AY695:BF695,M695)&gt;0),"",M695)</f>
        <v/>
      </c>
      <c r="BH695" t="str">
        <f>IF(OR(M695=N695,COUNTIF($AY695:BG695,N695)&gt;0),"",N695)</f>
        <v/>
      </c>
      <c r="BI695" t="str">
        <f>IF(OR(N695=O695,COUNTIF($AY695:BH695,O695)&gt;0),"",O695)</f>
        <v/>
      </c>
      <c r="BJ695" t="str">
        <f>IF(OR(O695=P695,COUNTIF($AY695:BI695,P695)&gt;0),"",P695)</f>
        <v/>
      </c>
      <c r="BK695" s="340"/>
      <c r="BL695" s="34" t="str">
        <f>IF($Q695=E695,IF(COUNTIF(E695:$P695,E695)&gt;$R694,E695,$Q695),E695)</f>
        <v/>
      </c>
      <c r="BM695" s="34" t="str">
        <f>IF($Q695=F695,IF(COUNTIF(F695:$P695,F695)&gt;$R694,F695,$Q695),F695)</f>
        <v/>
      </c>
      <c r="BN695" s="34" t="str">
        <f>IF($Q695=G695,IF(COUNTIF(G695:$P695,G695)&gt;$R694,G695,$Q695),G695)</f>
        <v/>
      </c>
      <c r="BO695" s="34" t="str">
        <f>IF($Q695=H695,IF(COUNTIF(H695:$P695,H695)&gt;$R694,H695,$Q695),H695)</f>
        <v/>
      </c>
      <c r="BP695" s="34" t="str">
        <f>IF($Q695=I695,IF(COUNTIF(I695:$P695,I695)&gt;$R694,I695,$Q695),I695)</f>
        <v/>
      </c>
      <c r="BQ695" s="34" t="str">
        <f>IF($Q695=J695,IF(COUNTIF(J695:$P695,J695)&gt;$R694,J695,$Q695),J695)</f>
        <v/>
      </c>
      <c r="BR695" s="34" t="str">
        <f>IF($Q695=K695,IF(COUNTIF(K695:$P695,K695)&gt;$R694,K695,$Q695),K695)</f>
        <v/>
      </c>
      <c r="BS695" s="34" t="str">
        <f>IF($Q695=L695,IF(COUNTIF(L695:$P695,L695)&gt;$R694,L695,$Q695),L695)</f>
        <v/>
      </c>
      <c r="BT695" s="34" t="str">
        <f>IF($Q695=M695,IF(COUNTIF(M695:$P695,M695)&gt;$R694,M695,$Q695),M695)</f>
        <v/>
      </c>
      <c r="BU695" s="34" t="str">
        <f>IF($Q695=N695,IF(COUNTIF(N695:$P695,N695)&gt;$R694,N695,$Q695),N695)</f>
        <v/>
      </c>
      <c r="BV695" s="34" t="str">
        <f>IF($Q695=O695,IF(COUNTIF(O695:$P695,O695)&gt;$R694,O695,$Q695),O695)</f>
        <v/>
      </c>
      <c r="BW695" s="34" t="str">
        <f>IF($Q695=P695,IF(COUNTIF(P695:$P695,P695)&gt;$R694,P695,$Q695),P695)</f>
        <v/>
      </c>
      <c r="BX695" t="str">
        <f>IF(BX693&gt;0,BX693,BX694)</f>
        <v/>
      </c>
    </row>
    <row r="696" spans="1:76" ht="12.75" customHeight="1" x14ac:dyDescent="0.2">
      <c r="A696" s="347">
        <v>232</v>
      </c>
      <c r="B696" s="350"/>
      <c r="C696" s="344"/>
      <c r="D696" s="176" t="s">
        <v>38</v>
      </c>
      <c r="E696" s="252"/>
      <c r="F696" s="252"/>
      <c r="G696" s="252"/>
      <c r="H696" s="252"/>
      <c r="I696" s="252"/>
      <c r="J696" s="252"/>
      <c r="K696" s="252"/>
      <c r="L696" s="252"/>
      <c r="M696" s="175"/>
      <c r="N696" s="175"/>
      <c r="O696" s="175"/>
      <c r="P696" s="175"/>
      <c r="Q696" s="183" t="str">
        <f>IF(BK696="","",BX698)</f>
        <v/>
      </c>
      <c r="R696" s="172"/>
      <c r="S696" s="341" t="str">
        <f>IF((COUNTBLANK(E696:Q696)+COUNTBLANK(E697:Q697)+COUNTBLANK(E698:Q698))/3=COUNTBLANK(E696:Q696),"","Bitte alle drei Zeilen ausfüllen")</f>
        <v/>
      </c>
      <c r="W696">
        <f t="shared" ref="W696:AH696" si="1124">IF(E696=4.5,E697,0)</f>
        <v>0</v>
      </c>
      <c r="X696">
        <f t="shared" si="1124"/>
        <v>0</v>
      </c>
      <c r="Y696">
        <f t="shared" si="1124"/>
        <v>0</v>
      </c>
      <c r="Z696">
        <f t="shared" si="1124"/>
        <v>0</v>
      </c>
      <c r="AA696">
        <f t="shared" si="1124"/>
        <v>0</v>
      </c>
      <c r="AB696">
        <f t="shared" si="1124"/>
        <v>0</v>
      </c>
      <c r="AC696">
        <f t="shared" si="1124"/>
        <v>0</v>
      </c>
      <c r="AD696">
        <f t="shared" si="1124"/>
        <v>0</v>
      </c>
      <c r="AE696">
        <f t="shared" si="1124"/>
        <v>0</v>
      </c>
      <c r="AF696">
        <f t="shared" si="1124"/>
        <v>0</v>
      </c>
      <c r="AG696">
        <f t="shared" si="1124"/>
        <v>0</v>
      </c>
      <c r="AH696">
        <f t="shared" si="1124"/>
        <v>0</v>
      </c>
      <c r="AJ696">
        <f t="shared" ref="AJ696:AU696" si="1125">IF(E696=4.5,1,0)</f>
        <v>0</v>
      </c>
      <c r="AK696">
        <f t="shared" si="1125"/>
        <v>0</v>
      </c>
      <c r="AL696">
        <f t="shared" si="1125"/>
        <v>0</v>
      </c>
      <c r="AM696">
        <f t="shared" si="1125"/>
        <v>0</v>
      </c>
      <c r="AN696">
        <f t="shared" si="1125"/>
        <v>0</v>
      </c>
      <c r="AO696">
        <f t="shared" si="1125"/>
        <v>0</v>
      </c>
      <c r="AP696">
        <f t="shared" si="1125"/>
        <v>0</v>
      </c>
      <c r="AQ696">
        <f t="shared" si="1125"/>
        <v>0</v>
      </c>
      <c r="AR696">
        <f t="shared" si="1125"/>
        <v>0</v>
      </c>
      <c r="AS696">
        <f t="shared" si="1125"/>
        <v>0</v>
      </c>
      <c r="AT696">
        <f t="shared" si="1125"/>
        <v>0</v>
      </c>
      <c r="AU696">
        <f t="shared" si="1125"/>
        <v>0</v>
      </c>
      <c r="BK696" s="340" t="str">
        <f>IF(ISNA(HLOOKUP(MAX($AY697:$BJ697),$AY697:$BJ698,2,FALSE)),"",IF(R697&gt;0,IF(COUNTIF($AY697:$BJ697,MAX($AY697:$BJ697))&gt;1,HLOOKUP(MAX($AY697:$BJ697),$AY697:$BJ698,2),HLOOKUP(MAX($AY697:$BJ697),$AY697:$BJ698,2,FALSE)),""))</f>
        <v/>
      </c>
      <c r="BL696" s="34">
        <f>IF(E698="",0,IF($Q698=E698,IF(COUNTIF(E698:$P698,E698)&gt;$R697,E696,$Q696),E696))</f>
        <v>0</v>
      </c>
      <c r="BM696" s="34">
        <f>IF(F698="",0,IF($Q698=F698,IF(COUNTIF(F698:$P698,F698)&gt;$R697,F696,$Q696),F696))</f>
        <v>0</v>
      </c>
      <c r="BN696" s="34">
        <f>IF(G698="",0,IF($Q698=G698,IF(COUNTIF(G698:$P698,G698)&gt;$R697,G696,$Q696),G696))</f>
        <v>0</v>
      </c>
      <c r="BO696" s="34">
        <f>IF(H698="",0,IF($Q698=H698,IF(COUNTIF(H698:$P698,H698)&gt;$R697,H696,$Q696),H696))</f>
        <v>0</v>
      </c>
      <c r="BP696" s="34">
        <f>IF(I698="",0,IF($Q698=I698,IF(COUNTIF(I698:$P698,I698)&gt;$R697,I696,$Q696),I696))</f>
        <v>0</v>
      </c>
      <c r="BQ696" s="34">
        <f>IF(J698="",0,IF($Q698=J698,IF(COUNTIF(J698:$P698,J698)&gt;$R697,J696,$Q696),J696))</f>
        <v>0</v>
      </c>
      <c r="BR696" s="34">
        <f>IF(K698="",0,IF($Q698=K698,IF(COUNTIF(K698:$P698,K698)&gt;$R697,K696,$Q696),K696))</f>
        <v>0</v>
      </c>
      <c r="BS696" s="34">
        <f>IF(L698="",0,IF($Q698=L698,IF(COUNTIF(L698:$P698,L698)&gt;$R697,L696,$Q696),L696))</f>
        <v>0</v>
      </c>
      <c r="BT696" s="34">
        <f>IF(M698="",0,IF($Q698=M698,IF(COUNTIF(M698:$P698,M698)&gt;$R697,M696,$Q696),M696))</f>
        <v>0</v>
      </c>
      <c r="BU696" s="34">
        <f>IF(N698="",0,IF($Q698=N698,IF(COUNTIF(N698:$P698,N698)&gt;$R697,N696,$Q696),N696))</f>
        <v>0</v>
      </c>
      <c r="BV696" s="34">
        <f>IF(O698="",0,IF($Q698=O698,IF(COUNTIF(O698:$P698,O698)&gt;$R697,O696,$Q696),O696))</f>
        <v>0</v>
      </c>
      <c r="BW696" s="34">
        <f>IF(P698="",0,IF($Q698=P698,IF(COUNTIF(P698:$P698,P698)&gt;$R697,P696,$Q696),P696))</f>
        <v>0</v>
      </c>
      <c r="BX696">
        <f>IF(P696="",IF(O696="",IF(N696="",IF(M696="",IF(L696="",IF(K696="",IF(J696="",IF(I696="",H696,I696),J696),K696),L696),M696),N696),O696),P696)</f>
        <v>0</v>
      </c>
    </row>
    <row r="697" spans="1:76" ht="12.75" customHeight="1" x14ac:dyDescent="0.2">
      <c r="A697" s="348"/>
      <c r="B697" s="351"/>
      <c r="C697" s="345"/>
      <c r="D697" s="176" t="s">
        <v>42</v>
      </c>
      <c r="E697" s="252"/>
      <c r="F697" s="252"/>
      <c r="G697" s="252"/>
      <c r="H697" s="252"/>
      <c r="I697" s="252"/>
      <c r="J697" s="252"/>
      <c r="K697" s="252"/>
      <c r="L697" s="252"/>
      <c r="M697" s="175"/>
      <c r="N697" s="175"/>
      <c r="O697" s="175"/>
      <c r="P697" s="175"/>
      <c r="Q697" s="183"/>
      <c r="R697" s="35">
        <f>IF(R696&lt;15,0,IF(R696&lt;30,1,IF(R696&lt;45,2,3)))</f>
        <v>0</v>
      </c>
      <c r="S697" s="342"/>
      <c r="AY697" t="str">
        <f t="shared" ref="AY697:BJ697" si="1126">IF(AY698="","",COUNTIF($E698:$P698,AY698))</f>
        <v/>
      </c>
      <c r="AZ697" t="str">
        <f t="shared" si="1126"/>
        <v/>
      </c>
      <c r="BA697" t="str">
        <f t="shared" si="1126"/>
        <v/>
      </c>
      <c r="BB697" t="str">
        <f t="shared" si="1126"/>
        <v/>
      </c>
      <c r="BC697" t="str">
        <f t="shared" si="1126"/>
        <v/>
      </c>
      <c r="BD697" t="str">
        <f t="shared" si="1126"/>
        <v/>
      </c>
      <c r="BE697" t="str">
        <f t="shared" si="1126"/>
        <v/>
      </c>
      <c r="BF697" t="str">
        <f t="shared" si="1126"/>
        <v/>
      </c>
      <c r="BG697" t="str">
        <f t="shared" si="1126"/>
        <v/>
      </c>
      <c r="BH697" t="str">
        <f t="shared" si="1126"/>
        <v/>
      </c>
      <c r="BI697" t="str">
        <f t="shared" si="1126"/>
        <v/>
      </c>
      <c r="BJ697" t="str">
        <f t="shared" si="1126"/>
        <v/>
      </c>
      <c r="BK697" s="340"/>
      <c r="BL697" s="34">
        <f>IF($Q698=E698,IF(COUNTIF(E698:$P698,E698)&gt;$R697,E697,$Q697),E697)</f>
        <v>0</v>
      </c>
      <c r="BM697" s="34">
        <f>IF($Q698=F698,IF(COUNTIF(F698:$P698,F698)&gt;$R697,F697,$Q697),F697)</f>
        <v>0</v>
      </c>
      <c r="BN697" s="34">
        <f>IF($Q698=G698,IF(COUNTIF(G698:$P698,G698)&gt;$R697,G697,$Q697),G697)</f>
        <v>0</v>
      </c>
      <c r="BO697" s="34">
        <f>IF($Q698=H698,IF(COUNTIF(H698:$P698,H698)&gt;$R697,H697,$Q697),H697)</f>
        <v>0</v>
      </c>
      <c r="BP697" s="34">
        <f>IF($Q698=I698,IF(COUNTIF(I698:$P698,I698)&gt;$R697,I697,$Q697),I697)</f>
        <v>0</v>
      </c>
      <c r="BQ697" s="34">
        <f>IF($Q698=J698,IF(COUNTIF(J698:$P698,J698)&gt;$R697,J697,$Q697),J697)</f>
        <v>0</v>
      </c>
      <c r="BR697" s="34">
        <f>IF($Q698=K698,IF(COUNTIF(K698:$P698,K698)&gt;$R697,K697,$Q697),K697)</f>
        <v>0</v>
      </c>
      <c r="BS697" s="34">
        <f>IF($Q698=L698,IF(COUNTIF(L698:$P698,L698)&gt;$R697,L697,$Q697),L697)</f>
        <v>0</v>
      </c>
      <c r="BT697" s="34">
        <f>IF($Q698=M698,IF(COUNTIF(M698:$P698,M698)&gt;$R697,M697,$Q697),M697)</f>
        <v>0</v>
      </c>
      <c r="BU697" s="34">
        <f>IF($Q698=N698,IF(COUNTIF(N698:$P698,N698)&gt;$R697,N697,$Q697),N697)</f>
        <v>0</v>
      </c>
      <c r="BV697" s="34">
        <f>IF($Q698=O698,IF(COUNTIF(O698:$P698,O698)&gt;$R697,O697,$Q697),O697)</f>
        <v>0</v>
      </c>
      <c r="BW697" s="34">
        <f>IF($Q698=P698,IF(COUNTIF(P698:$P698,P698)&gt;$R697,P697,$Q697),P697)</f>
        <v>0</v>
      </c>
      <c r="BX697" t="str">
        <f>IF(BX696="",IF(G696="",IF(F696="",E696,F696),G696),"")</f>
        <v/>
      </c>
    </row>
    <row r="698" spans="1:76" ht="12.75" customHeight="1" x14ac:dyDescent="0.2">
      <c r="A698" s="349"/>
      <c r="B698" s="352"/>
      <c r="C698" s="346"/>
      <c r="D698" s="177" t="s">
        <v>44</v>
      </c>
      <c r="E698" s="252" t="str">
        <f t="shared" ref="E698:P698" si="1127">IF(E696&gt;0,1,"")</f>
        <v/>
      </c>
      <c r="F698" s="252" t="str">
        <f t="shared" si="1127"/>
        <v/>
      </c>
      <c r="G698" s="252" t="str">
        <f t="shared" si="1127"/>
        <v/>
      </c>
      <c r="H698" s="252" t="str">
        <f t="shared" si="1127"/>
        <v/>
      </c>
      <c r="I698" s="252" t="str">
        <f t="shared" si="1127"/>
        <v/>
      </c>
      <c r="J698" s="252" t="str">
        <f t="shared" si="1127"/>
        <v/>
      </c>
      <c r="K698" s="252" t="str">
        <f t="shared" si="1127"/>
        <v/>
      </c>
      <c r="L698" s="252" t="str">
        <f t="shared" si="1127"/>
        <v/>
      </c>
      <c r="M698" s="175" t="str">
        <f t="shared" si="1127"/>
        <v/>
      </c>
      <c r="N698" s="175" t="str">
        <f t="shared" si="1127"/>
        <v/>
      </c>
      <c r="O698" s="175" t="str">
        <f t="shared" si="1127"/>
        <v/>
      </c>
      <c r="P698" s="175" t="str">
        <f t="shared" si="1127"/>
        <v/>
      </c>
      <c r="Q698" s="184" t="str">
        <f>IF(BK696="","",BK696)</f>
        <v/>
      </c>
      <c r="R698" s="38" t="str">
        <f>IF(BK696="","",BK696)</f>
        <v/>
      </c>
      <c r="S698" s="343"/>
      <c r="AY698" t="str">
        <f>IF(E698="","",E698)</f>
        <v/>
      </c>
      <c r="AZ698" t="str">
        <f>IF(OR(E698=F698,COUNTIF($AY698:AY698,F698)&gt;0),"",F698)</f>
        <v/>
      </c>
      <c r="BA698" t="str">
        <f>IF(OR(F698=G698,COUNTIF($AY698:AZ698,G698)&gt;0),"",G698)</f>
        <v/>
      </c>
      <c r="BB698" t="str">
        <f>IF(OR(G698=H698,COUNTIF($AY698:BA698,H698)&gt;0),"",H698)</f>
        <v/>
      </c>
      <c r="BC698" t="str">
        <f>IF(OR(H698=I698,COUNTIF($AY698:BB698,I698)&gt;0),"",I698)</f>
        <v/>
      </c>
      <c r="BD698" t="str">
        <f>IF(OR(I698=J698,COUNTIF($AY698:BC698,J698)&gt;0),"",J698)</f>
        <v/>
      </c>
      <c r="BE698" t="str">
        <f>IF(OR(J698=K698,COUNTIF($AY698:BD698,K698)&gt;0),"",K698)</f>
        <v/>
      </c>
      <c r="BF698" t="str">
        <f>IF(OR(K698=L698,COUNTIF($AY698:BE698,L698)&gt;0),"",L698)</f>
        <v/>
      </c>
      <c r="BG698" t="str">
        <f>IF(OR(L698=M698,COUNTIF($AY698:BF698,M698)&gt;0),"",M698)</f>
        <v/>
      </c>
      <c r="BH698" t="str">
        <f>IF(OR(M698=N698,COUNTIF($AY698:BG698,N698)&gt;0),"",N698)</f>
        <v/>
      </c>
      <c r="BI698" t="str">
        <f>IF(OR(N698=O698,COUNTIF($AY698:BH698,O698)&gt;0),"",O698)</f>
        <v/>
      </c>
      <c r="BJ698" t="str">
        <f>IF(OR(O698=P698,COUNTIF($AY698:BI698,P698)&gt;0),"",P698)</f>
        <v/>
      </c>
      <c r="BK698" s="340"/>
      <c r="BL698" s="34" t="str">
        <f>IF($Q698=E698,IF(COUNTIF(E698:$P698,E698)&gt;$R697,E698,$Q698),E698)</f>
        <v/>
      </c>
      <c r="BM698" s="34" t="str">
        <f>IF($Q698=F698,IF(COUNTIF(F698:$P698,F698)&gt;$R697,F698,$Q698),F698)</f>
        <v/>
      </c>
      <c r="BN698" s="34" t="str">
        <f>IF($Q698=G698,IF(COUNTIF(G698:$P698,G698)&gt;$R697,G698,$Q698),G698)</f>
        <v/>
      </c>
      <c r="BO698" s="34" t="str">
        <f>IF($Q698=H698,IF(COUNTIF(H698:$P698,H698)&gt;$R697,H698,$Q698),H698)</f>
        <v/>
      </c>
      <c r="BP698" s="34" t="str">
        <f>IF($Q698=I698,IF(COUNTIF(I698:$P698,I698)&gt;$R697,I698,$Q698),I698)</f>
        <v/>
      </c>
      <c r="BQ698" s="34" t="str">
        <f>IF($Q698=J698,IF(COUNTIF(J698:$P698,J698)&gt;$R697,J698,$Q698),J698)</f>
        <v/>
      </c>
      <c r="BR698" s="34" t="str">
        <f>IF($Q698=K698,IF(COUNTIF(K698:$P698,K698)&gt;$R697,K698,$Q698),K698)</f>
        <v/>
      </c>
      <c r="BS698" s="34" t="str">
        <f>IF($Q698=L698,IF(COUNTIF(L698:$P698,L698)&gt;$R697,L698,$Q698),L698)</f>
        <v/>
      </c>
      <c r="BT698" s="34" t="str">
        <f>IF($Q698=M698,IF(COUNTIF(M698:$P698,M698)&gt;$R697,M698,$Q698),M698)</f>
        <v/>
      </c>
      <c r="BU698" s="34" t="str">
        <f>IF($Q698=N698,IF(COUNTIF(N698:$P698,N698)&gt;$R697,N698,$Q698),N698)</f>
        <v/>
      </c>
      <c r="BV698" s="34" t="str">
        <f>IF($Q698=O698,IF(COUNTIF(O698:$P698,O698)&gt;$R697,O698,$Q698),O698)</f>
        <v/>
      </c>
      <c r="BW698" s="34" t="str">
        <f>IF($Q698=P698,IF(COUNTIF(P698:$P698,P698)&gt;$R697,P698,$Q698),P698)</f>
        <v/>
      </c>
      <c r="BX698" t="str">
        <f>IF(BX696&gt;0,BX696,BX697)</f>
        <v/>
      </c>
    </row>
    <row r="699" spans="1:76" ht="12.75" customHeight="1" x14ac:dyDescent="0.2">
      <c r="A699" s="347">
        <v>233</v>
      </c>
      <c r="B699" s="350"/>
      <c r="C699" s="344"/>
      <c r="D699" s="176" t="s">
        <v>38</v>
      </c>
      <c r="E699" s="252"/>
      <c r="F699" s="252"/>
      <c r="G699" s="252"/>
      <c r="H699" s="252"/>
      <c r="I699" s="252"/>
      <c r="J699" s="252"/>
      <c r="K699" s="252"/>
      <c r="L699" s="252"/>
      <c r="M699" s="175"/>
      <c r="N699" s="175"/>
      <c r="O699" s="175"/>
      <c r="P699" s="175"/>
      <c r="Q699" s="183" t="str">
        <f>IF(BK699="","",BX701)</f>
        <v/>
      </c>
      <c r="R699" s="172"/>
      <c r="S699" s="341" t="str">
        <f>IF((COUNTBLANK(E699:Q699)+COUNTBLANK(E700:Q700)+COUNTBLANK(E701:Q701))/3=COUNTBLANK(E699:Q699),"","Bitte alle drei Zeilen ausfüllen")</f>
        <v/>
      </c>
      <c r="W699">
        <f t="shared" ref="W699:AH699" si="1128">IF(E699=4.5,E700,0)</f>
        <v>0</v>
      </c>
      <c r="X699">
        <f t="shared" si="1128"/>
        <v>0</v>
      </c>
      <c r="Y699">
        <f t="shared" si="1128"/>
        <v>0</v>
      </c>
      <c r="Z699">
        <f t="shared" si="1128"/>
        <v>0</v>
      </c>
      <c r="AA699">
        <f t="shared" si="1128"/>
        <v>0</v>
      </c>
      <c r="AB699">
        <f t="shared" si="1128"/>
        <v>0</v>
      </c>
      <c r="AC699">
        <f t="shared" si="1128"/>
        <v>0</v>
      </c>
      <c r="AD699">
        <f t="shared" si="1128"/>
        <v>0</v>
      </c>
      <c r="AE699">
        <f t="shared" si="1128"/>
        <v>0</v>
      </c>
      <c r="AF699">
        <f t="shared" si="1128"/>
        <v>0</v>
      </c>
      <c r="AG699">
        <f t="shared" si="1128"/>
        <v>0</v>
      </c>
      <c r="AH699">
        <f t="shared" si="1128"/>
        <v>0</v>
      </c>
      <c r="AJ699">
        <f t="shared" ref="AJ699:AU699" si="1129">IF(E699=4.5,1,0)</f>
        <v>0</v>
      </c>
      <c r="AK699">
        <f t="shared" si="1129"/>
        <v>0</v>
      </c>
      <c r="AL699">
        <f t="shared" si="1129"/>
        <v>0</v>
      </c>
      <c r="AM699">
        <f t="shared" si="1129"/>
        <v>0</v>
      </c>
      <c r="AN699">
        <f t="shared" si="1129"/>
        <v>0</v>
      </c>
      <c r="AO699">
        <f t="shared" si="1129"/>
        <v>0</v>
      </c>
      <c r="AP699">
        <f t="shared" si="1129"/>
        <v>0</v>
      </c>
      <c r="AQ699">
        <f t="shared" si="1129"/>
        <v>0</v>
      </c>
      <c r="AR699">
        <f t="shared" si="1129"/>
        <v>0</v>
      </c>
      <c r="AS699">
        <f t="shared" si="1129"/>
        <v>0</v>
      </c>
      <c r="AT699">
        <f t="shared" si="1129"/>
        <v>0</v>
      </c>
      <c r="AU699">
        <f t="shared" si="1129"/>
        <v>0</v>
      </c>
      <c r="BK699" s="340" t="str">
        <f>IF(ISNA(HLOOKUP(MAX($AY700:$BJ700),$AY700:$BJ701,2,FALSE)),"",IF(R700&gt;0,IF(COUNTIF($AY700:$BJ700,MAX($AY700:$BJ700))&gt;1,HLOOKUP(MAX($AY700:$BJ700),$AY700:$BJ701,2),HLOOKUP(MAX($AY700:$BJ700),$AY700:$BJ701,2,FALSE)),""))</f>
        <v/>
      </c>
      <c r="BL699" s="34">
        <f>IF(E701="",0,IF($Q701=E701,IF(COUNTIF(E701:$P701,E701)&gt;$R700,E699,$Q699),E699))</f>
        <v>0</v>
      </c>
      <c r="BM699" s="34">
        <f>IF(F701="",0,IF($Q701=F701,IF(COUNTIF(F701:$P701,F701)&gt;$R700,F699,$Q699),F699))</f>
        <v>0</v>
      </c>
      <c r="BN699" s="34">
        <f>IF(G701="",0,IF($Q701=G701,IF(COUNTIF(G701:$P701,G701)&gt;$R700,G699,$Q699),G699))</f>
        <v>0</v>
      </c>
      <c r="BO699" s="34">
        <f>IF(H701="",0,IF($Q701=H701,IF(COUNTIF(H701:$P701,H701)&gt;$R700,H699,$Q699),H699))</f>
        <v>0</v>
      </c>
      <c r="BP699" s="34">
        <f>IF(I701="",0,IF($Q701=I701,IF(COUNTIF(I701:$P701,I701)&gt;$R700,I699,$Q699),I699))</f>
        <v>0</v>
      </c>
      <c r="BQ699" s="34">
        <f>IF(J701="",0,IF($Q701=J701,IF(COUNTIF(J701:$P701,J701)&gt;$R700,J699,$Q699),J699))</f>
        <v>0</v>
      </c>
      <c r="BR699" s="34">
        <f>IF(K701="",0,IF($Q701=K701,IF(COUNTIF(K701:$P701,K701)&gt;$R700,K699,$Q699),K699))</f>
        <v>0</v>
      </c>
      <c r="BS699" s="34">
        <f>IF(L701="",0,IF($Q701=L701,IF(COUNTIF(L701:$P701,L701)&gt;$R700,L699,$Q699),L699))</f>
        <v>0</v>
      </c>
      <c r="BT699" s="34">
        <f>IF(M701="",0,IF($Q701=M701,IF(COUNTIF(M701:$P701,M701)&gt;$R700,M699,$Q699),M699))</f>
        <v>0</v>
      </c>
      <c r="BU699" s="34">
        <f>IF(N701="",0,IF($Q701=N701,IF(COUNTIF(N701:$P701,N701)&gt;$R700,N699,$Q699),N699))</f>
        <v>0</v>
      </c>
      <c r="BV699" s="34">
        <f>IF(O701="",0,IF($Q701=O701,IF(COUNTIF(O701:$P701,O701)&gt;$R700,O699,$Q699),O699))</f>
        <v>0</v>
      </c>
      <c r="BW699" s="34">
        <f>IF(P701="",0,IF($Q701=P701,IF(COUNTIF(P701:$P701,P701)&gt;$R700,P699,$Q699),P699))</f>
        <v>0</v>
      </c>
      <c r="BX699">
        <f>IF(P699="",IF(O699="",IF(N699="",IF(M699="",IF(L699="",IF(K699="",IF(J699="",IF(I699="",H699,I699),J699),K699),L699),M699),N699),O699),P699)</f>
        <v>0</v>
      </c>
    </row>
    <row r="700" spans="1:76" ht="12.75" customHeight="1" x14ac:dyDescent="0.2">
      <c r="A700" s="348"/>
      <c r="B700" s="351"/>
      <c r="C700" s="345"/>
      <c r="D700" s="176" t="s">
        <v>42</v>
      </c>
      <c r="E700" s="252"/>
      <c r="F700" s="252"/>
      <c r="G700" s="252"/>
      <c r="H700" s="252"/>
      <c r="I700" s="252"/>
      <c r="J700" s="252"/>
      <c r="K700" s="252"/>
      <c r="L700" s="252"/>
      <c r="M700" s="175"/>
      <c r="N700" s="175"/>
      <c r="O700" s="175"/>
      <c r="P700" s="175"/>
      <c r="Q700" s="183"/>
      <c r="R700" s="35">
        <f>IF(R699&lt;15,0,IF(R699&lt;30,1,IF(R699&lt;45,2,3)))</f>
        <v>0</v>
      </c>
      <c r="S700" s="342"/>
      <c r="AY700" t="str">
        <f t="shared" ref="AY700:BJ700" si="1130">IF(AY701="","",COUNTIF($E701:$P701,AY701))</f>
        <v/>
      </c>
      <c r="AZ700" t="str">
        <f t="shared" si="1130"/>
        <v/>
      </c>
      <c r="BA700" t="str">
        <f t="shared" si="1130"/>
        <v/>
      </c>
      <c r="BB700" t="str">
        <f t="shared" si="1130"/>
        <v/>
      </c>
      <c r="BC700" t="str">
        <f t="shared" si="1130"/>
        <v/>
      </c>
      <c r="BD700" t="str">
        <f t="shared" si="1130"/>
        <v/>
      </c>
      <c r="BE700" t="str">
        <f t="shared" si="1130"/>
        <v/>
      </c>
      <c r="BF700" t="str">
        <f t="shared" si="1130"/>
        <v/>
      </c>
      <c r="BG700" t="str">
        <f t="shared" si="1130"/>
        <v/>
      </c>
      <c r="BH700" t="str">
        <f t="shared" si="1130"/>
        <v/>
      </c>
      <c r="BI700" t="str">
        <f t="shared" si="1130"/>
        <v/>
      </c>
      <c r="BJ700" t="str">
        <f t="shared" si="1130"/>
        <v/>
      </c>
      <c r="BK700" s="340"/>
      <c r="BL700" s="34">
        <f>IF($Q701=E701,IF(COUNTIF(E701:$P701,E701)&gt;$R700,E700,$Q700),E700)</f>
        <v>0</v>
      </c>
      <c r="BM700" s="34">
        <f>IF($Q701=F701,IF(COUNTIF(F701:$P701,F701)&gt;$R700,F700,$Q700),F700)</f>
        <v>0</v>
      </c>
      <c r="BN700" s="34">
        <f>IF($Q701=G701,IF(COUNTIF(G701:$P701,G701)&gt;$R700,G700,$Q700),G700)</f>
        <v>0</v>
      </c>
      <c r="BO700" s="34">
        <f>IF($Q701=H701,IF(COUNTIF(H701:$P701,H701)&gt;$R700,H700,$Q700),H700)</f>
        <v>0</v>
      </c>
      <c r="BP700" s="34">
        <f>IF($Q701=I701,IF(COUNTIF(I701:$P701,I701)&gt;$R700,I700,$Q700),I700)</f>
        <v>0</v>
      </c>
      <c r="BQ700" s="34">
        <f>IF($Q701=J701,IF(COUNTIF(J701:$P701,J701)&gt;$R700,J700,$Q700),J700)</f>
        <v>0</v>
      </c>
      <c r="BR700" s="34">
        <f>IF($Q701=K701,IF(COUNTIF(K701:$P701,K701)&gt;$R700,K700,$Q700),K700)</f>
        <v>0</v>
      </c>
      <c r="BS700" s="34">
        <f>IF($Q701=L701,IF(COUNTIF(L701:$P701,L701)&gt;$R700,L700,$Q700),L700)</f>
        <v>0</v>
      </c>
      <c r="BT700" s="34">
        <f>IF($Q701=M701,IF(COUNTIF(M701:$P701,M701)&gt;$R700,M700,$Q700),M700)</f>
        <v>0</v>
      </c>
      <c r="BU700" s="34">
        <f>IF($Q701=N701,IF(COUNTIF(N701:$P701,N701)&gt;$R700,N700,$Q700),N700)</f>
        <v>0</v>
      </c>
      <c r="BV700" s="34">
        <f>IF($Q701=O701,IF(COUNTIF(O701:$P701,O701)&gt;$R700,O700,$Q700),O700)</f>
        <v>0</v>
      </c>
      <c r="BW700" s="34">
        <f>IF($Q701=P701,IF(COUNTIF(P701:$P701,P701)&gt;$R700,P700,$Q700),P700)</f>
        <v>0</v>
      </c>
      <c r="BX700" t="str">
        <f>IF(BX699="",IF(G699="",IF(F699="",E699,F699),G699),"")</f>
        <v/>
      </c>
    </row>
    <row r="701" spans="1:76" ht="12.75" customHeight="1" x14ac:dyDescent="0.2">
      <c r="A701" s="349"/>
      <c r="B701" s="352"/>
      <c r="C701" s="346"/>
      <c r="D701" s="177" t="s">
        <v>44</v>
      </c>
      <c r="E701" s="252" t="str">
        <f t="shared" ref="E701:P701" si="1131">IF(E699&gt;0,1,"")</f>
        <v/>
      </c>
      <c r="F701" s="252" t="str">
        <f t="shared" si="1131"/>
        <v/>
      </c>
      <c r="G701" s="252" t="str">
        <f t="shared" si="1131"/>
        <v/>
      </c>
      <c r="H701" s="252" t="str">
        <f t="shared" si="1131"/>
        <v/>
      </c>
      <c r="I701" s="252" t="str">
        <f t="shared" si="1131"/>
        <v/>
      </c>
      <c r="J701" s="252" t="str">
        <f t="shared" si="1131"/>
        <v/>
      </c>
      <c r="K701" s="252" t="str">
        <f t="shared" si="1131"/>
        <v/>
      </c>
      <c r="L701" s="252" t="str">
        <f t="shared" si="1131"/>
        <v/>
      </c>
      <c r="M701" s="175" t="str">
        <f t="shared" si="1131"/>
        <v/>
      </c>
      <c r="N701" s="175" t="str">
        <f t="shared" si="1131"/>
        <v/>
      </c>
      <c r="O701" s="175" t="str">
        <f t="shared" si="1131"/>
        <v/>
      </c>
      <c r="P701" s="175" t="str">
        <f t="shared" si="1131"/>
        <v/>
      </c>
      <c r="Q701" s="184" t="str">
        <f>IF(BK699="","",BK699)</f>
        <v/>
      </c>
      <c r="R701" s="38" t="str">
        <f>IF(BK699="","",BK699)</f>
        <v/>
      </c>
      <c r="S701" s="343"/>
      <c r="AY701" t="str">
        <f>IF(E701="","",E701)</f>
        <v/>
      </c>
      <c r="AZ701" t="str">
        <f>IF(OR(E701=F701,COUNTIF($AY701:AY701,F701)&gt;0),"",F701)</f>
        <v/>
      </c>
      <c r="BA701" t="str">
        <f>IF(OR(F701=G701,COUNTIF($AY701:AZ701,G701)&gt;0),"",G701)</f>
        <v/>
      </c>
      <c r="BB701" t="str">
        <f>IF(OR(G701=H701,COUNTIF($AY701:BA701,H701)&gt;0),"",H701)</f>
        <v/>
      </c>
      <c r="BC701" t="str">
        <f>IF(OR(H701=I701,COUNTIF($AY701:BB701,I701)&gt;0),"",I701)</f>
        <v/>
      </c>
      <c r="BD701" t="str">
        <f>IF(OR(I701=J701,COUNTIF($AY701:BC701,J701)&gt;0),"",J701)</f>
        <v/>
      </c>
      <c r="BE701" t="str">
        <f>IF(OR(J701=K701,COUNTIF($AY701:BD701,K701)&gt;0),"",K701)</f>
        <v/>
      </c>
      <c r="BF701" t="str">
        <f>IF(OR(K701=L701,COUNTIF($AY701:BE701,L701)&gt;0),"",L701)</f>
        <v/>
      </c>
      <c r="BG701" t="str">
        <f>IF(OR(L701=M701,COUNTIF($AY701:BF701,M701)&gt;0),"",M701)</f>
        <v/>
      </c>
      <c r="BH701" t="str">
        <f>IF(OR(M701=N701,COUNTIF($AY701:BG701,N701)&gt;0),"",N701)</f>
        <v/>
      </c>
      <c r="BI701" t="str">
        <f>IF(OR(N701=O701,COUNTIF($AY701:BH701,O701)&gt;0),"",O701)</f>
        <v/>
      </c>
      <c r="BJ701" t="str">
        <f>IF(OR(O701=P701,COUNTIF($AY701:BI701,P701)&gt;0),"",P701)</f>
        <v/>
      </c>
      <c r="BK701" s="340"/>
      <c r="BL701" s="34" t="str">
        <f>IF($Q701=E701,IF(COUNTIF(E701:$P701,E701)&gt;$R700,E701,$Q701),E701)</f>
        <v/>
      </c>
      <c r="BM701" s="34" t="str">
        <f>IF($Q701=F701,IF(COUNTIF(F701:$P701,F701)&gt;$R700,F701,$Q701),F701)</f>
        <v/>
      </c>
      <c r="BN701" s="34" t="str">
        <f>IF($Q701=G701,IF(COUNTIF(G701:$P701,G701)&gt;$R700,G701,$Q701),G701)</f>
        <v/>
      </c>
      <c r="BO701" s="34" t="str">
        <f>IF($Q701=H701,IF(COUNTIF(H701:$P701,H701)&gt;$R700,H701,$Q701),H701)</f>
        <v/>
      </c>
      <c r="BP701" s="34" t="str">
        <f>IF($Q701=I701,IF(COUNTIF(I701:$P701,I701)&gt;$R700,I701,$Q701),I701)</f>
        <v/>
      </c>
      <c r="BQ701" s="34" t="str">
        <f>IF($Q701=J701,IF(COUNTIF(J701:$P701,J701)&gt;$R700,J701,$Q701),J701)</f>
        <v/>
      </c>
      <c r="BR701" s="34" t="str">
        <f>IF($Q701=K701,IF(COUNTIF(K701:$P701,K701)&gt;$R700,K701,$Q701),K701)</f>
        <v/>
      </c>
      <c r="BS701" s="34" t="str">
        <f>IF($Q701=L701,IF(COUNTIF(L701:$P701,L701)&gt;$R700,L701,$Q701),L701)</f>
        <v/>
      </c>
      <c r="BT701" s="34" t="str">
        <f>IF($Q701=M701,IF(COUNTIF(M701:$P701,M701)&gt;$R700,M701,$Q701),M701)</f>
        <v/>
      </c>
      <c r="BU701" s="34" t="str">
        <f>IF($Q701=N701,IF(COUNTIF(N701:$P701,N701)&gt;$R700,N701,$Q701),N701)</f>
        <v/>
      </c>
      <c r="BV701" s="34" t="str">
        <f>IF($Q701=O701,IF(COUNTIF(O701:$P701,O701)&gt;$R700,O701,$Q701),O701)</f>
        <v/>
      </c>
      <c r="BW701" s="34" t="str">
        <f>IF($Q701=P701,IF(COUNTIF(P701:$P701,P701)&gt;$R700,P701,$Q701),P701)</f>
        <v/>
      </c>
      <c r="BX701" t="str">
        <f>IF(BX699&gt;0,BX699,BX700)</f>
        <v/>
      </c>
    </row>
    <row r="702" spans="1:76" ht="12.75" customHeight="1" x14ac:dyDescent="0.2">
      <c r="A702" s="347">
        <v>234</v>
      </c>
      <c r="B702" s="350"/>
      <c r="C702" s="344"/>
      <c r="D702" s="176" t="s">
        <v>38</v>
      </c>
      <c r="E702" s="252"/>
      <c r="F702" s="252"/>
      <c r="G702" s="252"/>
      <c r="H702" s="252"/>
      <c r="I702" s="252"/>
      <c r="J702" s="252"/>
      <c r="K702" s="252"/>
      <c r="L702" s="252"/>
      <c r="M702" s="175"/>
      <c r="N702" s="175"/>
      <c r="O702" s="175"/>
      <c r="P702" s="175"/>
      <c r="Q702" s="183" t="str">
        <f>IF(BK702="","",BX704)</f>
        <v/>
      </c>
      <c r="R702" s="172"/>
      <c r="S702" s="341" t="str">
        <f>IF((COUNTBLANK(E702:Q702)+COUNTBLANK(E703:Q703)+COUNTBLANK(E704:Q704))/3=COUNTBLANK(E702:Q702),"","Bitte alle drei Zeilen ausfüllen")</f>
        <v/>
      </c>
      <c r="W702">
        <f t="shared" ref="W702:AH702" si="1132">IF(E702=4.5,E703,0)</f>
        <v>0</v>
      </c>
      <c r="X702">
        <f t="shared" si="1132"/>
        <v>0</v>
      </c>
      <c r="Y702">
        <f t="shared" si="1132"/>
        <v>0</v>
      </c>
      <c r="Z702">
        <f t="shared" si="1132"/>
        <v>0</v>
      </c>
      <c r="AA702">
        <f t="shared" si="1132"/>
        <v>0</v>
      </c>
      <c r="AB702">
        <f t="shared" si="1132"/>
        <v>0</v>
      </c>
      <c r="AC702">
        <f t="shared" si="1132"/>
        <v>0</v>
      </c>
      <c r="AD702">
        <f t="shared" si="1132"/>
        <v>0</v>
      </c>
      <c r="AE702">
        <f t="shared" si="1132"/>
        <v>0</v>
      </c>
      <c r="AF702">
        <f t="shared" si="1132"/>
        <v>0</v>
      </c>
      <c r="AG702">
        <f t="shared" si="1132"/>
        <v>0</v>
      </c>
      <c r="AH702">
        <f t="shared" si="1132"/>
        <v>0</v>
      </c>
      <c r="AJ702">
        <f t="shared" ref="AJ702:AU702" si="1133">IF(E702=4.5,1,0)</f>
        <v>0</v>
      </c>
      <c r="AK702">
        <f t="shared" si="1133"/>
        <v>0</v>
      </c>
      <c r="AL702">
        <f t="shared" si="1133"/>
        <v>0</v>
      </c>
      <c r="AM702">
        <f t="shared" si="1133"/>
        <v>0</v>
      </c>
      <c r="AN702">
        <f t="shared" si="1133"/>
        <v>0</v>
      </c>
      <c r="AO702">
        <f t="shared" si="1133"/>
        <v>0</v>
      </c>
      <c r="AP702">
        <f t="shared" si="1133"/>
        <v>0</v>
      </c>
      <c r="AQ702">
        <f t="shared" si="1133"/>
        <v>0</v>
      </c>
      <c r="AR702">
        <f t="shared" si="1133"/>
        <v>0</v>
      </c>
      <c r="AS702">
        <f t="shared" si="1133"/>
        <v>0</v>
      </c>
      <c r="AT702">
        <f t="shared" si="1133"/>
        <v>0</v>
      </c>
      <c r="AU702">
        <f t="shared" si="1133"/>
        <v>0</v>
      </c>
      <c r="BK702" s="340" t="str">
        <f>IF(ISNA(HLOOKUP(MAX($AY703:$BJ703),$AY703:$BJ704,2,FALSE)),"",IF(R703&gt;0,IF(COUNTIF($AY703:$BJ703,MAX($AY703:$BJ703))&gt;1,HLOOKUP(MAX($AY703:$BJ703),$AY703:$BJ704,2),HLOOKUP(MAX($AY703:$BJ703),$AY703:$BJ704,2,FALSE)),""))</f>
        <v/>
      </c>
      <c r="BL702" s="34">
        <f>IF(E704="",0,IF($Q704=E704,IF(COUNTIF(E704:$P704,E704)&gt;$R703,E702,$Q702),E702))</f>
        <v>0</v>
      </c>
      <c r="BM702" s="34">
        <f>IF(F704="",0,IF($Q704=F704,IF(COUNTIF(F704:$P704,F704)&gt;$R703,F702,$Q702),F702))</f>
        <v>0</v>
      </c>
      <c r="BN702" s="34">
        <f>IF(G704="",0,IF($Q704=G704,IF(COUNTIF(G704:$P704,G704)&gt;$R703,G702,$Q702),G702))</f>
        <v>0</v>
      </c>
      <c r="BO702" s="34">
        <f>IF(H704="",0,IF($Q704=H704,IF(COUNTIF(H704:$P704,H704)&gt;$R703,H702,$Q702),H702))</f>
        <v>0</v>
      </c>
      <c r="BP702" s="34">
        <f>IF(I704="",0,IF($Q704=I704,IF(COUNTIF(I704:$P704,I704)&gt;$R703,I702,$Q702),I702))</f>
        <v>0</v>
      </c>
      <c r="BQ702" s="34">
        <f>IF(J704="",0,IF($Q704=J704,IF(COUNTIF(J704:$P704,J704)&gt;$R703,J702,$Q702),J702))</f>
        <v>0</v>
      </c>
      <c r="BR702" s="34">
        <f>IF(K704="",0,IF($Q704=K704,IF(COUNTIF(K704:$P704,K704)&gt;$R703,K702,$Q702),K702))</f>
        <v>0</v>
      </c>
      <c r="BS702" s="34">
        <f>IF(L704="",0,IF($Q704=L704,IF(COUNTIF(L704:$P704,L704)&gt;$R703,L702,$Q702),L702))</f>
        <v>0</v>
      </c>
      <c r="BT702" s="34">
        <f>IF(M704="",0,IF($Q704=M704,IF(COUNTIF(M704:$P704,M704)&gt;$R703,M702,$Q702),M702))</f>
        <v>0</v>
      </c>
      <c r="BU702" s="34">
        <f>IF(N704="",0,IF($Q704=N704,IF(COUNTIF(N704:$P704,N704)&gt;$R703,N702,$Q702),N702))</f>
        <v>0</v>
      </c>
      <c r="BV702" s="34">
        <f>IF(O704="",0,IF($Q704=O704,IF(COUNTIF(O704:$P704,O704)&gt;$R703,O702,$Q702),O702))</f>
        <v>0</v>
      </c>
      <c r="BW702" s="34">
        <f>IF(P704="",0,IF($Q704=P704,IF(COUNTIF(P704:$P704,P704)&gt;$R703,P702,$Q702),P702))</f>
        <v>0</v>
      </c>
      <c r="BX702">
        <f>IF(P702="",IF(O702="",IF(N702="",IF(M702="",IF(L702="",IF(K702="",IF(J702="",IF(I702="",H702,I702),J702),K702),L702),M702),N702),O702),P702)</f>
        <v>0</v>
      </c>
    </row>
    <row r="703" spans="1:76" ht="12.75" customHeight="1" x14ac:dyDescent="0.2">
      <c r="A703" s="348"/>
      <c r="B703" s="351"/>
      <c r="C703" s="345"/>
      <c r="D703" s="176" t="s">
        <v>42</v>
      </c>
      <c r="E703" s="252"/>
      <c r="F703" s="252"/>
      <c r="G703" s="252"/>
      <c r="H703" s="252"/>
      <c r="I703" s="252"/>
      <c r="J703" s="252"/>
      <c r="K703" s="252"/>
      <c r="L703" s="252"/>
      <c r="M703" s="175"/>
      <c r="N703" s="175"/>
      <c r="O703" s="175"/>
      <c r="P703" s="175"/>
      <c r="Q703" s="183"/>
      <c r="R703" s="35">
        <f>IF(R702&lt;15,0,IF(R702&lt;30,1,IF(R702&lt;45,2,3)))</f>
        <v>0</v>
      </c>
      <c r="S703" s="342"/>
      <c r="AY703" t="str">
        <f t="shared" ref="AY703:BJ703" si="1134">IF(AY704="","",COUNTIF($E704:$P704,AY704))</f>
        <v/>
      </c>
      <c r="AZ703" t="str">
        <f t="shared" si="1134"/>
        <v/>
      </c>
      <c r="BA703" t="str">
        <f t="shared" si="1134"/>
        <v/>
      </c>
      <c r="BB703" t="str">
        <f t="shared" si="1134"/>
        <v/>
      </c>
      <c r="BC703" t="str">
        <f t="shared" si="1134"/>
        <v/>
      </c>
      <c r="BD703" t="str">
        <f t="shared" si="1134"/>
        <v/>
      </c>
      <c r="BE703" t="str">
        <f t="shared" si="1134"/>
        <v/>
      </c>
      <c r="BF703" t="str">
        <f t="shared" si="1134"/>
        <v/>
      </c>
      <c r="BG703" t="str">
        <f t="shared" si="1134"/>
        <v/>
      </c>
      <c r="BH703" t="str">
        <f t="shared" si="1134"/>
        <v/>
      </c>
      <c r="BI703" t="str">
        <f t="shared" si="1134"/>
        <v/>
      </c>
      <c r="BJ703" t="str">
        <f t="shared" si="1134"/>
        <v/>
      </c>
      <c r="BK703" s="340"/>
      <c r="BL703" s="34">
        <f>IF($Q704=E704,IF(COUNTIF(E704:$P704,E704)&gt;$R703,E703,$Q703),E703)</f>
        <v>0</v>
      </c>
      <c r="BM703" s="34">
        <f>IF($Q704=F704,IF(COUNTIF(F704:$P704,F704)&gt;$R703,F703,$Q703),F703)</f>
        <v>0</v>
      </c>
      <c r="BN703" s="34">
        <f>IF($Q704=G704,IF(COUNTIF(G704:$P704,G704)&gt;$R703,G703,$Q703),G703)</f>
        <v>0</v>
      </c>
      <c r="BO703" s="34">
        <f>IF($Q704=H704,IF(COUNTIF(H704:$P704,H704)&gt;$R703,H703,$Q703),H703)</f>
        <v>0</v>
      </c>
      <c r="BP703" s="34">
        <f>IF($Q704=I704,IF(COUNTIF(I704:$P704,I704)&gt;$R703,I703,$Q703),I703)</f>
        <v>0</v>
      </c>
      <c r="BQ703" s="34">
        <f>IF($Q704=J704,IF(COUNTIF(J704:$P704,J704)&gt;$R703,J703,$Q703),J703)</f>
        <v>0</v>
      </c>
      <c r="BR703" s="34">
        <f>IF($Q704=K704,IF(COUNTIF(K704:$P704,K704)&gt;$R703,K703,$Q703),K703)</f>
        <v>0</v>
      </c>
      <c r="BS703" s="34">
        <f>IF($Q704=L704,IF(COUNTIF(L704:$P704,L704)&gt;$R703,L703,$Q703),L703)</f>
        <v>0</v>
      </c>
      <c r="BT703" s="34">
        <f>IF($Q704=M704,IF(COUNTIF(M704:$P704,M704)&gt;$R703,M703,$Q703),M703)</f>
        <v>0</v>
      </c>
      <c r="BU703" s="34">
        <f>IF($Q704=N704,IF(COUNTIF(N704:$P704,N704)&gt;$R703,N703,$Q703),N703)</f>
        <v>0</v>
      </c>
      <c r="BV703" s="34">
        <f>IF($Q704=O704,IF(COUNTIF(O704:$P704,O704)&gt;$R703,O703,$Q703),O703)</f>
        <v>0</v>
      </c>
      <c r="BW703" s="34">
        <f>IF($Q704=P704,IF(COUNTIF(P704:$P704,P704)&gt;$R703,P703,$Q703),P703)</f>
        <v>0</v>
      </c>
      <c r="BX703" t="str">
        <f>IF(BX702="",IF(G702="",IF(F702="",E702,F702),G702),"")</f>
        <v/>
      </c>
    </row>
    <row r="704" spans="1:76" ht="12.75" customHeight="1" x14ac:dyDescent="0.2">
      <c r="A704" s="349"/>
      <c r="B704" s="352"/>
      <c r="C704" s="346"/>
      <c r="D704" s="177" t="s">
        <v>44</v>
      </c>
      <c r="E704" s="252" t="str">
        <f t="shared" ref="E704:P704" si="1135">IF(E702&gt;0,1,"")</f>
        <v/>
      </c>
      <c r="F704" s="252" t="str">
        <f t="shared" si="1135"/>
        <v/>
      </c>
      <c r="G704" s="252" t="str">
        <f t="shared" si="1135"/>
        <v/>
      </c>
      <c r="H704" s="252" t="str">
        <f t="shared" si="1135"/>
        <v/>
      </c>
      <c r="I704" s="252" t="str">
        <f t="shared" si="1135"/>
        <v/>
      </c>
      <c r="J704" s="252" t="str">
        <f t="shared" si="1135"/>
        <v/>
      </c>
      <c r="K704" s="252" t="str">
        <f t="shared" si="1135"/>
        <v/>
      </c>
      <c r="L704" s="252" t="str">
        <f t="shared" si="1135"/>
        <v/>
      </c>
      <c r="M704" s="175" t="str">
        <f t="shared" si="1135"/>
        <v/>
      </c>
      <c r="N704" s="175" t="str">
        <f t="shared" si="1135"/>
        <v/>
      </c>
      <c r="O704" s="175" t="str">
        <f t="shared" si="1135"/>
        <v/>
      </c>
      <c r="P704" s="175" t="str">
        <f t="shared" si="1135"/>
        <v/>
      </c>
      <c r="Q704" s="184" t="str">
        <f>IF(BK702="","",BK702)</f>
        <v/>
      </c>
      <c r="R704" s="38" t="str">
        <f>IF(BK702="","",BK702)</f>
        <v/>
      </c>
      <c r="S704" s="343"/>
      <c r="AY704" t="str">
        <f>IF(E704="","",E704)</f>
        <v/>
      </c>
      <c r="AZ704" t="str">
        <f>IF(OR(E704=F704,COUNTIF($AY704:AY704,F704)&gt;0),"",F704)</f>
        <v/>
      </c>
      <c r="BA704" t="str">
        <f>IF(OR(F704=G704,COUNTIF($AY704:AZ704,G704)&gt;0),"",G704)</f>
        <v/>
      </c>
      <c r="BB704" t="str">
        <f>IF(OR(G704=H704,COUNTIF($AY704:BA704,H704)&gt;0),"",H704)</f>
        <v/>
      </c>
      <c r="BC704" t="str">
        <f>IF(OR(H704=I704,COUNTIF($AY704:BB704,I704)&gt;0),"",I704)</f>
        <v/>
      </c>
      <c r="BD704" t="str">
        <f>IF(OR(I704=J704,COUNTIF($AY704:BC704,J704)&gt;0),"",J704)</f>
        <v/>
      </c>
      <c r="BE704" t="str">
        <f>IF(OR(J704=K704,COUNTIF($AY704:BD704,K704)&gt;0),"",K704)</f>
        <v/>
      </c>
      <c r="BF704" t="str">
        <f>IF(OR(K704=L704,COUNTIF($AY704:BE704,L704)&gt;0),"",L704)</f>
        <v/>
      </c>
      <c r="BG704" t="str">
        <f>IF(OR(L704=M704,COUNTIF($AY704:BF704,M704)&gt;0),"",M704)</f>
        <v/>
      </c>
      <c r="BH704" t="str">
        <f>IF(OR(M704=N704,COUNTIF($AY704:BG704,N704)&gt;0),"",N704)</f>
        <v/>
      </c>
      <c r="BI704" t="str">
        <f>IF(OR(N704=O704,COUNTIF($AY704:BH704,O704)&gt;0),"",O704)</f>
        <v/>
      </c>
      <c r="BJ704" t="str">
        <f>IF(OR(O704=P704,COUNTIF($AY704:BI704,P704)&gt;0),"",P704)</f>
        <v/>
      </c>
      <c r="BK704" s="340"/>
      <c r="BL704" s="34" t="str">
        <f>IF($Q704=E704,IF(COUNTIF(E704:$P704,E704)&gt;$R703,E704,$Q704),E704)</f>
        <v/>
      </c>
      <c r="BM704" s="34" t="str">
        <f>IF($Q704=F704,IF(COUNTIF(F704:$P704,F704)&gt;$R703,F704,$Q704),F704)</f>
        <v/>
      </c>
      <c r="BN704" s="34" t="str">
        <f>IF($Q704=G704,IF(COUNTIF(G704:$P704,G704)&gt;$R703,G704,$Q704),G704)</f>
        <v/>
      </c>
      <c r="BO704" s="34" t="str">
        <f>IF($Q704=H704,IF(COUNTIF(H704:$P704,H704)&gt;$R703,H704,$Q704),H704)</f>
        <v/>
      </c>
      <c r="BP704" s="34" t="str">
        <f>IF($Q704=I704,IF(COUNTIF(I704:$P704,I704)&gt;$R703,I704,$Q704),I704)</f>
        <v/>
      </c>
      <c r="BQ704" s="34" t="str">
        <f>IF($Q704=J704,IF(COUNTIF(J704:$P704,J704)&gt;$R703,J704,$Q704),J704)</f>
        <v/>
      </c>
      <c r="BR704" s="34" t="str">
        <f>IF($Q704=K704,IF(COUNTIF(K704:$P704,K704)&gt;$R703,K704,$Q704),K704)</f>
        <v/>
      </c>
      <c r="BS704" s="34" t="str">
        <f>IF($Q704=L704,IF(COUNTIF(L704:$P704,L704)&gt;$R703,L704,$Q704),L704)</f>
        <v/>
      </c>
      <c r="BT704" s="34" t="str">
        <f>IF($Q704=M704,IF(COUNTIF(M704:$P704,M704)&gt;$R703,M704,$Q704),M704)</f>
        <v/>
      </c>
      <c r="BU704" s="34" t="str">
        <f>IF($Q704=N704,IF(COUNTIF(N704:$P704,N704)&gt;$R703,N704,$Q704),N704)</f>
        <v/>
      </c>
      <c r="BV704" s="34" t="str">
        <f>IF($Q704=O704,IF(COUNTIF(O704:$P704,O704)&gt;$R703,O704,$Q704),O704)</f>
        <v/>
      </c>
      <c r="BW704" s="34" t="str">
        <f>IF($Q704=P704,IF(COUNTIF(P704:$P704,P704)&gt;$R703,P704,$Q704),P704)</f>
        <v/>
      </c>
      <c r="BX704" t="str">
        <f>IF(BX702&gt;0,BX702,BX703)</f>
        <v/>
      </c>
    </row>
    <row r="705" spans="1:76" ht="12.75" customHeight="1" x14ac:dyDescent="0.2">
      <c r="A705" s="347">
        <v>235</v>
      </c>
      <c r="B705" s="350"/>
      <c r="C705" s="344"/>
      <c r="D705" s="176" t="s">
        <v>38</v>
      </c>
      <c r="E705" s="252"/>
      <c r="F705" s="252"/>
      <c r="G705" s="252"/>
      <c r="H705" s="252"/>
      <c r="I705" s="252"/>
      <c r="J705" s="252"/>
      <c r="K705" s="252"/>
      <c r="L705" s="252"/>
      <c r="M705" s="175"/>
      <c r="N705" s="175"/>
      <c r="O705" s="175"/>
      <c r="P705" s="175"/>
      <c r="Q705" s="183" t="str">
        <f>IF(BK705="","",BX707)</f>
        <v/>
      </c>
      <c r="R705" s="172"/>
      <c r="S705" s="341" t="str">
        <f>IF((COUNTBLANK(E705:Q705)+COUNTBLANK(E706:Q706)+COUNTBLANK(E707:Q707))/3=COUNTBLANK(E705:Q705),"","Bitte alle drei Zeilen ausfüllen")</f>
        <v/>
      </c>
      <c r="W705">
        <f t="shared" ref="W705:AH705" si="1136">IF(E705=4.5,E706,0)</f>
        <v>0</v>
      </c>
      <c r="X705">
        <f t="shared" si="1136"/>
        <v>0</v>
      </c>
      <c r="Y705">
        <f t="shared" si="1136"/>
        <v>0</v>
      </c>
      <c r="Z705">
        <f t="shared" si="1136"/>
        <v>0</v>
      </c>
      <c r="AA705">
        <f t="shared" si="1136"/>
        <v>0</v>
      </c>
      <c r="AB705">
        <f t="shared" si="1136"/>
        <v>0</v>
      </c>
      <c r="AC705">
        <f t="shared" si="1136"/>
        <v>0</v>
      </c>
      <c r="AD705">
        <f t="shared" si="1136"/>
        <v>0</v>
      </c>
      <c r="AE705">
        <f t="shared" si="1136"/>
        <v>0</v>
      </c>
      <c r="AF705">
        <f t="shared" si="1136"/>
        <v>0</v>
      </c>
      <c r="AG705">
        <f t="shared" si="1136"/>
        <v>0</v>
      </c>
      <c r="AH705">
        <f t="shared" si="1136"/>
        <v>0</v>
      </c>
      <c r="AJ705">
        <f t="shared" ref="AJ705:AU705" si="1137">IF(E705=4.5,1,0)</f>
        <v>0</v>
      </c>
      <c r="AK705">
        <f t="shared" si="1137"/>
        <v>0</v>
      </c>
      <c r="AL705">
        <f t="shared" si="1137"/>
        <v>0</v>
      </c>
      <c r="AM705">
        <f t="shared" si="1137"/>
        <v>0</v>
      </c>
      <c r="AN705">
        <f t="shared" si="1137"/>
        <v>0</v>
      </c>
      <c r="AO705">
        <f t="shared" si="1137"/>
        <v>0</v>
      </c>
      <c r="AP705">
        <f t="shared" si="1137"/>
        <v>0</v>
      </c>
      <c r="AQ705">
        <f t="shared" si="1137"/>
        <v>0</v>
      </c>
      <c r="AR705">
        <f t="shared" si="1137"/>
        <v>0</v>
      </c>
      <c r="AS705">
        <f t="shared" si="1137"/>
        <v>0</v>
      </c>
      <c r="AT705">
        <f t="shared" si="1137"/>
        <v>0</v>
      </c>
      <c r="AU705">
        <f t="shared" si="1137"/>
        <v>0</v>
      </c>
      <c r="BK705" s="340" t="str">
        <f>IF(ISNA(HLOOKUP(MAX($AY706:$BJ706),$AY706:$BJ707,2,FALSE)),"",IF(R706&gt;0,IF(COUNTIF($AY706:$BJ706,MAX($AY706:$BJ706))&gt;1,HLOOKUP(MAX($AY706:$BJ706),$AY706:$BJ707,2),HLOOKUP(MAX($AY706:$BJ706),$AY706:$BJ707,2,FALSE)),""))</f>
        <v/>
      </c>
      <c r="BL705" s="34">
        <f>IF(E707="",0,IF($Q707=E707,IF(COUNTIF(E707:$P707,E707)&gt;$R706,E705,$Q705),E705))</f>
        <v>0</v>
      </c>
      <c r="BM705" s="34">
        <f>IF(F707="",0,IF($Q707=F707,IF(COUNTIF(F707:$P707,F707)&gt;$R706,F705,$Q705),F705))</f>
        <v>0</v>
      </c>
      <c r="BN705" s="34">
        <f>IF(G707="",0,IF($Q707=G707,IF(COUNTIF(G707:$P707,G707)&gt;$R706,G705,$Q705),G705))</f>
        <v>0</v>
      </c>
      <c r="BO705" s="34">
        <f>IF(H707="",0,IF($Q707=H707,IF(COUNTIF(H707:$P707,H707)&gt;$R706,H705,$Q705),H705))</f>
        <v>0</v>
      </c>
      <c r="BP705" s="34">
        <f>IF(I707="",0,IF($Q707=I707,IF(COUNTIF(I707:$P707,I707)&gt;$R706,I705,$Q705),I705))</f>
        <v>0</v>
      </c>
      <c r="BQ705" s="34">
        <f>IF(J707="",0,IF($Q707=J707,IF(COUNTIF(J707:$P707,J707)&gt;$R706,J705,$Q705),J705))</f>
        <v>0</v>
      </c>
      <c r="BR705" s="34">
        <f>IF(K707="",0,IF($Q707=K707,IF(COUNTIF(K707:$P707,K707)&gt;$R706,K705,$Q705),K705))</f>
        <v>0</v>
      </c>
      <c r="BS705" s="34">
        <f>IF(L707="",0,IF($Q707=L707,IF(COUNTIF(L707:$P707,L707)&gt;$R706,L705,$Q705),L705))</f>
        <v>0</v>
      </c>
      <c r="BT705" s="34">
        <f>IF(M707="",0,IF($Q707=M707,IF(COUNTIF(M707:$P707,M707)&gt;$R706,M705,$Q705),M705))</f>
        <v>0</v>
      </c>
      <c r="BU705" s="34">
        <f>IF(N707="",0,IF($Q707=N707,IF(COUNTIF(N707:$P707,N707)&gt;$R706,N705,$Q705),N705))</f>
        <v>0</v>
      </c>
      <c r="BV705" s="34">
        <f>IF(O707="",0,IF($Q707=O707,IF(COUNTIF(O707:$P707,O707)&gt;$R706,O705,$Q705),O705))</f>
        <v>0</v>
      </c>
      <c r="BW705" s="34">
        <f>IF(P707="",0,IF($Q707=P707,IF(COUNTIF(P707:$P707,P707)&gt;$R706,P705,$Q705),P705))</f>
        <v>0</v>
      </c>
      <c r="BX705">
        <f>IF(P705="",IF(O705="",IF(N705="",IF(M705="",IF(L705="",IF(K705="",IF(J705="",IF(I705="",H705,I705),J705),K705),L705),M705),N705),O705),P705)</f>
        <v>0</v>
      </c>
    </row>
    <row r="706" spans="1:76" ht="12.75" customHeight="1" x14ac:dyDescent="0.2">
      <c r="A706" s="348"/>
      <c r="B706" s="351"/>
      <c r="C706" s="345"/>
      <c r="D706" s="176" t="s">
        <v>42</v>
      </c>
      <c r="E706" s="252"/>
      <c r="F706" s="252"/>
      <c r="G706" s="252"/>
      <c r="H706" s="252"/>
      <c r="I706" s="252"/>
      <c r="J706" s="252"/>
      <c r="K706" s="252"/>
      <c r="L706" s="252"/>
      <c r="M706" s="175"/>
      <c r="N706" s="175"/>
      <c r="O706" s="175"/>
      <c r="P706" s="175"/>
      <c r="Q706" s="183"/>
      <c r="R706" s="35">
        <f>IF(R705&lt;15,0,IF(R705&lt;30,1,IF(R705&lt;45,2,3)))</f>
        <v>0</v>
      </c>
      <c r="S706" s="342"/>
      <c r="AY706" t="str">
        <f t="shared" ref="AY706:BJ706" si="1138">IF(AY707="","",COUNTIF($E707:$P707,AY707))</f>
        <v/>
      </c>
      <c r="AZ706" t="str">
        <f t="shared" si="1138"/>
        <v/>
      </c>
      <c r="BA706" t="str">
        <f t="shared" si="1138"/>
        <v/>
      </c>
      <c r="BB706" t="str">
        <f t="shared" si="1138"/>
        <v/>
      </c>
      <c r="BC706" t="str">
        <f t="shared" si="1138"/>
        <v/>
      </c>
      <c r="BD706" t="str">
        <f t="shared" si="1138"/>
        <v/>
      </c>
      <c r="BE706" t="str">
        <f t="shared" si="1138"/>
        <v/>
      </c>
      <c r="BF706" t="str">
        <f t="shared" si="1138"/>
        <v/>
      </c>
      <c r="BG706" t="str">
        <f t="shared" si="1138"/>
        <v/>
      </c>
      <c r="BH706" t="str">
        <f t="shared" si="1138"/>
        <v/>
      </c>
      <c r="BI706" t="str">
        <f t="shared" si="1138"/>
        <v/>
      </c>
      <c r="BJ706" t="str">
        <f t="shared" si="1138"/>
        <v/>
      </c>
      <c r="BK706" s="340"/>
      <c r="BL706" s="34">
        <f>IF($Q707=E707,IF(COUNTIF(E707:$P707,E707)&gt;$R706,E706,$Q706),E706)</f>
        <v>0</v>
      </c>
      <c r="BM706" s="34">
        <f>IF($Q707=F707,IF(COUNTIF(F707:$P707,F707)&gt;$R706,F706,$Q706),F706)</f>
        <v>0</v>
      </c>
      <c r="BN706" s="34">
        <f>IF($Q707=G707,IF(COUNTIF(G707:$P707,G707)&gt;$R706,G706,$Q706),G706)</f>
        <v>0</v>
      </c>
      <c r="BO706" s="34">
        <f>IF($Q707=H707,IF(COUNTIF(H707:$P707,H707)&gt;$R706,H706,$Q706),H706)</f>
        <v>0</v>
      </c>
      <c r="BP706" s="34">
        <f>IF($Q707=I707,IF(COUNTIF(I707:$P707,I707)&gt;$R706,I706,$Q706),I706)</f>
        <v>0</v>
      </c>
      <c r="BQ706" s="34">
        <f>IF($Q707=J707,IF(COUNTIF(J707:$P707,J707)&gt;$R706,J706,$Q706),J706)</f>
        <v>0</v>
      </c>
      <c r="BR706" s="34">
        <f>IF($Q707=K707,IF(COUNTIF(K707:$P707,K707)&gt;$R706,K706,$Q706),K706)</f>
        <v>0</v>
      </c>
      <c r="BS706" s="34">
        <f>IF($Q707=L707,IF(COUNTIF(L707:$P707,L707)&gt;$R706,L706,$Q706),L706)</f>
        <v>0</v>
      </c>
      <c r="BT706" s="34">
        <f>IF($Q707=M707,IF(COUNTIF(M707:$P707,M707)&gt;$R706,M706,$Q706),M706)</f>
        <v>0</v>
      </c>
      <c r="BU706" s="34">
        <f>IF($Q707=N707,IF(COUNTIF(N707:$P707,N707)&gt;$R706,N706,$Q706),N706)</f>
        <v>0</v>
      </c>
      <c r="BV706" s="34">
        <f>IF($Q707=O707,IF(COUNTIF(O707:$P707,O707)&gt;$R706,O706,$Q706),O706)</f>
        <v>0</v>
      </c>
      <c r="BW706" s="34">
        <f>IF($Q707=P707,IF(COUNTIF(P707:$P707,P707)&gt;$R706,P706,$Q706),P706)</f>
        <v>0</v>
      </c>
      <c r="BX706" t="str">
        <f>IF(BX705="",IF(G705="",IF(F705="",E705,F705),G705),"")</f>
        <v/>
      </c>
    </row>
    <row r="707" spans="1:76" ht="12.75" customHeight="1" x14ac:dyDescent="0.2">
      <c r="A707" s="349"/>
      <c r="B707" s="352"/>
      <c r="C707" s="346"/>
      <c r="D707" s="177" t="s">
        <v>44</v>
      </c>
      <c r="E707" s="252" t="str">
        <f t="shared" ref="E707:P707" si="1139">IF(E705&gt;0,1,"")</f>
        <v/>
      </c>
      <c r="F707" s="252" t="str">
        <f t="shared" si="1139"/>
        <v/>
      </c>
      <c r="G707" s="252" t="str">
        <f t="shared" si="1139"/>
        <v/>
      </c>
      <c r="H707" s="252" t="str">
        <f t="shared" si="1139"/>
        <v/>
      </c>
      <c r="I707" s="252" t="str">
        <f t="shared" si="1139"/>
        <v/>
      </c>
      <c r="J707" s="252" t="str">
        <f t="shared" si="1139"/>
        <v/>
      </c>
      <c r="K707" s="252" t="str">
        <f t="shared" si="1139"/>
        <v/>
      </c>
      <c r="L707" s="252" t="str">
        <f t="shared" si="1139"/>
        <v/>
      </c>
      <c r="M707" s="175" t="str">
        <f t="shared" si="1139"/>
        <v/>
      </c>
      <c r="N707" s="175" t="str">
        <f t="shared" si="1139"/>
        <v/>
      </c>
      <c r="O707" s="175" t="str">
        <f t="shared" si="1139"/>
        <v/>
      </c>
      <c r="P707" s="175" t="str">
        <f t="shared" si="1139"/>
        <v/>
      </c>
      <c r="Q707" s="184" t="str">
        <f>IF(BK705="","",BK705)</f>
        <v/>
      </c>
      <c r="R707" s="38" t="str">
        <f>IF(BK705="","",BK705)</f>
        <v/>
      </c>
      <c r="S707" s="343"/>
      <c r="AY707" t="str">
        <f>IF(E707="","",E707)</f>
        <v/>
      </c>
      <c r="AZ707" t="str">
        <f>IF(OR(E707=F707,COUNTIF($AY707:AY707,F707)&gt;0),"",F707)</f>
        <v/>
      </c>
      <c r="BA707" t="str">
        <f>IF(OR(F707=G707,COUNTIF($AY707:AZ707,G707)&gt;0),"",G707)</f>
        <v/>
      </c>
      <c r="BB707" t="str">
        <f>IF(OR(G707=H707,COUNTIF($AY707:BA707,H707)&gt;0),"",H707)</f>
        <v/>
      </c>
      <c r="BC707" t="str">
        <f>IF(OR(H707=I707,COUNTIF($AY707:BB707,I707)&gt;0),"",I707)</f>
        <v/>
      </c>
      <c r="BD707" t="str">
        <f>IF(OR(I707=J707,COUNTIF($AY707:BC707,J707)&gt;0),"",J707)</f>
        <v/>
      </c>
      <c r="BE707" t="str">
        <f>IF(OR(J707=K707,COUNTIF($AY707:BD707,K707)&gt;0),"",K707)</f>
        <v/>
      </c>
      <c r="BF707" t="str">
        <f>IF(OR(K707=L707,COUNTIF($AY707:BE707,L707)&gt;0),"",L707)</f>
        <v/>
      </c>
      <c r="BG707" t="str">
        <f>IF(OR(L707=M707,COUNTIF($AY707:BF707,M707)&gt;0),"",M707)</f>
        <v/>
      </c>
      <c r="BH707" t="str">
        <f>IF(OR(M707=N707,COUNTIF($AY707:BG707,N707)&gt;0),"",N707)</f>
        <v/>
      </c>
      <c r="BI707" t="str">
        <f>IF(OR(N707=O707,COUNTIF($AY707:BH707,O707)&gt;0),"",O707)</f>
        <v/>
      </c>
      <c r="BJ707" t="str">
        <f>IF(OR(O707=P707,COUNTIF($AY707:BI707,P707)&gt;0),"",P707)</f>
        <v/>
      </c>
      <c r="BK707" s="340"/>
      <c r="BL707" s="34" t="str">
        <f>IF($Q707=E707,IF(COUNTIF(E707:$P707,E707)&gt;$R706,E707,$Q707),E707)</f>
        <v/>
      </c>
      <c r="BM707" s="34" t="str">
        <f>IF($Q707=F707,IF(COUNTIF(F707:$P707,F707)&gt;$R706,F707,$Q707),F707)</f>
        <v/>
      </c>
      <c r="BN707" s="34" t="str">
        <f>IF($Q707=G707,IF(COUNTIF(G707:$P707,G707)&gt;$R706,G707,$Q707),G707)</f>
        <v/>
      </c>
      <c r="BO707" s="34" t="str">
        <f>IF($Q707=H707,IF(COUNTIF(H707:$P707,H707)&gt;$R706,H707,$Q707),H707)</f>
        <v/>
      </c>
      <c r="BP707" s="34" t="str">
        <f>IF($Q707=I707,IF(COUNTIF(I707:$P707,I707)&gt;$R706,I707,$Q707),I707)</f>
        <v/>
      </c>
      <c r="BQ707" s="34" t="str">
        <f>IF($Q707=J707,IF(COUNTIF(J707:$P707,J707)&gt;$R706,J707,$Q707),J707)</f>
        <v/>
      </c>
      <c r="BR707" s="34" t="str">
        <f>IF($Q707=K707,IF(COUNTIF(K707:$P707,K707)&gt;$R706,K707,$Q707),K707)</f>
        <v/>
      </c>
      <c r="BS707" s="34" t="str">
        <f>IF($Q707=L707,IF(COUNTIF(L707:$P707,L707)&gt;$R706,L707,$Q707),L707)</f>
        <v/>
      </c>
      <c r="BT707" s="34" t="str">
        <f>IF($Q707=M707,IF(COUNTIF(M707:$P707,M707)&gt;$R706,M707,$Q707),M707)</f>
        <v/>
      </c>
      <c r="BU707" s="34" t="str">
        <f>IF($Q707=N707,IF(COUNTIF(N707:$P707,N707)&gt;$R706,N707,$Q707),N707)</f>
        <v/>
      </c>
      <c r="BV707" s="34" t="str">
        <f>IF($Q707=O707,IF(COUNTIF(O707:$P707,O707)&gt;$R706,O707,$Q707),O707)</f>
        <v/>
      </c>
      <c r="BW707" s="34" t="str">
        <f>IF($Q707=P707,IF(COUNTIF(P707:$P707,P707)&gt;$R706,P707,$Q707),P707)</f>
        <v/>
      </c>
      <c r="BX707" t="str">
        <f>IF(BX705&gt;0,BX705,BX706)</f>
        <v/>
      </c>
    </row>
    <row r="708" spans="1:76" ht="12.75" customHeight="1" x14ac:dyDescent="0.2">
      <c r="A708" s="347">
        <v>236</v>
      </c>
      <c r="B708" s="350"/>
      <c r="C708" s="344"/>
      <c r="D708" s="176" t="s">
        <v>38</v>
      </c>
      <c r="E708" s="252"/>
      <c r="F708" s="252"/>
      <c r="G708" s="252"/>
      <c r="H708" s="252"/>
      <c r="I708" s="252"/>
      <c r="J708" s="252"/>
      <c r="K708" s="252"/>
      <c r="L708" s="252"/>
      <c r="M708" s="175"/>
      <c r="N708" s="175"/>
      <c r="O708" s="175"/>
      <c r="P708" s="175"/>
      <c r="Q708" s="183" t="str">
        <f>IF(BK708="","",BX710)</f>
        <v/>
      </c>
      <c r="R708" s="172"/>
      <c r="S708" s="341" t="str">
        <f>IF((COUNTBLANK(E708:Q708)+COUNTBLANK(E709:Q709)+COUNTBLANK(E710:Q710))/3=COUNTBLANK(E708:Q708),"","Bitte alle drei Zeilen ausfüllen")</f>
        <v/>
      </c>
      <c r="W708">
        <f t="shared" ref="W708:AH708" si="1140">IF(E708=4.5,E709,0)</f>
        <v>0</v>
      </c>
      <c r="X708">
        <f t="shared" si="1140"/>
        <v>0</v>
      </c>
      <c r="Y708">
        <f t="shared" si="1140"/>
        <v>0</v>
      </c>
      <c r="Z708">
        <f t="shared" si="1140"/>
        <v>0</v>
      </c>
      <c r="AA708">
        <f t="shared" si="1140"/>
        <v>0</v>
      </c>
      <c r="AB708">
        <f t="shared" si="1140"/>
        <v>0</v>
      </c>
      <c r="AC708">
        <f t="shared" si="1140"/>
        <v>0</v>
      </c>
      <c r="AD708">
        <f t="shared" si="1140"/>
        <v>0</v>
      </c>
      <c r="AE708">
        <f t="shared" si="1140"/>
        <v>0</v>
      </c>
      <c r="AF708">
        <f t="shared" si="1140"/>
        <v>0</v>
      </c>
      <c r="AG708">
        <f t="shared" si="1140"/>
        <v>0</v>
      </c>
      <c r="AH708">
        <f t="shared" si="1140"/>
        <v>0</v>
      </c>
      <c r="AJ708">
        <f t="shared" ref="AJ708:AU708" si="1141">IF(E708=4.5,1,0)</f>
        <v>0</v>
      </c>
      <c r="AK708">
        <f t="shared" si="1141"/>
        <v>0</v>
      </c>
      <c r="AL708">
        <f t="shared" si="1141"/>
        <v>0</v>
      </c>
      <c r="AM708">
        <f t="shared" si="1141"/>
        <v>0</v>
      </c>
      <c r="AN708">
        <f t="shared" si="1141"/>
        <v>0</v>
      </c>
      <c r="AO708">
        <f t="shared" si="1141"/>
        <v>0</v>
      </c>
      <c r="AP708">
        <f t="shared" si="1141"/>
        <v>0</v>
      </c>
      <c r="AQ708">
        <f t="shared" si="1141"/>
        <v>0</v>
      </c>
      <c r="AR708">
        <f t="shared" si="1141"/>
        <v>0</v>
      </c>
      <c r="AS708">
        <f t="shared" si="1141"/>
        <v>0</v>
      </c>
      <c r="AT708">
        <f t="shared" si="1141"/>
        <v>0</v>
      </c>
      <c r="AU708">
        <f t="shared" si="1141"/>
        <v>0</v>
      </c>
      <c r="BK708" s="340" t="str">
        <f>IF(ISNA(HLOOKUP(MAX($AY709:$BJ709),$AY709:$BJ710,2,FALSE)),"",IF(R709&gt;0,IF(COUNTIF($AY709:$BJ709,MAX($AY709:$BJ709))&gt;1,HLOOKUP(MAX($AY709:$BJ709),$AY709:$BJ710,2),HLOOKUP(MAX($AY709:$BJ709),$AY709:$BJ710,2,FALSE)),""))</f>
        <v/>
      </c>
      <c r="BL708" s="34">
        <f>IF(E710="",0,IF($Q710=E710,IF(COUNTIF(E710:$P710,E710)&gt;$R709,E708,$Q708),E708))</f>
        <v>0</v>
      </c>
      <c r="BM708" s="34">
        <f>IF(F710="",0,IF($Q710=F710,IF(COUNTIF(F710:$P710,F710)&gt;$R709,F708,$Q708),F708))</f>
        <v>0</v>
      </c>
      <c r="BN708" s="34">
        <f>IF(G710="",0,IF($Q710=G710,IF(COUNTIF(G710:$P710,G710)&gt;$R709,G708,$Q708),G708))</f>
        <v>0</v>
      </c>
      <c r="BO708" s="34">
        <f>IF(H710="",0,IF($Q710=H710,IF(COUNTIF(H710:$P710,H710)&gt;$R709,H708,$Q708),H708))</f>
        <v>0</v>
      </c>
      <c r="BP708" s="34">
        <f>IF(I710="",0,IF($Q710=I710,IF(COUNTIF(I710:$P710,I710)&gt;$R709,I708,$Q708),I708))</f>
        <v>0</v>
      </c>
      <c r="BQ708" s="34">
        <f>IF(J710="",0,IF($Q710=J710,IF(COUNTIF(J710:$P710,J710)&gt;$R709,J708,$Q708),J708))</f>
        <v>0</v>
      </c>
      <c r="BR708" s="34">
        <f>IF(K710="",0,IF($Q710=K710,IF(COUNTIF(K710:$P710,K710)&gt;$R709,K708,$Q708),K708))</f>
        <v>0</v>
      </c>
      <c r="BS708" s="34">
        <f>IF(L710="",0,IF($Q710=L710,IF(COUNTIF(L710:$P710,L710)&gt;$R709,L708,$Q708),L708))</f>
        <v>0</v>
      </c>
      <c r="BT708" s="34">
        <f>IF(M710="",0,IF($Q710=M710,IF(COUNTIF(M710:$P710,M710)&gt;$R709,M708,$Q708),M708))</f>
        <v>0</v>
      </c>
      <c r="BU708" s="34">
        <f>IF(N710="",0,IF($Q710=N710,IF(COUNTIF(N710:$P710,N710)&gt;$R709,N708,$Q708),N708))</f>
        <v>0</v>
      </c>
      <c r="BV708" s="34">
        <f>IF(O710="",0,IF($Q710=O710,IF(COUNTIF(O710:$P710,O710)&gt;$R709,O708,$Q708),O708))</f>
        <v>0</v>
      </c>
      <c r="BW708" s="34">
        <f>IF(P710="",0,IF($Q710=P710,IF(COUNTIF(P710:$P710,P710)&gt;$R709,P708,$Q708),P708))</f>
        <v>0</v>
      </c>
      <c r="BX708">
        <f>IF(P708="",IF(O708="",IF(N708="",IF(M708="",IF(L708="",IF(K708="",IF(J708="",IF(I708="",H708,I708),J708),K708),L708),M708),N708),O708),P708)</f>
        <v>0</v>
      </c>
    </row>
    <row r="709" spans="1:76" ht="12.75" customHeight="1" x14ac:dyDescent="0.2">
      <c r="A709" s="348"/>
      <c r="B709" s="351"/>
      <c r="C709" s="345"/>
      <c r="D709" s="176" t="s">
        <v>42</v>
      </c>
      <c r="E709" s="252"/>
      <c r="F709" s="252"/>
      <c r="G709" s="252"/>
      <c r="H709" s="252"/>
      <c r="I709" s="252"/>
      <c r="J709" s="252"/>
      <c r="K709" s="252"/>
      <c r="L709" s="252"/>
      <c r="M709" s="175"/>
      <c r="N709" s="175"/>
      <c r="O709" s="175"/>
      <c r="P709" s="175"/>
      <c r="Q709" s="183"/>
      <c r="R709" s="35">
        <f>IF(R708&lt;15,0,IF(R708&lt;30,1,IF(R708&lt;45,2,3)))</f>
        <v>0</v>
      </c>
      <c r="S709" s="342"/>
      <c r="AY709" t="str">
        <f t="shared" ref="AY709:BJ709" si="1142">IF(AY710="","",COUNTIF($E710:$P710,AY710))</f>
        <v/>
      </c>
      <c r="AZ709" t="str">
        <f t="shared" si="1142"/>
        <v/>
      </c>
      <c r="BA709" t="str">
        <f t="shared" si="1142"/>
        <v/>
      </c>
      <c r="BB709" t="str">
        <f t="shared" si="1142"/>
        <v/>
      </c>
      <c r="BC709" t="str">
        <f t="shared" si="1142"/>
        <v/>
      </c>
      <c r="BD709" t="str">
        <f t="shared" si="1142"/>
        <v/>
      </c>
      <c r="BE709" t="str">
        <f t="shared" si="1142"/>
        <v/>
      </c>
      <c r="BF709" t="str">
        <f t="shared" si="1142"/>
        <v/>
      </c>
      <c r="BG709" t="str">
        <f t="shared" si="1142"/>
        <v/>
      </c>
      <c r="BH709" t="str">
        <f t="shared" si="1142"/>
        <v/>
      </c>
      <c r="BI709" t="str">
        <f t="shared" si="1142"/>
        <v/>
      </c>
      <c r="BJ709" t="str">
        <f t="shared" si="1142"/>
        <v/>
      </c>
      <c r="BK709" s="340"/>
      <c r="BL709" s="34">
        <f>IF($Q710=E710,IF(COUNTIF(E710:$P710,E710)&gt;$R709,E709,$Q709),E709)</f>
        <v>0</v>
      </c>
      <c r="BM709" s="34">
        <f>IF($Q710=F710,IF(COUNTIF(F710:$P710,F710)&gt;$R709,F709,$Q709),F709)</f>
        <v>0</v>
      </c>
      <c r="BN709" s="34">
        <f>IF($Q710=G710,IF(COUNTIF(G710:$P710,G710)&gt;$R709,G709,$Q709),G709)</f>
        <v>0</v>
      </c>
      <c r="BO709" s="34">
        <f>IF($Q710=H710,IF(COUNTIF(H710:$P710,H710)&gt;$R709,H709,$Q709),H709)</f>
        <v>0</v>
      </c>
      <c r="BP709" s="34">
        <f>IF($Q710=I710,IF(COUNTIF(I710:$P710,I710)&gt;$R709,I709,$Q709),I709)</f>
        <v>0</v>
      </c>
      <c r="BQ709" s="34">
        <f>IF($Q710=J710,IF(COUNTIF(J710:$P710,J710)&gt;$R709,J709,$Q709),J709)</f>
        <v>0</v>
      </c>
      <c r="BR709" s="34">
        <f>IF($Q710=K710,IF(COUNTIF(K710:$P710,K710)&gt;$R709,K709,$Q709),K709)</f>
        <v>0</v>
      </c>
      <c r="BS709" s="34">
        <f>IF($Q710=L710,IF(COUNTIF(L710:$P710,L710)&gt;$R709,L709,$Q709),L709)</f>
        <v>0</v>
      </c>
      <c r="BT709" s="34">
        <f>IF($Q710=M710,IF(COUNTIF(M710:$P710,M710)&gt;$R709,M709,$Q709),M709)</f>
        <v>0</v>
      </c>
      <c r="BU709" s="34">
        <f>IF($Q710=N710,IF(COUNTIF(N710:$P710,N710)&gt;$R709,N709,$Q709),N709)</f>
        <v>0</v>
      </c>
      <c r="BV709" s="34">
        <f>IF($Q710=O710,IF(COUNTIF(O710:$P710,O710)&gt;$R709,O709,$Q709),O709)</f>
        <v>0</v>
      </c>
      <c r="BW709" s="34">
        <f>IF($Q710=P710,IF(COUNTIF(P710:$P710,P710)&gt;$R709,P709,$Q709),P709)</f>
        <v>0</v>
      </c>
      <c r="BX709" t="str">
        <f>IF(BX708="",IF(G708="",IF(F708="",E708,F708),G708),"")</f>
        <v/>
      </c>
    </row>
    <row r="710" spans="1:76" ht="12.75" customHeight="1" x14ac:dyDescent="0.2">
      <c r="A710" s="349"/>
      <c r="B710" s="352"/>
      <c r="C710" s="346"/>
      <c r="D710" s="177" t="s">
        <v>44</v>
      </c>
      <c r="E710" s="252" t="str">
        <f t="shared" ref="E710:P710" si="1143">IF(E708&gt;0,1,"")</f>
        <v/>
      </c>
      <c r="F710" s="252" t="str">
        <f t="shared" si="1143"/>
        <v/>
      </c>
      <c r="G710" s="252" t="str">
        <f t="shared" si="1143"/>
        <v/>
      </c>
      <c r="H710" s="252" t="str">
        <f t="shared" si="1143"/>
        <v/>
      </c>
      <c r="I710" s="252" t="str">
        <f t="shared" si="1143"/>
        <v/>
      </c>
      <c r="J710" s="252" t="str">
        <f t="shared" si="1143"/>
        <v/>
      </c>
      <c r="K710" s="252" t="str">
        <f t="shared" si="1143"/>
        <v/>
      </c>
      <c r="L710" s="252" t="str">
        <f t="shared" si="1143"/>
        <v/>
      </c>
      <c r="M710" s="175" t="str">
        <f t="shared" si="1143"/>
        <v/>
      </c>
      <c r="N710" s="175" t="str">
        <f t="shared" si="1143"/>
        <v/>
      </c>
      <c r="O710" s="175" t="str">
        <f t="shared" si="1143"/>
        <v/>
      </c>
      <c r="P710" s="175" t="str">
        <f t="shared" si="1143"/>
        <v/>
      </c>
      <c r="Q710" s="184" t="str">
        <f>IF(BK708="","",BK708)</f>
        <v/>
      </c>
      <c r="R710" s="38" t="str">
        <f>IF(BK708="","",BK708)</f>
        <v/>
      </c>
      <c r="S710" s="343"/>
      <c r="AY710" t="str">
        <f>IF(E710="","",E710)</f>
        <v/>
      </c>
      <c r="AZ710" t="str">
        <f>IF(OR(E710=F710,COUNTIF($AY710:AY710,F710)&gt;0),"",F710)</f>
        <v/>
      </c>
      <c r="BA710" t="str">
        <f>IF(OR(F710=G710,COUNTIF($AY710:AZ710,G710)&gt;0),"",G710)</f>
        <v/>
      </c>
      <c r="BB710" t="str">
        <f>IF(OR(G710=H710,COUNTIF($AY710:BA710,H710)&gt;0),"",H710)</f>
        <v/>
      </c>
      <c r="BC710" t="str">
        <f>IF(OR(H710=I710,COUNTIF($AY710:BB710,I710)&gt;0),"",I710)</f>
        <v/>
      </c>
      <c r="BD710" t="str">
        <f>IF(OR(I710=J710,COUNTIF($AY710:BC710,J710)&gt;0),"",J710)</f>
        <v/>
      </c>
      <c r="BE710" t="str">
        <f>IF(OR(J710=K710,COUNTIF($AY710:BD710,K710)&gt;0),"",K710)</f>
        <v/>
      </c>
      <c r="BF710" t="str">
        <f>IF(OR(K710=L710,COUNTIF($AY710:BE710,L710)&gt;0),"",L710)</f>
        <v/>
      </c>
      <c r="BG710" t="str">
        <f>IF(OR(L710=M710,COUNTIF($AY710:BF710,M710)&gt;0),"",M710)</f>
        <v/>
      </c>
      <c r="BH710" t="str">
        <f>IF(OR(M710=N710,COUNTIF($AY710:BG710,N710)&gt;0),"",N710)</f>
        <v/>
      </c>
      <c r="BI710" t="str">
        <f>IF(OR(N710=O710,COUNTIF($AY710:BH710,O710)&gt;0),"",O710)</f>
        <v/>
      </c>
      <c r="BJ710" t="str">
        <f>IF(OR(O710=P710,COUNTIF($AY710:BI710,P710)&gt;0),"",P710)</f>
        <v/>
      </c>
      <c r="BK710" s="340"/>
      <c r="BL710" s="34" t="str">
        <f>IF($Q710=E710,IF(COUNTIF(E710:$P710,E710)&gt;$R709,E710,$Q710),E710)</f>
        <v/>
      </c>
      <c r="BM710" s="34" t="str">
        <f>IF($Q710=F710,IF(COUNTIF(F710:$P710,F710)&gt;$R709,F710,$Q710),F710)</f>
        <v/>
      </c>
      <c r="BN710" s="34" t="str">
        <f>IF($Q710=G710,IF(COUNTIF(G710:$P710,G710)&gt;$R709,G710,$Q710),G710)</f>
        <v/>
      </c>
      <c r="BO710" s="34" t="str">
        <f>IF($Q710=H710,IF(COUNTIF(H710:$P710,H710)&gt;$R709,H710,$Q710),H710)</f>
        <v/>
      </c>
      <c r="BP710" s="34" t="str">
        <f>IF($Q710=I710,IF(COUNTIF(I710:$P710,I710)&gt;$R709,I710,$Q710),I710)</f>
        <v/>
      </c>
      <c r="BQ710" s="34" t="str">
        <f>IF($Q710=J710,IF(COUNTIF(J710:$P710,J710)&gt;$R709,J710,$Q710),J710)</f>
        <v/>
      </c>
      <c r="BR710" s="34" t="str">
        <f>IF($Q710=K710,IF(COUNTIF(K710:$P710,K710)&gt;$R709,K710,$Q710),K710)</f>
        <v/>
      </c>
      <c r="BS710" s="34" t="str">
        <f>IF($Q710=L710,IF(COUNTIF(L710:$P710,L710)&gt;$R709,L710,$Q710),L710)</f>
        <v/>
      </c>
      <c r="BT710" s="34" t="str">
        <f>IF($Q710=M710,IF(COUNTIF(M710:$P710,M710)&gt;$R709,M710,$Q710),M710)</f>
        <v/>
      </c>
      <c r="BU710" s="34" t="str">
        <f>IF($Q710=N710,IF(COUNTIF(N710:$P710,N710)&gt;$R709,N710,$Q710),N710)</f>
        <v/>
      </c>
      <c r="BV710" s="34" t="str">
        <f>IF($Q710=O710,IF(COUNTIF(O710:$P710,O710)&gt;$R709,O710,$Q710),O710)</f>
        <v/>
      </c>
      <c r="BW710" s="34" t="str">
        <f>IF($Q710=P710,IF(COUNTIF(P710:$P710,P710)&gt;$R709,P710,$Q710),P710)</f>
        <v/>
      </c>
      <c r="BX710" t="str">
        <f>IF(BX708&gt;0,BX708,BX709)</f>
        <v/>
      </c>
    </row>
    <row r="711" spans="1:76" ht="12.75" customHeight="1" x14ac:dyDescent="0.2">
      <c r="A711" s="347">
        <v>237</v>
      </c>
      <c r="B711" s="350"/>
      <c r="C711" s="344"/>
      <c r="D711" s="176" t="s">
        <v>38</v>
      </c>
      <c r="E711" s="252"/>
      <c r="F711" s="252"/>
      <c r="G711" s="252"/>
      <c r="H711" s="252"/>
      <c r="I711" s="252"/>
      <c r="J711" s="252"/>
      <c r="K711" s="252"/>
      <c r="L711" s="252"/>
      <c r="M711" s="175"/>
      <c r="N711" s="175"/>
      <c r="O711" s="175"/>
      <c r="P711" s="175"/>
      <c r="Q711" s="183" t="str">
        <f>IF(BK711="","",BX713)</f>
        <v/>
      </c>
      <c r="R711" s="172"/>
      <c r="S711" s="341" t="str">
        <f>IF((COUNTBLANK(E711:Q711)+COUNTBLANK(E712:Q712)+COUNTBLANK(E713:Q713))/3=COUNTBLANK(E711:Q711),"","Bitte alle drei Zeilen ausfüllen")</f>
        <v/>
      </c>
      <c r="W711">
        <f t="shared" ref="W711:AH711" si="1144">IF(E711=4.5,E712,0)</f>
        <v>0</v>
      </c>
      <c r="X711">
        <f t="shared" si="1144"/>
        <v>0</v>
      </c>
      <c r="Y711">
        <f t="shared" si="1144"/>
        <v>0</v>
      </c>
      <c r="Z711">
        <f t="shared" si="1144"/>
        <v>0</v>
      </c>
      <c r="AA711">
        <f t="shared" si="1144"/>
        <v>0</v>
      </c>
      <c r="AB711">
        <f t="shared" si="1144"/>
        <v>0</v>
      </c>
      <c r="AC711">
        <f t="shared" si="1144"/>
        <v>0</v>
      </c>
      <c r="AD711">
        <f t="shared" si="1144"/>
        <v>0</v>
      </c>
      <c r="AE711">
        <f t="shared" si="1144"/>
        <v>0</v>
      </c>
      <c r="AF711">
        <f t="shared" si="1144"/>
        <v>0</v>
      </c>
      <c r="AG711">
        <f t="shared" si="1144"/>
        <v>0</v>
      </c>
      <c r="AH711">
        <f t="shared" si="1144"/>
        <v>0</v>
      </c>
      <c r="AJ711">
        <f t="shared" ref="AJ711:AU711" si="1145">IF(E711=4.5,1,0)</f>
        <v>0</v>
      </c>
      <c r="AK711">
        <f t="shared" si="1145"/>
        <v>0</v>
      </c>
      <c r="AL711">
        <f t="shared" si="1145"/>
        <v>0</v>
      </c>
      <c r="AM711">
        <f t="shared" si="1145"/>
        <v>0</v>
      </c>
      <c r="AN711">
        <f t="shared" si="1145"/>
        <v>0</v>
      </c>
      <c r="AO711">
        <f t="shared" si="1145"/>
        <v>0</v>
      </c>
      <c r="AP711">
        <f t="shared" si="1145"/>
        <v>0</v>
      </c>
      <c r="AQ711">
        <f t="shared" si="1145"/>
        <v>0</v>
      </c>
      <c r="AR711">
        <f t="shared" si="1145"/>
        <v>0</v>
      </c>
      <c r="AS711">
        <f t="shared" si="1145"/>
        <v>0</v>
      </c>
      <c r="AT711">
        <f t="shared" si="1145"/>
        <v>0</v>
      </c>
      <c r="AU711">
        <f t="shared" si="1145"/>
        <v>0</v>
      </c>
      <c r="BK711" s="340" t="str">
        <f>IF(ISNA(HLOOKUP(MAX($AY712:$BJ712),$AY712:$BJ713,2,FALSE)),"",IF(R712&gt;0,IF(COUNTIF($AY712:$BJ712,MAX($AY712:$BJ712))&gt;1,HLOOKUP(MAX($AY712:$BJ712),$AY712:$BJ713,2),HLOOKUP(MAX($AY712:$BJ712),$AY712:$BJ713,2,FALSE)),""))</f>
        <v/>
      </c>
      <c r="BL711" s="34">
        <f>IF(E713="",0,IF($Q713=E713,IF(COUNTIF(E713:$P713,E713)&gt;$R712,E711,$Q711),E711))</f>
        <v>0</v>
      </c>
      <c r="BM711" s="34">
        <f>IF(F713="",0,IF($Q713=F713,IF(COUNTIF(F713:$P713,F713)&gt;$R712,F711,$Q711),F711))</f>
        <v>0</v>
      </c>
      <c r="BN711" s="34">
        <f>IF(G713="",0,IF($Q713=G713,IF(COUNTIF(G713:$P713,G713)&gt;$R712,G711,$Q711),G711))</f>
        <v>0</v>
      </c>
      <c r="BO711" s="34">
        <f>IF(H713="",0,IF($Q713=H713,IF(COUNTIF(H713:$P713,H713)&gt;$R712,H711,$Q711),H711))</f>
        <v>0</v>
      </c>
      <c r="BP711" s="34">
        <f>IF(I713="",0,IF($Q713=I713,IF(COUNTIF(I713:$P713,I713)&gt;$R712,I711,$Q711),I711))</f>
        <v>0</v>
      </c>
      <c r="BQ711" s="34">
        <f>IF(J713="",0,IF($Q713=J713,IF(COUNTIF(J713:$P713,J713)&gt;$R712,J711,$Q711),J711))</f>
        <v>0</v>
      </c>
      <c r="BR711" s="34">
        <f>IF(K713="",0,IF($Q713=K713,IF(COUNTIF(K713:$P713,K713)&gt;$R712,K711,$Q711),K711))</f>
        <v>0</v>
      </c>
      <c r="BS711" s="34">
        <f>IF(L713="",0,IF($Q713=L713,IF(COUNTIF(L713:$P713,L713)&gt;$R712,L711,$Q711),L711))</f>
        <v>0</v>
      </c>
      <c r="BT711" s="34">
        <f>IF(M713="",0,IF($Q713=M713,IF(COUNTIF(M713:$P713,M713)&gt;$R712,M711,$Q711),M711))</f>
        <v>0</v>
      </c>
      <c r="BU711" s="34">
        <f>IF(N713="",0,IF($Q713=N713,IF(COUNTIF(N713:$P713,N713)&gt;$R712,N711,$Q711),N711))</f>
        <v>0</v>
      </c>
      <c r="BV711" s="34">
        <f>IF(O713="",0,IF($Q713=O713,IF(COUNTIF(O713:$P713,O713)&gt;$R712,O711,$Q711),O711))</f>
        <v>0</v>
      </c>
      <c r="BW711" s="34">
        <f>IF(P713="",0,IF($Q713=P713,IF(COUNTIF(P713:$P713,P713)&gt;$R712,P711,$Q711),P711))</f>
        <v>0</v>
      </c>
      <c r="BX711">
        <f>IF(P711="",IF(O711="",IF(N711="",IF(M711="",IF(L711="",IF(K711="",IF(J711="",IF(I711="",H711,I711),J711),K711),L711),M711),N711),O711),P711)</f>
        <v>0</v>
      </c>
    </row>
    <row r="712" spans="1:76" ht="12.75" customHeight="1" x14ac:dyDescent="0.2">
      <c r="A712" s="348"/>
      <c r="B712" s="351"/>
      <c r="C712" s="345"/>
      <c r="D712" s="176" t="s">
        <v>42</v>
      </c>
      <c r="E712" s="252"/>
      <c r="F712" s="252"/>
      <c r="G712" s="252"/>
      <c r="H712" s="252"/>
      <c r="I712" s="252"/>
      <c r="J712" s="252"/>
      <c r="K712" s="252"/>
      <c r="L712" s="252"/>
      <c r="M712" s="175"/>
      <c r="N712" s="175"/>
      <c r="O712" s="175"/>
      <c r="P712" s="175"/>
      <c r="Q712" s="183"/>
      <c r="R712" s="35">
        <f>IF(R711&lt;15,0,IF(R711&lt;30,1,IF(R711&lt;45,2,3)))</f>
        <v>0</v>
      </c>
      <c r="S712" s="342"/>
      <c r="AY712" t="str">
        <f t="shared" ref="AY712:BJ712" si="1146">IF(AY713="","",COUNTIF($E713:$P713,AY713))</f>
        <v/>
      </c>
      <c r="AZ712" t="str">
        <f t="shared" si="1146"/>
        <v/>
      </c>
      <c r="BA712" t="str">
        <f t="shared" si="1146"/>
        <v/>
      </c>
      <c r="BB712" t="str">
        <f t="shared" si="1146"/>
        <v/>
      </c>
      <c r="BC712" t="str">
        <f t="shared" si="1146"/>
        <v/>
      </c>
      <c r="BD712" t="str">
        <f t="shared" si="1146"/>
        <v/>
      </c>
      <c r="BE712" t="str">
        <f t="shared" si="1146"/>
        <v/>
      </c>
      <c r="BF712" t="str">
        <f t="shared" si="1146"/>
        <v/>
      </c>
      <c r="BG712" t="str">
        <f t="shared" si="1146"/>
        <v/>
      </c>
      <c r="BH712" t="str">
        <f t="shared" si="1146"/>
        <v/>
      </c>
      <c r="BI712" t="str">
        <f t="shared" si="1146"/>
        <v/>
      </c>
      <c r="BJ712" t="str">
        <f t="shared" si="1146"/>
        <v/>
      </c>
      <c r="BK712" s="340"/>
      <c r="BL712" s="34">
        <f>IF($Q713=E713,IF(COUNTIF(E713:$P713,E713)&gt;$R712,E712,$Q712),E712)</f>
        <v>0</v>
      </c>
      <c r="BM712" s="34">
        <f>IF($Q713=F713,IF(COUNTIF(F713:$P713,F713)&gt;$R712,F712,$Q712),F712)</f>
        <v>0</v>
      </c>
      <c r="BN712" s="34">
        <f>IF($Q713=G713,IF(COUNTIF(G713:$P713,G713)&gt;$R712,G712,$Q712),G712)</f>
        <v>0</v>
      </c>
      <c r="BO712" s="34">
        <f>IF($Q713=H713,IF(COUNTIF(H713:$P713,H713)&gt;$R712,H712,$Q712),H712)</f>
        <v>0</v>
      </c>
      <c r="BP712" s="34">
        <f>IF($Q713=I713,IF(COUNTIF(I713:$P713,I713)&gt;$R712,I712,$Q712),I712)</f>
        <v>0</v>
      </c>
      <c r="BQ712" s="34">
        <f>IF($Q713=J713,IF(COUNTIF(J713:$P713,J713)&gt;$R712,J712,$Q712),J712)</f>
        <v>0</v>
      </c>
      <c r="BR712" s="34">
        <f>IF($Q713=K713,IF(COUNTIF(K713:$P713,K713)&gt;$R712,K712,$Q712),K712)</f>
        <v>0</v>
      </c>
      <c r="BS712" s="34">
        <f>IF($Q713=L713,IF(COUNTIF(L713:$P713,L713)&gt;$R712,L712,$Q712),L712)</f>
        <v>0</v>
      </c>
      <c r="BT712" s="34">
        <f>IF($Q713=M713,IF(COUNTIF(M713:$P713,M713)&gt;$R712,M712,$Q712),M712)</f>
        <v>0</v>
      </c>
      <c r="BU712" s="34">
        <f>IF($Q713=N713,IF(COUNTIF(N713:$P713,N713)&gt;$R712,N712,$Q712),N712)</f>
        <v>0</v>
      </c>
      <c r="BV712" s="34">
        <f>IF($Q713=O713,IF(COUNTIF(O713:$P713,O713)&gt;$R712,O712,$Q712),O712)</f>
        <v>0</v>
      </c>
      <c r="BW712" s="34">
        <f>IF($Q713=P713,IF(COUNTIF(P713:$P713,P713)&gt;$R712,P712,$Q712),P712)</f>
        <v>0</v>
      </c>
      <c r="BX712" t="str">
        <f>IF(BX711="",IF(G711="",IF(F711="",E711,F711),G711),"")</f>
        <v/>
      </c>
    </row>
    <row r="713" spans="1:76" ht="12.75" customHeight="1" x14ac:dyDescent="0.2">
      <c r="A713" s="349"/>
      <c r="B713" s="352"/>
      <c r="C713" s="346"/>
      <c r="D713" s="177" t="s">
        <v>44</v>
      </c>
      <c r="E713" s="252" t="str">
        <f t="shared" ref="E713:P713" si="1147">IF(E711&gt;0,1,"")</f>
        <v/>
      </c>
      <c r="F713" s="252" t="str">
        <f t="shared" si="1147"/>
        <v/>
      </c>
      <c r="G713" s="252" t="str">
        <f t="shared" si="1147"/>
        <v/>
      </c>
      <c r="H713" s="252" t="str">
        <f t="shared" si="1147"/>
        <v/>
      </c>
      <c r="I713" s="252" t="str">
        <f t="shared" si="1147"/>
        <v/>
      </c>
      <c r="J713" s="252" t="str">
        <f t="shared" si="1147"/>
        <v/>
      </c>
      <c r="K713" s="252" t="str">
        <f t="shared" si="1147"/>
        <v/>
      </c>
      <c r="L713" s="252" t="str">
        <f t="shared" si="1147"/>
        <v/>
      </c>
      <c r="M713" s="175" t="str">
        <f t="shared" si="1147"/>
        <v/>
      </c>
      <c r="N713" s="175" t="str">
        <f t="shared" si="1147"/>
        <v/>
      </c>
      <c r="O713" s="175" t="str">
        <f t="shared" si="1147"/>
        <v/>
      </c>
      <c r="P713" s="175" t="str">
        <f t="shared" si="1147"/>
        <v/>
      </c>
      <c r="Q713" s="184" t="str">
        <f>IF(BK711="","",BK711)</f>
        <v/>
      </c>
      <c r="R713" s="38" t="str">
        <f>IF(BK711="","",BK711)</f>
        <v/>
      </c>
      <c r="S713" s="343"/>
      <c r="AY713" t="str">
        <f>IF(E713="","",E713)</f>
        <v/>
      </c>
      <c r="AZ713" t="str">
        <f>IF(OR(E713=F713,COUNTIF($AY713:AY713,F713)&gt;0),"",F713)</f>
        <v/>
      </c>
      <c r="BA713" t="str">
        <f>IF(OR(F713=G713,COUNTIF($AY713:AZ713,G713)&gt;0),"",G713)</f>
        <v/>
      </c>
      <c r="BB713" t="str">
        <f>IF(OR(G713=H713,COUNTIF($AY713:BA713,H713)&gt;0),"",H713)</f>
        <v/>
      </c>
      <c r="BC713" t="str">
        <f>IF(OR(H713=I713,COUNTIF($AY713:BB713,I713)&gt;0),"",I713)</f>
        <v/>
      </c>
      <c r="BD713" t="str">
        <f>IF(OR(I713=J713,COUNTIF($AY713:BC713,J713)&gt;0),"",J713)</f>
        <v/>
      </c>
      <c r="BE713" t="str">
        <f>IF(OR(J713=K713,COUNTIF($AY713:BD713,K713)&gt;0),"",K713)</f>
        <v/>
      </c>
      <c r="BF713" t="str">
        <f>IF(OR(K713=L713,COUNTIF($AY713:BE713,L713)&gt;0),"",L713)</f>
        <v/>
      </c>
      <c r="BG713" t="str">
        <f>IF(OR(L713=M713,COUNTIF($AY713:BF713,M713)&gt;0),"",M713)</f>
        <v/>
      </c>
      <c r="BH713" t="str">
        <f>IF(OR(M713=N713,COUNTIF($AY713:BG713,N713)&gt;0),"",N713)</f>
        <v/>
      </c>
      <c r="BI713" t="str">
        <f>IF(OR(N713=O713,COUNTIF($AY713:BH713,O713)&gt;0),"",O713)</f>
        <v/>
      </c>
      <c r="BJ713" t="str">
        <f>IF(OR(O713=P713,COUNTIF($AY713:BI713,P713)&gt;0),"",P713)</f>
        <v/>
      </c>
      <c r="BK713" s="340"/>
      <c r="BL713" s="34" t="str">
        <f>IF($Q713=E713,IF(COUNTIF(E713:$P713,E713)&gt;$R712,E713,$Q713),E713)</f>
        <v/>
      </c>
      <c r="BM713" s="34" t="str">
        <f>IF($Q713=F713,IF(COUNTIF(F713:$P713,F713)&gt;$R712,F713,$Q713),F713)</f>
        <v/>
      </c>
      <c r="BN713" s="34" t="str">
        <f>IF($Q713=G713,IF(COUNTIF(G713:$P713,G713)&gt;$R712,G713,$Q713),G713)</f>
        <v/>
      </c>
      <c r="BO713" s="34" t="str">
        <f>IF($Q713=H713,IF(COUNTIF(H713:$P713,H713)&gt;$R712,H713,$Q713),H713)</f>
        <v/>
      </c>
      <c r="BP713" s="34" t="str">
        <f>IF($Q713=I713,IF(COUNTIF(I713:$P713,I713)&gt;$R712,I713,$Q713),I713)</f>
        <v/>
      </c>
      <c r="BQ713" s="34" t="str">
        <f>IF($Q713=J713,IF(COUNTIF(J713:$P713,J713)&gt;$R712,J713,$Q713),J713)</f>
        <v/>
      </c>
      <c r="BR713" s="34" t="str">
        <f>IF($Q713=K713,IF(COUNTIF(K713:$P713,K713)&gt;$R712,K713,$Q713),K713)</f>
        <v/>
      </c>
      <c r="BS713" s="34" t="str">
        <f>IF($Q713=L713,IF(COUNTIF(L713:$P713,L713)&gt;$R712,L713,$Q713),L713)</f>
        <v/>
      </c>
      <c r="BT713" s="34" t="str">
        <f>IF($Q713=M713,IF(COUNTIF(M713:$P713,M713)&gt;$R712,M713,$Q713),M713)</f>
        <v/>
      </c>
      <c r="BU713" s="34" t="str">
        <f>IF($Q713=N713,IF(COUNTIF(N713:$P713,N713)&gt;$R712,N713,$Q713),N713)</f>
        <v/>
      </c>
      <c r="BV713" s="34" t="str">
        <f>IF($Q713=O713,IF(COUNTIF(O713:$P713,O713)&gt;$R712,O713,$Q713),O713)</f>
        <v/>
      </c>
      <c r="BW713" s="34" t="str">
        <f>IF($Q713=P713,IF(COUNTIF(P713:$P713,P713)&gt;$R712,P713,$Q713),P713)</f>
        <v/>
      </c>
      <c r="BX713" t="str">
        <f>IF(BX711&gt;0,BX711,BX712)</f>
        <v/>
      </c>
    </row>
    <row r="714" spans="1:76" ht="12.75" customHeight="1" x14ac:dyDescent="0.2">
      <c r="A714" s="347">
        <v>238</v>
      </c>
      <c r="B714" s="350"/>
      <c r="C714" s="344"/>
      <c r="D714" s="176" t="s">
        <v>38</v>
      </c>
      <c r="E714" s="252"/>
      <c r="F714" s="252"/>
      <c r="G714" s="252"/>
      <c r="H714" s="252"/>
      <c r="I714" s="252"/>
      <c r="J714" s="252"/>
      <c r="K714" s="252"/>
      <c r="L714" s="252"/>
      <c r="M714" s="175"/>
      <c r="N714" s="175"/>
      <c r="O714" s="175"/>
      <c r="P714" s="175"/>
      <c r="Q714" s="183" t="str">
        <f>IF(BK714="","",BX716)</f>
        <v/>
      </c>
      <c r="R714" s="172"/>
      <c r="S714" s="341" t="str">
        <f>IF((COUNTBLANK(E714:Q714)+COUNTBLANK(E715:Q715)+COUNTBLANK(E716:Q716))/3=COUNTBLANK(E714:Q714),"","Bitte alle drei Zeilen ausfüllen")</f>
        <v/>
      </c>
      <c r="W714">
        <f t="shared" ref="W714:AH714" si="1148">IF(E714=4.5,E715,0)</f>
        <v>0</v>
      </c>
      <c r="X714">
        <f t="shared" si="1148"/>
        <v>0</v>
      </c>
      <c r="Y714">
        <f t="shared" si="1148"/>
        <v>0</v>
      </c>
      <c r="Z714">
        <f t="shared" si="1148"/>
        <v>0</v>
      </c>
      <c r="AA714">
        <f t="shared" si="1148"/>
        <v>0</v>
      </c>
      <c r="AB714">
        <f t="shared" si="1148"/>
        <v>0</v>
      </c>
      <c r="AC714">
        <f t="shared" si="1148"/>
        <v>0</v>
      </c>
      <c r="AD714">
        <f t="shared" si="1148"/>
        <v>0</v>
      </c>
      <c r="AE714">
        <f t="shared" si="1148"/>
        <v>0</v>
      </c>
      <c r="AF714">
        <f t="shared" si="1148"/>
        <v>0</v>
      </c>
      <c r="AG714">
        <f t="shared" si="1148"/>
        <v>0</v>
      </c>
      <c r="AH714">
        <f t="shared" si="1148"/>
        <v>0</v>
      </c>
      <c r="AJ714">
        <f t="shared" ref="AJ714:AU714" si="1149">IF(E714=4.5,1,0)</f>
        <v>0</v>
      </c>
      <c r="AK714">
        <f t="shared" si="1149"/>
        <v>0</v>
      </c>
      <c r="AL714">
        <f t="shared" si="1149"/>
        <v>0</v>
      </c>
      <c r="AM714">
        <f t="shared" si="1149"/>
        <v>0</v>
      </c>
      <c r="AN714">
        <f t="shared" si="1149"/>
        <v>0</v>
      </c>
      <c r="AO714">
        <f t="shared" si="1149"/>
        <v>0</v>
      </c>
      <c r="AP714">
        <f t="shared" si="1149"/>
        <v>0</v>
      </c>
      <c r="AQ714">
        <f t="shared" si="1149"/>
        <v>0</v>
      </c>
      <c r="AR714">
        <f t="shared" si="1149"/>
        <v>0</v>
      </c>
      <c r="AS714">
        <f t="shared" si="1149"/>
        <v>0</v>
      </c>
      <c r="AT714">
        <f t="shared" si="1149"/>
        <v>0</v>
      </c>
      <c r="AU714">
        <f t="shared" si="1149"/>
        <v>0</v>
      </c>
      <c r="BK714" s="340" t="str">
        <f>IF(ISNA(HLOOKUP(MAX($AY715:$BJ715),$AY715:$BJ716,2,FALSE)),"",IF(R715&gt;0,IF(COUNTIF($AY715:$BJ715,MAX($AY715:$BJ715))&gt;1,HLOOKUP(MAX($AY715:$BJ715),$AY715:$BJ716,2),HLOOKUP(MAX($AY715:$BJ715),$AY715:$BJ716,2,FALSE)),""))</f>
        <v/>
      </c>
      <c r="BL714" s="34">
        <f>IF(E716="",0,IF($Q716=E716,IF(COUNTIF(E716:$P716,E716)&gt;$R715,E714,$Q714),E714))</f>
        <v>0</v>
      </c>
      <c r="BM714" s="34">
        <f>IF(F716="",0,IF($Q716=F716,IF(COUNTIF(F716:$P716,F716)&gt;$R715,F714,$Q714),F714))</f>
        <v>0</v>
      </c>
      <c r="BN714" s="34">
        <f>IF(G716="",0,IF($Q716=G716,IF(COUNTIF(G716:$P716,G716)&gt;$R715,G714,$Q714),G714))</f>
        <v>0</v>
      </c>
      <c r="BO714" s="34">
        <f>IF(H716="",0,IF($Q716=H716,IF(COUNTIF(H716:$P716,H716)&gt;$R715,H714,$Q714),H714))</f>
        <v>0</v>
      </c>
      <c r="BP714" s="34">
        <f>IF(I716="",0,IF($Q716=I716,IF(COUNTIF(I716:$P716,I716)&gt;$R715,I714,$Q714),I714))</f>
        <v>0</v>
      </c>
      <c r="BQ714" s="34">
        <f>IF(J716="",0,IF($Q716=J716,IF(COUNTIF(J716:$P716,J716)&gt;$R715,J714,$Q714),J714))</f>
        <v>0</v>
      </c>
      <c r="BR714" s="34">
        <f>IF(K716="",0,IF($Q716=K716,IF(COUNTIF(K716:$P716,K716)&gt;$R715,K714,$Q714),K714))</f>
        <v>0</v>
      </c>
      <c r="BS714" s="34">
        <f>IF(L716="",0,IF($Q716=L716,IF(COUNTIF(L716:$P716,L716)&gt;$R715,L714,$Q714),L714))</f>
        <v>0</v>
      </c>
      <c r="BT714" s="34">
        <f>IF(M716="",0,IF($Q716=M716,IF(COUNTIF(M716:$P716,M716)&gt;$R715,M714,$Q714),M714))</f>
        <v>0</v>
      </c>
      <c r="BU714" s="34">
        <f>IF(N716="",0,IF($Q716=N716,IF(COUNTIF(N716:$P716,N716)&gt;$R715,N714,$Q714),N714))</f>
        <v>0</v>
      </c>
      <c r="BV714" s="34">
        <f>IF(O716="",0,IF($Q716=O716,IF(COUNTIF(O716:$P716,O716)&gt;$R715,O714,$Q714),O714))</f>
        <v>0</v>
      </c>
      <c r="BW714" s="34">
        <f>IF(P716="",0,IF($Q716=P716,IF(COUNTIF(P716:$P716,P716)&gt;$R715,P714,$Q714),P714))</f>
        <v>0</v>
      </c>
      <c r="BX714">
        <f>IF(P714="",IF(O714="",IF(N714="",IF(M714="",IF(L714="",IF(K714="",IF(J714="",IF(I714="",H714,I714),J714),K714),L714),M714),N714),O714),P714)</f>
        <v>0</v>
      </c>
    </row>
    <row r="715" spans="1:76" ht="12.75" customHeight="1" x14ac:dyDescent="0.2">
      <c r="A715" s="348"/>
      <c r="B715" s="351"/>
      <c r="C715" s="345"/>
      <c r="D715" s="176" t="s">
        <v>42</v>
      </c>
      <c r="E715" s="252"/>
      <c r="F715" s="252"/>
      <c r="G715" s="252"/>
      <c r="H715" s="252"/>
      <c r="I715" s="252"/>
      <c r="J715" s="252"/>
      <c r="K715" s="252"/>
      <c r="L715" s="252"/>
      <c r="M715" s="175"/>
      <c r="N715" s="175"/>
      <c r="O715" s="175"/>
      <c r="P715" s="175"/>
      <c r="Q715" s="183"/>
      <c r="R715" s="35">
        <f>IF(R714&lt;15,0,IF(R714&lt;30,1,IF(R714&lt;45,2,3)))</f>
        <v>0</v>
      </c>
      <c r="S715" s="342"/>
      <c r="AY715" t="str">
        <f t="shared" ref="AY715:BJ715" si="1150">IF(AY716="","",COUNTIF($E716:$P716,AY716))</f>
        <v/>
      </c>
      <c r="AZ715" t="str">
        <f t="shared" si="1150"/>
        <v/>
      </c>
      <c r="BA715" t="str">
        <f t="shared" si="1150"/>
        <v/>
      </c>
      <c r="BB715" t="str">
        <f t="shared" si="1150"/>
        <v/>
      </c>
      <c r="BC715" t="str">
        <f t="shared" si="1150"/>
        <v/>
      </c>
      <c r="BD715" t="str">
        <f t="shared" si="1150"/>
        <v/>
      </c>
      <c r="BE715" t="str">
        <f t="shared" si="1150"/>
        <v/>
      </c>
      <c r="BF715" t="str">
        <f t="shared" si="1150"/>
        <v/>
      </c>
      <c r="BG715" t="str">
        <f t="shared" si="1150"/>
        <v/>
      </c>
      <c r="BH715" t="str">
        <f t="shared" si="1150"/>
        <v/>
      </c>
      <c r="BI715" t="str">
        <f t="shared" si="1150"/>
        <v/>
      </c>
      <c r="BJ715" t="str">
        <f t="shared" si="1150"/>
        <v/>
      </c>
      <c r="BK715" s="340"/>
      <c r="BL715" s="34">
        <f>IF($Q716=E716,IF(COUNTIF(E716:$P716,E716)&gt;$R715,E715,$Q715),E715)</f>
        <v>0</v>
      </c>
      <c r="BM715" s="34">
        <f>IF($Q716=F716,IF(COUNTIF(F716:$P716,F716)&gt;$R715,F715,$Q715),F715)</f>
        <v>0</v>
      </c>
      <c r="BN715" s="34">
        <f>IF($Q716=G716,IF(COUNTIF(G716:$P716,G716)&gt;$R715,G715,$Q715),G715)</f>
        <v>0</v>
      </c>
      <c r="BO715" s="34">
        <f>IF($Q716=H716,IF(COUNTIF(H716:$P716,H716)&gt;$R715,H715,$Q715),H715)</f>
        <v>0</v>
      </c>
      <c r="BP715" s="34">
        <f>IF($Q716=I716,IF(COUNTIF(I716:$P716,I716)&gt;$R715,I715,$Q715),I715)</f>
        <v>0</v>
      </c>
      <c r="BQ715" s="34">
        <f>IF($Q716=J716,IF(COUNTIF(J716:$P716,J716)&gt;$R715,J715,$Q715),J715)</f>
        <v>0</v>
      </c>
      <c r="BR715" s="34">
        <f>IF($Q716=K716,IF(COUNTIF(K716:$P716,K716)&gt;$R715,K715,$Q715),K715)</f>
        <v>0</v>
      </c>
      <c r="BS715" s="34">
        <f>IF($Q716=L716,IF(COUNTIF(L716:$P716,L716)&gt;$R715,L715,$Q715),L715)</f>
        <v>0</v>
      </c>
      <c r="BT715" s="34">
        <f>IF($Q716=M716,IF(COUNTIF(M716:$P716,M716)&gt;$R715,M715,$Q715),M715)</f>
        <v>0</v>
      </c>
      <c r="BU715" s="34">
        <f>IF($Q716=N716,IF(COUNTIF(N716:$P716,N716)&gt;$R715,N715,$Q715),N715)</f>
        <v>0</v>
      </c>
      <c r="BV715" s="34">
        <f>IF($Q716=O716,IF(COUNTIF(O716:$P716,O716)&gt;$R715,O715,$Q715),O715)</f>
        <v>0</v>
      </c>
      <c r="BW715" s="34">
        <f>IF($Q716=P716,IF(COUNTIF(P716:$P716,P716)&gt;$R715,P715,$Q715),P715)</f>
        <v>0</v>
      </c>
      <c r="BX715" t="str">
        <f>IF(BX714="",IF(G714="",IF(F714="",E714,F714),G714),"")</f>
        <v/>
      </c>
    </row>
    <row r="716" spans="1:76" ht="12.75" customHeight="1" x14ac:dyDescent="0.2">
      <c r="A716" s="349"/>
      <c r="B716" s="352"/>
      <c r="C716" s="346"/>
      <c r="D716" s="177" t="s">
        <v>44</v>
      </c>
      <c r="E716" s="252" t="str">
        <f t="shared" ref="E716:P716" si="1151">IF(E714&gt;0,1,"")</f>
        <v/>
      </c>
      <c r="F716" s="252" t="str">
        <f t="shared" si="1151"/>
        <v/>
      </c>
      <c r="G716" s="252" t="str">
        <f t="shared" si="1151"/>
        <v/>
      </c>
      <c r="H716" s="252" t="str">
        <f t="shared" si="1151"/>
        <v/>
      </c>
      <c r="I716" s="252" t="str">
        <f t="shared" si="1151"/>
        <v/>
      </c>
      <c r="J716" s="252" t="str">
        <f t="shared" si="1151"/>
        <v/>
      </c>
      <c r="K716" s="252" t="str">
        <f t="shared" si="1151"/>
        <v/>
      </c>
      <c r="L716" s="252" t="str">
        <f t="shared" si="1151"/>
        <v/>
      </c>
      <c r="M716" s="175" t="str">
        <f t="shared" si="1151"/>
        <v/>
      </c>
      <c r="N716" s="175" t="str">
        <f t="shared" si="1151"/>
        <v/>
      </c>
      <c r="O716" s="175" t="str">
        <f t="shared" si="1151"/>
        <v/>
      </c>
      <c r="P716" s="175" t="str">
        <f t="shared" si="1151"/>
        <v/>
      </c>
      <c r="Q716" s="184" t="str">
        <f>IF(BK714="","",BK714)</f>
        <v/>
      </c>
      <c r="R716" s="38" t="str">
        <f>IF(BK714="","",BK714)</f>
        <v/>
      </c>
      <c r="S716" s="343"/>
      <c r="AY716" t="str">
        <f>IF(E716="","",E716)</f>
        <v/>
      </c>
      <c r="AZ716" t="str">
        <f>IF(OR(E716=F716,COUNTIF($AY716:AY716,F716)&gt;0),"",F716)</f>
        <v/>
      </c>
      <c r="BA716" t="str">
        <f>IF(OR(F716=G716,COUNTIF($AY716:AZ716,G716)&gt;0),"",G716)</f>
        <v/>
      </c>
      <c r="BB716" t="str">
        <f>IF(OR(G716=H716,COUNTIF($AY716:BA716,H716)&gt;0),"",H716)</f>
        <v/>
      </c>
      <c r="BC716" t="str">
        <f>IF(OR(H716=I716,COUNTIF($AY716:BB716,I716)&gt;0),"",I716)</f>
        <v/>
      </c>
      <c r="BD716" t="str">
        <f>IF(OR(I716=J716,COUNTIF($AY716:BC716,J716)&gt;0),"",J716)</f>
        <v/>
      </c>
      <c r="BE716" t="str">
        <f>IF(OR(J716=K716,COUNTIF($AY716:BD716,K716)&gt;0),"",K716)</f>
        <v/>
      </c>
      <c r="BF716" t="str">
        <f>IF(OR(K716=L716,COUNTIF($AY716:BE716,L716)&gt;0),"",L716)</f>
        <v/>
      </c>
      <c r="BG716" t="str">
        <f>IF(OR(L716=M716,COUNTIF($AY716:BF716,M716)&gt;0),"",M716)</f>
        <v/>
      </c>
      <c r="BH716" t="str">
        <f>IF(OR(M716=N716,COUNTIF($AY716:BG716,N716)&gt;0),"",N716)</f>
        <v/>
      </c>
      <c r="BI716" t="str">
        <f>IF(OR(N716=O716,COUNTIF($AY716:BH716,O716)&gt;0),"",O716)</f>
        <v/>
      </c>
      <c r="BJ716" t="str">
        <f>IF(OR(O716=P716,COUNTIF($AY716:BI716,P716)&gt;0),"",P716)</f>
        <v/>
      </c>
      <c r="BK716" s="340"/>
      <c r="BL716" s="34" t="str">
        <f>IF($Q716=E716,IF(COUNTIF(E716:$P716,E716)&gt;$R715,E716,$Q716),E716)</f>
        <v/>
      </c>
      <c r="BM716" s="34" t="str">
        <f>IF($Q716=F716,IF(COUNTIF(F716:$P716,F716)&gt;$R715,F716,$Q716),F716)</f>
        <v/>
      </c>
      <c r="BN716" s="34" t="str">
        <f>IF($Q716=G716,IF(COUNTIF(G716:$P716,G716)&gt;$R715,G716,$Q716),G716)</f>
        <v/>
      </c>
      <c r="BO716" s="34" t="str">
        <f>IF($Q716=H716,IF(COUNTIF(H716:$P716,H716)&gt;$R715,H716,$Q716),H716)</f>
        <v/>
      </c>
      <c r="BP716" s="34" t="str">
        <f>IF($Q716=I716,IF(COUNTIF(I716:$P716,I716)&gt;$R715,I716,$Q716),I716)</f>
        <v/>
      </c>
      <c r="BQ716" s="34" t="str">
        <f>IF($Q716=J716,IF(COUNTIF(J716:$P716,J716)&gt;$R715,J716,$Q716),J716)</f>
        <v/>
      </c>
      <c r="BR716" s="34" t="str">
        <f>IF($Q716=K716,IF(COUNTIF(K716:$P716,K716)&gt;$R715,K716,$Q716),K716)</f>
        <v/>
      </c>
      <c r="BS716" s="34" t="str">
        <f>IF($Q716=L716,IF(COUNTIF(L716:$P716,L716)&gt;$R715,L716,$Q716),L716)</f>
        <v/>
      </c>
      <c r="BT716" s="34" t="str">
        <f>IF($Q716=M716,IF(COUNTIF(M716:$P716,M716)&gt;$R715,M716,$Q716),M716)</f>
        <v/>
      </c>
      <c r="BU716" s="34" t="str">
        <f>IF($Q716=N716,IF(COUNTIF(N716:$P716,N716)&gt;$R715,N716,$Q716),N716)</f>
        <v/>
      </c>
      <c r="BV716" s="34" t="str">
        <f>IF($Q716=O716,IF(COUNTIF(O716:$P716,O716)&gt;$R715,O716,$Q716),O716)</f>
        <v/>
      </c>
      <c r="BW716" s="34" t="str">
        <f>IF($Q716=P716,IF(COUNTIF(P716:$P716,P716)&gt;$R715,P716,$Q716),P716)</f>
        <v/>
      </c>
      <c r="BX716" t="str">
        <f>IF(BX714&gt;0,BX714,BX715)</f>
        <v/>
      </c>
    </row>
    <row r="717" spans="1:76" ht="12.75" customHeight="1" x14ac:dyDescent="0.2">
      <c r="A717" s="347">
        <v>239</v>
      </c>
      <c r="B717" s="350"/>
      <c r="C717" s="344"/>
      <c r="D717" s="176" t="s">
        <v>38</v>
      </c>
      <c r="E717" s="252"/>
      <c r="F717" s="252"/>
      <c r="G717" s="252"/>
      <c r="H717" s="252"/>
      <c r="I717" s="252"/>
      <c r="J717" s="252"/>
      <c r="K717" s="252"/>
      <c r="L717" s="252"/>
      <c r="M717" s="175"/>
      <c r="N717" s="175"/>
      <c r="O717" s="175"/>
      <c r="P717" s="175"/>
      <c r="Q717" s="183" t="str">
        <f>IF(BK717="","",BX719)</f>
        <v/>
      </c>
      <c r="R717" s="172"/>
      <c r="S717" s="341" t="str">
        <f>IF((COUNTBLANK(E717:Q717)+COUNTBLANK(E718:Q718)+COUNTBLANK(E719:Q719))/3=COUNTBLANK(E717:Q717),"","Bitte alle drei Zeilen ausfüllen")</f>
        <v/>
      </c>
      <c r="W717">
        <f t="shared" ref="W717:AH717" si="1152">IF(E717=4.5,E718,0)</f>
        <v>0</v>
      </c>
      <c r="X717">
        <f t="shared" si="1152"/>
        <v>0</v>
      </c>
      <c r="Y717">
        <f t="shared" si="1152"/>
        <v>0</v>
      </c>
      <c r="Z717">
        <f t="shared" si="1152"/>
        <v>0</v>
      </c>
      <c r="AA717">
        <f t="shared" si="1152"/>
        <v>0</v>
      </c>
      <c r="AB717">
        <f t="shared" si="1152"/>
        <v>0</v>
      </c>
      <c r="AC717">
        <f t="shared" si="1152"/>
        <v>0</v>
      </c>
      <c r="AD717">
        <f t="shared" si="1152"/>
        <v>0</v>
      </c>
      <c r="AE717">
        <f t="shared" si="1152"/>
        <v>0</v>
      </c>
      <c r="AF717">
        <f t="shared" si="1152"/>
        <v>0</v>
      </c>
      <c r="AG717">
        <f t="shared" si="1152"/>
        <v>0</v>
      </c>
      <c r="AH717">
        <f t="shared" si="1152"/>
        <v>0</v>
      </c>
      <c r="AJ717">
        <f t="shared" ref="AJ717:AU717" si="1153">IF(E717=4.5,1,0)</f>
        <v>0</v>
      </c>
      <c r="AK717">
        <f t="shared" si="1153"/>
        <v>0</v>
      </c>
      <c r="AL717">
        <f t="shared" si="1153"/>
        <v>0</v>
      </c>
      <c r="AM717">
        <f t="shared" si="1153"/>
        <v>0</v>
      </c>
      <c r="AN717">
        <f t="shared" si="1153"/>
        <v>0</v>
      </c>
      <c r="AO717">
        <f t="shared" si="1153"/>
        <v>0</v>
      </c>
      <c r="AP717">
        <f t="shared" si="1153"/>
        <v>0</v>
      </c>
      <c r="AQ717">
        <f t="shared" si="1153"/>
        <v>0</v>
      </c>
      <c r="AR717">
        <f t="shared" si="1153"/>
        <v>0</v>
      </c>
      <c r="AS717">
        <f t="shared" si="1153"/>
        <v>0</v>
      </c>
      <c r="AT717">
        <f t="shared" si="1153"/>
        <v>0</v>
      </c>
      <c r="AU717">
        <f t="shared" si="1153"/>
        <v>0</v>
      </c>
      <c r="BK717" s="340" t="str">
        <f>IF(ISNA(HLOOKUP(MAX($AY718:$BJ718),$AY718:$BJ719,2,FALSE)),"",IF(R718&gt;0,IF(COUNTIF($AY718:$BJ718,MAX($AY718:$BJ718))&gt;1,HLOOKUP(MAX($AY718:$BJ718),$AY718:$BJ719,2),HLOOKUP(MAX($AY718:$BJ718),$AY718:$BJ719,2,FALSE)),""))</f>
        <v/>
      </c>
      <c r="BL717" s="34">
        <f>IF(E719="",0,IF($Q719=E719,IF(COUNTIF(E719:$P719,E719)&gt;$R718,E717,$Q717),E717))</f>
        <v>0</v>
      </c>
      <c r="BM717" s="34">
        <f>IF(F719="",0,IF($Q719=F719,IF(COUNTIF(F719:$P719,F719)&gt;$R718,F717,$Q717),F717))</f>
        <v>0</v>
      </c>
      <c r="BN717" s="34">
        <f>IF(G719="",0,IF($Q719=G719,IF(COUNTIF(G719:$P719,G719)&gt;$R718,G717,$Q717),G717))</f>
        <v>0</v>
      </c>
      <c r="BO717" s="34">
        <f>IF(H719="",0,IF($Q719=H719,IF(COUNTIF(H719:$P719,H719)&gt;$R718,H717,$Q717),H717))</f>
        <v>0</v>
      </c>
      <c r="BP717" s="34">
        <f>IF(I719="",0,IF($Q719=I719,IF(COUNTIF(I719:$P719,I719)&gt;$R718,I717,$Q717),I717))</f>
        <v>0</v>
      </c>
      <c r="BQ717" s="34">
        <f>IF(J719="",0,IF($Q719=J719,IF(COUNTIF(J719:$P719,J719)&gt;$R718,J717,$Q717),J717))</f>
        <v>0</v>
      </c>
      <c r="BR717" s="34">
        <f>IF(K719="",0,IF($Q719=K719,IF(COUNTIF(K719:$P719,K719)&gt;$R718,K717,$Q717),K717))</f>
        <v>0</v>
      </c>
      <c r="BS717" s="34">
        <f>IF(L719="",0,IF($Q719=L719,IF(COUNTIF(L719:$P719,L719)&gt;$R718,L717,$Q717),L717))</f>
        <v>0</v>
      </c>
      <c r="BT717" s="34">
        <f>IF(M719="",0,IF($Q719=M719,IF(COUNTIF(M719:$P719,M719)&gt;$R718,M717,$Q717),M717))</f>
        <v>0</v>
      </c>
      <c r="BU717" s="34">
        <f>IF(N719="",0,IF($Q719=N719,IF(COUNTIF(N719:$P719,N719)&gt;$R718,N717,$Q717),N717))</f>
        <v>0</v>
      </c>
      <c r="BV717" s="34">
        <f>IF(O719="",0,IF($Q719=O719,IF(COUNTIF(O719:$P719,O719)&gt;$R718,O717,$Q717),O717))</f>
        <v>0</v>
      </c>
      <c r="BW717" s="34">
        <f>IF(P719="",0,IF($Q719=P719,IF(COUNTIF(P719:$P719,P719)&gt;$R718,P717,$Q717),P717))</f>
        <v>0</v>
      </c>
      <c r="BX717">
        <f>IF(P717="",IF(O717="",IF(N717="",IF(M717="",IF(L717="",IF(K717="",IF(J717="",IF(I717="",H717,I717),J717),K717),L717),M717),N717),O717),P717)</f>
        <v>0</v>
      </c>
    </row>
    <row r="718" spans="1:76" ht="12.75" customHeight="1" x14ac:dyDescent="0.2">
      <c r="A718" s="348"/>
      <c r="B718" s="351"/>
      <c r="C718" s="345"/>
      <c r="D718" s="176" t="s">
        <v>42</v>
      </c>
      <c r="E718" s="252"/>
      <c r="F718" s="252"/>
      <c r="G718" s="252"/>
      <c r="H718" s="252"/>
      <c r="I718" s="252"/>
      <c r="J718" s="252"/>
      <c r="K718" s="252"/>
      <c r="L718" s="252"/>
      <c r="M718" s="175"/>
      <c r="N718" s="175"/>
      <c r="O718" s="175"/>
      <c r="P718" s="175"/>
      <c r="Q718" s="183"/>
      <c r="R718" s="35">
        <f>IF(R717&lt;15,0,IF(R717&lt;30,1,IF(R717&lt;45,2,3)))</f>
        <v>0</v>
      </c>
      <c r="S718" s="342"/>
      <c r="AY718" t="str">
        <f t="shared" ref="AY718:BJ718" si="1154">IF(AY719="","",COUNTIF($E719:$P719,AY719))</f>
        <v/>
      </c>
      <c r="AZ718" t="str">
        <f t="shared" si="1154"/>
        <v/>
      </c>
      <c r="BA718" t="str">
        <f t="shared" si="1154"/>
        <v/>
      </c>
      <c r="BB718" t="str">
        <f t="shared" si="1154"/>
        <v/>
      </c>
      <c r="BC718" t="str">
        <f t="shared" si="1154"/>
        <v/>
      </c>
      <c r="BD718" t="str">
        <f t="shared" si="1154"/>
        <v/>
      </c>
      <c r="BE718" t="str">
        <f t="shared" si="1154"/>
        <v/>
      </c>
      <c r="BF718" t="str">
        <f t="shared" si="1154"/>
        <v/>
      </c>
      <c r="BG718" t="str">
        <f t="shared" si="1154"/>
        <v/>
      </c>
      <c r="BH718" t="str">
        <f t="shared" si="1154"/>
        <v/>
      </c>
      <c r="BI718" t="str">
        <f t="shared" si="1154"/>
        <v/>
      </c>
      <c r="BJ718" t="str">
        <f t="shared" si="1154"/>
        <v/>
      </c>
      <c r="BK718" s="340"/>
      <c r="BL718" s="34">
        <f>IF($Q719=E719,IF(COUNTIF(E719:$P719,E719)&gt;$R718,E718,$Q718),E718)</f>
        <v>0</v>
      </c>
      <c r="BM718" s="34">
        <f>IF($Q719=F719,IF(COUNTIF(F719:$P719,F719)&gt;$R718,F718,$Q718),F718)</f>
        <v>0</v>
      </c>
      <c r="BN718" s="34">
        <f>IF($Q719=G719,IF(COUNTIF(G719:$P719,G719)&gt;$R718,G718,$Q718),G718)</f>
        <v>0</v>
      </c>
      <c r="BO718" s="34">
        <f>IF($Q719=H719,IF(COUNTIF(H719:$P719,H719)&gt;$R718,H718,$Q718),H718)</f>
        <v>0</v>
      </c>
      <c r="BP718" s="34">
        <f>IF($Q719=I719,IF(COUNTIF(I719:$P719,I719)&gt;$R718,I718,$Q718),I718)</f>
        <v>0</v>
      </c>
      <c r="BQ718" s="34">
        <f>IF($Q719=J719,IF(COUNTIF(J719:$P719,J719)&gt;$R718,J718,$Q718),J718)</f>
        <v>0</v>
      </c>
      <c r="BR718" s="34">
        <f>IF($Q719=K719,IF(COUNTIF(K719:$P719,K719)&gt;$R718,K718,$Q718),K718)</f>
        <v>0</v>
      </c>
      <c r="BS718" s="34">
        <f>IF($Q719=L719,IF(COUNTIF(L719:$P719,L719)&gt;$R718,L718,$Q718),L718)</f>
        <v>0</v>
      </c>
      <c r="BT718" s="34">
        <f>IF($Q719=M719,IF(COUNTIF(M719:$P719,M719)&gt;$R718,M718,$Q718),M718)</f>
        <v>0</v>
      </c>
      <c r="BU718" s="34">
        <f>IF($Q719=N719,IF(COUNTIF(N719:$P719,N719)&gt;$R718,N718,$Q718),N718)</f>
        <v>0</v>
      </c>
      <c r="BV718" s="34">
        <f>IF($Q719=O719,IF(COUNTIF(O719:$P719,O719)&gt;$R718,O718,$Q718),O718)</f>
        <v>0</v>
      </c>
      <c r="BW718" s="34">
        <f>IF($Q719=P719,IF(COUNTIF(P719:$P719,P719)&gt;$R718,P718,$Q718),P718)</f>
        <v>0</v>
      </c>
      <c r="BX718" t="str">
        <f>IF(BX717="",IF(G717="",IF(F717="",E717,F717),G717),"")</f>
        <v/>
      </c>
    </row>
    <row r="719" spans="1:76" ht="12.75" customHeight="1" x14ac:dyDescent="0.2">
      <c r="A719" s="349"/>
      <c r="B719" s="352"/>
      <c r="C719" s="346"/>
      <c r="D719" s="177" t="s">
        <v>44</v>
      </c>
      <c r="E719" s="252" t="str">
        <f t="shared" ref="E719:P719" si="1155">IF(E717&gt;0,1,"")</f>
        <v/>
      </c>
      <c r="F719" s="252" t="str">
        <f t="shared" si="1155"/>
        <v/>
      </c>
      <c r="G719" s="252" t="str">
        <f t="shared" si="1155"/>
        <v/>
      </c>
      <c r="H719" s="252" t="str">
        <f t="shared" si="1155"/>
        <v/>
      </c>
      <c r="I719" s="252" t="str">
        <f t="shared" si="1155"/>
        <v/>
      </c>
      <c r="J719" s="252" t="str">
        <f t="shared" si="1155"/>
        <v/>
      </c>
      <c r="K719" s="252" t="str">
        <f t="shared" si="1155"/>
        <v/>
      </c>
      <c r="L719" s="252" t="str">
        <f t="shared" si="1155"/>
        <v/>
      </c>
      <c r="M719" s="175" t="str">
        <f t="shared" si="1155"/>
        <v/>
      </c>
      <c r="N719" s="175" t="str">
        <f t="shared" si="1155"/>
        <v/>
      </c>
      <c r="O719" s="175" t="str">
        <f t="shared" si="1155"/>
        <v/>
      </c>
      <c r="P719" s="175" t="str">
        <f t="shared" si="1155"/>
        <v/>
      </c>
      <c r="Q719" s="184" t="str">
        <f>IF(BK717="","",BK717)</f>
        <v/>
      </c>
      <c r="R719" s="38" t="str">
        <f>IF(BK717="","",BK717)</f>
        <v/>
      </c>
      <c r="S719" s="343"/>
      <c r="AY719" t="str">
        <f>IF(E719="","",E719)</f>
        <v/>
      </c>
      <c r="AZ719" t="str">
        <f>IF(OR(E719=F719,COUNTIF($AY719:AY719,F719)&gt;0),"",F719)</f>
        <v/>
      </c>
      <c r="BA719" t="str">
        <f>IF(OR(F719=G719,COUNTIF($AY719:AZ719,G719)&gt;0),"",G719)</f>
        <v/>
      </c>
      <c r="BB719" t="str">
        <f>IF(OR(G719=H719,COUNTIF($AY719:BA719,H719)&gt;0),"",H719)</f>
        <v/>
      </c>
      <c r="BC719" t="str">
        <f>IF(OR(H719=I719,COUNTIF($AY719:BB719,I719)&gt;0),"",I719)</f>
        <v/>
      </c>
      <c r="BD719" t="str">
        <f>IF(OR(I719=J719,COUNTIF($AY719:BC719,J719)&gt;0),"",J719)</f>
        <v/>
      </c>
      <c r="BE719" t="str">
        <f>IF(OR(J719=K719,COUNTIF($AY719:BD719,K719)&gt;0),"",K719)</f>
        <v/>
      </c>
      <c r="BF719" t="str">
        <f>IF(OR(K719=L719,COUNTIF($AY719:BE719,L719)&gt;0),"",L719)</f>
        <v/>
      </c>
      <c r="BG719" t="str">
        <f>IF(OR(L719=M719,COUNTIF($AY719:BF719,M719)&gt;0),"",M719)</f>
        <v/>
      </c>
      <c r="BH719" t="str">
        <f>IF(OR(M719=N719,COUNTIF($AY719:BG719,N719)&gt;0),"",N719)</f>
        <v/>
      </c>
      <c r="BI719" t="str">
        <f>IF(OR(N719=O719,COUNTIF($AY719:BH719,O719)&gt;0),"",O719)</f>
        <v/>
      </c>
      <c r="BJ719" t="str">
        <f>IF(OR(O719=P719,COUNTIF($AY719:BI719,P719)&gt;0),"",P719)</f>
        <v/>
      </c>
      <c r="BK719" s="340"/>
      <c r="BL719" s="34" t="str">
        <f>IF($Q719=E719,IF(COUNTIF(E719:$P719,E719)&gt;$R718,E719,$Q719),E719)</f>
        <v/>
      </c>
      <c r="BM719" s="34" t="str">
        <f>IF($Q719=F719,IF(COUNTIF(F719:$P719,F719)&gt;$R718,F719,$Q719),F719)</f>
        <v/>
      </c>
      <c r="BN719" s="34" t="str">
        <f>IF($Q719=G719,IF(COUNTIF(G719:$P719,G719)&gt;$R718,G719,$Q719),G719)</f>
        <v/>
      </c>
      <c r="BO719" s="34" t="str">
        <f>IF($Q719=H719,IF(COUNTIF(H719:$P719,H719)&gt;$R718,H719,$Q719),H719)</f>
        <v/>
      </c>
      <c r="BP719" s="34" t="str">
        <f>IF($Q719=I719,IF(COUNTIF(I719:$P719,I719)&gt;$R718,I719,$Q719),I719)</f>
        <v/>
      </c>
      <c r="BQ719" s="34" t="str">
        <f>IF($Q719=J719,IF(COUNTIF(J719:$P719,J719)&gt;$R718,J719,$Q719),J719)</f>
        <v/>
      </c>
      <c r="BR719" s="34" t="str">
        <f>IF($Q719=K719,IF(COUNTIF(K719:$P719,K719)&gt;$R718,K719,$Q719),K719)</f>
        <v/>
      </c>
      <c r="BS719" s="34" t="str">
        <f>IF($Q719=L719,IF(COUNTIF(L719:$P719,L719)&gt;$R718,L719,$Q719),L719)</f>
        <v/>
      </c>
      <c r="BT719" s="34" t="str">
        <f>IF($Q719=M719,IF(COUNTIF(M719:$P719,M719)&gt;$R718,M719,$Q719),M719)</f>
        <v/>
      </c>
      <c r="BU719" s="34" t="str">
        <f>IF($Q719=N719,IF(COUNTIF(N719:$P719,N719)&gt;$R718,N719,$Q719),N719)</f>
        <v/>
      </c>
      <c r="BV719" s="34" t="str">
        <f>IF($Q719=O719,IF(COUNTIF(O719:$P719,O719)&gt;$R718,O719,$Q719),O719)</f>
        <v/>
      </c>
      <c r="BW719" s="34" t="str">
        <f>IF($Q719=P719,IF(COUNTIF(P719:$P719,P719)&gt;$R718,P719,$Q719),P719)</f>
        <v/>
      </c>
      <c r="BX719" t="str">
        <f>IF(BX717&gt;0,BX717,BX718)</f>
        <v/>
      </c>
    </row>
    <row r="720" spans="1:76" ht="12.75" customHeight="1" x14ac:dyDescent="0.2">
      <c r="A720" s="347">
        <v>240</v>
      </c>
      <c r="B720" s="350"/>
      <c r="C720" s="344"/>
      <c r="D720" s="176" t="s">
        <v>38</v>
      </c>
      <c r="E720" s="252"/>
      <c r="F720" s="252"/>
      <c r="G720" s="252"/>
      <c r="H720" s="252"/>
      <c r="I720" s="252"/>
      <c r="J720" s="252"/>
      <c r="K720" s="252"/>
      <c r="L720" s="252"/>
      <c r="M720" s="175"/>
      <c r="N720" s="175"/>
      <c r="O720" s="175"/>
      <c r="P720" s="175"/>
      <c r="Q720" s="183" t="str">
        <f>IF(BK720="","",BX722)</f>
        <v/>
      </c>
      <c r="R720" s="172"/>
      <c r="S720" s="341" t="str">
        <f>IF((COUNTBLANK(E720:Q720)+COUNTBLANK(E721:Q721)+COUNTBLANK(E722:Q722))/3=COUNTBLANK(E720:Q720),"","Bitte alle drei Zeilen ausfüllen")</f>
        <v/>
      </c>
      <c r="W720">
        <f t="shared" ref="W720:AH720" si="1156">IF(E720=4.5,E721,0)</f>
        <v>0</v>
      </c>
      <c r="X720">
        <f t="shared" si="1156"/>
        <v>0</v>
      </c>
      <c r="Y720">
        <f t="shared" si="1156"/>
        <v>0</v>
      </c>
      <c r="Z720">
        <f t="shared" si="1156"/>
        <v>0</v>
      </c>
      <c r="AA720">
        <f t="shared" si="1156"/>
        <v>0</v>
      </c>
      <c r="AB720">
        <f t="shared" si="1156"/>
        <v>0</v>
      </c>
      <c r="AC720">
        <f t="shared" si="1156"/>
        <v>0</v>
      </c>
      <c r="AD720">
        <f t="shared" si="1156"/>
        <v>0</v>
      </c>
      <c r="AE720">
        <f t="shared" si="1156"/>
        <v>0</v>
      </c>
      <c r="AF720">
        <f t="shared" si="1156"/>
        <v>0</v>
      </c>
      <c r="AG720">
        <f t="shared" si="1156"/>
        <v>0</v>
      </c>
      <c r="AH720">
        <f t="shared" si="1156"/>
        <v>0</v>
      </c>
      <c r="AJ720">
        <f t="shared" ref="AJ720:AU720" si="1157">IF(E720=4.5,1,0)</f>
        <v>0</v>
      </c>
      <c r="AK720">
        <f t="shared" si="1157"/>
        <v>0</v>
      </c>
      <c r="AL720">
        <f t="shared" si="1157"/>
        <v>0</v>
      </c>
      <c r="AM720">
        <f t="shared" si="1157"/>
        <v>0</v>
      </c>
      <c r="AN720">
        <f t="shared" si="1157"/>
        <v>0</v>
      </c>
      <c r="AO720">
        <f t="shared" si="1157"/>
        <v>0</v>
      </c>
      <c r="AP720">
        <f t="shared" si="1157"/>
        <v>0</v>
      </c>
      <c r="AQ720">
        <f t="shared" si="1157"/>
        <v>0</v>
      </c>
      <c r="AR720">
        <f t="shared" si="1157"/>
        <v>0</v>
      </c>
      <c r="AS720">
        <f t="shared" si="1157"/>
        <v>0</v>
      </c>
      <c r="AT720">
        <f t="shared" si="1157"/>
        <v>0</v>
      </c>
      <c r="AU720">
        <f t="shared" si="1157"/>
        <v>0</v>
      </c>
      <c r="BK720" s="340" t="str">
        <f>IF(ISNA(HLOOKUP(MAX($AY721:$BJ721),$AY721:$BJ722,2,FALSE)),"",IF(R721&gt;0,IF(COUNTIF($AY721:$BJ721,MAX($AY721:$BJ721))&gt;1,HLOOKUP(MAX($AY721:$BJ721),$AY721:$BJ722,2),HLOOKUP(MAX($AY721:$BJ721),$AY721:$BJ722,2,FALSE)),""))</f>
        <v/>
      </c>
      <c r="BL720" s="34">
        <f>IF(E722="",0,IF($Q722=E722,IF(COUNTIF(E722:$P722,E722)&gt;$R721,E720,$Q720),E720))</f>
        <v>0</v>
      </c>
      <c r="BM720" s="34">
        <f>IF(F722="",0,IF($Q722=F722,IF(COUNTIF(F722:$P722,F722)&gt;$R721,F720,$Q720),F720))</f>
        <v>0</v>
      </c>
      <c r="BN720" s="34">
        <f>IF(G722="",0,IF($Q722=G722,IF(COUNTIF(G722:$P722,G722)&gt;$R721,G720,$Q720),G720))</f>
        <v>0</v>
      </c>
      <c r="BO720" s="34">
        <f>IF(H722="",0,IF($Q722=H722,IF(COUNTIF(H722:$P722,H722)&gt;$R721,H720,$Q720),H720))</f>
        <v>0</v>
      </c>
      <c r="BP720" s="34">
        <f>IF(I722="",0,IF($Q722=I722,IF(COUNTIF(I722:$P722,I722)&gt;$R721,I720,$Q720),I720))</f>
        <v>0</v>
      </c>
      <c r="BQ720" s="34">
        <f>IF(J722="",0,IF($Q722=J722,IF(COUNTIF(J722:$P722,J722)&gt;$R721,J720,$Q720),J720))</f>
        <v>0</v>
      </c>
      <c r="BR720" s="34">
        <f>IF(K722="",0,IF($Q722=K722,IF(COUNTIF(K722:$P722,K722)&gt;$R721,K720,$Q720),K720))</f>
        <v>0</v>
      </c>
      <c r="BS720" s="34">
        <f>IF(L722="",0,IF($Q722=L722,IF(COUNTIF(L722:$P722,L722)&gt;$R721,L720,$Q720),L720))</f>
        <v>0</v>
      </c>
      <c r="BT720" s="34">
        <f>IF(M722="",0,IF($Q722=M722,IF(COUNTIF(M722:$P722,M722)&gt;$R721,M720,$Q720),M720))</f>
        <v>0</v>
      </c>
      <c r="BU720" s="34">
        <f>IF(N722="",0,IF($Q722=N722,IF(COUNTIF(N722:$P722,N722)&gt;$R721,N720,$Q720),N720))</f>
        <v>0</v>
      </c>
      <c r="BV720" s="34">
        <f>IF(O722="",0,IF($Q722=O722,IF(COUNTIF(O722:$P722,O722)&gt;$R721,O720,$Q720),O720))</f>
        <v>0</v>
      </c>
      <c r="BW720" s="34">
        <f>IF(P722="",0,IF($Q722=P722,IF(COUNTIF(P722:$P722,P722)&gt;$R721,P720,$Q720),P720))</f>
        <v>0</v>
      </c>
      <c r="BX720">
        <f>IF(P720="",IF(O720="",IF(N720="",IF(M720="",IF(L720="",IF(K720="",IF(J720="",IF(I720="",H720,I720),J720),K720),L720),M720),N720),O720),P720)</f>
        <v>0</v>
      </c>
    </row>
    <row r="721" spans="1:76" ht="12.75" customHeight="1" x14ac:dyDescent="0.2">
      <c r="A721" s="348"/>
      <c r="B721" s="351"/>
      <c r="C721" s="345"/>
      <c r="D721" s="176" t="s">
        <v>42</v>
      </c>
      <c r="E721" s="252"/>
      <c r="F721" s="252"/>
      <c r="G721" s="252"/>
      <c r="H721" s="252"/>
      <c r="I721" s="252"/>
      <c r="J721" s="252"/>
      <c r="K721" s="252"/>
      <c r="L721" s="252"/>
      <c r="M721" s="175"/>
      <c r="N721" s="175"/>
      <c r="O721" s="175"/>
      <c r="P721" s="175"/>
      <c r="Q721" s="183"/>
      <c r="R721" s="35">
        <f>IF(R720&lt;15,0,IF(R720&lt;30,1,IF(R720&lt;45,2,3)))</f>
        <v>0</v>
      </c>
      <c r="S721" s="342"/>
      <c r="AY721" t="str">
        <f t="shared" ref="AY721:BJ721" si="1158">IF(AY722="","",COUNTIF($E722:$P722,AY722))</f>
        <v/>
      </c>
      <c r="AZ721" t="str">
        <f t="shared" si="1158"/>
        <v/>
      </c>
      <c r="BA721" t="str">
        <f t="shared" si="1158"/>
        <v/>
      </c>
      <c r="BB721" t="str">
        <f t="shared" si="1158"/>
        <v/>
      </c>
      <c r="BC721" t="str">
        <f t="shared" si="1158"/>
        <v/>
      </c>
      <c r="BD721" t="str">
        <f t="shared" si="1158"/>
        <v/>
      </c>
      <c r="BE721" t="str">
        <f t="shared" si="1158"/>
        <v/>
      </c>
      <c r="BF721" t="str">
        <f t="shared" si="1158"/>
        <v/>
      </c>
      <c r="BG721" t="str">
        <f t="shared" si="1158"/>
        <v/>
      </c>
      <c r="BH721" t="str">
        <f t="shared" si="1158"/>
        <v/>
      </c>
      <c r="BI721" t="str">
        <f t="shared" si="1158"/>
        <v/>
      </c>
      <c r="BJ721" t="str">
        <f t="shared" si="1158"/>
        <v/>
      </c>
      <c r="BK721" s="340"/>
      <c r="BL721" s="34">
        <f>IF($Q722=E722,IF(COUNTIF(E722:$P722,E722)&gt;$R721,E721,$Q721),E721)</f>
        <v>0</v>
      </c>
      <c r="BM721" s="34">
        <f>IF($Q722=F722,IF(COUNTIF(F722:$P722,F722)&gt;$R721,F721,$Q721),F721)</f>
        <v>0</v>
      </c>
      <c r="BN721" s="34">
        <f>IF($Q722=G722,IF(COUNTIF(G722:$P722,G722)&gt;$R721,G721,$Q721),G721)</f>
        <v>0</v>
      </c>
      <c r="BO721" s="34">
        <f>IF($Q722=H722,IF(COUNTIF(H722:$P722,H722)&gt;$R721,H721,$Q721),H721)</f>
        <v>0</v>
      </c>
      <c r="BP721" s="34">
        <f>IF($Q722=I722,IF(COUNTIF(I722:$P722,I722)&gt;$R721,I721,$Q721),I721)</f>
        <v>0</v>
      </c>
      <c r="BQ721" s="34">
        <f>IF($Q722=J722,IF(COUNTIF(J722:$P722,J722)&gt;$R721,J721,$Q721),J721)</f>
        <v>0</v>
      </c>
      <c r="BR721" s="34">
        <f>IF($Q722=K722,IF(COUNTIF(K722:$P722,K722)&gt;$R721,K721,$Q721),K721)</f>
        <v>0</v>
      </c>
      <c r="BS721" s="34">
        <f>IF($Q722=L722,IF(COUNTIF(L722:$P722,L722)&gt;$R721,L721,$Q721),L721)</f>
        <v>0</v>
      </c>
      <c r="BT721" s="34">
        <f>IF($Q722=M722,IF(COUNTIF(M722:$P722,M722)&gt;$R721,M721,$Q721),M721)</f>
        <v>0</v>
      </c>
      <c r="BU721" s="34">
        <f>IF($Q722=N722,IF(COUNTIF(N722:$P722,N722)&gt;$R721,N721,$Q721),N721)</f>
        <v>0</v>
      </c>
      <c r="BV721" s="34">
        <f>IF($Q722=O722,IF(COUNTIF(O722:$P722,O722)&gt;$R721,O721,$Q721),O721)</f>
        <v>0</v>
      </c>
      <c r="BW721" s="34">
        <f>IF($Q722=P722,IF(COUNTIF(P722:$P722,P722)&gt;$R721,P721,$Q721),P721)</f>
        <v>0</v>
      </c>
      <c r="BX721" t="str">
        <f>IF(BX720="",IF(G720="",IF(F720="",E720,F720),G720),"")</f>
        <v/>
      </c>
    </row>
    <row r="722" spans="1:76" ht="12.75" customHeight="1" x14ac:dyDescent="0.2">
      <c r="A722" s="349"/>
      <c r="B722" s="352"/>
      <c r="C722" s="346"/>
      <c r="D722" s="177" t="s">
        <v>44</v>
      </c>
      <c r="E722" s="252" t="str">
        <f t="shared" ref="E722:P722" si="1159">IF(E720&gt;0,1,"")</f>
        <v/>
      </c>
      <c r="F722" s="252" t="str">
        <f t="shared" si="1159"/>
        <v/>
      </c>
      <c r="G722" s="252" t="str">
        <f t="shared" si="1159"/>
        <v/>
      </c>
      <c r="H722" s="252" t="str">
        <f t="shared" si="1159"/>
        <v/>
      </c>
      <c r="I722" s="252" t="str">
        <f t="shared" si="1159"/>
        <v/>
      </c>
      <c r="J722" s="252" t="str">
        <f t="shared" si="1159"/>
        <v/>
      </c>
      <c r="K722" s="252" t="str">
        <f t="shared" si="1159"/>
        <v/>
      </c>
      <c r="L722" s="252" t="str">
        <f t="shared" si="1159"/>
        <v/>
      </c>
      <c r="M722" s="175" t="str">
        <f t="shared" si="1159"/>
        <v/>
      </c>
      <c r="N722" s="175" t="str">
        <f t="shared" si="1159"/>
        <v/>
      </c>
      <c r="O722" s="175" t="str">
        <f t="shared" si="1159"/>
        <v/>
      </c>
      <c r="P722" s="175" t="str">
        <f t="shared" si="1159"/>
        <v/>
      </c>
      <c r="Q722" s="184" t="str">
        <f>IF(BK720="","",BK720)</f>
        <v/>
      </c>
      <c r="R722" s="38" t="str">
        <f>IF(BK720="","",BK720)</f>
        <v/>
      </c>
      <c r="S722" s="343"/>
      <c r="AY722" t="str">
        <f>IF(E722="","",E722)</f>
        <v/>
      </c>
      <c r="AZ722" t="str">
        <f>IF(OR(E722=F722,COUNTIF($AY722:AY722,F722)&gt;0),"",F722)</f>
        <v/>
      </c>
      <c r="BA722" t="str">
        <f>IF(OR(F722=G722,COUNTIF($AY722:AZ722,G722)&gt;0),"",G722)</f>
        <v/>
      </c>
      <c r="BB722" t="str">
        <f>IF(OR(G722=H722,COUNTIF($AY722:BA722,H722)&gt;0),"",H722)</f>
        <v/>
      </c>
      <c r="BC722" t="str">
        <f>IF(OR(H722=I722,COUNTIF($AY722:BB722,I722)&gt;0),"",I722)</f>
        <v/>
      </c>
      <c r="BD722" t="str">
        <f>IF(OR(I722=J722,COUNTIF($AY722:BC722,J722)&gt;0),"",J722)</f>
        <v/>
      </c>
      <c r="BE722" t="str">
        <f>IF(OR(J722=K722,COUNTIF($AY722:BD722,K722)&gt;0),"",K722)</f>
        <v/>
      </c>
      <c r="BF722" t="str">
        <f>IF(OR(K722=L722,COUNTIF($AY722:BE722,L722)&gt;0),"",L722)</f>
        <v/>
      </c>
      <c r="BG722" t="str">
        <f>IF(OR(L722=M722,COUNTIF($AY722:BF722,M722)&gt;0),"",M722)</f>
        <v/>
      </c>
      <c r="BH722" t="str">
        <f>IF(OR(M722=N722,COUNTIF($AY722:BG722,N722)&gt;0),"",N722)</f>
        <v/>
      </c>
      <c r="BI722" t="str">
        <f>IF(OR(N722=O722,COUNTIF($AY722:BH722,O722)&gt;0),"",O722)</f>
        <v/>
      </c>
      <c r="BJ722" t="str">
        <f>IF(OR(O722=P722,COUNTIF($AY722:BI722,P722)&gt;0),"",P722)</f>
        <v/>
      </c>
      <c r="BK722" s="340"/>
      <c r="BL722" s="34" t="str">
        <f>IF($Q722=E722,IF(COUNTIF(E722:$P722,E722)&gt;$R721,E722,$Q722),E722)</f>
        <v/>
      </c>
      <c r="BM722" s="34" t="str">
        <f>IF($Q722=F722,IF(COUNTIF(F722:$P722,F722)&gt;$R721,F722,$Q722),F722)</f>
        <v/>
      </c>
      <c r="BN722" s="34" t="str">
        <f>IF($Q722=G722,IF(COUNTIF(G722:$P722,G722)&gt;$R721,G722,$Q722),G722)</f>
        <v/>
      </c>
      <c r="BO722" s="34" t="str">
        <f>IF($Q722=H722,IF(COUNTIF(H722:$P722,H722)&gt;$R721,H722,$Q722),H722)</f>
        <v/>
      </c>
      <c r="BP722" s="34" t="str">
        <f>IF($Q722=I722,IF(COUNTIF(I722:$P722,I722)&gt;$R721,I722,$Q722),I722)</f>
        <v/>
      </c>
      <c r="BQ722" s="34" t="str">
        <f>IF($Q722=J722,IF(COUNTIF(J722:$P722,J722)&gt;$R721,J722,$Q722),J722)</f>
        <v/>
      </c>
      <c r="BR722" s="34" t="str">
        <f>IF($Q722=K722,IF(COUNTIF(K722:$P722,K722)&gt;$R721,K722,$Q722),K722)</f>
        <v/>
      </c>
      <c r="BS722" s="34" t="str">
        <f>IF($Q722=L722,IF(COUNTIF(L722:$P722,L722)&gt;$R721,L722,$Q722),L722)</f>
        <v/>
      </c>
      <c r="BT722" s="34" t="str">
        <f>IF($Q722=M722,IF(COUNTIF(M722:$P722,M722)&gt;$R721,M722,$Q722),M722)</f>
        <v/>
      </c>
      <c r="BU722" s="34" t="str">
        <f>IF($Q722=N722,IF(COUNTIF(N722:$P722,N722)&gt;$R721,N722,$Q722),N722)</f>
        <v/>
      </c>
      <c r="BV722" s="34" t="str">
        <f>IF($Q722=O722,IF(COUNTIF(O722:$P722,O722)&gt;$R721,O722,$Q722),O722)</f>
        <v/>
      </c>
      <c r="BW722" s="34" t="str">
        <f>IF($Q722=P722,IF(COUNTIF(P722:$P722,P722)&gt;$R721,P722,$Q722),P722)</f>
        <v/>
      </c>
      <c r="BX722" t="str">
        <f>IF(BX720&gt;0,BX720,BX721)</f>
        <v/>
      </c>
    </row>
    <row r="723" spans="1:76" ht="12.75" customHeight="1" x14ac:dyDescent="0.2">
      <c r="A723" s="347">
        <v>241</v>
      </c>
      <c r="B723" s="350"/>
      <c r="C723" s="344"/>
      <c r="D723" s="176" t="s">
        <v>38</v>
      </c>
      <c r="E723" s="252"/>
      <c r="F723" s="252"/>
      <c r="G723" s="252"/>
      <c r="H723" s="252"/>
      <c r="I723" s="252"/>
      <c r="J723" s="252"/>
      <c r="K723" s="252"/>
      <c r="L723" s="252"/>
      <c r="M723" s="175"/>
      <c r="N723" s="175"/>
      <c r="O723" s="175"/>
      <c r="P723" s="175"/>
      <c r="Q723" s="183" t="str">
        <f>IF(BK723="","",BX725)</f>
        <v/>
      </c>
      <c r="R723" s="172"/>
      <c r="S723" s="341" t="str">
        <f>IF((COUNTBLANK(E723:Q723)+COUNTBLANK(E724:Q724)+COUNTBLANK(E725:Q725))/3=COUNTBLANK(E723:Q723),"","Bitte alle drei Zeilen ausfüllen")</f>
        <v/>
      </c>
      <c r="W723">
        <f t="shared" ref="W723:AH723" si="1160">IF(E723=4.5,E724,0)</f>
        <v>0</v>
      </c>
      <c r="X723">
        <f t="shared" si="1160"/>
        <v>0</v>
      </c>
      <c r="Y723">
        <f t="shared" si="1160"/>
        <v>0</v>
      </c>
      <c r="Z723">
        <f t="shared" si="1160"/>
        <v>0</v>
      </c>
      <c r="AA723">
        <f t="shared" si="1160"/>
        <v>0</v>
      </c>
      <c r="AB723">
        <f t="shared" si="1160"/>
        <v>0</v>
      </c>
      <c r="AC723">
        <f t="shared" si="1160"/>
        <v>0</v>
      </c>
      <c r="AD723">
        <f t="shared" si="1160"/>
        <v>0</v>
      </c>
      <c r="AE723">
        <f t="shared" si="1160"/>
        <v>0</v>
      </c>
      <c r="AF723">
        <f t="shared" si="1160"/>
        <v>0</v>
      </c>
      <c r="AG723">
        <f t="shared" si="1160"/>
        <v>0</v>
      </c>
      <c r="AH723">
        <f t="shared" si="1160"/>
        <v>0</v>
      </c>
      <c r="AJ723">
        <f t="shared" ref="AJ723:AU723" si="1161">IF(E723=4.5,1,0)</f>
        <v>0</v>
      </c>
      <c r="AK723">
        <f t="shared" si="1161"/>
        <v>0</v>
      </c>
      <c r="AL723">
        <f t="shared" si="1161"/>
        <v>0</v>
      </c>
      <c r="AM723">
        <f t="shared" si="1161"/>
        <v>0</v>
      </c>
      <c r="AN723">
        <f t="shared" si="1161"/>
        <v>0</v>
      </c>
      <c r="AO723">
        <f t="shared" si="1161"/>
        <v>0</v>
      </c>
      <c r="AP723">
        <f t="shared" si="1161"/>
        <v>0</v>
      </c>
      <c r="AQ723">
        <f t="shared" si="1161"/>
        <v>0</v>
      </c>
      <c r="AR723">
        <f t="shared" si="1161"/>
        <v>0</v>
      </c>
      <c r="AS723">
        <f t="shared" si="1161"/>
        <v>0</v>
      </c>
      <c r="AT723">
        <f t="shared" si="1161"/>
        <v>0</v>
      </c>
      <c r="AU723">
        <f t="shared" si="1161"/>
        <v>0</v>
      </c>
      <c r="BK723" s="340" t="str">
        <f>IF(ISNA(HLOOKUP(MAX($AY724:$BJ724),$AY724:$BJ725,2,FALSE)),"",IF(R724&gt;0,IF(COUNTIF($AY724:$BJ724,MAX($AY724:$BJ724))&gt;1,HLOOKUP(MAX($AY724:$BJ724),$AY724:$BJ725,2),HLOOKUP(MAX($AY724:$BJ724),$AY724:$BJ725,2,FALSE)),""))</f>
        <v/>
      </c>
      <c r="BL723" s="34">
        <f>IF(E725="",0,IF($Q725=E725,IF(COUNTIF(E725:$P725,E725)&gt;$R724,E723,$Q723),E723))</f>
        <v>0</v>
      </c>
      <c r="BM723" s="34">
        <f>IF(F725="",0,IF($Q725=F725,IF(COUNTIF(F725:$P725,F725)&gt;$R724,F723,$Q723),F723))</f>
        <v>0</v>
      </c>
      <c r="BN723" s="34">
        <f>IF(G725="",0,IF($Q725=G725,IF(COUNTIF(G725:$P725,G725)&gt;$R724,G723,$Q723),G723))</f>
        <v>0</v>
      </c>
      <c r="BO723" s="34">
        <f>IF(H725="",0,IF($Q725=H725,IF(COUNTIF(H725:$P725,H725)&gt;$R724,H723,$Q723),H723))</f>
        <v>0</v>
      </c>
      <c r="BP723" s="34">
        <f>IF(I725="",0,IF($Q725=I725,IF(COUNTIF(I725:$P725,I725)&gt;$R724,I723,$Q723),I723))</f>
        <v>0</v>
      </c>
      <c r="BQ723" s="34">
        <f>IF(J725="",0,IF($Q725=J725,IF(COUNTIF(J725:$P725,J725)&gt;$R724,J723,$Q723),J723))</f>
        <v>0</v>
      </c>
      <c r="BR723" s="34">
        <f>IF(K725="",0,IF($Q725=K725,IF(COUNTIF(K725:$P725,K725)&gt;$R724,K723,$Q723),K723))</f>
        <v>0</v>
      </c>
      <c r="BS723" s="34">
        <f>IF(L725="",0,IF($Q725=L725,IF(COUNTIF(L725:$P725,L725)&gt;$R724,L723,$Q723),L723))</f>
        <v>0</v>
      </c>
      <c r="BT723" s="34">
        <f>IF(M725="",0,IF($Q725=M725,IF(COUNTIF(M725:$P725,M725)&gt;$R724,M723,$Q723),M723))</f>
        <v>0</v>
      </c>
      <c r="BU723" s="34">
        <f>IF(N725="",0,IF($Q725=N725,IF(COUNTIF(N725:$P725,N725)&gt;$R724,N723,$Q723),N723))</f>
        <v>0</v>
      </c>
      <c r="BV723" s="34">
        <f>IF(O725="",0,IF($Q725=O725,IF(COUNTIF(O725:$P725,O725)&gt;$R724,O723,$Q723),O723))</f>
        <v>0</v>
      </c>
      <c r="BW723" s="34">
        <f>IF(P725="",0,IF($Q725=P725,IF(COUNTIF(P725:$P725,P725)&gt;$R724,P723,$Q723),P723))</f>
        <v>0</v>
      </c>
      <c r="BX723">
        <f>IF(P723="",IF(O723="",IF(N723="",IF(M723="",IF(L723="",IF(K723="",IF(J723="",IF(I723="",H723,I723),J723),K723),L723),M723),N723),O723),P723)</f>
        <v>0</v>
      </c>
    </row>
    <row r="724" spans="1:76" ht="12.75" customHeight="1" x14ac:dyDescent="0.2">
      <c r="A724" s="348"/>
      <c r="B724" s="351"/>
      <c r="C724" s="345"/>
      <c r="D724" s="176" t="s">
        <v>42</v>
      </c>
      <c r="E724" s="252"/>
      <c r="F724" s="252"/>
      <c r="G724" s="252"/>
      <c r="H724" s="252"/>
      <c r="I724" s="252"/>
      <c r="J724" s="252"/>
      <c r="K724" s="252"/>
      <c r="L724" s="252"/>
      <c r="M724" s="175"/>
      <c r="N724" s="175"/>
      <c r="O724" s="175"/>
      <c r="P724" s="175"/>
      <c r="Q724" s="183"/>
      <c r="R724" s="35">
        <f>IF(R723&lt;15,0,IF(R723&lt;30,1,IF(R723&lt;45,2,3)))</f>
        <v>0</v>
      </c>
      <c r="S724" s="342"/>
      <c r="AY724" t="str">
        <f t="shared" ref="AY724:BJ724" si="1162">IF(AY725="","",COUNTIF($E725:$P725,AY725))</f>
        <v/>
      </c>
      <c r="AZ724" t="str">
        <f t="shared" si="1162"/>
        <v/>
      </c>
      <c r="BA724" t="str">
        <f t="shared" si="1162"/>
        <v/>
      </c>
      <c r="BB724" t="str">
        <f t="shared" si="1162"/>
        <v/>
      </c>
      <c r="BC724" t="str">
        <f t="shared" si="1162"/>
        <v/>
      </c>
      <c r="BD724" t="str">
        <f t="shared" si="1162"/>
        <v/>
      </c>
      <c r="BE724" t="str">
        <f t="shared" si="1162"/>
        <v/>
      </c>
      <c r="BF724" t="str">
        <f t="shared" si="1162"/>
        <v/>
      </c>
      <c r="BG724" t="str">
        <f t="shared" si="1162"/>
        <v/>
      </c>
      <c r="BH724" t="str">
        <f t="shared" si="1162"/>
        <v/>
      </c>
      <c r="BI724" t="str">
        <f t="shared" si="1162"/>
        <v/>
      </c>
      <c r="BJ724" t="str">
        <f t="shared" si="1162"/>
        <v/>
      </c>
      <c r="BK724" s="340"/>
      <c r="BL724" s="34">
        <f>IF($Q725=E725,IF(COUNTIF(E725:$P725,E725)&gt;$R724,E724,$Q724),E724)</f>
        <v>0</v>
      </c>
      <c r="BM724" s="34">
        <f>IF($Q725=F725,IF(COUNTIF(F725:$P725,F725)&gt;$R724,F724,$Q724),F724)</f>
        <v>0</v>
      </c>
      <c r="BN724" s="34">
        <f>IF($Q725=G725,IF(COUNTIF(G725:$P725,G725)&gt;$R724,G724,$Q724),G724)</f>
        <v>0</v>
      </c>
      <c r="BO724" s="34">
        <f>IF($Q725=H725,IF(COUNTIF(H725:$P725,H725)&gt;$R724,H724,$Q724),H724)</f>
        <v>0</v>
      </c>
      <c r="BP724" s="34">
        <f>IF($Q725=I725,IF(COUNTIF(I725:$P725,I725)&gt;$R724,I724,$Q724),I724)</f>
        <v>0</v>
      </c>
      <c r="BQ724" s="34">
        <f>IF($Q725=J725,IF(COUNTIF(J725:$P725,J725)&gt;$R724,J724,$Q724),J724)</f>
        <v>0</v>
      </c>
      <c r="BR724" s="34">
        <f>IF($Q725=K725,IF(COUNTIF(K725:$P725,K725)&gt;$R724,K724,$Q724),K724)</f>
        <v>0</v>
      </c>
      <c r="BS724" s="34">
        <f>IF($Q725=L725,IF(COUNTIF(L725:$P725,L725)&gt;$R724,L724,$Q724),L724)</f>
        <v>0</v>
      </c>
      <c r="BT724" s="34">
        <f>IF($Q725=M725,IF(COUNTIF(M725:$P725,M725)&gt;$R724,M724,$Q724),M724)</f>
        <v>0</v>
      </c>
      <c r="BU724" s="34">
        <f>IF($Q725=N725,IF(COUNTIF(N725:$P725,N725)&gt;$R724,N724,$Q724),N724)</f>
        <v>0</v>
      </c>
      <c r="BV724" s="34">
        <f>IF($Q725=O725,IF(COUNTIF(O725:$P725,O725)&gt;$R724,O724,$Q724),O724)</f>
        <v>0</v>
      </c>
      <c r="BW724" s="34">
        <f>IF($Q725=P725,IF(COUNTIF(P725:$P725,P725)&gt;$R724,P724,$Q724),P724)</f>
        <v>0</v>
      </c>
      <c r="BX724" t="str">
        <f>IF(BX723="",IF(G723="",IF(F723="",E723,F723),G723),"")</f>
        <v/>
      </c>
    </row>
    <row r="725" spans="1:76" ht="12.75" customHeight="1" x14ac:dyDescent="0.2">
      <c r="A725" s="349"/>
      <c r="B725" s="352"/>
      <c r="C725" s="346"/>
      <c r="D725" s="177" t="s">
        <v>44</v>
      </c>
      <c r="E725" s="252" t="str">
        <f t="shared" ref="E725:P725" si="1163">IF(E723&gt;0,1,"")</f>
        <v/>
      </c>
      <c r="F725" s="252" t="str">
        <f t="shared" si="1163"/>
        <v/>
      </c>
      <c r="G725" s="252" t="str">
        <f t="shared" si="1163"/>
        <v/>
      </c>
      <c r="H725" s="252" t="str">
        <f t="shared" si="1163"/>
        <v/>
      </c>
      <c r="I725" s="252" t="str">
        <f t="shared" si="1163"/>
        <v/>
      </c>
      <c r="J725" s="252" t="str">
        <f t="shared" si="1163"/>
        <v/>
      </c>
      <c r="K725" s="252" t="str">
        <f t="shared" si="1163"/>
        <v/>
      </c>
      <c r="L725" s="252" t="str">
        <f t="shared" si="1163"/>
        <v/>
      </c>
      <c r="M725" s="175" t="str">
        <f t="shared" si="1163"/>
        <v/>
      </c>
      <c r="N725" s="175" t="str">
        <f t="shared" si="1163"/>
        <v/>
      </c>
      <c r="O725" s="175" t="str">
        <f t="shared" si="1163"/>
        <v/>
      </c>
      <c r="P725" s="175" t="str">
        <f t="shared" si="1163"/>
        <v/>
      </c>
      <c r="Q725" s="184" t="str">
        <f>IF(BK723="","",BK723)</f>
        <v/>
      </c>
      <c r="R725" s="38" t="str">
        <f>IF(BK723="","",BK723)</f>
        <v/>
      </c>
      <c r="S725" s="343"/>
      <c r="AY725" t="str">
        <f>IF(E725="","",E725)</f>
        <v/>
      </c>
      <c r="AZ725" t="str">
        <f>IF(OR(E725=F725,COUNTIF($AY725:AY725,F725)&gt;0),"",F725)</f>
        <v/>
      </c>
      <c r="BA725" t="str">
        <f>IF(OR(F725=G725,COUNTIF($AY725:AZ725,G725)&gt;0),"",G725)</f>
        <v/>
      </c>
      <c r="BB725" t="str">
        <f>IF(OR(G725=H725,COUNTIF($AY725:BA725,H725)&gt;0),"",H725)</f>
        <v/>
      </c>
      <c r="BC725" t="str">
        <f>IF(OR(H725=I725,COUNTIF($AY725:BB725,I725)&gt;0),"",I725)</f>
        <v/>
      </c>
      <c r="BD725" t="str">
        <f>IF(OR(I725=J725,COUNTIF($AY725:BC725,J725)&gt;0),"",J725)</f>
        <v/>
      </c>
      <c r="BE725" t="str">
        <f>IF(OR(J725=K725,COUNTIF($AY725:BD725,K725)&gt;0),"",K725)</f>
        <v/>
      </c>
      <c r="BF725" t="str">
        <f>IF(OR(K725=L725,COUNTIF($AY725:BE725,L725)&gt;0),"",L725)</f>
        <v/>
      </c>
      <c r="BG725" t="str">
        <f>IF(OR(L725=M725,COUNTIF($AY725:BF725,M725)&gt;0),"",M725)</f>
        <v/>
      </c>
      <c r="BH725" t="str">
        <f>IF(OR(M725=N725,COUNTIF($AY725:BG725,N725)&gt;0),"",N725)</f>
        <v/>
      </c>
      <c r="BI725" t="str">
        <f>IF(OR(N725=O725,COUNTIF($AY725:BH725,O725)&gt;0),"",O725)</f>
        <v/>
      </c>
      <c r="BJ725" t="str">
        <f>IF(OR(O725=P725,COUNTIF($AY725:BI725,P725)&gt;0),"",P725)</f>
        <v/>
      </c>
      <c r="BK725" s="340"/>
      <c r="BL725" s="34" t="str">
        <f>IF($Q725=E725,IF(COUNTIF(E725:$P725,E725)&gt;$R724,E725,$Q725),E725)</f>
        <v/>
      </c>
      <c r="BM725" s="34" t="str">
        <f>IF($Q725=F725,IF(COUNTIF(F725:$P725,F725)&gt;$R724,F725,$Q725),F725)</f>
        <v/>
      </c>
      <c r="BN725" s="34" t="str">
        <f>IF($Q725=G725,IF(COUNTIF(G725:$P725,G725)&gt;$R724,G725,$Q725),G725)</f>
        <v/>
      </c>
      <c r="BO725" s="34" t="str">
        <f>IF($Q725=H725,IF(COUNTIF(H725:$P725,H725)&gt;$R724,H725,$Q725),H725)</f>
        <v/>
      </c>
      <c r="BP725" s="34" t="str">
        <f>IF($Q725=I725,IF(COUNTIF(I725:$P725,I725)&gt;$R724,I725,$Q725),I725)</f>
        <v/>
      </c>
      <c r="BQ725" s="34" t="str">
        <f>IF($Q725=J725,IF(COUNTIF(J725:$P725,J725)&gt;$R724,J725,$Q725),J725)</f>
        <v/>
      </c>
      <c r="BR725" s="34" t="str">
        <f>IF($Q725=K725,IF(COUNTIF(K725:$P725,K725)&gt;$R724,K725,$Q725),K725)</f>
        <v/>
      </c>
      <c r="BS725" s="34" t="str">
        <f>IF($Q725=L725,IF(COUNTIF(L725:$P725,L725)&gt;$R724,L725,$Q725),L725)</f>
        <v/>
      </c>
      <c r="BT725" s="34" t="str">
        <f>IF($Q725=M725,IF(COUNTIF(M725:$P725,M725)&gt;$R724,M725,$Q725),M725)</f>
        <v/>
      </c>
      <c r="BU725" s="34" t="str">
        <f>IF($Q725=N725,IF(COUNTIF(N725:$P725,N725)&gt;$R724,N725,$Q725),N725)</f>
        <v/>
      </c>
      <c r="BV725" s="34" t="str">
        <f>IF($Q725=O725,IF(COUNTIF(O725:$P725,O725)&gt;$R724,O725,$Q725),O725)</f>
        <v/>
      </c>
      <c r="BW725" s="34" t="str">
        <f>IF($Q725=P725,IF(COUNTIF(P725:$P725,P725)&gt;$R724,P725,$Q725),P725)</f>
        <v/>
      </c>
      <c r="BX725" t="str">
        <f>IF(BX723&gt;0,BX723,BX724)</f>
        <v/>
      </c>
    </row>
    <row r="726" spans="1:76" ht="12.75" customHeight="1" x14ac:dyDescent="0.2">
      <c r="A726" s="347">
        <v>242</v>
      </c>
      <c r="B726" s="350"/>
      <c r="C726" s="344"/>
      <c r="D726" s="176" t="s">
        <v>38</v>
      </c>
      <c r="E726" s="252"/>
      <c r="F726" s="252"/>
      <c r="G726" s="252"/>
      <c r="H726" s="252"/>
      <c r="I726" s="252"/>
      <c r="J726" s="252"/>
      <c r="K726" s="252"/>
      <c r="L726" s="252"/>
      <c r="M726" s="175"/>
      <c r="N726" s="175"/>
      <c r="O726" s="175"/>
      <c r="P726" s="175"/>
      <c r="Q726" s="183" t="str">
        <f>IF(BK726="","",BX728)</f>
        <v/>
      </c>
      <c r="R726" s="172"/>
      <c r="S726" s="341" t="str">
        <f>IF((COUNTBLANK(E726:Q726)+COUNTBLANK(E727:Q727)+COUNTBLANK(E728:Q728))/3=COUNTBLANK(E726:Q726),"","Bitte alle drei Zeilen ausfüllen")</f>
        <v/>
      </c>
      <c r="W726">
        <f t="shared" ref="W726:AH726" si="1164">IF(E726=4.5,E727,0)</f>
        <v>0</v>
      </c>
      <c r="X726">
        <f t="shared" si="1164"/>
        <v>0</v>
      </c>
      <c r="Y726">
        <f t="shared" si="1164"/>
        <v>0</v>
      </c>
      <c r="Z726">
        <f t="shared" si="1164"/>
        <v>0</v>
      </c>
      <c r="AA726">
        <f t="shared" si="1164"/>
        <v>0</v>
      </c>
      <c r="AB726">
        <f t="shared" si="1164"/>
        <v>0</v>
      </c>
      <c r="AC726">
        <f t="shared" si="1164"/>
        <v>0</v>
      </c>
      <c r="AD726">
        <f t="shared" si="1164"/>
        <v>0</v>
      </c>
      <c r="AE726">
        <f t="shared" si="1164"/>
        <v>0</v>
      </c>
      <c r="AF726">
        <f t="shared" si="1164"/>
        <v>0</v>
      </c>
      <c r="AG726">
        <f t="shared" si="1164"/>
        <v>0</v>
      </c>
      <c r="AH726">
        <f t="shared" si="1164"/>
        <v>0</v>
      </c>
      <c r="AJ726">
        <f t="shared" ref="AJ726:AU726" si="1165">IF(E726=4.5,1,0)</f>
        <v>0</v>
      </c>
      <c r="AK726">
        <f t="shared" si="1165"/>
        <v>0</v>
      </c>
      <c r="AL726">
        <f t="shared" si="1165"/>
        <v>0</v>
      </c>
      <c r="AM726">
        <f t="shared" si="1165"/>
        <v>0</v>
      </c>
      <c r="AN726">
        <f t="shared" si="1165"/>
        <v>0</v>
      </c>
      <c r="AO726">
        <f t="shared" si="1165"/>
        <v>0</v>
      </c>
      <c r="AP726">
        <f t="shared" si="1165"/>
        <v>0</v>
      </c>
      <c r="AQ726">
        <f t="shared" si="1165"/>
        <v>0</v>
      </c>
      <c r="AR726">
        <f t="shared" si="1165"/>
        <v>0</v>
      </c>
      <c r="AS726">
        <f t="shared" si="1165"/>
        <v>0</v>
      </c>
      <c r="AT726">
        <f t="shared" si="1165"/>
        <v>0</v>
      </c>
      <c r="AU726">
        <f t="shared" si="1165"/>
        <v>0</v>
      </c>
      <c r="BK726" s="340" t="str">
        <f>IF(ISNA(HLOOKUP(MAX($AY727:$BJ727),$AY727:$BJ728,2,FALSE)),"",IF(R727&gt;0,IF(COUNTIF($AY727:$BJ727,MAX($AY727:$BJ727))&gt;1,HLOOKUP(MAX($AY727:$BJ727),$AY727:$BJ728,2),HLOOKUP(MAX($AY727:$BJ727),$AY727:$BJ728,2,FALSE)),""))</f>
        <v/>
      </c>
      <c r="BL726" s="34">
        <f>IF(E728="",0,IF($Q728=E728,IF(COUNTIF(E728:$P728,E728)&gt;$R727,E726,$Q726),E726))</f>
        <v>0</v>
      </c>
      <c r="BM726" s="34">
        <f>IF(F728="",0,IF($Q728=F728,IF(COUNTIF(F728:$P728,F728)&gt;$R727,F726,$Q726),F726))</f>
        <v>0</v>
      </c>
      <c r="BN726" s="34">
        <f>IF(G728="",0,IF($Q728=G728,IF(COUNTIF(G728:$P728,G728)&gt;$R727,G726,$Q726),G726))</f>
        <v>0</v>
      </c>
      <c r="BO726" s="34">
        <f>IF(H728="",0,IF($Q728=H728,IF(COUNTIF(H728:$P728,H728)&gt;$R727,H726,$Q726),H726))</f>
        <v>0</v>
      </c>
      <c r="BP726" s="34">
        <f>IF(I728="",0,IF($Q728=I728,IF(COUNTIF(I728:$P728,I728)&gt;$R727,I726,$Q726),I726))</f>
        <v>0</v>
      </c>
      <c r="BQ726" s="34">
        <f>IF(J728="",0,IF($Q728=J728,IF(COUNTIF(J728:$P728,J728)&gt;$R727,J726,$Q726),J726))</f>
        <v>0</v>
      </c>
      <c r="BR726" s="34">
        <f>IF(K728="",0,IF($Q728=K728,IF(COUNTIF(K728:$P728,K728)&gt;$R727,K726,$Q726),K726))</f>
        <v>0</v>
      </c>
      <c r="BS726" s="34">
        <f>IF(L728="",0,IF($Q728=L728,IF(COUNTIF(L728:$P728,L728)&gt;$R727,L726,$Q726),L726))</f>
        <v>0</v>
      </c>
      <c r="BT726" s="34">
        <f>IF(M728="",0,IF($Q728=M728,IF(COUNTIF(M728:$P728,M728)&gt;$R727,M726,$Q726),M726))</f>
        <v>0</v>
      </c>
      <c r="BU726" s="34">
        <f>IF(N728="",0,IF($Q728=N728,IF(COUNTIF(N728:$P728,N728)&gt;$R727,N726,$Q726),N726))</f>
        <v>0</v>
      </c>
      <c r="BV726" s="34">
        <f>IF(O728="",0,IF($Q728=O728,IF(COUNTIF(O728:$P728,O728)&gt;$R727,O726,$Q726),O726))</f>
        <v>0</v>
      </c>
      <c r="BW726" s="34">
        <f>IF(P728="",0,IF($Q728=P728,IF(COUNTIF(P728:$P728,P728)&gt;$R727,P726,$Q726),P726))</f>
        <v>0</v>
      </c>
      <c r="BX726">
        <f>IF(P726="",IF(O726="",IF(N726="",IF(M726="",IF(L726="",IF(K726="",IF(J726="",IF(I726="",H726,I726),J726),K726),L726),M726),N726),O726),P726)</f>
        <v>0</v>
      </c>
    </row>
    <row r="727" spans="1:76" ht="12.75" customHeight="1" x14ac:dyDescent="0.2">
      <c r="A727" s="348"/>
      <c r="B727" s="351"/>
      <c r="C727" s="345"/>
      <c r="D727" s="176" t="s">
        <v>42</v>
      </c>
      <c r="E727" s="252"/>
      <c r="F727" s="252"/>
      <c r="G727" s="252"/>
      <c r="H727" s="252"/>
      <c r="I727" s="252"/>
      <c r="J727" s="252"/>
      <c r="K727" s="252"/>
      <c r="L727" s="252"/>
      <c r="M727" s="175"/>
      <c r="N727" s="175"/>
      <c r="O727" s="175"/>
      <c r="P727" s="175"/>
      <c r="Q727" s="183"/>
      <c r="R727" s="35">
        <f>IF(R726&lt;15,0,IF(R726&lt;30,1,IF(R726&lt;45,2,3)))</f>
        <v>0</v>
      </c>
      <c r="S727" s="342"/>
      <c r="AY727" t="str">
        <f t="shared" ref="AY727:BJ727" si="1166">IF(AY728="","",COUNTIF($E728:$P728,AY728))</f>
        <v/>
      </c>
      <c r="AZ727" t="str">
        <f t="shared" si="1166"/>
        <v/>
      </c>
      <c r="BA727" t="str">
        <f t="shared" si="1166"/>
        <v/>
      </c>
      <c r="BB727" t="str">
        <f t="shared" si="1166"/>
        <v/>
      </c>
      <c r="BC727" t="str">
        <f t="shared" si="1166"/>
        <v/>
      </c>
      <c r="BD727" t="str">
        <f t="shared" si="1166"/>
        <v/>
      </c>
      <c r="BE727" t="str">
        <f t="shared" si="1166"/>
        <v/>
      </c>
      <c r="BF727" t="str">
        <f t="shared" si="1166"/>
        <v/>
      </c>
      <c r="BG727" t="str">
        <f t="shared" si="1166"/>
        <v/>
      </c>
      <c r="BH727" t="str">
        <f t="shared" si="1166"/>
        <v/>
      </c>
      <c r="BI727" t="str">
        <f t="shared" si="1166"/>
        <v/>
      </c>
      <c r="BJ727" t="str">
        <f t="shared" si="1166"/>
        <v/>
      </c>
      <c r="BK727" s="340"/>
      <c r="BL727" s="34">
        <f>IF($Q728=E728,IF(COUNTIF(E728:$P728,E728)&gt;$R727,E727,$Q727),E727)</f>
        <v>0</v>
      </c>
      <c r="BM727" s="34">
        <f>IF($Q728=F728,IF(COUNTIF(F728:$P728,F728)&gt;$R727,F727,$Q727),F727)</f>
        <v>0</v>
      </c>
      <c r="BN727" s="34">
        <f>IF($Q728=G728,IF(COUNTIF(G728:$P728,G728)&gt;$R727,G727,$Q727),G727)</f>
        <v>0</v>
      </c>
      <c r="BO727" s="34">
        <f>IF($Q728=H728,IF(COUNTIF(H728:$P728,H728)&gt;$R727,H727,$Q727),H727)</f>
        <v>0</v>
      </c>
      <c r="BP727" s="34">
        <f>IF($Q728=I728,IF(COUNTIF(I728:$P728,I728)&gt;$R727,I727,$Q727),I727)</f>
        <v>0</v>
      </c>
      <c r="BQ727" s="34">
        <f>IF($Q728=J728,IF(COUNTIF(J728:$P728,J728)&gt;$R727,J727,$Q727),J727)</f>
        <v>0</v>
      </c>
      <c r="BR727" s="34">
        <f>IF($Q728=K728,IF(COUNTIF(K728:$P728,K728)&gt;$R727,K727,$Q727),K727)</f>
        <v>0</v>
      </c>
      <c r="BS727" s="34">
        <f>IF($Q728=L728,IF(COUNTIF(L728:$P728,L728)&gt;$R727,L727,$Q727),L727)</f>
        <v>0</v>
      </c>
      <c r="BT727" s="34">
        <f>IF($Q728=M728,IF(COUNTIF(M728:$P728,M728)&gt;$R727,M727,$Q727),M727)</f>
        <v>0</v>
      </c>
      <c r="BU727" s="34">
        <f>IF($Q728=N728,IF(COUNTIF(N728:$P728,N728)&gt;$R727,N727,$Q727),N727)</f>
        <v>0</v>
      </c>
      <c r="BV727" s="34">
        <f>IF($Q728=O728,IF(COUNTIF(O728:$P728,O728)&gt;$R727,O727,$Q727),O727)</f>
        <v>0</v>
      </c>
      <c r="BW727" s="34">
        <f>IF($Q728=P728,IF(COUNTIF(P728:$P728,P728)&gt;$R727,P727,$Q727),P727)</f>
        <v>0</v>
      </c>
      <c r="BX727" t="str">
        <f>IF(BX726="",IF(G726="",IF(F726="",E726,F726),G726),"")</f>
        <v/>
      </c>
    </row>
    <row r="728" spans="1:76" ht="12.75" customHeight="1" x14ac:dyDescent="0.2">
      <c r="A728" s="349"/>
      <c r="B728" s="352"/>
      <c r="C728" s="346"/>
      <c r="D728" s="177" t="s">
        <v>44</v>
      </c>
      <c r="E728" s="252" t="str">
        <f t="shared" ref="E728:P728" si="1167">IF(E726&gt;0,1,"")</f>
        <v/>
      </c>
      <c r="F728" s="252" t="str">
        <f t="shared" si="1167"/>
        <v/>
      </c>
      <c r="G728" s="252" t="str">
        <f t="shared" si="1167"/>
        <v/>
      </c>
      <c r="H728" s="252" t="str">
        <f t="shared" si="1167"/>
        <v/>
      </c>
      <c r="I728" s="252" t="str">
        <f t="shared" si="1167"/>
        <v/>
      </c>
      <c r="J728" s="252" t="str">
        <f t="shared" si="1167"/>
        <v/>
      </c>
      <c r="K728" s="252" t="str">
        <f t="shared" si="1167"/>
        <v/>
      </c>
      <c r="L728" s="252" t="str">
        <f t="shared" si="1167"/>
        <v/>
      </c>
      <c r="M728" s="175" t="str">
        <f t="shared" si="1167"/>
        <v/>
      </c>
      <c r="N728" s="175" t="str">
        <f t="shared" si="1167"/>
        <v/>
      </c>
      <c r="O728" s="175" t="str">
        <f t="shared" si="1167"/>
        <v/>
      </c>
      <c r="P728" s="175" t="str">
        <f t="shared" si="1167"/>
        <v/>
      </c>
      <c r="Q728" s="184" t="str">
        <f>IF(BK726="","",BK726)</f>
        <v/>
      </c>
      <c r="R728" s="38" t="str">
        <f>IF(BK726="","",BK726)</f>
        <v/>
      </c>
      <c r="S728" s="343"/>
      <c r="AY728" t="str">
        <f>IF(E728="","",E728)</f>
        <v/>
      </c>
      <c r="AZ728" t="str">
        <f>IF(OR(E728=F728,COUNTIF($AY728:AY728,F728)&gt;0),"",F728)</f>
        <v/>
      </c>
      <c r="BA728" t="str">
        <f>IF(OR(F728=G728,COUNTIF($AY728:AZ728,G728)&gt;0),"",G728)</f>
        <v/>
      </c>
      <c r="BB728" t="str">
        <f>IF(OR(G728=H728,COUNTIF($AY728:BA728,H728)&gt;0),"",H728)</f>
        <v/>
      </c>
      <c r="BC728" t="str">
        <f>IF(OR(H728=I728,COUNTIF($AY728:BB728,I728)&gt;0),"",I728)</f>
        <v/>
      </c>
      <c r="BD728" t="str">
        <f>IF(OR(I728=J728,COUNTIF($AY728:BC728,J728)&gt;0),"",J728)</f>
        <v/>
      </c>
      <c r="BE728" t="str">
        <f>IF(OR(J728=K728,COUNTIF($AY728:BD728,K728)&gt;0),"",K728)</f>
        <v/>
      </c>
      <c r="BF728" t="str">
        <f>IF(OR(K728=L728,COUNTIF($AY728:BE728,L728)&gt;0),"",L728)</f>
        <v/>
      </c>
      <c r="BG728" t="str">
        <f>IF(OR(L728=M728,COUNTIF($AY728:BF728,M728)&gt;0),"",M728)</f>
        <v/>
      </c>
      <c r="BH728" t="str">
        <f>IF(OR(M728=N728,COUNTIF($AY728:BG728,N728)&gt;0),"",N728)</f>
        <v/>
      </c>
      <c r="BI728" t="str">
        <f>IF(OR(N728=O728,COUNTIF($AY728:BH728,O728)&gt;0),"",O728)</f>
        <v/>
      </c>
      <c r="BJ728" t="str">
        <f>IF(OR(O728=P728,COUNTIF($AY728:BI728,P728)&gt;0),"",P728)</f>
        <v/>
      </c>
      <c r="BK728" s="340"/>
      <c r="BL728" s="34" t="str">
        <f>IF($Q728=E728,IF(COUNTIF(E728:$P728,E728)&gt;$R727,E728,$Q728),E728)</f>
        <v/>
      </c>
      <c r="BM728" s="34" t="str">
        <f>IF($Q728=F728,IF(COUNTIF(F728:$P728,F728)&gt;$R727,F728,$Q728),F728)</f>
        <v/>
      </c>
      <c r="BN728" s="34" t="str">
        <f>IF($Q728=G728,IF(COUNTIF(G728:$P728,G728)&gt;$R727,G728,$Q728),G728)</f>
        <v/>
      </c>
      <c r="BO728" s="34" t="str">
        <f>IF($Q728=H728,IF(COUNTIF(H728:$P728,H728)&gt;$R727,H728,$Q728),H728)</f>
        <v/>
      </c>
      <c r="BP728" s="34" t="str">
        <f>IF($Q728=I728,IF(COUNTIF(I728:$P728,I728)&gt;$R727,I728,$Q728),I728)</f>
        <v/>
      </c>
      <c r="BQ728" s="34" t="str">
        <f>IF($Q728=J728,IF(COUNTIF(J728:$P728,J728)&gt;$R727,J728,$Q728),J728)</f>
        <v/>
      </c>
      <c r="BR728" s="34" t="str">
        <f>IF($Q728=K728,IF(COUNTIF(K728:$P728,K728)&gt;$R727,K728,$Q728),K728)</f>
        <v/>
      </c>
      <c r="BS728" s="34" t="str">
        <f>IF($Q728=L728,IF(COUNTIF(L728:$P728,L728)&gt;$R727,L728,$Q728),L728)</f>
        <v/>
      </c>
      <c r="BT728" s="34" t="str">
        <f>IF($Q728=M728,IF(COUNTIF(M728:$P728,M728)&gt;$R727,M728,$Q728),M728)</f>
        <v/>
      </c>
      <c r="BU728" s="34" t="str">
        <f>IF($Q728=N728,IF(COUNTIF(N728:$P728,N728)&gt;$R727,N728,$Q728),N728)</f>
        <v/>
      </c>
      <c r="BV728" s="34" t="str">
        <f>IF($Q728=O728,IF(COUNTIF(O728:$P728,O728)&gt;$R727,O728,$Q728),O728)</f>
        <v/>
      </c>
      <c r="BW728" s="34" t="str">
        <f>IF($Q728=P728,IF(COUNTIF(P728:$P728,P728)&gt;$R727,P728,$Q728),P728)</f>
        <v/>
      </c>
      <c r="BX728" t="str">
        <f>IF(BX726&gt;0,BX726,BX727)</f>
        <v/>
      </c>
    </row>
    <row r="729" spans="1:76" ht="12.75" customHeight="1" x14ac:dyDescent="0.2">
      <c r="A729" s="347">
        <v>243</v>
      </c>
      <c r="B729" s="350"/>
      <c r="C729" s="344"/>
      <c r="D729" s="176" t="s">
        <v>38</v>
      </c>
      <c r="E729" s="252"/>
      <c r="F729" s="252"/>
      <c r="G729" s="252"/>
      <c r="H729" s="252"/>
      <c r="I729" s="252"/>
      <c r="J729" s="252"/>
      <c r="K729" s="252"/>
      <c r="L729" s="252"/>
      <c r="M729" s="175"/>
      <c r="N729" s="175"/>
      <c r="O729" s="175"/>
      <c r="P729" s="175"/>
      <c r="Q729" s="183" t="str">
        <f>IF(BK729="","",BX731)</f>
        <v/>
      </c>
      <c r="R729" s="172"/>
      <c r="S729" s="341" t="str">
        <f>IF((COUNTBLANK(E729:Q729)+COUNTBLANK(E730:Q730)+COUNTBLANK(E731:Q731))/3=COUNTBLANK(E729:Q729),"","Bitte alle drei Zeilen ausfüllen")</f>
        <v/>
      </c>
      <c r="W729">
        <f t="shared" ref="W729:AH729" si="1168">IF(E729=4.5,E730,0)</f>
        <v>0</v>
      </c>
      <c r="X729">
        <f t="shared" si="1168"/>
        <v>0</v>
      </c>
      <c r="Y729">
        <f t="shared" si="1168"/>
        <v>0</v>
      </c>
      <c r="Z729">
        <f t="shared" si="1168"/>
        <v>0</v>
      </c>
      <c r="AA729">
        <f t="shared" si="1168"/>
        <v>0</v>
      </c>
      <c r="AB729">
        <f t="shared" si="1168"/>
        <v>0</v>
      </c>
      <c r="AC729">
        <f t="shared" si="1168"/>
        <v>0</v>
      </c>
      <c r="AD729">
        <f t="shared" si="1168"/>
        <v>0</v>
      </c>
      <c r="AE729">
        <f t="shared" si="1168"/>
        <v>0</v>
      </c>
      <c r="AF729">
        <f t="shared" si="1168"/>
        <v>0</v>
      </c>
      <c r="AG729">
        <f t="shared" si="1168"/>
        <v>0</v>
      </c>
      <c r="AH729">
        <f t="shared" si="1168"/>
        <v>0</v>
      </c>
      <c r="AJ729">
        <f t="shared" ref="AJ729:AU729" si="1169">IF(E729=4.5,1,0)</f>
        <v>0</v>
      </c>
      <c r="AK729">
        <f t="shared" si="1169"/>
        <v>0</v>
      </c>
      <c r="AL729">
        <f t="shared" si="1169"/>
        <v>0</v>
      </c>
      <c r="AM729">
        <f t="shared" si="1169"/>
        <v>0</v>
      </c>
      <c r="AN729">
        <f t="shared" si="1169"/>
        <v>0</v>
      </c>
      <c r="AO729">
        <f t="shared" si="1169"/>
        <v>0</v>
      </c>
      <c r="AP729">
        <f t="shared" si="1169"/>
        <v>0</v>
      </c>
      <c r="AQ729">
        <f t="shared" si="1169"/>
        <v>0</v>
      </c>
      <c r="AR729">
        <f t="shared" si="1169"/>
        <v>0</v>
      </c>
      <c r="AS729">
        <f t="shared" si="1169"/>
        <v>0</v>
      </c>
      <c r="AT729">
        <f t="shared" si="1169"/>
        <v>0</v>
      </c>
      <c r="AU729">
        <f t="shared" si="1169"/>
        <v>0</v>
      </c>
      <c r="BK729" s="340" t="str">
        <f>IF(ISNA(HLOOKUP(MAX($AY730:$BJ730),$AY730:$BJ731,2,FALSE)),"",IF(R730&gt;0,IF(COUNTIF($AY730:$BJ730,MAX($AY730:$BJ730))&gt;1,HLOOKUP(MAX($AY730:$BJ730),$AY730:$BJ731,2),HLOOKUP(MAX($AY730:$BJ730),$AY730:$BJ731,2,FALSE)),""))</f>
        <v/>
      </c>
      <c r="BL729" s="34">
        <f>IF(E731="",0,IF($Q731=E731,IF(COUNTIF(E731:$P731,E731)&gt;$R730,E729,$Q729),E729))</f>
        <v>0</v>
      </c>
      <c r="BM729" s="34">
        <f>IF(F731="",0,IF($Q731=F731,IF(COUNTIF(F731:$P731,F731)&gt;$R730,F729,$Q729),F729))</f>
        <v>0</v>
      </c>
      <c r="BN729" s="34">
        <f>IF(G731="",0,IF($Q731=G731,IF(COUNTIF(G731:$P731,G731)&gt;$R730,G729,$Q729),G729))</f>
        <v>0</v>
      </c>
      <c r="BO729" s="34">
        <f>IF(H731="",0,IF($Q731=H731,IF(COUNTIF(H731:$P731,H731)&gt;$R730,H729,$Q729),H729))</f>
        <v>0</v>
      </c>
      <c r="BP729" s="34">
        <f>IF(I731="",0,IF($Q731=I731,IF(COUNTIF(I731:$P731,I731)&gt;$R730,I729,$Q729),I729))</f>
        <v>0</v>
      </c>
      <c r="BQ729" s="34">
        <f>IF(J731="",0,IF($Q731=J731,IF(COUNTIF(J731:$P731,J731)&gt;$R730,J729,$Q729),J729))</f>
        <v>0</v>
      </c>
      <c r="BR729" s="34">
        <f>IF(K731="",0,IF($Q731=K731,IF(COUNTIF(K731:$P731,K731)&gt;$R730,K729,$Q729),K729))</f>
        <v>0</v>
      </c>
      <c r="BS729" s="34">
        <f>IF(L731="",0,IF($Q731=L731,IF(COUNTIF(L731:$P731,L731)&gt;$R730,L729,$Q729),L729))</f>
        <v>0</v>
      </c>
      <c r="BT729" s="34">
        <f>IF(M731="",0,IF($Q731=M731,IF(COUNTIF(M731:$P731,M731)&gt;$R730,M729,$Q729),M729))</f>
        <v>0</v>
      </c>
      <c r="BU729" s="34">
        <f>IF(N731="",0,IF($Q731=N731,IF(COUNTIF(N731:$P731,N731)&gt;$R730,N729,$Q729),N729))</f>
        <v>0</v>
      </c>
      <c r="BV729" s="34">
        <f>IF(O731="",0,IF($Q731=O731,IF(COUNTIF(O731:$P731,O731)&gt;$R730,O729,$Q729),O729))</f>
        <v>0</v>
      </c>
      <c r="BW729" s="34">
        <f>IF(P731="",0,IF($Q731=P731,IF(COUNTIF(P731:$P731,P731)&gt;$R730,P729,$Q729),P729))</f>
        <v>0</v>
      </c>
      <c r="BX729">
        <f>IF(P729="",IF(O729="",IF(N729="",IF(M729="",IF(L729="",IF(K729="",IF(J729="",IF(I729="",H729,I729),J729),K729),L729),M729),N729),O729),P729)</f>
        <v>0</v>
      </c>
    </row>
    <row r="730" spans="1:76" ht="12.75" customHeight="1" x14ac:dyDescent="0.2">
      <c r="A730" s="348"/>
      <c r="B730" s="351"/>
      <c r="C730" s="345"/>
      <c r="D730" s="176" t="s">
        <v>42</v>
      </c>
      <c r="E730" s="252"/>
      <c r="F730" s="252"/>
      <c r="G730" s="252"/>
      <c r="H730" s="252"/>
      <c r="I730" s="252"/>
      <c r="J730" s="252"/>
      <c r="K730" s="252"/>
      <c r="L730" s="252"/>
      <c r="M730" s="175"/>
      <c r="N730" s="175"/>
      <c r="O730" s="175"/>
      <c r="P730" s="175"/>
      <c r="Q730" s="183"/>
      <c r="R730" s="35">
        <f>IF(R729&lt;15,0,IF(R729&lt;30,1,IF(R729&lt;45,2,3)))</f>
        <v>0</v>
      </c>
      <c r="S730" s="342"/>
      <c r="AY730" t="str">
        <f t="shared" ref="AY730:BJ730" si="1170">IF(AY731="","",COUNTIF($E731:$P731,AY731))</f>
        <v/>
      </c>
      <c r="AZ730" t="str">
        <f t="shared" si="1170"/>
        <v/>
      </c>
      <c r="BA730" t="str">
        <f t="shared" si="1170"/>
        <v/>
      </c>
      <c r="BB730" t="str">
        <f t="shared" si="1170"/>
        <v/>
      </c>
      <c r="BC730" t="str">
        <f t="shared" si="1170"/>
        <v/>
      </c>
      <c r="BD730" t="str">
        <f t="shared" si="1170"/>
        <v/>
      </c>
      <c r="BE730" t="str">
        <f t="shared" si="1170"/>
        <v/>
      </c>
      <c r="BF730" t="str">
        <f t="shared" si="1170"/>
        <v/>
      </c>
      <c r="BG730" t="str">
        <f t="shared" si="1170"/>
        <v/>
      </c>
      <c r="BH730" t="str">
        <f t="shared" si="1170"/>
        <v/>
      </c>
      <c r="BI730" t="str">
        <f t="shared" si="1170"/>
        <v/>
      </c>
      <c r="BJ730" t="str">
        <f t="shared" si="1170"/>
        <v/>
      </c>
      <c r="BK730" s="340"/>
      <c r="BL730" s="34">
        <f>IF($Q731=E731,IF(COUNTIF(E731:$P731,E731)&gt;$R730,E730,$Q730),E730)</f>
        <v>0</v>
      </c>
      <c r="BM730" s="34">
        <f>IF($Q731=F731,IF(COUNTIF(F731:$P731,F731)&gt;$R730,F730,$Q730),F730)</f>
        <v>0</v>
      </c>
      <c r="BN730" s="34">
        <f>IF($Q731=G731,IF(COUNTIF(G731:$P731,G731)&gt;$R730,G730,$Q730),G730)</f>
        <v>0</v>
      </c>
      <c r="BO730" s="34">
        <f>IF($Q731=H731,IF(COUNTIF(H731:$P731,H731)&gt;$R730,H730,$Q730),H730)</f>
        <v>0</v>
      </c>
      <c r="BP730" s="34">
        <f>IF($Q731=I731,IF(COUNTIF(I731:$P731,I731)&gt;$R730,I730,$Q730),I730)</f>
        <v>0</v>
      </c>
      <c r="BQ730" s="34">
        <f>IF($Q731=J731,IF(COUNTIF(J731:$P731,J731)&gt;$R730,J730,$Q730),J730)</f>
        <v>0</v>
      </c>
      <c r="BR730" s="34">
        <f>IF($Q731=K731,IF(COUNTIF(K731:$P731,K731)&gt;$R730,K730,$Q730),K730)</f>
        <v>0</v>
      </c>
      <c r="BS730" s="34">
        <f>IF($Q731=L731,IF(COUNTIF(L731:$P731,L731)&gt;$R730,L730,$Q730),L730)</f>
        <v>0</v>
      </c>
      <c r="BT730" s="34">
        <f>IF($Q731=M731,IF(COUNTIF(M731:$P731,M731)&gt;$R730,M730,$Q730),M730)</f>
        <v>0</v>
      </c>
      <c r="BU730" s="34">
        <f>IF($Q731=N731,IF(COUNTIF(N731:$P731,N731)&gt;$R730,N730,$Q730),N730)</f>
        <v>0</v>
      </c>
      <c r="BV730" s="34">
        <f>IF($Q731=O731,IF(COUNTIF(O731:$P731,O731)&gt;$R730,O730,$Q730),O730)</f>
        <v>0</v>
      </c>
      <c r="BW730" s="34">
        <f>IF($Q731=P731,IF(COUNTIF(P731:$P731,P731)&gt;$R730,P730,$Q730),P730)</f>
        <v>0</v>
      </c>
      <c r="BX730" t="str">
        <f>IF(BX729="",IF(G729="",IF(F729="",E729,F729),G729),"")</f>
        <v/>
      </c>
    </row>
    <row r="731" spans="1:76" ht="12.75" customHeight="1" x14ac:dyDescent="0.2">
      <c r="A731" s="349"/>
      <c r="B731" s="352"/>
      <c r="C731" s="346"/>
      <c r="D731" s="177" t="s">
        <v>44</v>
      </c>
      <c r="E731" s="252" t="str">
        <f t="shared" ref="E731:P731" si="1171">IF(E729&gt;0,1,"")</f>
        <v/>
      </c>
      <c r="F731" s="252" t="str">
        <f t="shared" si="1171"/>
        <v/>
      </c>
      <c r="G731" s="252" t="str">
        <f t="shared" si="1171"/>
        <v/>
      </c>
      <c r="H731" s="252" t="str">
        <f t="shared" si="1171"/>
        <v/>
      </c>
      <c r="I731" s="252" t="str">
        <f t="shared" si="1171"/>
        <v/>
      </c>
      <c r="J731" s="252" t="str">
        <f t="shared" si="1171"/>
        <v/>
      </c>
      <c r="K731" s="252" t="str">
        <f t="shared" si="1171"/>
        <v/>
      </c>
      <c r="L731" s="252" t="str">
        <f t="shared" si="1171"/>
        <v/>
      </c>
      <c r="M731" s="175" t="str">
        <f t="shared" si="1171"/>
        <v/>
      </c>
      <c r="N731" s="175" t="str">
        <f t="shared" si="1171"/>
        <v/>
      </c>
      <c r="O731" s="175" t="str">
        <f t="shared" si="1171"/>
        <v/>
      </c>
      <c r="P731" s="175" t="str">
        <f t="shared" si="1171"/>
        <v/>
      </c>
      <c r="Q731" s="184" t="str">
        <f>IF(BK729="","",BK729)</f>
        <v/>
      </c>
      <c r="R731" s="38" t="str">
        <f>IF(BK729="","",BK729)</f>
        <v/>
      </c>
      <c r="S731" s="343"/>
      <c r="AY731" t="str">
        <f>IF(E731="","",E731)</f>
        <v/>
      </c>
      <c r="AZ731" t="str">
        <f>IF(OR(E731=F731,COUNTIF($AY731:AY731,F731)&gt;0),"",F731)</f>
        <v/>
      </c>
      <c r="BA731" t="str">
        <f>IF(OR(F731=G731,COUNTIF($AY731:AZ731,G731)&gt;0),"",G731)</f>
        <v/>
      </c>
      <c r="BB731" t="str">
        <f>IF(OR(G731=H731,COUNTIF($AY731:BA731,H731)&gt;0),"",H731)</f>
        <v/>
      </c>
      <c r="BC731" t="str">
        <f>IF(OR(H731=I731,COUNTIF($AY731:BB731,I731)&gt;0),"",I731)</f>
        <v/>
      </c>
      <c r="BD731" t="str">
        <f>IF(OR(I731=J731,COUNTIF($AY731:BC731,J731)&gt;0),"",J731)</f>
        <v/>
      </c>
      <c r="BE731" t="str">
        <f>IF(OR(J731=K731,COUNTIF($AY731:BD731,K731)&gt;0),"",K731)</f>
        <v/>
      </c>
      <c r="BF731" t="str">
        <f>IF(OR(K731=L731,COUNTIF($AY731:BE731,L731)&gt;0),"",L731)</f>
        <v/>
      </c>
      <c r="BG731" t="str">
        <f>IF(OR(L731=M731,COUNTIF($AY731:BF731,M731)&gt;0),"",M731)</f>
        <v/>
      </c>
      <c r="BH731" t="str">
        <f>IF(OR(M731=N731,COUNTIF($AY731:BG731,N731)&gt;0),"",N731)</f>
        <v/>
      </c>
      <c r="BI731" t="str">
        <f>IF(OR(N731=O731,COUNTIF($AY731:BH731,O731)&gt;0),"",O731)</f>
        <v/>
      </c>
      <c r="BJ731" t="str">
        <f>IF(OR(O731=P731,COUNTIF($AY731:BI731,P731)&gt;0),"",P731)</f>
        <v/>
      </c>
      <c r="BK731" s="340"/>
      <c r="BL731" s="34" t="str">
        <f>IF($Q731=E731,IF(COUNTIF(E731:$P731,E731)&gt;$R730,E731,$Q731),E731)</f>
        <v/>
      </c>
      <c r="BM731" s="34" t="str">
        <f>IF($Q731=F731,IF(COUNTIF(F731:$P731,F731)&gt;$R730,F731,$Q731),F731)</f>
        <v/>
      </c>
      <c r="BN731" s="34" t="str">
        <f>IF($Q731=G731,IF(COUNTIF(G731:$P731,G731)&gt;$R730,G731,$Q731),G731)</f>
        <v/>
      </c>
      <c r="BO731" s="34" t="str">
        <f>IF($Q731=H731,IF(COUNTIF(H731:$P731,H731)&gt;$R730,H731,$Q731),H731)</f>
        <v/>
      </c>
      <c r="BP731" s="34" t="str">
        <f>IF($Q731=I731,IF(COUNTIF(I731:$P731,I731)&gt;$R730,I731,$Q731),I731)</f>
        <v/>
      </c>
      <c r="BQ731" s="34" t="str">
        <f>IF($Q731=J731,IF(COUNTIF(J731:$P731,J731)&gt;$R730,J731,$Q731),J731)</f>
        <v/>
      </c>
      <c r="BR731" s="34" t="str">
        <f>IF($Q731=K731,IF(COUNTIF(K731:$P731,K731)&gt;$R730,K731,$Q731),K731)</f>
        <v/>
      </c>
      <c r="BS731" s="34" t="str">
        <f>IF($Q731=L731,IF(COUNTIF(L731:$P731,L731)&gt;$R730,L731,$Q731),L731)</f>
        <v/>
      </c>
      <c r="BT731" s="34" t="str">
        <f>IF($Q731=M731,IF(COUNTIF(M731:$P731,M731)&gt;$R730,M731,$Q731),M731)</f>
        <v/>
      </c>
      <c r="BU731" s="34" t="str">
        <f>IF($Q731=N731,IF(COUNTIF(N731:$P731,N731)&gt;$R730,N731,$Q731),N731)</f>
        <v/>
      </c>
      <c r="BV731" s="34" t="str">
        <f>IF($Q731=O731,IF(COUNTIF(O731:$P731,O731)&gt;$R730,O731,$Q731),O731)</f>
        <v/>
      </c>
      <c r="BW731" s="34" t="str">
        <f>IF($Q731=P731,IF(COUNTIF(P731:$P731,P731)&gt;$R730,P731,$Q731),P731)</f>
        <v/>
      </c>
      <c r="BX731" t="str">
        <f>IF(BX729&gt;0,BX729,BX730)</f>
        <v/>
      </c>
    </row>
    <row r="732" spans="1:76" ht="12.75" customHeight="1" x14ac:dyDescent="0.2">
      <c r="A732" s="347">
        <v>244</v>
      </c>
      <c r="B732" s="350"/>
      <c r="C732" s="344"/>
      <c r="D732" s="176" t="s">
        <v>38</v>
      </c>
      <c r="E732" s="252"/>
      <c r="F732" s="252"/>
      <c r="G732" s="252"/>
      <c r="H732" s="252"/>
      <c r="I732" s="252"/>
      <c r="J732" s="252"/>
      <c r="K732" s="252"/>
      <c r="L732" s="252"/>
      <c r="M732" s="175"/>
      <c r="N732" s="175"/>
      <c r="O732" s="175"/>
      <c r="P732" s="175"/>
      <c r="Q732" s="183" t="str">
        <f>IF(BK732="","",BX734)</f>
        <v/>
      </c>
      <c r="R732" s="172"/>
      <c r="S732" s="341" t="str">
        <f>IF((COUNTBLANK(E732:Q732)+COUNTBLANK(E733:Q733)+COUNTBLANK(E734:Q734))/3=COUNTBLANK(E732:Q732),"","Bitte alle drei Zeilen ausfüllen")</f>
        <v/>
      </c>
      <c r="W732">
        <f t="shared" ref="W732:AH732" si="1172">IF(E732=4.5,E733,0)</f>
        <v>0</v>
      </c>
      <c r="X732">
        <f t="shared" si="1172"/>
        <v>0</v>
      </c>
      <c r="Y732">
        <f t="shared" si="1172"/>
        <v>0</v>
      </c>
      <c r="Z732">
        <f t="shared" si="1172"/>
        <v>0</v>
      </c>
      <c r="AA732">
        <f t="shared" si="1172"/>
        <v>0</v>
      </c>
      <c r="AB732">
        <f t="shared" si="1172"/>
        <v>0</v>
      </c>
      <c r="AC732">
        <f t="shared" si="1172"/>
        <v>0</v>
      </c>
      <c r="AD732">
        <f t="shared" si="1172"/>
        <v>0</v>
      </c>
      <c r="AE732">
        <f t="shared" si="1172"/>
        <v>0</v>
      </c>
      <c r="AF732">
        <f t="shared" si="1172"/>
        <v>0</v>
      </c>
      <c r="AG732">
        <f t="shared" si="1172"/>
        <v>0</v>
      </c>
      <c r="AH732">
        <f t="shared" si="1172"/>
        <v>0</v>
      </c>
      <c r="AJ732">
        <f t="shared" ref="AJ732:AU732" si="1173">IF(E732=4.5,1,0)</f>
        <v>0</v>
      </c>
      <c r="AK732">
        <f t="shared" si="1173"/>
        <v>0</v>
      </c>
      <c r="AL732">
        <f t="shared" si="1173"/>
        <v>0</v>
      </c>
      <c r="AM732">
        <f t="shared" si="1173"/>
        <v>0</v>
      </c>
      <c r="AN732">
        <f t="shared" si="1173"/>
        <v>0</v>
      </c>
      <c r="AO732">
        <f t="shared" si="1173"/>
        <v>0</v>
      </c>
      <c r="AP732">
        <f t="shared" si="1173"/>
        <v>0</v>
      </c>
      <c r="AQ732">
        <f t="shared" si="1173"/>
        <v>0</v>
      </c>
      <c r="AR732">
        <f t="shared" si="1173"/>
        <v>0</v>
      </c>
      <c r="AS732">
        <f t="shared" si="1173"/>
        <v>0</v>
      </c>
      <c r="AT732">
        <f t="shared" si="1173"/>
        <v>0</v>
      </c>
      <c r="AU732">
        <f t="shared" si="1173"/>
        <v>0</v>
      </c>
      <c r="BK732" s="340" t="str">
        <f>IF(ISNA(HLOOKUP(MAX($AY733:$BJ733),$AY733:$BJ734,2,FALSE)),"",IF(R733&gt;0,IF(COUNTIF($AY733:$BJ733,MAX($AY733:$BJ733))&gt;1,HLOOKUP(MAX($AY733:$BJ733),$AY733:$BJ734,2),HLOOKUP(MAX($AY733:$BJ733),$AY733:$BJ734,2,FALSE)),""))</f>
        <v/>
      </c>
      <c r="BL732" s="34">
        <f>IF(E734="",0,IF($Q734=E734,IF(COUNTIF(E734:$P734,E734)&gt;$R733,E732,$Q732),E732))</f>
        <v>0</v>
      </c>
      <c r="BM732" s="34">
        <f>IF(F734="",0,IF($Q734=F734,IF(COUNTIF(F734:$P734,F734)&gt;$R733,F732,$Q732),F732))</f>
        <v>0</v>
      </c>
      <c r="BN732" s="34">
        <f>IF(G734="",0,IF($Q734=G734,IF(COUNTIF(G734:$P734,G734)&gt;$R733,G732,$Q732),G732))</f>
        <v>0</v>
      </c>
      <c r="BO732" s="34">
        <f>IF(H734="",0,IF($Q734=H734,IF(COUNTIF(H734:$P734,H734)&gt;$R733,H732,$Q732),H732))</f>
        <v>0</v>
      </c>
      <c r="BP732" s="34">
        <f>IF(I734="",0,IF($Q734=I734,IF(COUNTIF(I734:$P734,I734)&gt;$R733,I732,$Q732),I732))</f>
        <v>0</v>
      </c>
      <c r="BQ732" s="34">
        <f>IF(J734="",0,IF($Q734=J734,IF(COUNTIF(J734:$P734,J734)&gt;$R733,J732,$Q732),J732))</f>
        <v>0</v>
      </c>
      <c r="BR732" s="34">
        <f>IF(K734="",0,IF($Q734=K734,IF(COUNTIF(K734:$P734,K734)&gt;$R733,K732,$Q732),K732))</f>
        <v>0</v>
      </c>
      <c r="BS732" s="34">
        <f>IF(L734="",0,IF($Q734=L734,IF(COUNTIF(L734:$P734,L734)&gt;$R733,L732,$Q732),L732))</f>
        <v>0</v>
      </c>
      <c r="BT732" s="34">
        <f>IF(M734="",0,IF($Q734=M734,IF(COUNTIF(M734:$P734,M734)&gt;$R733,M732,$Q732),M732))</f>
        <v>0</v>
      </c>
      <c r="BU732" s="34">
        <f>IF(N734="",0,IF($Q734=N734,IF(COUNTIF(N734:$P734,N734)&gt;$R733,N732,$Q732),N732))</f>
        <v>0</v>
      </c>
      <c r="BV732" s="34">
        <f>IF(O734="",0,IF($Q734=O734,IF(COUNTIF(O734:$P734,O734)&gt;$R733,O732,$Q732),O732))</f>
        <v>0</v>
      </c>
      <c r="BW732" s="34">
        <f>IF(P734="",0,IF($Q734=P734,IF(COUNTIF(P734:$P734,P734)&gt;$R733,P732,$Q732),P732))</f>
        <v>0</v>
      </c>
      <c r="BX732">
        <f>IF(P732="",IF(O732="",IF(N732="",IF(M732="",IF(L732="",IF(K732="",IF(J732="",IF(I732="",H732,I732),J732),K732),L732),M732),N732),O732),P732)</f>
        <v>0</v>
      </c>
    </row>
    <row r="733" spans="1:76" ht="12.75" customHeight="1" x14ac:dyDescent="0.2">
      <c r="A733" s="348"/>
      <c r="B733" s="351"/>
      <c r="C733" s="345"/>
      <c r="D733" s="176" t="s">
        <v>42</v>
      </c>
      <c r="E733" s="252"/>
      <c r="F733" s="252"/>
      <c r="G733" s="252"/>
      <c r="H733" s="252"/>
      <c r="I733" s="252"/>
      <c r="J733" s="252"/>
      <c r="K733" s="252"/>
      <c r="L733" s="252"/>
      <c r="M733" s="175"/>
      <c r="N733" s="175"/>
      <c r="O733" s="175"/>
      <c r="P733" s="175"/>
      <c r="Q733" s="183"/>
      <c r="R733" s="35">
        <f>IF(R732&lt;15,0,IF(R732&lt;30,1,IF(R732&lt;45,2,3)))</f>
        <v>0</v>
      </c>
      <c r="S733" s="342"/>
      <c r="AY733" t="str">
        <f t="shared" ref="AY733:BJ733" si="1174">IF(AY734="","",COUNTIF($E734:$P734,AY734))</f>
        <v/>
      </c>
      <c r="AZ733" t="str">
        <f t="shared" si="1174"/>
        <v/>
      </c>
      <c r="BA733" t="str">
        <f t="shared" si="1174"/>
        <v/>
      </c>
      <c r="BB733" t="str">
        <f t="shared" si="1174"/>
        <v/>
      </c>
      <c r="BC733" t="str">
        <f t="shared" si="1174"/>
        <v/>
      </c>
      <c r="BD733" t="str">
        <f t="shared" si="1174"/>
        <v/>
      </c>
      <c r="BE733" t="str">
        <f t="shared" si="1174"/>
        <v/>
      </c>
      <c r="BF733" t="str">
        <f t="shared" si="1174"/>
        <v/>
      </c>
      <c r="BG733" t="str">
        <f t="shared" si="1174"/>
        <v/>
      </c>
      <c r="BH733" t="str">
        <f t="shared" si="1174"/>
        <v/>
      </c>
      <c r="BI733" t="str">
        <f t="shared" si="1174"/>
        <v/>
      </c>
      <c r="BJ733" t="str">
        <f t="shared" si="1174"/>
        <v/>
      </c>
      <c r="BK733" s="340"/>
      <c r="BL733" s="34">
        <f>IF($Q734=E734,IF(COUNTIF(E734:$P734,E734)&gt;$R733,E733,$Q733),E733)</f>
        <v>0</v>
      </c>
      <c r="BM733" s="34">
        <f>IF($Q734=F734,IF(COUNTIF(F734:$P734,F734)&gt;$R733,F733,$Q733),F733)</f>
        <v>0</v>
      </c>
      <c r="BN733" s="34">
        <f>IF($Q734=G734,IF(COUNTIF(G734:$P734,G734)&gt;$R733,G733,$Q733),G733)</f>
        <v>0</v>
      </c>
      <c r="BO733" s="34">
        <f>IF($Q734=H734,IF(COUNTIF(H734:$P734,H734)&gt;$R733,H733,$Q733),H733)</f>
        <v>0</v>
      </c>
      <c r="BP733" s="34">
        <f>IF($Q734=I734,IF(COUNTIF(I734:$P734,I734)&gt;$R733,I733,$Q733),I733)</f>
        <v>0</v>
      </c>
      <c r="BQ733" s="34">
        <f>IF($Q734=J734,IF(COUNTIF(J734:$P734,J734)&gt;$R733,J733,$Q733),J733)</f>
        <v>0</v>
      </c>
      <c r="BR733" s="34">
        <f>IF($Q734=K734,IF(COUNTIF(K734:$P734,K734)&gt;$R733,K733,$Q733),K733)</f>
        <v>0</v>
      </c>
      <c r="BS733" s="34">
        <f>IF($Q734=L734,IF(COUNTIF(L734:$P734,L734)&gt;$R733,L733,$Q733),L733)</f>
        <v>0</v>
      </c>
      <c r="BT733" s="34">
        <f>IF($Q734=M734,IF(COUNTIF(M734:$P734,M734)&gt;$R733,M733,$Q733),M733)</f>
        <v>0</v>
      </c>
      <c r="BU733" s="34">
        <f>IF($Q734=N734,IF(COUNTIF(N734:$P734,N734)&gt;$R733,N733,$Q733),N733)</f>
        <v>0</v>
      </c>
      <c r="BV733" s="34">
        <f>IF($Q734=O734,IF(COUNTIF(O734:$P734,O734)&gt;$R733,O733,$Q733),O733)</f>
        <v>0</v>
      </c>
      <c r="BW733" s="34">
        <f>IF($Q734=P734,IF(COUNTIF(P734:$P734,P734)&gt;$R733,P733,$Q733),P733)</f>
        <v>0</v>
      </c>
      <c r="BX733" t="str">
        <f>IF(BX732="",IF(G732="",IF(F732="",E732,F732),G732),"")</f>
        <v/>
      </c>
    </row>
    <row r="734" spans="1:76" ht="12.75" customHeight="1" x14ac:dyDescent="0.2">
      <c r="A734" s="349"/>
      <c r="B734" s="352"/>
      <c r="C734" s="346"/>
      <c r="D734" s="177" t="s">
        <v>44</v>
      </c>
      <c r="E734" s="252" t="str">
        <f t="shared" ref="E734:P734" si="1175">IF(E732&gt;0,1,"")</f>
        <v/>
      </c>
      <c r="F734" s="252" t="str">
        <f t="shared" si="1175"/>
        <v/>
      </c>
      <c r="G734" s="252" t="str">
        <f t="shared" si="1175"/>
        <v/>
      </c>
      <c r="H734" s="252" t="str">
        <f t="shared" si="1175"/>
        <v/>
      </c>
      <c r="I734" s="252" t="str">
        <f t="shared" si="1175"/>
        <v/>
      </c>
      <c r="J734" s="252" t="str">
        <f t="shared" si="1175"/>
        <v/>
      </c>
      <c r="K734" s="252" t="str">
        <f t="shared" si="1175"/>
        <v/>
      </c>
      <c r="L734" s="252" t="str">
        <f t="shared" si="1175"/>
        <v/>
      </c>
      <c r="M734" s="175" t="str">
        <f t="shared" si="1175"/>
        <v/>
      </c>
      <c r="N734" s="175" t="str">
        <f t="shared" si="1175"/>
        <v/>
      </c>
      <c r="O734" s="175" t="str">
        <f t="shared" si="1175"/>
        <v/>
      </c>
      <c r="P734" s="175" t="str">
        <f t="shared" si="1175"/>
        <v/>
      </c>
      <c r="Q734" s="184" t="str">
        <f>IF(BK732="","",BK732)</f>
        <v/>
      </c>
      <c r="R734" s="38" t="str">
        <f>IF(BK732="","",BK732)</f>
        <v/>
      </c>
      <c r="S734" s="343"/>
      <c r="AY734" t="str">
        <f>IF(E734="","",E734)</f>
        <v/>
      </c>
      <c r="AZ734" t="str">
        <f>IF(OR(E734=F734,COUNTIF($AY734:AY734,F734)&gt;0),"",F734)</f>
        <v/>
      </c>
      <c r="BA734" t="str">
        <f>IF(OR(F734=G734,COUNTIF($AY734:AZ734,G734)&gt;0),"",G734)</f>
        <v/>
      </c>
      <c r="BB734" t="str">
        <f>IF(OR(G734=H734,COUNTIF($AY734:BA734,H734)&gt;0),"",H734)</f>
        <v/>
      </c>
      <c r="BC734" t="str">
        <f>IF(OR(H734=I734,COUNTIF($AY734:BB734,I734)&gt;0),"",I734)</f>
        <v/>
      </c>
      <c r="BD734" t="str">
        <f>IF(OR(I734=J734,COUNTIF($AY734:BC734,J734)&gt;0),"",J734)</f>
        <v/>
      </c>
      <c r="BE734" t="str">
        <f>IF(OR(J734=K734,COUNTIF($AY734:BD734,K734)&gt;0),"",K734)</f>
        <v/>
      </c>
      <c r="BF734" t="str">
        <f>IF(OR(K734=L734,COUNTIF($AY734:BE734,L734)&gt;0),"",L734)</f>
        <v/>
      </c>
      <c r="BG734" t="str">
        <f>IF(OR(L734=M734,COUNTIF($AY734:BF734,M734)&gt;0),"",M734)</f>
        <v/>
      </c>
      <c r="BH734" t="str">
        <f>IF(OR(M734=N734,COUNTIF($AY734:BG734,N734)&gt;0),"",N734)</f>
        <v/>
      </c>
      <c r="BI734" t="str">
        <f>IF(OR(N734=O734,COUNTIF($AY734:BH734,O734)&gt;0),"",O734)</f>
        <v/>
      </c>
      <c r="BJ734" t="str">
        <f>IF(OR(O734=P734,COUNTIF($AY734:BI734,P734)&gt;0),"",P734)</f>
        <v/>
      </c>
      <c r="BK734" s="340"/>
      <c r="BL734" s="34" t="str">
        <f>IF($Q734=E734,IF(COUNTIF(E734:$P734,E734)&gt;$R733,E734,$Q734),E734)</f>
        <v/>
      </c>
      <c r="BM734" s="34" t="str">
        <f>IF($Q734=F734,IF(COUNTIF(F734:$P734,F734)&gt;$R733,F734,$Q734),F734)</f>
        <v/>
      </c>
      <c r="BN734" s="34" t="str">
        <f>IF($Q734=G734,IF(COUNTIF(G734:$P734,G734)&gt;$R733,G734,$Q734),G734)</f>
        <v/>
      </c>
      <c r="BO734" s="34" t="str">
        <f>IF($Q734=H734,IF(COUNTIF(H734:$P734,H734)&gt;$R733,H734,$Q734),H734)</f>
        <v/>
      </c>
      <c r="BP734" s="34" t="str">
        <f>IF($Q734=I734,IF(COUNTIF(I734:$P734,I734)&gt;$R733,I734,$Q734),I734)</f>
        <v/>
      </c>
      <c r="BQ734" s="34" t="str">
        <f>IF($Q734=J734,IF(COUNTIF(J734:$P734,J734)&gt;$R733,J734,$Q734),J734)</f>
        <v/>
      </c>
      <c r="BR734" s="34" t="str">
        <f>IF($Q734=K734,IF(COUNTIF(K734:$P734,K734)&gt;$R733,K734,$Q734),K734)</f>
        <v/>
      </c>
      <c r="BS734" s="34" t="str">
        <f>IF($Q734=L734,IF(COUNTIF(L734:$P734,L734)&gt;$R733,L734,$Q734),L734)</f>
        <v/>
      </c>
      <c r="BT734" s="34" t="str">
        <f>IF($Q734=M734,IF(COUNTIF(M734:$P734,M734)&gt;$R733,M734,$Q734),M734)</f>
        <v/>
      </c>
      <c r="BU734" s="34" t="str">
        <f>IF($Q734=N734,IF(COUNTIF(N734:$P734,N734)&gt;$R733,N734,$Q734),N734)</f>
        <v/>
      </c>
      <c r="BV734" s="34" t="str">
        <f>IF($Q734=O734,IF(COUNTIF(O734:$P734,O734)&gt;$R733,O734,$Q734),O734)</f>
        <v/>
      </c>
      <c r="BW734" s="34" t="str">
        <f>IF($Q734=P734,IF(COUNTIF(P734:$P734,P734)&gt;$R733,P734,$Q734),P734)</f>
        <v/>
      </c>
      <c r="BX734" t="str">
        <f>IF(BX732&gt;0,BX732,BX733)</f>
        <v/>
      </c>
    </row>
    <row r="735" spans="1:76" ht="12.75" customHeight="1" x14ac:dyDescent="0.2">
      <c r="A735" s="347">
        <v>245</v>
      </c>
      <c r="B735" s="350"/>
      <c r="C735" s="344"/>
      <c r="D735" s="176" t="s">
        <v>38</v>
      </c>
      <c r="E735" s="252"/>
      <c r="F735" s="252"/>
      <c r="G735" s="252"/>
      <c r="H735" s="252"/>
      <c r="I735" s="252"/>
      <c r="J735" s="252"/>
      <c r="K735" s="252"/>
      <c r="L735" s="252"/>
      <c r="M735" s="175"/>
      <c r="N735" s="175"/>
      <c r="O735" s="175"/>
      <c r="P735" s="175"/>
      <c r="Q735" s="183" t="str">
        <f>IF(BK735="","",BX737)</f>
        <v/>
      </c>
      <c r="R735" s="172"/>
      <c r="S735" s="341" t="str">
        <f>IF((COUNTBLANK(E735:Q735)+COUNTBLANK(E736:Q736)+COUNTBLANK(E737:Q737))/3=COUNTBLANK(E735:Q735),"","Bitte alle drei Zeilen ausfüllen")</f>
        <v/>
      </c>
      <c r="W735">
        <f t="shared" ref="W735:AH735" si="1176">IF(E735=4.5,E736,0)</f>
        <v>0</v>
      </c>
      <c r="X735">
        <f t="shared" si="1176"/>
        <v>0</v>
      </c>
      <c r="Y735">
        <f t="shared" si="1176"/>
        <v>0</v>
      </c>
      <c r="Z735">
        <f t="shared" si="1176"/>
        <v>0</v>
      </c>
      <c r="AA735">
        <f t="shared" si="1176"/>
        <v>0</v>
      </c>
      <c r="AB735">
        <f t="shared" si="1176"/>
        <v>0</v>
      </c>
      <c r="AC735">
        <f t="shared" si="1176"/>
        <v>0</v>
      </c>
      <c r="AD735">
        <f t="shared" si="1176"/>
        <v>0</v>
      </c>
      <c r="AE735">
        <f t="shared" si="1176"/>
        <v>0</v>
      </c>
      <c r="AF735">
        <f t="shared" si="1176"/>
        <v>0</v>
      </c>
      <c r="AG735">
        <f t="shared" si="1176"/>
        <v>0</v>
      </c>
      <c r="AH735">
        <f t="shared" si="1176"/>
        <v>0</v>
      </c>
      <c r="AJ735">
        <f t="shared" ref="AJ735:AU735" si="1177">IF(E735=4.5,1,0)</f>
        <v>0</v>
      </c>
      <c r="AK735">
        <f t="shared" si="1177"/>
        <v>0</v>
      </c>
      <c r="AL735">
        <f t="shared" si="1177"/>
        <v>0</v>
      </c>
      <c r="AM735">
        <f t="shared" si="1177"/>
        <v>0</v>
      </c>
      <c r="AN735">
        <f t="shared" si="1177"/>
        <v>0</v>
      </c>
      <c r="AO735">
        <f t="shared" si="1177"/>
        <v>0</v>
      </c>
      <c r="AP735">
        <f t="shared" si="1177"/>
        <v>0</v>
      </c>
      <c r="AQ735">
        <f t="shared" si="1177"/>
        <v>0</v>
      </c>
      <c r="AR735">
        <f t="shared" si="1177"/>
        <v>0</v>
      </c>
      <c r="AS735">
        <f t="shared" si="1177"/>
        <v>0</v>
      </c>
      <c r="AT735">
        <f t="shared" si="1177"/>
        <v>0</v>
      </c>
      <c r="AU735">
        <f t="shared" si="1177"/>
        <v>0</v>
      </c>
      <c r="BK735" s="340" t="str">
        <f>IF(ISNA(HLOOKUP(MAX($AY736:$BJ736),$AY736:$BJ737,2,FALSE)),"",IF(R736&gt;0,IF(COUNTIF($AY736:$BJ736,MAX($AY736:$BJ736))&gt;1,HLOOKUP(MAX($AY736:$BJ736),$AY736:$BJ737,2),HLOOKUP(MAX($AY736:$BJ736),$AY736:$BJ737,2,FALSE)),""))</f>
        <v/>
      </c>
      <c r="BL735" s="34">
        <f>IF(E737="",0,IF($Q737=E737,IF(COUNTIF(E737:$P737,E737)&gt;$R736,E735,$Q735),E735))</f>
        <v>0</v>
      </c>
      <c r="BM735" s="34">
        <f>IF(F737="",0,IF($Q737=F737,IF(COUNTIF(F737:$P737,F737)&gt;$R736,F735,$Q735),F735))</f>
        <v>0</v>
      </c>
      <c r="BN735" s="34">
        <f>IF(G737="",0,IF($Q737=G737,IF(COUNTIF(G737:$P737,G737)&gt;$R736,G735,$Q735),G735))</f>
        <v>0</v>
      </c>
      <c r="BO735" s="34">
        <f>IF(H737="",0,IF($Q737=H737,IF(COUNTIF(H737:$P737,H737)&gt;$R736,H735,$Q735),H735))</f>
        <v>0</v>
      </c>
      <c r="BP735" s="34">
        <f>IF(I737="",0,IF($Q737=I737,IF(COUNTIF(I737:$P737,I737)&gt;$R736,I735,$Q735),I735))</f>
        <v>0</v>
      </c>
      <c r="BQ735" s="34">
        <f>IF(J737="",0,IF($Q737=J737,IF(COUNTIF(J737:$P737,J737)&gt;$R736,J735,$Q735),J735))</f>
        <v>0</v>
      </c>
      <c r="BR735" s="34">
        <f>IF(K737="",0,IF($Q737=K737,IF(COUNTIF(K737:$P737,K737)&gt;$R736,K735,$Q735),K735))</f>
        <v>0</v>
      </c>
      <c r="BS735" s="34">
        <f>IF(L737="",0,IF($Q737=L737,IF(COUNTIF(L737:$P737,L737)&gt;$R736,L735,$Q735),L735))</f>
        <v>0</v>
      </c>
      <c r="BT735" s="34">
        <f>IF(M737="",0,IF($Q737=M737,IF(COUNTIF(M737:$P737,M737)&gt;$R736,M735,$Q735),M735))</f>
        <v>0</v>
      </c>
      <c r="BU735" s="34">
        <f>IF(N737="",0,IF($Q737=N737,IF(COUNTIF(N737:$P737,N737)&gt;$R736,N735,$Q735),N735))</f>
        <v>0</v>
      </c>
      <c r="BV735" s="34">
        <f>IF(O737="",0,IF($Q737=O737,IF(COUNTIF(O737:$P737,O737)&gt;$R736,O735,$Q735),O735))</f>
        <v>0</v>
      </c>
      <c r="BW735" s="34">
        <f>IF(P737="",0,IF($Q737=P737,IF(COUNTIF(P737:$P737,P737)&gt;$R736,P735,$Q735),P735))</f>
        <v>0</v>
      </c>
      <c r="BX735">
        <f>IF(P735="",IF(O735="",IF(N735="",IF(M735="",IF(L735="",IF(K735="",IF(J735="",IF(I735="",H735,I735),J735),K735),L735),M735),N735),O735),P735)</f>
        <v>0</v>
      </c>
    </row>
    <row r="736" spans="1:76" ht="12.75" customHeight="1" x14ac:dyDescent="0.2">
      <c r="A736" s="348"/>
      <c r="B736" s="351"/>
      <c r="C736" s="345"/>
      <c r="D736" s="176" t="s">
        <v>42</v>
      </c>
      <c r="E736" s="252"/>
      <c r="F736" s="252"/>
      <c r="G736" s="252"/>
      <c r="H736" s="252"/>
      <c r="I736" s="252"/>
      <c r="J736" s="252"/>
      <c r="K736" s="252"/>
      <c r="L736" s="252"/>
      <c r="M736" s="175"/>
      <c r="N736" s="175"/>
      <c r="O736" s="175"/>
      <c r="P736" s="175"/>
      <c r="Q736" s="183"/>
      <c r="R736" s="35">
        <f>IF(R735&lt;15,0,IF(R735&lt;30,1,IF(R735&lt;45,2,3)))</f>
        <v>0</v>
      </c>
      <c r="S736" s="342"/>
      <c r="AY736" t="str">
        <f t="shared" ref="AY736:BJ736" si="1178">IF(AY737="","",COUNTIF($E737:$P737,AY737))</f>
        <v/>
      </c>
      <c r="AZ736" t="str">
        <f t="shared" si="1178"/>
        <v/>
      </c>
      <c r="BA736" t="str">
        <f t="shared" si="1178"/>
        <v/>
      </c>
      <c r="BB736" t="str">
        <f t="shared" si="1178"/>
        <v/>
      </c>
      <c r="BC736" t="str">
        <f t="shared" si="1178"/>
        <v/>
      </c>
      <c r="BD736" t="str">
        <f t="shared" si="1178"/>
        <v/>
      </c>
      <c r="BE736" t="str">
        <f t="shared" si="1178"/>
        <v/>
      </c>
      <c r="BF736" t="str">
        <f t="shared" si="1178"/>
        <v/>
      </c>
      <c r="BG736" t="str">
        <f t="shared" si="1178"/>
        <v/>
      </c>
      <c r="BH736" t="str">
        <f t="shared" si="1178"/>
        <v/>
      </c>
      <c r="BI736" t="str">
        <f t="shared" si="1178"/>
        <v/>
      </c>
      <c r="BJ736" t="str">
        <f t="shared" si="1178"/>
        <v/>
      </c>
      <c r="BK736" s="340"/>
      <c r="BL736" s="34">
        <f>IF($Q737=E737,IF(COUNTIF(E737:$P737,E737)&gt;$R736,E736,$Q736),E736)</f>
        <v>0</v>
      </c>
      <c r="BM736" s="34">
        <f>IF($Q737=F737,IF(COUNTIF(F737:$P737,F737)&gt;$R736,F736,$Q736),F736)</f>
        <v>0</v>
      </c>
      <c r="BN736" s="34">
        <f>IF($Q737=G737,IF(COUNTIF(G737:$P737,G737)&gt;$R736,G736,$Q736),G736)</f>
        <v>0</v>
      </c>
      <c r="BO736" s="34">
        <f>IF($Q737=H737,IF(COUNTIF(H737:$P737,H737)&gt;$R736,H736,$Q736),H736)</f>
        <v>0</v>
      </c>
      <c r="BP736" s="34">
        <f>IF($Q737=I737,IF(COUNTIF(I737:$P737,I737)&gt;$R736,I736,$Q736),I736)</f>
        <v>0</v>
      </c>
      <c r="BQ736" s="34">
        <f>IF($Q737=J737,IF(COUNTIF(J737:$P737,J737)&gt;$R736,J736,$Q736),J736)</f>
        <v>0</v>
      </c>
      <c r="BR736" s="34">
        <f>IF($Q737=K737,IF(COUNTIF(K737:$P737,K737)&gt;$R736,K736,$Q736),K736)</f>
        <v>0</v>
      </c>
      <c r="BS736" s="34">
        <f>IF($Q737=L737,IF(COUNTIF(L737:$P737,L737)&gt;$R736,L736,$Q736),L736)</f>
        <v>0</v>
      </c>
      <c r="BT736" s="34">
        <f>IF($Q737=M737,IF(COUNTIF(M737:$P737,M737)&gt;$R736,M736,$Q736),M736)</f>
        <v>0</v>
      </c>
      <c r="BU736" s="34">
        <f>IF($Q737=N737,IF(COUNTIF(N737:$P737,N737)&gt;$R736,N736,$Q736),N736)</f>
        <v>0</v>
      </c>
      <c r="BV736" s="34">
        <f>IF($Q737=O737,IF(COUNTIF(O737:$P737,O737)&gt;$R736,O736,$Q736),O736)</f>
        <v>0</v>
      </c>
      <c r="BW736" s="34">
        <f>IF($Q737=P737,IF(COUNTIF(P737:$P737,P737)&gt;$R736,P736,$Q736),P736)</f>
        <v>0</v>
      </c>
      <c r="BX736" t="str">
        <f>IF(BX735="",IF(G735="",IF(F735="",E735,F735),G735),"")</f>
        <v/>
      </c>
    </row>
    <row r="737" spans="1:76" ht="12.75" customHeight="1" x14ac:dyDescent="0.2">
      <c r="A737" s="349"/>
      <c r="B737" s="352"/>
      <c r="C737" s="346"/>
      <c r="D737" s="177" t="s">
        <v>44</v>
      </c>
      <c r="E737" s="252" t="str">
        <f t="shared" ref="E737:P737" si="1179">IF(E735&gt;0,1,"")</f>
        <v/>
      </c>
      <c r="F737" s="252" t="str">
        <f t="shared" si="1179"/>
        <v/>
      </c>
      <c r="G737" s="252" t="str">
        <f t="shared" si="1179"/>
        <v/>
      </c>
      <c r="H737" s="252" t="str">
        <f t="shared" si="1179"/>
        <v/>
      </c>
      <c r="I737" s="252" t="str">
        <f t="shared" si="1179"/>
        <v/>
      </c>
      <c r="J737" s="252" t="str">
        <f t="shared" si="1179"/>
        <v/>
      </c>
      <c r="K737" s="252" t="str">
        <f t="shared" si="1179"/>
        <v/>
      </c>
      <c r="L737" s="252" t="str">
        <f t="shared" si="1179"/>
        <v/>
      </c>
      <c r="M737" s="175" t="str">
        <f t="shared" si="1179"/>
        <v/>
      </c>
      <c r="N737" s="175" t="str">
        <f t="shared" si="1179"/>
        <v/>
      </c>
      <c r="O737" s="175" t="str">
        <f t="shared" si="1179"/>
        <v/>
      </c>
      <c r="P737" s="175" t="str">
        <f t="shared" si="1179"/>
        <v/>
      </c>
      <c r="Q737" s="184" t="str">
        <f>IF(BK735="","",BK735)</f>
        <v/>
      </c>
      <c r="R737" s="38" t="str">
        <f>IF(BK735="","",BK735)</f>
        <v/>
      </c>
      <c r="S737" s="343"/>
      <c r="AY737" t="str">
        <f>IF(E737="","",E737)</f>
        <v/>
      </c>
      <c r="AZ737" t="str">
        <f>IF(OR(E737=F737,COUNTIF($AY737:AY737,F737)&gt;0),"",F737)</f>
        <v/>
      </c>
      <c r="BA737" t="str">
        <f>IF(OR(F737=G737,COUNTIF($AY737:AZ737,G737)&gt;0),"",G737)</f>
        <v/>
      </c>
      <c r="BB737" t="str">
        <f>IF(OR(G737=H737,COUNTIF($AY737:BA737,H737)&gt;0),"",H737)</f>
        <v/>
      </c>
      <c r="BC737" t="str">
        <f>IF(OR(H737=I737,COUNTIF($AY737:BB737,I737)&gt;0),"",I737)</f>
        <v/>
      </c>
      <c r="BD737" t="str">
        <f>IF(OR(I737=J737,COUNTIF($AY737:BC737,J737)&gt;0),"",J737)</f>
        <v/>
      </c>
      <c r="BE737" t="str">
        <f>IF(OR(J737=K737,COUNTIF($AY737:BD737,K737)&gt;0),"",K737)</f>
        <v/>
      </c>
      <c r="BF737" t="str">
        <f>IF(OR(K737=L737,COUNTIF($AY737:BE737,L737)&gt;0),"",L737)</f>
        <v/>
      </c>
      <c r="BG737" t="str">
        <f>IF(OR(L737=M737,COUNTIF($AY737:BF737,M737)&gt;0),"",M737)</f>
        <v/>
      </c>
      <c r="BH737" t="str">
        <f>IF(OR(M737=N737,COUNTIF($AY737:BG737,N737)&gt;0),"",N737)</f>
        <v/>
      </c>
      <c r="BI737" t="str">
        <f>IF(OR(N737=O737,COUNTIF($AY737:BH737,O737)&gt;0),"",O737)</f>
        <v/>
      </c>
      <c r="BJ737" t="str">
        <f>IF(OR(O737=P737,COUNTIF($AY737:BI737,P737)&gt;0),"",P737)</f>
        <v/>
      </c>
      <c r="BK737" s="340"/>
      <c r="BL737" s="34" t="str">
        <f>IF($Q737=E737,IF(COUNTIF(E737:$P737,E737)&gt;$R736,E737,$Q737),E737)</f>
        <v/>
      </c>
      <c r="BM737" s="34" t="str">
        <f>IF($Q737=F737,IF(COUNTIF(F737:$P737,F737)&gt;$R736,F737,$Q737),F737)</f>
        <v/>
      </c>
      <c r="BN737" s="34" t="str">
        <f>IF($Q737=G737,IF(COUNTIF(G737:$P737,G737)&gt;$R736,G737,$Q737),G737)</f>
        <v/>
      </c>
      <c r="BO737" s="34" t="str">
        <f>IF($Q737=H737,IF(COUNTIF(H737:$P737,H737)&gt;$R736,H737,$Q737),H737)</f>
        <v/>
      </c>
      <c r="BP737" s="34" t="str">
        <f>IF($Q737=I737,IF(COUNTIF(I737:$P737,I737)&gt;$R736,I737,$Q737),I737)</f>
        <v/>
      </c>
      <c r="BQ737" s="34" t="str">
        <f>IF($Q737=J737,IF(COUNTIF(J737:$P737,J737)&gt;$R736,J737,$Q737),J737)</f>
        <v/>
      </c>
      <c r="BR737" s="34" t="str">
        <f>IF($Q737=K737,IF(COUNTIF(K737:$P737,K737)&gt;$R736,K737,$Q737),K737)</f>
        <v/>
      </c>
      <c r="BS737" s="34" t="str">
        <f>IF($Q737=L737,IF(COUNTIF(L737:$P737,L737)&gt;$R736,L737,$Q737),L737)</f>
        <v/>
      </c>
      <c r="BT737" s="34" t="str">
        <f>IF($Q737=M737,IF(COUNTIF(M737:$P737,M737)&gt;$R736,M737,$Q737),M737)</f>
        <v/>
      </c>
      <c r="BU737" s="34" t="str">
        <f>IF($Q737=N737,IF(COUNTIF(N737:$P737,N737)&gt;$R736,N737,$Q737),N737)</f>
        <v/>
      </c>
      <c r="BV737" s="34" t="str">
        <f>IF($Q737=O737,IF(COUNTIF(O737:$P737,O737)&gt;$R736,O737,$Q737),O737)</f>
        <v/>
      </c>
      <c r="BW737" s="34" t="str">
        <f>IF($Q737=P737,IF(COUNTIF(P737:$P737,P737)&gt;$R736,P737,$Q737),P737)</f>
        <v/>
      </c>
      <c r="BX737" t="str">
        <f>IF(BX735&gt;0,BX735,BX736)</f>
        <v/>
      </c>
    </row>
    <row r="738" spans="1:76" ht="12.75" customHeight="1" x14ac:dyDescent="0.2">
      <c r="A738" s="347">
        <v>246</v>
      </c>
      <c r="B738" s="350"/>
      <c r="C738" s="344"/>
      <c r="D738" s="176" t="s">
        <v>38</v>
      </c>
      <c r="E738" s="252"/>
      <c r="F738" s="252"/>
      <c r="G738" s="252"/>
      <c r="H738" s="252"/>
      <c r="I738" s="252"/>
      <c r="J738" s="252"/>
      <c r="K738" s="252"/>
      <c r="L738" s="252"/>
      <c r="M738" s="175"/>
      <c r="N738" s="175"/>
      <c r="O738" s="175"/>
      <c r="P738" s="175"/>
      <c r="Q738" s="183" t="str">
        <f>IF(BK738="","",BX740)</f>
        <v/>
      </c>
      <c r="R738" s="172"/>
      <c r="S738" s="341" t="str">
        <f>IF((COUNTBLANK(E738:Q738)+COUNTBLANK(E739:Q739)+COUNTBLANK(E740:Q740))/3=COUNTBLANK(E738:Q738),"","Bitte alle drei Zeilen ausfüllen")</f>
        <v/>
      </c>
      <c r="W738">
        <f t="shared" ref="W738:AH738" si="1180">IF(E738=4.5,E739,0)</f>
        <v>0</v>
      </c>
      <c r="X738">
        <f t="shared" si="1180"/>
        <v>0</v>
      </c>
      <c r="Y738">
        <f t="shared" si="1180"/>
        <v>0</v>
      </c>
      <c r="Z738">
        <f t="shared" si="1180"/>
        <v>0</v>
      </c>
      <c r="AA738">
        <f t="shared" si="1180"/>
        <v>0</v>
      </c>
      <c r="AB738">
        <f t="shared" si="1180"/>
        <v>0</v>
      </c>
      <c r="AC738">
        <f t="shared" si="1180"/>
        <v>0</v>
      </c>
      <c r="AD738">
        <f t="shared" si="1180"/>
        <v>0</v>
      </c>
      <c r="AE738">
        <f t="shared" si="1180"/>
        <v>0</v>
      </c>
      <c r="AF738">
        <f t="shared" si="1180"/>
        <v>0</v>
      </c>
      <c r="AG738">
        <f t="shared" si="1180"/>
        <v>0</v>
      </c>
      <c r="AH738">
        <f t="shared" si="1180"/>
        <v>0</v>
      </c>
      <c r="AJ738">
        <f t="shared" ref="AJ738:AU738" si="1181">IF(E738=4.5,1,0)</f>
        <v>0</v>
      </c>
      <c r="AK738">
        <f t="shared" si="1181"/>
        <v>0</v>
      </c>
      <c r="AL738">
        <f t="shared" si="1181"/>
        <v>0</v>
      </c>
      <c r="AM738">
        <f t="shared" si="1181"/>
        <v>0</v>
      </c>
      <c r="AN738">
        <f t="shared" si="1181"/>
        <v>0</v>
      </c>
      <c r="AO738">
        <f t="shared" si="1181"/>
        <v>0</v>
      </c>
      <c r="AP738">
        <f t="shared" si="1181"/>
        <v>0</v>
      </c>
      <c r="AQ738">
        <f t="shared" si="1181"/>
        <v>0</v>
      </c>
      <c r="AR738">
        <f t="shared" si="1181"/>
        <v>0</v>
      </c>
      <c r="AS738">
        <f t="shared" si="1181"/>
        <v>0</v>
      </c>
      <c r="AT738">
        <f t="shared" si="1181"/>
        <v>0</v>
      </c>
      <c r="AU738">
        <f t="shared" si="1181"/>
        <v>0</v>
      </c>
      <c r="BK738" s="340" t="str">
        <f>IF(ISNA(HLOOKUP(MAX($AY739:$BJ739),$AY739:$BJ740,2,FALSE)),"",IF(R739&gt;0,IF(COUNTIF($AY739:$BJ739,MAX($AY739:$BJ739))&gt;1,HLOOKUP(MAX($AY739:$BJ739),$AY739:$BJ740,2),HLOOKUP(MAX($AY739:$BJ739),$AY739:$BJ740,2,FALSE)),""))</f>
        <v/>
      </c>
      <c r="BL738" s="34">
        <f>IF(E740="",0,IF($Q740=E740,IF(COUNTIF(E740:$P740,E740)&gt;$R739,E738,$Q738),E738))</f>
        <v>0</v>
      </c>
      <c r="BM738" s="34">
        <f>IF(F740="",0,IF($Q740=F740,IF(COUNTIF(F740:$P740,F740)&gt;$R739,F738,$Q738),F738))</f>
        <v>0</v>
      </c>
      <c r="BN738" s="34">
        <f>IF(G740="",0,IF($Q740=G740,IF(COUNTIF(G740:$P740,G740)&gt;$R739,G738,$Q738),G738))</f>
        <v>0</v>
      </c>
      <c r="BO738" s="34">
        <f>IF(H740="",0,IF($Q740=H740,IF(COUNTIF(H740:$P740,H740)&gt;$R739,H738,$Q738),H738))</f>
        <v>0</v>
      </c>
      <c r="BP738" s="34">
        <f>IF(I740="",0,IF($Q740=I740,IF(COUNTIF(I740:$P740,I740)&gt;$R739,I738,$Q738),I738))</f>
        <v>0</v>
      </c>
      <c r="BQ738" s="34">
        <f>IF(J740="",0,IF($Q740=J740,IF(COUNTIF(J740:$P740,J740)&gt;$R739,J738,$Q738),J738))</f>
        <v>0</v>
      </c>
      <c r="BR738" s="34">
        <f>IF(K740="",0,IF($Q740=K740,IF(COUNTIF(K740:$P740,K740)&gt;$R739,K738,$Q738),K738))</f>
        <v>0</v>
      </c>
      <c r="BS738" s="34">
        <f>IF(L740="",0,IF($Q740=L740,IF(COUNTIF(L740:$P740,L740)&gt;$R739,L738,$Q738),L738))</f>
        <v>0</v>
      </c>
      <c r="BT738" s="34">
        <f>IF(M740="",0,IF($Q740=M740,IF(COUNTIF(M740:$P740,M740)&gt;$R739,M738,$Q738),M738))</f>
        <v>0</v>
      </c>
      <c r="BU738" s="34">
        <f>IF(N740="",0,IF($Q740=N740,IF(COUNTIF(N740:$P740,N740)&gt;$R739,N738,$Q738),N738))</f>
        <v>0</v>
      </c>
      <c r="BV738" s="34">
        <f>IF(O740="",0,IF($Q740=O740,IF(COUNTIF(O740:$P740,O740)&gt;$R739,O738,$Q738),O738))</f>
        <v>0</v>
      </c>
      <c r="BW738" s="34">
        <f>IF(P740="",0,IF($Q740=P740,IF(COUNTIF(P740:$P740,P740)&gt;$R739,P738,$Q738),P738))</f>
        <v>0</v>
      </c>
      <c r="BX738">
        <f>IF(P738="",IF(O738="",IF(N738="",IF(M738="",IF(L738="",IF(K738="",IF(J738="",IF(I738="",H738,I738),J738),K738),L738),M738),N738),O738),P738)</f>
        <v>0</v>
      </c>
    </row>
    <row r="739" spans="1:76" ht="12.75" customHeight="1" x14ac:dyDescent="0.2">
      <c r="A739" s="348"/>
      <c r="B739" s="351"/>
      <c r="C739" s="345"/>
      <c r="D739" s="176" t="s">
        <v>42</v>
      </c>
      <c r="E739" s="252"/>
      <c r="F739" s="252"/>
      <c r="G739" s="252"/>
      <c r="H739" s="252"/>
      <c r="I739" s="252"/>
      <c r="J739" s="252"/>
      <c r="K739" s="252"/>
      <c r="L739" s="252"/>
      <c r="M739" s="175"/>
      <c r="N739" s="175"/>
      <c r="O739" s="175"/>
      <c r="P739" s="175"/>
      <c r="Q739" s="183"/>
      <c r="R739" s="35">
        <f>IF(R738&lt;15,0,IF(R738&lt;30,1,IF(R738&lt;45,2,3)))</f>
        <v>0</v>
      </c>
      <c r="S739" s="342"/>
      <c r="AY739" t="str">
        <f t="shared" ref="AY739:BJ739" si="1182">IF(AY740="","",COUNTIF($E740:$P740,AY740))</f>
        <v/>
      </c>
      <c r="AZ739" t="str">
        <f t="shared" si="1182"/>
        <v/>
      </c>
      <c r="BA739" t="str">
        <f t="shared" si="1182"/>
        <v/>
      </c>
      <c r="BB739" t="str">
        <f t="shared" si="1182"/>
        <v/>
      </c>
      <c r="BC739" t="str">
        <f t="shared" si="1182"/>
        <v/>
      </c>
      <c r="BD739" t="str">
        <f t="shared" si="1182"/>
        <v/>
      </c>
      <c r="BE739" t="str">
        <f t="shared" si="1182"/>
        <v/>
      </c>
      <c r="BF739" t="str">
        <f t="shared" si="1182"/>
        <v/>
      </c>
      <c r="BG739" t="str">
        <f t="shared" si="1182"/>
        <v/>
      </c>
      <c r="BH739" t="str">
        <f t="shared" si="1182"/>
        <v/>
      </c>
      <c r="BI739" t="str">
        <f t="shared" si="1182"/>
        <v/>
      </c>
      <c r="BJ739" t="str">
        <f t="shared" si="1182"/>
        <v/>
      </c>
      <c r="BK739" s="340"/>
      <c r="BL739" s="34">
        <f>IF($Q740=E740,IF(COUNTIF(E740:$P740,E740)&gt;$R739,E739,$Q739),E739)</f>
        <v>0</v>
      </c>
      <c r="BM739" s="34">
        <f>IF($Q740=F740,IF(COUNTIF(F740:$P740,F740)&gt;$R739,F739,$Q739),F739)</f>
        <v>0</v>
      </c>
      <c r="BN739" s="34">
        <f>IF($Q740=G740,IF(COUNTIF(G740:$P740,G740)&gt;$R739,G739,$Q739),G739)</f>
        <v>0</v>
      </c>
      <c r="BO739" s="34">
        <f>IF($Q740=H740,IF(COUNTIF(H740:$P740,H740)&gt;$R739,H739,$Q739),H739)</f>
        <v>0</v>
      </c>
      <c r="BP739" s="34">
        <f>IF($Q740=I740,IF(COUNTIF(I740:$P740,I740)&gt;$R739,I739,$Q739),I739)</f>
        <v>0</v>
      </c>
      <c r="BQ739" s="34">
        <f>IF($Q740=J740,IF(COUNTIF(J740:$P740,J740)&gt;$R739,J739,$Q739),J739)</f>
        <v>0</v>
      </c>
      <c r="BR739" s="34">
        <f>IF($Q740=K740,IF(COUNTIF(K740:$P740,K740)&gt;$R739,K739,$Q739),K739)</f>
        <v>0</v>
      </c>
      <c r="BS739" s="34">
        <f>IF($Q740=L740,IF(COUNTIF(L740:$P740,L740)&gt;$R739,L739,$Q739),L739)</f>
        <v>0</v>
      </c>
      <c r="BT739" s="34">
        <f>IF($Q740=M740,IF(COUNTIF(M740:$P740,M740)&gt;$R739,M739,$Q739),M739)</f>
        <v>0</v>
      </c>
      <c r="BU739" s="34">
        <f>IF($Q740=N740,IF(COUNTIF(N740:$P740,N740)&gt;$R739,N739,$Q739),N739)</f>
        <v>0</v>
      </c>
      <c r="BV739" s="34">
        <f>IF($Q740=O740,IF(COUNTIF(O740:$P740,O740)&gt;$R739,O739,$Q739),O739)</f>
        <v>0</v>
      </c>
      <c r="BW739" s="34">
        <f>IF($Q740=P740,IF(COUNTIF(P740:$P740,P740)&gt;$R739,P739,$Q739),P739)</f>
        <v>0</v>
      </c>
      <c r="BX739" t="str">
        <f>IF(BX738="",IF(G738="",IF(F738="",E738,F738),G738),"")</f>
        <v/>
      </c>
    </row>
    <row r="740" spans="1:76" ht="12.75" customHeight="1" x14ac:dyDescent="0.2">
      <c r="A740" s="349"/>
      <c r="B740" s="352"/>
      <c r="C740" s="346"/>
      <c r="D740" s="177" t="s">
        <v>44</v>
      </c>
      <c r="E740" s="252" t="str">
        <f t="shared" ref="E740:P740" si="1183">IF(E738&gt;0,1,"")</f>
        <v/>
      </c>
      <c r="F740" s="252" t="str">
        <f t="shared" si="1183"/>
        <v/>
      </c>
      <c r="G740" s="252" t="str">
        <f t="shared" si="1183"/>
        <v/>
      </c>
      <c r="H740" s="252" t="str">
        <f t="shared" si="1183"/>
        <v/>
      </c>
      <c r="I740" s="252" t="str">
        <f t="shared" si="1183"/>
        <v/>
      </c>
      <c r="J740" s="252" t="str">
        <f t="shared" si="1183"/>
        <v/>
      </c>
      <c r="K740" s="252" t="str">
        <f t="shared" si="1183"/>
        <v/>
      </c>
      <c r="L740" s="252" t="str">
        <f t="shared" si="1183"/>
        <v/>
      </c>
      <c r="M740" s="175" t="str">
        <f t="shared" si="1183"/>
        <v/>
      </c>
      <c r="N740" s="175" t="str">
        <f t="shared" si="1183"/>
        <v/>
      </c>
      <c r="O740" s="175" t="str">
        <f t="shared" si="1183"/>
        <v/>
      </c>
      <c r="P740" s="175" t="str">
        <f t="shared" si="1183"/>
        <v/>
      </c>
      <c r="Q740" s="184" t="str">
        <f>IF(BK738="","",BK738)</f>
        <v/>
      </c>
      <c r="R740" s="38" t="str">
        <f>IF(BK738="","",BK738)</f>
        <v/>
      </c>
      <c r="S740" s="343"/>
      <c r="AY740" t="str">
        <f>IF(E740="","",E740)</f>
        <v/>
      </c>
      <c r="AZ740" t="str">
        <f>IF(OR(E740=F740,COUNTIF($AY740:AY740,F740)&gt;0),"",F740)</f>
        <v/>
      </c>
      <c r="BA740" t="str">
        <f>IF(OR(F740=G740,COUNTIF($AY740:AZ740,G740)&gt;0),"",G740)</f>
        <v/>
      </c>
      <c r="BB740" t="str">
        <f>IF(OR(G740=H740,COUNTIF($AY740:BA740,H740)&gt;0),"",H740)</f>
        <v/>
      </c>
      <c r="BC740" t="str">
        <f>IF(OR(H740=I740,COUNTIF($AY740:BB740,I740)&gt;0),"",I740)</f>
        <v/>
      </c>
      <c r="BD740" t="str">
        <f>IF(OR(I740=J740,COUNTIF($AY740:BC740,J740)&gt;0),"",J740)</f>
        <v/>
      </c>
      <c r="BE740" t="str">
        <f>IF(OR(J740=K740,COUNTIF($AY740:BD740,K740)&gt;0),"",K740)</f>
        <v/>
      </c>
      <c r="BF740" t="str">
        <f>IF(OR(K740=L740,COUNTIF($AY740:BE740,L740)&gt;0),"",L740)</f>
        <v/>
      </c>
      <c r="BG740" t="str">
        <f>IF(OR(L740=M740,COUNTIF($AY740:BF740,M740)&gt;0),"",M740)</f>
        <v/>
      </c>
      <c r="BH740" t="str">
        <f>IF(OR(M740=N740,COUNTIF($AY740:BG740,N740)&gt;0),"",N740)</f>
        <v/>
      </c>
      <c r="BI740" t="str">
        <f>IF(OR(N740=O740,COUNTIF($AY740:BH740,O740)&gt;0),"",O740)</f>
        <v/>
      </c>
      <c r="BJ740" t="str">
        <f>IF(OR(O740=P740,COUNTIF($AY740:BI740,P740)&gt;0),"",P740)</f>
        <v/>
      </c>
      <c r="BK740" s="340"/>
      <c r="BL740" s="34" t="str">
        <f>IF($Q740=E740,IF(COUNTIF(E740:$P740,E740)&gt;$R739,E740,$Q740),E740)</f>
        <v/>
      </c>
      <c r="BM740" s="34" t="str">
        <f>IF($Q740=F740,IF(COUNTIF(F740:$P740,F740)&gt;$R739,F740,$Q740),F740)</f>
        <v/>
      </c>
      <c r="BN740" s="34" t="str">
        <f>IF($Q740=G740,IF(COUNTIF(G740:$P740,G740)&gt;$R739,G740,$Q740),G740)</f>
        <v/>
      </c>
      <c r="BO740" s="34" t="str">
        <f>IF($Q740=H740,IF(COUNTIF(H740:$P740,H740)&gt;$R739,H740,$Q740),H740)</f>
        <v/>
      </c>
      <c r="BP740" s="34" t="str">
        <f>IF($Q740=I740,IF(COUNTIF(I740:$P740,I740)&gt;$R739,I740,$Q740),I740)</f>
        <v/>
      </c>
      <c r="BQ740" s="34" t="str">
        <f>IF($Q740=J740,IF(COUNTIF(J740:$P740,J740)&gt;$R739,J740,$Q740),J740)</f>
        <v/>
      </c>
      <c r="BR740" s="34" t="str">
        <f>IF($Q740=K740,IF(COUNTIF(K740:$P740,K740)&gt;$R739,K740,$Q740),K740)</f>
        <v/>
      </c>
      <c r="BS740" s="34" t="str">
        <f>IF($Q740=L740,IF(COUNTIF(L740:$P740,L740)&gt;$R739,L740,$Q740),L740)</f>
        <v/>
      </c>
      <c r="BT740" s="34" t="str">
        <f>IF($Q740=M740,IF(COUNTIF(M740:$P740,M740)&gt;$R739,M740,$Q740),M740)</f>
        <v/>
      </c>
      <c r="BU740" s="34" t="str">
        <f>IF($Q740=N740,IF(COUNTIF(N740:$P740,N740)&gt;$R739,N740,$Q740),N740)</f>
        <v/>
      </c>
      <c r="BV740" s="34" t="str">
        <f>IF($Q740=O740,IF(COUNTIF(O740:$P740,O740)&gt;$R739,O740,$Q740),O740)</f>
        <v/>
      </c>
      <c r="BW740" s="34" t="str">
        <f>IF($Q740=P740,IF(COUNTIF(P740:$P740,P740)&gt;$R739,P740,$Q740),P740)</f>
        <v/>
      </c>
      <c r="BX740" t="str">
        <f>IF(BX738&gt;0,BX738,BX739)</f>
        <v/>
      </c>
    </row>
    <row r="741" spans="1:76" ht="12.75" customHeight="1" x14ac:dyDescent="0.2">
      <c r="A741" s="347">
        <v>247</v>
      </c>
      <c r="B741" s="350"/>
      <c r="C741" s="344"/>
      <c r="D741" s="176" t="s">
        <v>38</v>
      </c>
      <c r="E741" s="252"/>
      <c r="F741" s="252"/>
      <c r="G741" s="252"/>
      <c r="H741" s="252"/>
      <c r="I741" s="252"/>
      <c r="J741" s="252"/>
      <c r="K741" s="252"/>
      <c r="L741" s="252"/>
      <c r="M741" s="175"/>
      <c r="N741" s="175"/>
      <c r="O741" s="175"/>
      <c r="P741" s="175"/>
      <c r="Q741" s="183" t="str">
        <f>IF(BK741="","",BX743)</f>
        <v/>
      </c>
      <c r="R741" s="172"/>
      <c r="S741" s="341" t="str">
        <f>IF((COUNTBLANK(E741:Q741)+COUNTBLANK(E742:Q742)+COUNTBLANK(E743:Q743))/3=COUNTBLANK(E741:Q741),"","Bitte alle drei Zeilen ausfüllen")</f>
        <v/>
      </c>
      <c r="W741">
        <f t="shared" ref="W741:AH741" si="1184">IF(E741=4.5,E742,0)</f>
        <v>0</v>
      </c>
      <c r="X741">
        <f t="shared" si="1184"/>
        <v>0</v>
      </c>
      <c r="Y741">
        <f t="shared" si="1184"/>
        <v>0</v>
      </c>
      <c r="Z741">
        <f t="shared" si="1184"/>
        <v>0</v>
      </c>
      <c r="AA741">
        <f t="shared" si="1184"/>
        <v>0</v>
      </c>
      <c r="AB741">
        <f t="shared" si="1184"/>
        <v>0</v>
      </c>
      <c r="AC741">
        <f t="shared" si="1184"/>
        <v>0</v>
      </c>
      <c r="AD741">
        <f t="shared" si="1184"/>
        <v>0</v>
      </c>
      <c r="AE741">
        <f t="shared" si="1184"/>
        <v>0</v>
      </c>
      <c r="AF741">
        <f t="shared" si="1184"/>
        <v>0</v>
      </c>
      <c r="AG741">
        <f t="shared" si="1184"/>
        <v>0</v>
      </c>
      <c r="AH741">
        <f t="shared" si="1184"/>
        <v>0</v>
      </c>
      <c r="AJ741">
        <f t="shared" ref="AJ741:AU741" si="1185">IF(E741=4.5,1,0)</f>
        <v>0</v>
      </c>
      <c r="AK741">
        <f t="shared" si="1185"/>
        <v>0</v>
      </c>
      <c r="AL741">
        <f t="shared" si="1185"/>
        <v>0</v>
      </c>
      <c r="AM741">
        <f t="shared" si="1185"/>
        <v>0</v>
      </c>
      <c r="AN741">
        <f t="shared" si="1185"/>
        <v>0</v>
      </c>
      <c r="AO741">
        <f t="shared" si="1185"/>
        <v>0</v>
      </c>
      <c r="AP741">
        <f t="shared" si="1185"/>
        <v>0</v>
      </c>
      <c r="AQ741">
        <f t="shared" si="1185"/>
        <v>0</v>
      </c>
      <c r="AR741">
        <f t="shared" si="1185"/>
        <v>0</v>
      </c>
      <c r="AS741">
        <f t="shared" si="1185"/>
        <v>0</v>
      </c>
      <c r="AT741">
        <f t="shared" si="1185"/>
        <v>0</v>
      </c>
      <c r="AU741">
        <f t="shared" si="1185"/>
        <v>0</v>
      </c>
      <c r="BK741" s="340" t="str">
        <f>IF(ISNA(HLOOKUP(MAX($AY742:$BJ742),$AY742:$BJ743,2,FALSE)),"",IF(R742&gt;0,IF(COUNTIF($AY742:$BJ742,MAX($AY742:$BJ742))&gt;1,HLOOKUP(MAX($AY742:$BJ742),$AY742:$BJ743,2),HLOOKUP(MAX($AY742:$BJ742),$AY742:$BJ743,2,FALSE)),""))</f>
        <v/>
      </c>
      <c r="BL741" s="34">
        <f>IF(E743="",0,IF($Q743=E743,IF(COUNTIF(E743:$P743,E743)&gt;$R742,E741,$Q741),E741))</f>
        <v>0</v>
      </c>
      <c r="BM741" s="34">
        <f>IF(F743="",0,IF($Q743=F743,IF(COUNTIF(F743:$P743,F743)&gt;$R742,F741,$Q741),F741))</f>
        <v>0</v>
      </c>
      <c r="BN741" s="34">
        <f>IF(G743="",0,IF($Q743=G743,IF(COUNTIF(G743:$P743,G743)&gt;$R742,G741,$Q741),G741))</f>
        <v>0</v>
      </c>
      <c r="BO741" s="34">
        <f>IF(H743="",0,IF($Q743=H743,IF(COUNTIF(H743:$P743,H743)&gt;$R742,H741,$Q741),H741))</f>
        <v>0</v>
      </c>
      <c r="BP741" s="34">
        <f>IF(I743="",0,IF($Q743=I743,IF(COUNTIF(I743:$P743,I743)&gt;$R742,I741,$Q741),I741))</f>
        <v>0</v>
      </c>
      <c r="BQ741" s="34">
        <f>IF(J743="",0,IF($Q743=J743,IF(COUNTIF(J743:$P743,J743)&gt;$R742,J741,$Q741),J741))</f>
        <v>0</v>
      </c>
      <c r="BR741" s="34">
        <f>IF(K743="",0,IF($Q743=K743,IF(COUNTIF(K743:$P743,K743)&gt;$R742,K741,$Q741),K741))</f>
        <v>0</v>
      </c>
      <c r="BS741" s="34">
        <f>IF(L743="",0,IF($Q743=L743,IF(COUNTIF(L743:$P743,L743)&gt;$R742,L741,$Q741),L741))</f>
        <v>0</v>
      </c>
      <c r="BT741" s="34">
        <f>IF(M743="",0,IF($Q743=M743,IF(COUNTIF(M743:$P743,M743)&gt;$R742,M741,$Q741),M741))</f>
        <v>0</v>
      </c>
      <c r="BU741" s="34">
        <f>IF(N743="",0,IF($Q743=N743,IF(COUNTIF(N743:$P743,N743)&gt;$R742,N741,$Q741),N741))</f>
        <v>0</v>
      </c>
      <c r="BV741" s="34">
        <f>IF(O743="",0,IF($Q743=O743,IF(COUNTIF(O743:$P743,O743)&gt;$R742,O741,$Q741),O741))</f>
        <v>0</v>
      </c>
      <c r="BW741" s="34">
        <f>IF(P743="",0,IF($Q743=P743,IF(COUNTIF(P743:$P743,P743)&gt;$R742,P741,$Q741),P741))</f>
        <v>0</v>
      </c>
      <c r="BX741">
        <f>IF(P741="",IF(O741="",IF(N741="",IF(M741="",IF(L741="",IF(K741="",IF(J741="",IF(I741="",H741,I741),J741),K741),L741),M741),N741),O741),P741)</f>
        <v>0</v>
      </c>
    </row>
    <row r="742" spans="1:76" ht="12.75" customHeight="1" x14ac:dyDescent="0.2">
      <c r="A742" s="348"/>
      <c r="B742" s="351"/>
      <c r="C742" s="345"/>
      <c r="D742" s="176" t="s">
        <v>42</v>
      </c>
      <c r="E742" s="252"/>
      <c r="F742" s="252"/>
      <c r="G742" s="252"/>
      <c r="H742" s="252"/>
      <c r="I742" s="252"/>
      <c r="J742" s="252"/>
      <c r="K742" s="252"/>
      <c r="L742" s="252"/>
      <c r="M742" s="175"/>
      <c r="N742" s="175"/>
      <c r="O742" s="175"/>
      <c r="P742" s="175"/>
      <c r="Q742" s="183"/>
      <c r="R742" s="35">
        <f>IF(R741&lt;15,0,IF(R741&lt;30,1,IF(R741&lt;45,2,3)))</f>
        <v>0</v>
      </c>
      <c r="S742" s="342"/>
      <c r="AY742" t="str">
        <f t="shared" ref="AY742:BJ742" si="1186">IF(AY743="","",COUNTIF($E743:$P743,AY743))</f>
        <v/>
      </c>
      <c r="AZ742" t="str">
        <f t="shared" si="1186"/>
        <v/>
      </c>
      <c r="BA742" t="str">
        <f t="shared" si="1186"/>
        <v/>
      </c>
      <c r="BB742" t="str">
        <f t="shared" si="1186"/>
        <v/>
      </c>
      <c r="BC742" t="str">
        <f t="shared" si="1186"/>
        <v/>
      </c>
      <c r="BD742" t="str">
        <f t="shared" si="1186"/>
        <v/>
      </c>
      <c r="BE742" t="str">
        <f t="shared" si="1186"/>
        <v/>
      </c>
      <c r="BF742" t="str">
        <f t="shared" si="1186"/>
        <v/>
      </c>
      <c r="BG742" t="str">
        <f t="shared" si="1186"/>
        <v/>
      </c>
      <c r="BH742" t="str">
        <f t="shared" si="1186"/>
        <v/>
      </c>
      <c r="BI742" t="str">
        <f t="shared" si="1186"/>
        <v/>
      </c>
      <c r="BJ742" t="str">
        <f t="shared" si="1186"/>
        <v/>
      </c>
      <c r="BK742" s="340"/>
      <c r="BL742" s="34">
        <f>IF($Q743=E743,IF(COUNTIF(E743:$P743,E743)&gt;$R742,E742,$Q742),E742)</f>
        <v>0</v>
      </c>
      <c r="BM742" s="34">
        <f>IF($Q743=F743,IF(COUNTIF(F743:$P743,F743)&gt;$R742,F742,$Q742),F742)</f>
        <v>0</v>
      </c>
      <c r="BN742" s="34">
        <f>IF($Q743=G743,IF(COUNTIF(G743:$P743,G743)&gt;$R742,G742,$Q742),G742)</f>
        <v>0</v>
      </c>
      <c r="BO742" s="34">
        <f>IF($Q743=H743,IF(COUNTIF(H743:$P743,H743)&gt;$R742,H742,$Q742),H742)</f>
        <v>0</v>
      </c>
      <c r="BP742" s="34">
        <f>IF($Q743=I743,IF(COUNTIF(I743:$P743,I743)&gt;$R742,I742,$Q742),I742)</f>
        <v>0</v>
      </c>
      <c r="BQ742" s="34">
        <f>IF($Q743=J743,IF(COUNTIF(J743:$P743,J743)&gt;$R742,J742,$Q742),J742)</f>
        <v>0</v>
      </c>
      <c r="BR742" s="34">
        <f>IF($Q743=K743,IF(COUNTIF(K743:$P743,K743)&gt;$R742,K742,$Q742),K742)</f>
        <v>0</v>
      </c>
      <c r="BS742" s="34">
        <f>IF($Q743=L743,IF(COUNTIF(L743:$P743,L743)&gt;$R742,L742,$Q742),L742)</f>
        <v>0</v>
      </c>
      <c r="BT742" s="34">
        <f>IF($Q743=M743,IF(COUNTIF(M743:$P743,M743)&gt;$R742,M742,$Q742),M742)</f>
        <v>0</v>
      </c>
      <c r="BU742" s="34">
        <f>IF($Q743=N743,IF(COUNTIF(N743:$P743,N743)&gt;$R742,N742,$Q742),N742)</f>
        <v>0</v>
      </c>
      <c r="BV742" s="34">
        <f>IF($Q743=O743,IF(COUNTIF(O743:$P743,O743)&gt;$R742,O742,$Q742),O742)</f>
        <v>0</v>
      </c>
      <c r="BW742" s="34">
        <f>IF($Q743=P743,IF(COUNTIF(P743:$P743,P743)&gt;$R742,P742,$Q742),P742)</f>
        <v>0</v>
      </c>
      <c r="BX742" t="str">
        <f>IF(BX741="",IF(G741="",IF(F741="",E741,F741),G741),"")</f>
        <v/>
      </c>
    </row>
    <row r="743" spans="1:76" ht="12.75" customHeight="1" x14ac:dyDescent="0.2">
      <c r="A743" s="349"/>
      <c r="B743" s="352"/>
      <c r="C743" s="346"/>
      <c r="D743" s="177" t="s">
        <v>44</v>
      </c>
      <c r="E743" s="252" t="str">
        <f t="shared" ref="E743:P743" si="1187">IF(E741&gt;0,1,"")</f>
        <v/>
      </c>
      <c r="F743" s="252" t="str">
        <f t="shared" si="1187"/>
        <v/>
      </c>
      <c r="G743" s="252" t="str">
        <f t="shared" si="1187"/>
        <v/>
      </c>
      <c r="H743" s="252" t="str">
        <f t="shared" si="1187"/>
        <v/>
      </c>
      <c r="I743" s="252" t="str">
        <f t="shared" si="1187"/>
        <v/>
      </c>
      <c r="J743" s="252" t="str">
        <f t="shared" si="1187"/>
        <v/>
      </c>
      <c r="K743" s="252" t="str">
        <f t="shared" si="1187"/>
        <v/>
      </c>
      <c r="L743" s="252" t="str">
        <f t="shared" si="1187"/>
        <v/>
      </c>
      <c r="M743" s="175" t="str">
        <f t="shared" si="1187"/>
        <v/>
      </c>
      <c r="N743" s="175" t="str">
        <f t="shared" si="1187"/>
        <v/>
      </c>
      <c r="O743" s="175" t="str">
        <f t="shared" si="1187"/>
        <v/>
      </c>
      <c r="P743" s="175" t="str">
        <f t="shared" si="1187"/>
        <v/>
      </c>
      <c r="Q743" s="184" t="str">
        <f>IF(BK741="","",BK741)</f>
        <v/>
      </c>
      <c r="R743" s="38" t="str">
        <f>IF(BK741="","",BK741)</f>
        <v/>
      </c>
      <c r="S743" s="343"/>
      <c r="AY743" t="str">
        <f>IF(E743="","",E743)</f>
        <v/>
      </c>
      <c r="AZ743" t="str">
        <f>IF(OR(E743=F743,COUNTIF($AY743:AY743,F743)&gt;0),"",F743)</f>
        <v/>
      </c>
      <c r="BA743" t="str">
        <f>IF(OR(F743=G743,COUNTIF($AY743:AZ743,G743)&gt;0),"",G743)</f>
        <v/>
      </c>
      <c r="BB743" t="str">
        <f>IF(OR(G743=H743,COUNTIF($AY743:BA743,H743)&gt;0),"",H743)</f>
        <v/>
      </c>
      <c r="BC743" t="str">
        <f>IF(OR(H743=I743,COUNTIF($AY743:BB743,I743)&gt;0),"",I743)</f>
        <v/>
      </c>
      <c r="BD743" t="str">
        <f>IF(OR(I743=J743,COUNTIF($AY743:BC743,J743)&gt;0),"",J743)</f>
        <v/>
      </c>
      <c r="BE743" t="str">
        <f>IF(OR(J743=K743,COUNTIF($AY743:BD743,K743)&gt;0),"",K743)</f>
        <v/>
      </c>
      <c r="BF743" t="str">
        <f>IF(OR(K743=L743,COUNTIF($AY743:BE743,L743)&gt;0),"",L743)</f>
        <v/>
      </c>
      <c r="BG743" t="str">
        <f>IF(OR(L743=M743,COUNTIF($AY743:BF743,M743)&gt;0),"",M743)</f>
        <v/>
      </c>
      <c r="BH743" t="str">
        <f>IF(OR(M743=N743,COUNTIF($AY743:BG743,N743)&gt;0),"",N743)</f>
        <v/>
      </c>
      <c r="BI743" t="str">
        <f>IF(OR(N743=O743,COUNTIF($AY743:BH743,O743)&gt;0),"",O743)</f>
        <v/>
      </c>
      <c r="BJ743" t="str">
        <f>IF(OR(O743=P743,COUNTIF($AY743:BI743,P743)&gt;0),"",P743)</f>
        <v/>
      </c>
      <c r="BK743" s="340"/>
      <c r="BL743" s="34" t="str">
        <f>IF($Q743=E743,IF(COUNTIF(E743:$P743,E743)&gt;$R742,E743,$Q743),E743)</f>
        <v/>
      </c>
      <c r="BM743" s="34" t="str">
        <f>IF($Q743=F743,IF(COUNTIF(F743:$P743,F743)&gt;$R742,F743,$Q743),F743)</f>
        <v/>
      </c>
      <c r="BN743" s="34" t="str">
        <f>IF($Q743=G743,IF(COUNTIF(G743:$P743,G743)&gt;$R742,G743,$Q743),G743)</f>
        <v/>
      </c>
      <c r="BO743" s="34" t="str">
        <f>IF($Q743=H743,IF(COUNTIF(H743:$P743,H743)&gt;$R742,H743,$Q743),H743)</f>
        <v/>
      </c>
      <c r="BP743" s="34" t="str">
        <f>IF($Q743=I743,IF(COUNTIF(I743:$P743,I743)&gt;$R742,I743,$Q743),I743)</f>
        <v/>
      </c>
      <c r="BQ743" s="34" t="str">
        <f>IF($Q743=J743,IF(COUNTIF(J743:$P743,J743)&gt;$R742,J743,$Q743),J743)</f>
        <v/>
      </c>
      <c r="BR743" s="34" t="str">
        <f>IF($Q743=K743,IF(COUNTIF(K743:$P743,K743)&gt;$R742,K743,$Q743),K743)</f>
        <v/>
      </c>
      <c r="BS743" s="34" t="str">
        <f>IF($Q743=L743,IF(COUNTIF(L743:$P743,L743)&gt;$R742,L743,$Q743),L743)</f>
        <v/>
      </c>
      <c r="BT743" s="34" t="str">
        <f>IF($Q743=M743,IF(COUNTIF(M743:$P743,M743)&gt;$R742,M743,$Q743),M743)</f>
        <v/>
      </c>
      <c r="BU743" s="34" t="str">
        <f>IF($Q743=N743,IF(COUNTIF(N743:$P743,N743)&gt;$R742,N743,$Q743),N743)</f>
        <v/>
      </c>
      <c r="BV743" s="34" t="str">
        <f>IF($Q743=O743,IF(COUNTIF(O743:$P743,O743)&gt;$R742,O743,$Q743),O743)</f>
        <v/>
      </c>
      <c r="BW743" s="34" t="str">
        <f>IF($Q743=P743,IF(COUNTIF(P743:$P743,P743)&gt;$R742,P743,$Q743),P743)</f>
        <v/>
      </c>
      <c r="BX743" t="str">
        <f>IF(BX741&gt;0,BX741,BX742)</f>
        <v/>
      </c>
    </row>
    <row r="744" spans="1:76" ht="12.75" customHeight="1" x14ac:dyDescent="0.2">
      <c r="A744" s="347">
        <v>248</v>
      </c>
      <c r="B744" s="350"/>
      <c r="C744" s="344"/>
      <c r="D744" s="176" t="s">
        <v>38</v>
      </c>
      <c r="E744" s="252"/>
      <c r="F744" s="252"/>
      <c r="G744" s="252"/>
      <c r="H744" s="252"/>
      <c r="I744" s="252"/>
      <c r="J744" s="252"/>
      <c r="K744" s="252"/>
      <c r="L744" s="252"/>
      <c r="M744" s="175"/>
      <c r="N744" s="175"/>
      <c r="O744" s="175"/>
      <c r="P744" s="175"/>
      <c r="Q744" s="183" t="str">
        <f>IF(BK744="","",BX746)</f>
        <v/>
      </c>
      <c r="R744" s="172"/>
      <c r="S744" s="341" t="str">
        <f>IF((COUNTBLANK(E744:Q744)+COUNTBLANK(E745:Q745)+COUNTBLANK(E746:Q746))/3=COUNTBLANK(E744:Q744),"","Bitte alle drei Zeilen ausfüllen")</f>
        <v/>
      </c>
      <c r="W744">
        <f t="shared" ref="W744:AH744" si="1188">IF(E744=4.5,E745,0)</f>
        <v>0</v>
      </c>
      <c r="X744">
        <f t="shared" si="1188"/>
        <v>0</v>
      </c>
      <c r="Y744">
        <f t="shared" si="1188"/>
        <v>0</v>
      </c>
      <c r="Z744">
        <f t="shared" si="1188"/>
        <v>0</v>
      </c>
      <c r="AA744">
        <f t="shared" si="1188"/>
        <v>0</v>
      </c>
      <c r="AB744">
        <f t="shared" si="1188"/>
        <v>0</v>
      </c>
      <c r="AC744">
        <f t="shared" si="1188"/>
        <v>0</v>
      </c>
      <c r="AD744">
        <f t="shared" si="1188"/>
        <v>0</v>
      </c>
      <c r="AE744">
        <f t="shared" si="1188"/>
        <v>0</v>
      </c>
      <c r="AF744">
        <f t="shared" si="1188"/>
        <v>0</v>
      </c>
      <c r="AG744">
        <f t="shared" si="1188"/>
        <v>0</v>
      </c>
      <c r="AH744">
        <f t="shared" si="1188"/>
        <v>0</v>
      </c>
      <c r="AJ744">
        <f t="shared" ref="AJ744:AU744" si="1189">IF(E744=4.5,1,0)</f>
        <v>0</v>
      </c>
      <c r="AK744">
        <f t="shared" si="1189"/>
        <v>0</v>
      </c>
      <c r="AL744">
        <f t="shared" si="1189"/>
        <v>0</v>
      </c>
      <c r="AM744">
        <f t="shared" si="1189"/>
        <v>0</v>
      </c>
      <c r="AN744">
        <f t="shared" si="1189"/>
        <v>0</v>
      </c>
      <c r="AO744">
        <f t="shared" si="1189"/>
        <v>0</v>
      </c>
      <c r="AP744">
        <f t="shared" si="1189"/>
        <v>0</v>
      </c>
      <c r="AQ744">
        <f t="shared" si="1189"/>
        <v>0</v>
      </c>
      <c r="AR744">
        <f t="shared" si="1189"/>
        <v>0</v>
      </c>
      <c r="AS744">
        <f t="shared" si="1189"/>
        <v>0</v>
      </c>
      <c r="AT744">
        <f t="shared" si="1189"/>
        <v>0</v>
      </c>
      <c r="AU744">
        <f t="shared" si="1189"/>
        <v>0</v>
      </c>
      <c r="BK744" s="340" t="str">
        <f>IF(ISNA(HLOOKUP(MAX($AY745:$BJ745),$AY745:$BJ746,2,FALSE)),"",IF(R745&gt;0,IF(COUNTIF($AY745:$BJ745,MAX($AY745:$BJ745))&gt;1,HLOOKUP(MAX($AY745:$BJ745),$AY745:$BJ746,2),HLOOKUP(MAX($AY745:$BJ745),$AY745:$BJ746,2,FALSE)),""))</f>
        <v/>
      </c>
      <c r="BL744" s="34">
        <f>IF(E746="",0,IF($Q746=E746,IF(COUNTIF(E746:$P746,E746)&gt;$R745,E744,$Q744),E744))</f>
        <v>0</v>
      </c>
      <c r="BM744" s="34">
        <f>IF(F746="",0,IF($Q746=F746,IF(COUNTIF(F746:$P746,F746)&gt;$R745,F744,$Q744),F744))</f>
        <v>0</v>
      </c>
      <c r="BN744" s="34">
        <f>IF(G746="",0,IF($Q746=G746,IF(COUNTIF(G746:$P746,G746)&gt;$R745,G744,$Q744),G744))</f>
        <v>0</v>
      </c>
      <c r="BO744" s="34">
        <f>IF(H746="",0,IF($Q746=H746,IF(COUNTIF(H746:$P746,H746)&gt;$R745,H744,$Q744),H744))</f>
        <v>0</v>
      </c>
      <c r="BP744" s="34">
        <f>IF(I746="",0,IF($Q746=I746,IF(COUNTIF(I746:$P746,I746)&gt;$R745,I744,$Q744),I744))</f>
        <v>0</v>
      </c>
      <c r="BQ744" s="34">
        <f>IF(J746="",0,IF($Q746=J746,IF(COUNTIF(J746:$P746,J746)&gt;$R745,J744,$Q744),J744))</f>
        <v>0</v>
      </c>
      <c r="BR744" s="34">
        <f>IF(K746="",0,IF($Q746=K746,IF(COUNTIF(K746:$P746,K746)&gt;$R745,K744,$Q744),K744))</f>
        <v>0</v>
      </c>
      <c r="BS744" s="34">
        <f>IF(L746="",0,IF($Q746=L746,IF(COUNTIF(L746:$P746,L746)&gt;$R745,L744,$Q744),L744))</f>
        <v>0</v>
      </c>
      <c r="BT744" s="34">
        <f>IF(M746="",0,IF($Q746=M746,IF(COUNTIF(M746:$P746,M746)&gt;$R745,M744,$Q744),M744))</f>
        <v>0</v>
      </c>
      <c r="BU744" s="34">
        <f>IF(N746="",0,IF($Q746=N746,IF(COUNTIF(N746:$P746,N746)&gt;$R745,N744,$Q744),N744))</f>
        <v>0</v>
      </c>
      <c r="BV744" s="34">
        <f>IF(O746="",0,IF($Q746=O746,IF(COUNTIF(O746:$P746,O746)&gt;$R745,O744,$Q744),O744))</f>
        <v>0</v>
      </c>
      <c r="BW744" s="34">
        <f>IF(P746="",0,IF($Q746=P746,IF(COUNTIF(P746:$P746,P746)&gt;$R745,P744,$Q744),P744))</f>
        <v>0</v>
      </c>
      <c r="BX744">
        <f>IF(P744="",IF(O744="",IF(N744="",IF(M744="",IF(L744="",IF(K744="",IF(J744="",IF(I744="",H744,I744),J744),K744),L744),M744),N744),O744),P744)</f>
        <v>0</v>
      </c>
    </row>
    <row r="745" spans="1:76" ht="12.75" customHeight="1" x14ac:dyDescent="0.2">
      <c r="A745" s="348"/>
      <c r="B745" s="351"/>
      <c r="C745" s="345"/>
      <c r="D745" s="176" t="s">
        <v>42</v>
      </c>
      <c r="E745" s="252"/>
      <c r="F745" s="252"/>
      <c r="G745" s="252"/>
      <c r="H745" s="252"/>
      <c r="I745" s="252"/>
      <c r="J745" s="252"/>
      <c r="K745" s="252"/>
      <c r="L745" s="252"/>
      <c r="M745" s="175"/>
      <c r="N745" s="175"/>
      <c r="O745" s="175"/>
      <c r="P745" s="175"/>
      <c r="Q745" s="183"/>
      <c r="R745" s="35">
        <f>IF(R744&lt;15,0,IF(R744&lt;30,1,IF(R744&lt;45,2,3)))</f>
        <v>0</v>
      </c>
      <c r="S745" s="342"/>
      <c r="AY745" t="str">
        <f t="shared" ref="AY745:BJ745" si="1190">IF(AY746="","",COUNTIF($E746:$P746,AY746))</f>
        <v/>
      </c>
      <c r="AZ745" t="str">
        <f t="shared" si="1190"/>
        <v/>
      </c>
      <c r="BA745" t="str">
        <f t="shared" si="1190"/>
        <v/>
      </c>
      <c r="BB745" t="str">
        <f t="shared" si="1190"/>
        <v/>
      </c>
      <c r="BC745" t="str">
        <f t="shared" si="1190"/>
        <v/>
      </c>
      <c r="BD745" t="str">
        <f t="shared" si="1190"/>
        <v/>
      </c>
      <c r="BE745" t="str">
        <f t="shared" si="1190"/>
        <v/>
      </c>
      <c r="BF745" t="str">
        <f t="shared" si="1190"/>
        <v/>
      </c>
      <c r="BG745" t="str">
        <f t="shared" si="1190"/>
        <v/>
      </c>
      <c r="BH745" t="str">
        <f t="shared" si="1190"/>
        <v/>
      </c>
      <c r="BI745" t="str">
        <f t="shared" si="1190"/>
        <v/>
      </c>
      <c r="BJ745" t="str">
        <f t="shared" si="1190"/>
        <v/>
      </c>
      <c r="BK745" s="340"/>
      <c r="BL745" s="34">
        <f>IF($Q746=E746,IF(COUNTIF(E746:$P746,E746)&gt;$R745,E745,$Q745),E745)</f>
        <v>0</v>
      </c>
      <c r="BM745" s="34">
        <f>IF($Q746=F746,IF(COUNTIF(F746:$P746,F746)&gt;$R745,F745,$Q745),F745)</f>
        <v>0</v>
      </c>
      <c r="BN745" s="34">
        <f>IF($Q746=G746,IF(COUNTIF(G746:$P746,G746)&gt;$R745,G745,$Q745),G745)</f>
        <v>0</v>
      </c>
      <c r="BO745" s="34">
        <f>IF($Q746=H746,IF(COUNTIF(H746:$P746,H746)&gt;$R745,H745,$Q745),H745)</f>
        <v>0</v>
      </c>
      <c r="BP745" s="34">
        <f>IF($Q746=I746,IF(COUNTIF(I746:$P746,I746)&gt;$R745,I745,$Q745),I745)</f>
        <v>0</v>
      </c>
      <c r="BQ745" s="34">
        <f>IF($Q746=J746,IF(COUNTIF(J746:$P746,J746)&gt;$R745,J745,$Q745),J745)</f>
        <v>0</v>
      </c>
      <c r="BR745" s="34">
        <f>IF($Q746=K746,IF(COUNTIF(K746:$P746,K746)&gt;$R745,K745,$Q745),K745)</f>
        <v>0</v>
      </c>
      <c r="BS745" s="34">
        <f>IF($Q746=L746,IF(COUNTIF(L746:$P746,L746)&gt;$R745,L745,$Q745),L745)</f>
        <v>0</v>
      </c>
      <c r="BT745" s="34">
        <f>IF($Q746=M746,IF(COUNTIF(M746:$P746,M746)&gt;$R745,M745,$Q745),M745)</f>
        <v>0</v>
      </c>
      <c r="BU745" s="34">
        <f>IF($Q746=N746,IF(COUNTIF(N746:$P746,N746)&gt;$R745,N745,$Q745),N745)</f>
        <v>0</v>
      </c>
      <c r="BV745" s="34">
        <f>IF($Q746=O746,IF(COUNTIF(O746:$P746,O746)&gt;$R745,O745,$Q745),O745)</f>
        <v>0</v>
      </c>
      <c r="BW745" s="34">
        <f>IF($Q746=P746,IF(COUNTIF(P746:$P746,P746)&gt;$R745,P745,$Q745),P745)</f>
        <v>0</v>
      </c>
      <c r="BX745" t="str">
        <f>IF(BX744="",IF(G744="",IF(F744="",E744,F744),G744),"")</f>
        <v/>
      </c>
    </row>
    <row r="746" spans="1:76" ht="12.75" customHeight="1" x14ac:dyDescent="0.2">
      <c r="A746" s="349"/>
      <c r="B746" s="352"/>
      <c r="C746" s="346"/>
      <c r="D746" s="177" t="s">
        <v>44</v>
      </c>
      <c r="E746" s="252" t="str">
        <f t="shared" ref="E746:P746" si="1191">IF(E744&gt;0,1,"")</f>
        <v/>
      </c>
      <c r="F746" s="252" t="str">
        <f t="shared" si="1191"/>
        <v/>
      </c>
      <c r="G746" s="252" t="str">
        <f t="shared" si="1191"/>
        <v/>
      </c>
      <c r="H746" s="252" t="str">
        <f t="shared" si="1191"/>
        <v/>
      </c>
      <c r="I746" s="252" t="str">
        <f t="shared" si="1191"/>
        <v/>
      </c>
      <c r="J746" s="252" t="str">
        <f t="shared" si="1191"/>
        <v/>
      </c>
      <c r="K746" s="252" t="str">
        <f t="shared" si="1191"/>
        <v/>
      </c>
      <c r="L746" s="252" t="str">
        <f t="shared" si="1191"/>
        <v/>
      </c>
      <c r="M746" s="175" t="str">
        <f t="shared" si="1191"/>
        <v/>
      </c>
      <c r="N746" s="175" t="str">
        <f t="shared" si="1191"/>
        <v/>
      </c>
      <c r="O746" s="175" t="str">
        <f t="shared" si="1191"/>
        <v/>
      </c>
      <c r="P746" s="175" t="str">
        <f t="shared" si="1191"/>
        <v/>
      </c>
      <c r="Q746" s="184" t="str">
        <f>IF(BK744="","",BK744)</f>
        <v/>
      </c>
      <c r="R746" s="38" t="str">
        <f>IF(BK744="","",BK744)</f>
        <v/>
      </c>
      <c r="S746" s="343"/>
      <c r="AY746" t="str">
        <f>IF(E746="","",E746)</f>
        <v/>
      </c>
      <c r="AZ746" t="str">
        <f>IF(OR(E746=F746,COUNTIF($AY746:AY746,F746)&gt;0),"",F746)</f>
        <v/>
      </c>
      <c r="BA746" t="str">
        <f>IF(OR(F746=G746,COUNTIF($AY746:AZ746,G746)&gt;0),"",G746)</f>
        <v/>
      </c>
      <c r="BB746" t="str">
        <f>IF(OR(G746=H746,COUNTIF($AY746:BA746,H746)&gt;0),"",H746)</f>
        <v/>
      </c>
      <c r="BC746" t="str">
        <f>IF(OR(H746=I746,COUNTIF($AY746:BB746,I746)&gt;0),"",I746)</f>
        <v/>
      </c>
      <c r="BD746" t="str">
        <f>IF(OR(I746=J746,COUNTIF($AY746:BC746,J746)&gt;0),"",J746)</f>
        <v/>
      </c>
      <c r="BE746" t="str">
        <f>IF(OR(J746=K746,COUNTIF($AY746:BD746,K746)&gt;0),"",K746)</f>
        <v/>
      </c>
      <c r="BF746" t="str">
        <f>IF(OR(K746=L746,COUNTIF($AY746:BE746,L746)&gt;0),"",L746)</f>
        <v/>
      </c>
      <c r="BG746" t="str">
        <f>IF(OR(L746=M746,COUNTIF($AY746:BF746,M746)&gt;0),"",M746)</f>
        <v/>
      </c>
      <c r="BH746" t="str">
        <f>IF(OR(M746=N746,COUNTIF($AY746:BG746,N746)&gt;0),"",N746)</f>
        <v/>
      </c>
      <c r="BI746" t="str">
        <f>IF(OR(N746=O746,COUNTIF($AY746:BH746,O746)&gt;0),"",O746)</f>
        <v/>
      </c>
      <c r="BJ746" t="str">
        <f>IF(OR(O746=P746,COUNTIF($AY746:BI746,P746)&gt;0),"",P746)</f>
        <v/>
      </c>
      <c r="BK746" s="340"/>
      <c r="BL746" s="34" t="str">
        <f>IF($Q746=E746,IF(COUNTIF(E746:$P746,E746)&gt;$R745,E746,$Q746),E746)</f>
        <v/>
      </c>
      <c r="BM746" s="34" t="str">
        <f>IF($Q746=F746,IF(COUNTIF(F746:$P746,F746)&gt;$R745,F746,$Q746),F746)</f>
        <v/>
      </c>
      <c r="BN746" s="34" t="str">
        <f>IF($Q746=G746,IF(COUNTIF(G746:$P746,G746)&gt;$R745,G746,$Q746),G746)</f>
        <v/>
      </c>
      <c r="BO746" s="34" t="str">
        <f>IF($Q746=H746,IF(COUNTIF(H746:$P746,H746)&gt;$R745,H746,$Q746),H746)</f>
        <v/>
      </c>
      <c r="BP746" s="34" t="str">
        <f>IF($Q746=I746,IF(COUNTIF(I746:$P746,I746)&gt;$R745,I746,$Q746),I746)</f>
        <v/>
      </c>
      <c r="BQ746" s="34" t="str">
        <f>IF($Q746=J746,IF(COUNTIF(J746:$P746,J746)&gt;$R745,J746,$Q746),J746)</f>
        <v/>
      </c>
      <c r="BR746" s="34" t="str">
        <f>IF($Q746=K746,IF(COUNTIF(K746:$P746,K746)&gt;$R745,K746,$Q746),K746)</f>
        <v/>
      </c>
      <c r="BS746" s="34" t="str">
        <f>IF($Q746=L746,IF(COUNTIF(L746:$P746,L746)&gt;$R745,L746,$Q746),L746)</f>
        <v/>
      </c>
      <c r="BT746" s="34" t="str">
        <f>IF($Q746=M746,IF(COUNTIF(M746:$P746,M746)&gt;$R745,M746,$Q746),M746)</f>
        <v/>
      </c>
      <c r="BU746" s="34" t="str">
        <f>IF($Q746=N746,IF(COUNTIF(N746:$P746,N746)&gt;$R745,N746,$Q746),N746)</f>
        <v/>
      </c>
      <c r="BV746" s="34" t="str">
        <f>IF($Q746=O746,IF(COUNTIF(O746:$P746,O746)&gt;$R745,O746,$Q746),O746)</f>
        <v/>
      </c>
      <c r="BW746" s="34" t="str">
        <f>IF($Q746=P746,IF(COUNTIF(P746:$P746,P746)&gt;$R745,P746,$Q746),P746)</f>
        <v/>
      </c>
      <c r="BX746" t="str">
        <f>IF(BX744&gt;0,BX744,BX745)</f>
        <v/>
      </c>
    </row>
    <row r="747" spans="1:76" ht="12.75" customHeight="1" x14ac:dyDescent="0.2">
      <c r="A747" s="347">
        <v>249</v>
      </c>
      <c r="B747" s="350"/>
      <c r="C747" s="344"/>
      <c r="D747" s="176" t="s">
        <v>38</v>
      </c>
      <c r="E747" s="252"/>
      <c r="F747" s="252"/>
      <c r="G747" s="252"/>
      <c r="H747" s="252"/>
      <c r="I747" s="252"/>
      <c r="J747" s="252"/>
      <c r="K747" s="252"/>
      <c r="L747" s="252"/>
      <c r="M747" s="175"/>
      <c r="N747" s="175"/>
      <c r="O747" s="175"/>
      <c r="P747" s="175"/>
      <c r="Q747" s="183" t="str">
        <f>IF(BK747="","",BX749)</f>
        <v/>
      </c>
      <c r="R747" s="172"/>
      <c r="S747" s="341" t="str">
        <f>IF((COUNTBLANK(E747:Q747)+COUNTBLANK(E748:Q748)+COUNTBLANK(E749:Q749))/3=COUNTBLANK(E747:Q747),"","Bitte alle drei Zeilen ausfüllen")</f>
        <v/>
      </c>
      <c r="W747">
        <f t="shared" ref="W747:AH747" si="1192">IF(E747=4.5,E748,0)</f>
        <v>0</v>
      </c>
      <c r="X747">
        <f t="shared" si="1192"/>
        <v>0</v>
      </c>
      <c r="Y747">
        <f t="shared" si="1192"/>
        <v>0</v>
      </c>
      <c r="Z747">
        <f t="shared" si="1192"/>
        <v>0</v>
      </c>
      <c r="AA747">
        <f t="shared" si="1192"/>
        <v>0</v>
      </c>
      <c r="AB747">
        <f t="shared" si="1192"/>
        <v>0</v>
      </c>
      <c r="AC747">
        <f t="shared" si="1192"/>
        <v>0</v>
      </c>
      <c r="AD747">
        <f t="shared" si="1192"/>
        <v>0</v>
      </c>
      <c r="AE747">
        <f t="shared" si="1192"/>
        <v>0</v>
      </c>
      <c r="AF747">
        <f t="shared" si="1192"/>
        <v>0</v>
      </c>
      <c r="AG747">
        <f t="shared" si="1192"/>
        <v>0</v>
      </c>
      <c r="AH747">
        <f t="shared" si="1192"/>
        <v>0</v>
      </c>
      <c r="AJ747">
        <f t="shared" ref="AJ747:AU747" si="1193">IF(E747=4.5,1,0)</f>
        <v>0</v>
      </c>
      <c r="AK747">
        <f t="shared" si="1193"/>
        <v>0</v>
      </c>
      <c r="AL747">
        <f t="shared" si="1193"/>
        <v>0</v>
      </c>
      <c r="AM747">
        <f t="shared" si="1193"/>
        <v>0</v>
      </c>
      <c r="AN747">
        <f t="shared" si="1193"/>
        <v>0</v>
      </c>
      <c r="AO747">
        <f t="shared" si="1193"/>
        <v>0</v>
      </c>
      <c r="AP747">
        <f t="shared" si="1193"/>
        <v>0</v>
      </c>
      <c r="AQ747">
        <f t="shared" si="1193"/>
        <v>0</v>
      </c>
      <c r="AR747">
        <f t="shared" si="1193"/>
        <v>0</v>
      </c>
      <c r="AS747">
        <f t="shared" si="1193"/>
        <v>0</v>
      </c>
      <c r="AT747">
        <f t="shared" si="1193"/>
        <v>0</v>
      </c>
      <c r="AU747">
        <f t="shared" si="1193"/>
        <v>0</v>
      </c>
      <c r="BK747" s="340" t="str">
        <f>IF(ISNA(HLOOKUP(MAX($AY748:$BJ748),$AY748:$BJ749,2,FALSE)),"",IF(R748&gt;0,IF(COUNTIF($AY748:$BJ748,MAX($AY748:$BJ748))&gt;1,HLOOKUP(MAX($AY748:$BJ748),$AY748:$BJ749,2),HLOOKUP(MAX($AY748:$BJ748),$AY748:$BJ749,2,FALSE)),""))</f>
        <v/>
      </c>
      <c r="BL747" s="34">
        <f>IF(E749="",0,IF($Q749=E749,IF(COUNTIF(E749:$P749,E749)&gt;$R748,E747,$Q747),E747))</f>
        <v>0</v>
      </c>
      <c r="BM747" s="34">
        <f>IF(F749="",0,IF($Q749=F749,IF(COUNTIF(F749:$P749,F749)&gt;$R748,F747,$Q747),F747))</f>
        <v>0</v>
      </c>
      <c r="BN747" s="34">
        <f>IF(G749="",0,IF($Q749=G749,IF(COUNTIF(G749:$P749,G749)&gt;$R748,G747,$Q747),G747))</f>
        <v>0</v>
      </c>
      <c r="BO747" s="34">
        <f>IF(H749="",0,IF($Q749=H749,IF(COUNTIF(H749:$P749,H749)&gt;$R748,H747,$Q747),H747))</f>
        <v>0</v>
      </c>
      <c r="BP747" s="34">
        <f>IF(I749="",0,IF($Q749=I749,IF(COUNTIF(I749:$P749,I749)&gt;$R748,I747,$Q747),I747))</f>
        <v>0</v>
      </c>
      <c r="BQ747" s="34">
        <f>IF(J749="",0,IF($Q749=J749,IF(COUNTIF(J749:$P749,J749)&gt;$R748,J747,$Q747),J747))</f>
        <v>0</v>
      </c>
      <c r="BR747" s="34">
        <f>IF(K749="",0,IF($Q749=K749,IF(COUNTIF(K749:$P749,K749)&gt;$R748,K747,$Q747),K747))</f>
        <v>0</v>
      </c>
      <c r="BS747" s="34">
        <f>IF(L749="",0,IF($Q749=L749,IF(COUNTIF(L749:$P749,L749)&gt;$R748,L747,$Q747),L747))</f>
        <v>0</v>
      </c>
      <c r="BT747" s="34">
        <f>IF(M749="",0,IF($Q749=M749,IF(COUNTIF(M749:$P749,M749)&gt;$R748,M747,$Q747),M747))</f>
        <v>0</v>
      </c>
      <c r="BU747" s="34">
        <f>IF(N749="",0,IF($Q749=N749,IF(COUNTIF(N749:$P749,N749)&gt;$R748,N747,$Q747),N747))</f>
        <v>0</v>
      </c>
      <c r="BV747" s="34">
        <f>IF(O749="",0,IF($Q749=O749,IF(COUNTIF(O749:$P749,O749)&gt;$R748,O747,$Q747),O747))</f>
        <v>0</v>
      </c>
      <c r="BW747" s="34">
        <f>IF(P749="",0,IF($Q749=P749,IF(COUNTIF(P749:$P749,P749)&gt;$R748,P747,$Q747),P747))</f>
        <v>0</v>
      </c>
      <c r="BX747">
        <f>IF(P747="",IF(O747="",IF(N747="",IF(M747="",IF(L747="",IF(K747="",IF(J747="",IF(I747="",H747,I747),J747),K747),L747),M747),N747),O747),P747)</f>
        <v>0</v>
      </c>
    </row>
    <row r="748" spans="1:76" ht="12.75" customHeight="1" x14ac:dyDescent="0.2">
      <c r="A748" s="348"/>
      <c r="B748" s="351"/>
      <c r="C748" s="345"/>
      <c r="D748" s="176" t="s">
        <v>42</v>
      </c>
      <c r="E748" s="252"/>
      <c r="F748" s="252"/>
      <c r="G748" s="252"/>
      <c r="H748" s="252"/>
      <c r="I748" s="252"/>
      <c r="J748" s="252"/>
      <c r="K748" s="252"/>
      <c r="L748" s="252"/>
      <c r="M748" s="175"/>
      <c r="N748" s="175"/>
      <c r="O748" s="175"/>
      <c r="P748" s="175"/>
      <c r="Q748" s="183"/>
      <c r="R748" s="35">
        <f>IF(R747&lt;15,0,IF(R747&lt;30,1,IF(R747&lt;45,2,3)))</f>
        <v>0</v>
      </c>
      <c r="S748" s="342"/>
      <c r="AY748" t="str">
        <f t="shared" ref="AY748:BJ748" si="1194">IF(AY749="","",COUNTIF($E749:$P749,AY749))</f>
        <v/>
      </c>
      <c r="AZ748" t="str">
        <f t="shared" si="1194"/>
        <v/>
      </c>
      <c r="BA748" t="str">
        <f t="shared" si="1194"/>
        <v/>
      </c>
      <c r="BB748" t="str">
        <f t="shared" si="1194"/>
        <v/>
      </c>
      <c r="BC748" t="str">
        <f t="shared" si="1194"/>
        <v/>
      </c>
      <c r="BD748" t="str">
        <f t="shared" si="1194"/>
        <v/>
      </c>
      <c r="BE748" t="str">
        <f t="shared" si="1194"/>
        <v/>
      </c>
      <c r="BF748" t="str">
        <f t="shared" si="1194"/>
        <v/>
      </c>
      <c r="BG748" t="str">
        <f t="shared" si="1194"/>
        <v/>
      </c>
      <c r="BH748" t="str">
        <f t="shared" si="1194"/>
        <v/>
      </c>
      <c r="BI748" t="str">
        <f t="shared" si="1194"/>
        <v/>
      </c>
      <c r="BJ748" t="str">
        <f t="shared" si="1194"/>
        <v/>
      </c>
      <c r="BK748" s="340"/>
      <c r="BL748" s="34">
        <f>IF($Q749=E749,IF(COUNTIF(E749:$P749,E749)&gt;$R748,E748,$Q748),E748)</f>
        <v>0</v>
      </c>
      <c r="BM748" s="34">
        <f>IF($Q749=F749,IF(COUNTIF(F749:$P749,F749)&gt;$R748,F748,$Q748),F748)</f>
        <v>0</v>
      </c>
      <c r="BN748" s="34">
        <f>IF($Q749=G749,IF(COUNTIF(G749:$P749,G749)&gt;$R748,G748,$Q748),G748)</f>
        <v>0</v>
      </c>
      <c r="BO748" s="34">
        <f>IF($Q749=H749,IF(COUNTIF(H749:$P749,H749)&gt;$R748,H748,$Q748),H748)</f>
        <v>0</v>
      </c>
      <c r="BP748" s="34">
        <f>IF($Q749=I749,IF(COUNTIF(I749:$P749,I749)&gt;$R748,I748,$Q748),I748)</f>
        <v>0</v>
      </c>
      <c r="BQ748" s="34">
        <f>IF($Q749=J749,IF(COUNTIF(J749:$P749,J749)&gt;$R748,J748,$Q748),J748)</f>
        <v>0</v>
      </c>
      <c r="BR748" s="34">
        <f>IF($Q749=K749,IF(COUNTIF(K749:$P749,K749)&gt;$R748,K748,$Q748),K748)</f>
        <v>0</v>
      </c>
      <c r="BS748" s="34">
        <f>IF($Q749=L749,IF(COUNTIF(L749:$P749,L749)&gt;$R748,L748,$Q748),L748)</f>
        <v>0</v>
      </c>
      <c r="BT748" s="34">
        <f>IF($Q749=M749,IF(COUNTIF(M749:$P749,M749)&gt;$R748,M748,$Q748),M748)</f>
        <v>0</v>
      </c>
      <c r="BU748" s="34">
        <f>IF($Q749=N749,IF(COUNTIF(N749:$P749,N749)&gt;$R748,N748,$Q748),N748)</f>
        <v>0</v>
      </c>
      <c r="BV748" s="34">
        <f>IF($Q749=O749,IF(COUNTIF(O749:$P749,O749)&gt;$R748,O748,$Q748),O748)</f>
        <v>0</v>
      </c>
      <c r="BW748" s="34">
        <f>IF($Q749=P749,IF(COUNTIF(P749:$P749,P749)&gt;$R748,P748,$Q748),P748)</f>
        <v>0</v>
      </c>
      <c r="BX748" t="str">
        <f>IF(BX747="",IF(G747="",IF(F747="",E747,F747),G747),"")</f>
        <v/>
      </c>
    </row>
    <row r="749" spans="1:76" ht="12.75" customHeight="1" x14ac:dyDescent="0.2">
      <c r="A749" s="349"/>
      <c r="B749" s="352"/>
      <c r="C749" s="346"/>
      <c r="D749" s="177" t="s">
        <v>44</v>
      </c>
      <c r="E749" s="252" t="str">
        <f t="shared" ref="E749:P749" si="1195">IF(E747&gt;0,1,"")</f>
        <v/>
      </c>
      <c r="F749" s="252" t="str">
        <f t="shared" si="1195"/>
        <v/>
      </c>
      <c r="G749" s="252" t="str">
        <f t="shared" si="1195"/>
        <v/>
      </c>
      <c r="H749" s="252" t="str">
        <f t="shared" si="1195"/>
        <v/>
      </c>
      <c r="I749" s="252" t="str">
        <f t="shared" si="1195"/>
        <v/>
      </c>
      <c r="J749" s="252" t="str">
        <f t="shared" si="1195"/>
        <v/>
      </c>
      <c r="K749" s="252" t="str">
        <f t="shared" si="1195"/>
        <v/>
      </c>
      <c r="L749" s="252" t="str">
        <f t="shared" si="1195"/>
        <v/>
      </c>
      <c r="M749" s="175" t="str">
        <f t="shared" si="1195"/>
        <v/>
      </c>
      <c r="N749" s="175" t="str">
        <f t="shared" si="1195"/>
        <v/>
      </c>
      <c r="O749" s="175" t="str">
        <f t="shared" si="1195"/>
        <v/>
      </c>
      <c r="P749" s="175" t="str">
        <f t="shared" si="1195"/>
        <v/>
      </c>
      <c r="Q749" s="184" t="str">
        <f>IF(BK747="","",BK747)</f>
        <v/>
      </c>
      <c r="R749" s="38" t="str">
        <f>IF(BK747="","",BK747)</f>
        <v/>
      </c>
      <c r="S749" s="343"/>
      <c r="AY749" t="str">
        <f>IF(E749="","",E749)</f>
        <v/>
      </c>
      <c r="AZ749" t="str">
        <f>IF(OR(E749=F749,COUNTIF($AY749:AY749,F749)&gt;0),"",F749)</f>
        <v/>
      </c>
      <c r="BA749" t="str">
        <f>IF(OR(F749=G749,COUNTIF($AY749:AZ749,G749)&gt;0),"",G749)</f>
        <v/>
      </c>
      <c r="BB749" t="str">
        <f>IF(OR(G749=H749,COUNTIF($AY749:BA749,H749)&gt;0),"",H749)</f>
        <v/>
      </c>
      <c r="BC749" t="str">
        <f>IF(OR(H749=I749,COUNTIF($AY749:BB749,I749)&gt;0),"",I749)</f>
        <v/>
      </c>
      <c r="BD749" t="str">
        <f>IF(OR(I749=J749,COUNTIF($AY749:BC749,J749)&gt;0),"",J749)</f>
        <v/>
      </c>
      <c r="BE749" t="str">
        <f>IF(OR(J749=K749,COUNTIF($AY749:BD749,K749)&gt;0),"",K749)</f>
        <v/>
      </c>
      <c r="BF749" t="str">
        <f>IF(OR(K749=L749,COUNTIF($AY749:BE749,L749)&gt;0),"",L749)</f>
        <v/>
      </c>
      <c r="BG749" t="str">
        <f>IF(OR(L749=M749,COUNTIF($AY749:BF749,M749)&gt;0),"",M749)</f>
        <v/>
      </c>
      <c r="BH749" t="str">
        <f>IF(OR(M749=N749,COUNTIF($AY749:BG749,N749)&gt;0),"",N749)</f>
        <v/>
      </c>
      <c r="BI749" t="str">
        <f>IF(OR(N749=O749,COUNTIF($AY749:BH749,O749)&gt;0),"",O749)</f>
        <v/>
      </c>
      <c r="BJ749" t="str">
        <f>IF(OR(O749=P749,COUNTIF($AY749:BI749,P749)&gt;0),"",P749)</f>
        <v/>
      </c>
      <c r="BK749" s="340"/>
      <c r="BL749" s="34" t="str">
        <f>IF($Q749=E749,IF(COUNTIF(E749:$P749,E749)&gt;$R748,E749,$Q749),E749)</f>
        <v/>
      </c>
      <c r="BM749" s="34" t="str">
        <f>IF($Q749=F749,IF(COUNTIF(F749:$P749,F749)&gt;$R748,F749,$Q749),F749)</f>
        <v/>
      </c>
      <c r="BN749" s="34" t="str">
        <f>IF($Q749=G749,IF(COUNTIF(G749:$P749,G749)&gt;$R748,G749,$Q749),G749)</f>
        <v/>
      </c>
      <c r="BO749" s="34" t="str">
        <f>IF($Q749=H749,IF(COUNTIF(H749:$P749,H749)&gt;$R748,H749,$Q749),H749)</f>
        <v/>
      </c>
      <c r="BP749" s="34" t="str">
        <f>IF($Q749=I749,IF(COUNTIF(I749:$P749,I749)&gt;$R748,I749,$Q749),I749)</f>
        <v/>
      </c>
      <c r="BQ749" s="34" t="str">
        <f>IF($Q749=J749,IF(COUNTIF(J749:$P749,J749)&gt;$R748,J749,$Q749),J749)</f>
        <v/>
      </c>
      <c r="BR749" s="34" t="str">
        <f>IF($Q749=K749,IF(COUNTIF(K749:$P749,K749)&gt;$R748,K749,$Q749),K749)</f>
        <v/>
      </c>
      <c r="BS749" s="34" t="str">
        <f>IF($Q749=L749,IF(COUNTIF(L749:$P749,L749)&gt;$R748,L749,$Q749),L749)</f>
        <v/>
      </c>
      <c r="BT749" s="34" t="str">
        <f>IF($Q749=M749,IF(COUNTIF(M749:$P749,M749)&gt;$R748,M749,$Q749),M749)</f>
        <v/>
      </c>
      <c r="BU749" s="34" t="str">
        <f>IF($Q749=N749,IF(COUNTIF(N749:$P749,N749)&gt;$R748,N749,$Q749),N749)</f>
        <v/>
      </c>
      <c r="BV749" s="34" t="str">
        <f>IF($Q749=O749,IF(COUNTIF(O749:$P749,O749)&gt;$R748,O749,$Q749),O749)</f>
        <v/>
      </c>
      <c r="BW749" s="34" t="str">
        <f>IF($Q749=P749,IF(COUNTIF(P749:$P749,P749)&gt;$R748,P749,$Q749),P749)</f>
        <v/>
      </c>
      <c r="BX749" t="str">
        <f>IF(BX747&gt;0,BX747,BX748)</f>
        <v/>
      </c>
    </row>
    <row r="750" spans="1:76" ht="12.75" customHeight="1" x14ac:dyDescent="0.2">
      <c r="A750" s="347">
        <v>250</v>
      </c>
      <c r="B750" s="350"/>
      <c r="C750" s="344"/>
      <c r="D750" s="176" t="s">
        <v>38</v>
      </c>
      <c r="E750" s="252"/>
      <c r="F750" s="252"/>
      <c r="G750" s="252"/>
      <c r="H750" s="252"/>
      <c r="I750" s="252"/>
      <c r="J750" s="252"/>
      <c r="K750" s="252"/>
      <c r="L750" s="252"/>
      <c r="M750" s="175"/>
      <c r="N750" s="175"/>
      <c r="O750" s="175"/>
      <c r="P750" s="175"/>
      <c r="Q750" s="183" t="str">
        <f>IF(BK750="","",BX752)</f>
        <v/>
      </c>
      <c r="R750" s="172"/>
      <c r="S750" s="341" t="str">
        <f>IF((COUNTBLANK(E750:Q750)+COUNTBLANK(E751:Q751)+COUNTBLANK(E752:Q752))/3=COUNTBLANK(E750:Q750),"","Bitte alle drei Zeilen ausfüllen")</f>
        <v/>
      </c>
      <c r="W750">
        <f t="shared" ref="W750:AH750" si="1196">IF(E750=4.5,E751,0)</f>
        <v>0</v>
      </c>
      <c r="X750">
        <f t="shared" si="1196"/>
        <v>0</v>
      </c>
      <c r="Y750">
        <f t="shared" si="1196"/>
        <v>0</v>
      </c>
      <c r="Z750">
        <f t="shared" si="1196"/>
        <v>0</v>
      </c>
      <c r="AA750">
        <f t="shared" si="1196"/>
        <v>0</v>
      </c>
      <c r="AB750">
        <f t="shared" si="1196"/>
        <v>0</v>
      </c>
      <c r="AC750">
        <f t="shared" si="1196"/>
        <v>0</v>
      </c>
      <c r="AD750">
        <f t="shared" si="1196"/>
        <v>0</v>
      </c>
      <c r="AE750">
        <f t="shared" si="1196"/>
        <v>0</v>
      </c>
      <c r="AF750">
        <f t="shared" si="1196"/>
        <v>0</v>
      </c>
      <c r="AG750">
        <f t="shared" si="1196"/>
        <v>0</v>
      </c>
      <c r="AH750">
        <f t="shared" si="1196"/>
        <v>0</v>
      </c>
      <c r="AJ750">
        <f t="shared" ref="AJ750:AU750" si="1197">IF(E750=4.5,1,0)</f>
        <v>0</v>
      </c>
      <c r="AK750">
        <f t="shared" si="1197"/>
        <v>0</v>
      </c>
      <c r="AL750">
        <f t="shared" si="1197"/>
        <v>0</v>
      </c>
      <c r="AM750">
        <f t="shared" si="1197"/>
        <v>0</v>
      </c>
      <c r="AN750">
        <f t="shared" si="1197"/>
        <v>0</v>
      </c>
      <c r="AO750">
        <f t="shared" si="1197"/>
        <v>0</v>
      </c>
      <c r="AP750">
        <f t="shared" si="1197"/>
        <v>0</v>
      </c>
      <c r="AQ750">
        <f t="shared" si="1197"/>
        <v>0</v>
      </c>
      <c r="AR750">
        <f t="shared" si="1197"/>
        <v>0</v>
      </c>
      <c r="AS750">
        <f t="shared" si="1197"/>
        <v>0</v>
      </c>
      <c r="AT750">
        <f t="shared" si="1197"/>
        <v>0</v>
      </c>
      <c r="AU750">
        <f t="shared" si="1197"/>
        <v>0</v>
      </c>
      <c r="BK750" s="340" t="str">
        <f>IF(ISNA(HLOOKUP(MAX($AY751:$BJ751),$AY751:$BJ752,2,FALSE)),"",IF(R751&gt;0,IF(COUNTIF($AY751:$BJ751,MAX($AY751:$BJ751))&gt;1,HLOOKUP(MAX($AY751:$BJ751),$AY751:$BJ752,2),HLOOKUP(MAX($AY751:$BJ751),$AY751:$BJ752,2,FALSE)),""))</f>
        <v/>
      </c>
      <c r="BL750" s="34">
        <f>IF(E752="",0,IF($Q752=E752,IF(COUNTIF(E752:$P752,E752)&gt;$R751,E750,$Q750),E750))</f>
        <v>0</v>
      </c>
      <c r="BM750" s="34">
        <f>IF(F752="",0,IF($Q752=F752,IF(COUNTIF(F752:$P752,F752)&gt;$R751,F750,$Q750),F750))</f>
        <v>0</v>
      </c>
      <c r="BN750" s="34">
        <f>IF(G752="",0,IF($Q752=G752,IF(COUNTIF(G752:$P752,G752)&gt;$R751,G750,$Q750),G750))</f>
        <v>0</v>
      </c>
      <c r="BO750" s="34">
        <f>IF(H752="",0,IF($Q752=H752,IF(COUNTIF(H752:$P752,H752)&gt;$R751,H750,$Q750),H750))</f>
        <v>0</v>
      </c>
      <c r="BP750" s="34">
        <f>IF(I752="",0,IF($Q752=I752,IF(COUNTIF(I752:$P752,I752)&gt;$R751,I750,$Q750),I750))</f>
        <v>0</v>
      </c>
      <c r="BQ750" s="34">
        <f>IF(J752="",0,IF($Q752=J752,IF(COUNTIF(J752:$P752,J752)&gt;$R751,J750,$Q750),J750))</f>
        <v>0</v>
      </c>
      <c r="BR750" s="34">
        <f>IF(K752="",0,IF($Q752=K752,IF(COUNTIF(K752:$P752,K752)&gt;$R751,K750,$Q750),K750))</f>
        <v>0</v>
      </c>
      <c r="BS750" s="34">
        <f>IF(L752="",0,IF($Q752=L752,IF(COUNTIF(L752:$P752,L752)&gt;$R751,L750,$Q750),L750))</f>
        <v>0</v>
      </c>
      <c r="BT750" s="34">
        <f>IF(M752="",0,IF($Q752=M752,IF(COUNTIF(M752:$P752,M752)&gt;$R751,M750,$Q750),M750))</f>
        <v>0</v>
      </c>
      <c r="BU750" s="34">
        <f>IF(N752="",0,IF($Q752=N752,IF(COUNTIF(N752:$P752,N752)&gt;$R751,N750,$Q750),N750))</f>
        <v>0</v>
      </c>
      <c r="BV750" s="34">
        <f>IF(O752="",0,IF($Q752=O752,IF(COUNTIF(O752:$P752,O752)&gt;$R751,O750,$Q750),O750))</f>
        <v>0</v>
      </c>
      <c r="BW750" s="34">
        <f>IF(P752="",0,IF($Q752=P752,IF(COUNTIF(P752:$P752,P752)&gt;$R751,P750,$Q750),P750))</f>
        <v>0</v>
      </c>
      <c r="BX750">
        <f>IF(P750="",IF(O750="",IF(N750="",IF(M750="",IF(L750="",IF(K750="",IF(J750="",IF(I750="",H750,I750),J750),K750),L750),M750),N750),O750),P750)</f>
        <v>0</v>
      </c>
    </row>
    <row r="751" spans="1:76" ht="12.75" customHeight="1" x14ac:dyDescent="0.2">
      <c r="A751" s="348"/>
      <c r="B751" s="351"/>
      <c r="C751" s="345"/>
      <c r="D751" s="176" t="s">
        <v>42</v>
      </c>
      <c r="E751" s="252"/>
      <c r="F751" s="252"/>
      <c r="G751" s="252"/>
      <c r="H751" s="252"/>
      <c r="I751" s="252"/>
      <c r="J751" s="252"/>
      <c r="K751" s="252"/>
      <c r="L751" s="252"/>
      <c r="M751" s="175"/>
      <c r="N751" s="175"/>
      <c r="O751" s="175"/>
      <c r="P751" s="175"/>
      <c r="Q751" s="183"/>
      <c r="R751" s="35">
        <f>IF(R750&lt;15,0,IF(R750&lt;30,1,IF(R750&lt;45,2,3)))</f>
        <v>0</v>
      </c>
      <c r="S751" s="342"/>
      <c r="AY751" t="str">
        <f t="shared" ref="AY751:BJ751" si="1198">IF(AY752="","",COUNTIF($E752:$P752,AY752))</f>
        <v/>
      </c>
      <c r="AZ751" t="str">
        <f t="shared" si="1198"/>
        <v/>
      </c>
      <c r="BA751" t="str">
        <f t="shared" si="1198"/>
        <v/>
      </c>
      <c r="BB751" t="str">
        <f t="shared" si="1198"/>
        <v/>
      </c>
      <c r="BC751" t="str">
        <f t="shared" si="1198"/>
        <v/>
      </c>
      <c r="BD751" t="str">
        <f t="shared" si="1198"/>
        <v/>
      </c>
      <c r="BE751" t="str">
        <f t="shared" si="1198"/>
        <v/>
      </c>
      <c r="BF751" t="str">
        <f t="shared" si="1198"/>
        <v/>
      </c>
      <c r="BG751" t="str">
        <f t="shared" si="1198"/>
        <v/>
      </c>
      <c r="BH751" t="str">
        <f t="shared" si="1198"/>
        <v/>
      </c>
      <c r="BI751" t="str">
        <f t="shared" si="1198"/>
        <v/>
      </c>
      <c r="BJ751" t="str">
        <f t="shared" si="1198"/>
        <v/>
      </c>
      <c r="BK751" s="340"/>
      <c r="BL751" s="34">
        <f>IF($Q752=E752,IF(COUNTIF(E752:$P752,E752)&gt;$R751,E751,$Q751),E751)</f>
        <v>0</v>
      </c>
      <c r="BM751" s="34">
        <f>IF($Q752=F752,IF(COUNTIF(F752:$P752,F752)&gt;$R751,F751,$Q751),F751)</f>
        <v>0</v>
      </c>
      <c r="BN751" s="34">
        <f>IF($Q752=G752,IF(COUNTIF(G752:$P752,G752)&gt;$R751,G751,$Q751),G751)</f>
        <v>0</v>
      </c>
      <c r="BO751" s="34">
        <f>IF($Q752=H752,IF(COUNTIF(H752:$P752,H752)&gt;$R751,H751,$Q751),H751)</f>
        <v>0</v>
      </c>
      <c r="BP751" s="34">
        <f>IF($Q752=I752,IF(COUNTIF(I752:$P752,I752)&gt;$R751,I751,$Q751),I751)</f>
        <v>0</v>
      </c>
      <c r="BQ751" s="34">
        <f>IF($Q752=J752,IF(COUNTIF(J752:$P752,J752)&gt;$R751,J751,$Q751),J751)</f>
        <v>0</v>
      </c>
      <c r="BR751" s="34">
        <f>IF($Q752=K752,IF(COUNTIF(K752:$P752,K752)&gt;$R751,K751,$Q751),K751)</f>
        <v>0</v>
      </c>
      <c r="BS751" s="34">
        <f>IF($Q752=L752,IF(COUNTIF(L752:$P752,L752)&gt;$R751,L751,$Q751),L751)</f>
        <v>0</v>
      </c>
      <c r="BT751" s="34">
        <f>IF($Q752=M752,IF(COUNTIF(M752:$P752,M752)&gt;$R751,M751,$Q751),M751)</f>
        <v>0</v>
      </c>
      <c r="BU751" s="34">
        <f>IF($Q752=N752,IF(COUNTIF(N752:$P752,N752)&gt;$R751,N751,$Q751),N751)</f>
        <v>0</v>
      </c>
      <c r="BV751" s="34">
        <f>IF($Q752=O752,IF(COUNTIF(O752:$P752,O752)&gt;$R751,O751,$Q751),O751)</f>
        <v>0</v>
      </c>
      <c r="BW751" s="34">
        <f>IF($Q752=P752,IF(COUNTIF(P752:$P752,P752)&gt;$R751,P751,$Q751),P751)</f>
        <v>0</v>
      </c>
      <c r="BX751" t="str">
        <f>IF(BX750="",IF(G750="",IF(F750="",E750,F750),G750),"")</f>
        <v/>
      </c>
    </row>
    <row r="752" spans="1:76" ht="12.75" customHeight="1" x14ac:dyDescent="0.2">
      <c r="A752" s="349"/>
      <c r="B752" s="352"/>
      <c r="C752" s="346"/>
      <c r="D752" s="177" t="s">
        <v>44</v>
      </c>
      <c r="E752" s="252" t="str">
        <f t="shared" ref="E752:P752" si="1199">IF(E750&gt;0,1,"")</f>
        <v/>
      </c>
      <c r="F752" s="252" t="str">
        <f t="shared" si="1199"/>
        <v/>
      </c>
      <c r="G752" s="252" t="str">
        <f t="shared" si="1199"/>
        <v/>
      </c>
      <c r="H752" s="252" t="str">
        <f t="shared" si="1199"/>
        <v/>
      </c>
      <c r="I752" s="252" t="str">
        <f t="shared" si="1199"/>
        <v/>
      </c>
      <c r="J752" s="252" t="str">
        <f t="shared" si="1199"/>
        <v/>
      </c>
      <c r="K752" s="252" t="str">
        <f t="shared" si="1199"/>
        <v/>
      </c>
      <c r="L752" s="252" t="str">
        <f t="shared" si="1199"/>
        <v/>
      </c>
      <c r="M752" s="175" t="str">
        <f t="shared" si="1199"/>
        <v/>
      </c>
      <c r="N752" s="175" t="str">
        <f t="shared" si="1199"/>
        <v/>
      </c>
      <c r="O752" s="175" t="str">
        <f t="shared" si="1199"/>
        <v/>
      </c>
      <c r="P752" s="175" t="str">
        <f t="shared" si="1199"/>
        <v/>
      </c>
      <c r="Q752" s="184" t="str">
        <f>IF(BK750="","",BK750)</f>
        <v/>
      </c>
      <c r="R752" s="38" t="str">
        <f>IF(BK750="","",BK750)</f>
        <v/>
      </c>
      <c r="S752" s="343"/>
      <c r="AY752" t="str">
        <f>IF(E752="","",E752)</f>
        <v/>
      </c>
      <c r="AZ752" t="str">
        <f>IF(OR(E752=F752,COUNTIF($AY752:AY752,F752)&gt;0),"",F752)</f>
        <v/>
      </c>
      <c r="BA752" t="str">
        <f>IF(OR(F752=G752,COUNTIF($AY752:AZ752,G752)&gt;0),"",G752)</f>
        <v/>
      </c>
      <c r="BB752" t="str">
        <f>IF(OR(G752=H752,COUNTIF($AY752:BA752,H752)&gt;0),"",H752)</f>
        <v/>
      </c>
      <c r="BC752" t="str">
        <f>IF(OR(H752=I752,COUNTIF($AY752:BB752,I752)&gt;0),"",I752)</f>
        <v/>
      </c>
      <c r="BD752" t="str">
        <f>IF(OR(I752=J752,COUNTIF($AY752:BC752,J752)&gt;0),"",J752)</f>
        <v/>
      </c>
      <c r="BE752" t="str">
        <f>IF(OR(J752=K752,COUNTIF($AY752:BD752,K752)&gt;0),"",K752)</f>
        <v/>
      </c>
      <c r="BF752" t="str">
        <f>IF(OR(K752=L752,COUNTIF($AY752:BE752,L752)&gt;0),"",L752)</f>
        <v/>
      </c>
      <c r="BG752" t="str">
        <f>IF(OR(L752=M752,COUNTIF($AY752:BF752,M752)&gt;0),"",M752)</f>
        <v/>
      </c>
      <c r="BH752" t="str">
        <f>IF(OR(M752=N752,COUNTIF($AY752:BG752,N752)&gt;0),"",N752)</f>
        <v/>
      </c>
      <c r="BI752" t="str">
        <f>IF(OR(N752=O752,COUNTIF($AY752:BH752,O752)&gt;0),"",O752)</f>
        <v/>
      </c>
      <c r="BJ752" t="str">
        <f>IF(OR(O752=P752,COUNTIF($AY752:BI752,P752)&gt;0),"",P752)</f>
        <v/>
      </c>
      <c r="BK752" s="340"/>
      <c r="BL752" s="34" t="str">
        <f>IF($Q752=E752,IF(COUNTIF(E752:$P752,E752)&gt;$R751,E752,$Q752),E752)</f>
        <v/>
      </c>
      <c r="BM752" s="34" t="str">
        <f>IF($Q752=F752,IF(COUNTIF(F752:$P752,F752)&gt;$R751,F752,$Q752),F752)</f>
        <v/>
      </c>
      <c r="BN752" s="34" t="str">
        <f>IF($Q752=G752,IF(COUNTIF(G752:$P752,G752)&gt;$R751,G752,$Q752),G752)</f>
        <v/>
      </c>
      <c r="BO752" s="34" t="str">
        <f>IF($Q752=H752,IF(COUNTIF(H752:$P752,H752)&gt;$R751,H752,$Q752),H752)</f>
        <v/>
      </c>
      <c r="BP752" s="34" t="str">
        <f>IF($Q752=I752,IF(COUNTIF(I752:$P752,I752)&gt;$R751,I752,$Q752),I752)</f>
        <v/>
      </c>
      <c r="BQ752" s="34" t="str">
        <f>IF($Q752=J752,IF(COUNTIF(J752:$P752,J752)&gt;$R751,J752,$Q752),J752)</f>
        <v/>
      </c>
      <c r="BR752" s="34" t="str">
        <f>IF($Q752=K752,IF(COUNTIF(K752:$P752,K752)&gt;$R751,K752,$Q752),K752)</f>
        <v/>
      </c>
      <c r="BS752" s="34" t="str">
        <f>IF($Q752=L752,IF(COUNTIF(L752:$P752,L752)&gt;$R751,L752,$Q752),L752)</f>
        <v/>
      </c>
      <c r="BT752" s="34" t="str">
        <f>IF($Q752=M752,IF(COUNTIF(M752:$P752,M752)&gt;$R751,M752,$Q752),M752)</f>
        <v/>
      </c>
      <c r="BU752" s="34" t="str">
        <f>IF($Q752=N752,IF(COUNTIF(N752:$P752,N752)&gt;$R751,N752,$Q752),N752)</f>
        <v/>
      </c>
      <c r="BV752" s="34" t="str">
        <f>IF($Q752=O752,IF(COUNTIF(O752:$P752,O752)&gt;$R751,O752,$Q752),O752)</f>
        <v/>
      </c>
      <c r="BW752" s="34" t="str">
        <f>IF($Q752=P752,IF(COUNTIF(P752:$P752,P752)&gt;$R751,P752,$Q752),P752)</f>
        <v/>
      </c>
      <c r="BX752" t="str">
        <f>IF(BX750&gt;0,BX750,BX751)</f>
        <v/>
      </c>
    </row>
    <row r="753" spans="1:76" ht="12.75" customHeight="1" x14ac:dyDescent="0.2">
      <c r="A753" s="347">
        <v>251</v>
      </c>
      <c r="B753" s="350"/>
      <c r="C753" s="344"/>
      <c r="D753" s="176" t="s">
        <v>38</v>
      </c>
      <c r="E753" s="252"/>
      <c r="F753" s="252"/>
      <c r="G753" s="252"/>
      <c r="H753" s="252"/>
      <c r="I753" s="252"/>
      <c r="J753" s="252"/>
      <c r="K753" s="252"/>
      <c r="L753" s="252"/>
      <c r="M753" s="175"/>
      <c r="N753" s="175"/>
      <c r="O753" s="175"/>
      <c r="P753" s="175"/>
      <c r="Q753" s="183" t="str">
        <f>IF(BK753="","",BX755)</f>
        <v/>
      </c>
      <c r="R753" s="172"/>
      <c r="S753" s="341" t="str">
        <f>IF((COUNTBLANK(E753:Q753)+COUNTBLANK(E754:Q754)+COUNTBLANK(E755:Q755))/3=COUNTBLANK(E753:Q753),"","Bitte alle drei Zeilen ausfüllen")</f>
        <v/>
      </c>
      <c r="W753">
        <f t="shared" ref="W753:AH753" si="1200">IF(E753=4.5,E754,0)</f>
        <v>0</v>
      </c>
      <c r="X753">
        <f t="shared" si="1200"/>
        <v>0</v>
      </c>
      <c r="Y753">
        <f t="shared" si="1200"/>
        <v>0</v>
      </c>
      <c r="Z753">
        <f t="shared" si="1200"/>
        <v>0</v>
      </c>
      <c r="AA753">
        <f t="shared" si="1200"/>
        <v>0</v>
      </c>
      <c r="AB753">
        <f t="shared" si="1200"/>
        <v>0</v>
      </c>
      <c r="AC753">
        <f t="shared" si="1200"/>
        <v>0</v>
      </c>
      <c r="AD753">
        <f t="shared" si="1200"/>
        <v>0</v>
      </c>
      <c r="AE753">
        <f t="shared" si="1200"/>
        <v>0</v>
      </c>
      <c r="AF753">
        <f t="shared" si="1200"/>
        <v>0</v>
      </c>
      <c r="AG753">
        <f t="shared" si="1200"/>
        <v>0</v>
      </c>
      <c r="AH753">
        <f t="shared" si="1200"/>
        <v>0</v>
      </c>
      <c r="AJ753">
        <f t="shared" ref="AJ753:AU753" si="1201">IF(E753=4.5,1,0)</f>
        <v>0</v>
      </c>
      <c r="AK753">
        <f t="shared" si="1201"/>
        <v>0</v>
      </c>
      <c r="AL753">
        <f t="shared" si="1201"/>
        <v>0</v>
      </c>
      <c r="AM753">
        <f t="shared" si="1201"/>
        <v>0</v>
      </c>
      <c r="AN753">
        <f t="shared" si="1201"/>
        <v>0</v>
      </c>
      <c r="AO753">
        <f t="shared" si="1201"/>
        <v>0</v>
      </c>
      <c r="AP753">
        <f t="shared" si="1201"/>
        <v>0</v>
      </c>
      <c r="AQ753">
        <f t="shared" si="1201"/>
        <v>0</v>
      </c>
      <c r="AR753">
        <f t="shared" si="1201"/>
        <v>0</v>
      </c>
      <c r="AS753">
        <f t="shared" si="1201"/>
        <v>0</v>
      </c>
      <c r="AT753">
        <f t="shared" si="1201"/>
        <v>0</v>
      </c>
      <c r="AU753">
        <f t="shared" si="1201"/>
        <v>0</v>
      </c>
      <c r="BK753" s="340" t="str">
        <f>IF(ISNA(HLOOKUP(MAX($AY754:$BJ754),$AY754:$BJ755,2,FALSE)),"",IF(R754&gt;0,IF(COUNTIF($AY754:$BJ754,MAX($AY754:$BJ754))&gt;1,HLOOKUP(MAX($AY754:$BJ754),$AY754:$BJ755,2),HLOOKUP(MAX($AY754:$BJ754),$AY754:$BJ755,2,FALSE)),""))</f>
        <v/>
      </c>
      <c r="BL753" s="34">
        <f>IF(E755="",0,IF($Q755=E755,IF(COUNTIF(E755:$P755,E755)&gt;$R754,E753,$Q753),E753))</f>
        <v>0</v>
      </c>
      <c r="BM753" s="34">
        <f>IF(F755="",0,IF($Q755=F755,IF(COUNTIF(F755:$P755,F755)&gt;$R754,F753,$Q753),F753))</f>
        <v>0</v>
      </c>
      <c r="BN753" s="34">
        <f>IF(G755="",0,IF($Q755=G755,IF(COUNTIF(G755:$P755,G755)&gt;$R754,G753,$Q753),G753))</f>
        <v>0</v>
      </c>
      <c r="BO753" s="34">
        <f>IF(H755="",0,IF($Q755=H755,IF(COUNTIF(H755:$P755,H755)&gt;$R754,H753,$Q753),H753))</f>
        <v>0</v>
      </c>
      <c r="BP753" s="34">
        <f>IF(I755="",0,IF($Q755=I755,IF(COUNTIF(I755:$P755,I755)&gt;$R754,I753,$Q753),I753))</f>
        <v>0</v>
      </c>
      <c r="BQ753" s="34">
        <f>IF(J755="",0,IF($Q755=J755,IF(COUNTIF(J755:$P755,J755)&gt;$R754,J753,$Q753),J753))</f>
        <v>0</v>
      </c>
      <c r="BR753" s="34">
        <f>IF(K755="",0,IF($Q755=K755,IF(COUNTIF(K755:$P755,K755)&gt;$R754,K753,$Q753),K753))</f>
        <v>0</v>
      </c>
      <c r="BS753" s="34">
        <f>IF(L755="",0,IF($Q755=L755,IF(COUNTIF(L755:$P755,L755)&gt;$R754,L753,$Q753),L753))</f>
        <v>0</v>
      </c>
      <c r="BT753" s="34">
        <f>IF(M755="",0,IF($Q755=M755,IF(COUNTIF(M755:$P755,M755)&gt;$R754,M753,$Q753),M753))</f>
        <v>0</v>
      </c>
      <c r="BU753" s="34">
        <f>IF(N755="",0,IF($Q755=N755,IF(COUNTIF(N755:$P755,N755)&gt;$R754,N753,$Q753),N753))</f>
        <v>0</v>
      </c>
      <c r="BV753" s="34">
        <f>IF(O755="",0,IF($Q755=O755,IF(COUNTIF(O755:$P755,O755)&gt;$R754,O753,$Q753),O753))</f>
        <v>0</v>
      </c>
      <c r="BW753" s="34">
        <f>IF(P755="",0,IF($Q755=P755,IF(COUNTIF(P755:$P755,P755)&gt;$R754,P753,$Q753),P753))</f>
        <v>0</v>
      </c>
      <c r="BX753">
        <f>IF(P753="",IF(O753="",IF(N753="",IF(M753="",IF(L753="",IF(K753="",IF(J753="",IF(I753="",H753,I753),J753),K753),L753),M753),N753),O753),P753)</f>
        <v>0</v>
      </c>
    </row>
    <row r="754" spans="1:76" ht="12.75" customHeight="1" x14ac:dyDescent="0.2">
      <c r="A754" s="348"/>
      <c r="B754" s="351"/>
      <c r="C754" s="345"/>
      <c r="D754" s="176" t="s">
        <v>42</v>
      </c>
      <c r="E754" s="252"/>
      <c r="F754" s="252"/>
      <c r="G754" s="252"/>
      <c r="H754" s="252"/>
      <c r="I754" s="252"/>
      <c r="J754" s="252"/>
      <c r="K754" s="252"/>
      <c r="L754" s="252"/>
      <c r="M754" s="175"/>
      <c r="N754" s="175"/>
      <c r="O754" s="175"/>
      <c r="P754" s="175"/>
      <c r="Q754" s="183"/>
      <c r="R754" s="35">
        <f>IF(R753&lt;15,0,IF(R753&lt;30,1,IF(R753&lt;45,2,3)))</f>
        <v>0</v>
      </c>
      <c r="S754" s="342"/>
      <c r="AY754" t="str">
        <f t="shared" ref="AY754:BJ754" si="1202">IF(AY755="","",COUNTIF($E755:$P755,AY755))</f>
        <v/>
      </c>
      <c r="AZ754" t="str">
        <f t="shared" si="1202"/>
        <v/>
      </c>
      <c r="BA754" t="str">
        <f t="shared" si="1202"/>
        <v/>
      </c>
      <c r="BB754" t="str">
        <f t="shared" si="1202"/>
        <v/>
      </c>
      <c r="BC754" t="str">
        <f t="shared" si="1202"/>
        <v/>
      </c>
      <c r="BD754" t="str">
        <f t="shared" si="1202"/>
        <v/>
      </c>
      <c r="BE754" t="str">
        <f t="shared" si="1202"/>
        <v/>
      </c>
      <c r="BF754" t="str">
        <f t="shared" si="1202"/>
        <v/>
      </c>
      <c r="BG754" t="str">
        <f t="shared" si="1202"/>
        <v/>
      </c>
      <c r="BH754" t="str">
        <f t="shared" si="1202"/>
        <v/>
      </c>
      <c r="BI754" t="str">
        <f t="shared" si="1202"/>
        <v/>
      </c>
      <c r="BJ754" t="str">
        <f t="shared" si="1202"/>
        <v/>
      </c>
      <c r="BK754" s="340"/>
      <c r="BL754" s="34">
        <f>IF($Q755=E755,IF(COUNTIF(E755:$P755,E755)&gt;$R754,E754,$Q754),E754)</f>
        <v>0</v>
      </c>
      <c r="BM754" s="34">
        <f>IF($Q755=F755,IF(COUNTIF(F755:$P755,F755)&gt;$R754,F754,$Q754),F754)</f>
        <v>0</v>
      </c>
      <c r="BN754" s="34">
        <f>IF($Q755=G755,IF(COUNTIF(G755:$P755,G755)&gt;$R754,G754,$Q754),G754)</f>
        <v>0</v>
      </c>
      <c r="BO754" s="34">
        <f>IF($Q755=H755,IF(COUNTIF(H755:$P755,H755)&gt;$R754,H754,$Q754),H754)</f>
        <v>0</v>
      </c>
      <c r="BP754" s="34">
        <f>IF($Q755=I755,IF(COUNTIF(I755:$P755,I755)&gt;$R754,I754,$Q754),I754)</f>
        <v>0</v>
      </c>
      <c r="BQ754" s="34">
        <f>IF($Q755=J755,IF(COUNTIF(J755:$P755,J755)&gt;$R754,J754,$Q754),J754)</f>
        <v>0</v>
      </c>
      <c r="BR754" s="34">
        <f>IF($Q755=K755,IF(COUNTIF(K755:$P755,K755)&gt;$R754,K754,$Q754),K754)</f>
        <v>0</v>
      </c>
      <c r="BS754" s="34">
        <f>IF($Q755=L755,IF(COUNTIF(L755:$P755,L755)&gt;$R754,L754,$Q754),L754)</f>
        <v>0</v>
      </c>
      <c r="BT754" s="34">
        <f>IF($Q755=M755,IF(COUNTIF(M755:$P755,M755)&gt;$R754,M754,$Q754),M754)</f>
        <v>0</v>
      </c>
      <c r="BU754" s="34">
        <f>IF($Q755=N755,IF(COUNTIF(N755:$P755,N755)&gt;$R754,N754,$Q754),N754)</f>
        <v>0</v>
      </c>
      <c r="BV754" s="34">
        <f>IF($Q755=O755,IF(COUNTIF(O755:$P755,O755)&gt;$R754,O754,$Q754),O754)</f>
        <v>0</v>
      </c>
      <c r="BW754" s="34">
        <f>IF($Q755=P755,IF(COUNTIF(P755:$P755,P755)&gt;$R754,P754,$Q754),P754)</f>
        <v>0</v>
      </c>
      <c r="BX754" t="str">
        <f>IF(BX753="",IF(G753="",IF(F753="",E753,F753),G753),"")</f>
        <v/>
      </c>
    </row>
    <row r="755" spans="1:76" ht="12.75" customHeight="1" x14ac:dyDescent="0.2">
      <c r="A755" s="349"/>
      <c r="B755" s="352"/>
      <c r="C755" s="346"/>
      <c r="D755" s="177" t="s">
        <v>44</v>
      </c>
      <c r="E755" s="252" t="str">
        <f t="shared" ref="E755:P755" si="1203">IF(E753&gt;0,1,"")</f>
        <v/>
      </c>
      <c r="F755" s="252" t="str">
        <f t="shared" si="1203"/>
        <v/>
      </c>
      <c r="G755" s="252" t="str">
        <f t="shared" si="1203"/>
        <v/>
      </c>
      <c r="H755" s="252" t="str">
        <f t="shared" si="1203"/>
        <v/>
      </c>
      <c r="I755" s="252" t="str">
        <f t="shared" si="1203"/>
        <v/>
      </c>
      <c r="J755" s="252" t="str">
        <f t="shared" si="1203"/>
        <v/>
      </c>
      <c r="K755" s="252" t="str">
        <f t="shared" si="1203"/>
        <v/>
      </c>
      <c r="L755" s="252" t="str">
        <f t="shared" si="1203"/>
        <v/>
      </c>
      <c r="M755" s="175" t="str">
        <f t="shared" si="1203"/>
        <v/>
      </c>
      <c r="N755" s="175" t="str">
        <f t="shared" si="1203"/>
        <v/>
      </c>
      <c r="O755" s="175" t="str">
        <f t="shared" si="1203"/>
        <v/>
      </c>
      <c r="P755" s="175" t="str">
        <f t="shared" si="1203"/>
        <v/>
      </c>
      <c r="Q755" s="184" t="str">
        <f>IF(BK753="","",BK753)</f>
        <v/>
      </c>
      <c r="R755" s="38" t="str">
        <f>IF(BK753="","",BK753)</f>
        <v/>
      </c>
      <c r="S755" s="343"/>
      <c r="AY755" t="str">
        <f>IF(E755="","",E755)</f>
        <v/>
      </c>
      <c r="AZ755" t="str">
        <f>IF(OR(E755=F755,COUNTIF($AY755:AY755,F755)&gt;0),"",F755)</f>
        <v/>
      </c>
      <c r="BA755" t="str">
        <f>IF(OR(F755=G755,COUNTIF($AY755:AZ755,G755)&gt;0),"",G755)</f>
        <v/>
      </c>
      <c r="BB755" t="str">
        <f>IF(OR(G755=H755,COUNTIF($AY755:BA755,H755)&gt;0),"",H755)</f>
        <v/>
      </c>
      <c r="BC755" t="str">
        <f>IF(OR(H755=I755,COUNTIF($AY755:BB755,I755)&gt;0),"",I755)</f>
        <v/>
      </c>
      <c r="BD755" t="str">
        <f>IF(OR(I755=J755,COUNTIF($AY755:BC755,J755)&gt;0),"",J755)</f>
        <v/>
      </c>
      <c r="BE755" t="str">
        <f>IF(OR(J755=K755,COUNTIF($AY755:BD755,K755)&gt;0),"",K755)</f>
        <v/>
      </c>
      <c r="BF755" t="str">
        <f>IF(OR(K755=L755,COUNTIF($AY755:BE755,L755)&gt;0),"",L755)</f>
        <v/>
      </c>
      <c r="BG755" t="str">
        <f>IF(OR(L755=M755,COUNTIF($AY755:BF755,M755)&gt;0),"",M755)</f>
        <v/>
      </c>
      <c r="BH755" t="str">
        <f>IF(OR(M755=N755,COUNTIF($AY755:BG755,N755)&gt;0),"",N755)</f>
        <v/>
      </c>
      <c r="BI755" t="str">
        <f>IF(OR(N755=O755,COUNTIF($AY755:BH755,O755)&gt;0),"",O755)</f>
        <v/>
      </c>
      <c r="BJ755" t="str">
        <f>IF(OR(O755=P755,COUNTIF($AY755:BI755,P755)&gt;0),"",P755)</f>
        <v/>
      </c>
      <c r="BK755" s="340"/>
      <c r="BL755" s="34" t="str">
        <f>IF($Q755=E755,IF(COUNTIF(E755:$P755,E755)&gt;$R754,E755,$Q755),E755)</f>
        <v/>
      </c>
      <c r="BM755" s="34" t="str">
        <f>IF($Q755=F755,IF(COUNTIF(F755:$P755,F755)&gt;$R754,F755,$Q755),F755)</f>
        <v/>
      </c>
      <c r="BN755" s="34" t="str">
        <f>IF($Q755=G755,IF(COUNTIF(G755:$P755,G755)&gt;$R754,G755,$Q755),G755)</f>
        <v/>
      </c>
      <c r="BO755" s="34" t="str">
        <f>IF($Q755=H755,IF(COUNTIF(H755:$P755,H755)&gt;$R754,H755,$Q755),H755)</f>
        <v/>
      </c>
      <c r="BP755" s="34" t="str">
        <f>IF($Q755=I755,IF(COUNTIF(I755:$P755,I755)&gt;$R754,I755,$Q755),I755)</f>
        <v/>
      </c>
      <c r="BQ755" s="34" t="str">
        <f>IF($Q755=J755,IF(COUNTIF(J755:$P755,J755)&gt;$R754,J755,$Q755),J755)</f>
        <v/>
      </c>
      <c r="BR755" s="34" t="str">
        <f>IF($Q755=K755,IF(COUNTIF(K755:$P755,K755)&gt;$R754,K755,$Q755),K755)</f>
        <v/>
      </c>
      <c r="BS755" s="34" t="str">
        <f>IF($Q755=L755,IF(COUNTIF(L755:$P755,L755)&gt;$R754,L755,$Q755),L755)</f>
        <v/>
      </c>
      <c r="BT755" s="34" t="str">
        <f>IF($Q755=M755,IF(COUNTIF(M755:$P755,M755)&gt;$R754,M755,$Q755),M755)</f>
        <v/>
      </c>
      <c r="BU755" s="34" t="str">
        <f>IF($Q755=N755,IF(COUNTIF(N755:$P755,N755)&gt;$R754,N755,$Q755),N755)</f>
        <v/>
      </c>
      <c r="BV755" s="34" t="str">
        <f>IF($Q755=O755,IF(COUNTIF(O755:$P755,O755)&gt;$R754,O755,$Q755),O755)</f>
        <v/>
      </c>
      <c r="BW755" s="34" t="str">
        <f>IF($Q755=P755,IF(COUNTIF(P755:$P755,P755)&gt;$R754,P755,$Q755),P755)</f>
        <v/>
      </c>
      <c r="BX755" t="str">
        <f>IF(BX753&gt;0,BX753,BX754)</f>
        <v/>
      </c>
    </row>
    <row r="756" spans="1:76" ht="12.75" customHeight="1" x14ac:dyDescent="0.2">
      <c r="A756" s="347">
        <v>252</v>
      </c>
      <c r="B756" s="350"/>
      <c r="C756" s="344"/>
      <c r="D756" s="176" t="s">
        <v>38</v>
      </c>
      <c r="E756" s="252"/>
      <c r="F756" s="252"/>
      <c r="G756" s="252"/>
      <c r="H756" s="252"/>
      <c r="I756" s="252"/>
      <c r="J756" s="252"/>
      <c r="K756" s="252"/>
      <c r="L756" s="252"/>
      <c r="M756" s="175"/>
      <c r="N756" s="175"/>
      <c r="O756" s="175"/>
      <c r="P756" s="175"/>
      <c r="Q756" s="183" t="str">
        <f>IF(BK756="","",BX758)</f>
        <v/>
      </c>
      <c r="R756" s="172"/>
      <c r="S756" s="341" t="str">
        <f>IF((COUNTBLANK(E756:Q756)+COUNTBLANK(E757:Q757)+COUNTBLANK(E758:Q758))/3=COUNTBLANK(E756:Q756),"","Bitte alle drei Zeilen ausfüllen")</f>
        <v/>
      </c>
      <c r="W756">
        <f t="shared" ref="W756:AH756" si="1204">IF(E756=4.5,E757,0)</f>
        <v>0</v>
      </c>
      <c r="X756">
        <f t="shared" si="1204"/>
        <v>0</v>
      </c>
      <c r="Y756">
        <f t="shared" si="1204"/>
        <v>0</v>
      </c>
      <c r="Z756">
        <f t="shared" si="1204"/>
        <v>0</v>
      </c>
      <c r="AA756">
        <f t="shared" si="1204"/>
        <v>0</v>
      </c>
      <c r="AB756">
        <f t="shared" si="1204"/>
        <v>0</v>
      </c>
      <c r="AC756">
        <f t="shared" si="1204"/>
        <v>0</v>
      </c>
      <c r="AD756">
        <f t="shared" si="1204"/>
        <v>0</v>
      </c>
      <c r="AE756">
        <f t="shared" si="1204"/>
        <v>0</v>
      </c>
      <c r="AF756">
        <f t="shared" si="1204"/>
        <v>0</v>
      </c>
      <c r="AG756">
        <f t="shared" si="1204"/>
        <v>0</v>
      </c>
      <c r="AH756">
        <f t="shared" si="1204"/>
        <v>0</v>
      </c>
      <c r="AJ756">
        <f t="shared" ref="AJ756:AU756" si="1205">IF(E756=4.5,1,0)</f>
        <v>0</v>
      </c>
      <c r="AK756">
        <f t="shared" si="1205"/>
        <v>0</v>
      </c>
      <c r="AL756">
        <f t="shared" si="1205"/>
        <v>0</v>
      </c>
      <c r="AM756">
        <f t="shared" si="1205"/>
        <v>0</v>
      </c>
      <c r="AN756">
        <f t="shared" si="1205"/>
        <v>0</v>
      </c>
      <c r="AO756">
        <f t="shared" si="1205"/>
        <v>0</v>
      </c>
      <c r="AP756">
        <f t="shared" si="1205"/>
        <v>0</v>
      </c>
      <c r="AQ756">
        <f t="shared" si="1205"/>
        <v>0</v>
      </c>
      <c r="AR756">
        <f t="shared" si="1205"/>
        <v>0</v>
      </c>
      <c r="AS756">
        <f t="shared" si="1205"/>
        <v>0</v>
      </c>
      <c r="AT756">
        <f t="shared" si="1205"/>
        <v>0</v>
      </c>
      <c r="AU756">
        <f t="shared" si="1205"/>
        <v>0</v>
      </c>
      <c r="BK756" s="340" t="str">
        <f>IF(ISNA(HLOOKUP(MAX($AY757:$BJ757),$AY757:$BJ758,2,FALSE)),"",IF(R757&gt;0,IF(COUNTIF($AY757:$BJ757,MAX($AY757:$BJ757))&gt;1,HLOOKUP(MAX($AY757:$BJ757),$AY757:$BJ758,2),HLOOKUP(MAX($AY757:$BJ757),$AY757:$BJ758,2,FALSE)),""))</f>
        <v/>
      </c>
      <c r="BL756" s="34">
        <f>IF(E758="",0,IF($Q758=E758,IF(COUNTIF(E758:$P758,E758)&gt;$R757,E756,$Q756),E756))</f>
        <v>0</v>
      </c>
      <c r="BM756" s="34">
        <f>IF(F758="",0,IF($Q758=F758,IF(COUNTIF(F758:$P758,F758)&gt;$R757,F756,$Q756),F756))</f>
        <v>0</v>
      </c>
      <c r="BN756" s="34">
        <f>IF(G758="",0,IF($Q758=G758,IF(COUNTIF(G758:$P758,G758)&gt;$R757,G756,$Q756),G756))</f>
        <v>0</v>
      </c>
      <c r="BO756" s="34">
        <f>IF(H758="",0,IF($Q758=H758,IF(COUNTIF(H758:$P758,H758)&gt;$R757,H756,$Q756),H756))</f>
        <v>0</v>
      </c>
      <c r="BP756" s="34">
        <f>IF(I758="",0,IF($Q758=I758,IF(COUNTIF(I758:$P758,I758)&gt;$R757,I756,$Q756),I756))</f>
        <v>0</v>
      </c>
      <c r="BQ756" s="34">
        <f>IF(J758="",0,IF($Q758=J758,IF(COUNTIF(J758:$P758,J758)&gt;$R757,J756,$Q756),J756))</f>
        <v>0</v>
      </c>
      <c r="BR756" s="34">
        <f>IF(K758="",0,IF($Q758=K758,IF(COUNTIF(K758:$P758,K758)&gt;$R757,K756,$Q756),K756))</f>
        <v>0</v>
      </c>
      <c r="BS756" s="34">
        <f>IF(L758="",0,IF($Q758=L758,IF(COUNTIF(L758:$P758,L758)&gt;$R757,L756,$Q756),L756))</f>
        <v>0</v>
      </c>
      <c r="BT756" s="34">
        <f>IF(M758="",0,IF($Q758=M758,IF(COUNTIF(M758:$P758,M758)&gt;$R757,M756,$Q756),M756))</f>
        <v>0</v>
      </c>
      <c r="BU756" s="34">
        <f>IF(N758="",0,IF($Q758=N758,IF(COUNTIF(N758:$P758,N758)&gt;$R757,N756,$Q756),N756))</f>
        <v>0</v>
      </c>
      <c r="BV756" s="34">
        <f>IF(O758="",0,IF($Q758=O758,IF(COUNTIF(O758:$P758,O758)&gt;$R757,O756,$Q756),O756))</f>
        <v>0</v>
      </c>
      <c r="BW756" s="34">
        <f>IF(P758="",0,IF($Q758=P758,IF(COUNTIF(P758:$P758,P758)&gt;$R757,P756,$Q756),P756))</f>
        <v>0</v>
      </c>
      <c r="BX756">
        <f>IF(P756="",IF(O756="",IF(N756="",IF(M756="",IF(L756="",IF(K756="",IF(J756="",IF(I756="",H756,I756),J756),K756),L756),M756),N756),O756),P756)</f>
        <v>0</v>
      </c>
    </row>
    <row r="757" spans="1:76" ht="12.75" customHeight="1" x14ac:dyDescent="0.2">
      <c r="A757" s="348"/>
      <c r="B757" s="351"/>
      <c r="C757" s="345"/>
      <c r="D757" s="176" t="s">
        <v>42</v>
      </c>
      <c r="E757" s="252"/>
      <c r="F757" s="252"/>
      <c r="G757" s="252"/>
      <c r="H757" s="252"/>
      <c r="I757" s="252"/>
      <c r="J757" s="252"/>
      <c r="K757" s="252"/>
      <c r="L757" s="252"/>
      <c r="M757" s="175"/>
      <c r="N757" s="175"/>
      <c r="O757" s="175"/>
      <c r="P757" s="175"/>
      <c r="Q757" s="183"/>
      <c r="R757" s="35">
        <f>IF(R756&lt;15,0,IF(R756&lt;30,1,IF(R756&lt;45,2,3)))</f>
        <v>0</v>
      </c>
      <c r="S757" s="342"/>
      <c r="AY757" t="str">
        <f t="shared" ref="AY757:BJ757" si="1206">IF(AY758="","",COUNTIF($E758:$P758,AY758))</f>
        <v/>
      </c>
      <c r="AZ757" t="str">
        <f t="shared" si="1206"/>
        <v/>
      </c>
      <c r="BA757" t="str">
        <f t="shared" si="1206"/>
        <v/>
      </c>
      <c r="BB757" t="str">
        <f t="shared" si="1206"/>
        <v/>
      </c>
      <c r="BC757" t="str">
        <f t="shared" si="1206"/>
        <v/>
      </c>
      <c r="BD757" t="str">
        <f t="shared" si="1206"/>
        <v/>
      </c>
      <c r="BE757" t="str">
        <f t="shared" si="1206"/>
        <v/>
      </c>
      <c r="BF757" t="str">
        <f t="shared" si="1206"/>
        <v/>
      </c>
      <c r="BG757" t="str">
        <f t="shared" si="1206"/>
        <v/>
      </c>
      <c r="BH757" t="str">
        <f t="shared" si="1206"/>
        <v/>
      </c>
      <c r="BI757" t="str">
        <f t="shared" si="1206"/>
        <v/>
      </c>
      <c r="BJ757" t="str">
        <f t="shared" si="1206"/>
        <v/>
      </c>
      <c r="BK757" s="340"/>
      <c r="BL757" s="34">
        <f>IF($Q758=E758,IF(COUNTIF(E758:$P758,E758)&gt;$R757,E757,$Q757),E757)</f>
        <v>0</v>
      </c>
      <c r="BM757" s="34">
        <f>IF($Q758=F758,IF(COUNTIF(F758:$P758,F758)&gt;$R757,F757,$Q757),F757)</f>
        <v>0</v>
      </c>
      <c r="BN757" s="34">
        <f>IF($Q758=G758,IF(COUNTIF(G758:$P758,G758)&gt;$R757,G757,$Q757),G757)</f>
        <v>0</v>
      </c>
      <c r="BO757" s="34">
        <f>IF($Q758=H758,IF(COUNTIF(H758:$P758,H758)&gt;$R757,H757,$Q757),H757)</f>
        <v>0</v>
      </c>
      <c r="BP757" s="34">
        <f>IF($Q758=I758,IF(COUNTIF(I758:$P758,I758)&gt;$R757,I757,$Q757),I757)</f>
        <v>0</v>
      </c>
      <c r="BQ757" s="34">
        <f>IF($Q758=J758,IF(COUNTIF(J758:$P758,J758)&gt;$R757,J757,$Q757),J757)</f>
        <v>0</v>
      </c>
      <c r="BR757" s="34">
        <f>IF($Q758=K758,IF(COUNTIF(K758:$P758,K758)&gt;$R757,K757,$Q757),K757)</f>
        <v>0</v>
      </c>
      <c r="BS757" s="34">
        <f>IF($Q758=L758,IF(COUNTIF(L758:$P758,L758)&gt;$R757,L757,$Q757),L757)</f>
        <v>0</v>
      </c>
      <c r="BT757" s="34">
        <f>IF($Q758=M758,IF(COUNTIF(M758:$P758,M758)&gt;$R757,M757,$Q757),M757)</f>
        <v>0</v>
      </c>
      <c r="BU757" s="34">
        <f>IF($Q758=N758,IF(COUNTIF(N758:$P758,N758)&gt;$R757,N757,$Q757),N757)</f>
        <v>0</v>
      </c>
      <c r="BV757" s="34">
        <f>IF($Q758=O758,IF(COUNTIF(O758:$P758,O758)&gt;$R757,O757,$Q757),O757)</f>
        <v>0</v>
      </c>
      <c r="BW757" s="34">
        <f>IF($Q758=P758,IF(COUNTIF(P758:$P758,P758)&gt;$R757,P757,$Q757),P757)</f>
        <v>0</v>
      </c>
      <c r="BX757" t="str">
        <f>IF(BX756="",IF(G756="",IF(F756="",E756,F756),G756),"")</f>
        <v/>
      </c>
    </row>
    <row r="758" spans="1:76" ht="12.75" customHeight="1" x14ac:dyDescent="0.2">
      <c r="A758" s="349"/>
      <c r="B758" s="352"/>
      <c r="C758" s="346"/>
      <c r="D758" s="177" t="s">
        <v>44</v>
      </c>
      <c r="E758" s="252" t="str">
        <f t="shared" ref="E758:P758" si="1207">IF(E756&gt;0,1,"")</f>
        <v/>
      </c>
      <c r="F758" s="252" t="str">
        <f t="shared" si="1207"/>
        <v/>
      </c>
      <c r="G758" s="252" t="str">
        <f t="shared" si="1207"/>
        <v/>
      </c>
      <c r="H758" s="252" t="str">
        <f t="shared" si="1207"/>
        <v/>
      </c>
      <c r="I758" s="252" t="str">
        <f t="shared" si="1207"/>
        <v/>
      </c>
      <c r="J758" s="252" t="str">
        <f t="shared" si="1207"/>
        <v/>
      </c>
      <c r="K758" s="252" t="str">
        <f t="shared" si="1207"/>
        <v/>
      </c>
      <c r="L758" s="252" t="str">
        <f t="shared" si="1207"/>
        <v/>
      </c>
      <c r="M758" s="175" t="str">
        <f t="shared" si="1207"/>
        <v/>
      </c>
      <c r="N758" s="175" t="str">
        <f t="shared" si="1207"/>
        <v/>
      </c>
      <c r="O758" s="175" t="str">
        <f t="shared" si="1207"/>
        <v/>
      </c>
      <c r="P758" s="175" t="str">
        <f t="shared" si="1207"/>
        <v/>
      </c>
      <c r="Q758" s="184" t="str">
        <f>IF(BK756="","",BK756)</f>
        <v/>
      </c>
      <c r="R758" s="38" t="str">
        <f>IF(BK756="","",BK756)</f>
        <v/>
      </c>
      <c r="S758" s="343"/>
      <c r="AY758" t="str">
        <f>IF(E758="","",E758)</f>
        <v/>
      </c>
      <c r="AZ758" t="str">
        <f>IF(OR(E758=F758,COUNTIF($AY758:AY758,F758)&gt;0),"",F758)</f>
        <v/>
      </c>
      <c r="BA758" t="str">
        <f>IF(OR(F758=G758,COUNTIF($AY758:AZ758,G758)&gt;0),"",G758)</f>
        <v/>
      </c>
      <c r="BB758" t="str">
        <f>IF(OR(G758=H758,COUNTIF($AY758:BA758,H758)&gt;0),"",H758)</f>
        <v/>
      </c>
      <c r="BC758" t="str">
        <f>IF(OR(H758=I758,COUNTIF($AY758:BB758,I758)&gt;0),"",I758)</f>
        <v/>
      </c>
      <c r="BD758" t="str">
        <f>IF(OR(I758=J758,COUNTIF($AY758:BC758,J758)&gt;0),"",J758)</f>
        <v/>
      </c>
      <c r="BE758" t="str">
        <f>IF(OR(J758=K758,COUNTIF($AY758:BD758,K758)&gt;0),"",K758)</f>
        <v/>
      </c>
      <c r="BF758" t="str">
        <f>IF(OR(K758=L758,COUNTIF($AY758:BE758,L758)&gt;0),"",L758)</f>
        <v/>
      </c>
      <c r="BG758" t="str">
        <f>IF(OR(L758=M758,COUNTIF($AY758:BF758,M758)&gt;0),"",M758)</f>
        <v/>
      </c>
      <c r="BH758" t="str">
        <f>IF(OR(M758=N758,COUNTIF($AY758:BG758,N758)&gt;0),"",N758)</f>
        <v/>
      </c>
      <c r="BI758" t="str">
        <f>IF(OR(N758=O758,COUNTIF($AY758:BH758,O758)&gt;0),"",O758)</f>
        <v/>
      </c>
      <c r="BJ758" t="str">
        <f>IF(OR(O758=P758,COUNTIF($AY758:BI758,P758)&gt;0),"",P758)</f>
        <v/>
      </c>
      <c r="BK758" s="340"/>
      <c r="BL758" s="34" t="str">
        <f>IF($Q758=E758,IF(COUNTIF(E758:$P758,E758)&gt;$R757,E758,$Q758),E758)</f>
        <v/>
      </c>
      <c r="BM758" s="34" t="str">
        <f>IF($Q758=F758,IF(COUNTIF(F758:$P758,F758)&gt;$R757,F758,$Q758),F758)</f>
        <v/>
      </c>
      <c r="BN758" s="34" t="str">
        <f>IF($Q758=G758,IF(COUNTIF(G758:$P758,G758)&gt;$R757,G758,$Q758),G758)</f>
        <v/>
      </c>
      <c r="BO758" s="34" t="str">
        <f>IF($Q758=H758,IF(COUNTIF(H758:$P758,H758)&gt;$R757,H758,$Q758),H758)</f>
        <v/>
      </c>
      <c r="BP758" s="34" t="str">
        <f>IF($Q758=I758,IF(COUNTIF(I758:$P758,I758)&gt;$R757,I758,$Q758),I758)</f>
        <v/>
      </c>
      <c r="BQ758" s="34" t="str">
        <f>IF($Q758=J758,IF(COUNTIF(J758:$P758,J758)&gt;$R757,J758,$Q758),J758)</f>
        <v/>
      </c>
      <c r="BR758" s="34" t="str">
        <f>IF($Q758=K758,IF(COUNTIF(K758:$P758,K758)&gt;$R757,K758,$Q758),K758)</f>
        <v/>
      </c>
      <c r="BS758" s="34" t="str">
        <f>IF($Q758=L758,IF(COUNTIF(L758:$P758,L758)&gt;$R757,L758,$Q758),L758)</f>
        <v/>
      </c>
      <c r="BT758" s="34" t="str">
        <f>IF($Q758=M758,IF(COUNTIF(M758:$P758,M758)&gt;$R757,M758,$Q758),M758)</f>
        <v/>
      </c>
      <c r="BU758" s="34" t="str">
        <f>IF($Q758=N758,IF(COUNTIF(N758:$P758,N758)&gt;$R757,N758,$Q758),N758)</f>
        <v/>
      </c>
      <c r="BV758" s="34" t="str">
        <f>IF($Q758=O758,IF(COUNTIF(O758:$P758,O758)&gt;$R757,O758,$Q758),O758)</f>
        <v/>
      </c>
      <c r="BW758" s="34" t="str">
        <f>IF($Q758=P758,IF(COUNTIF(P758:$P758,P758)&gt;$R757,P758,$Q758),P758)</f>
        <v/>
      </c>
      <c r="BX758" t="str">
        <f>IF(BX756&gt;0,BX756,BX757)</f>
        <v/>
      </c>
    </row>
    <row r="759" spans="1:76" ht="12.75" customHeight="1" x14ac:dyDescent="0.2">
      <c r="A759" s="347">
        <v>253</v>
      </c>
      <c r="B759" s="350"/>
      <c r="C759" s="344"/>
      <c r="D759" s="176" t="s">
        <v>38</v>
      </c>
      <c r="E759" s="252"/>
      <c r="F759" s="252"/>
      <c r="G759" s="252"/>
      <c r="H759" s="252"/>
      <c r="I759" s="252"/>
      <c r="J759" s="252"/>
      <c r="K759" s="252"/>
      <c r="L759" s="252"/>
      <c r="M759" s="175"/>
      <c r="N759" s="175"/>
      <c r="O759" s="175"/>
      <c r="P759" s="175"/>
      <c r="Q759" s="183" t="str">
        <f>IF(BK759="","",BX761)</f>
        <v/>
      </c>
      <c r="R759" s="172"/>
      <c r="S759" s="341" t="str">
        <f>IF((COUNTBLANK(E759:Q759)+COUNTBLANK(E760:Q760)+COUNTBLANK(E761:Q761))/3=COUNTBLANK(E759:Q759),"","Bitte alle drei Zeilen ausfüllen")</f>
        <v/>
      </c>
      <c r="W759">
        <f t="shared" ref="W759:AH759" si="1208">IF(E759=4.5,E760,0)</f>
        <v>0</v>
      </c>
      <c r="X759">
        <f t="shared" si="1208"/>
        <v>0</v>
      </c>
      <c r="Y759">
        <f t="shared" si="1208"/>
        <v>0</v>
      </c>
      <c r="Z759">
        <f t="shared" si="1208"/>
        <v>0</v>
      </c>
      <c r="AA759">
        <f t="shared" si="1208"/>
        <v>0</v>
      </c>
      <c r="AB759">
        <f t="shared" si="1208"/>
        <v>0</v>
      </c>
      <c r="AC759">
        <f t="shared" si="1208"/>
        <v>0</v>
      </c>
      <c r="AD759">
        <f t="shared" si="1208"/>
        <v>0</v>
      </c>
      <c r="AE759">
        <f t="shared" si="1208"/>
        <v>0</v>
      </c>
      <c r="AF759">
        <f t="shared" si="1208"/>
        <v>0</v>
      </c>
      <c r="AG759">
        <f t="shared" si="1208"/>
        <v>0</v>
      </c>
      <c r="AH759">
        <f t="shared" si="1208"/>
        <v>0</v>
      </c>
      <c r="AJ759">
        <f t="shared" ref="AJ759:AU759" si="1209">IF(E759=4.5,1,0)</f>
        <v>0</v>
      </c>
      <c r="AK759">
        <f t="shared" si="1209"/>
        <v>0</v>
      </c>
      <c r="AL759">
        <f t="shared" si="1209"/>
        <v>0</v>
      </c>
      <c r="AM759">
        <f t="shared" si="1209"/>
        <v>0</v>
      </c>
      <c r="AN759">
        <f t="shared" si="1209"/>
        <v>0</v>
      </c>
      <c r="AO759">
        <f t="shared" si="1209"/>
        <v>0</v>
      </c>
      <c r="AP759">
        <f t="shared" si="1209"/>
        <v>0</v>
      </c>
      <c r="AQ759">
        <f t="shared" si="1209"/>
        <v>0</v>
      </c>
      <c r="AR759">
        <f t="shared" si="1209"/>
        <v>0</v>
      </c>
      <c r="AS759">
        <f t="shared" si="1209"/>
        <v>0</v>
      </c>
      <c r="AT759">
        <f t="shared" si="1209"/>
        <v>0</v>
      </c>
      <c r="AU759">
        <f t="shared" si="1209"/>
        <v>0</v>
      </c>
      <c r="BK759" s="340" t="str">
        <f>IF(ISNA(HLOOKUP(MAX($AY760:$BJ760),$AY760:$BJ761,2,FALSE)),"",IF(R760&gt;0,IF(COUNTIF($AY760:$BJ760,MAX($AY760:$BJ760))&gt;1,HLOOKUP(MAX($AY760:$BJ760),$AY760:$BJ761,2),HLOOKUP(MAX($AY760:$BJ760),$AY760:$BJ761,2,FALSE)),""))</f>
        <v/>
      </c>
      <c r="BL759" s="34">
        <f>IF(E761="",0,IF($Q761=E761,IF(COUNTIF(E761:$P761,E761)&gt;$R760,E759,$Q759),E759))</f>
        <v>0</v>
      </c>
      <c r="BM759" s="34">
        <f>IF(F761="",0,IF($Q761=F761,IF(COUNTIF(F761:$P761,F761)&gt;$R760,F759,$Q759),F759))</f>
        <v>0</v>
      </c>
      <c r="BN759" s="34">
        <f>IF(G761="",0,IF($Q761=G761,IF(COUNTIF(G761:$P761,G761)&gt;$R760,G759,$Q759),G759))</f>
        <v>0</v>
      </c>
      <c r="BO759" s="34">
        <f>IF(H761="",0,IF($Q761=H761,IF(COUNTIF(H761:$P761,H761)&gt;$R760,H759,$Q759),H759))</f>
        <v>0</v>
      </c>
      <c r="BP759" s="34">
        <f>IF(I761="",0,IF($Q761=I761,IF(COUNTIF(I761:$P761,I761)&gt;$R760,I759,$Q759),I759))</f>
        <v>0</v>
      </c>
      <c r="BQ759" s="34">
        <f>IF(J761="",0,IF($Q761=J761,IF(COUNTIF(J761:$P761,J761)&gt;$R760,J759,$Q759),J759))</f>
        <v>0</v>
      </c>
      <c r="BR759" s="34">
        <f>IF(K761="",0,IF($Q761=K761,IF(COUNTIF(K761:$P761,K761)&gt;$R760,K759,$Q759),K759))</f>
        <v>0</v>
      </c>
      <c r="BS759" s="34">
        <f>IF(L761="",0,IF($Q761=L761,IF(COUNTIF(L761:$P761,L761)&gt;$R760,L759,$Q759),L759))</f>
        <v>0</v>
      </c>
      <c r="BT759" s="34">
        <f>IF(M761="",0,IF($Q761=M761,IF(COUNTIF(M761:$P761,M761)&gt;$R760,M759,$Q759),M759))</f>
        <v>0</v>
      </c>
      <c r="BU759" s="34">
        <f>IF(N761="",0,IF($Q761=N761,IF(COUNTIF(N761:$P761,N761)&gt;$R760,N759,$Q759),N759))</f>
        <v>0</v>
      </c>
      <c r="BV759" s="34">
        <f>IF(O761="",0,IF($Q761=O761,IF(COUNTIF(O761:$P761,O761)&gt;$R760,O759,$Q759),O759))</f>
        <v>0</v>
      </c>
      <c r="BW759" s="34">
        <f>IF(P761="",0,IF($Q761=P761,IF(COUNTIF(P761:$P761,P761)&gt;$R760,P759,$Q759),P759))</f>
        <v>0</v>
      </c>
      <c r="BX759">
        <f>IF(P759="",IF(O759="",IF(N759="",IF(M759="",IF(L759="",IF(K759="",IF(J759="",IF(I759="",H759,I759),J759),K759),L759),M759),N759),O759),P759)</f>
        <v>0</v>
      </c>
    </row>
    <row r="760" spans="1:76" ht="12.75" customHeight="1" x14ac:dyDescent="0.2">
      <c r="A760" s="348"/>
      <c r="B760" s="351"/>
      <c r="C760" s="345"/>
      <c r="D760" s="176" t="s">
        <v>42</v>
      </c>
      <c r="E760" s="252"/>
      <c r="F760" s="252"/>
      <c r="G760" s="252"/>
      <c r="H760" s="252"/>
      <c r="I760" s="252"/>
      <c r="J760" s="252"/>
      <c r="K760" s="252"/>
      <c r="L760" s="252"/>
      <c r="M760" s="175"/>
      <c r="N760" s="175"/>
      <c r="O760" s="175"/>
      <c r="P760" s="175"/>
      <c r="Q760" s="183"/>
      <c r="R760" s="35">
        <f>IF(R759&lt;15,0,IF(R759&lt;30,1,IF(R759&lt;45,2,3)))</f>
        <v>0</v>
      </c>
      <c r="S760" s="342"/>
      <c r="AY760" t="str">
        <f t="shared" ref="AY760:BJ760" si="1210">IF(AY761="","",COUNTIF($E761:$P761,AY761))</f>
        <v/>
      </c>
      <c r="AZ760" t="str">
        <f t="shared" si="1210"/>
        <v/>
      </c>
      <c r="BA760" t="str">
        <f t="shared" si="1210"/>
        <v/>
      </c>
      <c r="BB760" t="str">
        <f t="shared" si="1210"/>
        <v/>
      </c>
      <c r="BC760" t="str">
        <f t="shared" si="1210"/>
        <v/>
      </c>
      <c r="BD760" t="str">
        <f t="shared" si="1210"/>
        <v/>
      </c>
      <c r="BE760" t="str">
        <f t="shared" si="1210"/>
        <v/>
      </c>
      <c r="BF760" t="str">
        <f t="shared" si="1210"/>
        <v/>
      </c>
      <c r="BG760" t="str">
        <f t="shared" si="1210"/>
        <v/>
      </c>
      <c r="BH760" t="str">
        <f t="shared" si="1210"/>
        <v/>
      </c>
      <c r="BI760" t="str">
        <f t="shared" si="1210"/>
        <v/>
      </c>
      <c r="BJ760" t="str">
        <f t="shared" si="1210"/>
        <v/>
      </c>
      <c r="BK760" s="340"/>
      <c r="BL760" s="34">
        <f>IF($Q761=E761,IF(COUNTIF(E761:$P761,E761)&gt;$R760,E760,$Q760),E760)</f>
        <v>0</v>
      </c>
      <c r="BM760" s="34">
        <f>IF($Q761=F761,IF(COUNTIF(F761:$P761,F761)&gt;$R760,F760,$Q760),F760)</f>
        <v>0</v>
      </c>
      <c r="BN760" s="34">
        <f>IF($Q761=G761,IF(COUNTIF(G761:$P761,G761)&gt;$R760,G760,$Q760),G760)</f>
        <v>0</v>
      </c>
      <c r="BO760" s="34">
        <f>IF($Q761=H761,IF(COUNTIF(H761:$P761,H761)&gt;$R760,H760,$Q760),H760)</f>
        <v>0</v>
      </c>
      <c r="BP760" s="34">
        <f>IF($Q761=I761,IF(COUNTIF(I761:$P761,I761)&gt;$R760,I760,$Q760),I760)</f>
        <v>0</v>
      </c>
      <c r="BQ760" s="34">
        <f>IF($Q761=J761,IF(COUNTIF(J761:$P761,J761)&gt;$R760,J760,$Q760),J760)</f>
        <v>0</v>
      </c>
      <c r="BR760" s="34">
        <f>IF($Q761=K761,IF(COUNTIF(K761:$P761,K761)&gt;$R760,K760,$Q760),K760)</f>
        <v>0</v>
      </c>
      <c r="BS760" s="34">
        <f>IF($Q761=L761,IF(COUNTIF(L761:$P761,L761)&gt;$R760,L760,$Q760),L760)</f>
        <v>0</v>
      </c>
      <c r="BT760" s="34">
        <f>IF($Q761=M761,IF(COUNTIF(M761:$P761,M761)&gt;$R760,M760,$Q760),M760)</f>
        <v>0</v>
      </c>
      <c r="BU760" s="34">
        <f>IF($Q761=N761,IF(COUNTIF(N761:$P761,N761)&gt;$R760,N760,$Q760),N760)</f>
        <v>0</v>
      </c>
      <c r="BV760" s="34">
        <f>IF($Q761=O761,IF(COUNTIF(O761:$P761,O761)&gt;$R760,O760,$Q760),O760)</f>
        <v>0</v>
      </c>
      <c r="BW760" s="34">
        <f>IF($Q761=P761,IF(COUNTIF(P761:$P761,P761)&gt;$R760,P760,$Q760),P760)</f>
        <v>0</v>
      </c>
      <c r="BX760" t="str">
        <f>IF(BX759="",IF(G759="",IF(F759="",E759,F759),G759),"")</f>
        <v/>
      </c>
    </row>
    <row r="761" spans="1:76" ht="12.75" customHeight="1" x14ac:dyDescent="0.2">
      <c r="A761" s="349"/>
      <c r="B761" s="352"/>
      <c r="C761" s="346"/>
      <c r="D761" s="177" t="s">
        <v>44</v>
      </c>
      <c r="E761" s="252" t="str">
        <f t="shared" ref="E761:P761" si="1211">IF(E759&gt;0,1,"")</f>
        <v/>
      </c>
      <c r="F761" s="252" t="str">
        <f t="shared" si="1211"/>
        <v/>
      </c>
      <c r="G761" s="252" t="str">
        <f t="shared" si="1211"/>
        <v/>
      </c>
      <c r="H761" s="252" t="str">
        <f t="shared" si="1211"/>
        <v/>
      </c>
      <c r="I761" s="252" t="str">
        <f t="shared" si="1211"/>
        <v/>
      </c>
      <c r="J761" s="252" t="str">
        <f t="shared" si="1211"/>
        <v/>
      </c>
      <c r="K761" s="252" t="str">
        <f t="shared" si="1211"/>
        <v/>
      </c>
      <c r="L761" s="252" t="str">
        <f t="shared" si="1211"/>
        <v/>
      </c>
      <c r="M761" s="175" t="str">
        <f t="shared" si="1211"/>
        <v/>
      </c>
      <c r="N761" s="175" t="str">
        <f t="shared" si="1211"/>
        <v/>
      </c>
      <c r="O761" s="175" t="str">
        <f t="shared" si="1211"/>
        <v/>
      </c>
      <c r="P761" s="175" t="str">
        <f t="shared" si="1211"/>
        <v/>
      </c>
      <c r="Q761" s="184" t="str">
        <f>IF(BK759="","",BK759)</f>
        <v/>
      </c>
      <c r="R761" s="38" t="str">
        <f>IF(BK759="","",BK759)</f>
        <v/>
      </c>
      <c r="S761" s="343"/>
      <c r="AY761" t="str">
        <f>IF(E761="","",E761)</f>
        <v/>
      </c>
      <c r="AZ761" t="str">
        <f>IF(OR(E761=F761,COUNTIF($AY761:AY761,F761)&gt;0),"",F761)</f>
        <v/>
      </c>
      <c r="BA761" t="str">
        <f>IF(OR(F761=G761,COUNTIF($AY761:AZ761,G761)&gt;0),"",G761)</f>
        <v/>
      </c>
      <c r="BB761" t="str">
        <f>IF(OR(G761=H761,COUNTIF($AY761:BA761,H761)&gt;0),"",H761)</f>
        <v/>
      </c>
      <c r="BC761" t="str">
        <f>IF(OR(H761=I761,COUNTIF($AY761:BB761,I761)&gt;0),"",I761)</f>
        <v/>
      </c>
      <c r="BD761" t="str">
        <f>IF(OR(I761=J761,COUNTIF($AY761:BC761,J761)&gt;0),"",J761)</f>
        <v/>
      </c>
      <c r="BE761" t="str">
        <f>IF(OR(J761=K761,COUNTIF($AY761:BD761,K761)&gt;0),"",K761)</f>
        <v/>
      </c>
      <c r="BF761" t="str">
        <f>IF(OR(K761=L761,COUNTIF($AY761:BE761,L761)&gt;0),"",L761)</f>
        <v/>
      </c>
      <c r="BG761" t="str">
        <f>IF(OR(L761=M761,COUNTIF($AY761:BF761,M761)&gt;0),"",M761)</f>
        <v/>
      </c>
      <c r="BH761" t="str">
        <f>IF(OR(M761=N761,COUNTIF($AY761:BG761,N761)&gt;0),"",N761)</f>
        <v/>
      </c>
      <c r="BI761" t="str">
        <f>IF(OR(N761=O761,COUNTIF($AY761:BH761,O761)&gt;0),"",O761)</f>
        <v/>
      </c>
      <c r="BJ761" t="str">
        <f>IF(OR(O761=P761,COUNTIF($AY761:BI761,P761)&gt;0),"",P761)</f>
        <v/>
      </c>
      <c r="BK761" s="340"/>
      <c r="BL761" s="34" t="str">
        <f>IF($Q761=E761,IF(COUNTIF(E761:$P761,E761)&gt;$R760,E761,$Q761),E761)</f>
        <v/>
      </c>
      <c r="BM761" s="34" t="str">
        <f>IF($Q761=F761,IF(COUNTIF(F761:$P761,F761)&gt;$R760,F761,$Q761),F761)</f>
        <v/>
      </c>
      <c r="BN761" s="34" t="str">
        <f>IF($Q761=G761,IF(COUNTIF(G761:$P761,G761)&gt;$R760,G761,$Q761),G761)</f>
        <v/>
      </c>
      <c r="BO761" s="34" t="str">
        <f>IF($Q761=H761,IF(COUNTIF(H761:$P761,H761)&gt;$R760,H761,$Q761),H761)</f>
        <v/>
      </c>
      <c r="BP761" s="34" t="str">
        <f>IF($Q761=I761,IF(COUNTIF(I761:$P761,I761)&gt;$R760,I761,$Q761),I761)</f>
        <v/>
      </c>
      <c r="BQ761" s="34" t="str">
        <f>IF($Q761=J761,IF(COUNTIF(J761:$P761,J761)&gt;$R760,J761,$Q761),J761)</f>
        <v/>
      </c>
      <c r="BR761" s="34" t="str">
        <f>IF($Q761=K761,IF(COUNTIF(K761:$P761,K761)&gt;$R760,K761,$Q761),K761)</f>
        <v/>
      </c>
      <c r="BS761" s="34" t="str">
        <f>IF($Q761=L761,IF(COUNTIF(L761:$P761,L761)&gt;$R760,L761,$Q761),L761)</f>
        <v/>
      </c>
      <c r="BT761" s="34" t="str">
        <f>IF($Q761=M761,IF(COUNTIF(M761:$P761,M761)&gt;$R760,M761,$Q761),M761)</f>
        <v/>
      </c>
      <c r="BU761" s="34" t="str">
        <f>IF($Q761=N761,IF(COUNTIF(N761:$P761,N761)&gt;$R760,N761,$Q761),N761)</f>
        <v/>
      </c>
      <c r="BV761" s="34" t="str">
        <f>IF($Q761=O761,IF(COUNTIF(O761:$P761,O761)&gt;$R760,O761,$Q761),O761)</f>
        <v/>
      </c>
      <c r="BW761" s="34" t="str">
        <f>IF($Q761=P761,IF(COUNTIF(P761:$P761,P761)&gt;$R760,P761,$Q761),P761)</f>
        <v/>
      </c>
      <c r="BX761" t="str">
        <f>IF(BX759&gt;0,BX759,BX760)</f>
        <v/>
      </c>
    </row>
    <row r="762" spans="1:76" ht="12.75" customHeight="1" x14ac:dyDescent="0.2">
      <c r="A762" s="347">
        <v>254</v>
      </c>
      <c r="B762" s="350"/>
      <c r="C762" s="344"/>
      <c r="D762" s="176" t="s">
        <v>38</v>
      </c>
      <c r="E762" s="252"/>
      <c r="F762" s="252"/>
      <c r="G762" s="252"/>
      <c r="H762" s="252"/>
      <c r="I762" s="252"/>
      <c r="J762" s="252"/>
      <c r="K762" s="252"/>
      <c r="L762" s="252"/>
      <c r="M762" s="175"/>
      <c r="N762" s="175"/>
      <c r="O762" s="175"/>
      <c r="P762" s="175"/>
      <c r="Q762" s="183" t="str">
        <f>IF(BK762="","",BX764)</f>
        <v/>
      </c>
      <c r="R762" s="172"/>
      <c r="S762" s="341" t="str">
        <f>IF((COUNTBLANK(E762:Q762)+COUNTBLANK(E763:Q763)+COUNTBLANK(E764:Q764))/3=COUNTBLANK(E762:Q762),"","Bitte alle drei Zeilen ausfüllen")</f>
        <v/>
      </c>
      <c r="W762">
        <f t="shared" ref="W762:AH762" si="1212">IF(E762=4.5,E763,0)</f>
        <v>0</v>
      </c>
      <c r="X762">
        <f t="shared" si="1212"/>
        <v>0</v>
      </c>
      <c r="Y762">
        <f t="shared" si="1212"/>
        <v>0</v>
      </c>
      <c r="Z762">
        <f t="shared" si="1212"/>
        <v>0</v>
      </c>
      <c r="AA762">
        <f t="shared" si="1212"/>
        <v>0</v>
      </c>
      <c r="AB762">
        <f t="shared" si="1212"/>
        <v>0</v>
      </c>
      <c r="AC762">
        <f t="shared" si="1212"/>
        <v>0</v>
      </c>
      <c r="AD762">
        <f t="shared" si="1212"/>
        <v>0</v>
      </c>
      <c r="AE762">
        <f t="shared" si="1212"/>
        <v>0</v>
      </c>
      <c r="AF762">
        <f t="shared" si="1212"/>
        <v>0</v>
      </c>
      <c r="AG762">
        <f t="shared" si="1212"/>
        <v>0</v>
      </c>
      <c r="AH762">
        <f t="shared" si="1212"/>
        <v>0</v>
      </c>
      <c r="AJ762">
        <f t="shared" ref="AJ762:AU762" si="1213">IF(E762=4.5,1,0)</f>
        <v>0</v>
      </c>
      <c r="AK762">
        <f t="shared" si="1213"/>
        <v>0</v>
      </c>
      <c r="AL762">
        <f t="shared" si="1213"/>
        <v>0</v>
      </c>
      <c r="AM762">
        <f t="shared" si="1213"/>
        <v>0</v>
      </c>
      <c r="AN762">
        <f t="shared" si="1213"/>
        <v>0</v>
      </c>
      <c r="AO762">
        <f t="shared" si="1213"/>
        <v>0</v>
      </c>
      <c r="AP762">
        <f t="shared" si="1213"/>
        <v>0</v>
      </c>
      <c r="AQ762">
        <f t="shared" si="1213"/>
        <v>0</v>
      </c>
      <c r="AR762">
        <f t="shared" si="1213"/>
        <v>0</v>
      </c>
      <c r="AS762">
        <f t="shared" si="1213"/>
        <v>0</v>
      </c>
      <c r="AT762">
        <f t="shared" si="1213"/>
        <v>0</v>
      </c>
      <c r="AU762">
        <f t="shared" si="1213"/>
        <v>0</v>
      </c>
      <c r="BK762" s="340" t="str">
        <f>IF(ISNA(HLOOKUP(MAX($AY763:$BJ763),$AY763:$BJ764,2,FALSE)),"",IF(R763&gt;0,IF(COUNTIF($AY763:$BJ763,MAX($AY763:$BJ763))&gt;1,HLOOKUP(MAX($AY763:$BJ763),$AY763:$BJ764,2),HLOOKUP(MAX($AY763:$BJ763),$AY763:$BJ764,2,FALSE)),""))</f>
        <v/>
      </c>
      <c r="BL762" s="34">
        <f>IF(E764="",0,IF($Q764=E764,IF(COUNTIF(E764:$P764,E764)&gt;$R763,E762,$Q762),E762))</f>
        <v>0</v>
      </c>
      <c r="BM762" s="34">
        <f>IF(F764="",0,IF($Q764=F764,IF(COUNTIF(F764:$P764,F764)&gt;$R763,F762,$Q762),F762))</f>
        <v>0</v>
      </c>
      <c r="BN762" s="34">
        <f>IF(G764="",0,IF($Q764=G764,IF(COUNTIF(G764:$P764,G764)&gt;$R763,G762,$Q762),G762))</f>
        <v>0</v>
      </c>
      <c r="BO762" s="34">
        <f>IF(H764="",0,IF($Q764=H764,IF(COUNTIF(H764:$P764,H764)&gt;$R763,H762,$Q762),H762))</f>
        <v>0</v>
      </c>
      <c r="BP762" s="34">
        <f>IF(I764="",0,IF($Q764=I764,IF(COUNTIF(I764:$P764,I764)&gt;$R763,I762,$Q762),I762))</f>
        <v>0</v>
      </c>
      <c r="BQ762" s="34">
        <f>IF(J764="",0,IF($Q764=J764,IF(COUNTIF(J764:$P764,J764)&gt;$R763,J762,$Q762),J762))</f>
        <v>0</v>
      </c>
      <c r="BR762" s="34">
        <f>IF(K764="",0,IF($Q764=K764,IF(COUNTIF(K764:$P764,K764)&gt;$R763,K762,$Q762),K762))</f>
        <v>0</v>
      </c>
      <c r="BS762" s="34">
        <f>IF(L764="",0,IF($Q764=L764,IF(COUNTIF(L764:$P764,L764)&gt;$R763,L762,$Q762),L762))</f>
        <v>0</v>
      </c>
      <c r="BT762" s="34">
        <f>IF(M764="",0,IF($Q764=M764,IF(COUNTIF(M764:$P764,M764)&gt;$R763,M762,$Q762),M762))</f>
        <v>0</v>
      </c>
      <c r="BU762" s="34">
        <f>IF(N764="",0,IF($Q764=N764,IF(COUNTIF(N764:$P764,N764)&gt;$R763,N762,$Q762),N762))</f>
        <v>0</v>
      </c>
      <c r="BV762" s="34">
        <f>IF(O764="",0,IF($Q764=O764,IF(COUNTIF(O764:$P764,O764)&gt;$R763,O762,$Q762),O762))</f>
        <v>0</v>
      </c>
      <c r="BW762" s="34">
        <f>IF(P764="",0,IF($Q764=P764,IF(COUNTIF(P764:$P764,P764)&gt;$R763,P762,$Q762),P762))</f>
        <v>0</v>
      </c>
      <c r="BX762">
        <f>IF(P762="",IF(O762="",IF(N762="",IF(M762="",IF(L762="",IF(K762="",IF(J762="",IF(I762="",H762,I762),J762),K762),L762),M762),N762),O762),P762)</f>
        <v>0</v>
      </c>
    </row>
    <row r="763" spans="1:76" ht="12.75" customHeight="1" x14ac:dyDescent="0.2">
      <c r="A763" s="348"/>
      <c r="B763" s="351"/>
      <c r="C763" s="345"/>
      <c r="D763" s="176" t="s">
        <v>42</v>
      </c>
      <c r="E763" s="252"/>
      <c r="F763" s="252"/>
      <c r="G763" s="252"/>
      <c r="H763" s="252"/>
      <c r="I763" s="252"/>
      <c r="J763" s="252"/>
      <c r="K763" s="252"/>
      <c r="L763" s="252"/>
      <c r="M763" s="175"/>
      <c r="N763" s="175"/>
      <c r="O763" s="175"/>
      <c r="P763" s="175"/>
      <c r="Q763" s="183"/>
      <c r="R763" s="35">
        <f>IF(R762&lt;15,0,IF(R762&lt;30,1,IF(R762&lt;45,2,3)))</f>
        <v>0</v>
      </c>
      <c r="S763" s="342"/>
      <c r="AY763" t="str">
        <f t="shared" ref="AY763:BJ763" si="1214">IF(AY764="","",COUNTIF($E764:$P764,AY764))</f>
        <v/>
      </c>
      <c r="AZ763" t="str">
        <f t="shared" si="1214"/>
        <v/>
      </c>
      <c r="BA763" t="str">
        <f t="shared" si="1214"/>
        <v/>
      </c>
      <c r="BB763" t="str">
        <f t="shared" si="1214"/>
        <v/>
      </c>
      <c r="BC763" t="str">
        <f t="shared" si="1214"/>
        <v/>
      </c>
      <c r="BD763" t="str">
        <f t="shared" si="1214"/>
        <v/>
      </c>
      <c r="BE763" t="str">
        <f t="shared" si="1214"/>
        <v/>
      </c>
      <c r="BF763" t="str">
        <f t="shared" si="1214"/>
        <v/>
      </c>
      <c r="BG763" t="str">
        <f t="shared" si="1214"/>
        <v/>
      </c>
      <c r="BH763" t="str">
        <f t="shared" si="1214"/>
        <v/>
      </c>
      <c r="BI763" t="str">
        <f t="shared" si="1214"/>
        <v/>
      </c>
      <c r="BJ763" t="str">
        <f t="shared" si="1214"/>
        <v/>
      </c>
      <c r="BK763" s="340"/>
      <c r="BL763" s="34">
        <f>IF($Q764=E764,IF(COUNTIF(E764:$P764,E764)&gt;$R763,E763,$Q763),E763)</f>
        <v>0</v>
      </c>
      <c r="BM763" s="34">
        <f>IF($Q764=F764,IF(COUNTIF(F764:$P764,F764)&gt;$R763,F763,$Q763),F763)</f>
        <v>0</v>
      </c>
      <c r="BN763" s="34">
        <f>IF($Q764=G764,IF(COUNTIF(G764:$P764,G764)&gt;$R763,G763,$Q763),G763)</f>
        <v>0</v>
      </c>
      <c r="BO763" s="34">
        <f>IF($Q764=H764,IF(COUNTIF(H764:$P764,H764)&gt;$R763,H763,$Q763),H763)</f>
        <v>0</v>
      </c>
      <c r="BP763" s="34">
        <f>IF($Q764=I764,IF(COUNTIF(I764:$P764,I764)&gt;$R763,I763,$Q763),I763)</f>
        <v>0</v>
      </c>
      <c r="BQ763" s="34">
        <f>IF($Q764=J764,IF(COUNTIF(J764:$P764,J764)&gt;$R763,J763,$Q763),J763)</f>
        <v>0</v>
      </c>
      <c r="BR763" s="34">
        <f>IF($Q764=K764,IF(COUNTIF(K764:$P764,K764)&gt;$R763,K763,$Q763),K763)</f>
        <v>0</v>
      </c>
      <c r="BS763" s="34">
        <f>IF($Q764=L764,IF(COUNTIF(L764:$P764,L764)&gt;$R763,L763,$Q763),L763)</f>
        <v>0</v>
      </c>
      <c r="BT763" s="34">
        <f>IF($Q764=M764,IF(COUNTIF(M764:$P764,M764)&gt;$R763,M763,$Q763),M763)</f>
        <v>0</v>
      </c>
      <c r="BU763" s="34">
        <f>IF($Q764=N764,IF(COUNTIF(N764:$P764,N764)&gt;$R763,N763,$Q763),N763)</f>
        <v>0</v>
      </c>
      <c r="BV763" s="34">
        <f>IF($Q764=O764,IF(COUNTIF(O764:$P764,O764)&gt;$R763,O763,$Q763),O763)</f>
        <v>0</v>
      </c>
      <c r="BW763" s="34">
        <f>IF($Q764=P764,IF(COUNTIF(P764:$P764,P764)&gt;$R763,P763,$Q763),P763)</f>
        <v>0</v>
      </c>
      <c r="BX763" t="str">
        <f>IF(BX762="",IF(G762="",IF(F762="",E762,F762),G762),"")</f>
        <v/>
      </c>
    </row>
    <row r="764" spans="1:76" ht="12.75" customHeight="1" x14ac:dyDescent="0.2">
      <c r="A764" s="349"/>
      <c r="B764" s="352"/>
      <c r="C764" s="346"/>
      <c r="D764" s="177" t="s">
        <v>44</v>
      </c>
      <c r="E764" s="252" t="str">
        <f t="shared" ref="E764:P764" si="1215">IF(E762&gt;0,1,"")</f>
        <v/>
      </c>
      <c r="F764" s="252" t="str">
        <f t="shared" si="1215"/>
        <v/>
      </c>
      <c r="G764" s="252" t="str">
        <f t="shared" si="1215"/>
        <v/>
      </c>
      <c r="H764" s="252" t="str">
        <f t="shared" si="1215"/>
        <v/>
      </c>
      <c r="I764" s="252" t="str">
        <f t="shared" si="1215"/>
        <v/>
      </c>
      <c r="J764" s="252" t="str">
        <f t="shared" si="1215"/>
        <v/>
      </c>
      <c r="K764" s="252" t="str">
        <f t="shared" si="1215"/>
        <v/>
      </c>
      <c r="L764" s="252" t="str">
        <f t="shared" si="1215"/>
        <v/>
      </c>
      <c r="M764" s="175" t="str">
        <f t="shared" si="1215"/>
        <v/>
      </c>
      <c r="N764" s="175" t="str">
        <f t="shared" si="1215"/>
        <v/>
      </c>
      <c r="O764" s="175" t="str">
        <f t="shared" si="1215"/>
        <v/>
      </c>
      <c r="P764" s="175" t="str">
        <f t="shared" si="1215"/>
        <v/>
      </c>
      <c r="Q764" s="184" t="str">
        <f>IF(BK762="","",BK762)</f>
        <v/>
      </c>
      <c r="R764" s="38" t="str">
        <f>IF(BK762="","",BK762)</f>
        <v/>
      </c>
      <c r="S764" s="343"/>
      <c r="AY764" t="str">
        <f>IF(E764="","",E764)</f>
        <v/>
      </c>
      <c r="AZ764" t="str">
        <f>IF(OR(E764=F764,COUNTIF($AY764:AY764,F764)&gt;0),"",F764)</f>
        <v/>
      </c>
      <c r="BA764" t="str">
        <f>IF(OR(F764=G764,COUNTIF($AY764:AZ764,G764)&gt;0),"",G764)</f>
        <v/>
      </c>
      <c r="BB764" t="str">
        <f>IF(OR(G764=H764,COUNTIF($AY764:BA764,H764)&gt;0),"",H764)</f>
        <v/>
      </c>
      <c r="BC764" t="str">
        <f>IF(OR(H764=I764,COUNTIF($AY764:BB764,I764)&gt;0),"",I764)</f>
        <v/>
      </c>
      <c r="BD764" t="str">
        <f>IF(OR(I764=J764,COUNTIF($AY764:BC764,J764)&gt;0),"",J764)</f>
        <v/>
      </c>
      <c r="BE764" t="str">
        <f>IF(OR(J764=K764,COUNTIF($AY764:BD764,K764)&gt;0),"",K764)</f>
        <v/>
      </c>
      <c r="BF764" t="str">
        <f>IF(OR(K764=L764,COUNTIF($AY764:BE764,L764)&gt;0),"",L764)</f>
        <v/>
      </c>
      <c r="BG764" t="str">
        <f>IF(OR(L764=M764,COUNTIF($AY764:BF764,M764)&gt;0),"",M764)</f>
        <v/>
      </c>
      <c r="BH764" t="str">
        <f>IF(OR(M764=N764,COUNTIF($AY764:BG764,N764)&gt;0),"",N764)</f>
        <v/>
      </c>
      <c r="BI764" t="str">
        <f>IF(OR(N764=O764,COUNTIF($AY764:BH764,O764)&gt;0),"",O764)</f>
        <v/>
      </c>
      <c r="BJ764" t="str">
        <f>IF(OR(O764=P764,COUNTIF($AY764:BI764,P764)&gt;0),"",P764)</f>
        <v/>
      </c>
      <c r="BK764" s="340"/>
      <c r="BL764" s="34" t="str">
        <f>IF($Q764=E764,IF(COUNTIF(E764:$P764,E764)&gt;$R763,E764,$Q764),E764)</f>
        <v/>
      </c>
      <c r="BM764" s="34" t="str">
        <f>IF($Q764=F764,IF(COUNTIF(F764:$P764,F764)&gt;$R763,F764,$Q764),F764)</f>
        <v/>
      </c>
      <c r="BN764" s="34" t="str">
        <f>IF($Q764=G764,IF(COUNTIF(G764:$P764,G764)&gt;$R763,G764,$Q764),G764)</f>
        <v/>
      </c>
      <c r="BO764" s="34" t="str">
        <f>IF($Q764=H764,IF(COUNTIF(H764:$P764,H764)&gt;$R763,H764,$Q764),H764)</f>
        <v/>
      </c>
      <c r="BP764" s="34" t="str">
        <f>IF($Q764=I764,IF(COUNTIF(I764:$P764,I764)&gt;$R763,I764,$Q764),I764)</f>
        <v/>
      </c>
      <c r="BQ764" s="34" t="str">
        <f>IF($Q764=J764,IF(COUNTIF(J764:$P764,J764)&gt;$R763,J764,$Q764),J764)</f>
        <v/>
      </c>
      <c r="BR764" s="34" t="str">
        <f>IF($Q764=K764,IF(COUNTIF(K764:$P764,K764)&gt;$R763,K764,$Q764),K764)</f>
        <v/>
      </c>
      <c r="BS764" s="34" t="str">
        <f>IF($Q764=L764,IF(COUNTIF(L764:$P764,L764)&gt;$R763,L764,$Q764),L764)</f>
        <v/>
      </c>
      <c r="BT764" s="34" t="str">
        <f>IF($Q764=M764,IF(COUNTIF(M764:$P764,M764)&gt;$R763,M764,$Q764),M764)</f>
        <v/>
      </c>
      <c r="BU764" s="34" t="str">
        <f>IF($Q764=N764,IF(COUNTIF(N764:$P764,N764)&gt;$R763,N764,$Q764),N764)</f>
        <v/>
      </c>
      <c r="BV764" s="34" t="str">
        <f>IF($Q764=O764,IF(COUNTIF(O764:$P764,O764)&gt;$R763,O764,$Q764),O764)</f>
        <v/>
      </c>
      <c r="BW764" s="34" t="str">
        <f>IF($Q764=P764,IF(COUNTIF(P764:$P764,P764)&gt;$R763,P764,$Q764),P764)</f>
        <v/>
      </c>
      <c r="BX764" t="str">
        <f>IF(BX762&gt;0,BX762,BX763)</f>
        <v/>
      </c>
    </row>
    <row r="765" spans="1:76" ht="12.75" customHeight="1" x14ac:dyDescent="0.2">
      <c r="A765" s="347">
        <v>255</v>
      </c>
      <c r="B765" s="350"/>
      <c r="C765" s="344"/>
      <c r="D765" s="176" t="s">
        <v>38</v>
      </c>
      <c r="E765" s="252"/>
      <c r="F765" s="252"/>
      <c r="G765" s="252"/>
      <c r="H765" s="252"/>
      <c r="I765" s="252"/>
      <c r="J765" s="252"/>
      <c r="K765" s="252"/>
      <c r="L765" s="252"/>
      <c r="M765" s="175"/>
      <c r="N765" s="175"/>
      <c r="O765" s="175"/>
      <c r="P765" s="175"/>
      <c r="Q765" s="183" t="str">
        <f>IF(BK765="","",BX767)</f>
        <v/>
      </c>
      <c r="R765" s="172"/>
      <c r="S765" s="341" t="str">
        <f>IF((COUNTBLANK(E765:Q765)+COUNTBLANK(E766:Q766)+COUNTBLANK(E767:Q767))/3=COUNTBLANK(E765:Q765),"","Bitte alle drei Zeilen ausfüllen")</f>
        <v/>
      </c>
      <c r="W765">
        <f t="shared" ref="W765:AH765" si="1216">IF(E765=4.5,E766,0)</f>
        <v>0</v>
      </c>
      <c r="X765">
        <f t="shared" si="1216"/>
        <v>0</v>
      </c>
      <c r="Y765">
        <f t="shared" si="1216"/>
        <v>0</v>
      </c>
      <c r="Z765">
        <f t="shared" si="1216"/>
        <v>0</v>
      </c>
      <c r="AA765">
        <f t="shared" si="1216"/>
        <v>0</v>
      </c>
      <c r="AB765">
        <f t="shared" si="1216"/>
        <v>0</v>
      </c>
      <c r="AC765">
        <f t="shared" si="1216"/>
        <v>0</v>
      </c>
      <c r="AD765">
        <f t="shared" si="1216"/>
        <v>0</v>
      </c>
      <c r="AE765">
        <f t="shared" si="1216"/>
        <v>0</v>
      </c>
      <c r="AF765">
        <f t="shared" si="1216"/>
        <v>0</v>
      </c>
      <c r="AG765">
        <f t="shared" si="1216"/>
        <v>0</v>
      </c>
      <c r="AH765">
        <f t="shared" si="1216"/>
        <v>0</v>
      </c>
      <c r="AJ765">
        <f t="shared" ref="AJ765:AU765" si="1217">IF(E765=4.5,1,0)</f>
        <v>0</v>
      </c>
      <c r="AK765">
        <f t="shared" si="1217"/>
        <v>0</v>
      </c>
      <c r="AL765">
        <f t="shared" si="1217"/>
        <v>0</v>
      </c>
      <c r="AM765">
        <f t="shared" si="1217"/>
        <v>0</v>
      </c>
      <c r="AN765">
        <f t="shared" si="1217"/>
        <v>0</v>
      </c>
      <c r="AO765">
        <f t="shared" si="1217"/>
        <v>0</v>
      </c>
      <c r="AP765">
        <f t="shared" si="1217"/>
        <v>0</v>
      </c>
      <c r="AQ765">
        <f t="shared" si="1217"/>
        <v>0</v>
      </c>
      <c r="AR765">
        <f t="shared" si="1217"/>
        <v>0</v>
      </c>
      <c r="AS765">
        <f t="shared" si="1217"/>
        <v>0</v>
      </c>
      <c r="AT765">
        <f t="shared" si="1217"/>
        <v>0</v>
      </c>
      <c r="AU765">
        <f t="shared" si="1217"/>
        <v>0</v>
      </c>
      <c r="BK765" s="340" t="str">
        <f>IF(ISNA(HLOOKUP(MAX($AY766:$BJ766),$AY766:$BJ767,2,FALSE)),"",IF(R766&gt;0,IF(COUNTIF($AY766:$BJ766,MAX($AY766:$BJ766))&gt;1,HLOOKUP(MAX($AY766:$BJ766),$AY766:$BJ767,2),HLOOKUP(MAX($AY766:$BJ766),$AY766:$BJ767,2,FALSE)),""))</f>
        <v/>
      </c>
      <c r="BL765" s="34">
        <f>IF(E767="",0,IF($Q767=E767,IF(COUNTIF(E767:$P767,E767)&gt;$R766,E765,$Q765),E765))</f>
        <v>0</v>
      </c>
      <c r="BM765" s="34">
        <f>IF(F767="",0,IF($Q767=F767,IF(COUNTIF(F767:$P767,F767)&gt;$R766,F765,$Q765),F765))</f>
        <v>0</v>
      </c>
      <c r="BN765" s="34">
        <f>IF(G767="",0,IF($Q767=G767,IF(COUNTIF(G767:$P767,G767)&gt;$R766,G765,$Q765),G765))</f>
        <v>0</v>
      </c>
      <c r="BO765" s="34">
        <f>IF(H767="",0,IF($Q767=H767,IF(COUNTIF(H767:$P767,H767)&gt;$R766,H765,$Q765),H765))</f>
        <v>0</v>
      </c>
      <c r="BP765" s="34">
        <f>IF(I767="",0,IF($Q767=I767,IF(COUNTIF(I767:$P767,I767)&gt;$R766,I765,$Q765),I765))</f>
        <v>0</v>
      </c>
      <c r="BQ765" s="34">
        <f>IF(J767="",0,IF($Q767=J767,IF(COUNTIF(J767:$P767,J767)&gt;$R766,J765,$Q765),J765))</f>
        <v>0</v>
      </c>
      <c r="BR765" s="34">
        <f>IF(K767="",0,IF($Q767=K767,IF(COUNTIF(K767:$P767,K767)&gt;$R766,K765,$Q765),K765))</f>
        <v>0</v>
      </c>
      <c r="BS765" s="34">
        <f>IF(L767="",0,IF($Q767=L767,IF(COUNTIF(L767:$P767,L767)&gt;$R766,L765,$Q765),L765))</f>
        <v>0</v>
      </c>
      <c r="BT765" s="34">
        <f>IF(M767="",0,IF($Q767=M767,IF(COUNTIF(M767:$P767,M767)&gt;$R766,M765,$Q765),M765))</f>
        <v>0</v>
      </c>
      <c r="BU765" s="34">
        <f>IF(N767="",0,IF($Q767=N767,IF(COUNTIF(N767:$P767,N767)&gt;$R766,N765,$Q765),N765))</f>
        <v>0</v>
      </c>
      <c r="BV765" s="34">
        <f>IF(O767="",0,IF($Q767=O767,IF(COUNTIF(O767:$P767,O767)&gt;$R766,O765,$Q765),O765))</f>
        <v>0</v>
      </c>
      <c r="BW765" s="34">
        <f>IF(P767="",0,IF($Q767=P767,IF(COUNTIF(P767:$P767,P767)&gt;$R766,P765,$Q765),P765))</f>
        <v>0</v>
      </c>
      <c r="BX765">
        <f>IF(P765="",IF(O765="",IF(N765="",IF(M765="",IF(L765="",IF(K765="",IF(J765="",IF(I765="",H765,I765),J765),K765),L765),M765),N765),O765),P765)</f>
        <v>0</v>
      </c>
    </row>
    <row r="766" spans="1:76" ht="12.75" customHeight="1" x14ac:dyDescent="0.2">
      <c r="A766" s="348"/>
      <c r="B766" s="351"/>
      <c r="C766" s="345"/>
      <c r="D766" s="176" t="s">
        <v>42</v>
      </c>
      <c r="E766" s="252"/>
      <c r="F766" s="252"/>
      <c r="G766" s="252"/>
      <c r="H766" s="252"/>
      <c r="I766" s="252"/>
      <c r="J766" s="252"/>
      <c r="K766" s="252"/>
      <c r="L766" s="252"/>
      <c r="M766" s="175"/>
      <c r="N766" s="175"/>
      <c r="O766" s="175"/>
      <c r="P766" s="175"/>
      <c r="Q766" s="183"/>
      <c r="R766" s="35">
        <f>IF(R765&lt;15,0,IF(R765&lt;30,1,IF(R765&lt;45,2,3)))</f>
        <v>0</v>
      </c>
      <c r="S766" s="342"/>
      <c r="AY766" t="str">
        <f t="shared" ref="AY766:BJ766" si="1218">IF(AY767="","",COUNTIF($E767:$P767,AY767))</f>
        <v/>
      </c>
      <c r="AZ766" t="str">
        <f t="shared" si="1218"/>
        <v/>
      </c>
      <c r="BA766" t="str">
        <f t="shared" si="1218"/>
        <v/>
      </c>
      <c r="BB766" t="str">
        <f t="shared" si="1218"/>
        <v/>
      </c>
      <c r="BC766" t="str">
        <f t="shared" si="1218"/>
        <v/>
      </c>
      <c r="BD766" t="str">
        <f t="shared" si="1218"/>
        <v/>
      </c>
      <c r="BE766" t="str">
        <f t="shared" si="1218"/>
        <v/>
      </c>
      <c r="BF766" t="str">
        <f t="shared" si="1218"/>
        <v/>
      </c>
      <c r="BG766" t="str">
        <f t="shared" si="1218"/>
        <v/>
      </c>
      <c r="BH766" t="str">
        <f t="shared" si="1218"/>
        <v/>
      </c>
      <c r="BI766" t="str">
        <f t="shared" si="1218"/>
        <v/>
      </c>
      <c r="BJ766" t="str">
        <f t="shared" si="1218"/>
        <v/>
      </c>
      <c r="BK766" s="340"/>
      <c r="BL766" s="34">
        <f>IF($Q767=E767,IF(COUNTIF(E767:$P767,E767)&gt;$R766,E766,$Q766),E766)</f>
        <v>0</v>
      </c>
      <c r="BM766" s="34">
        <f>IF($Q767=F767,IF(COUNTIF(F767:$P767,F767)&gt;$R766,F766,$Q766),F766)</f>
        <v>0</v>
      </c>
      <c r="BN766" s="34">
        <f>IF($Q767=G767,IF(COUNTIF(G767:$P767,G767)&gt;$R766,G766,$Q766),G766)</f>
        <v>0</v>
      </c>
      <c r="BO766" s="34">
        <f>IF($Q767=H767,IF(COUNTIF(H767:$P767,H767)&gt;$R766,H766,$Q766),H766)</f>
        <v>0</v>
      </c>
      <c r="BP766" s="34">
        <f>IF($Q767=I767,IF(COUNTIF(I767:$P767,I767)&gt;$R766,I766,$Q766),I766)</f>
        <v>0</v>
      </c>
      <c r="BQ766" s="34">
        <f>IF($Q767=J767,IF(COUNTIF(J767:$P767,J767)&gt;$R766,J766,$Q766),J766)</f>
        <v>0</v>
      </c>
      <c r="BR766" s="34">
        <f>IF($Q767=K767,IF(COUNTIF(K767:$P767,K767)&gt;$R766,K766,$Q766),K766)</f>
        <v>0</v>
      </c>
      <c r="BS766" s="34">
        <f>IF($Q767=L767,IF(COUNTIF(L767:$P767,L767)&gt;$R766,L766,$Q766),L766)</f>
        <v>0</v>
      </c>
      <c r="BT766" s="34">
        <f>IF($Q767=M767,IF(COUNTIF(M767:$P767,M767)&gt;$R766,M766,$Q766),M766)</f>
        <v>0</v>
      </c>
      <c r="BU766" s="34">
        <f>IF($Q767=N767,IF(COUNTIF(N767:$P767,N767)&gt;$R766,N766,$Q766),N766)</f>
        <v>0</v>
      </c>
      <c r="BV766" s="34">
        <f>IF($Q767=O767,IF(COUNTIF(O767:$P767,O767)&gt;$R766,O766,$Q766),O766)</f>
        <v>0</v>
      </c>
      <c r="BW766" s="34">
        <f>IF($Q767=P767,IF(COUNTIF(P767:$P767,P767)&gt;$R766,P766,$Q766),P766)</f>
        <v>0</v>
      </c>
      <c r="BX766" t="str">
        <f>IF(BX765="",IF(G765="",IF(F765="",E765,F765),G765),"")</f>
        <v/>
      </c>
    </row>
    <row r="767" spans="1:76" ht="12.75" customHeight="1" x14ac:dyDescent="0.2">
      <c r="A767" s="349"/>
      <c r="B767" s="352"/>
      <c r="C767" s="346"/>
      <c r="D767" s="177" t="s">
        <v>44</v>
      </c>
      <c r="E767" s="252" t="str">
        <f t="shared" ref="E767:P767" si="1219">IF(E765&gt;0,1,"")</f>
        <v/>
      </c>
      <c r="F767" s="252" t="str">
        <f t="shared" si="1219"/>
        <v/>
      </c>
      <c r="G767" s="252" t="str">
        <f t="shared" si="1219"/>
        <v/>
      </c>
      <c r="H767" s="252" t="str">
        <f t="shared" si="1219"/>
        <v/>
      </c>
      <c r="I767" s="252" t="str">
        <f t="shared" si="1219"/>
        <v/>
      </c>
      <c r="J767" s="252" t="str">
        <f t="shared" si="1219"/>
        <v/>
      </c>
      <c r="K767" s="252" t="str">
        <f t="shared" si="1219"/>
        <v/>
      </c>
      <c r="L767" s="252" t="str">
        <f t="shared" si="1219"/>
        <v/>
      </c>
      <c r="M767" s="175" t="str">
        <f t="shared" si="1219"/>
        <v/>
      </c>
      <c r="N767" s="175" t="str">
        <f t="shared" si="1219"/>
        <v/>
      </c>
      <c r="O767" s="175" t="str">
        <f t="shared" si="1219"/>
        <v/>
      </c>
      <c r="P767" s="175" t="str">
        <f t="shared" si="1219"/>
        <v/>
      </c>
      <c r="Q767" s="184" t="str">
        <f>IF(BK765="","",BK765)</f>
        <v/>
      </c>
      <c r="R767" s="38" t="str">
        <f>IF(BK765="","",BK765)</f>
        <v/>
      </c>
      <c r="S767" s="343"/>
      <c r="AY767" t="str">
        <f>IF(E767="","",E767)</f>
        <v/>
      </c>
      <c r="AZ767" t="str">
        <f>IF(OR(E767=F767,COUNTIF($AY767:AY767,F767)&gt;0),"",F767)</f>
        <v/>
      </c>
      <c r="BA767" t="str">
        <f>IF(OR(F767=G767,COUNTIF($AY767:AZ767,G767)&gt;0),"",G767)</f>
        <v/>
      </c>
      <c r="BB767" t="str">
        <f>IF(OR(G767=H767,COUNTIF($AY767:BA767,H767)&gt;0),"",H767)</f>
        <v/>
      </c>
      <c r="BC767" t="str">
        <f>IF(OR(H767=I767,COUNTIF($AY767:BB767,I767)&gt;0),"",I767)</f>
        <v/>
      </c>
      <c r="BD767" t="str">
        <f>IF(OR(I767=J767,COUNTIF($AY767:BC767,J767)&gt;0),"",J767)</f>
        <v/>
      </c>
      <c r="BE767" t="str">
        <f>IF(OR(J767=K767,COUNTIF($AY767:BD767,K767)&gt;0),"",K767)</f>
        <v/>
      </c>
      <c r="BF767" t="str">
        <f>IF(OR(K767=L767,COUNTIF($AY767:BE767,L767)&gt;0),"",L767)</f>
        <v/>
      </c>
      <c r="BG767" t="str">
        <f>IF(OR(L767=M767,COUNTIF($AY767:BF767,M767)&gt;0),"",M767)</f>
        <v/>
      </c>
      <c r="BH767" t="str">
        <f>IF(OR(M767=N767,COUNTIF($AY767:BG767,N767)&gt;0),"",N767)</f>
        <v/>
      </c>
      <c r="BI767" t="str">
        <f>IF(OR(N767=O767,COUNTIF($AY767:BH767,O767)&gt;0),"",O767)</f>
        <v/>
      </c>
      <c r="BJ767" t="str">
        <f>IF(OR(O767=P767,COUNTIF($AY767:BI767,P767)&gt;0),"",P767)</f>
        <v/>
      </c>
      <c r="BK767" s="340"/>
      <c r="BL767" s="34" t="str">
        <f>IF($Q767=E767,IF(COUNTIF(E767:$P767,E767)&gt;$R766,E767,$Q767),E767)</f>
        <v/>
      </c>
      <c r="BM767" s="34" t="str">
        <f>IF($Q767=F767,IF(COUNTIF(F767:$P767,F767)&gt;$R766,F767,$Q767),F767)</f>
        <v/>
      </c>
      <c r="BN767" s="34" t="str">
        <f>IF($Q767=G767,IF(COUNTIF(G767:$P767,G767)&gt;$R766,G767,$Q767),G767)</f>
        <v/>
      </c>
      <c r="BO767" s="34" t="str">
        <f>IF($Q767=H767,IF(COUNTIF(H767:$P767,H767)&gt;$R766,H767,$Q767),H767)</f>
        <v/>
      </c>
      <c r="BP767" s="34" t="str">
        <f>IF($Q767=I767,IF(COUNTIF(I767:$P767,I767)&gt;$R766,I767,$Q767),I767)</f>
        <v/>
      </c>
      <c r="BQ767" s="34" t="str">
        <f>IF($Q767=J767,IF(COUNTIF(J767:$P767,J767)&gt;$R766,J767,$Q767),J767)</f>
        <v/>
      </c>
      <c r="BR767" s="34" t="str">
        <f>IF($Q767=K767,IF(COUNTIF(K767:$P767,K767)&gt;$R766,K767,$Q767),K767)</f>
        <v/>
      </c>
      <c r="BS767" s="34" t="str">
        <f>IF($Q767=L767,IF(COUNTIF(L767:$P767,L767)&gt;$R766,L767,$Q767),L767)</f>
        <v/>
      </c>
      <c r="BT767" s="34" t="str">
        <f>IF($Q767=M767,IF(COUNTIF(M767:$P767,M767)&gt;$R766,M767,$Q767),M767)</f>
        <v/>
      </c>
      <c r="BU767" s="34" t="str">
        <f>IF($Q767=N767,IF(COUNTIF(N767:$P767,N767)&gt;$R766,N767,$Q767),N767)</f>
        <v/>
      </c>
      <c r="BV767" s="34" t="str">
        <f>IF($Q767=O767,IF(COUNTIF(O767:$P767,O767)&gt;$R766,O767,$Q767),O767)</f>
        <v/>
      </c>
      <c r="BW767" s="34" t="str">
        <f>IF($Q767=P767,IF(COUNTIF(P767:$P767,P767)&gt;$R766,P767,$Q767),P767)</f>
        <v/>
      </c>
      <c r="BX767" t="str">
        <f>IF(BX765&gt;0,BX765,BX766)</f>
        <v/>
      </c>
    </row>
    <row r="768" spans="1:76" ht="12.75" customHeight="1" x14ac:dyDescent="0.2">
      <c r="A768" s="347">
        <v>256</v>
      </c>
      <c r="B768" s="350"/>
      <c r="C768" s="344"/>
      <c r="D768" s="176" t="s">
        <v>38</v>
      </c>
      <c r="E768" s="252"/>
      <c r="F768" s="252"/>
      <c r="G768" s="252"/>
      <c r="H768" s="252"/>
      <c r="I768" s="252"/>
      <c r="J768" s="252"/>
      <c r="K768" s="252"/>
      <c r="L768" s="252"/>
      <c r="M768" s="175"/>
      <c r="N768" s="175"/>
      <c r="O768" s="175"/>
      <c r="P768" s="175"/>
      <c r="Q768" s="183" t="str">
        <f>IF(BK768="","",BX770)</f>
        <v/>
      </c>
      <c r="R768" s="172"/>
      <c r="S768" s="341" t="str">
        <f>IF((COUNTBLANK(E768:Q768)+COUNTBLANK(E769:Q769)+COUNTBLANK(E770:Q770))/3=COUNTBLANK(E768:Q768),"","Bitte alle drei Zeilen ausfüllen")</f>
        <v/>
      </c>
      <c r="W768">
        <f t="shared" ref="W768:AH768" si="1220">IF(E768=4.5,E769,0)</f>
        <v>0</v>
      </c>
      <c r="X768">
        <f t="shared" si="1220"/>
        <v>0</v>
      </c>
      <c r="Y768">
        <f t="shared" si="1220"/>
        <v>0</v>
      </c>
      <c r="Z768">
        <f t="shared" si="1220"/>
        <v>0</v>
      </c>
      <c r="AA768">
        <f t="shared" si="1220"/>
        <v>0</v>
      </c>
      <c r="AB768">
        <f t="shared" si="1220"/>
        <v>0</v>
      </c>
      <c r="AC768">
        <f t="shared" si="1220"/>
        <v>0</v>
      </c>
      <c r="AD768">
        <f t="shared" si="1220"/>
        <v>0</v>
      </c>
      <c r="AE768">
        <f t="shared" si="1220"/>
        <v>0</v>
      </c>
      <c r="AF768">
        <f t="shared" si="1220"/>
        <v>0</v>
      </c>
      <c r="AG768">
        <f t="shared" si="1220"/>
        <v>0</v>
      </c>
      <c r="AH768">
        <f t="shared" si="1220"/>
        <v>0</v>
      </c>
      <c r="AJ768">
        <f t="shared" ref="AJ768:AU768" si="1221">IF(E768=4.5,1,0)</f>
        <v>0</v>
      </c>
      <c r="AK768">
        <f t="shared" si="1221"/>
        <v>0</v>
      </c>
      <c r="AL768">
        <f t="shared" si="1221"/>
        <v>0</v>
      </c>
      <c r="AM768">
        <f t="shared" si="1221"/>
        <v>0</v>
      </c>
      <c r="AN768">
        <f t="shared" si="1221"/>
        <v>0</v>
      </c>
      <c r="AO768">
        <f t="shared" si="1221"/>
        <v>0</v>
      </c>
      <c r="AP768">
        <f t="shared" si="1221"/>
        <v>0</v>
      </c>
      <c r="AQ768">
        <f t="shared" si="1221"/>
        <v>0</v>
      </c>
      <c r="AR768">
        <f t="shared" si="1221"/>
        <v>0</v>
      </c>
      <c r="AS768">
        <f t="shared" si="1221"/>
        <v>0</v>
      </c>
      <c r="AT768">
        <f t="shared" si="1221"/>
        <v>0</v>
      </c>
      <c r="AU768">
        <f t="shared" si="1221"/>
        <v>0</v>
      </c>
      <c r="BK768" s="340" t="str">
        <f>IF(ISNA(HLOOKUP(MAX($AY769:$BJ769),$AY769:$BJ770,2,FALSE)),"",IF(R769&gt;0,IF(COUNTIF($AY769:$BJ769,MAX($AY769:$BJ769))&gt;1,HLOOKUP(MAX($AY769:$BJ769),$AY769:$BJ770,2),HLOOKUP(MAX($AY769:$BJ769),$AY769:$BJ770,2,FALSE)),""))</f>
        <v/>
      </c>
      <c r="BL768" s="34">
        <f>IF(E770="",0,IF($Q770=E770,IF(COUNTIF(E770:$P770,E770)&gt;$R769,E768,$Q768),E768))</f>
        <v>0</v>
      </c>
      <c r="BM768" s="34">
        <f>IF(F770="",0,IF($Q770=F770,IF(COUNTIF(F770:$P770,F770)&gt;$R769,F768,$Q768),F768))</f>
        <v>0</v>
      </c>
      <c r="BN768" s="34">
        <f>IF(G770="",0,IF($Q770=G770,IF(COUNTIF(G770:$P770,G770)&gt;$R769,G768,$Q768),G768))</f>
        <v>0</v>
      </c>
      <c r="BO768" s="34">
        <f>IF(H770="",0,IF($Q770=H770,IF(COUNTIF(H770:$P770,H770)&gt;$R769,H768,$Q768),H768))</f>
        <v>0</v>
      </c>
      <c r="BP768" s="34">
        <f>IF(I770="",0,IF($Q770=I770,IF(COUNTIF(I770:$P770,I770)&gt;$R769,I768,$Q768),I768))</f>
        <v>0</v>
      </c>
      <c r="BQ768" s="34">
        <f>IF(J770="",0,IF($Q770=J770,IF(COUNTIF(J770:$P770,J770)&gt;$R769,J768,$Q768),J768))</f>
        <v>0</v>
      </c>
      <c r="BR768" s="34">
        <f>IF(K770="",0,IF($Q770=K770,IF(COUNTIF(K770:$P770,K770)&gt;$R769,K768,$Q768),K768))</f>
        <v>0</v>
      </c>
      <c r="BS768" s="34">
        <f>IF(L770="",0,IF($Q770=L770,IF(COUNTIF(L770:$P770,L770)&gt;$R769,L768,$Q768),L768))</f>
        <v>0</v>
      </c>
      <c r="BT768" s="34">
        <f>IF(M770="",0,IF($Q770=M770,IF(COUNTIF(M770:$P770,M770)&gt;$R769,M768,$Q768),M768))</f>
        <v>0</v>
      </c>
      <c r="BU768" s="34">
        <f>IF(N770="",0,IF($Q770=N770,IF(COUNTIF(N770:$P770,N770)&gt;$R769,N768,$Q768),N768))</f>
        <v>0</v>
      </c>
      <c r="BV768" s="34">
        <f>IF(O770="",0,IF($Q770=O770,IF(COUNTIF(O770:$P770,O770)&gt;$R769,O768,$Q768),O768))</f>
        <v>0</v>
      </c>
      <c r="BW768" s="34">
        <f>IF(P770="",0,IF($Q770=P770,IF(COUNTIF(P770:$P770,P770)&gt;$R769,P768,$Q768),P768))</f>
        <v>0</v>
      </c>
      <c r="BX768">
        <f>IF(P768="",IF(O768="",IF(N768="",IF(M768="",IF(L768="",IF(K768="",IF(J768="",IF(I768="",H768,I768),J768),K768),L768),M768),N768),O768),P768)</f>
        <v>0</v>
      </c>
    </row>
    <row r="769" spans="1:76" ht="12.75" customHeight="1" x14ac:dyDescent="0.2">
      <c r="A769" s="348"/>
      <c r="B769" s="351"/>
      <c r="C769" s="345"/>
      <c r="D769" s="176" t="s">
        <v>42</v>
      </c>
      <c r="E769" s="252"/>
      <c r="F769" s="252"/>
      <c r="G769" s="252"/>
      <c r="H769" s="252"/>
      <c r="I769" s="252"/>
      <c r="J769" s="252"/>
      <c r="K769" s="252"/>
      <c r="L769" s="252"/>
      <c r="M769" s="175"/>
      <c r="N769" s="175"/>
      <c r="O769" s="175"/>
      <c r="P769" s="175"/>
      <c r="Q769" s="183"/>
      <c r="R769" s="35">
        <f>IF(R768&lt;15,0,IF(R768&lt;30,1,IF(R768&lt;45,2,3)))</f>
        <v>0</v>
      </c>
      <c r="S769" s="342"/>
      <c r="AY769" t="str">
        <f t="shared" ref="AY769:BJ769" si="1222">IF(AY770="","",COUNTIF($E770:$P770,AY770))</f>
        <v/>
      </c>
      <c r="AZ769" t="str">
        <f t="shared" si="1222"/>
        <v/>
      </c>
      <c r="BA769" t="str">
        <f t="shared" si="1222"/>
        <v/>
      </c>
      <c r="BB769" t="str">
        <f t="shared" si="1222"/>
        <v/>
      </c>
      <c r="BC769" t="str">
        <f t="shared" si="1222"/>
        <v/>
      </c>
      <c r="BD769" t="str">
        <f t="shared" si="1222"/>
        <v/>
      </c>
      <c r="BE769" t="str">
        <f t="shared" si="1222"/>
        <v/>
      </c>
      <c r="BF769" t="str">
        <f t="shared" si="1222"/>
        <v/>
      </c>
      <c r="BG769" t="str">
        <f t="shared" si="1222"/>
        <v/>
      </c>
      <c r="BH769" t="str">
        <f t="shared" si="1222"/>
        <v/>
      </c>
      <c r="BI769" t="str">
        <f t="shared" si="1222"/>
        <v/>
      </c>
      <c r="BJ769" t="str">
        <f t="shared" si="1222"/>
        <v/>
      </c>
      <c r="BK769" s="340"/>
      <c r="BL769" s="34">
        <f>IF($Q770=E770,IF(COUNTIF(E770:$P770,E770)&gt;$R769,E769,$Q769),E769)</f>
        <v>0</v>
      </c>
      <c r="BM769" s="34">
        <f>IF($Q770=F770,IF(COUNTIF(F770:$P770,F770)&gt;$R769,F769,$Q769),F769)</f>
        <v>0</v>
      </c>
      <c r="BN769" s="34">
        <f>IF($Q770=G770,IF(COUNTIF(G770:$P770,G770)&gt;$R769,G769,$Q769),G769)</f>
        <v>0</v>
      </c>
      <c r="BO769" s="34">
        <f>IF($Q770=H770,IF(COUNTIF(H770:$P770,H770)&gt;$R769,H769,$Q769),H769)</f>
        <v>0</v>
      </c>
      <c r="BP769" s="34">
        <f>IF($Q770=I770,IF(COUNTIF(I770:$P770,I770)&gt;$R769,I769,$Q769),I769)</f>
        <v>0</v>
      </c>
      <c r="BQ769" s="34">
        <f>IF($Q770=J770,IF(COUNTIF(J770:$P770,J770)&gt;$R769,J769,$Q769),J769)</f>
        <v>0</v>
      </c>
      <c r="BR769" s="34">
        <f>IF($Q770=K770,IF(COUNTIF(K770:$P770,K770)&gt;$R769,K769,$Q769),K769)</f>
        <v>0</v>
      </c>
      <c r="BS769" s="34">
        <f>IF($Q770=L770,IF(COUNTIF(L770:$P770,L770)&gt;$R769,L769,$Q769),L769)</f>
        <v>0</v>
      </c>
      <c r="BT769" s="34">
        <f>IF($Q770=M770,IF(COUNTIF(M770:$P770,M770)&gt;$R769,M769,$Q769),M769)</f>
        <v>0</v>
      </c>
      <c r="BU769" s="34">
        <f>IF($Q770=N770,IF(COUNTIF(N770:$P770,N770)&gt;$R769,N769,$Q769),N769)</f>
        <v>0</v>
      </c>
      <c r="BV769" s="34">
        <f>IF($Q770=O770,IF(COUNTIF(O770:$P770,O770)&gt;$R769,O769,$Q769),O769)</f>
        <v>0</v>
      </c>
      <c r="BW769" s="34">
        <f>IF($Q770=P770,IF(COUNTIF(P770:$P770,P770)&gt;$R769,P769,$Q769),P769)</f>
        <v>0</v>
      </c>
      <c r="BX769" t="str">
        <f>IF(BX768="",IF(G768="",IF(F768="",E768,F768),G768),"")</f>
        <v/>
      </c>
    </row>
    <row r="770" spans="1:76" ht="12.75" customHeight="1" x14ac:dyDescent="0.2">
      <c r="A770" s="349"/>
      <c r="B770" s="352"/>
      <c r="C770" s="346"/>
      <c r="D770" s="177" t="s">
        <v>44</v>
      </c>
      <c r="E770" s="252" t="str">
        <f t="shared" ref="E770:P770" si="1223">IF(E768&gt;0,1,"")</f>
        <v/>
      </c>
      <c r="F770" s="252" t="str">
        <f t="shared" si="1223"/>
        <v/>
      </c>
      <c r="G770" s="252" t="str">
        <f t="shared" si="1223"/>
        <v/>
      </c>
      <c r="H770" s="252" t="str">
        <f t="shared" si="1223"/>
        <v/>
      </c>
      <c r="I770" s="252" t="str">
        <f t="shared" si="1223"/>
        <v/>
      </c>
      <c r="J770" s="252" t="str">
        <f t="shared" si="1223"/>
        <v/>
      </c>
      <c r="K770" s="252" t="str">
        <f t="shared" si="1223"/>
        <v/>
      </c>
      <c r="L770" s="252" t="str">
        <f t="shared" si="1223"/>
        <v/>
      </c>
      <c r="M770" s="175" t="str">
        <f t="shared" si="1223"/>
        <v/>
      </c>
      <c r="N770" s="175" t="str">
        <f t="shared" si="1223"/>
        <v/>
      </c>
      <c r="O770" s="175" t="str">
        <f t="shared" si="1223"/>
        <v/>
      </c>
      <c r="P770" s="175" t="str">
        <f t="shared" si="1223"/>
        <v/>
      </c>
      <c r="Q770" s="184" t="str">
        <f>IF(BK768="","",BK768)</f>
        <v/>
      </c>
      <c r="R770" s="38" t="str">
        <f>IF(BK768="","",BK768)</f>
        <v/>
      </c>
      <c r="S770" s="343"/>
      <c r="AY770" t="str">
        <f>IF(E770="","",E770)</f>
        <v/>
      </c>
      <c r="AZ770" t="str">
        <f>IF(OR(E770=F770,COUNTIF($AY770:AY770,F770)&gt;0),"",F770)</f>
        <v/>
      </c>
      <c r="BA770" t="str">
        <f>IF(OR(F770=G770,COUNTIF($AY770:AZ770,G770)&gt;0),"",G770)</f>
        <v/>
      </c>
      <c r="BB770" t="str">
        <f>IF(OR(G770=H770,COUNTIF($AY770:BA770,H770)&gt;0),"",H770)</f>
        <v/>
      </c>
      <c r="BC770" t="str">
        <f>IF(OR(H770=I770,COUNTIF($AY770:BB770,I770)&gt;0),"",I770)</f>
        <v/>
      </c>
      <c r="BD770" t="str">
        <f>IF(OR(I770=J770,COUNTIF($AY770:BC770,J770)&gt;0),"",J770)</f>
        <v/>
      </c>
      <c r="BE770" t="str">
        <f>IF(OR(J770=K770,COUNTIF($AY770:BD770,K770)&gt;0),"",K770)</f>
        <v/>
      </c>
      <c r="BF770" t="str">
        <f>IF(OR(K770=L770,COUNTIF($AY770:BE770,L770)&gt;0),"",L770)</f>
        <v/>
      </c>
      <c r="BG770" t="str">
        <f>IF(OR(L770=M770,COUNTIF($AY770:BF770,M770)&gt;0),"",M770)</f>
        <v/>
      </c>
      <c r="BH770" t="str">
        <f>IF(OR(M770=N770,COUNTIF($AY770:BG770,N770)&gt;0),"",N770)</f>
        <v/>
      </c>
      <c r="BI770" t="str">
        <f>IF(OR(N770=O770,COUNTIF($AY770:BH770,O770)&gt;0),"",O770)</f>
        <v/>
      </c>
      <c r="BJ770" t="str">
        <f>IF(OR(O770=P770,COUNTIF($AY770:BI770,P770)&gt;0),"",P770)</f>
        <v/>
      </c>
      <c r="BK770" s="340"/>
      <c r="BL770" s="34" t="str">
        <f>IF($Q770=E770,IF(COUNTIF(E770:$P770,E770)&gt;$R769,E770,$Q770),E770)</f>
        <v/>
      </c>
      <c r="BM770" s="34" t="str">
        <f>IF($Q770=F770,IF(COUNTIF(F770:$P770,F770)&gt;$R769,F770,$Q770),F770)</f>
        <v/>
      </c>
      <c r="BN770" s="34" t="str">
        <f>IF($Q770=G770,IF(COUNTIF(G770:$P770,G770)&gt;$R769,G770,$Q770),G770)</f>
        <v/>
      </c>
      <c r="BO770" s="34" t="str">
        <f>IF($Q770=H770,IF(COUNTIF(H770:$P770,H770)&gt;$R769,H770,$Q770),H770)</f>
        <v/>
      </c>
      <c r="BP770" s="34" t="str">
        <f>IF($Q770=I770,IF(COUNTIF(I770:$P770,I770)&gt;$R769,I770,$Q770),I770)</f>
        <v/>
      </c>
      <c r="BQ770" s="34" t="str">
        <f>IF($Q770=J770,IF(COUNTIF(J770:$P770,J770)&gt;$R769,J770,$Q770),J770)</f>
        <v/>
      </c>
      <c r="BR770" s="34" t="str">
        <f>IF($Q770=K770,IF(COUNTIF(K770:$P770,K770)&gt;$R769,K770,$Q770),K770)</f>
        <v/>
      </c>
      <c r="BS770" s="34" t="str">
        <f>IF($Q770=L770,IF(COUNTIF(L770:$P770,L770)&gt;$R769,L770,$Q770),L770)</f>
        <v/>
      </c>
      <c r="BT770" s="34" t="str">
        <f>IF($Q770=M770,IF(COUNTIF(M770:$P770,M770)&gt;$R769,M770,$Q770),M770)</f>
        <v/>
      </c>
      <c r="BU770" s="34" t="str">
        <f>IF($Q770=N770,IF(COUNTIF(N770:$P770,N770)&gt;$R769,N770,$Q770),N770)</f>
        <v/>
      </c>
      <c r="BV770" s="34" t="str">
        <f>IF($Q770=O770,IF(COUNTIF(O770:$P770,O770)&gt;$R769,O770,$Q770),O770)</f>
        <v/>
      </c>
      <c r="BW770" s="34" t="str">
        <f>IF($Q770=P770,IF(COUNTIF(P770:$P770,P770)&gt;$R769,P770,$Q770),P770)</f>
        <v/>
      </c>
      <c r="BX770" t="str">
        <f>IF(BX768&gt;0,BX768,BX769)</f>
        <v/>
      </c>
    </row>
    <row r="771" spans="1:76" ht="12.75" customHeight="1" x14ac:dyDescent="0.2">
      <c r="A771" s="347">
        <v>257</v>
      </c>
      <c r="B771" s="350"/>
      <c r="C771" s="344"/>
      <c r="D771" s="176" t="s">
        <v>38</v>
      </c>
      <c r="E771" s="252"/>
      <c r="F771" s="252"/>
      <c r="G771" s="252"/>
      <c r="H771" s="252"/>
      <c r="I771" s="252"/>
      <c r="J771" s="252"/>
      <c r="K771" s="252"/>
      <c r="L771" s="252"/>
      <c r="M771" s="175"/>
      <c r="N771" s="175"/>
      <c r="O771" s="175"/>
      <c r="P771" s="175"/>
      <c r="Q771" s="183" t="str">
        <f>IF(BK771="","",BX773)</f>
        <v/>
      </c>
      <c r="R771" s="172"/>
      <c r="S771" s="341" t="str">
        <f>IF((COUNTBLANK(E771:Q771)+COUNTBLANK(E772:Q772)+COUNTBLANK(E773:Q773))/3=COUNTBLANK(E771:Q771),"","Bitte alle drei Zeilen ausfüllen")</f>
        <v/>
      </c>
      <c r="W771">
        <f t="shared" ref="W771:AH771" si="1224">IF(E771=4.5,E772,0)</f>
        <v>0</v>
      </c>
      <c r="X771">
        <f t="shared" si="1224"/>
        <v>0</v>
      </c>
      <c r="Y771">
        <f t="shared" si="1224"/>
        <v>0</v>
      </c>
      <c r="Z771">
        <f t="shared" si="1224"/>
        <v>0</v>
      </c>
      <c r="AA771">
        <f t="shared" si="1224"/>
        <v>0</v>
      </c>
      <c r="AB771">
        <f t="shared" si="1224"/>
        <v>0</v>
      </c>
      <c r="AC771">
        <f t="shared" si="1224"/>
        <v>0</v>
      </c>
      <c r="AD771">
        <f t="shared" si="1224"/>
        <v>0</v>
      </c>
      <c r="AE771">
        <f t="shared" si="1224"/>
        <v>0</v>
      </c>
      <c r="AF771">
        <f t="shared" si="1224"/>
        <v>0</v>
      </c>
      <c r="AG771">
        <f t="shared" si="1224"/>
        <v>0</v>
      </c>
      <c r="AH771">
        <f t="shared" si="1224"/>
        <v>0</v>
      </c>
      <c r="AJ771">
        <f t="shared" ref="AJ771:AU771" si="1225">IF(E771=4.5,1,0)</f>
        <v>0</v>
      </c>
      <c r="AK771">
        <f t="shared" si="1225"/>
        <v>0</v>
      </c>
      <c r="AL771">
        <f t="shared" si="1225"/>
        <v>0</v>
      </c>
      <c r="AM771">
        <f t="shared" si="1225"/>
        <v>0</v>
      </c>
      <c r="AN771">
        <f t="shared" si="1225"/>
        <v>0</v>
      </c>
      <c r="AO771">
        <f t="shared" si="1225"/>
        <v>0</v>
      </c>
      <c r="AP771">
        <f t="shared" si="1225"/>
        <v>0</v>
      </c>
      <c r="AQ771">
        <f t="shared" si="1225"/>
        <v>0</v>
      </c>
      <c r="AR771">
        <f t="shared" si="1225"/>
        <v>0</v>
      </c>
      <c r="AS771">
        <f t="shared" si="1225"/>
        <v>0</v>
      </c>
      <c r="AT771">
        <f t="shared" si="1225"/>
        <v>0</v>
      </c>
      <c r="AU771">
        <f t="shared" si="1225"/>
        <v>0</v>
      </c>
      <c r="BK771" s="340" t="str">
        <f>IF(ISNA(HLOOKUP(MAX($AY772:$BJ772),$AY772:$BJ773,2,FALSE)),"",IF(R772&gt;0,IF(COUNTIF($AY772:$BJ772,MAX($AY772:$BJ772))&gt;1,HLOOKUP(MAX($AY772:$BJ772),$AY772:$BJ773,2),HLOOKUP(MAX($AY772:$BJ772),$AY772:$BJ773,2,FALSE)),""))</f>
        <v/>
      </c>
      <c r="BL771" s="34">
        <f>IF(E773="",0,IF($Q773=E773,IF(COUNTIF(E773:$P773,E773)&gt;$R772,E771,$Q771),E771))</f>
        <v>0</v>
      </c>
      <c r="BM771" s="34">
        <f>IF(F773="",0,IF($Q773=F773,IF(COUNTIF(F773:$P773,F773)&gt;$R772,F771,$Q771),F771))</f>
        <v>0</v>
      </c>
      <c r="BN771" s="34">
        <f>IF(G773="",0,IF($Q773=G773,IF(COUNTIF(G773:$P773,G773)&gt;$R772,G771,$Q771),G771))</f>
        <v>0</v>
      </c>
      <c r="BO771" s="34">
        <f>IF(H773="",0,IF($Q773=H773,IF(COUNTIF(H773:$P773,H773)&gt;$R772,H771,$Q771),H771))</f>
        <v>0</v>
      </c>
      <c r="BP771" s="34">
        <f>IF(I773="",0,IF($Q773=I773,IF(COUNTIF(I773:$P773,I773)&gt;$R772,I771,$Q771),I771))</f>
        <v>0</v>
      </c>
      <c r="BQ771" s="34">
        <f>IF(J773="",0,IF($Q773=J773,IF(COUNTIF(J773:$P773,J773)&gt;$R772,J771,$Q771),J771))</f>
        <v>0</v>
      </c>
      <c r="BR771" s="34">
        <f>IF(K773="",0,IF($Q773=K773,IF(COUNTIF(K773:$P773,K773)&gt;$R772,K771,$Q771),K771))</f>
        <v>0</v>
      </c>
      <c r="BS771" s="34">
        <f>IF(L773="",0,IF($Q773=L773,IF(COUNTIF(L773:$P773,L773)&gt;$R772,L771,$Q771),L771))</f>
        <v>0</v>
      </c>
      <c r="BT771" s="34">
        <f>IF(M773="",0,IF($Q773=M773,IF(COUNTIF(M773:$P773,M773)&gt;$R772,M771,$Q771),M771))</f>
        <v>0</v>
      </c>
      <c r="BU771" s="34">
        <f>IF(N773="",0,IF($Q773=N773,IF(COUNTIF(N773:$P773,N773)&gt;$R772,N771,$Q771),N771))</f>
        <v>0</v>
      </c>
      <c r="BV771" s="34">
        <f>IF(O773="",0,IF($Q773=O773,IF(COUNTIF(O773:$P773,O773)&gt;$R772,O771,$Q771),O771))</f>
        <v>0</v>
      </c>
      <c r="BW771" s="34">
        <f>IF(P773="",0,IF($Q773=P773,IF(COUNTIF(P773:$P773,P773)&gt;$R772,P771,$Q771),P771))</f>
        <v>0</v>
      </c>
      <c r="BX771">
        <f>IF(P771="",IF(O771="",IF(N771="",IF(M771="",IF(L771="",IF(K771="",IF(J771="",IF(I771="",H771,I771),J771),K771),L771),M771),N771),O771),P771)</f>
        <v>0</v>
      </c>
    </row>
    <row r="772" spans="1:76" ht="12.75" customHeight="1" x14ac:dyDescent="0.2">
      <c r="A772" s="348"/>
      <c r="B772" s="351"/>
      <c r="C772" s="345"/>
      <c r="D772" s="176" t="s">
        <v>42</v>
      </c>
      <c r="E772" s="252"/>
      <c r="F772" s="252"/>
      <c r="G772" s="252"/>
      <c r="H772" s="252"/>
      <c r="I772" s="252"/>
      <c r="J772" s="252"/>
      <c r="K772" s="252"/>
      <c r="L772" s="252"/>
      <c r="M772" s="175"/>
      <c r="N772" s="175"/>
      <c r="O772" s="175"/>
      <c r="P772" s="175"/>
      <c r="Q772" s="183"/>
      <c r="R772" s="35">
        <f>IF(R771&lt;15,0,IF(R771&lt;30,1,IF(R771&lt;45,2,3)))</f>
        <v>0</v>
      </c>
      <c r="S772" s="342"/>
      <c r="AY772" t="str">
        <f t="shared" ref="AY772:BJ772" si="1226">IF(AY773="","",COUNTIF($E773:$P773,AY773))</f>
        <v/>
      </c>
      <c r="AZ772" t="str">
        <f t="shared" si="1226"/>
        <v/>
      </c>
      <c r="BA772" t="str">
        <f t="shared" si="1226"/>
        <v/>
      </c>
      <c r="BB772" t="str">
        <f t="shared" si="1226"/>
        <v/>
      </c>
      <c r="BC772" t="str">
        <f t="shared" si="1226"/>
        <v/>
      </c>
      <c r="BD772" t="str">
        <f t="shared" si="1226"/>
        <v/>
      </c>
      <c r="BE772" t="str">
        <f t="shared" si="1226"/>
        <v/>
      </c>
      <c r="BF772" t="str">
        <f t="shared" si="1226"/>
        <v/>
      </c>
      <c r="BG772" t="str">
        <f t="shared" si="1226"/>
        <v/>
      </c>
      <c r="BH772" t="str">
        <f t="shared" si="1226"/>
        <v/>
      </c>
      <c r="BI772" t="str">
        <f t="shared" si="1226"/>
        <v/>
      </c>
      <c r="BJ772" t="str">
        <f t="shared" si="1226"/>
        <v/>
      </c>
      <c r="BK772" s="340"/>
      <c r="BL772" s="34">
        <f>IF($Q773=E773,IF(COUNTIF(E773:$P773,E773)&gt;$R772,E772,$Q772),E772)</f>
        <v>0</v>
      </c>
      <c r="BM772" s="34">
        <f>IF($Q773=F773,IF(COUNTIF(F773:$P773,F773)&gt;$R772,F772,$Q772),F772)</f>
        <v>0</v>
      </c>
      <c r="BN772" s="34">
        <f>IF($Q773=G773,IF(COUNTIF(G773:$P773,G773)&gt;$R772,G772,$Q772),G772)</f>
        <v>0</v>
      </c>
      <c r="BO772" s="34">
        <f>IF($Q773=H773,IF(COUNTIF(H773:$P773,H773)&gt;$R772,H772,$Q772),H772)</f>
        <v>0</v>
      </c>
      <c r="BP772" s="34">
        <f>IF($Q773=I773,IF(COUNTIF(I773:$P773,I773)&gt;$R772,I772,$Q772),I772)</f>
        <v>0</v>
      </c>
      <c r="BQ772" s="34">
        <f>IF($Q773=J773,IF(COUNTIF(J773:$P773,J773)&gt;$R772,J772,$Q772),J772)</f>
        <v>0</v>
      </c>
      <c r="BR772" s="34">
        <f>IF($Q773=K773,IF(COUNTIF(K773:$P773,K773)&gt;$R772,K772,$Q772),K772)</f>
        <v>0</v>
      </c>
      <c r="BS772" s="34">
        <f>IF($Q773=L773,IF(COUNTIF(L773:$P773,L773)&gt;$R772,L772,$Q772),L772)</f>
        <v>0</v>
      </c>
      <c r="BT772" s="34">
        <f>IF($Q773=M773,IF(COUNTIF(M773:$P773,M773)&gt;$R772,M772,$Q772),M772)</f>
        <v>0</v>
      </c>
      <c r="BU772" s="34">
        <f>IF($Q773=N773,IF(COUNTIF(N773:$P773,N773)&gt;$R772,N772,$Q772),N772)</f>
        <v>0</v>
      </c>
      <c r="BV772" s="34">
        <f>IF($Q773=O773,IF(COUNTIF(O773:$P773,O773)&gt;$R772,O772,$Q772),O772)</f>
        <v>0</v>
      </c>
      <c r="BW772" s="34">
        <f>IF($Q773=P773,IF(COUNTIF(P773:$P773,P773)&gt;$R772,P772,$Q772),P772)</f>
        <v>0</v>
      </c>
      <c r="BX772" t="str">
        <f>IF(BX771="",IF(G771="",IF(F771="",E771,F771),G771),"")</f>
        <v/>
      </c>
    </row>
    <row r="773" spans="1:76" ht="12.75" customHeight="1" x14ac:dyDescent="0.2">
      <c r="A773" s="349"/>
      <c r="B773" s="352"/>
      <c r="C773" s="346"/>
      <c r="D773" s="177" t="s">
        <v>44</v>
      </c>
      <c r="E773" s="252" t="str">
        <f t="shared" ref="E773:P773" si="1227">IF(E771&gt;0,1,"")</f>
        <v/>
      </c>
      <c r="F773" s="252" t="str">
        <f t="shared" si="1227"/>
        <v/>
      </c>
      <c r="G773" s="252" t="str">
        <f t="shared" si="1227"/>
        <v/>
      </c>
      <c r="H773" s="252" t="str">
        <f t="shared" si="1227"/>
        <v/>
      </c>
      <c r="I773" s="252" t="str">
        <f t="shared" si="1227"/>
        <v/>
      </c>
      <c r="J773" s="252" t="str">
        <f t="shared" si="1227"/>
        <v/>
      </c>
      <c r="K773" s="252" t="str">
        <f t="shared" si="1227"/>
        <v/>
      </c>
      <c r="L773" s="252" t="str">
        <f t="shared" si="1227"/>
        <v/>
      </c>
      <c r="M773" s="175" t="str">
        <f t="shared" si="1227"/>
        <v/>
      </c>
      <c r="N773" s="175" t="str">
        <f t="shared" si="1227"/>
        <v/>
      </c>
      <c r="O773" s="175" t="str">
        <f t="shared" si="1227"/>
        <v/>
      </c>
      <c r="P773" s="175" t="str">
        <f t="shared" si="1227"/>
        <v/>
      </c>
      <c r="Q773" s="184" t="str">
        <f>IF(BK771="","",BK771)</f>
        <v/>
      </c>
      <c r="R773" s="38" t="str">
        <f>IF(BK771="","",BK771)</f>
        <v/>
      </c>
      <c r="S773" s="343"/>
      <c r="AY773" t="str">
        <f>IF(E773="","",E773)</f>
        <v/>
      </c>
      <c r="AZ773" t="str">
        <f>IF(OR(E773=F773,COUNTIF($AY773:AY773,F773)&gt;0),"",F773)</f>
        <v/>
      </c>
      <c r="BA773" t="str">
        <f>IF(OR(F773=G773,COUNTIF($AY773:AZ773,G773)&gt;0),"",G773)</f>
        <v/>
      </c>
      <c r="BB773" t="str">
        <f>IF(OR(G773=H773,COUNTIF($AY773:BA773,H773)&gt;0),"",H773)</f>
        <v/>
      </c>
      <c r="BC773" t="str">
        <f>IF(OR(H773=I773,COUNTIF($AY773:BB773,I773)&gt;0),"",I773)</f>
        <v/>
      </c>
      <c r="BD773" t="str">
        <f>IF(OR(I773=J773,COUNTIF($AY773:BC773,J773)&gt;0),"",J773)</f>
        <v/>
      </c>
      <c r="BE773" t="str">
        <f>IF(OR(J773=K773,COUNTIF($AY773:BD773,K773)&gt;0),"",K773)</f>
        <v/>
      </c>
      <c r="BF773" t="str">
        <f>IF(OR(K773=L773,COUNTIF($AY773:BE773,L773)&gt;0),"",L773)</f>
        <v/>
      </c>
      <c r="BG773" t="str">
        <f>IF(OR(L773=M773,COUNTIF($AY773:BF773,M773)&gt;0),"",M773)</f>
        <v/>
      </c>
      <c r="BH773" t="str">
        <f>IF(OR(M773=N773,COUNTIF($AY773:BG773,N773)&gt;0),"",N773)</f>
        <v/>
      </c>
      <c r="BI773" t="str">
        <f>IF(OR(N773=O773,COUNTIF($AY773:BH773,O773)&gt;0),"",O773)</f>
        <v/>
      </c>
      <c r="BJ773" t="str">
        <f>IF(OR(O773=P773,COUNTIF($AY773:BI773,P773)&gt;0),"",P773)</f>
        <v/>
      </c>
      <c r="BK773" s="340"/>
      <c r="BL773" s="34" t="str">
        <f>IF($Q773=E773,IF(COUNTIF(E773:$P773,E773)&gt;$R772,E773,$Q773),E773)</f>
        <v/>
      </c>
      <c r="BM773" s="34" t="str">
        <f>IF($Q773=F773,IF(COUNTIF(F773:$P773,F773)&gt;$R772,F773,$Q773),F773)</f>
        <v/>
      </c>
      <c r="BN773" s="34" t="str">
        <f>IF($Q773=G773,IF(COUNTIF(G773:$P773,G773)&gt;$R772,G773,$Q773),G773)</f>
        <v/>
      </c>
      <c r="BO773" s="34" t="str">
        <f>IF($Q773=H773,IF(COUNTIF(H773:$P773,H773)&gt;$R772,H773,$Q773),H773)</f>
        <v/>
      </c>
      <c r="BP773" s="34" t="str">
        <f>IF($Q773=I773,IF(COUNTIF(I773:$P773,I773)&gt;$R772,I773,$Q773),I773)</f>
        <v/>
      </c>
      <c r="BQ773" s="34" t="str">
        <f>IF($Q773=J773,IF(COUNTIF(J773:$P773,J773)&gt;$R772,J773,$Q773),J773)</f>
        <v/>
      </c>
      <c r="BR773" s="34" t="str">
        <f>IF($Q773=K773,IF(COUNTIF(K773:$P773,K773)&gt;$R772,K773,$Q773),K773)</f>
        <v/>
      </c>
      <c r="BS773" s="34" t="str">
        <f>IF($Q773=L773,IF(COUNTIF(L773:$P773,L773)&gt;$R772,L773,$Q773),L773)</f>
        <v/>
      </c>
      <c r="BT773" s="34" t="str">
        <f>IF($Q773=M773,IF(COUNTIF(M773:$P773,M773)&gt;$R772,M773,$Q773),M773)</f>
        <v/>
      </c>
      <c r="BU773" s="34" t="str">
        <f>IF($Q773=N773,IF(COUNTIF(N773:$P773,N773)&gt;$R772,N773,$Q773),N773)</f>
        <v/>
      </c>
      <c r="BV773" s="34" t="str">
        <f>IF($Q773=O773,IF(COUNTIF(O773:$P773,O773)&gt;$R772,O773,$Q773),O773)</f>
        <v/>
      </c>
      <c r="BW773" s="34" t="str">
        <f>IF($Q773=P773,IF(COUNTIF(P773:$P773,P773)&gt;$R772,P773,$Q773),P773)</f>
        <v/>
      </c>
      <c r="BX773" t="str">
        <f>IF(BX771&gt;0,BX771,BX772)</f>
        <v/>
      </c>
    </row>
    <row r="774" spans="1:76" ht="12.75" customHeight="1" x14ac:dyDescent="0.2">
      <c r="A774" s="347">
        <v>258</v>
      </c>
      <c r="B774" s="350"/>
      <c r="C774" s="344"/>
      <c r="D774" s="176" t="s">
        <v>38</v>
      </c>
      <c r="E774" s="252"/>
      <c r="F774" s="252"/>
      <c r="G774" s="252"/>
      <c r="H774" s="252"/>
      <c r="I774" s="252"/>
      <c r="J774" s="252"/>
      <c r="K774" s="252"/>
      <c r="L774" s="252"/>
      <c r="M774" s="175"/>
      <c r="N774" s="175"/>
      <c r="O774" s="175"/>
      <c r="P774" s="175"/>
      <c r="Q774" s="183" t="str">
        <f>IF(BK774="","",BX776)</f>
        <v/>
      </c>
      <c r="R774" s="172"/>
      <c r="S774" s="341" t="str">
        <f>IF((COUNTBLANK(E774:Q774)+COUNTBLANK(E775:Q775)+COUNTBLANK(E776:Q776))/3=COUNTBLANK(E774:Q774),"","Bitte alle drei Zeilen ausfüllen")</f>
        <v/>
      </c>
      <c r="W774">
        <f t="shared" ref="W774:AH774" si="1228">IF(E774=4.5,E775,0)</f>
        <v>0</v>
      </c>
      <c r="X774">
        <f t="shared" si="1228"/>
        <v>0</v>
      </c>
      <c r="Y774">
        <f t="shared" si="1228"/>
        <v>0</v>
      </c>
      <c r="Z774">
        <f t="shared" si="1228"/>
        <v>0</v>
      </c>
      <c r="AA774">
        <f t="shared" si="1228"/>
        <v>0</v>
      </c>
      <c r="AB774">
        <f t="shared" si="1228"/>
        <v>0</v>
      </c>
      <c r="AC774">
        <f t="shared" si="1228"/>
        <v>0</v>
      </c>
      <c r="AD774">
        <f t="shared" si="1228"/>
        <v>0</v>
      </c>
      <c r="AE774">
        <f t="shared" si="1228"/>
        <v>0</v>
      </c>
      <c r="AF774">
        <f t="shared" si="1228"/>
        <v>0</v>
      </c>
      <c r="AG774">
        <f t="shared" si="1228"/>
        <v>0</v>
      </c>
      <c r="AH774">
        <f t="shared" si="1228"/>
        <v>0</v>
      </c>
      <c r="AJ774">
        <f t="shared" ref="AJ774:AU774" si="1229">IF(E774=4.5,1,0)</f>
        <v>0</v>
      </c>
      <c r="AK774">
        <f t="shared" si="1229"/>
        <v>0</v>
      </c>
      <c r="AL774">
        <f t="shared" si="1229"/>
        <v>0</v>
      </c>
      <c r="AM774">
        <f t="shared" si="1229"/>
        <v>0</v>
      </c>
      <c r="AN774">
        <f t="shared" si="1229"/>
        <v>0</v>
      </c>
      <c r="AO774">
        <f t="shared" si="1229"/>
        <v>0</v>
      </c>
      <c r="AP774">
        <f t="shared" si="1229"/>
        <v>0</v>
      </c>
      <c r="AQ774">
        <f t="shared" si="1229"/>
        <v>0</v>
      </c>
      <c r="AR774">
        <f t="shared" si="1229"/>
        <v>0</v>
      </c>
      <c r="AS774">
        <f t="shared" si="1229"/>
        <v>0</v>
      </c>
      <c r="AT774">
        <f t="shared" si="1229"/>
        <v>0</v>
      </c>
      <c r="AU774">
        <f t="shared" si="1229"/>
        <v>0</v>
      </c>
      <c r="BK774" s="340" t="str">
        <f>IF(ISNA(HLOOKUP(MAX($AY775:$BJ775),$AY775:$BJ776,2,FALSE)),"",IF(R775&gt;0,IF(COUNTIF($AY775:$BJ775,MAX($AY775:$BJ775))&gt;1,HLOOKUP(MAX($AY775:$BJ775),$AY775:$BJ776,2),HLOOKUP(MAX($AY775:$BJ775),$AY775:$BJ776,2,FALSE)),""))</f>
        <v/>
      </c>
      <c r="BL774" s="34">
        <f>IF(E776="",0,IF($Q776=E776,IF(COUNTIF(E776:$P776,E776)&gt;$R775,E774,$Q774),E774))</f>
        <v>0</v>
      </c>
      <c r="BM774" s="34">
        <f>IF(F776="",0,IF($Q776=F776,IF(COUNTIF(F776:$P776,F776)&gt;$R775,F774,$Q774),F774))</f>
        <v>0</v>
      </c>
      <c r="BN774" s="34">
        <f>IF(G776="",0,IF($Q776=G776,IF(COUNTIF(G776:$P776,G776)&gt;$R775,G774,$Q774),G774))</f>
        <v>0</v>
      </c>
      <c r="BO774" s="34">
        <f>IF(H776="",0,IF($Q776=H776,IF(COUNTIF(H776:$P776,H776)&gt;$R775,H774,$Q774),H774))</f>
        <v>0</v>
      </c>
      <c r="BP774" s="34">
        <f>IF(I776="",0,IF($Q776=I776,IF(COUNTIF(I776:$P776,I776)&gt;$R775,I774,$Q774),I774))</f>
        <v>0</v>
      </c>
      <c r="BQ774" s="34">
        <f>IF(J776="",0,IF($Q776=J776,IF(COUNTIF(J776:$P776,J776)&gt;$R775,J774,$Q774),J774))</f>
        <v>0</v>
      </c>
      <c r="BR774" s="34">
        <f>IF(K776="",0,IF($Q776=K776,IF(COUNTIF(K776:$P776,K776)&gt;$R775,K774,$Q774),K774))</f>
        <v>0</v>
      </c>
      <c r="BS774" s="34">
        <f>IF(L776="",0,IF($Q776=L776,IF(COUNTIF(L776:$P776,L776)&gt;$R775,L774,$Q774),L774))</f>
        <v>0</v>
      </c>
      <c r="BT774" s="34">
        <f>IF(M776="",0,IF($Q776=M776,IF(COUNTIF(M776:$P776,M776)&gt;$R775,M774,$Q774),M774))</f>
        <v>0</v>
      </c>
      <c r="BU774" s="34">
        <f>IF(N776="",0,IF($Q776=N776,IF(COUNTIF(N776:$P776,N776)&gt;$R775,N774,$Q774),N774))</f>
        <v>0</v>
      </c>
      <c r="BV774" s="34">
        <f>IF(O776="",0,IF($Q776=O776,IF(COUNTIF(O776:$P776,O776)&gt;$R775,O774,$Q774),O774))</f>
        <v>0</v>
      </c>
      <c r="BW774" s="34">
        <f>IF(P776="",0,IF($Q776=P776,IF(COUNTIF(P776:$P776,P776)&gt;$R775,P774,$Q774),P774))</f>
        <v>0</v>
      </c>
      <c r="BX774">
        <f>IF(P774="",IF(O774="",IF(N774="",IF(M774="",IF(L774="",IF(K774="",IF(J774="",IF(I774="",H774,I774),J774),K774),L774),M774),N774),O774),P774)</f>
        <v>0</v>
      </c>
    </row>
    <row r="775" spans="1:76" ht="12.75" customHeight="1" x14ac:dyDescent="0.2">
      <c r="A775" s="348"/>
      <c r="B775" s="351"/>
      <c r="C775" s="345"/>
      <c r="D775" s="176" t="s">
        <v>42</v>
      </c>
      <c r="E775" s="252"/>
      <c r="F775" s="252"/>
      <c r="G775" s="252"/>
      <c r="H775" s="252"/>
      <c r="I775" s="252"/>
      <c r="J775" s="252"/>
      <c r="K775" s="252"/>
      <c r="L775" s="252"/>
      <c r="M775" s="175"/>
      <c r="N775" s="175"/>
      <c r="O775" s="175"/>
      <c r="P775" s="175"/>
      <c r="Q775" s="183"/>
      <c r="R775" s="35">
        <f>IF(R774&lt;15,0,IF(R774&lt;30,1,IF(R774&lt;45,2,3)))</f>
        <v>0</v>
      </c>
      <c r="S775" s="342"/>
      <c r="AY775" t="str">
        <f t="shared" ref="AY775:BJ775" si="1230">IF(AY776="","",COUNTIF($E776:$P776,AY776))</f>
        <v/>
      </c>
      <c r="AZ775" t="str">
        <f t="shared" si="1230"/>
        <v/>
      </c>
      <c r="BA775" t="str">
        <f t="shared" si="1230"/>
        <v/>
      </c>
      <c r="BB775" t="str">
        <f t="shared" si="1230"/>
        <v/>
      </c>
      <c r="BC775" t="str">
        <f t="shared" si="1230"/>
        <v/>
      </c>
      <c r="BD775" t="str">
        <f t="shared" si="1230"/>
        <v/>
      </c>
      <c r="BE775" t="str">
        <f t="shared" si="1230"/>
        <v/>
      </c>
      <c r="BF775" t="str">
        <f t="shared" si="1230"/>
        <v/>
      </c>
      <c r="BG775" t="str">
        <f t="shared" si="1230"/>
        <v/>
      </c>
      <c r="BH775" t="str">
        <f t="shared" si="1230"/>
        <v/>
      </c>
      <c r="BI775" t="str">
        <f t="shared" si="1230"/>
        <v/>
      </c>
      <c r="BJ775" t="str">
        <f t="shared" si="1230"/>
        <v/>
      </c>
      <c r="BK775" s="340"/>
      <c r="BL775" s="34">
        <f>IF($Q776=E776,IF(COUNTIF(E776:$P776,E776)&gt;$R775,E775,$Q775),E775)</f>
        <v>0</v>
      </c>
      <c r="BM775" s="34">
        <f>IF($Q776=F776,IF(COUNTIF(F776:$P776,F776)&gt;$R775,F775,$Q775),F775)</f>
        <v>0</v>
      </c>
      <c r="BN775" s="34">
        <f>IF($Q776=G776,IF(COUNTIF(G776:$P776,G776)&gt;$R775,G775,$Q775),G775)</f>
        <v>0</v>
      </c>
      <c r="BO775" s="34">
        <f>IF($Q776=H776,IF(COUNTIF(H776:$P776,H776)&gt;$R775,H775,$Q775),H775)</f>
        <v>0</v>
      </c>
      <c r="BP775" s="34">
        <f>IF($Q776=I776,IF(COUNTIF(I776:$P776,I776)&gt;$R775,I775,$Q775),I775)</f>
        <v>0</v>
      </c>
      <c r="BQ775" s="34">
        <f>IF($Q776=J776,IF(COUNTIF(J776:$P776,J776)&gt;$R775,J775,$Q775),J775)</f>
        <v>0</v>
      </c>
      <c r="BR775" s="34">
        <f>IF($Q776=K776,IF(COUNTIF(K776:$P776,K776)&gt;$R775,K775,$Q775),K775)</f>
        <v>0</v>
      </c>
      <c r="BS775" s="34">
        <f>IF($Q776=L776,IF(COUNTIF(L776:$P776,L776)&gt;$R775,L775,$Q775),L775)</f>
        <v>0</v>
      </c>
      <c r="BT775" s="34">
        <f>IF($Q776=M776,IF(COUNTIF(M776:$P776,M776)&gt;$R775,M775,$Q775),M775)</f>
        <v>0</v>
      </c>
      <c r="BU775" s="34">
        <f>IF($Q776=N776,IF(COUNTIF(N776:$P776,N776)&gt;$R775,N775,$Q775),N775)</f>
        <v>0</v>
      </c>
      <c r="BV775" s="34">
        <f>IF($Q776=O776,IF(COUNTIF(O776:$P776,O776)&gt;$R775,O775,$Q775),O775)</f>
        <v>0</v>
      </c>
      <c r="BW775" s="34">
        <f>IF($Q776=P776,IF(COUNTIF(P776:$P776,P776)&gt;$R775,P775,$Q775),P775)</f>
        <v>0</v>
      </c>
      <c r="BX775" t="str">
        <f>IF(BX774="",IF(G774="",IF(F774="",E774,F774),G774),"")</f>
        <v/>
      </c>
    </row>
    <row r="776" spans="1:76" ht="12.75" customHeight="1" x14ac:dyDescent="0.2">
      <c r="A776" s="349"/>
      <c r="B776" s="352"/>
      <c r="C776" s="346"/>
      <c r="D776" s="177" t="s">
        <v>44</v>
      </c>
      <c r="E776" s="252" t="str">
        <f t="shared" ref="E776:P776" si="1231">IF(E774&gt;0,1,"")</f>
        <v/>
      </c>
      <c r="F776" s="252" t="str">
        <f t="shared" si="1231"/>
        <v/>
      </c>
      <c r="G776" s="252" t="str">
        <f t="shared" si="1231"/>
        <v/>
      </c>
      <c r="H776" s="252" t="str">
        <f t="shared" si="1231"/>
        <v/>
      </c>
      <c r="I776" s="252" t="str">
        <f t="shared" si="1231"/>
        <v/>
      </c>
      <c r="J776" s="252" t="str">
        <f t="shared" si="1231"/>
        <v/>
      </c>
      <c r="K776" s="252" t="str">
        <f t="shared" si="1231"/>
        <v/>
      </c>
      <c r="L776" s="252" t="str">
        <f t="shared" si="1231"/>
        <v/>
      </c>
      <c r="M776" s="175" t="str">
        <f t="shared" si="1231"/>
        <v/>
      </c>
      <c r="N776" s="175" t="str">
        <f t="shared" si="1231"/>
        <v/>
      </c>
      <c r="O776" s="175" t="str">
        <f t="shared" si="1231"/>
        <v/>
      </c>
      <c r="P776" s="175" t="str">
        <f t="shared" si="1231"/>
        <v/>
      </c>
      <c r="Q776" s="184" t="str">
        <f>IF(BK774="","",BK774)</f>
        <v/>
      </c>
      <c r="R776" s="38" t="str">
        <f>IF(BK774="","",BK774)</f>
        <v/>
      </c>
      <c r="S776" s="343"/>
      <c r="AY776" t="str">
        <f>IF(E776="","",E776)</f>
        <v/>
      </c>
      <c r="AZ776" t="str">
        <f>IF(OR(E776=F776,COUNTIF($AY776:AY776,F776)&gt;0),"",F776)</f>
        <v/>
      </c>
      <c r="BA776" t="str">
        <f>IF(OR(F776=G776,COUNTIF($AY776:AZ776,G776)&gt;0),"",G776)</f>
        <v/>
      </c>
      <c r="BB776" t="str">
        <f>IF(OR(G776=H776,COUNTIF($AY776:BA776,H776)&gt;0),"",H776)</f>
        <v/>
      </c>
      <c r="BC776" t="str">
        <f>IF(OR(H776=I776,COUNTIF($AY776:BB776,I776)&gt;0),"",I776)</f>
        <v/>
      </c>
      <c r="BD776" t="str">
        <f>IF(OR(I776=J776,COUNTIF($AY776:BC776,J776)&gt;0),"",J776)</f>
        <v/>
      </c>
      <c r="BE776" t="str">
        <f>IF(OR(J776=K776,COUNTIF($AY776:BD776,K776)&gt;0),"",K776)</f>
        <v/>
      </c>
      <c r="BF776" t="str">
        <f>IF(OR(K776=L776,COUNTIF($AY776:BE776,L776)&gt;0),"",L776)</f>
        <v/>
      </c>
      <c r="BG776" t="str">
        <f>IF(OR(L776=M776,COUNTIF($AY776:BF776,M776)&gt;0),"",M776)</f>
        <v/>
      </c>
      <c r="BH776" t="str">
        <f>IF(OR(M776=N776,COUNTIF($AY776:BG776,N776)&gt;0),"",N776)</f>
        <v/>
      </c>
      <c r="BI776" t="str">
        <f>IF(OR(N776=O776,COUNTIF($AY776:BH776,O776)&gt;0),"",O776)</f>
        <v/>
      </c>
      <c r="BJ776" t="str">
        <f>IF(OR(O776=P776,COUNTIF($AY776:BI776,P776)&gt;0),"",P776)</f>
        <v/>
      </c>
      <c r="BK776" s="340"/>
      <c r="BL776" s="34" t="str">
        <f>IF($Q776=E776,IF(COUNTIF(E776:$P776,E776)&gt;$R775,E776,$Q776),E776)</f>
        <v/>
      </c>
      <c r="BM776" s="34" t="str">
        <f>IF($Q776=F776,IF(COUNTIF(F776:$P776,F776)&gt;$R775,F776,$Q776),F776)</f>
        <v/>
      </c>
      <c r="BN776" s="34" t="str">
        <f>IF($Q776=G776,IF(COUNTIF(G776:$P776,G776)&gt;$R775,G776,$Q776),G776)</f>
        <v/>
      </c>
      <c r="BO776" s="34" t="str">
        <f>IF($Q776=H776,IF(COUNTIF(H776:$P776,H776)&gt;$R775,H776,$Q776),H776)</f>
        <v/>
      </c>
      <c r="BP776" s="34" t="str">
        <f>IF($Q776=I776,IF(COUNTIF(I776:$P776,I776)&gt;$R775,I776,$Q776),I776)</f>
        <v/>
      </c>
      <c r="BQ776" s="34" t="str">
        <f>IF($Q776=J776,IF(COUNTIF(J776:$P776,J776)&gt;$R775,J776,$Q776),J776)</f>
        <v/>
      </c>
      <c r="BR776" s="34" t="str">
        <f>IF($Q776=K776,IF(COUNTIF(K776:$P776,K776)&gt;$R775,K776,$Q776),K776)</f>
        <v/>
      </c>
      <c r="BS776" s="34" t="str">
        <f>IF($Q776=L776,IF(COUNTIF(L776:$P776,L776)&gt;$R775,L776,$Q776),L776)</f>
        <v/>
      </c>
      <c r="BT776" s="34" t="str">
        <f>IF($Q776=M776,IF(COUNTIF(M776:$P776,M776)&gt;$R775,M776,$Q776),M776)</f>
        <v/>
      </c>
      <c r="BU776" s="34" t="str">
        <f>IF($Q776=N776,IF(COUNTIF(N776:$P776,N776)&gt;$R775,N776,$Q776),N776)</f>
        <v/>
      </c>
      <c r="BV776" s="34" t="str">
        <f>IF($Q776=O776,IF(COUNTIF(O776:$P776,O776)&gt;$R775,O776,$Q776),O776)</f>
        <v/>
      </c>
      <c r="BW776" s="34" t="str">
        <f>IF($Q776=P776,IF(COUNTIF(P776:$P776,P776)&gt;$R775,P776,$Q776),P776)</f>
        <v/>
      </c>
      <c r="BX776" t="str">
        <f>IF(BX774&gt;0,BX774,BX775)</f>
        <v/>
      </c>
    </row>
    <row r="777" spans="1:76" ht="12.75" customHeight="1" x14ac:dyDescent="0.2">
      <c r="A777" s="347">
        <v>259</v>
      </c>
      <c r="B777" s="350"/>
      <c r="C777" s="344"/>
      <c r="D777" s="176" t="s">
        <v>38</v>
      </c>
      <c r="E777" s="252"/>
      <c r="F777" s="252"/>
      <c r="G777" s="252"/>
      <c r="H777" s="252"/>
      <c r="I777" s="252"/>
      <c r="J777" s="252"/>
      <c r="K777" s="252"/>
      <c r="L777" s="252"/>
      <c r="M777" s="175"/>
      <c r="N777" s="175"/>
      <c r="O777" s="175"/>
      <c r="P777" s="175"/>
      <c r="Q777" s="183" t="str">
        <f>IF(BK777="","",BX779)</f>
        <v/>
      </c>
      <c r="R777" s="172"/>
      <c r="S777" s="341" t="str">
        <f>IF((COUNTBLANK(E777:Q777)+COUNTBLANK(E778:Q778)+COUNTBLANK(E779:Q779))/3=COUNTBLANK(E777:Q777),"","Bitte alle drei Zeilen ausfüllen")</f>
        <v/>
      </c>
      <c r="W777">
        <f t="shared" ref="W777:AH777" si="1232">IF(E777=4.5,E778,0)</f>
        <v>0</v>
      </c>
      <c r="X777">
        <f t="shared" si="1232"/>
        <v>0</v>
      </c>
      <c r="Y777">
        <f t="shared" si="1232"/>
        <v>0</v>
      </c>
      <c r="Z777">
        <f t="shared" si="1232"/>
        <v>0</v>
      </c>
      <c r="AA777">
        <f t="shared" si="1232"/>
        <v>0</v>
      </c>
      <c r="AB777">
        <f t="shared" si="1232"/>
        <v>0</v>
      </c>
      <c r="AC777">
        <f t="shared" si="1232"/>
        <v>0</v>
      </c>
      <c r="AD777">
        <f t="shared" si="1232"/>
        <v>0</v>
      </c>
      <c r="AE777">
        <f t="shared" si="1232"/>
        <v>0</v>
      </c>
      <c r="AF777">
        <f t="shared" si="1232"/>
        <v>0</v>
      </c>
      <c r="AG777">
        <f t="shared" si="1232"/>
        <v>0</v>
      </c>
      <c r="AH777">
        <f t="shared" si="1232"/>
        <v>0</v>
      </c>
      <c r="AJ777">
        <f t="shared" ref="AJ777:AU777" si="1233">IF(E777=4.5,1,0)</f>
        <v>0</v>
      </c>
      <c r="AK777">
        <f t="shared" si="1233"/>
        <v>0</v>
      </c>
      <c r="AL777">
        <f t="shared" si="1233"/>
        <v>0</v>
      </c>
      <c r="AM777">
        <f t="shared" si="1233"/>
        <v>0</v>
      </c>
      <c r="AN777">
        <f t="shared" si="1233"/>
        <v>0</v>
      </c>
      <c r="AO777">
        <f t="shared" si="1233"/>
        <v>0</v>
      </c>
      <c r="AP777">
        <f t="shared" si="1233"/>
        <v>0</v>
      </c>
      <c r="AQ777">
        <f t="shared" si="1233"/>
        <v>0</v>
      </c>
      <c r="AR777">
        <f t="shared" si="1233"/>
        <v>0</v>
      </c>
      <c r="AS777">
        <f t="shared" si="1233"/>
        <v>0</v>
      </c>
      <c r="AT777">
        <f t="shared" si="1233"/>
        <v>0</v>
      </c>
      <c r="AU777">
        <f t="shared" si="1233"/>
        <v>0</v>
      </c>
      <c r="BK777" s="340" t="str">
        <f>IF(ISNA(HLOOKUP(MAX($AY778:$BJ778),$AY778:$BJ779,2,FALSE)),"",IF(R778&gt;0,IF(COUNTIF($AY778:$BJ778,MAX($AY778:$BJ778))&gt;1,HLOOKUP(MAX($AY778:$BJ778),$AY778:$BJ779,2),HLOOKUP(MAX($AY778:$BJ778),$AY778:$BJ779,2,FALSE)),""))</f>
        <v/>
      </c>
      <c r="BL777" s="34">
        <f>IF(E779="",0,IF($Q779=E779,IF(COUNTIF(E779:$P779,E779)&gt;$R778,E777,$Q777),E777))</f>
        <v>0</v>
      </c>
      <c r="BM777" s="34">
        <f>IF(F779="",0,IF($Q779=F779,IF(COUNTIF(F779:$P779,F779)&gt;$R778,F777,$Q777),F777))</f>
        <v>0</v>
      </c>
      <c r="BN777" s="34">
        <f>IF(G779="",0,IF($Q779=G779,IF(COUNTIF(G779:$P779,G779)&gt;$R778,G777,$Q777),G777))</f>
        <v>0</v>
      </c>
      <c r="BO777" s="34">
        <f>IF(H779="",0,IF($Q779=H779,IF(COUNTIF(H779:$P779,H779)&gt;$R778,H777,$Q777),H777))</f>
        <v>0</v>
      </c>
      <c r="BP777" s="34">
        <f>IF(I779="",0,IF($Q779=I779,IF(COUNTIF(I779:$P779,I779)&gt;$R778,I777,$Q777),I777))</f>
        <v>0</v>
      </c>
      <c r="BQ777" s="34">
        <f>IF(J779="",0,IF($Q779=J779,IF(COUNTIF(J779:$P779,J779)&gt;$R778,J777,$Q777),J777))</f>
        <v>0</v>
      </c>
      <c r="BR777" s="34">
        <f>IF(K779="",0,IF($Q779=K779,IF(COUNTIF(K779:$P779,K779)&gt;$R778,K777,$Q777),K777))</f>
        <v>0</v>
      </c>
      <c r="BS777" s="34">
        <f>IF(L779="",0,IF($Q779=L779,IF(COUNTIF(L779:$P779,L779)&gt;$R778,L777,$Q777),L777))</f>
        <v>0</v>
      </c>
      <c r="BT777" s="34">
        <f>IF(M779="",0,IF($Q779=M779,IF(COUNTIF(M779:$P779,M779)&gt;$R778,M777,$Q777),M777))</f>
        <v>0</v>
      </c>
      <c r="BU777" s="34">
        <f>IF(N779="",0,IF($Q779=N779,IF(COUNTIF(N779:$P779,N779)&gt;$R778,N777,$Q777),N777))</f>
        <v>0</v>
      </c>
      <c r="BV777" s="34">
        <f>IF(O779="",0,IF($Q779=O779,IF(COUNTIF(O779:$P779,O779)&gt;$R778,O777,$Q777),O777))</f>
        <v>0</v>
      </c>
      <c r="BW777" s="34">
        <f>IF(P779="",0,IF($Q779=P779,IF(COUNTIF(P779:$P779,P779)&gt;$R778,P777,$Q777),P777))</f>
        <v>0</v>
      </c>
      <c r="BX777">
        <f>IF(P777="",IF(O777="",IF(N777="",IF(M777="",IF(L777="",IF(K777="",IF(J777="",IF(I777="",H777,I777),J777),K777),L777),M777),N777),O777),P777)</f>
        <v>0</v>
      </c>
    </row>
    <row r="778" spans="1:76" ht="12.75" customHeight="1" x14ac:dyDescent="0.2">
      <c r="A778" s="348"/>
      <c r="B778" s="351"/>
      <c r="C778" s="345"/>
      <c r="D778" s="176" t="s">
        <v>42</v>
      </c>
      <c r="E778" s="252"/>
      <c r="F778" s="252"/>
      <c r="G778" s="252"/>
      <c r="H778" s="252"/>
      <c r="I778" s="252"/>
      <c r="J778" s="252"/>
      <c r="K778" s="252"/>
      <c r="L778" s="252"/>
      <c r="M778" s="175"/>
      <c r="N778" s="175"/>
      <c r="O778" s="175"/>
      <c r="P778" s="175"/>
      <c r="Q778" s="183"/>
      <c r="R778" s="35">
        <f>IF(R777&lt;15,0,IF(R777&lt;30,1,IF(R777&lt;45,2,3)))</f>
        <v>0</v>
      </c>
      <c r="S778" s="342"/>
      <c r="AY778" t="str">
        <f t="shared" ref="AY778:BJ778" si="1234">IF(AY779="","",COUNTIF($E779:$P779,AY779))</f>
        <v/>
      </c>
      <c r="AZ778" t="str">
        <f t="shared" si="1234"/>
        <v/>
      </c>
      <c r="BA778" t="str">
        <f t="shared" si="1234"/>
        <v/>
      </c>
      <c r="BB778" t="str">
        <f t="shared" si="1234"/>
        <v/>
      </c>
      <c r="BC778" t="str">
        <f t="shared" si="1234"/>
        <v/>
      </c>
      <c r="BD778" t="str">
        <f t="shared" si="1234"/>
        <v/>
      </c>
      <c r="BE778" t="str">
        <f t="shared" si="1234"/>
        <v/>
      </c>
      <c r="BF778" t="str">
        <f t="shared" si="1234"/>
        <v/>
      </c>
      <c r="BG778" t="str">
        <f t="shared" si="1234"/>
        <v/>
      </c>
      <c r="BH778" t="str">
        <f t="shared" si="1234"/>
        <v/>
      </c>
      <c r="BI778" t="str">
        <f t="shared" si="1234"/>
        <v/>
      </c>
      <c r="BJ778" t="str">
        <f t="shared" si="1234"/>
        <v/>
      </c>
      <c r="BK778" s="340"/>
      <c r="BL778" s="34">
        <f>IF($Q779=E779,IF(COUNTIF(E779:$P779,E779)&gt;$R778,E778,$Q778),E778)</f>
        <v>0</v>
      </c>
      <c r="BM778" s="34">
        <f>IF($Q779=F779,IF(COUNTIF(F779:$P779,F779)&gt;$R778,F778,$Q778),F778)</f>
        <v>0</v>
      </c>
      <c r="BN778" s="34">
        <f>IF($Q779=G779,IF(COUNTIF(G779:$P779,G779)&gt;$R778,G778,$Q778),G778)</f>
        <v>0</v>
      </c>
      <c r="BO778" s="34">
        <f>IF($Q779=H779,IF(COUNTIF(H779:$P779,H779)&gt;$R778,H778,$Q778),H778)</f>
        <v>0</v>
      </c>
      <c r="BP778" s="34">
        <f>IF($Q779=I779,IF(COUNTIF(I779:$P779,I779)&gt;$R778,I778,$Q778),I778)</f>
        <v>0</v>
      </c>
      <c r="BQ778" s="34">
        <f>IF($Q779=J779,IF(COUNTIF(J779:$P779,J779)&gt;$R778,J778,$Q778),J778)</f>
        <v>0</v>
      </c>
      <c r="BR778" s="34">
        <f>IF($Q779=K779,IF(COUNTIF(K779:$P779,K779)&gt;$R778,K778,$Q778),K778)</f>
        <v>0</v>
      </c>
      <c r="BS778" s="34">
        <f>IF($Q779=L779,IF(COUNTIF(L779:$P779,L779)&gt;$R778,L778,$Q778),L778)</f>
        <v>0</v>
      </c>
      <c r="BT778" s="34">
        <f>IF($Q779=M779,IF(COUNTIF(M779:$P779,M779)&gt;$R778,M778,$Q778),M778)</f>
        <v>0</v>
      </c>
      <c r="BU778" s="34">
        <f>IF($Q779=N779,IF(COUNTIF(N779:$P779,N779)&gt;$R778,N778,$Q778),N778)</f>
        <v>0</v>
      </c>
      <c r="BV778" s="34">
        <f>IF($Q779=O779,IF(COUNTIF(O779:$P779,O779)&gt;$R778,O778,$Q778),O778)</f>
        <v>0</v>
      </c>
      <c r="BW778" s="34">
        <f>IF($Q779=P779,IF(COUNTIF(P779:$P779,P779)&gt;$R778,P778,$Q778),P778)</f>
        <v>0</v>
      </c>
      <c r="BX778" t="str">
        <f>IF(BX777="",IF(G777="",IF(F777="",E777,F777),G777),"")</f>
        <v/>
      </c>
    </row>
    <row r="779" spans="1:76" ht="12.75" customHeight="1" x14ac:dyDescent="0.2">
      <c r="A779" s="349"/>
      <c r="B779" s="352"/>
      <c r="C779" s="346"/>
      <c r="D779" s="177" t="s">
        <v>44</v>
      </c>
      <c r="E779" s="252" t="str">
        <f t="shared" ref="E779:P779" si="1235">IF(E777&gt;0,1,"")</f>
        <v/>
      </c>
      <c r="F779" s="252" t="str">
        <f t="shared" si="1235"/>
        <v/>
      </c>
      <c r="G779" s="252" t="str">
        <f t="shared" si="1235"/>
        <v/>
      </c>
      <c r="H779" s="252" t="str">
        <f t="shared" si="1235"/>
        <v/>
      </c>
      <c r="I779" s="252" t="str">
        <f t="shared" si="1235"/>
        <v/>
      </c>
      <c r="J779" s="252" t="str">
        <f t="shared" si="1235"/>
        <v/>
      </c>
      <c r="K779" s="252" t="str">
        <f t="shared" si="1235"/>
        <v/>
      </c>
      <c r="L779" s="252" t="str">
        <f t="shared" si="1235"/>
        <v/>
      </c>
      <c r="M779" s="175" t="str">
        <f t="shared" si="1235"/>
        <v/>
      </c>
      <c r="N779" s="175" t="str">
        <f t="shared" si="1235"/>
        <v/>
      </c>
      <c r="O779" s="175" t="str">
        <f t="shared" si="1235"/>
        <v/>
      </c>
      <c r="P779" s="175" t="str">
        <f t="shared" si="1235"/>
        <v/>
      </c>
      <c r="Q779" s="184" t="str">
        <f>IF(BK777="","",BK777)</f>
        <v/>
      </c>
      <c r="R779" s="38" t="str">
        <f>IF(BK777="","",BK777)</f>
        <v/>
      </c>
      <c r="S779" s="343"/>
      <c r="AY779" t="str">
        <f>IF(E779="","",E779)</f>
        <v/>
      </c>
      <c r="AZ779" t="str">
        <f>IF(OR(E779=F779,COUNTIF($AY779:AY779,F779)&gt;0),"",F779)</f>
        <v/>
      </c>
      <c r="BA779" t="str">
        <f>IF(OR(F779=G779,COUNTIF($AY779:AZ779,G779)&gt;0),"",G779)</f>
        <v/>
      </c>
      <c r="BB779" t="str">
        <f>IF(OR(G779=H779,COUNTIF($AY779:BA779,H779)&gt;0),"",H779)</f>
        <v/>
      </c>
      <c r="BC779" t="str">
        <f>IF(OR(H779=I779,COUNTIF($AY779:BB779,I779)&gt;0),"",I779)</f>
        <v/>
      </c>
      <c r="BD779" t="str">
        <f>IF(OR(I779=J779,COUNTIF($AY779:BC779,J779)&gt;0),"",J779)</f>
        <v/>
      </c>
      <c r="BE779" t="str">
        <f>IF(OR(J779=K779,COUNTIF($AY779:BD779,K779)&gt;0),"",K779)</f>
        <v/>
      </c>
      <c r="BF779" t="str">
        <f>IF(OR(K779=L779,COUNTIF($AY779:BE779,L779)&gt;0),"",L779)</f>
        <v/>
      </c>
      <c r="BG779" t="str">
        <f>IF(OR(L779=M779,COUNTIF($AY779:BF779,M779)&gt;0),"",M779)</f>
        <v/>
      </c>
      <c r="BH779" t="str">
        <f>IF(OR(M779=N779,COUNTIF($AY779:BG779,N779)&gt;0),"",N779)</f>
        <v/>
      </c>
      <c r="BI779" t="str">
        <f>IF(OR(N779=O779,COUNTIF($AY779:BH779,O779)&gt;0),"",O779)</f>
        <v/>
      </c>
      <c r="BJ779" t="str">
        <f>IF(OR(O779=P779,COUNTIF($AY779:BI779,P779)&gt;0),"",P779)</f>
        <v/>
      </c>
      <c r="BK779" s="340"/>
      <c r="BL779" s="34" t="str">
        <f>IF($Q779=E779,IF(COUNTIF(E779:$P779,E779)&gt;$R778,E779,$Q779),E779)</f>
        <v/>
      </c>
      <c r="BM779" s="34" t="str">
        <f>IF($Q779=F779,IF(COUNTIF(F779:$P779,F779)&gt;$R778,F779,$Q779),F779)</f>
        <v/>
      </c>
      <c r="BN779" s="34" t="str">
        <f>IF($Q779=G779,IF(COUNTIF(G779:$P779,G779)&gt;$R778,G779,$Q779),G779)</f>
        <v/>
      </c>
      <c r="BO779" s="34" t="str">
        <f>IF($Q779=H779,IF(COUNTIF(H779:$P779,H779)&gt;$R778,H779,$Q779),H779)</f>
        <v/>
      </c>
      <c r="BP779" s="34" t="str">
        <f>IF($Q779=I779,IF(COUNTIF(I779:$P779,I779)&gt;$R778,I779,$Q779),I779)</f>
        <v/>
      </c>
      <c r="BQ779" s="34" t="str">
        <f>IF($Q779=J779,IF(COUNTIF(J779:$P779,J779)&gt;$R778,J779,$Q779),J779)</f>
        <v/>
      </c>
      <c r="BR779" s="34" t="str">
        <f>IF($Q779=K779,IF(COUNTIF(K779:$P779,K779)&gt;$R778,K779,$Q779),K779)</f>
        <v/>
      </c>
      <c r="BS779" s="34" t="str">
        <f>IF($Q779=L779,IF(COUNTIF(L779:$P779,L779)&gt;$R778,L779,$Q779),L779)</f>
        <v/>
      </c>
      <c r="BT779" s="34" t="str">
        <f>IF($Q779=M779,IF(COUNTIF(M779:$P779,M779)&gt;$R778,M779,$Q779),M779)</f>
        <v/>
      </c>
      <c r="BU779" s="34" t="str">
        <f>IF($Q779=N779,IF(COUNTIF(N779:$P779,N779)&gt;$R778,N779,$Q779),N779)</f>
        <v/>
      </c>
      <c r="BV779" s="34" t="str">
        <f>IF($Q779=O779,IF(COUNTIF(O779:$P779,O779)&gt;$R778,O779,$Q779),O779)</f>
        <v/>
      </c>
      <c r="BW779" s="34" t="str">
        <f>IF($Q779=P779,IF(COUNTIF(P779:$P779,P779)&gt;$R778,P779,$Q779),P779)</f>
        <v/>
      </c>
      <c r="BX779" t="str">
        <f>IF(BX777&gt;0,BX777,BX778)</f>
        <v/>
      </c>
    </row>
    <row r="780" spans="1:76" ht="12.75" customHeight="1" x14ac:dyDescent="0.2">
      <c r="A780" s="347">
        <v>260</v>
      </c>
      <c r="B780" s="350"/>
      <c r="C780" s="344"/>
      <c r="D780" s="176" t="s">
        <v>38</v>
      </c>
      <c r="E780" s="252"/>
      <c r="F780" s="252"/>
      <c r="G780" s="252"/>
      <c r="H780" s="252"/>
      <c r="I780" s="252"/>
      <c r="J780" s="252"/>
      <c r="K780" s="252"/>
      <c r="L780" s="252"/>
      <c r="M780" s="175"/>
      <c r="N780" s="175"/>
      <c r="O780" s="175"/>
      <c r="P780" s="175"/>
      <c r="Q780" s="183" t="str">
        <f>IF(BK780="","",BX782)</f>
        <v/>
      </c>
      <c r="R780" s="172"/>
      <c r="S780" s="341" t="str">
        <f>IF((COUNTBLANK(E780:Q780)+COUNTBLANK(E781:Q781)+COUNTBLANK(E782:Q782))/3=COUNTBLANK(E780:Q780),"","Bitte alle drei Zeilen ausfüllen")</f>
        <v/>
      </c>
      <c r="W780">
        <f t="shared" ref="W780:AH780" si="1236">IF(E780=4.5,E781,0)</f>
        <v>0</v>
      </c>
      <c r="X780">
        <f t="shared" si="1236"/>
        <v>0</v>
      </c>
      <c r="Y780">
        <f t="shared" si="1236"/>
        <v>0</v>
      </c>
      <c r="Z780">
        <f t="shared" si="1236"/>
        <v>0</v>
      </c>
      <c r="AA780">
        <f t="shared" si="1236"/>
        <v>0</v>
      </c>
      <c r="AB780">
        <f t="shared" si="1236"/>
        <v>0</v>
      </c>
      <c r="AC780">
        <f t="shared" si="1236"/>
        <v>0</v>
      </c>
      <c r="AD780">
        <f t="shared" si="1236"/>
        <v>0</v>
      </c>
      <c r="AE780">
        <f t="shared" si="1236"/>
        <v>0</v>
      </c>
      <c r="AF780">
        <f t="shared" si="1236"/>
        <v>0</v>
      </c>
      <c r="AG780">
        <f t="shared" si="1236"/>
        <v>0</v>
      </c>
      <c r="AH780">
        <f t="shared" si="1236"/>
        <v>0</v>
      </c>
      <c r="AJ780">
        <f t="shared" ref="AJ780:AU780" si="1237">IF(E780=4.5,1,0)</f>
        <v>0</v>
      </c>
      <c r="AK780">
        <f t="shared" si="1237"/>
        <v>0</v>
      </c>
      <c r="AL780">
        <f t="shared" si="1237"/>
        <v>0</v>
      </c>
      <c r="AM780">
        <f t="shared" si="1237"/>
        <v>0</v>
      </c>
      <c r="AN780">
        <f t="shared" si="1237"/>
        <v>0</v>
      </c>
      <c r="AO780">
        <f t="shared" si="1237"/>
        <v>0</v>
      </c>
      <c r="AP780">
        <f t="shared" si="1237"/>
        <v>0</v>
      </c>
      <c r="AQ780">
        <f t="shared" si="1237"/>
        <v>0</v>
      </c>
      <c r="AR780">
        <f t="shared" si="1237"/>
        <v>0</v>
      </c>
      <c r="AS780">
        <f t="shared" si="1237"/>
        <v>0</v>
      </c>
      <c r="AT780">
        <f t="shared" si="1237"/>
        <v>0</v>
      </c>
      <c r="AU780">
        <f t="shared" si="1237"/>
        <v>0</v>
      </c>
      <c r="BK780" s="340" t="str">
        <f>IF(ISNA(HLOOKUP(MAX($AY781:$BJ781),$AY781:$BJ782,2,FALSE)),"",IF(R781&gt;0,IF(COUNTIF($AY781:$BJ781,MAX($AY781:$BJ781))&gt;1,HLOOKUP(MAX($AY781:$BJ781),$AY781:$BJ782,2),HLOOKUP(MAX($AY781:$BJ781),$AY781:$BJ782,2,FALSE)),""))</f>
        <v/>
      </c>
      <c r="BL780" s="34">
        <f>IF(E782="",0,IF($Q782=E782,IF(COUNTIF(E782:$P782,E782)&gt;$R781,E780,$Q780),E780))</f>
        <v>0</v>
      </c>
      <c r="BM780" s="34">
        <f>IF(F782="",0,IF($Q782=F782,IF(COUNTIF(F782:$P782,F782)&gt;$R781,F780,$Q780),F780))</f>
        <v>0</v>
      </c>
      <c r="BN780" s="34">
        <f>IF(G782="",0,IF($Q782=G782,IF(COUNTIF(G782:$P782,G782)&gt;$R781,G780,$Q780),G780))</f>
        <v>0</v>
      </c>
      <c r="BO780" s="34">
        <f>IF(H782="",0,IF($Q782=H782,IF(COUNTIF(H782:$P782,H782)&gt;$R781,H780,$Q780),H780))</f>
        <v>0</v>
      </c>
      <c r="BP780" s="34">
        <f>IF(I782="",0,IF($Q782=I782,IF(COUNTIF(I782:$P782,I782)&gt;$R781,I780,$Q780),I780))</f>
        <v>0</v>
      </c>
      <c r="BQ780" s="34">
        <f>IF(J782="",0,IF($Q782=J782,IF(COUNTIF(J782:$P782,J782)&gt;$R781,J780,$Q780),J780))</f>
        <v>0</v>
      </c>
      <c r="BR780" s="34">
        <f>IF(K782="",0,IF($Q782=K782,IF(COUNTIF(K782:$P782,K782)&gt;$R781,K780,$Q780),K780))</f>
        <v>0</v>
      </c>
      <c r="BS780" s="34">
        <f>IF(L782="",0,IF($Q782=L782,IF(COUNTIF(L782:$P782,L782)&gt;$R781,L780,$Q780),L780))</f>
        <v>0</v>
      </c>
      <c r="BT780" s="34">
        <f>IF(M782="",0,IF($Q782=M782,IF(COUNTIF(M782:$P782,M782)&gt;$R781,M780,$Q780),M780))</f>
        <v>0</v>
      </c>
      <c r="BU780" s="34">
        <f>IF(N782="",0,IF($Q782=N782,IF(COUNTIF(N782:$P782,N782)&gt;$R781,N780,$Q780),N780))</f>
        <v>0</v>
      </c>
      <c r="BV780" s="34">
        <f>IF(O782="",0,IF($Q782=O782,IF(COUNTIF(O782:$P782,O782)&gt;$R781,O780,$Q780),O780))</f>
        <v>0</v>
      </c>
      <c r="BW780" s="34">
        <f>IF(P782="",0,IF($Q782=P782,IF(COUNTIF(P782:$P782,P782)&gt;$R781,P780,$Q780),P780))</f>
        <v>0</v>
      </c>
      <c r="BX780">
        <f>IF(P780="",IF(O780="",IF(N780="",IF(M780="",IF(L780="",IF(K780="",IF(J780="",IF(I780="",H780,I780),J780),K780),L780),M780),N780),O780),P780)</f>
        <v>0</v>
      </c>
    </row>
    <row r="781" spans="1:76" ht="12.75" customHeight="1" x14ac:dyDescent="0.2">
      <c r="A781" s="348"/>
      <c r="B781" s="351"/>
      <c r="C781" s="345"/>
      <c r="D781" s="176" t="s">
        <v>42</v>
      </c>
      <c r="E781" s="252"/>
      <c r="F781" s="252"/>
      <c r="G781" s="252"/>
      <c r="H781" s="252"/>
      <c r="I781" s="252"/>
      <c r="J781" s="252"/>
      <c r="K781" s="252"/>
      <c r="L781" s="252"/>
      <c r="M781" s="175"/>
      <c r="N781" s="175"/>
      <c r="O781" s="175"/>
      <c r="P781" s="175"/>
      <c r="Q781" s="183"/>
      <c r="R781" s="35">
        <f>IF(R780&lt;15,0,IF(R780&lt;30,1,IF(R780&lt;45,2,3)))</f>
        <v>0</v>
      </c>
      <c r="S781" s="342"/>
      <c r="AY781" t="str">
        <f t="shared" ref="AY781:BJ781" si="1238">IF(AY782="","",COUNTIF($E782:$P782,AY782))</f>
        <v/>
      </c>
      <c r="AZ781" t="str">
        <f t="shared" si="1238"/>
        <v/>
      </c>
      <c r="BA781" t="str">
        <f t="shared" si="1238"/>
        <v/>
      </c>
      <c r="BB781" t="str">
        <f t="shared" si="1238"/>
        <v/>
      </c>
      <c r="BC781" t="str">
        <f t="shared" si="1238"/>
        <v/>
      </c>
      <c r="BD781" t="str">
        <f t="shared" si="1238"/>
        <v/>
      </c>
      <c r="BE781" t="str">
        <f t="shared" si="1238"/>
        <v/>
      </c>
      <c r="BF781" t="str">
        <f t="shared" si="1238"/>
        <v/>
      </c>
      <c r="BG781" t="str">
        <f t="shared" si="1238"/>
        <v/>
      </c>
      <c r="BH781" t="str">
        <f t="shared" si="1238"/>
        <v/>
      </c>
      <c r="BI781" t="str">
        <f t="shared" si="1238"/>
        <v/>
      </c>
      <c r="BJ781" t="str">
        <f t="shared" si="1238"/>
        <v/>
      </c>
      <c r="BK781" s="340"/>
      <c r="BL781" s="34">
        <f>IF($Q782=E782,IF(COUNTIF(E782:$P782,E782)&gt;$R781,E781,$Q781),E781)</f>
        <v>0</v>
      </c>
      <c r="BM781" s="34">
        <f>IF($Q782=F782,IF(COUNTIF(F782:$P782,F782)&gt;$R781,F781,$Q781),F781)</f>
        <v>0</v>
      </c>
      <c r="BN781" s="34">
        <f>IF($Q782=G782,IF(COUNTIF(G782:$P782,G782)&gt;$R781,G781,$Q781),G781)</f>
        <v>0</v>
      </c>
      <c r="BO781" s="34">
        <f>IF($Q782=H782,IF(COUNTIF(H782:$P782,H782)&gt;$R781,H781,$Q781),H781)</f>
        <v>0</v>
      </c>
      <c r="BP781" s="34">
        <f>IF($Q782=I782,IF(COUNTIF(I782:$P782,I782)&gt;$R781,I781,$Q781),I781)</f>
        <v>0</v>
      </c>
      <c r="BQ781" s="34">
        <f>IF($Q782=J782,IF(COUNTIF(J782:$P782,J782)&gt;$R781,J781,$Q781),J781)</f>
        <v>0</v>
      </c>
      <c r="BR781" s="34">
        <f>IF($Q782=K782,IF(COUNTIF(K782:$P782,K782)&gt;$R781,K781,$Q781),K781)</f>
        <v>0</v>
      </c>
      <c r="BS781" s="34">
        <f>IF($Q782=L782,IF(COUNTIF(L782:$P782,L782)&gt;$R781,L781,$Q781),L781)</f>
        <v>0</v>
      </c>
      <c r="BT781" s="34">
        <f>IF($Q782=M782,IF(COUNTIF(M782:$P782,M782)&gt;$R781,M781,$Q781),M781)</f>
        <v>0</v>
      </c>
      <c r="BU781" s="34">
        <f>IF($Q782=N782,IF(COUNTIF(N782:$P782,N782)&gt;$R781,N781,$Q781),N781)</f>
        <v>0</v>
      </c>
      <c r="BV781" s="34">
        <f>IF($Q782=O782,IF(COUNTIF(O782:$P782,O782)&gt;$R781,O781,$Q781),O781)</f>
        <v>0</v>
      </c>
      <c r="BW781" s="34">
        <f>IF($Q782=P782,IF(COUNTIF(P782:$P782,P782)&gt;$R781,P781,$Q781),P781)</f>
        <v>0</v>
      </c>
      <c r="BX781" t="str">
        <f>IF(BX780="",IF(G780="",IF(F780="",E780,F780),G780),"")</f>
        <v/>
      </c>
    </row>
    <row r="782" spans="1:76" ht="12.75" customHeight="1" x14ac:dyDescent="0.2">
      <c r="A782" s="349"/>
      <c r="B782" s="352"/>
      <c r="C782" s="346"/>
      <c r="D782" s="177" t="s">
        <v>44</v>
      </c>
      <c r="E782" s="252" t="str">
        <f t="shared" ref="E782:P782" si="1239">IF(E780&gt;0,1,"")</f>
        <v/>
      </c>
      <c r="F782" s="252" t="str">
        <f t="shared" si="1239"/>
        <v/>
      </c>
      <c r="G782" s="252" t="str">
        <f t="shared" si="1239"/>
        <v/>
      </c>
      <c r="H782" s="252" t="str">
        <f t="shared" si="1239"/>
        <v/>
      </c>
      <c r="I782" s="252" t="str">
        <f t="shared" si="1239"/>
        <v/>
      </c>
      <c r="J782" s="252" t="str">
        <f t="shared" si="1239"/>
        <v/>
      </c>
      <c r="K782" s="252" t="str">
        <f t="shared" si="1239"/>
        <v/>
      </c>
      <c r="L782" s="252" t="str">
        <f t="shared" si="1239"/>
        <v/>
      </c>
      <c r="M782" s="175" t="str">
        <f t="shared" si="1239"/>
        <v/>
      </c>
      <c r="N782" s="175" t="str">
        <f t="shared" si="1239"/>
        <v/>
      </c>
      <c r="O782" s="175" t="str">
        <f t="shared" si="1239"/>
        <v/>
      </c>
      <c r="P782" s="175" t="str">
        <f t="shared" si="1239"/>
        <v/>
      </c>
      <c r="Q782" s="184" t="str">
        <f>IF(BK780="","",BK780)</f>
        <v/>
      </c>
      <c r="R782" s="38" t="str">
        <f>IF(BK780="","",BK780)</f>
        <v/>
      </c>
      <c r="S782" s="343"/>
      <c r="AY782" t="str">
        <f>IF(E782="","",E782)</f>
        <v/>
      </c>
      <c r="AZ782" t="str">
        <f>IF(OR(E782=F782,COUNTIF($AY782:AY782,F782)&gt;0),"",F782)</f>
        <v/>
      </c>
      <c r="BA782" t="str">
        <f>IF(OR(F782=G782,COUNTIF($AY782:AZ782,G782)&gt;0),"",G782)</f>
        <v/>
      </c>
      <c r="BB782" t="str">
        <f>IF(OR(G782=H782,COUNTIF($AY782:BA782,H782)&gt;0),"",H782)</f>
        <v/>
      </c>
      <c r="BC782" t="str">
        <f>IF(OR(H782=I782,COUNTIF($AY782:BB782,I782)&gt;0),"",I782)</f>
        <v/>
      </c>
      <c r="BD782" t="str">
        <f>IF(OR(I782=J782,COUNTIF($AY782:BC782,J782)&gt;0),"",J782)</f>
        <v/>
      </c>
      <c r="BE782" t="str">
        <f>IF(OR(J782=K782,COUNTIF($AY782:BD782,K782)&gt;0),"",K782)</f>
        <v/>
      </c>
      <c r="BF782" t="str">
        <f>IF(OR(K782=L782,COUNTIF($AY782:BE782,L782)&gt;0),"",L782)</f>
        <v/>
      </c>
      <c r="BG782" t="str">
        <f>IF(OR(L782=M782,COUNTIF($AY782:BF782,M782)&gt;0),"",M782)</f>
        <v/>
      </c>
      <c r="BH782" t="str">
        <f>IF(OR(M782=N782,COUNTIF($AY782:BG782,N782)&gt;0),"",N782)</f>
        <v/>
      </c>
      <c r="BI782" t="str">
        <f>IF(OR(N782=O782,COUNTIF($AY782:BH782,O782)&gt;0),"",O782)</f>
        <v/>
      </c>
      <c r="BJ782" t="str">
        <f>IF(OR(O782=P782,COUNTIF($AY782:BI782,P782)&gt;0),"",P782)</f>
        <v/>
      </c>
      <c r="BK782" s="340"/>
      <c r="BL782" s="34" t="str">
        <f>IF($Q782=E782,IF(COUNTIF(E782:$P782,E782)&gt;$R781,E782,$Q782),E782)</f>
        <v/>
      </c>
      <c r="BM782" s="34" t="str">
        <f>IF($Q782=F782,IF(COUNTIF(F782:$P782,F782)&gt;$R781,F782,$Q782),F782)</f>
        <v/>
      </c>
      <c r="BN782" s="34" t="str">
        <f>IF($Q782=G782,IF(COUNTIF(G782:$P782,G782)&gt;$R781,G782,$Q782),G782)</f>
        <v/>
      </c>
      <c r="BO782" s="34" t="str">
        <f>IF($Q782=H782,IF(COUNTIF(H782:$P782,H782)&gt;$R781,H782,$Q782),H782)</f>
        <v/>
      </c>
      <c r="BP782" s="34" t="str">
        <f>IF($Q782=I782,IF(COUNTIF(I782:$P782,I782)&gt;$R781,I782,$Q782),I782)</f>
        <v/>
      </c>
      <c r="BQ782" s="34" t="str">
        <f>IF($Q782=J782,IF(COUNTIF(J782:$P782,J782)&gt;$R781,J782,$Q782),J782)</f>
        <v/>
      </c>
      <c r="BR782" s="34" t="str">
        <f>IF($Q782=K782,IF(COUNTIF(K782:$P782,K782)&gt;$R781,K782,$Q782),K782)</f>
        <v/>
      </c>
      <c r="BS782" s="34" t="str">
        <f>IF($Q782=L782,IF(COUNTIF(L782:$P782,L782)&gt;$R781,L782,$Q782),L782)</f>
        <v/>
      </c>
      <c r="BT782" s="34" t="str">
        <f>IF($Q782=M782,IF(COUNTIF(M782:$P782,M782)&gt;$R781,M782,$Q782),M782)</f>
        <v/>
      </c>
      <c r="BU782" s="34" t="str">
        <f>IF($Q782=N782,IF(COUNTIF(N782:$P782,N782)&gt;$R781,N782,$Q782),N782)</f>
        <v/>
      </c>
      <c r="BV782" s="34" t="str">
        <f>IF($Q782=O782,IF(COUNTIF(O782:$P782,O782)&gt;$R781,O782,$Q782),O782)</f>
        <v/>
      </c>
      <c r="BW782" s="34" t="str">
        <f>IF($Q782=P782,IF(COUNTIF(P782:$P782,P782)&gt;$R781,P782,$Q782),P782)</f>
        <v/>
      </c>
      <c r="BX782" t="str">
        <f>IF(BX780&gt;0,BX780,BX781)</f>
        <v/>
      </c>
    </row>
    <row r="783" spans="1:76" ht="12.75" customHeight="1" x14ac:dyDescent="0.2">
      <c r="A783" s="347">
        <v>261</v>
      </c>
      <c r="B783" s="350"/>
      <c r="C783" s="344"/>
      <c r="D783" s="176" t="s">
        <v>38</v>
      </c>
      <c r="E783" s="252"/>
      <c r="F783" s="252"/>
      <c r="G783" s="252"/>
      <c r="H783" s="252"/>
      <c r="I783" s="252"/>
      <c r="J783" s="252"/>
      <c r="K783" s="252"/>
      <c r="L783" s="252"/>
      <c r="M783" s="175"/>
      <c r="N783" s="175"/>
      <c r="O783" s="175"/>
      <c r="P783" s="175"/>
      <c r="Q783" s="183" t="str">
        <f>IF(BK783="","",BX785)</f>
        <v/>
      </c>
      <c r="R783" s="172"/>
      <c r="S783" s="341" t="str">
        <f>IF((COUNTBLANK(E783:Q783)+COUNTBLANK(E784:Q784)+COUNTBLANK(E785:Q785))/3=COUNTBLANK(E783:Q783),"","Bitte alle drei Zeilen ausfüllen")</f>
        <v/>
      </c>
      <c r="W783">
        <f t="shared" ref="W783:AH783" si="1240">IF(E783=4.5,E784,0)</f>
        <v>0</v>
      </c>
      <c r="X783">
        <f t="shared" si="1240"/>
        <v>0</v>
      </c>
      <c r="Y783">
        <f t="shared" si="1240"/>
        <v>0</v>
      </c>
      <c r="Z783">
        <f t="shared" si="1240"/>
        <v>0</v>
      </c>
      <c r="AA783">
        <f t="shared" si="1240"/>
        <v>0</v>
      </c>
      <c r="AB783">
        <f t="shared" si="1240"/>
        <v>0</v>
      </c>
      <c r="AC783">
        <f t="shared" si="1240"/>
        <v>0</v>
      </c>
      <c r="AD783">
        <f t="shared" si="1240"/>
        <v>0</v>
      </c>
      <c r="AE783">
        <f t="shared" si="1240"/>
        <v>0</v>
      </c>
      <c r="AF783">
        <f t="shared" si="1240"/>
        <v>0</v>
      </c>
      <c r="AG783">
        <f t="shared" si="1240"/>
        <v>0</v>
      </c>
      <c r="AH783">
        <f t="shared" si="1240"/>
        <v>0</v>
      </c>
      <c r="AJ783">
        <f t="shared" ref="AJ783:AU783" si="1241">IF(E783=4.5,1,0)</f>
        <v>0</v>
      </c>
      <c r="AK783">
        <f t="shared" si="1241"/>
        <v>0</v>
      </c>
      <c r="AL783">
        <f t="shared" si="1241"/>
        <v>0</v>
      </c>
      <c r="AM783">
        <f t="shared" si="1241"/>
        <v>0</v>
      </c>
      <c r="AN783">
        <f t="shared" si="1241"/>
        <v>0</v>
      </c>
      <c r="AO783">
        <f t="shared" si="1241"/>
        <v>0</v>
      </c>
      <c r="AP783">
        <f t="shared" si="1241"/>
        <v>0</v>
      </c>
      <c r="AQ783">
        <f t="shared" si="1241"/>
        <v>0</v>
      </c>
      <c r="AR783">
        <f t="shared" si="1241"/>
        <v>0</v>
      </c>
      <c r="AS783">
        <f t="shared" si="1241"/>
        <v>0</v>
      </c>
      <c r="AT783">
        <f t="shared" si="1241"/>
        <v>0</v>
      </c>
      <c r="AU783">
        <f t="shared" si="1241"/>
        <v>0</v>
      </c>
      <c r="BK783" s="340" t="str">
        <f>IF(ISNA(HLOOKUP(MAX($AY784:$BJ784),$AY784:$BJ785,2,FALSE)),"",IF(R784&gt;0,IF(COUNTIF($AY784:$BJ784,MAX($AY784:$BJ784))&gt;1,HLOOKUP(MAX($AY784:$BJ784),$AY784:$BJ785,2),HLOOKUP(MAX($AY784:$BJ784),$AY784:$BJ785,2,FALSE)),""))</f>
        <v/>
      </c>
      <c r="BL783" s="34">
        <f>IF(E785="",0,IF($Q785=E785,IF(COUNTIF(E785:$P785,E785)&gt;$R784,E783,$Q783),E783))</f>
        <v>0</v>
      </c>
      <c r="BM783" s="34">
        <f>IF(F785="",0,IF($Q785=F785,IF(COUNTIF(F785:$P785,F785)&gt;$R784,F783,$Q783),F783))</f>
        <v>0</v>
      </c>
      <c r="BN783" s="34">
        <f>IF(G785="",0,IF($Q785=G785,IF(COUNTIF(G785:$P785,G785)&gt;$R784,G783,$Q783),G783))</f>
        <v>0</v>
      </c>
      <c r="BO783" s="34">
        <f>IF(H785="",0,IF($Q785=H785,IF(COUNTIF(H785:$P785,H785)&gt;$R784,H783,$Q783),H783))</f>
        <v>0</v>
      </c>
      <c r="BP783" s="34">
        <f>IF(I785="",0,IF($Q785=I785,IF(COUNTIF(I785:$P785,I785)&gt;$R784,I783,$Q783),I783))</f>
        <v>0</v>
      </c>
      <c r="BQ783" s="34">
        <f>IF(J785="",0,IF($Q785=J785,IF(COUNTIF(J785:$P785,J785)&gt;$R784,J783,$Q783),J783))</f>
        <v>0</v>
      </c>
      <c r="BR783" s="34">
        <f>IF(K785="",0,IF($Q785=K785,IF(COUNTIF(K785:$P785,K785)&gt;$R784,K783,$Q783),K783))</f>
        <v>0</v>
      </c>
      <c r="BS783" s="34">
        <f>IF(L785="",0,IF($Q785=L785,IF(COUNTIF(L785:$P785,L785)&gt;$R784,L783,$Q783),L783))</f>
        <v>0</v>
      </c>
      <c r="BT783" s="34">
        <f>IF(M785="",0,IF($Q785=M785,IF(COUNTIF(M785:$P785,M785)&gt;$R784,M783,$Q783),M783))</f>
        <v>0</v>
      </c>
      <c r="BU783" s="34">
        <f>IF(N785="",0,IF($Q785=N785,IF(COUNTIF(N785:$P785,N785)&gt;$R784,N783,$Q783),N783))</f>
        <v>0</v>
      </c>
      <c r="BV783" s="34">
        <f>IF(O785="",0,IF($Q785=O785,IF(COUNTIF(O785:$P785,O785)&gt;$R784,O783,$Q783),O783))</f>
        <v>0</v>
      </c>
      <c r="BW783" s="34">
        <f>IF(P785="",0,IF($Q785=P785,IF(COUNTIF(P785:$P785,P785)&gt;$R784,P783,$Q783),P783))</f>
        <v>0</v>
      </c>
      <c r="BX783">
        <f>IF(P783="",IF(O783="",IF(N783="",IF(M783="",IF(L783="",IF(K783="",IF(J783="",IF(I783="",H783,I783),J783),K783),L783),M783),N783),O783),P783)</f>
        <v>0</v>
      </c>
    </row>
    <row r="784" spans="1:76" ht="12.75" customHeight="1" x14ac:dyDescent="0.2">
      <c r="A784" s="348"/>
      <c r="B784" s="351"/>
      <c r="C784" s="345"/>
      <c r="D784" s="176" t="s">
        <v>42</v>
      </c>
      <c r="E784" s="252"/>
      <c r="F784" s="252"/>
      <c r="G784" s="252"/>
      <c r="H784" s="252"/>
      <c r="I784" s="252"/>
      <c r="J784" s="252"/>
      <c r="K784" s="252"/>
      <c r="L784" s="252"/>
      <c r="M784" s="175"/>
      <c r="N784" s="175"/>
      <c r="O784" s="175"/>
      <c r="P784" s="175"/>
      <c r="Q784" s="183"/>
      <c r="R784" s="35">
        <f>IF(R783&lt;15,0,IF(R783&lt;30,1,IF(R783&lt;45,2,3)))</f>
        <v>0</v>
      </c>
      <c r="S784" s="342"/>
      <c r="AY784" t="str">
        <f t="shared" ref="AY784:BJ784" si="1242">IF(AY785="","",COUNTIF($E785:$P785,AY785))</f>
        <v/>
      </c>
      <c r="AZ784" t="str">
        <f t="shared" si="1242"/>
        <v/>
      </c>
      <c r="BA784" t="str">
        <f t="shared" si="1242"/>
        <v/>
      </c>
      <c r="BB784" t="str">
        <f t="shared" si="1242"/>
        <v/>
      </c>
      <c r="BC784" t="str">
        <f t="shared" si="1242"/>
        <v/>
      </c>
      <c r="BD784" t="str">
        <f t="shared" si="1242"/>
        <v/>
      </c>
      <c r="BE784" t="str">
        <f t="shared" si="1242"/>
        <v/>
      </c>
      <c r="BF784" t="str">
        <f t="shared" si="1242"/>
        <v/>
      </c>
      <c r="BG784" t="str">
        <f t="shared" si="1242"/>
        <v/>
      </c>
      <c r="BH784" t="str">
        <f t="shared" si="1242"/>
        <v/>
      </c>
      <c r="BI784" t="str">
        <f t="shared" si="1242"/>
        <v/>
      </c>
      <c r="BJ784" t="str">
        <f t="shared" si="1242"/>
        <v/>
      </c>
      <c r="BK784" s="340"/>
      <c r="BL784" s="34">
        <f>IF($Q785=E785,IF(COUNTIF(E785:$P785,E785)&gt;$R784,E784,$Q784),E784)</f>
        <v>0</v>
      </c>
      <c r="BM784" s="34">
        <f>IF($Q785=F785,IF(COUNTIF(F785:$P785,F785)&gt;$R784,F784,$Q784),F784)</f>
        <v>0</v>
      </c>
      <c r="BN784" s="34">
        <f>IF($Q785=G785,IF(COUNTIF(G785:$P785,G785)&gt;$R784,G784,$Q784),G784)</f>
        <v>0</v>
      </c>
      <c r="BO784" s="34">
        <f>IF($Q785=H785,IF(COUNTIF(H785:$P785,H785)&gt;$R784,H784,$Q784),H784)</f>
        <v>0</v>
      </c>
      <c r="BP784" s="34">
        <f>IF($Q785=I785,IF(COUNTIF(I785:$P785,I785)&gt;$R784,I784,$Q784),I784)</f>
        <v>0</v>
      </c>
      <c r="BQ784" s="34">
        <f>IF($Q785=J785,IF(COUNTIF(J785:$P785,J785)&gt;$R784,J784,$Q784),J784)</f>
        <v>0</v>
      </c>
      <c r="BR784" s="34">
        <f>IF($Q785=K785,IF(COUNTIF(K785:$P785,K785)&gt;$R784,K784,$Q784),K784)</f>
        <v>0</v>
      </c>
      <c r="BS784" s="34">
        <f>IF($Q785=L785,IF(COUNTIF(L785:$P785,L785)&gt;$R784,L784,$Q784),L784)</f>
        <v>0</v>
      </c>
      <c r="BT784" s="34">
        <f>IF($Q785=M785,IF(COUNTIF(M785:$P785,M785)&gt;$R784,M784,$Q784),M784)</f>
        <v>0</v>
      </c>
      <c r="BU784" s="34">
        <f>IF($Q785=N785,IF(COUNTIF(N785:$P785,N785)&gt;$R784,N784,$Q784),N784)</f>
        <v>0</v>
      </c>
      <c r="BV784" s="34">
        <f>IF($Q785=O785,IF(COUNTIF(O785:$P785,O785)&gt;$R784,O784,$Q784),O784)</f>
        <v>0</v>
      </c>
      <c r="BW784" s="34">
        <f>IF($Q785=P785,IF(COUNTIF(P785:$P785,P785)&gt;$R784,P784,$Q784),P784)</f>
        <v>0</v>
      </c>
      <c r="BX784" t="str">
        <f>IF(BX783="",IF(G783="",IF(F783="",E783,F783),G783),"")</f>
        <v/>
      </c>
    </row>
    <row r="785" spans="1:76" ht="12.75" customHeight="1" x14ac:dyDescent="0.2">
      <c r="A785" s="349"/>
      <c r="B785" s="352"/>
      <c r="C785" s="346"/>
      <c r="D785" s="177" t="s">
        <v>44</v>
      </c>
      <c r="E785" s="252" t="str">
        <f t="shared" ref="E785:P785" si="1243">IF(E783&gt;0,1,"")</f>
        <v/>
      </c>
      <c r="F785" s="252" t="str">
        <f t="shared" si="1243"/>
        <v/>
      </c>
      <c r="G785" s="252" t="str">
        <f t="shared" si="1243"/>
        <v/>
      </c>
      <c r="H785" s="252" t="str">
        <f t="shared" si="1243"/>
        <v/>
      </c>
      <c r="I785" s="252" t="str">
        <f t="shared" si="1243"/>
        <v/>
      </c>
      <c r="J785" s="252" t="str">
        <f t="shared" si="1243"/>
        <v/>
      </c>
      <c r="K785" s="252" t="str">
        <f t="shared" si="1243"/>
        <v/>
      </c>
      <c r="L785" s="252" t="str">
        <f t="shared" si="1243"/>
        <v/>
      </c>
      <c r="M785" s="175" t="str">
        <f t="shared" si="1243"/>
        <v/>
      </c>
      <c r="N785" s="175" t="str">
        <f t="shared" si="1243"/>
        <v/>
      </c>
      <c r="O785" s="175" t="str">
        <f t="shared" si="1243"/>
        <v/>
      </c>
      <c r="P785" s="175" t="str">
        <f t="shared" si="1243"/>
        <v/>
      </c>
      <c r="Q785" s="184" t="str">
        <f>IF(BK783="","",BK783)</f>
        <v/>
      </c>
      <c r="R785" s="38" t="str">
        <f>IF(BK783="","",BK783)</f>
        <v/>
      </c>
      <c r="S785" s="343"/>
      <c r="AY785" t="str">
        <f>IF(E785="","",E785)</f>
        <v/>
      </c>
      <c r="AZ785" t="str">
        <f>IF(OR(E785=F785,COUNTIF($AY785:AY785,F785)&gt;0),"",F785)</f>
        <v/>
      </c>
      <c r="BA785" t="str">
        <f>IF(OR(F785=G785,COUNTIF($AY785:AZ785,G785)&gt;0),"",G785)</f>
        <v/>
      </c>
      <c r="BB785" t="str">
        <f>IF(OR(G785=H785,COUNTIF($AY785:BA785,H785)&gt;0),"",H785)</f>
        <v/>
      </c>
      <c r="BC785" t="str">
        <f>IF(OR(H785=I785,COUNTIF($AY785:BB785,I785)&gt;0),"",I785)</f>
        <v/>
      </c>
      <c r="BD785" t="str">
        <f>IF(OR(I785=J785,COUNTIF($AY785:BC785,J785)&gt;0),"",J785)</f>
        <v/>
      </c>
      <c r="BE785" t="str">
        <f>IF(OR(J785=K785,COUNTIF($AY785:BD785,K785)&gt;0),"",K785)</f>
        <v/>
      </c>
      <c r="BF785" t="str">
        <f>IF(OR(K785=L785,COUNTIF($AY785:BE785,L785)&gt;0),"",L785)</f>
        <v/>
      </c>
      <c r="BG785" t="str">
        <f>IF(OR(L785=M785,COUNTIF($AY785:BF785,M785)&gt;0),"",M785)</f>
        <v/>
      </c>
      <c r="BH785" t="str">
        <f>IF(OR(M785=N785,COUNTIF($AY785:BG785,N785)&gt;0),"",N785)</f>
        <v/>
      </c>
      <c r="BI785" t="str">
        <f>IF(OR(N785=O785,COUNTIF($AY785:BH785,O785)&gt;0),"",O785)</f>
        <v/>
      </c>
      <c r="BJ785" t="str">
        <f>IF(OR(O785=P785,COUNTIF($AY785:BI785,P785)&gt;0),"",P785)</f>
        <v/>
      </c>
      <c r="BK785" s="340"/>
      <c r="BL785" s="34" t="str">
        <f>IF($Q785=E785,IF(COUNTIF(E785:$P785,E785)&gt;$R784,E785,$Q785),E785)</f>
        <v/>
      </c>
      <c r="BM785" s="34" t="str">
        <f>IF($Q785=F785,IF(COUNTIF(F785:$P785,F785)&gt;$R784,F785,$Q785),F785)</f>
        <v/>
      </c>
      <c r="BN785" s="34" t="str">
        <f>IF($Q785=G785,IF(COUNTIF(G785:$P785,G785)&gt;$R784,G785,$Q785),G785)</f>
        <v/>
      </c>
      <c r="BO785" s="34" t="str">
        <f>IF($Q785=H785,IF(COUNTIF(H785:$P785,H785)&gt;$R784,H785,$Q785),H785)</f>
        <v/>
      </c>
      <c r="BP785" s="34" t="str">
        <f>IF($Q785=I785,IF(COUNTIF(I785:$P785,I785)&gt;$R784,I785,$Q785),I785)</f>
        <v/>
      </c>
      <c r="BQ785" s="34" t="str">
        <f>IF($Q785=J785,IF(COUNTIF(J785:$P785,J785)&gt;$R784,J785,$Q785),J785)</f>
        <v/>
      </c>
      <c r="BR785" s="34" t="str">
        <f>IF($Q785=K785,IF(COUNTIF(K785:$P785,K785)&gt;$R784,K785,$Q785),K785)</f>
        <v/>
      </c>
      <c r="BS785" s="34" t="str">
        <f>IF($Q785=L785,IF(COUNTIF(L785:$P785,L785)&gt;$R784,L785,$Q785),L785)</f>
        <v/>
      </c>
      <c r="BT785" s="34" t="str">
        <f>IF($Q785=M785,IF(COUNTIF(M785:$P785,M785)&gt;$R784,M785,$Q785),M785)</f>
        <v/>
      </c>
      <c r="BU785" s="34" t="str">
        <f>IF($Q785=N785,IF(COUNTIF(N785:$P785,N785)&gt;$R784,N785,$Q785),N785)</f>
        <v/>
      </c>
      <c r="BV785" s="34" t="str">
        <f>IF($Q785=O785,IF(COUNTIF(O785:$P785,O785)&gt;$R784,O785,$Q785),O785)</f>
        <v/>
      </c>
      <c r="BW785" s="34" t="str">
        <f>IF($Q785=P785,IF(COUNTIF(P785:$P785,P785)&gt;$R784,P785,$Q785),P785)</f>
        <v/>
      </c>
      <c r="BX785" t="str">
        <f>IF(BX783&gt;0,BX783,BX784)</f>
        <v/>
      </c>
    </row>
    <row r="786" spans="1:76" ht="12.75" customHeight="1" x14ac:dyDescent="0.2">
      <c r="A786" s="347">
        <v>262</v>
      </c>
      <c r="B786" s="350"/>
      <c r="C786" s="344"/>
      <c r="D786" s="176" t="s">
        <v>38</v>
      </c>
      <c r="E786" s="252"/>
      <c r="F786" s="252"/>
      <c r="G786" s="252"/>
      <c r="H786" s="252"/>
      <c r="I786" s="252"/>
      <c r="J786" s="252"/>
      <c r="K786" s="252"/>
      <c r="L786" s="252"/>
      <c r="M786" s="175"/>
      <c r="N786" s="175"/>
      <c r="O786" s="175"/>
      <c r="P786" s="175"/>
      <c r="Q786" s="183" t="str">
        <f>IF(BK786="","",BX788)</f>
        <v/>
      </c>
      <c r="R786" s="172"/>
      <c r="S786" s="341" t="str">
        <f>IF((COUNTBLANK(E786:Q786)+COUNTBLANK(E787:Q787)+COUNTBLANK(E788:Q788))/3=COUNTBLANK(E786:Q786),"","Bitte alle drei Zeilen ausfüllen")</f>
        <v/>
      </c>
      <c r="W786">
        <f t="shared" ref="W786:AH786" si="1244">IF(E786=4.5,E787,0)</f>
        <v>0</v>
      </c>
      <c r="X786">
        <f t="shared" si="1244"/>
        <v>0</v>
      </c>
      <c r="Y786">
        <f t="shared" si="1244"/>
        <v>0</v>
      </c>
      <c r="Z786">
        <f t="shared" si="1244"/>
        <v>0</v>
      </c>
      <c r="AA786">
        <f t="shared" si="1244"/>
        <v>0</v>
      </c>
      <c r="AB786">
        <f t="shared" si="1244"/>
        <v>0</v>
      </c>
      <c r="AC786">
        <f t="shared" si="1244"/>
        <v>0</v>
      </c>
      <c r="AD786">
        <f t="shared" si="1244"/>
        <v>0</v>
      </c>
      <c r="AE786">
        <f t="shared" si="1244"/>
        <v>0</v>
      </c>
      <c r="AF786">
        <f t="shared" si="1244"/>
        <v>0</v>
      </c>
      <c r="AG786">
        <f t="shared" si="1244"/>
        <v>0</v>
      </c>
      <c r="AH786">
        <f t="shared" si="1244"/>
        <v>0</v>
      </c>
      <c r="AJ786">
        <f t="shared" ref="AJ786:AU786" si="1245">IF(E786=4.5,1,0)</f>
        <v>0</v>
      </c>
      <c r="AK786">
        <f t="shared" si="1245"/>
        <v>0</v>
      </c>
      <c r="AL786">
        <f t="shared" si="1245"/>
        <v>0</v>
      </c>
      <c r="AM786">
        <f t="shared" si="1245"/>
        <v>0</v>
      </c>
      <c r="AN786">
        <f t="shared" si="1245"/>
        <v>0</v>
      </c>
      <c r="AO786">
        <f t="shared" si="1245"/>
        <v>0</v>
      </c>
      <c r="AP786">
        <f t="shared" si="1245"/>
        <v>0</v>
      </c>
      <c r="AQ786">
        <f t="shared" si="1245"/>
        <v>0</v>
      </c>
      <c r="AR786">
        <f t="shared" si="1245"/>
        <v>0</v>
      </c>
      <c r="AS786">
        <f t="shared" si="1245"/>
        <v>0</v>
      </c>
      <c r="AT786">
        <f t="shared" si="1245"/>
        <v>0</v>
      </c>
      <c r="AU786">
        <f t="shared" si="1245"/>
        <v>0</v>
      </c>
      <c r="BK786" s="340" t="str">
        <f>IF(ISNA(HLOOKUP(MAX($AY787:$BJ787),$AY787:$BJ788,2,FALSE)),"",IF(R787&gt;0,IF(COUNTIF($AY787:$BJ787,MAX($AY787:$BJ787))&gt;1,HLOOKUP(MAX($AY787:$BJ787),$AY787:$BJ788,2),HLOOKUP(MAX($AY787:$BJ787),$AY787:$BJ788,2,FALSE)),""))</f>
        <v/>
      </c>
      <c r="BL786" s="34">
        <f>IF(E788="",0,IF($Q788=E788,IF(COUNTIF(E788:$P788,E788)&gt;$R787,E786,$Q786),E786))</f>
        <v>0</v>
      </c>
      <c r="BM786" s="34">
        <f>IF(F788="",0,IF($Q788=F788,IF(COUNTIF(F788:$P788,F788)&gt;$R787,F786,$Q786),F786))</f>
        <v>0</v>
      </c>
      <c r="BN786" s="34">
        <f>IF(G788="",0,IF($Q788=G788,IF(COUNTIF(G788:$P788,G788)&gt;$R787,G786,$Q786),G786))</f>
        <v>0</v>
      </c>
      <c r="BO786" s="34">
        <f>IF(H788="",0,IF($Q788=H788,IF(COUNTIF(H788:$P788,H788)&gt;$R787,H786,$Q786),H786))</f>
        <v>0</v>
      </c>
      <c r="BP786" s="34">
        <f>IF(I788="",0,IF($Q788=I788,IF(COUNTIF(I788:$P788,I788)&gt;$R787,I786,$Q786),I786))</f>
        <v>0</v>
      </c>
      <c r="BQ786" s="34">
        <f>IF(J788="",0,IF($Q788=J788,IF(COUNTIF(J788:$P788,J788)&gt;$R787,J786,$Q786),J786))</f>
        <v>0</v>
      </c>
      <c r="BR786" s="34">
        <f>IF(K788="",0,IF($Q788=K788,IF(COUNTIF(K788:$P788,K788)&gt;$R787,K786,$Q786),K786))</f>
        <v>0</v>
      </c>
      <c r="BS786" s="34">
        <f>IF(L788="",0,IF($Q788=L788,IF(COUNTIF(L788:$P788,L788)&gt;$R787,L786,$Q786),L786))</f>
        <v>0</v>
      </c>
      <c r="BT786" s="34">
        <f>IF(M788="",0,IF($Q788=M788,IF(COUNTIF(M788:$P788,M788)&gt;$R787,M786,$Q786),M786))</f>
        <v>0</v>
      </c>
      <c r="BU786" s="34">
        <f>IF(N788="",0,IF($Q788=N788,IF(COUNTIF(N788:$P788,N788)&gt;$R787,N786,$Q786),N786))</f>
        <v>0</v>
      </c>
      <c r="BV786" s="34">
        <f>IF(O788="",0,IF($Q788=O788,IF(COUNTIF(O788:$P788,O788)&gt;$R787,O786,$Q786),O786))</f>
        <v>0</v>
      </c>
      <c r="BW786" s="34">
        <f>IF(P788="",0,IF($Q788=P788,IF(COUNTIF(P788:$P788,P788)&gt;$R787,P786,$Q786),P786))</f>
        <v>0</v>
      </c>
      <c r="BX786">
        <f>IF(P786="",IF(O786="",IF(N786="",IF(M786="",IF(L786="",IF(K786="",IF(J786="",IF(I786="",H786,I786),J786),K786),L786),M786),N786),O786),P786)</f>
        <v>0</v>
      </c>
    </row>
    <row r="787" spans="1:76" ht="12.75" customHeight="1" x14ac:dyDescent="0.2">
      <c r="A787" s="348"/>
      <c r="B787" s="351"/>
      <c r="C787" s="345"/>
      <c r="D787" s="176" t="s">
        <v>42</v>
      </c>
      <c r="E787" s="252"/>
      <c r="F787" s="252"/>
      <c r="G787" s="252"/>
      <c r="H787" s="252"/>
      <c r="I787" s="252"/>
      <c r="J787" s="252"/>
      <c r="K787" s="252"/>
      <c r="L787" s="252"/>
      <c r="M787" s="175"/>
      <c r="N787" s="175"/>
      <c r="O787" s="175"/>
      <c r="P787" s="175"/>
      <c r="Q787" s="183"/>
      <c r="R787" s="35">
        <f>IF(R786&lt;15,0,IF(R786&lt;30,1,IF(R786&lt;45,2,3)))</f>
        <v>0</v>
      </c>
      <c r="S787" s="342"/>
      <c r="AY787" t="str">
        <f t="shared" ref="AY787:BJ787" si="1246">IF(AY788="","",COUNTIF($E788:$P788,AY788))</f>
        <v/>
      </c>
      <c r="AZ787" t="str">
        <f t="shared" si="1246"/>
        <v/>
      </c>
      <c r="BA787" t="str">
        <f t="shared" si="1246"/>
        <v/>
      </c>
      <c r="BB787" t="str">
        <f t="shared" si="1246"/>
        <v/>
      </c>
      <c r="BC787" t="str">
        <f t="shared" si="1246"/>
        <v/>
      </c>
      <c r="BD787" t="str">
        <f t="shared" si="1246"/>
        <v/>
      </c>
      <c r="BE787" t="str">
        <f t="shared" si="1246"/>
        <v/>
      </c>
      <c r="BF787" t="str">
        <f t="shared" si="1246"/>
        <v/>
      </c>
      <c r="BG787" t="str">
        <f t="shared" si="1246"/>
        <v/>
      </c>
      <c r="BH787" t="str">
        <f t="shared" si="1246"/>
        <v/>
      </c>
      <c r="BI787" t="str">
        <f t="shared" si="1246"/>
        <v/>
      </c>
      <c r="BJ787" t="str">
        <f t="shared" si="1246"/>
        <v/>
      </c>
      <c r="BK787" s="340"/>
      <c r="BL787" s="34">
        <f>IF($Q788=E788,IF(COUNTIF(E788:$P788,E788)&gt;$R787,E787,$Q787),E787)</f>
        <v>0</v>
      </c>
      <c r="BM787" s="34">
        <f>IF($Q788=F788,IF(COUNTIF(F788:$P788,F788)&gt;$R787,F787,$Q787),F787)</f>
        <v>0</v>
      </c>
      <c r="BN787" s="34">
        <f>IF($Q788=G788,IF(COUNTIF(G788:$P788,G788)&gt;$R787,G787,$Q787),G787)</f>
        <v>0</v>
      </c>
      <c r="BO787" s="34">
        <f>IF($Q788=H788,IF(COUNTIF(H788:$P788,H788)&gt;$R787,H787,$Q787),H787)</f>
        <v>0</v>
      </c>
      <c r="BP787" s="34">
        <f>IF($Q788=I788,IF(COUNTIF(I788:$P788,I788)&gt;$R787,I787,$Q787),I787)</f>
        <v>0</v>
      </c>
      <c r="BQ787" s="34">
        <f>IF($Q788=J788,IF(COUNTIF(J788:$P788,J788)&gt;$R787,J787,$Q787),J787)</f>
        <v>0</v>
      </c>
      <c r="BR787" s="34">
        <f>IF($Q788=K788,IF(COUNTIF(K788:$P788,K788)&gt;$R787,K787,$Q787),K787)</f>
        <v>0</v>
      </c>
      <c r="BS787" s="34">
        <f>IF($Q788=L788,IF(COUNTIF(L788:$P788,L788)&gt;$R787,L787,$Q787),L787)</f>
        <v>0</v>
      </c>
      <c r="BT787" s="34">
        <f>IF($Q788=M788,IF(COUNTIF(M788:$P788,M788)&gt;$R787,M787,$Q787),M787)</f>
        <v>0</v>
      </c>
      <c r="BU787" s="34">
        <f>IF($Q788=N788,IF(COUNTIF(N788:$P788,N788)&gt;$R787,N787,$Q787),N787)</f>
        <v>0</v>
      </c>
      <c r="BV787" s="34">
        <f>IF($Q788=O788,IF(COUNTIF(O788:$P788,O788)&gt;$R787,O787,$Q787),O787)</f>
        <v>0</v>
      </c>
      <c r="BW787" s="34">
        <f>IF($Q788=P788,IF(COUNTIF(P788:$P788,P788)&gt;$R787,P787,$Q787),P787)</f>
        <v>0</v>
      </c>
      <c r="BX787" t="str">
        <f>IF(BX786="",IF(G786="",IF(F786="",E786,F786),G786),"")</f>
        <v/>
      </c>
    </row>
    <row r="788" spans="1:76" ht="12.75" customHeight="1" x14ac:dyDescent="0.2">
      <c r="A788" s="349"/>
      <c r="B788" s="352"/>
      <c r="C788" s="346"/>
      <c r="D788" s="177" t="s">
        <v>44</v>
      </c>
      <c r="E788" s="252" t="str">
        <f t="shared" ref="E788:P788" si="1247">IF(E786&gt;0,1,"")</f>
        <v/>
      </c>
      <c r="F788" s="252" t="str">
        <f t="shared" si="1247"/>
        <v/>
      </c>
      <c r="G788" s="252" t="str">
        <f t="shared" si="1247"/>
        <v/>
      </c>
      <c r="H788" s="252" t="str">
        <f t="shared" si="1247"/>
        <v/>
      </c>
      <c r="I788" s="252" t="str">
        <f t="shared" si="1247"/>
        <v/>
      </c>
      <c r="J788" s="252" t="str">
        <f t="shared" si="1247"/>
        <v/>
      </c>
      <c r="K788" s="252" t="str">
        <f t="shared" si="1247"/>
        <v/>
      </c>
      <c r="L788" s="252" t="str">
        <f t="shared" si="1247"/>
        <v/>
      </c>
      <c r="M788" s="175" t="str">
        <f t="shared" si="1247"/>
        <v/>
      </c>
      <c r="N788" s="175" t="str">
        <f t="shared" si="1247"/>
        <v/>
      </c>
      <c r="O788" s="175" t="str">
        <f t="shared" si="1247"/>
        <v/>
      </c>
      <c r="P788" s="175" t="str">
        <f t="shared" si="1247"/>
        <v/>
      </c>
      <c r="Q788" s="184" t="str">
        <f>IF(BK786="","",BK786)</f>
        <v/>
      </c>
      <c r="R788" s="38" t="str">
        <f>IF(BK786="","",BK786)</f>
        <v/>
      </c>
      <c r="S788" s="343"/>
      <c r="AY788" t="str">
        <f>IF(E788="","",E788)</f>
        <v/>
      </c>
      <c r="AZ788" t="str">
        <f>IF(OR(E788=F788,COUNTIF($AY788:AY788,F788)&gt;0),"",F788)</f>
        <v/>
      </c>
      <c r="BA788" t="str">
        <f>IF(OR(F788=G788,COUNTIF($AY788:AZ788,G788)&gt;0),"",G788)</f>
        <v/>
      </c>
      <c r="BB788" t="str">
        <f>IF(OR(G788=H788,COUNTIF($AY788:BA788,H788)&gt;0),"",H788)</f>
        <v/>
      </c>
      <c r="BC788" t="str">
        <f>IF(OR(H788=I788,COUNTIF($AY788:BB788,I788)&gt;0),"",I788)</f>
        <v/>
      </c>
      <c r="BD788" t="str">
        <f>IF(OR(I788=J788,COUNTIF($AY788:BC788,J788)&gt;0),"",J788)</f>
        <v/>
      </c>
      <c r="BE788" t="str">
        <f>IF(OR(J788=K788,COUNTIF($AY788:BD788,K788)&gt;0),"",K788)</f>
        <v/>
      </c>
      <c r="BF788" t="str">
        <f>IF(OR(K788=L788,COUNTIF($AY788:BE788,L788)&gt;0),"",L788)</f>
        <v/>
      </c>
      <c r="BG788" t="str">
        <f>IF(OR(L788=M788,COUNTIF($AY788:BF788,M788)&gt;0),"",M788)</f>
        <v/>
      </c>
      <c r="BH788" t="str">
        <f>IF(OR(M788=N788,COUNTIF($AY788:BG788,N788)&gt;0),"",N788)</f>
        <v/>
      </c>
      <c r="BI788" t="str">
        <f>IF(OR(N788=O788,COUNTIF($AY788:BH788,O788)&gt;0),"",O788)</f>
        <v/>
      </c>
      <c r="BJ788" t="str">
        <f>IF(OR(O788=P788,COUNTIF($AY788:BI788,P788)&gt;0),"",P788)</f>
        <v/>
      </c>
      <c r="BK788" s="340"/>
      <c r="BL788" s="34" t="str">
        <f>IF($Q788=E788,IF(COUNTIF(E788:$P788,E788)&gt;$R787,E788,$Q788),E788)</f>
        <v/>
      </c>
      <c r="BM788" s="34" t="str">
        <f>IF($Q788=F788,IF(COUNTIF(F788:$P788,F788)&gt;$R787,F788,$Q788),F788)</f>
        <v/>
      </c>
      <c r="BN788" s="34" t="str">
        <f>IF($Q788=G788,IF(COUNTIF(G788:$P788,G788)&gt;$R787,G788,$Q788),G788)</f>
        <v/>
      </c>
      <c r="BO788" s="34" t="str">
        <f>IF($Q788=H788,IF(COUNTIF(H788:$P788,H788)&gt;$R787,H788,$Q788),H788)</f>
        <v/>
      </c>
      <c r="BP788" s="34" t="str">
        <f>IF($Q788=I788,IF(COUNTIF(I788:$P788,I788)&gt;$R787,I788,$Q788),I788)</f>
        <v/>
      </c>
      <c r="BQ788" s="34" t="str">
        <f>IF($Q788=J788,IF(COUNTIF(J788:$P788,J788)&gt;$R787,J788,$Q788),J788)</f>
        <v/>
      </c>
      <c r="BR788" s="34" t="str">
        <f>IF($Q788=K788,IF(COUNTIF(K788:$P788,K788)&gt;$R787,K788,$Q788),K788)</f>
        <v/>
      </c>
      <c r="BS788" s="34" t="str">
        <f>IF($Q788=L788,IF(COUNTIF(L788:$P788,L788)&gt;$R787,L788,$Q788),L788)</f>
        <v/>
      </c>
      <c r="BT788" s="34" t="str">
        <f>IF($Q788=M788,IF(COUNTIF(M788:$P788,M788)&gt;$R787,M788,$Q788),M788)</f>
        <v/>
      </c>
      <c r="BU788" s="34" t="str">
        <f>IF($Q788=N788,IF(COUNTIF(N788:$P788,N788)&gt;$R787,N788,$Q788),N788)</f>
        <v/>
      </c>
      <c r="BV788" s="34" t="str">
        <f>IF($Q788=O788,IF(COUNTIF(O788:$P788,O788)&gt;$R787,O788,$Q788),O788)</f>
        <v/>
      </c>
      <c r="BW788" s="34" t="str">
        <f>IF($Q788=P788,IF(COUNTIF(P788:$P788,P788)&gt;$R787,P788,$Q788),P788)</f>
        <v/>
      </c>
      <c r="BX788" t="str">
        <f>IF(BX786&gt;0,BX786,BX787)</f>
        <v/>
      </c>
    </row>
    <row r="789" spans="1:76" ht="12.75" customHeight="1" x14ac:dyDescent="0.2">
      <c r="A789" s="347">
        <v>263</v>
      </c>
      <c r="B789" s="350"/>
      <c r="C789" s="344"/>
      <c r="D789" s="176" t="s">
        <v>38</v>
      </c>
      <c r="E789" s="252"/>
      <c r="F789" s="252"/>
      <c r="G789" s="252"/>
      <c r="H789" s="252"/>
      <c r="I789" s="252"/>
      <c r="J789" s="252"/>
      <c r="K789" s="252"/>
      <c r="L789" s="252"/>
      <c r="M789" s="175"/>
      <c r="N789" s="175"/>
      <c r="O789" s="175"/>
      <c r="P789" s="175"/>
      <c r="Q789" s="183" t="str">
        <f>IF(BK789="","",BX791)</f>
        <v/>
      </c>
      <c r="R789" s="172"/>
      <c r="S789" s="341" t="str">
        <f>IF((COUNTBLANK(E789:Q789)+COUNTBLANK(E790:Q790)+COUNTBLANK(E791:Q791))/3=COUNTBLANK(E789:Q789),"","Bitte alle drei Zeilen ausfüllen")</f>
        <v/>
      </c>
      <c r="W789">
        <f t="shared" ref="W789:AH789" si="1248">IF(E789=4.5,E790,0)</f>
        <v>0</v>
      </c>
      <c r="X789">
        <f t="shared" si="1248"/>
        <v>0</v>
      </c>
      <c r="Y789">
        <f t="shared" si="1248"/>
        <v>0</v>
      </c>
      <c r="Z789">
        <f t="shared" si="1248"/>
        <v>0</v>
      </c>
      <c r="AA789">
        <f t="shared" si="1248"/>
        <v>0</v>
      </c>
      <c r="AB789">
        <f t="shared" si="1248"/>
        <v>0</v>
      </c>
      <c r="AC789">
        <f t="shared" si="1248"/>
        <v>0</v>
      </c>
      <c r="AD789">
        <f t="shared" si="1248"/>
        <v>0</v>
      </c>
      <c r="AE789">
        <f t="shared" si="1248"/>
        <v>0</v>
      </c>
      <c r="AF789">
        <f t="shared" si="1248"/>
        <v>0</v>
      </c>
      <c r="AG789">
        <f t="shared" si="1248"/>
        <v>0</v>
      </c>
      <c r="AH789">
        <f t="shared" si="1248"/>
        <v>0</v>
      </c>
      <c r="AJ789">
        <f t="shared" ref="AJ789:AU789" si="1249">IF(E789=4.5,1,0)</f>
        <v>0</v>
      </c>
      <c r="AK789">
        <f t="shared" si="1249"/>
        <v>0</v>
      </c>
      <c r="AL789">
        <f t="shared" si="1249"/>
        <v>0</v>
      </c>
      <c r="AM789">
        <f t="shared" si="1249"/>
        <v>0</v>
      </c>
      <c r="AN789">
        <f t="shared" si="1249"/>
        <v>0</v>
      </c>
      <c r="AO789">
        <f t="shared" si="1249"/>
        <v>0</v>
      </c>
      <c r="AP789">
        <f t="shared" si="1249"/>
        <v>0</v>
      </c>
      <c r="AQ789">
        <f t="shared" si="1249"/>
        <v>0</v>
      </c>
      <c r="AR789">
        <f t="shared" si="1249"/>
        <v>0</v>
      </c>
      <c r="AS789">
        <f t="shared" si="1249"/>
        <v>0</v>
      </c>
      <c r="AT789">
        <f t="shared" si="1249"/>
        <v>0</v>
      </c>
      <c r="AU789">
        <f t="shared" si="1249"/>
        <v>0</v>
      </c>
      <c r="BK789" s="340" t="str">
        <f>IF(ISNA(HLOOKUP(MAX($AY790:$BJ790),$AY790:$BJ791,2,FALSE)),"",IF(R790&gt;0,IF(COUNTIF($AY790:$BJ790,MAX($AY790:$BJ790))&gt;1,HLOOKUP(MAX($AY790:$BJ790),$AY790:$BJ791,2),HLOOKUP(MAX($AY790:$BJ790),$AY790:$BJ791,2,FALSE)),""))</f>
        <v/>
      </c>
      <c r="BL789" s="34">
        <f>IF(E791="",0,IF($Q791=E791,IF(COUNTIF(E791:$P791,E791)&gt;$R790,E789,$Q789),E789))</f>
        <v>0</v>
      </c>
      <c r="BM789" s="34">
        <f>IF(F791="",0,IF($Q791=F791,IF(COUNTIF(F791:$P791,F791)&gt;$R790,F789,$Q789),F789))</f>
        <v>0</v>
      </c>
      <c r="BN789" s="34">
        <f>IF(G791="",0,IF($Q791=G791,IF(COUNTIF(G791:$P791,G791)&gt;$R790,G789,$Q789),G789))</f>
        <v>0</v>
      </c>
      <c r="BO789" s="34">
        <f>IF(H791="",0,IF($Q791=H791,IF(COUNTIF(H791:$P791,H791)&gt;$R790,H789,$Q789),H789))</f>
        <v>0</v>
      </c>
      <c r="BP789" s="34">
        <f>IF(I791="",0,IF($Q791=I791,IF(COUNTIF(I791:$P791,I791)&gt;$R790,I789,$Q789),I789))</f>
        <v>0</v>
      </c>
      <c r="BQ789" s="34">
        <f>IF(J791="",0,IF($Q791=J791,IF(COUNTIF(J791:$P791,J791)&gt;$R790,J789,$Q789),J789))</f>
        <v>0</v>
      </c>
      <c r="BR789" s="34">
        <f>IF(K791="",0,IF($Q791=K791,IF(COUNTIF(K791:$P791,K791)&gt;$R790,K789,$Q789),K789))</f>
        <v>0</v>
      </c>
      <c r="BS789" s="34">
        <f>IF(L791="",0,IF($Q791=L791,IF(COUNTIF(L791:$P791,L791)&gt;$R790,L789,$Q789),L789))</f>
        <v>0</v>
      </c>
      <c r="BT789" s="34">
        <f>IF(M791="",0,IF($Q791=M791,IF(COUNTIF(M791:$P791,M791)&gt;$R790,M789,$Q789),M789))</f>
        <v>0</v>
      </c>
      <c r="BU789" s="34">
        <f>IF(N791="",0,IF($Q791=N791,IF(COUNTIF(N791:$P791,N791)&gt;$R790,N789,$Q789),N789))</f>
        <v>0</v>
      </c>
      <c r="BV789" s="34">
        <f>IF(O791="",0,IF($Q791=O791,IF(COUNTIF(O791:$P791,O791)&gt;$R790,O789,$Q789),O789))</f>
        <v>0</v>
      </c>
      <c r="BW789" s="34">
        <f>IF(P791="",0,IF($Q791=P791,IF(COUNTIF(P791:$P791,P791)&gt;$R790,P789,$Q789),P789))</f>
        <v>0</v>
      </c>
      <c r="BX789">
        <f>IF(P789="",IF(O789="",IF(N789="",IF(M789="",IF(L789="",IF(K789="",IF(J789="",IF(I789="",H789,I789),J789),K789),L789),M789),N789),O789),P789)</f>
        <v>0</v>
      </c>
    </row>
    <row r="790" spans="1:76" ht="12.75" customHeight="1" x14ac:dyDescent="0.2">
      <c r="A790" s="348"/>
      <c r="B790" s="351"/>
      <c r="C790" s="345"/>
      <c r="D790" s="176" t="s">
        <v>42</v>
      </c>
      <c r="E790" s="252"/>
      <c r="F790" s="252"/>
      <c r="G790" s="252"/>
      <c r="H790" s="252"/>
      <c r="I790" s="252"/>
      <c r="J790" s="252"/>
      <c r="K790" s="252"/>
      <c r="L790" s="252"/>
      <c r="M790" s="175"/>
      <c r="N790" s="175"/>
      <c r="O790" s="175"/>
      <c r="P790" s="175"/>
      <c r="Q790" s="183"/>
      <c r="R790" s="35">
        <f>IF(R789&lt;15,0,IF(R789&lt;30,1,IF(R789&lt;45,2,3)))</f>
        <v>0</v>
      </c>
      <c r="S790" s="342"/>
      <c r="AY790" t="str">
        <f t="shared" ref="AY790:BJ790" si="1250">IF(AY791="","",COUNTIF($E791:$P791,AY791))</f>
        <v/>
      </c>
      <c r="AZ790" t="str">
        <f t="shared" si="1250"/>
        <v/>
      </c>
      <c r="BA790" t="str">
        <f t="shared" si="1250"/>
        <v/>
      </c>
      <c r="BB790" t="str">
        <f t="shared" si="1250"/>
        <v/>
      </c>
      <c r="BC790" t="str">
        <f t="shared" si="1250"/>
        <v/>
      </c>
      <c r="BD790" t="str">
        <f t="shared" si="1250"/>
        <v/>
      </c>
      <c r="BE790" t="str">
        <f t="shared" si="1250"/>
        <v/>
      </c>
      <c r="BF790" t="str">
        <f t="shared" si="1250"/>
        <v/>
      </c>
      <c r="BG790" t="str">
        <f t="shared" si="1250"/>
        <v/>
      </c>
      <c r="BH790" t="str">
        <f t="shared" si="1250"/>
        <v/>
      </c>
      <c r="BI790" t="str">
        <f t="shared" si="1250"/>
        <v/>
      </c>
      <c r="BJ790" t="str">
        <f t="shared" si="1250"/>
        <v/>
      </c>
      <c r="BK790" s="340"/>
      <c r="BL790" s="34">
        <f>IF($Q791=E791,IF(COUNTIF(E791:$P791,E791)&gt;$R790,E790,$Q790),E790)</f>
        <v>0</v>
      </c>
      <c r="BM790" s="34">
        <f>IF($Q791=F791,IF(COUNTIF(F791:$P791,F791)&gt;$R790,F790,$Q790),F790)</f>
        <v>0</v>
      </c>
      <c r="BN790" s="34">
        <f>IF($Q791=G791,IF(COUNTIF(G791:$P791,G791)&gt;$R790,G790,$Q790),G790)</f>
        <v>0</v>
      </c>
      <c r="BO790" s="34">
        <f>IF($Q791=H791,IF(COUNTIF(H791:$P791,H791)&gt;$R790,H790,$Q790),H790)</f>
        <v>0</v>
      </c>
      <c r="BP790" s="34">
        <f>IF($Q791=I791,IF(COUNTIF(I791:$P791,I791)&gt;$R790,I790,$Q790),I790)</f>
        <v>0</v>
      </c>
      <c r="BQ790" s="34">
        <f>IF($Q791=J791,IF(COUNTIF(J791:$P791,J791)&gt;$R790,J790,$Q790),J790)</f>
        <v>0</v>
      </c>
      <c r="BR790" s="34">
        <f>IF($Q791=K791,IF(COUNTIF(K791:$P791,K791)&gt;$R790,K790,$Q790),K790)</f>
        <v>0</v>
      </c>
      <c r="BS790" s="34">
        <f>IF($Q791=L791,IF(COUNTIF(L791:$P791,L791)&gt;$R790,L790,$Q790),L790)</f>
        <v>0</v>
      </c>
      <c r="BT790" s="34">
        <f>IF($Q791=M791,IF(COUNTIF(M791:$P791,M791)&gt;$R790,M790,$Q790),M790)</f>
        <v>0</v>
      </c>
      <c r="BU790" s="34">
        <f>IF($Q791=N791,IF(COUNTIF(N791:$P791,N791)&gt;$R790,N790,$Q790),N790)</f>
        <v>0</v>
      </c>
      <c r="BV790" s="34">
        <f>IF($Q791=O791,IF(COUNTIF(O791:$P791,O791)&gt;$R790,O790,$Q790),O790)</f>
        <v>0</v>
      </c>
      <c r="BW790" s="34">
        <f>IF($Q791=P791,IF(COUNTIF(P791:$P791,P791)&gt;$R790,P790,$Q790),P790)</f>
        <v>0</v>
      </c>
      <c r="BX790" t="str">
        <f>IF(BX789="",IF(G789="",IF(F789="",E789,F789),G789),"")</f>
        <v/>
      </c>
    </row>
    <row r="791" spans="1:76" ht="12.75" customHeight="1" x14ac:dyDescent="0.2">
      <c r="A791" s="349"/>
      <c r="B791" s="352"/>
      <c r="C791" s="346"/>
      <c r="D791" s="177" t="s">
        <v>44</v>
      </c>
      <c r="E791" s="252" t="str">
        <f t="shared" ref="E791:P791" si="1251">IF(E789&gt;0,1,"")</f>
        <v/>
      </c>
      <c r="F791" s="252" t="str">
        <f t="shared" si="1251"/>
        <v/>
      </c>
      <c r="G791" s="252" t="str">
        <f t="shared" si="1251"/>
        <v/>
      </c>
      <c r="H791" s="252" t="str">
        <f t="shared" si="1251"/>
        <v/>
      </c>
      <c r="I791" s="252" t="str">
        <f t="shared" si="1251"/>
        <v/>
      </c>
      <c r="J791" s="252" t="str">
        <f t="shared" si="1251"/>
        <v/>
      </c>
      <c r="K791" s="252" t="str">
        <f t="shared" si="1251"/>
        <v/>
      </c>
      <c r="L791" s="252" t="str">
        <f t="shared" si="1251"/>
        <v/>
      </c>
      <c r="M791" s="175" t="str">
        <f t="shared" si="1251"/>
        <v/>
      </c>
      <c r="N791" s="175" t="str">
        <f t="shared" si="1251"/>
        <v/>
      </c>
      <c r="O791" s="175" t="str">
        <f t="shared" si="1251"/>
        <v/>
      </c>
      <c r="P791" s="175" t="str">
        <f t="shared" si="1251"/>
        <v/>
      </c>
      <c r="Q791" s="184" t="str">
        <f>IF(BK789="","",BK789)</f>
        <v/>
      </c>
      <c r="R791" s="38" t="str">
        <f>IF(BK789="","",BK789)</f>
        <v/>
      </c>
      <c r="S791" s="343"/>
      <c r="AY791" t="str">
        <f>IF(E791="","",E791)</f>
        <v/>
      </c>
      <c r="AZ791" t="str">
        <f>IF(OR(E791=F791,COUNTIF($AY791:AY791,F791)&gt;0),"",F791)</f>
        <v/>
      </c>
      <c r="BA791" t="str">
        <f>IF(OR(F791=G791,COUNTIF($AY791:AZ791,G791)&gt;0),"",G791)</f>
        <v/>
      </c>
      <c r="BB791" t="str">
        <f>IF(OR(G791=H791,COUNTIF($AY791:BA791,H791)&gt;0),"",H791)</f>
        <v/>
      </c>
      <c r="BC791" t="str">
        <f>IF(OR(H791=I791,COUNTIF($AY791:BB791,I791)&gt;0),"",I791)</f>
        <v/>
      </c>
      <c r="BD791" t="str">
        <f>IF(OR(I791=J791,COUNTIF($AY791:BC791,J791)&gt;0),"",J791)</f>
        <v/>
      </c>
      <c r="BE791" t="str">
        <f>IF(OR(J791=K791,COUNTIF($AY791:BD791,K791)&gt;0),"",K791)</f>
        <v/>
      </c>
      <c r="BF791" t="str">
        <f>IF(OR(K791=L791,COUNTIF($AY791:BE791,L791)&gt;0),"",L791)</f>
        <v/>
      </c>
      <c r="BG791" t="str">
        <f>IF(OR(L791=M791,COUNTIF($AY791:BF791,M791)&gt;0),"",M791)</f>
        <v/>
      </c>
      <c r="BH791" t="str">
        <f>IF(OR(M791=N791,COUNTIF($AY791:BG791,N791)&gt;0),"",N791)</f>
        <v/>
      </c>
      <c r="BI791" t="str">
        <f>IF(OR(N791=O791,COUNTIF($AY791:BH791,O791)&gt;0),"",O791)</f>
        <v/>
      </c>
      <c r="BJ791" t="str">
        <f>IF(OR(O791=P791,COUNTIF($AY791:BI791,P791)&gt;0),"",P791)</f>
        <v/>
      </c>
      <c r="BK791" s="340"/>
      <c r="BL791" s="34" t="str">
        <f>IF($Q791=E791,IF(COUNTIF(E791:$P791,E791)&gt;$R790,E791,$Q791),E791)</f>
        <v/>
      </c>
      <c r="BM791" s="34" t="str">
        <f>IF($Q791=F791,IF(COUNTIF(F791:$P791,F791)&gt;$R790,F791,$Q791),F791)</f>
        <v/>
      </c>
      <c r="BN791" s="34" t="str">
        <f>IF($Q791=G791,IF(COUNTIF(G791:$P791,G791)&gt;$R790,G791,$Q791),G791)</f>
        <v/>
      </c>
      <c r="BO791" s="34" t="str">
        <f>IF($Q791=H791,IF(COUNTIF(H791:$P791,H791)&gt;$R790,H791,$Q791),H791)</f>
        <v/>
      </c>
      <c r="BP791" s="34" t="str">
        <f>IF($Q791=I791,IF(COUNTIF(I791:$P791,I791)&gt;$R790,I791,$Q791),I791)</f>
        <v/>
      </c>
      <c r="BQ791" s="34" t="str">
        <f>IF($Q791=J791,IF(COUNTIF(J791:$P791,J791)&gt;$R790,J791,$Q791),J791)</f>
        <v/>
      </c>
      <c r="BR791" s="34" t="str">
        <f>IF($Q791=K791,IF(COUNTIF(K791:$P791,K791)&gt;$R790,K791,$Q791),K791)</f>
        <v/>
      </c>
      <c r="BS791" s="34" t="str">
        <f>IF($Q791=L791,IF(COUNTIF(L791:$P791,L791)&gt;$R790,L791,$Q791),L791)</f>
        <v/>
      </c>
      <c r="BT791" s="34" t="str">
        <f>IF($Q791=M791,IF(COUNTIF(M791:$P791,M791)&gt;$R790,M791,$Q791),M791)</f>
        <v/>
      </c>
      <c r="BU791" s="34" t="str">
        <f>IF($Q791=N791,IF(COUNTIF(N791:$P791,N791)&gt;$R790,N791,$Q791),N791)</f>
        <v/>
      </c>
      <c r="BV791" s="34" t="str">
        <f>IF($Q791=O791,IF(COUNTIF(O791:$P791,O791)&gt;$R790,O791,$Q791),O791)</f>
        <v/>
      </c>
      <c r="BW791" s="34" t="str">
        <f>IF($Q791=P791,IF(COUNTIF(P791:$P791,P791)&gt;$R790,P791,$Q791),P791)</f>
        <v/>
      </c>
      <c r="BX791" t="str">
        <f>IF(BX789&gt;0,BX789,BX790)</f>
        <v/>
      </c>
    </row>
    <row r="792" spans="1:76" ht="12.75" customHeight="1" x14ac:dyDescent="0.2">
      <c r="A792" s="347">
        <v>264</v>
      </c>
      <c r="B792" s="350"/>
      <c r="C792" s="344"/>
      <c r="D792" s="176" t="s">
        <v>38</v>
      </c>
      <c r="E792" s="252"/>
      <c r="F792" s="252"/>
      <c r="G792" s="252"/>
      <c r="H792" s="252"/>
      <c r="I792" s="252"/>
      <c r="J792" s="252"/>
      <c r="K792" s="252"/>
      <c r="L792" s="252"/>
      <c r="M792" s="175"/>
      <c r="N792" s="175"/>
      <c r="O792" s="175"/>
      <c r="P792" s="175"/>
      <c r="Q792" s="183" t="str">
        <f>IF(BK792="","",BX794)</f>
        <v/>
      </c>
      <c r="R792" s="172"/>
      <c r="S792" s="341" t="str">
        <f>IF((COUNTBLANK(E792:Q792)+COUNTBLANK(E793:Q793)+COUNTBLANK(E794:Q794))/3=COUNTBLANK(E792:Q792),"","Bitte alle drei Zeilen ausfüllen")</f>
        <v/>
      </c>
      <c r="W792">
        <f t="shared" ref="W792:AH792" si="1252">IF(E792=4.5,E793,0)</f>
        <v>0</v>
      </c>
      <c r="X792">
        <f t="shared" si="1252"/>
        <v>0</v>
      </c>
      <c r="Y792">
        <f t="shared" si="1252"/>
        <v>0</v>
      </c>
      <c r="Z792">
        <f t="shared" si="1252"/>
        <v>0</v>
      </c>
      <c r="AA792">
        <f t="shared" si="1252"/>
        <v>0</v>
      </c>
      <c r="AB792">
        <f t="shared" si="1252"/>
        <v>0</v>
      </c>
      <c r="AC792">
        <f t="shared" si="1252"/>
        <v>0</v>
      </c>
      <c r="AD792">
        <f t="shared" si="1252"/>
        <v>0</v>
      </c>
      <c r="AE792">
        <f t="shared" si="1252"/>
        <v>0</v>
      </c>
      <c r="AF792">
        <f t="shared" si="1252"/>
        <v>0</v>
      </c>
      <c r="AG792">
        <f t="shared" si="1252"/>
        <v>0</v>
      </c>
      <c r="AH792">
        <f t="shared" si="1252"/>
        <v>0</v>
      </c>
      <c r="AJ792">
        <f t="shared" ref="AJ792:AU792" si="1253">IF(E792=4.5,1,0)</f>
        <v>0</v>
      </c>
      <c r="AK792">
        <f t="shared" si="1253"/>
        <v>0</v>
      </c>
      <c r="AL792">
        <f t="shared" si="1253"/>
        <v>0</v>
      </c>
      <c r="AM792">
        <f t="shared" si="1253"/>
        <v>0</v>
      </c>
      <c r="AN792">
        <f t="shared" si="1253"/>
        <v>0</v>
      </c>
      <c r="AO792">
        <f t="shared" si="1253"/>
        <v>0</v>
      </c>
      <c r="AP792">
        <f t="shared" si="1253"/>
        <v>0</v>
      </c>
      <c r="AQ792">
        <f t="shared" si="1253"/>
        <v>0</v>
      </c>
      <c r="AR792">
        <f t="shared" si="1253"/>
        <v>0</v>
      </c>
      <c r="AS792">
        <f t="shared" si="1253"/>
        <v>0</v>
      </c>
      <c r="AT792">
        <f t="shared" si="1253"/>
        <v>0</v>
      </c>
      <c r="AU792">
        <f t="shared" si="1253"/>
        <v>0</v>
      </c>
      <c r="BK792" s="340" t="str">
        <f>IF(ISNA(HLOOKUP(MAX($AY793:$BJ793),$AY793:$BJ794,2,FALSE)),"",IF(R793&gt;0,IF(COUNTIF($AY793:$BJ793,MAX($AY793:$BJ793))&gt;1,HLOOKUP(MAX($AY793:$BJ793),$AY793:$BJ794,2),HLOOKUP(MAX($AY793:$BJ793),$AY793:$BJ794,2,FALSE)),""))</f>
        <v/>
      </c>
      <c r="BL792" s="34">
        <f>IF(E794="",0,IF($Q794=E794,IF(COUNTIF(E794:$P794,E794)&gt;$R793,E792,$Q792),E792))</f>
        <v>0</v>
      </c>
      <c r="BM792" s="34">
        <f>IF(F794="",0,IF($Q794=F794,IF(COUNTIF(F794:$P794,F794)&gt;$R793,F792,$Q792),F792))</f>
        <v>0</v>
      </c>
      <c r="BN792" s="34">
        <f>IF(G794="",0,IF($Q794=G794,IF(COUNTIF(G794:$P794,G794)&gt;$R793,G792,$Q792),G792))</f>
        <v>0</v>
      </c>
      <c r="BO792" s="34">
        <f>IF(H794="",0,IF($Q794=H794,IF(COUNTIF(H794:$P794,H794)&gt;$R793,H792,$Q792),H792))</f>
        <v>0</v>
      </c>
      <c r="BP792" s="34">
        <f>IF(I794="",0,IF($Q794=I794,IF(COUNTIF(I794:$P794,I794)&gt;$R793,I792,$Q792),I792))</f>
        <v>0</v>
      </c>
      <c r="BQ792" s="34">
        <f>IF(J794="",0,IF($Q794=J794,IF(COUNTIF(J794:$P794,J794)&gt;$R793,J792,$Q792),J792))</f>
        <v>0</v>
      </c>
      <c r="BR792" s="34">
        <f>IF(K794="",0,IF($Q794=K794,IF(COUNTIF(K794:$P794,K794)&gt;$R793,K792,$Q792),K792))</f>
        <v>0</v>
      </c>
      <c r="BS792" s="34">
        <f>IF(L794="",0,IF($Q794=L794,IF(COUNTIF(L794:$P794,L794)&gt;$R793,L792,$Q792),L792))</f>
        <v>0</v>
      </c>
      <c r="BT792" s="34">
        <f>IF(M794="",0,IF($Q794=M794,IF(COUNTIF(M794:$P794,M794)&gt;$R793,M792,$Q792),M792))</f>
        <v>0</v>
      </c>
      <c r="BU792" s="34">
        <f>IF(N794="",0,IF($Q794=N794,IF(COUNTIF(N794:$P794,N794)&gt;$R793,N792,$Q792),N792))</f>
        <v>0</v>
      </c>
      <c r="BV792" s="34">
        <f>IF(O794="",0,IF($Q794=O794,IF(COUNTIF(O794:$P794,O794)&gt;$R793,O792,$Q792),O792))</f>
        <v>0</v>
      </c>
      <c r="BW792" s="34">
        <f>IF(P794="",0,IF($Q794=P794,IF(COUNTIF(P794:$P794,P794)&gt;$R793,P792,$Q792),P792))</f>
        <v>0</v>
      </c>
      <c r="BX792">
        <f>IF(P792="",IF(O792="",IF(N792="",IF(M792="",IF(L792="",IF(K792="",IF(J792="",IF(I792="",H792,I792),J792),K792),L792),M792),N792),O792),P792)</f>
        <v>0</v>
      </c>
    </row>
    <row r="793" spans="1:76" ht="12.75" customHeight="1" x14ac:dyDescent="0.2">
      <c r="A793" s="348"/>
      <c r="B793" s="351"/>
      <c r="C793" s="345"/>
      <c r="D793" s="176" t="s">
        <v>42</v>
      </c>
      <c r="E793" s="252"/>
      <c r="F793" s="252"/>
      <c r="G793" s="252"/>
      <c r="H793" s="252"/>
      <c r="I793" s="252"/>
      <c r="J793" s="252"/>
      <c r="K793" s="252"/>
      <c r="L793" s="252"/>
      <c r="M793" s="175"/>
      <c r="N793" s="175"/>
      <c r="O793" s="175"/>
      <c r="P793" s="175"/>
      <c r="Q793" s="183"/>
      <c r="R793" s="35">
        <f>IF(R792&lt;15,0,IF(R792&lt;30,1,IF(R792&lt;45,2,3)))</f>
        <v>0</v>
      </c>
      <c r="S793" s="342"/>
      <c r="AY793" t="str">
        <f t="shared" ref="AY793:BJ793" si="1254">IF(AY794="","",COUNTIF($E794:$P794,AY794))</f>
        <v/>
      </c>
      <c r="AZ793" t="str">
        <f t="shared" si="1254"/>
        <v/>
      </c>
      <c r="BA793" t="str">
        <f t="shared" si="1254"/>
        <v/>
      </c>
      <c r="BB793" t="str">
        <f t="shared" si="1254"/>
        <v/>
      </c>
      <c r="BC793" t="str">
        <f t="shared" si="1254"/>
        <v/>
      </c>
      <c r="BD793" t="str">
        <f t="shared" si="1254"/>
        <v/>
      </c>
      <c r="BE793" t="str">
        <f t="shared" si="1254"/>
        <v/>
      </c>
      <c r="BF793" t="str">
        <f t="shared" si="1254"/>
        <v/>
      </c>
      <c r="BG793" t="str">
        <f t="shared" si="1254"/>
        <v/>
      </c>
      <c r="BH793" t="str">
        <f t="shared" si="1254"/>
        <v/>
      </c>
      <c r="BI793" t="str">
        <f t="shared" si="1254"/>
        <v/>
      </c>
      <c r="BJ793" t="str">
        <f t="shared" si="1254"/>
        <v/>
      </c>
      <c r="BK793" s="340"/>
      <c r="BL793" s="34">
        <f>IF($Q794=E794,IF(COUNTIF(E794:$P794,E794)&gt;$R793,E793,$Q793),E793)</f>
        <v>0</v>
      </c>
      <c r="BM793" s="34">
        <f>IF($Q794=F794,IF(COUNTIF(F794:$P794,F794)&gt;$R793,F793,$Q793),F793)</f>
        <v>0</v>
      </c>
      <c r="BN793" s="34">
        <f>IF($Q794=G794,IF(COUNTIF(G794:$P794,G794)&gt;$R793,G793,$Q793),G793)</f>
        <v>0</v>
      </c>
      <c r="BO793" s="34">
        <f>IF($Q794=H794,IF(COUNTIF(H794:$P794,H794)&gt;$R793,H793,$Q793),H793)</f>
        <v>0</v>
      </c>
      <c r="BP793" s="34">
        <f>IF($Q794=I794,IF(COUNTIF(I794:$P794,I794)&gt;$R793,I793,$Q793),I793)</f>
        <v>0</v>
      </c>
      <c r="BQ793" s="34">
        <f>IF($Q794=J794,IF(COUNTIF(J794:$P794,J794)&gt;$R793,J793,$Q793),J793)</f>
        <v>0</v>
      </c>
      <c r="BR793" s="34">
        <f>IF($Q794=K794,IF(COUNTIF(K794:$P794,K794)&gt;$R793,K793,$Q793),K793)</f>
        <v>0</v>
      </c>
      <c r="BS793" s="34">
        <f>IF($Q794=L794,IF(COUNTIF(L794:$P794,L794)&gt;$R793,L793,$Q793),L793)</f>
        <v>0</v>
      </c>
      <c r="BT793" s="34">
        <f>IF($Q794=M794,IF(COUNTIF(M794:$P794,M794)&gt;$R793,M793,$Q793),M793)</f>
        <v>0</v>
      </c>
      <c r="BU793" s="34">
        <f>IF($Q794=N794,IF(COUNTIF(N794:$P794,N794)&gt;$R793,N793,$Q793),N793)</f>
        <v>0</v>
      </c>
      <c r="BV793" s="34">
        <f>IF($Q794=O794,IF(COUNTIF(O794:$P794,O794)&gt;$R793,O793,$Q793),O793)</f>
        <v>0</v>
      </c>
      <c r="BW793" s="34">
        <f>IF($Q794=P794,IF(COUNTIF(P794:$P794,P794)&gt;$R793,P793,$Q793),P793)</f>
        <v>0</v>
      </c>
      <c r="BX793" t="str">
        <f>IF(BX792="",IF(G792="",IF(F792="",E792,F792),G792),"")</f>
        <v/>
      </c>
    </row>
    <row r="794" spans="1:76" ht="12.75" customHeight="1" x14ac:dyDescent="0.2">
      <c r="A794" s="349"/>
      <c r="B794" s="352"/>
      <c r="C794" s="346"/>
      <c r="D794" s="177" t="s">
        <v>44</v>
      </c>
      <c r="E794" s="252" t="str">
        <f t="shared" ref="E794:P794" si="1255">IF(E792&gt;0,1,"")</f>
        <v/>
      </c>
      <c r="F794" s="252" t="str">
        <f t="shared" si="1255"/>
        <v/>
      </c>
      <c r="G794" s="252" t="str">
        <f t="shared" si="1255"/>
        <v/>
      </c>
      <c r="H794" s="252" t="str">
        <f t="shared" si="1255"/>
        <v/>
      </c>
      <c r="I794" s="252" t="str">
        <f t="shared" si="1255"/>
        <v/>
      </c>
      <c r="J794" s="252" t="str">
        <f t="shared" si="1255"/>
        <v/>
      </c>
      <c r="K794" s="252" t="str">
        <f t="shared" si="1255"/>
        <v/>
      </c>
      <c r="L794" s="252" t="str">
        <f t="shared" si="1255"/>
        <v/>
      </c>
      <c r="M794" s="175" t="str">
        <f t="shared" si="1255"/>
        <v/>
      </c>
      <c r="N794" s="175" t="str">
        <f t="shared" si="1255"/>
        <v/>
      </c>
      <c r="O794" s="175" t="str">
        <f t="shared" si="1255"/>
        <v/>
      </c>
      <c r="P794" s="175" t="str">
        <f t="shared" si="1255"/>
        <v/>
      </c>
      <c r="Q794" s="184" t="str">
        <f>IF(BK792="","",BK792)</f>
        <v/>
      </c>
      <c r="R794" s="38" t="str">
        <f>IF(BK792="","",BK792)</f>
        <v/>
      </c>
      <c r="S794" s="343"/>
      <c r="AY794" t="str">
        <f>IF(E794="","",E794)</f>
        <v/>
      </c>
      <c r="AZ794" t="str">
        <f>IF(OR(E794=F794,COUNTIF($AY794:AY794,F794)&gt;0),"",F794)</f>
        <v/>
      </c>
      <c r="BA794" t="str">
        <f>IF(OR(F794=G794,COUNTIF($AY794:AZ794,G794)&gt;0),"",G794)</f>
        <v/>
      </c>
      <c r="BB794" t="str">
        <f>IF(OR(G794=H794,COUNTIF($AY794:BA794,H794)&gt;0),"",H794)</f>
        <v/>
      </c>
      <c r="BC794" t="str">
        <f>IF(OR(H794=I794,COUNTIF($AY794:BB794,I794)&gt;0),"",I794)</f>
        <v/>
      </c>
      <c r="BD794" t="str">
        <f>IF(OR(I794=J794,COUNTIF($AY794:BC794,J794)&gt;0),"",J794)</f>
        <v/>
      </c>
      <c r="BE794" t="str">
        <f>IF(OR(J794=K794,COUNTIF($AY794:BD794,K794)&gt;0),"",K794)</f>
        <v/>
      </c>
      <c r="BF794" t="str">
        <f>IF(OR(K794=L794,COUNTIF($AY794:BE794,L794)&gt;0),"",L794)</f>
        <v/>
      </c>
      <c r="BG794" t="str">
        <f>IF(OR(L794=M794,COUNTIF($AY794:BF794,M794)&gt;0),"",M794)</f>
        <v/>
      </c>
      <c r="BH794" t="str">
        <f>IF(OR(M794=N794,COUNTIF($AY794:BG794,N794)&gt;0),"",N794)</f>
        <v/>
      </c>
      <c r="BI794" t="str">
        <f>IF(OR(N794=O794,COUNTIF($AY794:BH794,O794)&gt;0),"",O794)</f>
        <v/>
      </c>
      <c r="BJ794" t="str">
        <f>IF(OR(O794=P794,COUNTIF($AY794:BI794,P794)&gt;0),"",P794)</f>
        <v/>
      </c>
      <c r="BK794" s="340"/>
      <c r="BL794" s="34" t="str">
        <f>IF($Q794=E794,IF(COUNTIF(E794:$P794,E794)&gt;$R793,E794,$Q794),E794)</f>
        <v/>
      </c>
      <c r="BM794" s="34" t="str">
        <f>IF($Q794=F794,IF(COUNTIF(F794:$P794,F794)&gt;$R793,F794,$Q794),F794)</f>
        <v/>
      </c>
      <c r="BN794" s="34" t="str">
        <f>IF($Q794=G794,IF(COUNTIF(G794:$P794,G794)&gt;$R793,G794,$Q794),G794)</f>
        <v/>
      </c>
      <c r="BO794" s="34" t="str">
        <f>IF($Q794=H794,IF(COUNTIF(H794:$P794,H794)&gt;$R793,H794,$Q794),H794)</f>
        <v/>
      </c>
      <c r="BP794" s="34" t="str">
        <f>IF($Q794=I794,IF(COUNTIF(I794:$P794,I794)&gt;$R793,I794,$Q794),I794)</f>
        <v/>
      </c>
      <c r="BQ794" s="34" t="str">
        <f>IF($Q794=J794,IF(COUNTIF(J794:$P794,J794)&gt;$R793,J794,$Q794),J794)</f>
        <v/>
      </c>
      <c r="BR794" s="34" t="str">
        <f>IF($Q794=K794,IF(COUNTIF(K794:$P794,K794)&gt;$R793,K794,$Q794),K794)</f>
        <v/>
      </c>
      <c r="BS794" s="34" t="str">
        <f>IF($Q794=L794,IF(COUNTIF(L794:$P794,L794)&gt;$R793,L794,$Q794),L794)</f>
        <v/>
      </c>
      <c r="BT794" s="34" t="str">
        <f>IF($Q794=M794,IF(COUNTIF(M794:$P794,M794)&gt;$R793,M794,$Q794),M794)</f>
        <v/>
      </c>
      <c r="BU794" s="34" t="str">
        <f>IF($Q794=N794,IF(COUNTIF(N794:$P794,N794)&gt;$R793,N794,$Q794),N794)</f>
        <v/>
      </c>
      <c r="BV794" s="34" t="str">
        <f>IF($Q794=O794,IF(COUNTIF(O794:$P794,O794)&gt;$R793,O794,$Q794),O794)</f>
        <v/>
      </c>
      <c r="BW794" s="34" t="str">
        <f>IF($Q794=P794,IF(COUNTIF(P794:$P794,P794)&gt;$R793,P794,$Q794),P794)</f>
        <v/>
      </c>
      <c r="BX794" t="str">
        <f>IF(BX792&gt;0,BX792,BX793)</f>
        <v/>
      </c>
    </row>
    <row r="795" spans="1:76" ht="12.75" customHeight="1" x14ac:dyDescent="0.2">
      <c r="A795" s="347">
        <v>265</v>
      </c>
      <c r="B795" s="350"/>
      <c r="C795" s="344"/>
      <c r="D795" s="176" t="s">
        <v>38</v>
      </c>
      <c r="E795" s="252"/>
      <c r="F795" s="252"/>
      <c r="G795" s="252"/>
      <c r="H795" s="252"/>
      <c r="I795" s="252"/>
      <c r="J795" s="252"/>
      <c r="K795" s="252"/>
      <c r="L795" s="252"/>
      <c r="M795" s="175"/>
      <c r="N795" s="175"/>
      <c r="O795" s="175"/>
      <c r="P795" s="175"/>
      <c r="Q795" s="183" t="str">
        <f>IF(BK795="","",BX797)</f>
        <v/>
      </c>
      <c r="R795" s="172"/>
      <c r="S795" s="341" t="str">
        <f>IF((COUNTBLANK(E795:Q795)+COUNTBLANK(E796:Q796)+COUNTBLANK(E797:Q797))/3=COUNTBLANK(E795:Q795),"","Bitte alle drei Zeilen ausfüllen")</f>
        <v/>
      </c>
      <c r="W795">
        <f t="shared" ref="W795:AH795" si="1256">IF(E795=4.5,E796,0)</f>
        <v>0</v>
      </c>
      <c r="X795">
        <f t="shared" si="1256"/>
        <v>0</v>
      </c>
      <c r="Y795">
        <f t="shared" si="1256"/>
        <v>0</v>
      </c>
      <c r="Z795">
        <f t="shared" si="1256"/>
        <v>0</v>
      </c>
      <c r="AA795">
        <f t="shared" si="1256"/>
        <v>0</v>
      </c>
      <c r="AB795">
        <f t="shared" si="1256"/>
        <v>0</v>
      </c>
      <c r="AC795">
        <f t="shared" si="1256"/>
        <v>0</v>
      </c>
      <c r="AD795">
        <f t="shared" si="1256"/>
        <v>0</v>
      </c>
      <c r="AE795">
        <f t="shared" si="1256"/>
        <v>0</v>
      </c>
      <c r="AF795">
        <f t="shared" si="1256"/>
        <v>0</v>
      </c>
      <c r="AG795">
        <f t="shared" si="1256"/>
        <v>0</v>
      </c>
      <c r="AH795">
        <f t="shared" si="1256"/>
        <v>0</v>
      </c>
      <c r="AJ795">
        <f t="shared" ref="AJ795:AU795" si="1257">IF(E795=4.5,1,0)</f>
        <v>0</v>
      </c>
      <c r="AK795">
        <f t="shared" si="1257"/>
        <v>0</v>
      </c>
      <c r="AL795">
        <f t="shared" si="1257"/>
        <v>0</v>
      </c>
      <c r="AM795">
        <f t="shared" si="1257"/>
        <v>0</v>
      </c>
      <c r="AN795">
        <f t="shared" si="1257"/>
        <v>0</v>
      </c>
      <c r="AO795">
        <f t="shared" si="1257"/>
        <v>0</v>
      </c>
      <c r="AP795">
        <f t="shared" si="1257"/>
        <v>0</v>
      </c>
      <c r="AQ795">
        <f t="shared" si="1257"/>
        <v>0</v>
      </c>
      <c r="AR795">
        <f t="shared" si="1257"/>
        <v>0</v>
      </c>
      <c r="AS795">
        <f t="shared" si="1257"/>
        <v>0</v>
      </c>
      <c r="AT795">
        <f t="shared" si="1257"/>
        <v>0</v>
      </c>
      <c r="AU795">
        <f t="shared" si="1257"/>
        <v>0</v>
      </c>
      <c r="BK795" s="340" t="str">
        <f>IF(ISNA(HLOOKUP(MAX($AY796:$BJ796),$AY796:$BJ797,2,FALSE)),"",IF(R796&gt;0,IF(COUNTIF($AY796:$BJ796,MAX($AY796:$BJ796))&gt;1,HLOOKUP(MAX($AY796:$BJ796),$AY796:$BJ797,2),HLOOKUP(MAX($AY796:$BJ796),$AY796:$BJ797,2,FALSE)),""))</f>
        <v/>
      </c>
      <c r="BL795" s="34">
        <f>IF(E797="",0,IF($Q797=E797,IF(COUNTIF(E797:$P797,E797)&gt;$R796,E795,$Q795),E795))</f>
        <v>0</v>
      </c>
      <c r="BM795" s="34">
        <f>IF(F797="",0,IF($Q797=F797,IF(COUNTIF(F797:$P797,F797)&gt;$R796,F795,$Q795),F795))</f>
        <v>0</v>
      </c>
      <c r="BN795" s="34">
        <f>IF(G797="",0,IF($Q797=G797,IF(COUNTIF(G797:$P797,G797)&gt;$R796,G795,$Q795),G795))</f>
        <v>0</v>
      </c>
      <c r="BO795" s="34">
        <f>IF(H797="",0,IF($Q797=H797,IF(COUNTIF(H797:$P797,H797)&gt;$R796,H795,$Q795),H795))</f>
        <v>0</v>
      </c>
      <c r="BP795" s="34">
        <f>IF(I797="",0,IF($Q797=I797,IF(COUNTIF(I797:$P797,I797)&gt;$R796,I795,$Q795),I795))</f>
        <v>0</v>
      </c>
      <c r="BQ795" s="34">
        <f>IF(J797="",0,IF($Q797=J797,IF(COUNTIF(J797:$P797,J797)&gt;$R796,J795,$Q795),J795))</f>
        <v>0</v>
      </c>
      <c r="BR795" s="34">
        <f>IF(K797="",0,IF($Q797=K797,IF(COUNTIF(K797:$P797,K797)&gt;$R796,K795,$Q795),K795))</f>
        <v>0</v>
      </c>
      <c r="BS795" s="34">
        <f>IF(L797="",0,IF($Q797=L797,IF(COUNTIF(L797:$P797,L797)&gt;$R796,L795,$Q795),L795))</f>
        <v>0</v>
      </c>
      <c r="BT795" s="34">
        <f>IF(M797="",0,IF($Q797=M797,IF(COUNTIF(M797:$P797,M797)&gt;$R796,M795,$Q795),M795))</f>
        <v>0</v>
      </c>
      <c r="BU795" s="34">
        <f>IF(N797="",0,IF($Q797=N797,IF(COUNTIF(N797:$P797,N797)&gt;$R796,N795,$Q795),N795))</f>
        <v>0</v>
      </c>
      <c r="BV795" s="34">
        <f>IF(O797="",0,IF($Q797=O797,IF(COUNTIF(O797:$P797,O797)&gt;$R796,O795,$Q795),O795))</f>
        <v>0</v>
      </c>
      <c r="BW795" s="34">
        <f>IF(P797="",0,IF($Q797=P797,IF(COUNTIF(P797:$P797,P797)&gt;$R796,P795,$Q795),P795))</f>
        <v>0</v>
      </c>
      <c r="BX795">
        <f>IF(P795="",IF(O795="",IF(N795="",IF(M795="",IF(L795="",IF(K795="",IF(J795="",IF(I795="",H795,I795),J795),K795),L795),M795),N795),O795),P795)</f>
        <v>0</v>
      </c>
    </row>
    <row r="796" spans="1:76" ht="12.75" customHeight="1" x14ac:dyDescent="0.2">
      <c r="A796" s="348"/>
      <c r="B796" s="351"/>
      <c r="C796" s="345"/>
      <c r="D796" s="176" t="s">
        <v>42</v>
      </c>
      <c r="E796" s="252"/>
      <c r="F796" s="252"/>
      <c r="G796" s="252"/>
      <c r="H796" s="252"/>
      <c r="I796" s="252"/>
      <c r="J796" s="252"/>
      <c r="K796" s="252"/>
      <c r="L796" s="252"/>
      <c r="M796" s="175"/>
      <c r="N796" s="175"/>
      <c r="O796" s="175"/>
      <c r="P796" s="175"/>
      <c r="Q796" s="183"/>
      <c r="R796" s="35">
        <f>IF(R795&lt;15,0,IF(R795&lt;30,1,IF(R795&lt;45,2,3)))</f>
        <v>0</v>
      </c>
      <c r="S796" s="342"/>
      <c r="AY796" t="str">
        <f t="shared" ref="AY796:BJ796" si="1258">IF(AY797="","",COUNTIF($E797:$P797,AY797))</f>
        <v/>
      </c>
      <c r="AZ796" t="str">
        <f t="shared" si="1258"/>
        <v/>
      </c>
      <c r="BA796" t="str">
        <f t="shared" si="1258"/>
        <v/>
      </c>
      <c r="BB796" t="str">
        <f t="shared" si="1258"/>
        <v/>
      </c>
      <c r="BC796" t="str">
        <f t="shared" si="1258"/>
        <v/>
      </c>
      <c r="BD796" t="str">
        <f t="shared" si="1258"/>
        <v/>
      </c>
      <c r="BE796" t="str">
        <f t="shared" si="1258"/>
        <v/>
      </c>
      <c r="BF796" t="str">
        <f t="shared" si="1258"/>
        <v/>
      </c>
      <c r="BG796" t="str">
        <f t="shared" si="1258"/>
        <v/>
      </c>
      <c r="BH796" t="str">
        <f t="shared" si="1258"/>
        <v/>
      </c>
      <c r="BI796" t="str">
        <f t="shared" si="1258"/>
        <v/>
      </c>
      <c r="BJ796" t="str">
        <f t="shared" si="1258"/>
        <v/>
      </c>
      <c r="BK796" s="340"/>
      <c r="BL796" s="34">
        <f>IF($Q797=E797,IF(COUNTIF(E797:$P797,E797)&gt;$R796,E796,$Q796),E796)</f>
        <v>0</v>
      </c>
      <c r="BM796" s="34">
        <f>IF($Q797=F797,IF(COUNTIF(F797:$P797,F797)&gt;$R796,F796,$Q796),F796)</f>
        <v>0</v>
      </c>
      <c r="BN796" s="34">
        <f>IF($Q797=G797,IF(COUNTIF(G797:$P797,G797)&gt;$R796,G796,$Q796),G796)</f>
        <v>0</v>
      </c>
      <c r="BO796" s="34">
        <f>IF($Q797=H797,IF(COUNTIF(H797:$P797,H797)&gt;$R796,H796,$Q796),H796)</f>
        <v>0</v>
      </c>
      <c r="BP796" s="34">
        <f>IF($Q797=I797,IF(COUNTIF(I797:$P797,I797)&gt;$R796,I796,$Q796),I796)</f>
        <v>0</v>
      </c>
      <c r="BQ796" s="34">
        <f>IF($Q797=J797,IF(COUNTIF(J797:$P797,J797)&gt;$R796,J796,$Q796),J796)</f>
        <v>0</v>
      </c>
      <c r="BR796" s="34">
        <f>IF($Q797=K797,IF(COUNTIF(K797:$P797,K797)&gt;$R796,K796,$Q796),K796)</f>
        <v>0</v>
      </c>
      <c r="BS796" s="34">
        <f>IF($Q797=L797,IF(COUNTIF(L797:$P797,L797)&gt;$R796,L796,$Q796),L796)</f>
        <v>0</v>
      </c>
      <c r="BT796" s="34">
        <f>IF($Q797=M797,IF(COUNTIF(M797:$P797,M797)&gt;$R796,M796,$Q796),M796)</f>
        <v>0</v>
      </c>
      <c r="BU796" s="34">
        <f>IF($Q797=N797,IF(COUNTIF(N797:$P797,N797)&gt;$R796,N796,$Q796),N796)</f>
        <v>0</v>
      </c>
      <c r="BV796" s="34">
        <f>IF($Q797=O797,IF(COUNTIF(O797:$P797,O797)&gt;$R796,O796,$Q796),O796)</f>
        <v>0</v>
      </c>
      <c r="BW796" s="34">
        <f>IF($Q797=P797,IF(COUNTIF(P797:$P797,P797)&gt;$R796,P796,$Q796),P796)</f>
        <v>0</v>
      </c>
      <c r="BX796" t="str">
        <f>IF(BX795="",IF(G795="",IF(F795="",E795,F795),G795),"")</f>
        <v/>
      </c>
    </row>
    <row r="797" spans="1:76" ht="12.75" customHeight="1" x14ac:dyDescent="0.2">
      <c r="A797" s="349"/>
      <c r="B797" s="352"/>
      <c r="C797" s="346"/>
      <c r="D797" s="177" t="s">
        <v>44</v>
      </c>
      <c r="E797" s="252" t="str">
        <f t="shared" ref="E797:P797" si="1259">IF(E795&gt;0,1,"")</f>
        <v/>
      </c>
      <c r="F797" s="252" t="str">
        <f t="shared" si="1259"/>
        <v/>
      </c>
      <c r="G797" s="252" t="str">
        <f t="shared" si="1259"/>
        <v/>
      </c>
      <c r="H797" s="252" t="str">
        <f t="shared" si="1259"/>
        <v/>
      </c>
      <c r="I797" s="252" t="str">
        <f t="shared" si="1259"/>
        <v/>
      </c>
      <c r="J797" s="252" t="str">
        <f t="shared" si="1259"/>
        <v/>
      </c>
      <c r="K797" s="252" t="str">
        <f t="shared" si="1259"/>
        <v/>
      </c>
      <c r="L797" s="252" t="str">
        <f t="shared" si="1259"/>
        <v/>
      </c>
      <c r="M797" s="175" t="str">
        <f t="shared" si="1259"/>
        <v/>
      </c>
      <c r="N797" s="175" t="str">
        <f t="shared" si="1259"/>
        <v/>
      </c>
      <c r="O797" s="175" t="str">
        <f t="shared" si="1259"/>
        <v/>
      </c>
      <c r="P797" s="175" t="str">
        <f t="shared" si="1259"/>
        <v/>
      </c>
      <c r="Q797" s="184" t="str">
        <f>IF(BK795="","",BK795)</f>
        <v/>
      </c>
      <c r="R797" s="38" t="str">
        <f>IF(BK795="","",BK795)</f>
        <v/>
      </c>
      <c r="S797" s="343"/>
      <c r="AY797" t="str">
        <f>IF(E797="","",E797)</f>
        <v/>
      </c>
      <c r="AZ797" t="str">
        <f>IF(OR(E797=F797,COUNTIF($AY797:AY797,F797)&gt;0),"",F797)</f>
        <v/>
      </c>
      <c r="BA797" t="str">
        <f>IF(OR(F797=G797,COUNTIF($AY797:AZ797,G797)&gt;0),"",G797)</f>
        <v/>
      </c>
      <c r="BB797" t="str">
        <f>IF(OR(G797=H797,COUNTIF($AY797:BA797,H797)&gt;0),"",H797)</f>
        <v/>
      </c>
      <c r="BC797" t="str">
        <f>IF(OR(H797=I797,COUNTIF($AY797:BB797,I797)&gt;0),"",I797)</f>
        <v/>
      </c>
      <c r="BD797" t="str">
        <f>IF(OR(I797=J797,COUNTIF($AY797:BC797,J797)&gt;0),"",J797)</f>
        <v/>
      </c>
      <c r="BE797" t="str">
        <f>IF(OR(J797=K797,COUNTIF($AY797:BD797,K797)&gt;0),"",K797)</f>
        <v/>
      </c>
      <c r="BF797" t="str">
        <f>IF(OR(K797=L797,COUNTIF($AY797:BE797,L797)&gt;0),"",L797)</f>
        <v/>
      </c>
      <c r="BG797" t="str">
        <f>IF(OR(L797=M797,COUNTIF($AY797:BF797,M797)&gt;0),"",M797)</f>
        <v/>
      </c>
      <c r="BH797" t="str">
        <f>IF(OR(M797=N797,COUNTIF($AY797:BG797,N797)&gt;0),"",N797)</f>
        <v/>
      </c>
      <c r="BI797" t="str">
        <f>IF(OR(N797=O797,COUNTIF($AY797:BH797,O797)&gt;0),"",O797)</f>
        <v/>
      </c>
      <c r="BJ797" t="str">
        <f>IF(OR(O797=P797,COUNTIF($AY797:BI797,P797)&gt;0),"",P797)</f>
        <v/>
      </c>
      <c r="BK797" s="340"/>
      <c r="BL797" s="34" t="str">
        <f>IF($Q797=E797,IF(COUNTIF(E797:$P797,E797)&gt;$R796,E797,$Q797),E797)</f>
        <v/>
      </c>
      <c r="BM797" s="34" t="str">
        <f>IF($Q797=F797,IF(COUNTIF(F797:$P797,F797)&gt;$R796,F797,$Q797),F797)</f>
        <v/>
      </c>
      <c r="BN797" s="34" t="str">
        <f>IF($Q797=G797,IF(COUNTIF(G797:$P797,G797)&gt;$R796,G797,$Q797),G797)</f>
        <v/>
      </c>
      <c r="BO797" s="34" t="str">
        <f>IF($Q797=H797,IF(COUNTIF(H797:$P797,H797)&gt;$R796,H797,$Q797),H797)</f>
        <v/>
      </c>
      <c r="BP797" s="34" t="str">
        <f>IF($Q797=I797,IF(COUNTIF(I797:$P797,I797)&gt;$R796,I797,$Q797),I797)</f>
        <v/>
      </c>
      <c r="BQ797" s="34" t="str">
        <f>IF($Q797=J797,IF(COUNTIF(J797:$P797,J797)&gt;$R796,J797,$Q797),J797)</f>
        <v/>
      </c>
      <c r="BR797" s="34" t="str">
        <f>IF($Q797=K797,IF(COUNTIF(K797:$P797,K797)&gt;$R796,K797,$Q797),K797)</f>
        <v/>
      </c>
      <c r="BS797" s="34" t="str">
        <f>IF($Q797=L797,IF(COUNTIF(L797:$P797,L797)&gt;$R796,L797,$Q797),L797)</f>
        <v/>
      </c>
      <c r="BT797" s="34" t="str">
        <f>IF($Q797=M797,IF(COUNTIF(M797:$P797,M797)&gt;$R796,M797,$Q797),M797)</f>
        <v/>
      </c>
      <c r="BU797" s="34" t="str">
        <f>IF($Q797=N797,IF(COUNTIF(N797:$P797,N797)&gt;$R796,N797,$Q797),N797)</f>
        <v/>
      </c>
      <c r="BV797" s="34" t="str">
        <f>IF($Q797=O797,IF(COUNTIF(O797:$P797,O797)&gt;$R796,O797,$Q797),O797)</f>
        <v/>
      </c>
      <c r="BW797" s="34" t="str">
        <f>IF($Q797=P797,IF(COUNTIF(P797:$P797,P797)&gt;$R796,P797,$Q797),P797)</f>
        <v/>
      </c>
      <c r="BX797" t="str">
        <f>IF(BX795&gt;0,BX795,BX796)</f>
        <v/>
      </c>
    </row>
    <row r="798" spans="1:76" ht="12.75" customHeight="1" x14ac:dyDescent="0.2">
      <c r="A798" s="347">
        <v>266</v>
      </c>
      <c r="B798" s="350"/>
      <c r="C798" s="344"/>
      <c r="D798" s="176" t="s">
        <v>38</v>
      </c>
      <c r="E798" s="252"/>
      <c r="F798" s="252"/>
      <c r="G798" s="252"/>
      <c r="H798" s="252"/>
      <c r="I798" s="252"/>
      <c r="J798" s="252"/>
      <c r="K798" s="252"/>
      <c r="L798" s="252"/>
      <c r="M798" s="175"/>
      <c r="N798" s="175"/>
      <c r="O798" s="175"/>
      <c r="P798" s="175"/>
      <c r="Q798" s="183" t="str">
        <f>IF(BK798="","",BX800)</f>
        <v/>
      </c>
      <c r="R798" s="172"/>
      <c r="S798" s="341" t="str">
        <f>IF((COUNTBLANK(E798:Q798)+COUNTBLANK(E799:Q799)+COUNTBLANK(E800:Q800))/3=COUNTBLANK(E798:Q798),"","Bitte alle drei Zeilen ausfüllen")</f>
        <v/>
      </c>
      <c r="W798">
        <f t="shared" ref="W798:AH798" si="1260">IF(E798=4.5,E799,0)</f>
        <v>0</v>
      </c>
      <c r="X798">
        <f t="shared" si="1260"/>
        <v>0</v>
      </c>
      <c r="Y798">
        <f t="shared" si="1260"/>
        <v>0</v>
      </c>
      <c r="Z798">
        <f t="shared" si="1260"/>
        <v>0</v>
      </c>
      <c r="AA798">
        <f t="shared" si="1260"/>
        <v>0</v>
      </c>
      <c r="AB798">
        <f t="shared" si="1260"/>
        <v>0</v>
      </c>
      <c r="AC798">
        <f t="shared" si="1260"/>
        <v>0</v>
      </c>
      <c r="AD798">
        <f t="shared" si="1260"/>
        <v>0</v>
      </c>
      <c r="AE798">
        <f t="shared" si="1260"/>
        <v>0</v>
      </c>
      <c r="AF798">
        <f t="shared" si="1260"/>
        <v>0</v>
      </c>
      <c r="AG798">
        <f t="shared" si="1260"/>
        <v>0</v>
      </c>
      <c r="AH798">
        <f t="shared" si="1260"/>
        <v>0</v>
      </c>
      <c r="AJ798">
        <f t="shared" ref="AJ798:AU798" si="1261">IF(E798=4.5,1,0)</f>
        <v>0</v>
      </c>
      <c r="AK798">
        <f t="shared" si="1261"/>
        <v>0</v>
      </c>
      <c r="AL798">
        <f t="shared" si="1261"/>
        <v>0</v>
      </c>
      <c r="AM798">
        <f t="shared" si="1261"/>
        <v>0</v>
      </c>
      <c r="AN798">
        <f t="shared" si="1261"/>
        <v>0</v>
      </c>
      <c r="AO798">
        <f t="shared" si="1261"/>
        <v>0</v>
      </c>
      <c r="AP798">
        <f t="shared" si="1261"/>
        <v>0</v>
      </c>
      <c r="AQ798">
        <f t="shared" si="1261"/>
        <v>0</v>
      </c>
      <c r="AR798">
        <f t="shared" si="1261"/>
        <v>0</v>
      </c>
      <c r="AS798">
        <f t="shared" si="1261"/>
        <v>0</v>
      </c>
      <c r="AT798">
        <f t="shared" si="1261"/>
        <v>0</v>
      </c>
      <c r="AU798">
        <f t="shared" si="1261"/>
        <v>0</v>
      </c>
      <c r="BK798" s="340" t="str">
        <f>IF(ISNA(HLOOKUP(MAX($AY799:$BJ799),$AY799:$BJ800,2,FALSE)),"",IF(R799&gt;0,IF(COUNTIF($AY799:$BJ799,MAX($AY799:$BJ799))&gt;1,HLOOKUP(MAX($AY799:$BJ799),$AY799:$BJ800,2),HLOOKUP(MAX($AY799:$BJ799),$AY799:$BJ800,2,FALSE)),""))</f>
        <v/>
      </c>
      <c r="BL798" s="34">
        <f>IF(E800="",0,IF($Q800=E800,IF(COUNTIF(E800:$P800,E800)&gt;$R799,E798,$Q798),E798))</f>
        <v>0</v>
      </c>
      <c r="BM798" s="34">
        <f>IF(F800="",0,IF($Q800=F800,IF(COUNTIF(F800:$P800,F800)&gt;$R799,F798,$Q798),F798))</f>
        <v>0</v>
      </c>
      <c r="BN798" s="34">
        <f>IF(G800="",0,IF($Q800=G800,IF(COUNTIF(G800:$P800,G800)&gt;$R799,G798,$Q798),G798))</f>
        <v>0</v>
      </c>
      <c r="BO798" s="34">
        <f>IF(H800="",0,IF($Q800=H800,IF(COUNTIF(H800:$P800,H800)&gt;$R799,H798,$Q798),H798))</f>
        <v>0</v>
      </c>
      <c r="BP798" s="34">
        <f>IF(I800="",0,IF($Q800=I800,IF(COUNTIF(I800:$P800,I800)&gt;$R799,I798,$Q798),I798))</f>
        <v>0</v>
      </c>
      <c r="BQ798" s="34">
        <f>IF(J800="",0,IF($Q800=J800,IF(COUNTIF(J800:$P800,J800)&gt;$R799,J798,$Q798),J798))</f>
        <v>0</v>
      </c>
      <c r="BR798" s="34">
        <f>IF(K800="",0,IF($Q800=K800,IF(COUNTIF(K800:$P800,K800)&gt;$R799,K798,$Q798),K798))</f>
        <v>0</v>
      </c>
      <c r="BS798" s="34">
        <f>IF(L800="",0,IF($Q800=L800,IF(COUNTIF(L800:$P800,L800)&gt;$R799,L798,$Q798),L798))</f>
        <v>0</v>
      </c>
      <c r="BT798" s="34">
        <f>IF(M800="",0,IF($Q800=M800,IF(COUNTIF(M800:$P800,M800)&gt;$R799,M798,$Q798),M798))</f>
        <v>0</v>
      </c>
      <c r="BU798" s="34">
        <f>IF(N800="",0,IF($Q800=N800,IF(COUNTIF(N800:$P800,N800)&gt;$R799,N798,$Q798),N798))</f>
        <v>0</v>
      </c>
      <c r="BV798" s="34">
        <f>IF(O800="",0,IF($Q800=O800,IF(COUNTIF(O800:$P800,O800)&gt;$R799,O798,$Q798),O798))</f>
        <v>0</v>
      </c>
      <c r="BW798" s="34">
        <f>IF(P800="",0,IF($Q800=P800,IF(COUNTIF(P800:$P800,P800)&gt;$R799,P798,$Q798),P798))</f>
        <v>0</v>
      </c>
      <c r="BX798">
        <f>IF(P798="",IF(O798="",IF(N798="",IF(M798="",IF(L798="",IF(K798="",IF(J798="",IF(I798="",H798,I798),J798),K798),L798),M798),N798),O798),P798)</f>
        <v>0</v>
      </c>
    </row>
    <row r="799" spans="1:76" ht="12.75" customHeight="1" x14ac:dyDescent="0.2">
      <c r="A799" s="348"/>
      <c r="B799" s="351"/>
      <c r="C799" s="345"/>
      <c r="D799" s="176" t="s">
        <v>42</v>
      </c>
      <c r="E799" s="252"/>
      <c r="F799" s="252"/>
      <c r="G799" s="252"/>
      <c r="H799" s="252"/>
      <c r="I799" s="252"/>
      <c r="J799" s="252"/>
      <c r="K799" s="252"/>
      <c r="L799" s="252"/>
      <c r="M799" s="175"/>
      <c r="N799" s="175"/>
      <c r="O799" s="175"/>
      <c r="P799" s="175"/>
      <c r="Q799" s="183"/>
      <c r="R799" s="35">
        <f>IF(R798&lt;15,0,IF(R798&lt;30,1,IF(R798&lt;45,2,3)))</f>
        <v>0</v>
      </c>
      <c r="S799" s="342"/>
      <c r="AY799" t="str">
        <f t="shared" ref="AY799:BJ799" si="1262">IF(AY800="","",COUNTIF($E800:$P800,AY800))</f>
        <v/>
      </c>
      <c r="AZ799" t="str">
        <f t="shared" si="1262"/>
        <v/>
      </c>
      <c r="BA799" t="str">
        <f t="shared" si="1262"/>
        <v/>
      </c>
      <c r="BB799" t="str">
        <f t="shared" si="1262"/>
        <v/>
      </c>
      <c r="BC799" t="str">
        <f t="shared" si="1262"/>
        <v/>
      </c>
      <c r="BD799" t="str">
        <f t="shared" si="1262"/>
        <v/>
      </c>
      <c r="BE799" t="str">
        <f t="shared" si="1262"/>
        <v/>
      </c>
      <c r="BF799" t="str">
        <f t="shared" si="1262"/>
        <v/>
      </c>
      <c r="BG799" t="str">
        <f t="shared" si="1262"/>
        <v/>
      </c>
      <c r="BH799" t="str">
        <f t="shared" si="1262"/>
        <v/>
      </c>
      <c r="BI799" t="str">
        <f t="shared" si="1262"/>
        <v/>
      </c>
      <c r="BJ799" t="str">
        <f t="shared" si="1262"/>
        <v/>
      </c>
      <c r="BK799" s="340"/>
      <c r="BL799" s="34">
        <f>IF($Q800=E800,IF(COUNTIF(E800:$P800,E800)&gt;$R799,E799,$Q799),E799)</f>
        <v>0</v>
      </c>
      <c r="BM799" s="34">
        <f>IF($Q800=F800,IF(COUNTIF(F800:$P800,F800)&gt;$R799,F799,$Q799),F799)</f>
        <v>0</v>
      </c>
      <c r="BN799" s="34">
        <f>IF($Q800=G800,IF(COUNTIF(G800:$P800,G800)&gt;$R799,G799,$Q799),G799)</f>
        <v>0</v>
      </c>
      <c r="BO799" s="34">
        <f>IF($Q800=H800,IF(COUNTIF(H800:$P800,H800)&gt;$R799,H799,$Q799),H799)</f>
        <v>0</v>
      </c>
      <c r="BP799" s="34">
        <f>IF($Q800=I800,IF(COUNTIF(I800:$P800,I800)&gt;$R799,I799,$Q799),I799)</f>
        <v>0</v>
      </c>
      <c r="BQ799" s="34">
        <f>IF($Q800=J800,IF(COUNTIF(J800:$P800,J800)&gt;$R799,J799,$Q799),J799)</f>
        <v>0</v>
      </c>
      <c r="BR799" s="34">
        <f>IF($Q800=K800,IF(COUNTIF(K800:$P800,K800)&gt;$R799,K799,$Q799),K799)</f>
        <v>0</v>
      </c>
      <c r="BS799" s="34">
        <f>IF($Q800=L800,IF(COUNTIF(L800:$P800,L800)&gt;$R799,L799,$Q799),L799)</f>
        <v>0</v>
      </c>
      <c r="BT799" s="34">
        <f>IF($Q800=M800,IF(COUNTIF(M800:$P800,M800)&gt;$R799,M799,$Q799),M799)</f>
        <v>0</v>
      </c>
      <c r="BU799" s="34">
        <f>IF($Q800=N800,IF(COUNTIF(N800:$P800,N800)&gt;$R799,N799,$Q799),N799)</f>
        <v>0</v>
      </c>
      <c r="BV799" s="34">
        <f>IF($Q800=O800,IF(COUNTIF(O800:$P800,O800)&gt;$R799,O799,$Q799),O799)</f>
        <v>0</v>
      </c>
      <c r="BW799" s="34">
        <f>IF($Q800=P800,IF(COUNTIF(P800:$P800,P800)&gt;$R799,P799,$Q799),P799)</f>
        <v>0</v>
      </c>
      <c r="BX799" t="str">
        <f>IF(BX798="",IF(G798="",IF(F798="",E798,F798),G798),"")</f>
        <v/>
      </c>
    </row>
    <row r="800" spans="1:76" ht="12.75" customHeight="1" x14ac:dyDescent="0.2">
      <c r="A800" s="349"/>
      <c r="B800" s="352"/>
      <c r="C800" s="346"/>
      <c r="D800" s="177" t="s">
        <v>44</v>
      </c>
      <c r="E800" s="252" t="str">
        <f t="shared" ref="E800:P800" si="1263">IF(E798&gt;0,1,"")</f>
        <v/>
      </c>
      <c r="F800" s="252" t="str">
        <f t="shared" si="1263"/>
        <v/>
      </c>
      <c r="G800" s="252" t="str">
        <f t="shared" si="1263"/>
        <v/>
      </c>
      <c r="H800" s="252" t="str">
        <f t="shared" si="1263"/>
        <v/>
      </c>
      <c r="I800" s="252" t="str">
        <f t="shared" si="1263"/>
        <v/>
      </c>
      <c r="J800" s="252" t="str">
        <f t="shared" si="1263"/>
        <v/>
      </c>
      <c r="K800" s="252" t="str">
        <f t="shared" si="1263"/>
        <v/>
      </c>
      <c r="L800" s="252" t="str">
        <f t="shared" si="1263"/>
        <v/>
      </c>
      <c r="M800" s="175" t="str">
        <f t="shared" si="1263"/>
        <v/>
      </c>
      <c r="N800" s="175" t="str">
        <f t="shared" si="1263"/>
        <v/>
      </c>
      <c r="O800" s="175" t="str">
        <f t="shared" si="1263"/>
        <v/>
      </c>
      <c r="P800" s="175" t="str">
        <f t="shared" si="1263"/>
        <v/>
      </c>
      <c r="Q800" s="184" t="str">
        <f>IF(BK798="","",BK798)</f>
        <v/>
      </c>
      <c r="R800" s="38" t="str">
        <f>IF(BK798="","",BK798)</f>
        <v/>
      </c>
      <c r="S800" s="343"/>
      <c r="AY800" t="str">
        <f>IF(E800="","",E800)</f>
        <v/>
      </c>
      <c r="AZ800" t="str">
        <f>IF(OR(E800=F800,COUNTIF($AY800:AY800,F800)&gt;0),"",F800)</f>
        <v/>
      </c>
      <c r="BA800" t="str">
        <f>IF(OR(F800=G800,COUNTIF($AY800:AZ800,G800)&gt;0),"",G800)</f>
        <v/>
      </c>
      <c r="BB800" t="str">
        <f>IF(OR(G800=H800,COUNTIF($AY800:BA800,H800)&gt;0),"",H800)</f>
        <v/>
      </c>
      <c r="BC800" t="str">
        <f>IF(OR(H800=I800,COUNTIF($AY800:BB800,I800)&gt;0),"",I800)</f>
        <v/>
      </c>
      <c r="BD800" t="str">
        <f>IF(OR(I800=J800,COUNTIF($AY800:BC800,J800)&gt;0),"",J800)</f>
        <v/>
      </c>
      <c r="BE800" t="str">
        <f>IF(OR(J800=K800,COUNTIF($AY800:BD800,K800)&gt;0),"",K800)</f>
        <v/>
      </c>
      <c r="BF800" t="str">
        <f>IF(OR(K800=L800,COUNTIF($AY800:BE800,L800)&gt;0),"",L800)</f>
        <v/>
      </c>
      <c r="BG800" t="str">
        <f>IF(OR(L800=M800,COUNTIF($AY800:BF800,M800)&gt;0),"",M800)</f>
        <v/>
      </c>
      <c r="BH800" t="str">
        <f>IF(OR(M800=N800,COUNTIF($AY800:BG800,N800)&gt;0),"",N800)</f>
        <v/>
      </c>
      <c r="BI800" t="str">
        <f>IF(OR(N800=O800,COUNTIF($AY800:BH800,O800)&gt;0),"",O800)</f>
        <v/>
      </c>
      <c r="BJ800" t="str">
        <f>IF(OR(O800=P800,COUNTIF($AY800:BI800,P800)&gt;0),"",P800)</f>
        <v/>
      </c>
      <c r="BK800" s="340"/>
      <c r="BL800" s="34" t="str">
        <f>IF($Q800=E800,IF(COUNTIF(E800:$P800,E800)&gt;$R799,E800,$Q800),E800)</f>
        <v/>
      </c>
      <c r="BM800" s="34" t="str">
        <f>IF($Q800=F800,IF(COUNTIF(F800:$P800,F800)&gt;$R799,F800,$Q800),F800)</f>
        <v/>
      </c>
      <c r="BN800" s="34" t="str">
        <f>IF($Q800=G800,IF(COUNTIF(G800:$P800,G800)&gt;$R799,G800,$Q800),G800)</f>
        <v/>
      </c>
      <c r="BO800" s="34" t="str">
        <f>IF($Q800=H800,IF(COUNTIF(H800:$P800,H800)&gt;$R799,H800,$Q800),H800)</f>
        <v/>
      </c>
      <c r="BP800" s="34" t="str">
        <f>IF($Q800=I800,IF(COUNTIF(I800:$P800,I800)&gt;$R799,I800,$Q800),I800)</f>
        <v/>
      </c>
      <c r="BQ800" s="34" t="str">
        <f>IF($Q800=J800,IF(COUNTIF(J800:$P800,J800)&gt;$R799,J800,$Q800),J800)</f>
        <v/>
      </c>
      <c r="BR800" s="34" t="str">
        <f>IF($Q800=K800,IF(COUNTIF(K800:$P800,K800)&gt;$R799,K800,$Q800),K800)</f>
        <v/>
      </c>
      <c r="BS800" s="34" t="str">
        <f>IF($Q800=L800,IF(COUNTIF(L800:$P800,L800)&gt;$R799,L800,$Q800),L800)</f>
        <v/>
      </c>
      <c r="BT800" s="34" t="str">
        <f>IF($Q800=M800,IF(COUNTIF(M800:$P800,M800)&gt;$R799,M800,$Q800),M800)</f>
        <v/>
      </c>
      <c r="BU800" s="34" t="str">
        <f>IF($Q800=N800,IF(COUNTIF(N800:$P800,N800)&gt;$R799,N800,$Q800),N800)</f>
        <v/>
      </c>
      <c r="BV800" s="34" t="str">
        <f>IF($Q800=O800,IF(COUNTIF(O800:$P800,O800)&gt;$R799,O800,$Q800),O800)</f>
        <v/>
      </c>
      <c r="BW800" s="34" t="str">
        <f>IF($Q800=P800,IF(COUNTIF(P800:$P800,P800)&gt;$R799,P800,$Q800),P800)</f>
        <v/>
      </c>
      <c r="BX800" t="str">
        <f>IF(BX798&gt;0,BX798,BX799)</f>
        <v/>
      </c>
    </row>
    <row r="801" spans="1:76" ht="12.75" customHeight="1" x14ac:dyDescent="0.2">
      <c r="A801" s="347">
        <v>267</v>
      </c>
      <c r="B801" s="350"/>
      <c r="C801" s="344"/>
      <c r="D801" s="176" t="s">
        <v>38</v>
      </c>
      <c r="E801" s="252"/>
      <c r="F801" s="252"/>
      <c r="G801" s="252"/>
      <c r="H801" s="252"/>
      <c r="I801" s="252"/>
      <c r="J801" s="252"/>
      <c r="K801" s="252"/>
      <c r="L801" s="252"/>
      <c r="M801" s="175"/>
      <c r="N801" s="175"/>
      <c r="O801" s="175"/>
      <c r="P801" s="175"/>
      <c r="Q801" s="183" t="str">
        <f>IF(BK801="","",BX803)</f>
        <v/>
      </c>
      <c r="R801" s="172"/>
      <c r="S801" s="341" t="str">
        <f>IF((COUNTBLANK(E801:Q801)+COUNTBLANK(E802:Q802)+COUNTBLANK(E803:Q803))/3=COUNTBLANK(E801:Q801),"","Bitte alle drei Zeilen ausfüllen")</f>
        <v/>
      </c>
      <c r="W801">
        <f t="shared" ref="W801:AH801" si="1264">IF(E801=4.5,E802,0)</f>
        <v>0</v>
      </c>
      <c r="X801">
        <f t="shared" si="1264"/>
        <v>0</v>
      </c>
      <c r="Y801">
        <f t="shared" si="1264"/>
        <v>0</v>
      </c>
      <c r="Z801">
        <f t="shared" si="1264"/>
        <v>0</v>
      </c>
      <c r="AA801">
        <f t="shared" si="1264"/>
        <v>0</v>
      </c>
      <c r="AB801">
        <f t="shared" si="1264"/>
        <v>0</v>
      </c>
      <c r="AC801">
        <f t="shared" si="1264"/>
        <v>0</v>
      </c>
      <c r="AD801">
        <f t="shared" si="1264"/>
        <v>0</v>
      </c>
      <c r="AE801">
        <f t="shared" si="1264"/>
        <v>0</v>
      </c>
      <c r="AF801">
        <f t="shared" si="1264"/>
        <v>0</v>
      </c>
      <c r="AG801">
        <f t="shared" si="1264"/>
        <v>0</v>
      </c>
      <c r="AH801">
        <f t="shared" si="1264"/>
        <v>0</v>
      </c>
      <c r="AJ801">
        <f t="shared" ref="AJ801:AU801" si="1265">IF(E801=4.5,1,0)</f>
        <v>0</v>
      </c>
      <c r="AK801">
        <f t="shared" si="1265"/>
        <v>0</v>
      </c>
      <c r="AL801">
        <f t="shared" si="1265"/>
        <v>0</v>
      </c>
      <c r="AM801">
        <f t="shared" si="1265"/>
        <v>0</v>
      </c>
      <c r="AN801">
        <f t="shared" si="1265"/>
        <v>0</v>
      </c>
      <c r="AO801">
        <f t="shared" si="1265"/>
        <v>0</v>
      </c>
      <c r="AP801">
        <f t="shared" si="1265"/>
        <v>0</v>
      </c>
      <c r="AQ801">
        <f t="shared" si="1265"/>
        <v>0</v>
      </c>
      <c r="AR801">
        <f t="shared" si="1265"/>
        <v>0</v>
      </c>
      <c r="AS801">
        <f t="shared" si="1265"/>
        <v>0</v>
      </c>
      <c r="AT801">
        <f t="shared" si="1265"/>
        <v>0</v>
      </c>
      <c r="AU801">
        <f t="shared" si="1265"/>
        <v>0</v>
      </c>
      <c r="BK801" s="340" t="str">
        <f>IF(ISNA(HLOOKUP(MAX($AY802:$BJ802),$AY802:$BJ803,2,FALSE)),"",IF(R802&gt;0,IF(COUNTIF($AY802:$BJ802,MAX($AY802:$BJ802))&gt;1,HLOOKUP(MAX($AY802:$BJ802),$AY802:$BJ803,2),HLOOKUP(MAX($AY802:$BJ802),$AY802:$BJ803,2,FALSE)),""))</f>
        <v/>
      </c>
      <c r="BL801" s="34">
        <f>IF(E803="",0,IF($Q803=E803,IF(COUNTIF(E803:$P803,E803)&gt;$R802,E801,$Q801),E801))</f>
        <v>0</v>
      </c>
      <c r="BM801" s="34">
        <f>IF(F803="",0,IF($Q803=F803,IF(COUNTIF(F803:$P803,F803)&gt;$R802,F801,$Q801),F801))</f>
        <v>0</v>
      </c>
      <c r="BN801" s="34">
        <f>IF(G803="",0,IF($Q803=G803,IF(COUNTIF(G803:$P803,G803)&gt;$R802,G801,$Q801),G801))</f>
        <v>0</v>
      </c>
      <c r="BO801" s="34">
        <f>IF(H803="",0,IF($Q803=H803,IF(COUNTIF(H803:$P803,H803)&gt;$R802,H801,$Q801),H801))</f>
        <v>0</v>
      </c>
      <c r="BP801" s="34">
        <f>IF(I803="",0,IF($Q803=I803,IF(COUNTIF(I803:$P803,I803)&gt;$R802,I801,$Q801),I801))</f>
        <v>0</v>
      </c>
      <c r="BQ801" s="34">
        <f>IF(J803="",0,IF($Q803=J803,IF(COUNTIF(J803:$P803,J803)&gt;$R802,J801,$Q801),J801))</f>
        <v>0</v>
      </c>
      <c r="BR801" s="34">
        <f>IF(K803="",0,IF($Q803=K803,IF(COUNTIF(K803:$P803,K803)&gt;$R802,K801,$Q801),K801))</f>
        <v>0</v>
      </c>
      <c r="BS801" s="34">
        <f>IF(L803="",0,IF($Q803=L803,IF(COUNTIF(L803:$P803,L803)&gt;$R802,L801,$Q801),L801))</f>
        <v>0</v>
      </c>
      <c r="BT801" s="34">
        <f>IF(M803="",0,IF($Q803=M803,IF(COUNTIF(M803:$P803,M803)&gt;$R802,M801,$Q801),M801))</f>
        <v>0</v>
      </c>
      <c r="BU801" s="34">
        <f>IF(N803="",0,IF($Q803=N803,IF(COUNTIF(N803:$P803,N803)&gt;$R802,N801,$Q801),N801))</f>
        <v>0</v>
      </c>
      <c r="BV801" s="34">
        <f>IF(O803="",0,IF($Q803=O803,IF(COUNTIF(O803:$P803,O803)&gt;$R802,O801,$Q801),O801))</f>
        <v>0</v>
      </c>
      <c r="BW801" s="34">
        <f>IF(P803="",0,IF($Q803=P803,IF(COUNTIF(P803:$P803,P803)&gt;$R802,P801,$Q801),P801))</f>
        <v>0</v>
      </c>
      <c r="BX801">
        <f>IF(P801="",IF(O801="",IF(N801="",IF(M801="",IF(L801="",IF(K801="",IF(J801="",IF(I801="",H801,I801),J801),K801),L801),M801),N801),O801),P801)</f>
        <v>0</v>
      </c>
    </row>
    <row r="802" spans="1:76" ht="12.75" customHeight="1" x14ac:dyDescent="0.2">
      <c r="A802" s="348"/>
      <c r="B802" s="351"/>
      <c r="C802" s="345"/>
      <c r="D802" s="176" t="s">
        <v>42</v>
      </c>
      <c r="E802" s="252"/>
      <c r="F802" s="252"/>
      <c r="G802" s="252"/>
      <c r="H802" s="252"/>
      <c r="I802" s="252"/>
      <c r="J802" s="252"/>
      <c r="K802" s="252"/>
      <c r="L802" s="252"/>
      <c r="M802" s="175"/>
      <c r="N802" s="175"/>
      <c r="O802" s="175"/>
      <c r="P802" s="175"/>
      <c r="Q802" s="183"/>
      <c r="R802" s="35">
        <f>IF(R801&lt;15,0,IF(R801&lt;30,1,IF(R801&lt;45,2,3)))</f>
        <v>0</v>
      </c>
      <c r="S802" s="342"/>
      <c r="AY802" t="str">
        <f t="shared" ref="AY802:BJ802" si="1266">IF(AY803="","",COUNTIF($E803:$P803,AY803))</f>
        <v/>
      </c>
      <c r="AZ802" t="str">
        <f t="shared" si="1266"/>
        <v/>
      </c>
      <c r="BA802" t="str">
        <f t="shared" si="1266"/>
        <v/>
      </c>
      <c r="BB802" t="str">
        <f t="shared" si="1266"/>
        <v/>
      </c>
      <c r="BC802" t="str">
        <f t="shared" si="1266"/>
        <v/>
      </c>
      <c r="BD802" t="str">
        <f t="shared" si="1266"/>
        <v/>
      </c>
      <c r="BE802" t="str">
        <f t="shared" si="1266"/>
        <v/>
      </c>
      <c r="BF802" t="str">
        <f t="shared" si="1266"/>
        <v/>
      </c>
      <c r="BG802" t="str">
        <f t="shared" si="1266"/>
        <v/>
      </c>
      <c r="BH802" t="str">
        <f t="shared" si="1266"/>
        <v/>
      </c>
      <c r="BI802" t="str">
        <f t="shared" si="1266"/>
        <v/>
      </c>
      <c r="BJ802" t="str">
        <f t="shared" si="1266"/>
        <v/>
      </c>
      <c r="BK802" s="340"/>
      <c r="BL802" s="34">
        <f>IF($Q803=E803,IF(COUNTIF(E803:$P803,E803)&gt;$R802,E802,$Q802),E802)</f>
        <v>0</v>
      </c>
      <c r="BM802" s="34">
        <f>IF($Q803=F803,IF(COUNTIF(F803:$P803,F803)&gt;$R802,F802,$Q802),F802)</f>
        <v>0</v>
      </c>
      <c r="BN802" s="34">
        <f>IF($Q803=G803,IF(COUNTIF(G803:$P803,G803)&gt;$R802,G802,$Q802),G802)</f>
        <v>0</v>
      </c>
      <c r="BO802" s="34">
        <f>IF($Q803=H803,IF(COUNTIF(H803:$P803,H803)&gt;$R802,H802,$Q802),H802)</f>
        <v>0</v>
      </c>
      <c r="BP802" s="34">
        <f>IF($Q803=I803,IF(COUNTIF(I803:$P803,I803)&gt;$R802,I802,$Q802),I802)</f>
        <v>0</v>
      </c>
      <c r="BQ802" s="34">
        <f>IF($Q803=J803,IF(COUNTIF(J803:$P803,J803)&gt;$R802,J802,$Q802),J802)</f>
        <v>0</v>
      </c>
      <c r="BR802" s="34">
        <f>IF($Q803=K803,IF(COUNTIF(K803:$P803,K803)&gt;$R802,K802,$Q802),K802)</f>
        <v>0</v>
      </c>
      <c r="BS802" s="34">
        <f>IF($Q803=L803,IF(COUNTIF(L803:$P803,L803)&gt;$R802,L802,$Q802),L802)</f>
        <v>0</v>
      </c>
      <c r="BT802" s="34">
        <f>IF($Q803=M803,IF(COUNTIF(M803:$P803,M803)&gt;$R802,M802,$Q802),M802)</f>
        <v>0</v>
      </c>
      <c r="BU802" s="34">
        <f>IF($Q803=N803,IF(COUNTIF(N803:$P803,N803)&gt;$R802,N802,$Q802),N802)</f>
        <v>0</v>
      </c>
      <c r="BV802" s="34">
        <f>IF($Q803=O803,IF(COUNTIF(O803:$P803,O803)&gt;$R802,O802,$Q802),O802)</f>
        <v>0</v>
      </c>
      <c r="BW802" s="34">
        <f>IF($Q803=P803,IF(COUNTIF(P803:$P803,P803)&gt;$R802,P802,$Q802),P802)</f>
        <v>0</v>
      </c>
      <c r="BX802" t="str">
        <f>IF(BX801="",IF(G801="",IF(F801="",E801,F801),G801),"")</f>
        <v/>
      </c>
    </row>
    <row r="803" spans="1:76" ht="12.75" customHeight="1" x14ac:dyDescent="0.2">
      <c r="A803" s="349"/>
      <c r="B803" s="352"/>
      <c r="C803" s="346"/>
      <c r="D803" s="177" t="s">
        <v>44</v>
      </c>
      <c r="E803" s="252" t="str">
        <f t="shared" ref="E803:P803" si="1267">IF(E801&gt;0,1,"")</f>
        <v/>
      </c>
      <c r="F803" s="252" t="str">
        <f t="shared" si="1267"/>
        <v/>
      </c>
      <c r="G803" s="252" t="str">
        <f t="shared" si="1267"/>
        <v/>
      </c>
      <c r="H803" s="252" t="str">
        <f t="shared" si="1267"/>
        <v/>
      </c>
      <c r="I803" s="252" t="str">
        <f t="shared" si="1267"/>
        <v/>
      </c>
      <c r="J803" s="252" t="str">
        <f t="shared" si="1267"/>
        <v/>
      </c>
      <c r="K803" s="252" t="str">
        <f t="shared" si="1267"/>
        <v/>
      </c>
      <c r="L803" s="252" t="str">
        <f t="shared" si="1267"/>
        <v/>
      </c>
      <c r="M803" s="175" t="str">
        <f t="shared" si="1267"/>
        <v/>
      </c>
      <c r="N803" s="175" t="str">
        <f t="shared" si="1267"/>
        <v/>
      </c>
      <c r="O803" s="175" t="str">
        <f t="shared" si="1267"/>
        <v/>
      </c>
      <c r="P803" s="175" t="str">
        <f t="shared" si="1267"/>
        <v/>
      </c>
      <c r="Q803" s="184" t="str">
        <f>IF(BK801="","",BK801)</f>
        <v/>
      </c>
      <c r="R803" s="38" t="str">
        <f>IF(BK801="","",BK801)</f>
        <v/>
      </c>
      <c r="S803" s="343"/>
      <c r="AY803" t="str">
        <f>IF(E803="","",E803)</f>
        <v/>
      </c>
      <c r="AZ803" t="str">
        <f>IF(OR(E803=F803,COUNTIF($AY803:AY803,F803)&gt;0),"",F803)</f>
        <v/>
      </c>
      <c r="BA803" t="str">
        <f>IF(OR(F803=G803,COUNTIF($AY803:AZ803,G803)&gt;0),"",G803)</f>
        <v/>
      </c>
      <c r="BB803" t="str">
        <f>IF(OR(G803=H803,COUNTIF($AY803:BA803,H803)&gt;0),"",H803)</f>
        <v/>
      </c>
      <c r="BC803" t="str">
        <f>IF(OR(H803=I803,COUNTIF($AY803:BB803,I803)&gt;0),"",I803)</f>
        <v/>
      </c>
      <c r="BD803" t="str">
        <f>IF(OR(I803=J803,COUNTIF($AY803:BC803,J803)&gt;0),"",J803)</f>
        <v/>
      </c>
      <c r="BE803" t="str">
        <f>IF(OR(J803=K803,COUNTIF($AY803:BD803,K803)&gt;0),"",K803)</f>
        <v/>
      </c>
      <c r="BF803" t="str">
        <f>IF(OR(K803=L803,COUNTIF($AY803:BE803,L803)&gt;0),"",L803)</f>
        <v/>
      </c>
      <c r="BG803" t="str">
        <f>IF(OR(L803=M803,COUNTIF($AY803:BF803,M803)&gt;0),"",M803)</f>
        <v/>
      </c>
      <c r="BH803" t="str">
        <f>IF(OR(M803=N803,COUNTIF($AY803:BG803,N803)&gt;0),"",N803)</f>
        <v/>
      </c>
      <c r="BI803" t="str">
        <f>IF(OR(N803=O803,COUNTIF($AY803:BH803,O803)&gt;0),"",O803)</f>
        <v/>
      </c>
      <c r="BJ803" t="str">
        <f>IF(OR(O803=P803,COUNTIF($AY803:BI803,P803)&gt;0),"",P803)</f>
        <v/>
      </c>
      <c r="BK803" s="340"/>
      <c r="BL803" s="34" t="str">
        <f>IF($Q803=E803,IF(COUNTIF(E803:$P803,E803)&gt;$R802,E803,$Q803),E803)</f>
        <v/>
      </c>
      <c r="BM803" s="34" t="str">
        <f>IF($Q803=F803,IF(COUNTIF(F803:$P803,F803)&gt;$R802,F803,$Q803),F803)</f>
        <v/>
      </c>
      <c r="BN803" s="34" t="str">
        <f>IF($Q803=G803,IF(COUNTIF(G803:$P803,G803)&gt;$R802,G803,$Q803),G803)</f>
        <v/>
      </c>
      <c r="BO803" s="34" t="str">
        <f>IF($Q803=H803,IF(COUNTIF(H803:$P803,H803)&gt;$R802,H803,$Q803),H803)</f>
        <v/>
      </c>
      <c r="BP803" s="34" t="str">
        <f>IF($Q803=I803,IF(COUNTIF(I803:$P803,I803)&gt;$R802,I803,$Q803),I803)</f>
        <v/>
      </c>
      <c r="BQ803" s="34" t="str">
        <f>IF($Q803=J803,IF(COUNTIF(J803:$P803,J803)&gt;$R802,J803,$Q803),J803)</f>
        <v/>
      </c>
      <c r="BR803" s="34" t="str">
        <f>IF($Q803=K803,IF(COUNTIF(K803:$P803,K803)&gt;$R802,K803,$Q803),K803)</f>
        <v/>
      </c>
      <c r="BS803" s="34" t="str">
        <f>IF($Q803=L803,IF(COUNTIF(L803:$P803,L803)&gt;$R802,L803,$Q803),L803)</f>
        <v/>
      </c>
      <c r="BT803" s="34" t="str">
        <f>IF($Q803=M803,IF(COUNTIF(M803:$P803,M803)&gt;$R802,M803,$Q803),M803)</f>
        <v/>
      </c>
      <c r="BU803" s="34" t="str">
        <f>IF($Q803=N803,IF(COUNTIF(N803:$P803,N803)&gt;$R802,N803,$Q803),N803)</f>
        <v/>
      </c>
      <c r="BV803" s="34" t="str">
        <f>IF($Q803=O803,IF(COUNTIF(O803:$P803,O803)&gt;$R802,O803,$Q803),O803)</f>
        <v/>
      </c>
      <c r="BW803" s="34" t="str">
        <f>IF($Q803=P803,IF(COUNTIF(P803:$P803,P803)&gt;$R802,P803,$Q803),P803)</f>
        <v/>
      </c>
      <c r="BX803" t="str">
        <f>IF(BX801&gt;0,BX801,BX802)</f>
        <v/>
      </c>
    </row>
    <row r="804" spans="1:76" ht="12.75" customHeight="1" x14ac:dyDescent="0.2">
      <c r="A804" s="347">
        <v>268</v>
      </c>
      <c r="B804" s="350"/>
      <c r="C804" s="344"/>
      <c r="D804" s="176" t="s">
        <v>38</v>
      </c>
      <c r="E804" s="252"/>
      <c r="F804" s="252"/>
      <c r="G804" s="252"/>
      <c r="H804" s="252"/>
      <c r="I804" s="252"/>
      <c r="J804" s="252"/>
      <c r="K804" s="252"/>
      <c r="L804" s="252"/>
      <c r="M804" s="175"/>
      <c r="N804" s="175"/>
      <c r="O804" s="175"/>
      <c r="P804" s="175"/>
      <c r="Q804" s="183" t="str">
        <f>IF(BK804="","",BX806)</f>
        <v/>
      </c>
      <c r="R804" s="172"/>
      <c r="S804" s="341" t="str">
        <f>IF((COUNTBLANK(E804:Q804)+COUNTBLANK(E805:Q805)+COUNTBLANK(E806:Q806))/3=COUNTBLANK(E804:Q804),"","Bitte alle drei Zeilen ausfüllen")</f>
        <v/>
      </c>
      <c r="W804">
        <f t="shared" ref="W804:AH804" si="1268">IF(E804=4.5,E805,0)</f>
        <v>0</v>
      </c>
      <c r="X804">
        <f t="shared" si="1268"/>
        <v>0</v>
      </c>
      <c r="Y804">
        <f t="shared" si="1268"/>
        <v>0</v>
      </c>
      <c r="Z804">
        <f t="shared" si="1268"/>
        <v>0</v>
      </c>
      <c r="AA804">
        <f t="shared" si="1268"/>
        <v>0</v>
      </c>
      <c r="AB804">
        <f t="shared" si="1268"/>
        <v>0</v>
      </c>
      <c r="AC804">
        <f t="shared" si="1268"/>
        <v>0</v>
      </c>
      <c r="AD804">
        <f t="shared" si="1268"/>
        <v>0</v>
      </c>
      <c r="AE804">
        <f t="shared" si="1268"/>
        <v>0</v>
      </c>
      <c r="AF804">
        <f t="shared" si="1268"/>
        <v>0</v>
      </c>
      <c r="AG804">
        <f t="shared" si="1268"/>
        <v>0</v>
      </c>
      <c r="AH804">
        <f t="shared" si="1268"/>
        <v>0</v>
      </c>
      <c r="AJ804">
        <f t="shared" ref="AJ804:AU804" si="1269">IF(E804=4.5,1,0)</f>
        <v>0</v>
      </c>
      <c r="AK804">
        <f t="shared" si="1269"/>
        <v>0</v>
      </c>
      <c r="AL804">
        <f t="shared" si="1269"/>
        <v>0</v>
      </c>
      <c r="AM804">
        <f t="shared" si="1269"/>
        <v>0</v>
      </c>
      <c r="AN804">
        <f t="shared" si="1269"/>
        <v>0</v>
      </c>
      <c r="AO804">
        <f t="shared" si="1269"/>
        <v>0</v>
      </c>
      <c r="AP804">
        <f t="shared" si="1269"/>
        <v>0</v>
      </c>
      <c r="AQ804">
        <f t="shared" si="1269"/>
        <v>0</v>
      </c>
      <c r="AR804">
        <f t="shared" si="1269"/>
        <v>0</v>
      </c>
      <c r="AS804">
        <f t="shared" si="1269"/>
        <v>0</v>
      </c>
      <c r="AT804">
        <f t="shared" si="1269"/>
        <v>0</v>
      </c>
      <c r="AU804">
        <f t="shared" si="1269"/>
        <v>0</v>
      </c>
      <c r="BK804" s="340" t="str">
        <f>IF(ISNA(HLOOKUP(MAX($AY805:$BJ805),$AY805:$BJ806,2,FALSE)),"",IF(R805&gt;0,IF(COUNTIF($AY805:$BJ805,MAX($AY805:$BJ805))&gt;1,HLOOKUP(MAX($AY805:$BJ805),$AY805:$BJ806,2),HLOOKUP(MAX($AY805:$BJ805),$AY805:$BJ806,2,FALSE)),""))</f>
        <v/>
      </c>
      <c r="BL804" s="34">
        <f>IF(E806="",0,IF($Q806=E806,IF(COUNTIF(E806:$P806,E806)&gt;$R805,E804,$Q804),E804))</f>
        <v>0</v>
      </c>
      <c r="BM804" s="34">
        <f>IF(F806="",0,IF($Q806=F806,IF(COUNTIF(F806:$P806,F806)&gt;$R805,F804,$Q804),F804))</f>
        <v>0</v>
      </c>
      <c r="BN804" s="34">
        <f>IF(G806="",0,IF($Q806=G806,IF(COUNTIF(G806:$P806,G806)&gt;$R805,G804,$Q804),G804))</f>
        <v>0</v>
      </c>
      <c r="BO804" s="34">
        <f>IF(H806="",0,IF($Q806=H806,IF(COUNTIF(H806:$P806,H806)&gt;$R805,H804,$Q804),H804))</f>
        <v>0</v>
      </c>
      <c r="BP804" s="34">
        <f>IF(I806="",0,IF($Q806=I806,IF(COUNTIF(I806:$P806,I806)&gt;$R805,I804,$Q804),I804))</f>
        <v>0</v>
      </c>
      <c r="BQ804" s="34">
        <f>IF(J806="",0,IF($Q806=J806,IF(COUNTIF(J806:$P806,J806)&gt;$R805,J804,$Q804),J804))</f>
        <v>0</v>
      </c>
      <c r="BR804" s="34">
        <f>IF(K806="",0,IF($Q806=K806,IF(COUNTIF(K806:$P806,K806)&gt;$R805,K804,$Q804),K804))</f>
        <v>0</v>
      </c>
      <c r="BS804" s="34">
        <f>IF(L806="",0,IF($Q806=L806,IF(COUNTIF(L806:$P806,L806)&gt;$R805,L804,$Q804),L804))</f>
        <v>0</v>
      </c>
      <c r="BT804" s="34">
        <f>IF(M806="",0,IF($Q806=M806,IF(COUNTIF(M806:$P806,M806)&gt;$R805,M804,$Q804),M804))</f>
        <v>0</v>
      </c>
      <c r="BU804" s="34">
        <f>IF(N806="",0,IF($Q806=N806,IF(COUNTIF(N806:$P806,N806)&gt;$R805,N804,$Q804),N804))</f>
        <v>0</v>
      </c>
      <c r="BV804" s="34">
        <f>IF(O806="",0,IF($Q806=O806,IF(COUNTIF(O806:$P806,O806)&gt;$R805,O804,$Q804),O804))</f>
        <v>0</v>
      </c>
      <c r="BW804" s="34">
        <f>IF(P806="",0,IF($Q806=P806,IF(COUNTIF(P806:$P806,P806)&gt;$R805,P804,$Q804),P804))</f>
        <v>0</v>
      </c>
      <c r="BX804">
        <f>IF(P804="",IF(O804="",IF(N804="",IF(M804="",IF(L804="",IF(K804="",IF(J804="",IF(I804="",H804,I804),J804),K804),L804),M804),N804),O804),P804)</f>
        <v>0</v>
      </c>
    </row>
    <row r="805" spans="1:76" ht="12.75" customHeight="1" x14ac:dyDescent="0.2">
      <c r="A805" s="348"/>
      <c r="B805" s="351"/>
      <c r="C805" s="345"/>
      <c r="D805" s="176" t="s">
        <v>42</v>
      </c>
      <c r="E805" s="252"/>
      <c r="F805" s="252"/>
      <c r="G805" s="252"/>
      <c r="H805" s="252"/>
      <c r="I805" s="252"/>
      <c r="J805" s="252"/>
      <c r="K805" s="252"/>
      <c r="L805" s="252"/>
      <c r="M805" s="175"/>
      <c r="N805" s="175"/>
      <c r="O805" s="175"/>
      <c r="P805" s="175"/>
      <c r="Q805" s="183"/>
      <c r="R805" s="35">
        <f>IF(R804&lt;15,0,IF(R804&lt;30,1,IF(R804&lt;45,2,3)))</f>
        <v>0</v>
      </c>
      <c r="S805" s="342"/>
      <c r="AY805" t="str">
        <f t="shared" ref="AY805:BJ805" si="1270">IF(AY806="","",COUNTIF($E806:$P806,AY806))</f>
        <v/>
      </c>
      <c r="AZ805" t="str">
        <f t="shared" si="1270"/>
        <v/>
      </c>
      <c r="BA805" t="str">
        <f t="shared" si="1270"/>
        <v/>
      </c>
      <c r="BB805" t="str">
        <f t="shared" si="1270"/>
        <v/>
      </c>
      <c r="BC805" t="str">
        <f t="shared" si="1270"/>
        <v/>
      </c>
      <c r="BD805" t="str">
        <f t="shared" si="1270"/>
        <v/>
      </c>
      <c r="BE805" t="str">
        <f t="shared" si="1270"/>
        <v/>
      </c>
      <c r="BF805" t="str">
        <f t="shared" si="1270"/>
        <v/>
      </c>
      <c r="BG805" t="str">
        <f t="shared" si="1270"/>
        <v/>
      </c>
      <c r="BH805" t="str">
        <f t="shared" si="1270"/>
        <v/>
      </c>
      <c r="BI805" t="str">
        <f t="shared" si="1270"/>
        <v/>
      </c>
      <c r="BJ805" t="str">
        <f t="shared" si="1270"/>
        <v/>
      </c>
      <c r="BK805" s="340"/>
      <c r="BL805" s="34">
        <f>IF($Q806=E806,IF(COUNTIF(E806:$P806,E806)&gt;$R805,E805,$Q805),E805)</f>
        <v>0</v>
      </c>
      <c r="BM805" s="34">
        <f>IF($Q806=F806,IF(COUNTIF(F806:$P806,F806)&gt;$R805,F805,$Q805),F805)</f>
        <v>0</v>
      </c>
      <c r="BN805" s="34">
        <f>IF($Q806=G806,IF(COUNTIF(G806:$P806,G806)&gt;$R805,G805,$Q805),G805)</f>
        <v>0</v>
      </c>
      <c r="BO805" s="34">
        <f>IF($Q806=H806,IF(COUNTIF(H806:$P806,H806)&gt;$R805,H805,$Q805),H805)</f>
        <v>0</v>
      </c>
      <c r="BP805" s="34">
        <f>IF($Q806=I806,IF(COUNTIF(I806:$P806,I806)&gt;$R805,I805,$Q805),I805)</f>
        <v>0</v>
      </c>
      <c r="BQ805" s="34">
        <f>IF($Q806=J806,IF(COUNTIF(J806:$P806,J806)&gt;$R805,J805,$Q805),J805)</f>
        <v>0</v>
      </c>
      <c r="BR805" s="34">
        <f>IF($Q806=K806,IF(COUNTIF(K806:$P806,K806)&gt;$R805,K805,$Q805),K805)</f>
        <v>0</v>
      </c>
      <c r="BS805" s="34">
        <f>IF($Q806=L806,IF(COUNTIF(L806:$P806,L806)&gt;$R805,L805,$Q805),L805)</f>
        <v>0</v>
      </c>
      <c r="BT805" s="34">
        <f>IF($Q806=M806,IF(COUNTIF(M806:$P806,M806)&gt;$R805,M805,$Q805),M805)</f>
        <v>0</v>
      </c>
      <c r="BU805" s="34">
        <f>IF($Q806=N806,IF(COUNTIF(N806:$P806,N806)&gt;$R805,N805,$Q805),N805)</f>
        <v>0</v>
      </c>
      <c r="BV805" s="34">
        <f>IF($Q806=O806,IF(COUNTIF(O806:$P806,O806)&gt;$R805,O805,$Q805),O805)</f>
        <v>0</v>
      </c>
      <c r="BW805" s="34">
        <f>IF($Q806=P806,IF(COUNTIF(P806:$P806,P806)&gt;$R805,P805,$Q805),P805)</f>
        <v>0</v>
      </c>
      <c r="BX805" t="str">
        <f>IF(BX804="",IF(G804="",IF(F804="",E804,F804),G804),"")</f>
        <v/>
      </c>
    </row>
    <row r="806" spans="1:76" ht="12.75" customHeight="1" x14ac:dyDescent="0.2">
      <c r="A806" s="349"/>
      <c r="B806" s="352"/>
      <c r="C806" s="346"/>
      <c r="D806" s="177" t="s">
        <v>44</v>
      </c>
      <c r="E806" s="252" t="str">
        <f t="shared" ref="E806:P806" si="1271">IF(E804&gt;0,1,"")</f>
        <v/>
      </c>
      <c r="F806" s="252" t="str">
        <f t="shared" si="1271"/>
        <v/>
      </c>
      <c r="G806" s="252" t="str">
        <f t="shared" si="1271"/>
        <v/>
      </c>
      <c r="H806" s="252" t="str">
        <f t="shared" si="1271"/>
        <v/>
      </c>
      <c r="I806" s="252" t="str">
        <f t="shared" si="1271"/>
        <v/>
      </c>
      <c r="J806" s="252" t="str">
        <f t="shared" si="1271"/>
        <v/>
      </c>
      <c r="K806" s="252" t="str">
        <f t="shared" si="1271"/>
        <v/>
      </c>
      <c r="L806" s="252" t="str">
        <f t="shared" si="1271"/>
        <v/>
      </c>
      <c r="M806" s="175" t="str">
        <f t="shared" si="1271"/>
        <v/>
      </c>
      <c r="N806" s="175" t="str">
        <f t="shared" si="1271"/>
        <v/>
      </c>
      <c r="O806" s="175" t="str">
        <f t="shared" si="1271"/>
        <v/>
      </c>
      <c r="P806" s="175" t="str">
        <f t="shared" si="1271"/>
        <v/>
      </c>
      <c r="Q806" s="184" t="str">
        <f>IF(BK804="","",BK804)</f>
        <v/>
      </c>
      <c r="R806" s="38" t="str">
        <f>IF(BK804="","",BK804)</f>
        <v/>
      </c>
      <c r="S806" s="343"/>
      <c r="AY806" t="str">
        <f>IF(E806="","",E806)</f>
        <v/>
      </c>
      <c r="AZ806" t="str">
        <f>IF(OR(E806=F806,COUNTIF($AY806:AY806,F806)&gt;0),"",F806)</f>
        <v/>
      </c>
      <c r="BA806" t="str">
        <f>IF(OR(F806=G806,COUNTIF($AY806:AZ806,G806)&gt;0),"",G806)</f>
        <v/>
      </c>
      <c r="BB806" t="str">
        <f>IF(OR(G806=H806,COUNTIF($AY806:BA806,H806)&gt;0),"",H806)</f>
        <v/>
      </c>
      <c r="BC806" t="str">
        <f>IF(OR(H806=I806,COUNTIF($AY806:BB806,I806)&gt;0),"",I806)</f>
        <v/>
      </c>
      <c r="BD806" t="str">
        <f>IF(OR(I806=J806,COUNTIF($AY806:BC806,J806)&gt;0),"",J806)</f>
        <v/>
      </c>
      <c r="BE806" t="str">
        <f>IF(OR(J806=K806,COUNTIF($AY806:BD806,K806)&gt;0),"",K806)</f>
        <v/>
      </c>
      <c r="BF806" t="str">
        <f>IF(OR(K806=L806,COUNTIF($AY806:BE806,L806)&gt;0),"",L806)</f>
        <v/>
      </c>
      <c r="BG806" t="str">
        <f>IF(OR(L806=M806,COUNTIF($AY806:BF806,M806)&gt;0),"",M806)</f>
        <v/>
      </c>
      <c r="BH806" t="str">
        <f>IF(OR(M806=N806,COUNTIF($AY806:BG806,N806)&gt;0),"",N806)</f>
        <v/>
      </c>
      <c r="BI806" t="str">
        <f>IF(OR(N806=O806,COUNTIF($AY806:BH806,O806)&gt;0),"",O806)</f>
        <v/>
      </c>
      <c r="BJ806" t="str">
        <f>IF(OR(O806=P806,COUNTIF($AY806:BI806,P806)&gt;0),"",P806)</f>
        <v/>
      </c>
      <c r="BK806" s="340"/>
      <c r="BL806" s="34" t="str">
        <f>IF($Q806=E806,IF(COUNTIF(E806:$P806,E806)&gt;$R805,E806,$Q806),E806)</f>
        <v/>
      </c>
      <c r="BM806" s="34" t="str">
        <f>IF($Q806=F806,IF(COUNTIF(F806:$P806,F806)&gt;$R805,F806,$Q806),F806)</f>
        <v/>
      </c>
      <c r="BN806" s="34" t="str">
        <f>IF($Q806=G806,IF(COUNTIF(G806:$P806,G806)&gt;$R805,G806,$Q806),G806)</f>
        <v/>
      </c>
      <c r="BO806" s="34" t="str">
        <f>IF($Q806=H806,IF(COUNTIF(H806:$P806,H806)&gt;$R805,H806,$Q806),H806)</f>
        <v/>
      </c>
      <c r="BP806" s="34" t="str">
        <f>IF($Q806=I806,IF(COUNTIF(I806:$P806,I806)&gt;$R805,I806,$Q806),I806)</f>
        <v/>
      </c>
      <c r="BQ806" s="34" t="str">
        <f>IF($Q806=J806,IF(COUNTIF(J806:$P806,J806)&gt;$R805,J806,$Q806),J806)</f>
        <v/>
      </c>
      <c r="BR806" s="34" t="str">
        <f>IF($Q806=K806,IF(COUNTIF(K806:$P806,K806)&gt;$R805,K806,$Q806),K806)</f>
        <v/>
      </c>
      <c r="BS806" s="34" t="str">
        <f>IF($Q806=L806,IF(COUNTIF(L806:$P806,L806)&gt;$R805,L806,$Q806),L806)</f>
        <v/>
      </c>
      <c r="BT806" s="34" t="str">
        <f>IF($Q806=M806,IF(COUNTIF(M806:$P806,M806)&gt;$R805,M806,$Q806),M806)</f>
        <v/>
      </c>
      <c r="BU806" s="34" t="str">
        <f>IF($Q806=N806,IF(COUNTIF(N806:$P806,N806)&gt;$R805,N806,$Q806),N806)</f>
        <v/>
      </c>
      <c r="BV806" s="34" t="str">
        <f>IF($Q806=O806,IF(COUNTIF(O806:$P806,O806)&gt;$R805,O806,$Q806),O806)</f>
        <v/>
      </c>
      <c r="BW806" s="34" t="str">
        <f>IF($Q806=P806,IF(COUNTIF(P806:$P806,P806)&gt;$R805,P806,$Q806),P806)</f>
        <v/>
      </c>
      <c r="BX806" t="str">
        <f>IF(BX804&gt;0,BX804,BX805)</f>
        <v/>
      </c>
    </row>
    <row r="807" spans="1:76" ht="12.75" customHeight="1" x14ac:dyDescent="0.2">
      <c r="A807" s="347">
        <v>269</v>
      </c>
      <c r="B807" s="350"/>
      <c r="C807" s="344"/>
      <c r="D807" s="176" t="s">
        <v>38</v>
      </c>
      <c r="E807" s="252"/>
      <c r="F807" s="252"/>
      <c r="G807" s="252"/>
      <c r="H807" s="252"/>
      <c r="I807" s="252"/>
      <c r="J807" s="252"/>
      <c r="K807" s="252"/>
      <c r="L807" s="252"/>
      <c r="M807" s="175"/>
      <c r="N807" s="175"/>
      <c r="O807" s="175"/>
      <c r="P807" s="175"/>
      <c r="Q807" s="183" t="str">
        <f>IF(BK807="","",BX809)</f>
        <v/>
      </c>
      <c r="R807" s="172"/>
      <c r="S807" s="341" t="str">
        <f>IF((COUNTBLANK(E807:Q807)+COUNTBLANK(E808:Q808)+COUNTBLANK(E809:Q809))/3=COUNTBLANK(E807:Q807),"","Bitte alle drei Zeilen ausfüllen")</f>
        <v/>
      </c>
      <c r="W807">
        <f t="shared" ref="W807:AH807" si="1272">IF(E807=4.5,E808,0)</f>
        <v>0</v>
      </c>
      <c r="X807">
        <f t="shared" si="1272"/>
        <v>0</v>
      </c>
      <c r="Y807">
        <f t="shared" si="1272"/>
        <v>0</v>
      </c>
      <c r="Z807">
        <f t="shared" si="1272"/>
        <v>0</v>
      </c>
      <c r="AA807">
        <f t="shared" si="1272"/>
        <v>0</v>
      </c>
      <c r="AB807">
        <f t="shared" si="1272"/>
        <v>0</v>
      </c>
      <c r="AC807">
        <f t="shared" si="1272"/>
        <v>0</v>
      </c>
      <c r="AD807">
        <f t="shared" si="1272"/>
        <v>0</v>
      </c>
      <c r="AE807">
        <f t="shared" si="1272"/>
        <v>0</v>
      </c>
      <c r="AF807">
        <f t="shared" si="1272"/>
        <v>0</v>
      </c>
      <c r="AG807">
        <f t="shared" si="1272"/>
        <v>0</v>
      </c>
      <c r="AH807">
        <f t="shared" si="1272"/>
        <v>0</v>
      </c>
      <c r="AJ807">
        <f t="shared" ref="AJ807:AU807" si="1273">IF(E807=4.5,1,0)</f>
        <v>0</v>
      </c>
      <c r="AK807">
        <f t="shared" si="1273"/>
        <v>0</v>
      </c>
      <c r="AL807">
        <f t="shared" si="1273"/>
        <v>0</v>
      </c>
      <c r="AM807">
        <f t="shared" si="1273"/>
        <v>0</v>
      </c>
      <c r="AN807">
        <f t="shared" si="1273"/>
        <v>0</v>
      </c>
      <c r="AO807">
        <f t="shared" si="1273"/>
        <v>0</v>
      </c>
      <c r="AP807">
        <f t="shared" si="1273"/>
        <v>0</v>
      </c>
      <c r="AQ807">
        <f t="shared" si="1273"/>
        <v>0</v>
      </c>
      <c r="AR807">
        <f t="shared" si="1273"/>
        <v>0</v>
      </c>
      <c r="AS807">
        <f t="shared" si="1273"/>
        <v>0</v>
      </c>
      <c r="AT807">
        <f t="shared" si="1273"/>
        <v>0</v>
      </c>
      <c r="AU807">
        <f t="shared" si="1273"/>
        <v>0</v>
      </c>
      <c r="BK807" s="340" t="str">
        <f>IF(ISNA(HLOOKUP(MAX($AY808:$BJ808),$AY808:$BJ809,2,FALSE)),"",IF(R808&gt;0,IF(COUNTIF($AY808:$BJ808,MAX($AY808:$BJ808))&gt;1,HLOOKUP(MAX($AY808:$BJ808),$AY808:$BJ809,2),HLOOKUP(MAX($AY808:$BJ808),$AY808:$BJ809,2,FALSE)),""))</f>
        <v/>
      </c>
      <c r="BL807" s="34">
        <f>IF(E809="",0,IF($Q809=E809,IF(COUNTIF(E809:$P809,E809)&gt;$R808,E807,$Q807),E807))</f>
        <v>0</v>
      </c>
      <c r="BM807" s="34">
        <f>IF(F809="",0,IF($Q809=F809,IF(COUNTIF(F809:$P809,F809)&gt;$R808,F807,$Q807),F807))</f>
        <v>0</v>
      </c>
      <c r="BN807" s="34">
        <f>IF(G809="",0,IF($Q809=G809,IF(COUNTIF(G809:$P809,G809)&gt;$R808,G807,$Q807),G807))</f>
        <v>0</v>
      </c>
      <c r="BO807" s="34">
        <f>IF(H809="",0,IF($Q809=H809,IF(COUNTIF(H809:$P809,H809)&gt;$R808,H807,$Q807),H807))</f>
        <v>0</v>
      </c>
      <c r="BP807" s="34">
        <f>IF(I809="",0,IF($Q809=I809,IF(COUNTIF(I809:$P809,I809)&gt;$R808,I807,$Q807),I807))</f>
        <v>0</v>
      </c>
      <c r="BQ807" s="34">
        <f>IF(J809="",0,IF($Q809=J809,IF(COUNTIF(J809:$P809,J809)&gt;$R808,J807,$Q807),J807))</f>
        <v>0</v>
      </c>
      <c r="BR807" s="34">
        <f>IF(K809="",0,IF($Q809=K809,IF(COUNTIF(K809:$P809,K809)&gt;$R808,K807,$Q807),K807))</f>
        <v>0</v>
      </c>
      <c r="BS807" s="34">
        <f>IF(L809="",0,IF($Q809=L809,IF(COUNTIF(L809:$P809,L809)&gt;$R808,L807,$Q807),L807))</f>
        <v>0</v>
      </c>
      <c r="BT807" s="34">
        <f>IF(M809="",0,IF($Q809=M809,IF(COUNTIF(M809:$P809,M809)&gt;$R808,M807,$Q807),M807))</f>
        <v>0</v>
      </c>
      <c r="BU807" s="34">
        <f>IF(N809="",0,IF($Q809=N809,IF(COUNTIF(N809:$P809,N809)&gt;$R808,N807,$Q807),N807))</f>
        <v>0</v>
      </c>
      <c r="BV807" s="34">
        <f>IF(O809="",0,IF($Q809=O809,IF(COUNTIF(O809:$P809,O809)&gt;$R808,O807,$Q807),O807))</f>
        <v>0</v>
      </c>
      <c r="BW807" s="34">
        <f>IF(P809="",0,IF($Q809=P809,IF(COUNTIF(P809:$P809,P809)&gt;$R808,P807,$Q807),P807))</f>
        <v>0</v>
      </c>
      <c r="BX807">
        <f>IF(P807="",IF(O807="",IF(N807="",IF(M807="",IF(L807="",IF(K807="",IF(J807="",IF(I807="",H807,I807),J807),K807),L807),M807),N807),O807),P807)</f>
        <v>0</v>
      </c>
    </row>
    <row r="808" spans="1:76" ht="12.75" customHeight="1" x14ac:dyDescent="0.2">
      <c r="A808" s="348"/>
      <c r="B808" s="351"/>
      <c r="C808" s="345"/>
      <c r="D808" s="176" t="s">
        <v>42</v>
      </c>
      <c r="E808" s="252"/>
      <c r="F808" s="252"/>
      <c r="G808" s="252"/>
      <c r="H808" s="252"/>
      <c r="I808" s="252"/>
      <c r="J808" s="252"/>
      <c r="K808" s="252"/>
      <c r="L808" s="252"/>
      <c r="M808" s="175"/>
      <c r="N808" s="175"/>
      <c r="O808" s="175"/>
      <c r="P808" s="175"/>
      <c r="Q808" s="183"/>
      <c r="R808" s="35">
        <f>IF(R807&lt;15,0,IF(R807&lt;30,1,IF(R807&lt;45,2,3)))</f>
        <v>0</v>
      </c>
      <c r="S808" s="342"/>
      <c r="AY808" t="str">
        <f t="shared" ref="AY808:BJ808" si="1274">IF(AY809="","",COUNTIF($E809:$P809,AY809))</f>
        <v/>
      </c>
      <c r="AZ808" t="str">
        <f t="shared" si="1274"/>
        <v/>
      </c>
      <c r="BA808" t="str">
        <f t="shared" si="1274"/>
        <v/>
      </c>
      <c r="BB808" t="str">
        <f t="shared" si="1274"/>
        <v/>
      </c>
      <c r="BC808" t="str">
        <f t="shared" si="1274"/>
        <v/>
      </c>
      <c r="BD808" t="str">
        <f t="shared" si="1274"/>
        <v/>
      </c>
      <c r="BE808" t="str">
        <f t="shared" si="1274"/>
        <v/>
      </c>
      <c r="BF808" t="str">
        <f t="shared" si="1274"/>
        <v/>
      </c>
      <c r="BG808" t="str">
        <f t="shared" si="1274"/>
        <v/>
      </c>
      <c r="BH808" t="str">
        <f t="shared" si="1274"/>
        <v/>
      </c>
      <c r="BI808" t="str">
        <f t="shared" si="1274"/>
        <v/>
      </c>
      <c r="BJ808" t="str">
        <f t="shared" si="1274"/>
        <v/>
      </c>
      <c r="BK808" s="340"/>
      <c r="BL808" s="34">
        <f>IF($Q809=E809,IF(COUNTIF(E809:$P809,E809)&gt;$R808,E808,$Q808),E808)</f>
        <v>0</v>
      </c>
      <c r="BM808" s="34">
        <f>IF($Q809=F809,IF(COUNTIF(F809:$P809,F809)&gt;$R808,F808,$Q808),F808)</f>
        <v>0</v>
      </c>
      <c r="BN808" s="34">
        <f>IF($Q809=G809,IF(COUNTIF(G809:$P809,G809)&gt;$R808,G808,$Q808),G808)</f>
        <v>0</v>
      </c>
      <c r="BO808" s="34">
        <f>IF($Q809=H809,IF(COUNTIF(H809:$P809,H809)&gt;$R808,H808,$Q808),H808)</f>
        <v>0</v>
      </c>
      <c r="BP808" s="34">
        <f>IF($Q809=I809,IF(COUNTIF(I809:$P809,I809)&gt;$R808,I808,$Q808),I808)</f>
        <v>0</v>
      </c>
      <c r="BQ808" s="34">
        <f>IF($Q809=J809,IF(COUNTIF(J809:$P809,J809)&gt;$R808,J808,$Q808),J808)</f>
        <v>0</v>
      </c>
      <c r="BR808" s="34">
        <f>IF($Q809=K809,IF(COUNTIF(K809:$P809,K809)&gt;$R808,K808,$Q808),K808)</f>
        <v>0</v>
      </c>
      <c r="BS808" s="34">
        <f>IF($Q809=L809,IF(COUNTIF(L809:$P809,L809)&gt;$R808,L808,$Q808),L808)</f>
        <v>0</v>
      </c>
      <c r="BT808" s="34">
        <f>IF($Q809=M809,IF(COUNTIF(M809:$P809,M809)&gt;$R808,M808,$Q808),M808)</f>
        <v>0</v>
      </c>
      <c r="BU808" s="34">
        <f>IF($Q809=N809,IF(COUNTIF(N809:$P809,N809)&gt;$R808,N808,$Q808),N808)</f>
        <v>0</v>
      </c>
      <c r="BV808" s="34">
        <f>IF($Q809=O809,IF(COUNTIF(O809:$P809,O809)&gt;$R808,O808,$Q808),O808)</f>
        <v>0</v>
      </c>
      <c r="BW808" s="34">
        <f>IF($Q809=P809,IF(COUNTIF(P809:$P809,P809)&gt;$R808,P808,$Q808),P808)</f>
        <v>0</v>
      </c>
      <c r="BX808" t="str">
        <f>IF(BX807="",IF(G807="",IF(F807="",E807,F807),G807),"")</f>
        <v/>
      </c>
    </row>
    <row r="809" spans="1:76" ht="12.75" customHeight="1" x14ac:dyDescent="0.2">
      <c r="A809" s="349"/>
      <c r="B809" s="352"/>
      <c r="C809" s="346"/>
      <c r="D809" s="177" t="s">
        <v>44</v>
      </c>
      <c r="E809" s="252" t="str">
        <f t="shared" ref="E809:P809" si="1275">IF(E807&gt;0,1,"")</f>
        <v/>
      </c>
      <c r="F809" s="252" t="str">
        <f t="shared" si="1275"/>
        <v/>
      </c>
      <c r="G809" s="252" t="str">
        <f t="shared" si="1275"/>
        <v/>
      </c>
      <c r="H809" s="252" t="str">
        <f t="shared" si="1275"/>
        <v/>
      </c>
      <c r="I809" s="252" t="str">
        <f t="shared" si="1275"/>
        <v/>
      </c>
      <c r="J809" s="252" t="str">
        <f t="shared" si="1275"/>
        <v/>
      </c>
      <c r="K809" s="252" t="str">
        <f t="shared" si="1275"/>
        <v/>
      </c>
      <c r="L809" s="252" t="str">
        <f t="shared" si="1275"/>
        <v/>
      </c>
      <c r="M809" s="175" t="str">
        <f t="shared" si="1275"/>
        <v/>
      </c>
      <c r="N809" s="175" t="str">
        <f t="shared" si="1275"/>
        <v/>
      </c>
      <c r="O809" s="175" t="str">
        <f t="shared" si="1275"/>
        <v/>
      </c>
      <c r="P809" s="175" t="str">
        <f t="shared" si="1275"/>
        <v/>
      </c>
      <c r="Q809" s="184" t="str">
        <f>IF(BK807="","",BK807)</f>
        <v/>
      </c>
      <c r="R809" s="38" t="str">
        <f>IF(BK807="","",BK807)</f>
        <v/>
      </c>
      <c r="S809" s="343"/>
      <c r="AY809" t="str">
        <f>IF(E809="","",E809)</f>
        <v/>
      </c>
      <c r="AZ809" t="str">
        <f>IF(OR(E809=F809,COUNTIF($AY809:AY809,F809)&gt;0),"",F809)</f>
        <v/>
      </c>
      <c r="BA809" t="str">
        <f>IF(OR(F809=G809,COUNTIF($AY809:AZ809,G809)&gt;0),"",G809)</f>
        <v/>
      </c>
      <c r="BB809" t="str">
        <f>IF(OR(G809=H809,COUNTIF($AY809:BA809,H809)&gt;0),"",H809)</f>
        <v/>
      </c>
      <c r="BC809" t="str">
        <f>IF(OR(H809=I809,COUNTIF($AY809:BB809,I809)&gt;0),"",I809)</f>
        <v/>
      </c>
      <c r="BD809" t="str">
        <f>IF(OR(I809=J809,COUNTIF($AY809:BC809,J809)&gt;0),"",J809)</f>
        <v/>
      </c>
      <c r="BE809" t="str">
        <f>IF(OR(J809=K809,COUNTIF($AY809:BD809,K809)&gt;0),"",K809)</f>
        <v/>
      </c>
      <c r="BF809" t="str">
        <f>IF(OR(K809=L809,COUNTIF($AY809:BE809,L809)&gt;0),"",L809)</f>
        <v/>
      </c>
      <c r="BG809" t="str">
        <f>IF(OR(L809=M809,COUNTIF($AY809:BF809,M809)&gt;0),"",M809)</f>
        <v/>
      </c>
      <c r="BH809" t="str">
        <f>IF(OR(M809=N809,COUNTIF($AY809:BG809,N809)&gt;0),"",N809)</f>
        <v/>
      </c>
      <c r="BI809" t="str">
        <f>IF(OR(N809=O809,COUNTIF($AY809:BH809,O809)&gt;0),"",O809)</f>
        <v/>
      </c>
      <c r="BJ809" t="str">
        <f>IF(OR(O809=P809,COUNTIF($AY809:BI809,P809)&gt;0),"",P809)</f>
        <v/>
      </c>
      <c r="BK809" s="340"/>
      <c r="BL809" s="34" t="str">
        <f>IF($Q809=E809,IF(COUNTIF(E809:$P809,E809)&gt;$R808,E809,$Q809),E809)</f>
        <v/>
      </c>
      <c r="BM809" s="34" t="str">
        <f>IF($Q809=F809,IF(COUNTIF(F809:$P809,F809)&gt;$R808,F809,$Q809),F809)</f>
        <v/>
      </c>
      <c r="BN809" s="34" t="str">
        <f>IF($Q809=G809,IF(COUNTIF(G809:$P809,G809)&gt;$R808,G809,$Q809),G809)</f>
        <v/>
      </c>
      <c r="BO809" s="34" t="str">
        <f>IF($Q809=H809,IF(COUNTIF(H809:$P809,H809)&gt;$R808,H809,$Q809),H809)</f>
        <v/>
      </c>
      <c r="BP809" s="34" t="str">
        <f>IF($Q809=I809,IF(COUNTIF(I809:$P809,I809)&gt;$R808,I809,$Q809),I809)</f>
        <v/>
      </c>
      <c r="BQ809" s="34" t="str">
        <f>IF($Q809=J809,IF(COUNTIF(J809:$P809,J809)&gt;$R808,J809,$Q809),J809)</f>
        <v/>
      </c>
      <c r="BR809" s="34" t="str">
        <f>IF($Q809=K809,IF(COUNTIF(K809:$P809,K809)&gt;$R808,K809,$Q809),K809)</f>
        <v/>
      </c>
      <c r="BS809" s="34" t="str">
        <f>IF($Q809=L809,IF(COUNTIF(L809:$P809,L809)&gt;$R808,L809,$Q809),L809)</f>
        <v/>
      </c>
      <c r="BT809" s="34" t="str">
        <f>IF($Q809=M809,IF(COUNTIF(M809:$P809,M809)&gt;$R808,M809,$Q809),M809)</f>
        <v/>
      </c>
      <c r="BU809" s="34" t="str">
        <f>IF($Q809=N809,IF(COUNTIF(N809:$P809,N809)&gt;$R808,N809,$Q809),N809)</f>
        <v/>
      </c>
      <c r="BV809" s="34" t="str">
        <f>IF($Q809=O809,IF(COUNTIF(O809:$P809,O809)&gt;$R808,O809,$Q809),O809)</f>
        <v/>
      </c>
      <c r="BW809" s="34" t="str">
        <f>IF($Q809=P809,IF(COUNTIF(P809:$P809,P809)&gt;$R808,P809,$Q809),P809)</f>
        <v/>
      </c>
      <c r="BX809" t="str">
        <f>IF(BX807&gt;0,BX807,BX808)</f>
        <v/>
      </c>
    </row>
    <row r="810" spans="1:76" ht="12.75" customHeight="1" x14ac:dyDescent="0.2">
      <c r="A810" s="347">
        <v>270</v>
      </c>
      <c r="B810" s="350"/>
      <c r="C810" s="344"/>
      <c r="D810" s="176" t="s">
        <v>38</v>
      </c>
      <c r="E810" s="252"/>
      <c r="F810" s="252"/>
      <c r="G810" s="252"/>
      <c r="H810" s="252"/>
      <c r="I810" s="252"/>
      <c r="J810" s="252"/>
      <c r="K810" s="252"/>
      <c r="L810" s="252"/>
      <c r="M810" s="175"/>
      <c r="N810" s="175"/>
      <c r="O810" s="175"/>
      <c r="P810" s="175"/>
      <c r="Q810" s="183" t="str">
        <f>IF(BK810="","",BX812)</f>
        <v/>
      </c>
      <c r="R810" s="172"/>
      <c r="S810" s="341" t="str">
        <f>IF((COUNTBLANK(E810:Q810)+COUNTBLANK(E811:Q811)+COUNTBLANK(E812:Q812))/3=COUNTBLANK(E810:Q810),"","Bitte alle drei Zeilen ausfüllen")</f>
        <v/>
      </c>
      <c r="W810">
        <f t="shared" ref="W810:AH810" si="1276">IF(E810=4.5,E811,0)</f>
        <v>0</v>
      </c>
      <c r="X810">
        <f t="shared" si="1276"/>
        <v>0</v>
      </c>
      <c r="Y810">
        <f t="shared" si="1276"/>
        <v>0</v>
      </c>
      <c r="Z810">
        <f t="shared" si="1276"/>
        <v>0</v>
      </c>
      <c r="AA810">
        <f t="shared" si="1276"/>
        <v>0</v>
      </c>
      <c r="AB810">
        <f t="shared" si="1276"/>
        <v>0</v>
      </c>
      <c r="AC810">
        <f t="shared" si="1276"/>
        <v>0</v>
      </c>
      <c r="AD810">
        <f t="shared" si="1276"/>
        <v>0</v>
      </c>
      <c r="AE810">
        <f t="shared" si="1276"/>
        <v>0</v>
      </c>
      <c r="AF810">
        <f t="shared" si="1276"/>
        <v>0</v>
      </c>
      <c r="AG810">
        <f t="shared" si="1276"/>
        <v>0</v>
      </c>
      <c r="AH810">
        <f t="shared" si="1276"/>
        <v>0</v>
      </c>
      <c r="AJ810">
        <f t="shared" ref="AJ810:AU810" si="1277">IF(E810=4.5,1,0)</f>
        <v>0</v>
      </c>
      <c r="AK810">
        <f t="shared" si="1277"/>
        <v>0</v>
      </c>
      <c r="AL810">
        <f t="shared" si="1277"/>
        <v>0</v>
      </c>
      <c r="AM810">
        <f t="shared" si="1277"/>
        <v>0</v>
      </c>
      <c r="AN810">
        <f t="shared" si="1277"/>
        <v>0</v>
      </c>
      <c r="AO810">
        <f t="shared" si="1277"/>
        <v>0</v>
      </c>
      <c r="AP810">
        <f t="shared" si="1277"/>
        <v>0</v>
      </c>
      <c r="AQ810">
        <f t="shared" si="1277"/>
        <v>0</v>
      </c>
      <c r="AR810">
        <f t="shared" si="1277"/>
        <v>0</v>
      </c>
      <c r="AS810">
        <f t="shared" si="1277"/>
        <v>0</v>
      </c>
      <c r="AT810">
        <f t="shared" si="1277"/>
        <v>0</v>
      </c>
      <c r="AU810">
        <f t="shared" si="1277"/>
        <v>0</v>
      </c>
      <c r="BK810" s="340" t="str">
        <f>IF(ISNA(HLOOKUP(MAX($AY811:$BJ811),$AY811:$BJ812,2,FALSE)),"",IF(R811&gt;0,IF(COUNTIF($AY811:$BJ811,MAX($AY811:$BJ811))&gt;1,HLOOKUP(MAX($AY811:$BJ811),$AY811:$BJ812,2),HLOOKUP(MAX($AY811:$BJ811),$AY811:$BJ812,2,FALSE)),""))</f>
        <v/>
      </c>
      <c r="BL810" s="34">
        <f>IF(E812="",0,IF($Q812=E812,IF(COUNTIF(E812:$P812,E812)&gt;$R811,E810,$Q810),E810))</f>
        <v>0</v>
      </c>
      <c r="BM810" s="34">
        <f>IF(F812="",0,IF($Q812=F812,IF(COUNTIF(F812:$P812,F812)&gt;$R811,F810,$Q810),F810))</f>
        <v>0</v>
      </c>
      <c r="BN810" s="34">
        <f>IF(G812="",0,IF($Q812=G812,IF(COUNTIF(G812:$P812,G812)&gt;$R811,G810,$Q810),G810))</f>
        <v>0</v>
      </c>
      <c r="BO810" s="34">
        <f>IF(H812="",0,IF($Q812=H812,IF(COUNTIF(H812:$P812,H812)&gt;$R811,H810,$Q810),H810))</f>
        <v>0</v>
      </c>
      <c r="BP810" s="34">
        <f>IF(I812="",0,IF($Q812=I812,IF(COUNTIF(I812:$P812,I812)&gt;$R811,I810,$Q810),I810))</f>
        <v>0</v>
      </c>
      <c r="BQ810" s="34">
        <f>IF(J812="",0,IF($Q812=J812,IF(COUNTIF(J812:$P812,J812)&gt;$R811,J810,$Q810),J810))</f>
        <v>0</v>
      </c>
      <c r="BR810" s="34">
        <f>IF(K812="",0,IF($Q812=K812,IF(COUNTIF(K812:$P812,K812)&gt;$R811,K810,$Q810),K810))</f>
        <v>0</v>
      </c>
      <c r="BS810" s="34">
        <f>IF(L812="",0,IF($Q812=L812,IF(COUNTIF(L812:$P812,L812)&gt;$R811,L810,$Q810),L810))</f>
        <v>0</v>
      </c>
      <c r="BT810" s="34">
        <f>IF(M812="",0,IF($Q812=M812,IF(COUNTIF(M812:$P812,M812)&gt;$R811,M810,$Q810),M810))</f>
        <v>0</v>
      </c>
      <c r="BU810" s="34">
        <f>IF(N812="",0,IF($Q812=N812,IF(COUNTIF(N812:$P812,N812)&gt;$R811,N810,$Q810),N810))</f>
        <v>0</v>
      </c>
      <c r="BV810" s="34">
        <f>IF(O812="",0,IF($Q812=O812,IF(COUNTIF(O812:$P812,O812)&gt;$R811,O810,$Q810),O810))</f>
        <v>0</v>
      </c>
      <c r="BW810" s="34">
        <f>IF(P812="",0,IF($Q812=P812,IF(COUNTIF(P812:$P812,P812)&gt;$R811,P810,$Q810),P810))</f>
        <v>0</v>
      </c>
      <c r="BX810">
        <f>IF(P810="",IF(O810="",IF(N810="",IF(M810="",IF(L810="",IF(K810="",IF(J810="",IF(I810="",H810,I810),J810),K810),L810),M810),N810),O810),P810)</f>
        <v>0</v>
      </c>
    </row>
    <row r="811" spans="1:76" ht="12.75" customHeight="1" x14ac:dyDescent="0.2">
      <c r="A811" s="348"/>
      <c r="B811" s="351"/>
      <c r="C811" s="345"/>
      <c r="D811" s="176" t="s">
        <v>42</v>
      </c>
      <c r="E811" s="252"/>
      <c r="F811" s="252"/>
      <c r="G811" s="252"/>
      <c r="H811" s="252"/>
      <c r="I811" s="252"/>
      <c r="J811" s="252"/>
      <c r="K811" s="252"/>
      <c r="L811" s="252"/>
      <c r="M811" s="175"/>
      <c r="N811" s="175"/>
      <c r="O811" s="175"/>
      <c r="P811" s="175"/>
      <c r="Q811" s="183"/>
      <c r="R811" s="35">
        <f>IF(R810&lt;15,0,IF(R810&lt;30,1,IF(R810&lt;45,2,3)))</f>
        <v>0</v>
      </c>
      <c r="S811" s="342"/>
      <c r="AY811" t="str">
        <f t="shared" ref="AY811:BJ811" si="1278">IF(AY812="","",COUNTIF($E812:$P812,AY812))</f>
        <v/>
      </c>
      <c r="AZ811" t="str">
        <f t="shared" si="1278"/>
        <v/>
      </c>
      <c r="BA811" t="str">
        <f t="shared" si="1278"/>
        <v/>
      </c>
      <c r="BB811" t="str">
        <f t="shared" si="1278"/>
        <v/>
      </c>
      <c r="BC811" t="str">
        <f t="shared" si="1278"/>
        <v/>
      </c>
      <c r="BD811" t="str">
        <f t="shared" si="1278"/>
        <v/>
      </c>
      <c r="BE811" t="str">
        <f t="shared" si="1278"/>
        <v/>
      </c>
      <c r="BF811" t="str">
        <f t="shared" si="1278"/>
        <v/>
      </c>
      <c r="BG811" t="str">
        <f t="shared" si="1278"/>
        <v/>
      </c>
      <c r="BH811" t="str">
        <f t="shared" si="1278"/>
        <v/>
      </c>
      <c r="BI811" t="str">
        <f t="shared" si="1278"/>
        <v/>
      </c>
      <c r="BJ811" t="str">
        <f t="shared" si="1278"/>
        <v/>
      </c>
      <c r="BK811" s="340"/>
      <c r="BL811" s="34">
        <f>IF($Q812=E812,IF(COUNTIF(E812:$P812,E812)&gt;$R811,E811,$Q811),E811)</f>
        <v>0</v>
      </c>
      <c r="BM811" s="34">
        <f>IF($Q812=F812,IF(COUNTIF(F812:$P812,F812)&gt;$R811,F811,$Q811),F811)</f>
        <v>0</v>
      </c>
      <c r="BN811" s="34">
        <f>IF($Q812=G812,IF(COUNTIF(G812:$P812,G812)&gt;$R811,G811,$Q811),G811)</f>
        <v>0</v>
      </c>
      <c r="BO811" s="34">
        <f>IF($Q812=H812,IF(COUNTIF(H812:$P812,H812)&gt;$R811,H811,$Q811),H811)</f>
        <v>0</v>
      </c>
      <c r="BP811" s="34">
        <f>IF($Q812=I812,IF(COUNTIF(I812:$P812,I812)&gt;$R811,I811,$Q811),I811)</f>
        <v>0</v>
      </c>
      <c r="BQ811" s="34">
        <f>IF($Q812=J812,IF(COUNTIF(J812:$P812,J812)&gt;$R811,J811,$Q811),J811)</f>
        <v>0</v>
      </c>
      <c r="BR811" s="34">
        <f>IF($Q812=K812,IF(COUNTIF(K812:$P812,K812)&gt;$R811,K811,$Q811),K811)</f>
        <v>0</v>
      </c>
      <c r="BS811" s="34">
        <f>IF($Q812=L812,IF(COUNTIF(L812:$P812,L812)&gt;$R811,L811,$Q811),L811)</f>
        <v>0</v>
      </c>
      <c r="BT811" s="34">
        <f>IF($Q812=M812,IF(COUNTIF(M812:$P812,M812)&gt;$R811,M811,$Q811),M811)</f>
        <v>0</v>
      </c>
      <c r="BU811" s="34">
        <f>IF($Q812=N812,IF(COUNTIF(N812:$P812,N812)&gt;$R811,N811,$Q811),N811)</f>
        <v>0</v>
      </c>
      <c r="BV811" s="34">
        <f>IF($Q812=O812,IF(COUNTIF(O812:$P812,O812)&gt;$R811,O811,$Q811),O811)</f>
        <v>0</v>
      </c>
      <c r="BW811" s="34">
        <f>IF($Q812=P812,IF(COUNTIF(P812:$P812,P812)&gt;$R811,P811,$Q811),P811)</f>
        <v>0</v>
      </c>
      <c r="BX811" t="str">
        <f>IF(BX810="",IF(G810="",IF(F810="",E810,F810),G810),"")</f>
        <v/>
      </c>
    </row>
    <row r="812" spans="1:76" ht="12.75" customHeight="1" x14ac:dyDescent="0.2">
      <c r="A812" s="349"/>
      <c r="B812" s="352"/>
      <c r="C812" s="346"/>
      <c r="D812" s="177" t="s">
        <v>44</v>
      </c>
      <c r="E812" s="252" t="str">
        <f t="shared" ref="E812:P812" si="1279">IF(E810&gt;0,1,"")</f>
        <v/>
      </c>
      <c r="F812" s="252" t="str">
        <f t="shared" si="1279"/>
        <v/>
      </c>
      <c r="G812" s="252" t="str">
        <f t="shared" si="1279"/>
        <v/>
      </c>
      <c r="H812" s="252" t="str">
        <f t="shared" si="1279"/>
        <v/>
      </c>
      <c r="I812" s="252" t="str">
        <f t="shared" si="1279"/>
        <v/>
      </c>
      <c r="J812" s="252" t="str">
        <f t="shared" si="1279"/>
        <v/>
      </c>
      <c r="K812" s="252" t="str">
        <f t="shared" si="1279"/>
        <v/>
      </c>
      <c r="L812" s="252" t="str">
        <f t="shared" si="1279"/>
        <v/>
      </c>
      <c r="M812" s="175" t="str">
        <f t="shared" si="1279"/>
        <v/>
      </c>
      <c r="N812" s="175" t="str">
        <f t="shared" si="1279"/>
        <v/>
      </c>
      <c r="O812" s="175" t="str">
        <f t="shared" si="1279"/>
        <v/>
      </c>
      <c r="P812" s="175" t="str">
        <f t="shared" si="1279"/>
        <v/>
      </c>
      <c r="Q812" s="184" t="str">
        <f>IF(BK810="","",BK810)</f>
        <v/>
      </c>
      <c r="R812" s="38" t="str">
        <f>IF(BK810="","",BK810)</f>
        <v/>
      </c>
      <c r="S812" s="343"/>
      <c r="AY812" t="str">
        <f>IF(E812="","",E812)</f>
        <v/>
      </c>
      <c r="AZ812" t="str">
        <f>IF(OR(E812=F812,COUNTIF($AY812:AY812,F812)&gt;0),"",F812)</f>
        <v/>
      </c>
      <c r="BA812" t="str">
        <f>IF(OR(F812=G812,COUNTIF($AY812:AZ812,G812)&gt;0),"",G812)</f>
        <v/>
      </c>
      <c r="BB812" t="str">
        <f>IF(OR(G812=H812,COUNTIF($AY812:BA812,H812)&gt;0),"",H812)</f>
        <v/>
      </c>
      <c r="BC812" t="str">
        <f>IF(OR(H812=I812,COUNTIF($AY812:BB812,I812)&gt;0),"",I812)</f>
        <v/>
      </c>
      <c r="BD812" t="str">
        <f>IF(OR(I812=J812,COUNTIF($AY812:BC812,J812)&gt;0),"",J812)</f>
        <v/>
      </c>
      <c r="BE812" t="str">
        <f>IF(OR(J812=K812,COUNTIF($AY812:BD812,K812)&gt;0),"",K812)</f>
        <v/>
      </c>
      <c r="BF812" t="str">
        <f>IF(OR(K812=L812,COUNTIF($AY812:BE812,L812)&gt;0),"",L812)</f>
        <v/>
      </c>
      <c r="BG812" t="str">
        <f>IF(OR(L812=M812,COUNTIF($AY812:BF812,M812)&gt;0),"",M812)</f>
        <v/>
      </c>
      <c r="BH812" t="str">
        <f>IF(OR(M812=N812,COUNTIF($AY812:BG812,N812)&gt;0),"",N812)</f>
        <v/>
      </c>
      <c r="BI812" t="str">
        <f>IF(OR(N812=O812,COUNTIF($AY812:BH812,O812)&gt;0),"",O812)</f>
        <v/>
      </c>
      <c r="BJ812" t="str">
        <f>IF(OR(O812=P812,COUNTIF($AY812:BI812,P812)&gt;0),"",P812)</f>
        <v/>
      </c>
      <c r="BK812" s="340"/>
      <c r="BL812" s="34" t="str">
        <f>IF($Q812=E812,IF(COUNTIF(E812:$P812,E812)&gt;$R811,E812,$Q812),E812)</f>
        <v/>
      </c>
      <c r="BM812" s="34" t="str">
        <f>IF($Q812=F812,IF(COUNTIF(F812:$P812,F812)&gt;$R811,F812,$Q812),F812)</f>
        <v/>
      </c>
      <c r="BN812" s="34" t="str">
        <f>IF($Q812=G812,IF(COUNTIF(G812:$P812,G812)&gt;$R811,G812,$Q812),G812)</f>
        <v/>
      </c>
      <c r="BO812" s="34" t="str">
        <f>IF($Q812=H812,IF(COUNTIF(H812:$P812,H812)&gt;$R811,H812,$Q812),H812)</f>
        <v/>
      </c>
      <c r="BP812" s="34" t="str">
        <f>IF($Q812=I812,IF(COUNTIF(I812:$P812,I812)&gt;$R811,I812,$Q812),I812)</f>
        <v/>
      </c>
      <c r="BQ812" s="34" t="str">
        <f>IF($Q812=J812,IF(COUNTIF(J812:$P812,J812)&gt;$R811,J812,$Q812),J812)</f>
        <v/>
      </c>
      <c r="BR812" s="34" t="str">
        <f>IF($Q812=K812,IF(COUNTIF(K812:$P812,K812)&gt;$R811,K812,$Q812),K812)</f>
        <v/>
      </c>
      <c r="BS812" s="34" t="str">
        <f>IF($Q812=L812,IF(COUNTIF(L812:$P812,L812)&gt;$R811,L812,$Q812),L812)</f>
        <v/>
      </c>
      <c r="BT812" s="34" t="str">
        <f>IF($Q812=M812,IF(COUNTIF(M812:$P812,M812)&gt;$R811,M812,$Q812),M812)</f>
        <v/>
      </c>
      <c r="BU812" s="34" t="str">
        <f>IF($Q812=N812,IF(COUNTIF(N812:$P812,N812)&gt;$R811,N812,$Q812),N812)</f>
        <v/>
      </c>
      <c r="BV812" s="34" t="str">
        <f>IF($Q812=O812,IF(COUNTIF(O812:$P812,O812)&gt;$R811,O812,$Q812),O812)</f>
        <v/>
      </c>
      <c r="BW812" s="34" t="str">
        <f>IF($Q812=P812,IF(COUNTIF(P812:$P812,P812)&gt;$R811,P812,$Q812),P812)</f>
        <v/>
      </c>
      <c r="BX812" t="str">
        <f>IF(BX810&gt;0,BX810,BX811)</f>
        <v/>
      </c>
    </row>
    <row r="813" spans="1:76" ht="12.75" customHeight="1" x14ac:dyDescent="0.2">
      <c r="A813" s="347">
        <v>271</v>
      </c>
      <c r="B813" s="350"/>
      <c r="C813" s="344"/>
      <c r="D813" s="176" t="s">
        <v>38</v>
      </c>
      <c r="E813" s="252"/>
      <c r="F813" s="252"/>
      <c r="G813" s="252"/>
      <c r="H813" s="252"/>
      <c r="I813" s="252"/>
      <c r="J813" s="252"/>
      <c r="K813" s="252"/>
      <c r="L813" s="252"/>
      <c r="M813" s="175"/>
      <c r="N813" s="175"/>
      <c r="O813" s="175"/>
      <c r="P813" s="175"/>
      <c r="Q813" s="183" t="str">
        <f>IF(BK813="","",BX815)</f>
        <v/>
      </c>
      <c r="R813" s="172"/>
      <c r="S813" s="341" t="str">
        <f>IF((COUNTBLANK(E813:Q813)+COUNTBLANK(E814:Q814)+COUNTBLANK(E815:Q815))/3=COUNTBLANK(E813:Q813),"","Bitte alle drei Zeilen ausfüllen")</f>
        <v/>
      </c>
      <c r="W813">
        <f t="shared" ref="W813:AH813" si="1280">IF(E813=4.5,E814,0)</f>
        <v>0</v>
      </c>
      <c r="X813">
        <f t="shared" si="1280"/>
        <v>0</v>
      </c>
      <c r="Y813">
        <f t="shared" si="1280"/>
        <v>0</v>
      </c>
      <c r="Z813">
        <f t="shared" si="1280"/>
        <v>0</v>
      </c>
      <c r="AA813">
        <f t="shared" si="1280"/>
        <v>0</v>
      </c>
      <c r="AB813">
        <f t="shared" si="1280"/>
        <v>0</v>
      </c>
      <c r="AC813">
        <f t="shared" si="1280"/>
        <v>0</v>
      </c>
      <c r="AD813">
        <f t="shared" si="1280"/>
        <v>0</v>
      </c>
      <c r="AE813">
        <f t="shared" si="1280"/>
        <v>0</v>
      </c>
      <c r="AF813">
        <f t="shared" si="1280"/>
        <v>0</v>
      </c>
      <c r="AG813">
        <f t="shared" si="1280"/>
        <v>0</v>
      </c>
      <c r="AH813">
        <f t="shared" si="1280"/>
        <v>0</v>
      </c>
      <c r="AJ813">
        <f t="shared" ref="AJ813:AU813" si="1281">IF(E813=4.5,1,0)</f>
        <v>0</v>
      </c>
      <c r="AK813">
        <f t="shared" si="1281"/>
        <v>0</v>
      </c>
      <c r="AL813">
        <f t="shared" si="1281"/>
        <v>0</v>
      </c>
      <c r="AM813">
        <f t="shared" si="1281"/>
        <v>0</v>
      </c>
      <c r="AN813">
        <f t="shared" si="1281"/>
        <v>0</v>
      </c>
      <c r="AO813">
        <f t="shared" si="1281"/>
        <v>0</v>
      </c>
      <c r="AP813">
        <f t="shared" si="1281"/>
        <v>0</v>
      </c>
      <c r="AQ813">
        <f t="shared" si="1281"/>
        <v>0</v>
      </c>
      <c r="AR813">
        <f t="shared" si="1281"/>
        <v>0</v>
      </c>
      <c r="AS813">
        <f t="shared" si="1281"/>
        <v>0</v>
      </c>
      <c r="AT813">
        <f t="shared" si="1281"/>
        <v>0</v>
      </c>
      <c r="AU813">
        <f t="shared" si="1281"/>
        <v>0</v>
      </c>
      <c r="BK813" s="340" t="str">
        <f>IF(ISNA(HLOOKUP(MAX($AY814:$BJ814),$AY814:$BJ815,2,FALSE)),"",IF(R814&gt;0,IF(COUNTIF($AY814:$BJ814,MAX($AY814:$BJ814))&gt;1,HLOOKUP(MAX($AY814:$BJ814),$AY814:$BJ815,2),HLOOKUP(MAX($AY814:$BJ814),$AY814:$BJ815,2,FALSE)),""))</f>
        <v/>
      </c>
      <c r="BL813" s="34">
        <f>IF(E815="",0,IF($Q815=E815,IF(COUNTIF(E815:$P815,E815)&gt;$R814,E813,$Q813),E813))</f>
        <v>0</v>
      </c>
      <c r="BM813" s="34">
        <f>IF(F815="",0,IF($Q815=F815,IF(COUNTIF(F815:$P815,F815)&gt;$R814,F813,$Q813),F813))</f>
        <v>0</v>
      </c>
      <c r="BN813" s="34">
        <f>IF(G815="",0,IF($Q815=G815,IF(COUNTIF(G815:$P815,G815)&gt;$R814,G813,$Q813),G813))</f>
        <v>0</v>
      </c>
      <c r="BO813" s="34">
        <f>IF(H815="",0,IF($Q815=H815,IF(COUNTIF(H815:$P815,H815)&gt;$R814,H813,$Q813),H813))</f>
        <v>0</v>
      </c>
      <c r="BP813" s="34">
        <f>IF(I815="",0,IF($Q815=I815,IF(COUNTIF(I815:$P815,I815)&gt;$R814,I813,$Q813),I813))</f>
        <v>0</v>
      </c>
      <c r="BQ813" s="34">
        <f>IF(J815="",0,IF($Q815=J815,IF(COUNTIF(J815:$P815,J815)&gt;$R814,J813,$Q813),J813))</f>
        <v>0</v>
      </c>
      <c r="BR813" s="34">
        <f>IF(K815="",0,IF($Q815=K815,IF(COUNTIF(K815:$P815,K815)&gt;$R814,K813,$Q813),K813))</f>
        <v>0</v>
      </c>
      <c r="BS813" s="34">
        <f>IF(L815="",0,IF($Q815=L815,IF(COUNTIF(L815:$P815,L815)&gt;$R814,L813,$Q813),L813))</f>
        <v>0</v>
      </c>
      <c r="BT813" s="34">
        <f>IF(M815="",0,IF($Q815=M815,IF(COUNTIF(M815:$P815,M815)&gt;$R814,M813,$Q813),M813))</f>
        <v>0</v>
      </c>
      <c r="BU813" s="34">
        <f>IF(N815="",0,IF($Q815=N815,IF(COUNTIF(N815:$P815,N815)&gt;$R814,N813,$Q813),N813))</f>
        <v>0</v>
      </c>
      <c r="BV813" s="34">
        <f>IF(O815="",0,IF($Q815=O815,IF(COUNTIF(O815:$P815,O815)&gt;$R814,O813,$Q813),O813))</f>
        <v>0</v>
      </c>
      <c r="BW813" s="34">
        <f>IF(P815="",0,IF($Q815=P815,IF(COUNTIF(P815:$P815,P815)&gt;$R814,P813,$Q813),P813))</f>
        <v>0</v>
      </c>
      <c r="BX813">
        <f>IF(P813="",IF(O813="",IF(N813="",IF(M813="",IF(L813="",IF(K813="",IF(J813="",IF(I813="",H813,I813),J813),K813),L813),M813),N813),O813),P813)</f>
        <v>0</v>
      </c>
    </row>
    <row r="814" spans="1:76" ht="12.75" customHeight="1" x14ac:dyDescent="0.2">
      <c r="A814" s="348"/>
      <c r="B814" s="351"/>
      <c r="C814" s="345"/>
      <c r="D814" s="176" t="s">
        <v>42</v>
      </c>
      <c r="E814" s="252"/>
      <c r="F814" s="252"/>
      <c r="G814" s="252"/>
      <c r="H814" s="252"/>
      <c r="I814" s="252"/>
      <c r="J814" s="252"/>
      <c r="K814" s="252"/>
      <c r="L814" s="252"/>
      <c r="M814" s="175"/>
      <c r="N814" s="175"/>
      <c r="O814" s="175"/>
      <c r="P814" s="175"/>
      <c r="Q814" s="183"/>
      <c r="R814" s="35">
        <f>IF(R813&lt;15,0,IF(R813&lt;30,1,IF(R813&lt;45,2,3)))</f>
        <v>0</v>
      </c>
      <c r="S814" s="342"/>
      <c r="AY814" t="str">
        <f t="shared" ref="AY814:BJ814" si="1282">IF(AY815="","",COUNTIF($E815:$P815,AY815))</f>
        <v/>
      </c>
      <c r="AZ814" t="str">
        <f t="shared" si="1282"/>
        <v/>
      </c>
      <c r="BA814" t="str">
        <f t="shared" si="1282"/>
        <v/>
      </c>
      <c r="BB814" t="str">
        <f t="shared" si="1282"/>
        <v/>
      </c>
      <c r="BC814" t="str">
        <f t="shared" si="1282"/>
        <v/>
      </c>
      <c r="BD814" t="str">
        <f t="shared" si="1282"/>
        <v/>
      </c>
      <c r="BE814" t="str">
        <f t="shared" si="1282"/>
        <v/>
      </c>
      <c r="BF814" t="str">
        <f t="shared" si="1282"/>
        <v/>
      </c>
      <c r="BG814" t="str">
        <f t="shared" si="1282"/>
        <v/>
      </c>
      <c r="BH814" t="str">
        <f t="shared" si="1282"/>
        <v/>
      </c>
      <c r="BI814" t="str">
        <f t="shared" si="1282"/>
        <v/>
      </c>
      <c r="BJ814" t="str">
        <f t="shared" si="1282"/>
        <v/>
      </c>
      <c r="BK814" s="340"/>
      <c r="BL814" s="34">
        <f>IF($Q815=E815,IF(COUNTIF(E815:$P815,E815)&gt;$R814,E814,$Q814),E814)</f>
        <v>0</v>
      </c>
      <c r="BM814" s="34">
        <f>IF($Q815=F815,IF(COUNTIF(F815:$P815,F815)&gt;$R814,F814,$Q814),F814)</f>
        <v>0</v>
      </c>
      <c r="BN814" s="34">
        <f>IF($Q815=G815,IF(COUNTIF(G815:$P815,G815)&gt;$R814,G814,$Q814),G814)</f>
        <v>0</v>
      </c>
      <c r="BO814" s="34">
        <f>IF($Q815=H815,IF(COUNTIF(H815:$P815,H815)&gt;$R814,H814,$Q814),H814)</f>
        <v>0</v>
      </c>
      <c r="BP814" s="34">
        <f>IF($Q815=I815,IF(COUNTIF(I815:$P815,I815)&gt;$R814,I814,$Q814),I814)</f>
        <v>0</v>
      </c>
      <c r="BQ814" s="34">
        <f>IF($Q815=J815,IF(COUNTIF(J815:$P815,J815)&gt;$R814,J814,$Q814),J814)</f>
        <v>0</v>
      </c>
      <c r="BR814" s="34">
        <f>IF($Q815=K815,IF(COUNTIF(K815:$P815,K815)&gt;$R814,K814,$Q814),K814)</f>
        <v>0</v>
      </c>
      <c r="BS814" s="34">
        <f>IF($Q815=L815,IF(COUNTIF(L815:$P815,L815)&gt;$R814,L814,$Q814),L814)</f>
        <v>0</v>
      </c>
      <c r="BT814" s="34">
        <f>IF($Q815=M815,IF(COUNTIF(M815:$P815,M815)&gt;$R814,M814,$Q814),M814)</f>
        <v>0</v>
      </c>
      <c r="BU814" s="34">
        <f>IF($Q815=N815,IF(COUNTIF(N815:$P815,N815)&gt;$R814,N814,$Q814),N814)</f>
        <v>0</v>
      </c>
      <c r="BV814" s="34">
        <f>IF($Q815=O815,IF(COUNTIF(O815:$P815,O815)&gt;$R814,O814,$Q814),O814)</f>
        <v>0</v>
      </c>
      <c r="BW814" s="34">
        <f>IF($Q815=P815,IF(COUNTIF(P815:$P815,P815)&gt;$R814,P814,$Q814),P814)</f>
        <v>0</v>
      </c>
      <c r="BX814" t="str">
        <f>IF(BX813="",IF(G813="",IF(F813="",E813,F813),G813),"")</f>
        <v/>
      </c>
    </row>
    <row r="815" spans="1:76" ht="12.75" customHeight="1" x14ac:dyDescent="0.2">
      <c r="A815" s="349"/>
      <c r="B815" s="352"/>
      <c r="C815" s="346"/>
      <c r="D815" s="177" t="s">
        <v>44</v>
      </c>
      <c r="E815" s="252" t="str">
        <f t="shared" ref="E815:P815" si="1283">IF(E813&gt;0,1,"")</f>
        <v/>
      </c>
      <c r="F815" s="252" t="str">
        <f t="shared" si="1283"/>
        <v/>
      </c>
      <c r="G815" s="252" t="str">
        <f t="shared" si="1283"/>
        <v/>
      </c>
      <c r="H815" s="252" t="str">
        <f t="shared" si="1283"/>
        <v/>
      </c>
      <c r="I815" s="252" t="str">
        <f t="shared" si="1283"/>
        <v/>
      </c>
      <c r="J815" s="252" t="str">
        <f t="shared" si="1283"/>
        <v/>
      </c>
      <c r="K815" s="252" t="str">
        <f t="shared" si="1283"/>
        <v/>
      </c>
      <c r="L815" s="252" t="str">
        <f t="shared" si="1283"/>
        <v/>
      </c>
      <c r="M815" s="175" t="str">
        <f t="shared" si="1283"/>
        <v/>
      </c>
      <c r="N815" s="175" t="str">
        <f t="shared" si="1283"/>
        <v/>
      </c>
      <c r="O815" s="175" t="str">
        <f t="shared" si="1283"/>
        <v/>
      </c>
      <c r="P815" s="175" t="str">
        <f t="shared" si="1283"/>
        <v/>
      </c>
      <c r="Q815" s="184" t="str">
        <f>IF(BK813="","",BK813)</f>
        <v/>
      </c>
      <c r="R815" s="38" t="str">
        <f>IF(BK813="","",BK813)</f>
        <v/>
      </c>
      <c r="S815" s="343"/>
      <c r="AY815" t="str">
        <f>IF(E815="","",E815)</f>
        <v/>
      </c>
      <c r="AZ815" t="str">
        <f>IF(OR(E815=F815,COUNTIF($AY815:AY815,F815)&gt;0),"",F815)</f>
        <v/>
      </c>
      <c r="BA815" t="str">
        <f>IF(OR(F815=G815,COUNTIF($AY815:AZ815,G815)&gt;0),"",G815)</f>
        <v/>
      </c>
      <c r="BB815" t="str">
        <f>IF(OR(G815=H815,COUNTIF($AY815:BA815,H815)&gt;0),"",H815)</f>
        <v/>
      </c>
      <c r="BC815" t="str">
        <f>IF(OR(H815=I815,COUNTIF($AY815:BB815,I815)&gt;0),"",I815)</f>
        <v/>
      </c>
      <c r="BD815" t="str">
        <f>IF(OR(I815=J815,COUNTIF($AY815:BC815,J815)&gt;0),"",J815)</f>
        <v/>
      </c>
      <c r="BE815" t="str">
        <f>IF(OR(J815=K815,COUNTIF($AY815:BD815,K815)&gt;0),"",K815)</f>
        <v/>
      </c>
      <c r="BF815" t="str">
        <f>IF(OR(K815=L815,COUNTIF($AY815:BE815,L815)&gt;0),"",L815)</f>
        <v/>
      </c>
      <c r="BG815" t="str">
        <f>IF(OR(L815=M815,COUNTIF($AY815:BF815,M815)&gt;0),"",M815)</f>
        <v/>
      </c>
      <c r="BH815" t="str">
        <f>IF(OR(M815=N815,COUNTIF($AY815:BG815,N815)&gt;0),"",N815)</f>
        <v/>
      </c>
      <c r="BI815" t="str">
        <f>IF(OR(N815=O815,COUNTIF($AY815:BH815,O815)&gt;0),"",O815)</f>
        <v/>
      </c>
      <c r="BJ815" t="str">
        <f>IF(OR(O815=P815,COUNTIF($AY815:BI815,P815)&gt;0),"",P815)</f>
        <v/>
      </c>
      <c r="BK815" s="340"/>
      <c r="BL815" s="34" t="str">
        <f>IF($Q815=E815,IF(COUNTIF(E815:$P815,E815)&gt;$R814,E815,$Q815),E815)</f>
        <v/>
      </c>
      <c r="BM815" s="34" t="str">
        <f>IF($Q815=F815,IF(COUNTIF(F815:$P815,F815)&gt;$R814,F815,$Q815),F815)</f>
        <v/>
      </c>
      <c r="BN815" s="34" t="str">
        <f>IF($Q815=G815,IF(COUNTIF(G815:$P815,G815)&gt;$R814,G815,$Q815),G815)</f>
        <v/>
      </c>
      <c r="BO815" s="34" t="str">
        <f>IF($Q815=H815,IF(COUNTIF(H815:$P815,H815)&gt;$R814,H815,$Q815),H815)</f>
        <v/>
      </c>
      <c r="BP815" s="34" t="str">
        <f>IF($Q815=I815,IF(COUNTIF(I815:$P815,I815)&gt;$R814,I815,$Q815),I815)</f>
        <v/>
      </c>
      <c r="BQ815" s="34" t="str">
        <f>IF($Q815=J815,IF(COUNTIF(J815:$P815,J815)&gt;$R814,J815,$Q815),J815)</f>
        <v/>
      </c>
      <c r="BR815" s="34" t="str">
        <f>IF($Q815=K815,IF(COUNTIF(K815:$P815,K815)&gt;$R814,K815,$Q815),K815)</f>
        <v/>
      </c>
      <c r="BS815" s="34" t="str">
        <f>IF($Q815=L815,IF(COUNTIF(L815:$P815,L815)&gt;$R814,L815,$Q815),L815)</f>
        <v/>
      </c>
      <c r="BT815" s="34" t="str">
        <f>IF($Q815=M815,IF(COUNTIF(M815:$P815,M815)&gt;$R814,M815,$Q815),M815)</f>
        <v/>
      </c>
      <c r="BU815" s="34" t="str">
        <f>IF($Q815=N815,IF(COUNTIF(N815:$P815,N815)&gt;$R814,N815,$Q815),N815)</f>
        <v/>
      </c>
      <c r="BV815" s="34" t="str">
        <f>IF($Q815=O815,IF(COUNTIF(O815:$P815,O815)&gt;$R814,O815,$Q815),O815)</f>
        <v/>
      </c>
      <c r="BW815" s="34" t="str">
        <f>IF($Q815=P815,IF(COUNTIF(P815:$P815,P815)&gt;$R814,P815,$Q815),P815)</f>
        <v/>
      </c>
      <c r="BX815" t="str">
        <f>IF(BX813&gt;0,BX813,BX814)</f>
        <v/>
      </c>
    </row>
    <row r="816" spans="1:76" ht="12.75" customHeight="1" x14ac:dyDescent="0.2">
      <c r="A816" s="347">
        <v>272</v>
      </c>
      <c r="B816" s="350"/>
      <c r="C816" s="344"/>
      <c r="D816" s="176" t="s">
        <v>38</v>
      </c>
      <c r="E816" s="252"/>
      <c r="F816" s="252"/>
      <c r="G816" s="252"/>
      <c r="H816" s="252"/>
      <c r="I816" s="252"/>
      <c r="J816" s="252"/>
      <c r="K816" s="252"/>
      <c r="L816" s="252"/>
      <c r="M816" s="175"/>
      <c r="N816" s="175"/>
      <c r="O816" s="175"/>
      <c r="P816" s="175"/>
      <c r="Q816" s="183" t="str">
        <f>IF(BK816="","",BX818)</f>
        <v/>
      </c>
      <c r="R816" s="172"/>
      <c r="S816" s="341" t="str">
        <f>IF((COUNTBLANK(E816:Q816)+COUNTBLANK(E817:Q817)+COUNTBLANK(E818:Q818))/3=COUNTBLANK(E816:Q816),"","Bitte alle drei Zeilen ausfüllen")</f>
        <v/>
      </c>
      <c r="W816">
        <f t="shared" ref="W816:AH816" si="1284">IF(E816=4.5,E817,0)</f>
        <v>0</v>
      </c>
      <c r="X816">
        <f t="shared" si="1284"/>
        <v>0</v>
      </c>
      <c r="Y816">
        <f t="shared" si="1284"/>
        <v>0</v>
      </c>
      <c r="Z816">
        <f t="shared" si="1284"/>
        <v>0</v>
      </c>
      <c r="AA816">
        <f t="shared" si="1284"/>
        <v>0</v>
      </c>
      <c r="AB816">
        <f t="shared" si="1284"/>
        <v>0</v>
      </c>
      <c r="AC816">
        <f t="shared" si="1284"/>
        <v>0</v>
      </c>
      <c r="AD816">
        <f t="shared" si="1284"/>
        <v>0</v>
      </c>
      <c r="AE816">
        <f t="shared" si="1284"/>
        <v>0</v>
      </c>
      <c r="AF816">
        <f t="shared" si="1284"/>
        <v>0</v>
      </c>
      <c r="AG816">
        <f t="shared" si="1284"/>
        <v>0</v>
      </c>
      <c r="AH816">
        <f t="shared" si="1284"/>
        <v>0</v>
      </c>
      <c r="AJ816">
        <f t="shared" ref="AJ816:AU816" si="1285">IF(E816=4.5,1,0)</f>
        <v>0</v>
      </c>
      <c r="AK816">
        <f t="shared" si="1285"/>
        <v>0</v>
      </c>
      <c r="AL816">
        <f t="shared" si="1285"/>
        <v>0</v>
      </c>
      <c r="AM816">
        <f t="shared" si="1285"/>
        <v>0</v>
      </c>
      <c r="AN816">
        <f t="shared" si="1285"/>
        <v>0</v>
      </c>
      <c r="AO816">
        <f t="shared" si="1285"/>
        <v>0</v>
      </c>
      <c r="AP816">
        <f t="shared" si="1285"/>
        <v>0</v>
      </c>
      <c r="AQ816">
        <f t="shared" si="1285"/>
        <v>0</v>
      </c>
      <c r="AR816">
        <f t="shared" si="1285"/>
        <v>0</v>
      </c>
      <c r="AS816">
        <f t="shared" si="1285"/>
        <v>0</v>
      </c>
      <c r="AT816">
        <f t="shared" si="1285"/>
        <v>0</v>
      </c>
      <c r="AU816">
        <f t="shared" si="1285"/>
        <v>0</v>
      </c>
      <c r="BK816" s="340" t="str">
        <f>IF(ISNA(HLOOKUP(MAX($AY817:$BJ817),$AY817:$BJ818,2,FALSE)),"",IF(R817&gt;0,IF(COUNTIF($AY817:$BJ817,MAX($AY817:$BJ817))&gt;1,HLOOKUP(MAX($AY817:$BJ817),$AY817:$BJ818,2),HLOOKUP(MAX($AY817:$BJ817),$AY817:$BJ818,2,FALSE)),""))</f>
        <v/>
      </c>
      <c r="BL816" s="34">
        <f>IF(E818="",0,IF($Q818=E818,IF(COUNTIF(E818:$P818,E818)&gt;$R817,E816,$Q816),E816))</f>
        <v>0</v>
      </c>
      <c r="BM816" s="34">
        <f>IF(F818="",0,IF($Q818=F818,IF(COUNTIF(F818:$P818,F818)&gt;$R817,F816,$Q816),F816))</f>
        <v>0</v>
      </c>
      <c r="BN816" s="34">
        <f>IF(G818="",0,IF($Q818=G818,IF(COUNTIF(G818:$P818,G818)&gt;$R817,G816,$Q816),G816))</f>
        <v>0</v>
      </c>
      <c r="BO816" s="34">
        <f>IF(H818="",0,IF($Q818=H818,IF(COUNTIF(H818:$P818,H818)&gt;$R817,H816,$Q816),H816))</f>
        <v>0</v>
      </c>
      <c r="BP816" s="34">
        <f>IF(I818="",0,IF($Q818=I818,IF(COUNTIF(I818:$P818,I818)&gt;$R817,I816,$Q816),I816))</f>
        <v>0</v>
      </c>
      <c r="BQ816" s="34">
        <f>IF(J818="",0,IF($Q818=J818,IF(COUNTIF(J818:$P818,J818)&gt;$R817,J816,$Q816),J816))</f>
        <v>0</v>
      </c>
      <c r="BR816" s="34">
        <f>IF(K818="",0,IF($Q818=K818,IF(COUNTIF(K818:$P818,K818)&gt;$R817,K816,$Q816),K816))</f>
        <v>0</v>
      </c>
      <c r="BS816" s="34">
        <f>IF(L818="",0,IF($Q818=L818,IF(COUNTIF(L818:$P818,L818)&gt;$R817,L816,$Q816),L816))</f>
        <v>0</v>
      </c>
      <c r="BT816" s="34">
        <f>IF(M818="",0,IF($Q818=M818,IF(COUNTIF(M818:$P818,M818)&gt;$R817,M816,$Q816),M816))</f>
        <v>0</v>
      </c>
      <c r="BU816" s="34">
        <f>IF(N818="",0,IF($Q818=N818,IF(COUNTIF(N818:$P818,N818)&gt;$R817,N816,$Q816),N816))</f>
        <v>0</v>
      </c>
      <c r="BV816" s="34">
        <f>IF(O818="",0,IF($Q818=O818,IF(COUNTIF(O818:$P818,O818)&gt;$R817,O816,$Q816),O816))</f>
        <v>0</v>
      </c>
      <c r="BW816" s="34">
        <f>IF(P818="",0,IF($Q818=P818,IF(COUNTIF(P818:$P818,P818)&gt;$R817,P816,$Q816),P816))</f>
        <v>0</v>
      </c>
      <c r="BX816">
        <f>IF(P816="",IF(O816="",IF(N816="",IF(M816="",IF(L816="",IF(K816="",IF(J816="",IF(I816="",H816,I816),J816),K816),L816),M816),N816),O816),P816)</f>
        <v>0</v>
      </c>
    </row>
    <row r="817" spans="1:76" ht="12.75" customHeight="1" x14ac:dyDescent="0.2">
      <c r="A817" s="348"/>
      <c r="B817" s="351"/>
      <c r="C817" s="345"/>
      <c r="D817" s="176" t="s">
        <v>42</v>
      </c>
      <c r="E817" s="252"/>
      <c r="F817" s="252"/>
      <c r="G817" s="252"/>
      <c r="H817" s="252"/>
      <c r="I817" s="252"/>
      <c r="J817" s="252"/>
      <c r="K817" s="252"/>
      <c r="L817" s="252"/>
      <c r="M817" s="175"/>
      <c r="N817" s="175"/>
      <c r="O817" s="175"/>
      <c r="P817" s="175"/>
      <c r="Q817" s="183"/>
      <c r="R817" s="35">
        <f>IF(R816&lt;15,0,IF(R816&lt;30,1,IF(R816&lt;45,2,3)))</f>
        <v>0</v>
      </c>
      <c r="S817" s="342"/>
      <c r="AY817" t="str">
        <f t="shared" ref="AY817:BJ817" si="1286">IF(AY818="","",COUNTIF($E818:$P818,AY818))</f>
        <v/>
      </c>
      <c r="AZ817" t="str">
        <f t="shared" si="1286"/>
        <v/>
      </c>
      <c r="BA817" t="str">
        <f t="shared" si="1286"/>
        <v/>
      </c>
      <c r="BB817" t="str">
        <f t="shared" si="1286"/>
        <v/>
      </c>
      <c r="BC817" t="str">
        <f t="shared" si="1286"/>
        <v/>
      </c>
      <c r="BD817" t="str">
        <f t="shared" si="1286"/>
        <v/>
      </c>
      <c r="BE817" t="str">
        <f t="shared" si="1286"/>
        <v/>
      </c>
      <c r="BF817" t="str">
        <f t="shared" si="1286"/>
        <v/>
      </c>
      <c r="BG817" t="str">
        <f t="shared" si="1286"/>
        <v/>
      </c>
      <c r="BH817" t="str">
        <f t="shared" si="1286"/>
        <v/>
      </c>
      <c r="BI817" t="str">
        <f t="shared" si="1286"/>
        <v/>
      </c>
      <c r="BJ817" t="str">
        <f t="shared" si="1286"/>
        <v/>
      </c>
      <c r="BK817" s="340"/>
      <c r="BL817" s="34">
        <f>IF($Q818=E818,IF(COUNTIF(E818:$P818,E818)&gt;$R817,E817,$Q817),E817)</f>
        <v>0</v>
      </c>
      <c r="BM817" s="34">
        <f>IF($Q818=F818,IF(COUNTIF(F818:$P818,F818)&gt;$R817,F817,$Q817),F817)</f>
        <v>0</v>
      </c>
      <c r="BN817" s="34">
        <f>IF($Q818=G818,IF(COUNTIF(G818:$P818,G818)&gt;$R817,G817,$Q817),G817)</f>
        <v>0</v>
      </c>
      <c r="BO817" s="34">
        <f>IF($Q818=H818,IF(COUNTIF(H818:$P818,H818)&gt;$R817,H817,$Q817),H817)</f>
        <v>0</v>
      </c>
      <c r="BP817" s="34">
        <f>IF($Q818=I818,IF(COUNTIF(I818:$P818,I818)&gt;$R817,I817,$Q817),I817)</f>
        <v>0</v>
      </c>
      <c r="BQ817" s="34">
        <f>IF($Q818=J818,IF(COUNTIF(J818:$P818,J818)&gt;$R817,J817,$Q817),J817)</f>
        <v>0</v>
      </c>
      <c r="BR817" s="34">
        <f>IF($Q818=K818,IF(COUNTIF(K818:$P818,K818)&gt;$R817,K817,$Q817),K817)</f>
        <v>0</v>
      </c>
      <c r="BS817" s="34">
        <f>IF($Q818=L818,IF(COUNTIF(L818:$P818,L818)&gt;$R817,L817,$Q817),L817)</f>
        <v>0</v>
      </c>
      <c r="BT817" s="34">
        <f>IF($Q818=M818,IF(COUNTIF(M818:$P818,M818)&gt;$R817,M817,$Q817),M817)</f>
        <v>0</v>
      </c>
      <c r="BU817" s="34">
        <f>IF($Q818=N818,IF(COUNTIF(N818:$P818,N818)&gt;$R817,N817,$Q817),N817)</f>
        <v>0</v>
      </c>
      <c r="BV817" s="34">
        <f>IF($Q818=O818,IF(COUNTIF(O818:$P818,O818)&gt;$R817,O817,$Q817),O817)</f>
        <v>0</v>
      </c>
      <c r="BW817" s="34">
        <f>IF($Q818=P818,IF(COUNTIF(P818:$P818,P818)&gt;$R817,P817,$Q817),P817)</f>
        <v>0</v>
      </c>
      <c r="BX817" t="str">
        <f>IF(BX816="",IF(G816="",IF(F816="",E816,F816),G816),"")</f>
        <v/>
      </c>
    </row>
    <row r="818" spans="1:76" ht="12.75" customHeight="1" x14ac:dyDescent="0.2">
      <c r="A818" s="349"/>
      <c r="B818" s="352"/>
      <c r="C818" s="346"/>
      <c r="D818" s="177" t="s">
        <v>44</v>
      </c>
      <c r="E818" s="252" t="str">
        <f t="shared" ref="E818:P818" si="1287">IF(E816&gt;0,1,"")</f>
        <v/>
      </c>
      <c r="F818" s="252" t="str">
        <f t="shared" si="1287"/>
        <v/>
      </c>
      <c r="G818" s="252" t="str">
        <f t="shared" si="1287"/>
        <v/>
      </c>
      <c r="H818" s="252" t="str">
        <f t="shared" si="1287"/>
        <v/>
      </c>
      <c r="I818" s="252" t="str">
        <f t="shared" si="1287"/>
        <v/>
      </c>
      <c r="J818" s="252" t="str">
        <f t="shared" si="1287"/>
        <v/>
      </c>
      <c r="K818" s="252" t="str">
        <f t="shared" si="1287"/>
        <v/>
      </c>
      <c r="L818" s="252" t="str">
        <f t="shared" si="1287"/>
        <v/>
      </c>
      <c r="M818" s="175" t="str">
        <f t="shared" si="1287"/>
        <v/>
      </c>
      <c r="N818" s="175" t="str">
        <f t="shared" si="1287"/>
        <v/>
      </c>
      <c r="O818" s="175" t="str">
        <f t="shared" si="1287"/>
        <v/>
      </c>
      <c r="P818" s="175" t="str">
        <f t="shared" si="1287"/>
        <v/>
      </c>
      <c r="Q818" s="184" t="str">
        <f>IF(BK816="","",BK816)</f>
        <v/>
      </c>
      <c r="R818" s="38" t="str">
        <f>IF(BK816="","",BK816)</f>
        <v/>
      </c>
      <c r="S818" s="343"/>
      <c r="AY818" t="str">
        <f>IF(E818="","",E818)</f>
        <v/>
      </c>
      <c r="AZ818" t="str">
        <f>IF(OR(E818=F818,COUNTIF($AY818:AY818,F818)&gt;0),"",F818)</f>
        <v/>
      </c>
      <c r="BA818" t="str">
        <f>IF(OR(F818=G818,COUNTIF($AY818:AZ818,G818)&gt;0),"",G818)</f>
        <v/>
      </c>
      <c r="BB818" t="str">
        <f>IF(OR(G818=H818,COUNTIF($AY818:BA818,H818)&gt;0),"",H818)</f>
        <v/>
      </c>
      <c r="BC818" t="str">
        <f>IF(OR(H818=I818,COUNTIF($AY818:BB818,I818)&gt;0),"",I818)</f>
        <v/>
      </c>
      <c r="BD818" t="str">
        <f>IF(OR(I818=J818,COUNTIF($AY818:BC818,J818)&gt;0),"",J818)</f>
        <v/>
      </c>
      <c r="BE818" t="str">
        <f>IF(OR(J818=K818,COUNTIF($AY818:BD818,K818)&gt;0),"",K818)</f>
        <v/>
      </c>
      <c r="BF818" t="str">
        <f>IF(OR(K818=L818,COUNTIF($AY818:BE818,L818)&gt;0),"",L818)</f>
        <v/>
      </c>
      <c r="BG818" t="str">
        <f>IF(OR(L818=M818,COUNTIF($AY818:BF818,M818)&gt;0),"",M818)</f>
        <v/>
      </c>
      <c r="BH818" t="str">
        <f>IF(OR(M818=N818,COUNTIF($AY818:BG818,N818)&gt;0),"",N818)</f>
        <v/>
      </c>
      <c r="BI818" t="str">
        <f>IF(OR(N818=O818,COUNTIF($AY818:BH818,O818)&gt;0),"",O818)</f>
        <v/>
      </c>
      <c r="BJ818" t="str">
        <f>IF(OR(O818=P818,COUNTIF($AY818:BI818,P818)&gt;0),"",P818)</f>
        <v/>
      </c>
      <c r="BK818" s="340"/>
      <c r="BL818" s="34" t="str">
        <f>IF($Q818=E818,IF(COUNTIF(E818:$P818,E818)&gt;$R817,E818,$Q818),E818)</f>
        <v/>
      </c>
      <c r="BM818" s="34" t="str">
        <f>IF($Q818=F818,IF(COUNTIF(F818:$P818,F818)&gt;$R817,F818,$Q818),F818)</f>
        <v/>
      </c>
      <c r="BN818" s="34" t="str">
        <f>IF($Q818=G818,IF(COUNTIF(G818:$P818,G818)&gt;$R817,G818,$Q818),G818)</f>
        <v/>
      </c>
      <c r="BO818" s="34" t="str">
        <f>IF($Q818=H818,IF(COUNTIF(H818:$P818,H818)&gt;$R817,H818,$Q818),H818)</f>
        <v/>
      </c>
      <c r="BP818" s="34" t="str">
        <f>IF($Q818=I818,IF(COUNTIF(I818:$P818,I818)&gt;$R817,I818,$Q818),I818)</f>
        <v/>
      </c>
      <c r="BQ818" s="34" t="str">
        <f>IF($Q818=J818,IF(COUNTIF(J818:$P818,J818)&gt;$R817,J818,$Q818),J818)</f>
        <v/>
      </c>
      <c r="BR818" s="34" t="str">
        <f>IF($Q818=K818,IF(COUNTIF(K818:$P818,K818)&gt;$R817,K818,$Q818),K818)</f>
        <v/>
      </c>
      <c r="BS818" s="34" t="str">
        <f>IF($Q818=L818,IF(COUNTIF(L818:$P818,L818)&gt;$R817,L818,$Q818),L818)</f>
        <v/>
      </c>
      <c r="BT818" s="34" t="str">
        <f>IF($Q818=M818,IF(COUNTIF(M818:$P818,M818)&gt;$R817,M818,$Q818),M818)</f>
        <v/>
      </c>
      <c r="BU818" s="34" t="str">
        <f>IF($Q818=N818,IF(COUNTIF(N818:$P818,N818)&gt;$R817,N818,$Q818),N818)</f>
        <v/>
      </c>
      <c r="BV818" s="34" t="str">
        <f>IF($Q818=O818,IF(COUNTIF(O818:$P818,O818)&gt;$R817,O818,$Q818),O818)</f>
        <v/>
      </c>
      <c r="BW818" s="34" t="str">
        <f>IF($Q818=P818,IF(COUNTIF(P818:$P818,P818)&gt;$R817,P818,$Q818),P818)</f>
        <v/>
      </c>
      <c r="BX818" t="str">
        <f>IF(BX816&gt;0,BX816,BX817)</f>
        <v/>
      </c>
    </row>
    <row r="819" spans="1:76" ht="12.75" customHeight="1" x14ac:dyDescent="0.2">
      <c r="A819" s="347">
        <v>273</v>
      </c>
      <c r="B819" s="350"/>
      <c r="C819" s="344"/>
      <c r="D819" s="176" t="s">
        <v>38</v>
      </c>
      <c r="E819" s="252"/>
      <c r="F819" s="252"/>
      <c r="G819" s="252"/>
      <c r="H819" s="252"/>
      <c r="I819" s="252"/>
      <c r="J819" s="252"/>
      <c r="K819" s="252"/>
      <c r="L819" s="252"/>
      <c r="M819" s="175"/>
      <c r="N819" s="175"/>
      <c r="O819" s="175"/>
      <c r="P819" s="175"/>
      <c r="Q819" s="183" t="str">
        <f>IF(BK819="","",BX821)</f>
        <v/>
      </c>
      <c r="R819" s="172"/>
      <c r="S819" s="341" t="str">
        <f>IF((COUNTBLANK(E819:Q819)+COUNTBLANK(E820:Q820)+COUNTBLANK(E821:Q821))/3=COUNTBLANK(E819:Q819),"","Bitte alle drei Zeilen ausfüllen")</f>
        <v/>
      </c>
      <c r="W819">
        <f t="shared" ref="W819:AH819" si="1288">IF(E819=4.5,E820,0)</f>
        <v>0</v>
      </c>
      <c r="X819">
        <f t="shared" si="1288"/>
        <v>0</v>
      </c>
      <c r="Y819">
        <f t="shared" si="1288"/>
        <v>0</v>
      </c>
      <c r="Z819">
        <f t="shared" si="1288"/>
        <v>0</v>
      </c>
      <c r="AA819">
        <f t="shared" si="1288"/>
        <v>0</v>
      </c>
      <c r="AB819">
        <f t="shared" si="1288"/>
        <v>0</v>
      </c>
      <c r="AC819">
        <f t="shared" si="1288"/>
        <v>0</v>
      </c>
      <c r="AD819">
        <f t="shared" si="1288"/>
        <v>0</v>
      </c>
      <c r="AE819">
        <f t="shared" si="1288"/>
        <v>0</v>
      </c>
      <c r="AF819">
        <f t="shared" si="1288"/>
        <v>0</v>
      </c>
      <c r="AG819">
        <f t="shared" si="1288"/>
        <v>0</v>
      </c>
      <c r="AH819">
        <f t="shared" si="1288"/>
        <v>0</v>
      </c>
      <c r="AJ819">
        <f t="shared" ref="AJ819:AU819" si="1289">IF(E819=4.5,1,0)</f>
        <v>0</v>
      </c>
      <c r="AK819">
        <f t="shared" si="1289"/>
        <v>0</v>
      </c>
      <c r="AL819">
        <f t="shared" si="1289"/>
        <v>0</v>
      </c>
      <c r="AM819">
        <f t="shared" si="1289"/>
        <v>0</v>
      </c>
      <c r="AN819">
        <f t="shared" si="1289"/>
        <v>0</v>
      </c>
      <c r="AO819">
        <f t="shared" si="1289"/>
        <v>0</v>
      </c>
      <c r="AP819">
        <f t="shared" si="1289"/>
        <v>0</v>
      </c>
      <c r="AQ819">
        <f t="shared" si="1289"/>
        <v>0</v>
      </c>
      <c r="AR819">
        <f t="shared" si="1289"/>
        <v>0</v>
      </c>
      <c r="AS819">
        <f t="shared" si="1289"/>
        <v>0</v>
      </c>
      <c r="AT819">
        <f t="shared" si="1289"/>
        <v>0</v>
      </c>
      <c r="AU819">
        <f t="shared" si="1289"/>
        <v>0</v>
      </c>
      <c r="BK819" s="340" t="str">
        <f>IF(ISNA(HLOOKUP(MAX($AY820:$BJ820),$AY820:$BJ821,2,FALSE)),"",IF(R820&gt;0,IF(COUNTIF($AY820:$BJ820,MAX($AY820:$BJ820))&gt;1,HLOOKUP(MAX($AY820:$BJ820),$AY820:$BJ821,2),HLOOKUP(MAX($AY820:$BJ820),$AY820:$BJ821,2,FALSE)),""))</f>
        <v/>
      </c>
      <c r="BL819" s="34">
        <f>IF(E821="",0,IF($Q821=E821,IF(COUNTIF(E821:$P821,E821)&gt;$R820,E819,$Q819),E819))</f>
        <v>0</v>
      </c>
      <c r="BM819" s="34">
        <f>IF(F821="",0,IF($Q821=F821,IF(COUNTIF(F821:$P821,F821)&gt;$R820,F819,$Q819),F819))</f>
        <v>0</v>
      </c>
      <c r="BN819" s="34">
        <f>IF(G821="",0,IF($Q821=G821,IF(COUNTIF(G821:$P821,G821)&gt;$R820,G819,$Q819),G819))</f>
        <v>0</v>
      </c>
      <c r="BO819" s="34">
        <f>IF(H821="",0,IF($Q821=H821,IF(COUNTIF(H821:$P821,H821)&gt;$R820,H819,$Q819),H819))</f>
        <v>0</v>
      </c>
      <c r="BP819" s="34">
        <f>IF(I821="",0,IF($Q821=I821,IF(COUNTIF(I821:$P821,I821)&gt;$R820,I819,$Q819),I819))</f>
        <v>0</v>
      </c>
      <c r="BQ819" s="34">
        <f>IF(J821="",0,IF($Q821=J821,IF(COUNTIF(J821:$P821,J821)&gt;$R820,J819,$Q819),J819))</f>
        <v>0</v>
      </c>
      <c r="BR819" s="34">
        <f>IF(K821="",0,IF($Q821=K821,IF(COUNTIF(K821:$P821,K821)&gt;$R820,K819,$Q819),K819))</f>
        <v>0</v>
      </c>
      <c r="BS819" s="34">
        <f>IF(L821="",0,IF($Q821=L821,IF(COUNTIF(L821:$P821,L821)&gt;$R820,L819,$Q819),L819))</f>
        <v>0</v>
      </c>
      <c r="BT819" s="34">
        <f>IF(M821="",0,IF($Q821=M821,IF(COUNTIF(M821:$P821,M821)&gt;$R820,M819,$Q819),M819))</f>
        <v>0</v>
      </c>
      <c r="BU819" s="34">
        <f>IF(N821="",0,IF($Q821=N821,IF(COUNTIF(N821:$P821,N821)&gt;$R820,N819,$Q819),N819))</f>
        <v>0</v>
      </c>
      <c r="BV819" s="34">
        <f>IF(O821="",0,IF($Q821=O821,IF(COUNTIF(O821:$P821,O821)&gt;$R820,O819,$Q819),O819))</f>
        <v>0</v>
      </c>
      <c r="BW819" s="34">
        <f>IF(P821="",0,IF($Q821=P821,IF(COUNTIF(P821:$P821,P821)&gt;$R820,P819,$Q819),P819))</f>
        <v>0</v>
      </c>
      <c r="BX819">
        <f>IF(P819="",IF(O819="",IF(N819="",IF(M819="",IF(L819="",IF(K819="",IF(J819="",IF(I819="",H819,I819),J819),K819),L819),M819),N819),O819),P819)</f>
        <v>0</v>
      </c>
    </row>
    <row r="820" spans="1:76" ht="12.75" customHeight="1" x14ac:dyDescent="0.2">
      <c r="A820" s="348"/>
      <c r="B820" s="351"/>
      <c r="C820" s="345"/>
      <c r="D820" s="176" t="s">
        <v>42</v>
      </c>
      <c r="E820" s="252"/>
      <c r="F820" s="252"/>
      <c r="G820" s="252"/>
      <c r="H820" s="252"/>
      <c r="I820" s="252"/>
      <c r="J820" s="252"/>
      <c r="K820" s="252"/>
      <c r="L820" s="252"/>
      <c r="M820" s="175"/>
      <c r="N820" s="175"/>
      <c r="O820" s="175"/>
      <c r="P820" s="175"/>
      <c r="Q820" s="183"/>
      <c r="R820" s="35">
        <f>IF(R819&lt;15,0,IF(R819&lt;30,1,IF(R819&lt;45,2,3)))</f>
        <v>0</v>
      </c>
      <c r="S820" s="342"/>
      <c r="AY820" t="str">
        <f t="shared" ref="AY820:BJ820" si="1290">IF(AY821="","",COUNTIF($E821:$P821,AY821))</f>
        <v/>
      </c>
      <c r="AZ820" t="str">
        <f t="shared" si="1290"/>
        <v/>
      </c>
      <c r="BA820" t="str">
        <f t="shared" si="1290"/>
        <v/>
      </c>
      <c r="BB820" t="str">
        <f t="shared" si="1290"/>
        <v/>
      </c>
      <c r="BC820" t="str">
        <f t="shared" si="1290"/>
        <v/>
      </c>
      <c r="BD820" t="str">
        <f t="shared" si="1290"/>
        <v/>
      </c>
      <c r="BE820" t="str">
        <f t="shared" si="1290"/>
        <v/>
      </c>
      <c r="BF820" t="str">
        <f t="shared" si="1290"/>
        <v/>
      </c>
      <c r="BG820" t="str">
        <f t="shared" si="1290"/>
        <v/>
      </c>
      <c r="BH820" t="str">
        <f t="shared" si="1290"/>
        <v/>
      </c>
      <c r="BI820" t="str">
        <f t="shared" si="1290"/>
        <v/>
      </c>
      <c r="BJ820" t="str">
        <f t="shared" si="1290"/>
        <v/>
      </c>
      <c r="BK820" s="340"/>
      <c r="BL820" s="34">
        <f>IF($Q821=E821,IF(COUNTIF(E821:$P821,E821)&gt;$R820,E820,$Q820),E820)</f>
        <v>0</v>
      </c>
      <c r="BM820" s="34">
        <f>IF($Q821=F821,IF(COUNTIF(F821:$P821,F821)&gt;$R820,F820,$Q820),F820)</f>
        <v>0</v>
      </c>
      <c r="BN820" s="34">
        <f>IF($Q821=G821,IF(COUNTIF(G821:$P821,G821)&gt;$R820,G820,$Q820),G820)</f>
        <v>0</v>
      </c>
      <c r="BO820" s="34">
        <f>IF($Q821=H821,IF(COUNTIF(H821:$P821,H821)&gt;$R820,H820,$Q820),H820)</f>
        <v>0</v>
      </c>
      <c r="BP820" s="34">
        <f>IF($Q821=I821,IF(COUNTIF(I821:$P821,I821)&gt;$R820,I820,$Q820),I820)</f>
        <v>0</v>
      </c>
      <c r="BQ820" s="34">
        <f>IF($Q821=J821,IF(COUNTIF(J821:$P821,J821)&gt;$R820,J820,$Q820),J820)</f>
        <v>0</v>
      </c>
      <c r="BR820" s="34">
        <f>IF($Q821=K821,IF(COUNTIF(K821:$P821,K821)&gt;$R820,K820,$Q820),K820)</f>
        <v>0</v>
      </c>
      <c r="BS820" s="34">
        <f>IF($Q821=L821,IF(COUNTIF(L821:$P821,L821)&gt;$R820,L820,$Q820),L820)</f>
        <v>0</v>
      </c>
      <c r="BT820" s="34">
        <f>IF($Q821=M821,IF(COUNTIF(M821:$P821,M821)&gt;$R820,M820,$Q820),M820)</f>
        <v>0</v>
      </c>
      <c r="BU820" s="34">
        <f>IF($Q821=N821,IF(COUNTIF(N821:$P821,N821)&gt;$R820,N820,$Q820),N820)</f>
        <v>0</v>
      </c>
      <c r="BV820" s="34">
        <f>IF($Q821=O821,IF(COUNTIF(O821:$P821,O821)&gt;$R820,O820,$Q820),O820)</f>
        <v>0</v>
      </c>
      <c r="BW820" s="34">
        <f>IF($Q821=P821,IF(COUNTIF(P821:$P821,P821)&gt;$R820,P820,$Q820),P820)</f>
        <v>0</v>
      </c>
      <c r="BX820" t="str">
        <f>IF(BX819="",IF(G819="",IF(F819="",E819,F819),G819),"")</f>
        <v/>
      </c>
    </row>
    <row r="821" spans="1:76" ht="12.75" customHeight="1" x14ac:dyDescent="0.2">
      <c r="A821" s="349"/>
      <c r="B821" s="352"/>
      <c r="C821" s="346"/>
      <c r="D821" s="177" t="s">
        <v>44</v>
      </c>
      <c r="E821" s="252" t="str">
        <f t="shared" ref="E821:P821" si="1291">IF(E819&gt;0,1,"")</f>
        <v/>
      </c>
      <c r="F821" s="252" t="str">
        <f t="shared" si="1291"/>
        <v/>
      </c>
      <c r="G821" s="252" t="str">
        <f t="shared" si="1291"/>
        <v/>
      </c>
      <c r="H821" s="252" t="str">
        <f t="shared" si="1291"/>
        <v/>
      </c>
      <c r="I821" s="252" t="str">
        <f t="shared" si="1291"/>
        <v/>
      </c>
      <c r="J821" s="252" t="str">
        <f t="shared" si="1291"/>
        <v/>
      </c>
      <c r="K821" s="252" t="str">
        <f t="shared" si="1291"/>
        <v/>
      </c>
      <c r="L821" s="252" t="str">
        <f t="shared" si="1291"/>
        <v/>
      </c>
      <c r="M821" s="175" t="str">
        <f t="shared" si="1291"/>
        <v/>
      </c>
      <c r="N821" s="175" t="str">
        <f t="shared" si="1291"/>
        <v/>
      </c>
      <c r="O821" s="175" t="str">
        <f t="shared" si="1291"/>
        <v/>
      </c>
      <c r="P821" s="175" t="str">
        <f t="shared" si="1291"/>
        <v/>
      </c>
      <c r="Q821" s="184" t="str">
        <f>IF(BK819="","",BK819)</f>
        <v/>
      </c>
      <c r="R821" s="38" t="str">
        <f>IF(BK819="","",BK819)</f>
        <v/>
      </c>
      <c r="S821" s="343"/>
      <c r="AY821" t="str">
        <f>IF(E821="","",E821)</f>
        <v/>
      </c>
      <c r="AZ821" t="str">
        <f>IF(OR(E821=F821,COUNTIF($AY821:AY821,F821)&gt;0),"",F821)</f>
        <v/>
      </c>
      <c r="BA821" t="str">
        <f>IF(OR(F821=G821,COUNTIF($AY821:AZ821,G821)&gt;0),"",G821)</f>
        <v/>
      </c>
      <c r="BB821" t="str">
        <f>IF(OR(G821=H821,COUNTIF($AY821:BA821,H821)&gt;0),"",H821)</f>
        <v/>
      </c>
      <c r="BC821" t="str">
        <f>IF(OR(H821=I821,COUNTIF($AY821:BB821,I821)&gt;0),"",I821)</f>
        <v/>
      </c>
      <c r="BD821" t="str">
        <f>IF(OR(I821=J821,COUNTIF($AY821:BC821,J821)&gt;0),"",J821)</f>
        <v/>
      </c>
      <c r="BE821" t="str">
        <f>IF(OR(J821=K821,COUNTIF($AY821:BD821,K821)&gt;0),"",K821)</f>
        <v/>
      </c>
      <c r="BF821" t="str">
        <f>IF(OR(K821=L821,COUNTIF($AY821:BE821,L821)&gt;0),"",L821)</f>
        <v/>
      </c>
      <c r="BG821" t="str">
        <f>IF(OR(L821=M821,COUNTIF($AY821:BF821,M821)&gt;0),"",M821)</f>
        <v/>
      </c>
      <c r="BH821" t="str">
        <f>IF(OR(M821=N821,COUNTIF($AY821:BG821,N821)&gt;0),"",N821)</f>
        <v/>
      </c>
      <c r="BI821" t="str">
        <f>IF(OR(N821=O821,COUNTIF($AY821:BH821,O821)&gt;0),"",O821)</f>
        <v/>
      </c>
      <c r="BJ821" t="str">
        <f>IF(OR(O821=P821,COUNTIF($AY821:BI821,P821)&gt;0),"",P821)</f>
        <v/>
      </c>
      <c r="BK821" s="340"/>
      <c r="BL821" s="34" t="str">
        <f>IF($Q821=E821,IF(COUNTIF(E821:$P821,E821)&gt;$R820,E821,$Q821),E821)</f>
        <v/>
      </c>
      <c r="BM821" s="34" t="str">
        <f>IF($Q821=F821,IF(COUNTIF(F821:$P821,F821)&gt;$R820,F821,$Q821),F821)</f>
        <v/>
      </c>
      <c r="BN821" s="34" t="str">
        <f>IF($Q821=G821,IF(COUNTIF(G821:$P821,G821)&gt;$R820,G821,$Q821),G821)</f>
        <v/>
      </c>
      <c r="BO821" s="34" t="str">
        <f>IF($Q821=H821,IF(COUNTIF(H821:$P821,H821)&gt;$R820,H821,$Q821),H821)</f>
        <v/>
      </c>
      <c r="BP821" s="34" t="str">
        <f>IF($Q821=I821,IF(COUNTIF(I821:$P821,I821)&gt;$R820,I821,$Q821),I821)</f>
        <v/>
      </c>
      <c r="BQ821" s="34" t="str">
        <f>IF($Q821=J821,IF(COUNTIF(J821:$P821,J821)&gt;$R820,J821,$Q821),J821)</f>
        <v/>
      </c>
      <c r="BR821" s="34" t="str">
        <f>IF($Q821=K821,IF(COUNTIF(K821:$P821,K821)&gt;$R820,K821,$Q821),K821)</f>
        <v/>
      </c>
      <c r="BS821" s="34" t="str">
        <f>IF($Q821=L821,IF(COUNTIF(L821:$P821,L821)&gt;$R820,L821,$Q821),L821)</f>
        <v/>
      </c>
      <c r="BT821" s="34" t="str">
        <f>IF($Q821=M821,IF(COUNTIF(M821:$P821,M821)&gt;$R820,M821,$Q821),M821)</f>
        <v/>
      </c>
      <c r="BU821" s="34" t="str">
        <f>IF($Q821=N821,IF(COUNTIF(N821:$P821,N821)&gt;$R820,N821,$Q821),N821)</f>
        <v/>
      </c>
      <c r="BV821" s="34" t="str">
        <f>IF($Q821=O821,IF(COUNTIF(O821:$P821,O821)&gt;$R820,O821,$Q821),O821)</f>
        <v/>
      </c>
      <c r="BW821" s="34" t="str">
        <f>IF($Q821=P821,IF(COUNTIF(P821:$P821,P821)&gt;$R820,P821,$Q821),P821)</f>
        <v/>
      </c>
      <c r="BX821" t="str">
        <f>IF(BX819&gt;0,BX819,BX820)</f>
        <v/>
      </c>
    </row>
    <row r="822" spans="1:76" ht="12.75" customHeight="1" x14ac:dyDescent="0.2">
      <c r="A822" s="347">
        <v>274</v>
      </c>
      <c r="B822" s="350"/>
      <c r="C822" s="344"/>
      <c r="D822" s="176" t="s">
        <v>38</v>
      </c>
      <c r="E822" s="252"/>
      <c r="F822" s="252"/>
      <c r="G822" s="252"/>
      <c r="H822" s="252"/>
      <c r="I822" s="252"/>
      <c r="J822" s="252"/>
      <c r="K822" s="252"/>
      <c r="L822" s="252"/>
      <c r="M822" s="175"/>
      <c r="N822" s="175"/>
      <c r="O822" s="175"/>
      <c r="P822" s="175"/>
      <c r="Q822" s="183" t="str">
        <f>IF(BK822="","",BX824)</f>
        <v/>
      </c>
      <c r="R822" s="172"/>
      <c r="S822" s="341" t="str">
        <f>IF((COUNTBLANK(E822:Q822)+COUNTBLANK(E823:Q823)+COUNTBLANK(E824:Q824))/3=COUNTBLANK(E822:Q822),"","Bitte alle drei Zeilen ausfüllen")</f>
        <v/>
      </c>
      <c r="W822">
        <f t="shared" ref="W822:AH822" si="1292">IF(E822=4.5,E823,0)</f>
        <v>0</v>
      </c>
      <c r="X822">
        <f t="shared" si="1292"/>
        <v>0</v>
      </c>
      <c r="Y822">
        <f t="shared" si="1292"/>
        <v>0</v>
      </c>
      <c r="Z822">
        <f t="shared" si="1292"/>
        <v>0</v>
      </c>
      <c r="AA822">
        <f t="shared" si="1292"/>
        <v>0</v>
      </c>
      <c r="AB822">
        <f t="shared" si="1292"/>
        <v>0</v>
      </c>
      <c r="AC822">
        <f t="shared" si="1292"/>
        <v>0</v>
      </c>
      <c r="AD822">
        <f t="shared" si="1292"/>
        <v>0</v>
      </c>
      <c r="AE822">
        <f t="shared" si="1292"/>
        <v>0</v>
      </c>
      <c r="AF822">
        <f t="shared" si="1292"/>
        <v>0</v>
      </c>
      <c r="AG822">
        <f t="shared" si="1292"/>
        <v>0</v>
      </c>
      <c r="AH822">
        <f t="shared" si="1292"/>
        <v>0</v>
      </c>
      <c r="AJ822">
        <f t="shared" ref="AJ822:AU822" si="1293">IF(E822=4.5,1,0)</f>
        <v>0</v>
      </c>
      <c r="AK822">
        <f t="shared" si="1293"/>
        <v>0</v>
      </c>
      <c r="AL822">
        <f t="shared" si="1293"/>
        <v>0</v>
      </c>
      <c r="AM822">
        <f t="shared" si="1293"/>
        <v>0</v>
      </c>
      <c r="AN822">
        <f t="shared" si="1293"/>
        <v>0</v>
      </c>
      <c r="AO822">
        <f t="shared" si="1293"/>
        <v>0</v>
      </c>
      <c r="AP822">
        <f t="shared" si="1293"/>
        <v>0</v>
      </c>
      <c r="AQ822">
        <f t="shared" si="1293"/>
        <v>0</v>
      </c>
      <c r="AR822">
        <f t="shared" si="1293"/>
        <v>0</v>
      </c>
      <c r="AS822">
        <f t="shared" si="1293"/>
        <v>0</v>
      </c>
      <c r="AT822">
        <f t="shared" si="1293"/>
        <v>0</v>
      </c>
      <c r="AU822">
        <f t="shared" si="1293"/>
        <v>0</v>
      </c>
      <c r="BK822" s="340" t="str">
        <f>IF(ISNA(HLOOKUP(MAX($AY823:$BJ823),$AY823:$BJ824,2,FALSE)),"",IF(R823&gt;0,IF(COUNTIF($AY823:$BJ823,MAX($AY823:$BJ823))&gt;1,HLOOKUP(MAX($AY823:$BJ823),$AY823:$BJ824,2),HLOOKUP(MAX($AY823:$BJ823),$AY823:$BJ824,2,FALSE)),""))</f>
        <v/>
      </c>
      <c r="BL822" s="34">
        <f>IF(E824="",0,IF($Q824=E824,IF(COUNTIF(E824:$P824,E824)&gt;$R823,E822,$Q822),E822))</f>
        <v>0</v>
      </c>
      <c r="BM822" s="34">
        <f>IF(F824="",0,IF($Q824=F824,IF(COUNTIF(F824:$P824,F824)&gt;$R823,F822,$Q822),F822))</f>
        <v>0</v>
      </c>
      <c r="BN822" s="34">
        <f>IF(G824="",0,IF($Q824=G824,IF(COUNTIF(G824:$P824,G824)&gt;$R823,G822,$Q822),G822))</f>
        <v>0</v>
      </c>
      <c r="BO822" s="34">
        <f>IF(H824="",0,IF($Q824=H824,IF(COUNTIF(H824:$P824,H824)&gt;$R823,H822,$Q822),H822))</f>
        <v>0</v>
      </c>
      <c r="BP822" s="34">
        <f>IF(I824="",0,IF($Q824=I824,IF(COUNTIF(I824:$P824,I824)&gt;$R823,I822,$Q822),I822))</f>
        <v>0</v>
      </c>
      <c r="BQ822" s="34">
        <f>IF(J824="",0,IF($Q824=J824,IF(COUNTIF(J824:$P824,J824)&gt;$R823,J822,$Q822),J822))</f>
        <v>0</v>
      </c>
      <c r="BR822" s="34">
        <f>IF(K824="",0,IF($Q824=K824,IF(COUNTIF(K824:$P824,K824)&gt;$R823,K822,$Q822),K822))</f>
        <v>0</v>
      </c>
      <c r="BS822" s="34">
        <f>IF(L824="",0,IF($Q824=L824,IF(COUNTIF(L824:$P824,L824)&gt;$R823,L822,$Q822),L822))</f>
        <v>0</v>
      </c>
      <c r="BT822" s="34">
        <f>IF(M824="",0,IF($Q824=M824,IF(COUNTIF(M824:$P824,M824)&gt;$R823,M822,$Q822),M822))</f>
        <v>0</v>
      </c>
      <c r="BU822" s="34">
        <f>IF(N824="",0,IF($Q824=N824,IF(COUNTIF(N824:$P824,N824)&gt;$R823,N822,$Q822),N822))</f>
        <v>0</v>
      </c>
      <c r="BV822" s="34">
        <f>IF(O824="",0,IF($Q824=O824,IF(COUNTIF(O824:$P824,O824)&gt;$R823,O822,$Q822),O822))</f>
        <v>0</v>
      </c>
      <c r="BW822" s="34">
        <f>IF(P824="",0,IF($Q824=P824,IF(COUNTIF(P824:$P824,P824)&gt;$R823,P822,$Q822),P822))</f>
        <v>0</v>
      </c>
      <c r="BX822">
        <f>IF(P822="",IF(O822="",IF(N822="",IF(M822="",IF(L822="",IF(K822="",IF(J822="",IF(I822="",H822,I822),J822),K822),L822),M822),N822),O822),P822)</f>
        <v>0</v>
      </c>
    </row>
    <row r="823" spans="1:76" ht="12.75" customHeight="1" x14ac:dyDescent="0.2">
      <c r="A823" s="348"/>
      <c r="B823" s="351"/>
      <c r="C823" s="345"/>
      <c r="D823" s="176" t="s">
        <v>42</v>
      </c>
      <c r="E823" s="252"/>
      <c r="F823" s="252"/>
      <c r="G823" s="252"/>
      <c r="H823" s="252"/>
      <c r="I823" s="252"/>
      <c r="J823" s="252"/>
      <c r="K823" s="252"/>
      <c r="L823" s="252"/>
      <c r="M823" s="175"/>
      <c r="N823" s="175"/>
      <c r="O823" s="175"/>
      <c r="P823" s="175"/>
      <c r="Q823" s="183"/>
      <c r="R823" s="35">
        <f>IF(R822&lt;15,0,IF(R822&lt;30,1,IF(R822&lt;45,2,3)))</f>
        <v>0</v>
      </c>
      <c r="S823" s="342"/>
      <c r="AY823" t="str">
        <f t="shared" ref="AY823:BJ823" si="1294">IF(AY824="","",COUNTIF($E824:$P824,AY824))</f>
        <v/>
      </c>
      <c r="AZ823" t="str">
        <f t="shared" si="1294"/>
        <v/>
      </c>
      <c r="BA823" t="str">
        <f t="shared" si="1294"/>
        <v/>
      </c>
      <c r="BB823" t="str">
        <f t="shared" si="1294"/>
        <v/>
      </c>
      <c r="BC823" t="str">
        <f t="shared" si="1294"/>
        <v/>
      </c>
      <c r="BD823" t="str">
        <f t="shared" si="1294"/>
        <v/>
      </c>
      <c r="BE823" t="str">
        <f t="shared" si="1294"/>
        <v/>
      </c>
      <c r="BF823" t="str">
        <f t="shared" si="1294"/>
        <v/>
      </c>
      <c r="BG823" t="str">
        <f t="shared" si="1294"/>
        <v/>
      </c>
      <c r="BH823" t="str">
        <f t="shared" si="1294"/>
        <v/>
      </c>
      <c r="BI823" t="str">
        <f t="shared" si="1294"/>
        <v/>
      </c>
      <c r="BJ823" t="str">
        <f t="shared" si="1294"/>
        <v/>
      </c>
      <c r="BK823" s="340"/>
      <c r="BL823" s="34">
        <f>IF($Q824=E824,IF(COUNTIF(E824:$P824,E824)&gt;$R823,E823,$Q823),E823)</f>
        <v>0</v>
      </c>
      <c r="BM823" s="34">
        <f>IF($Q824=F824,IF(COUNTIF(F824:$P824,F824)&gt;$R823,F823,$Q823),F823)</f>
        <v>0</v>
      </c>
      <c r="BN823" s="34">
        <f>IF($Q824=G824,IF(COUNTIF(G824:$P824,G824)&gt;$R823,G823,$Q823),G823)</f>
        <v>0</v>
      </c>
      <c r="BO823" s="34">
        <f>IF($Q824=H824,IF(COUNTIF(H824:$P824,H824)&gt;$R823,H823,$Q823),H823)</f>
        <v>0</v>
      </c>
      <c r="BP823" s="34">
        <f>IF($Q824=I824,IF(COUNTIF(I824:$P824,I824)&gt;$R823,I823,$Q823),I823)</f>
        <v>0</v>
      </c>
      <c r="BQ823" s="34">
        <f>IF($Q824=J824,IF(COUNTIF(J824:$P824,J824)&gt;$R823,J823,$Q823),J823)</f>
        <v>0</v>
      </c>
      <c r="BR823" s="34">
        <f>IF($Q824=K824,IF(COUNTIF(K824:$P824,K824)&gt;$R823,K823,$Q823),K823)</f>
        <v>0</v>
      </c>
      <c r="BS823" s="34">
        <f>IF($Q824=L824,IF(COUNTIF(L824:$P824,L824)&gt;$R823,L823,$Q823),L823)</f>
        <v>0</v>
      </c>
      <c r="BT823" s="34">
        <f>IF($Q824=M824,IF(COUNTIF(M824:$P824,M824)&gt;$R823,M823,$Q823),M823)</f>
        <v>0</v>
      </c>
      <c r="BU823" s="34">
        <f>IF($Q824=N824,IF(COUNTIF(N824:$P824,N824)&gt;$R823,N823,$Q823),N823)</f>
        <v>0</v>
      </c>
      <c r="BV823" s="34">
        <f>IF($Q824=O824,IF(COUNTIF(O824:$P824,O824)&gt;$R823,O823,$Q823),O823)</f>
        <v>0</v>
      </c>
      <c r="BW823" s="34">
        <f>IF($Q824=P824,IF(COUNTIF(P824:$P824,P824)&gt;$R823,P823,$Q823),P823)</f>
        <v>0</v>
      </c>
      <c r="BX823" t="str">
        <f>IF(BX822="",IF(G822="",IF(F822="",E822,F822),G822),"")</f>
        <v/>
      </c>
    </row>
    <row r="824" spans="1:76" ht="12.75" customHeight="1" x14ac:dyDescent="0.2">
      <c r="A824" s="349"/>
      <c r="B824" s="352"/>
      <c r="C824" s="346"/>
      <c r="D824" s="177" t="s">
        <v>44</v>
      </c>
      <c r="E824" s="252" t="str">
        <f t="shared" ref="E824:P824" si="1295">IF(E822&gt;0,1,"")</f>
        <v/>
      </c>
      <c r="F824" s="252" t="str">
        <f t="shared" si="1295"/>
        <v/>
      </c>
      <c r="G824" s="252" t="str">
        <f t="shared" si="1295"/>
        <v/>
      </c>
      <c r="H824" s="252" t="str">
        <f t="shared" si="1295"/>
        <v/>
      </c>
      <c r="I824" s="252" t="str">
        <f t="shared" si="1295"/>
        <v/>
      </c>
      <c r="J824" s="252" t="str">
        <f t="shared" si="1295"/>
        <v/>
      </c>
      <c r="K824" s="252" t="str">
        <f t="shared" si="1295"/>
        <v/>
      </c>
      <c r="L824" s="252" t="str">
        <f t="shared" si="1295"/>
        <v/>
      </c>
      <c r="M824" s="175" t="str">
        <f t="shared" si="1295"/>
        <v/>
      </c>
      <c r="N824" s="175" t="str">
        <f t="shared" si="1295"/>
        <v/>
      </c>
      <c r="O824" s="175" t="str">
        <f t="shared" si="1295"/>
        <v/>
      </c>
      <c r="P824" s="175" t="str">
        <f t="shared" si="1295"/>
        <v/>
      </c>
      <c r="Q824" s="184" t="str">
        <f>IF(BK822="","",BK822)</f>
        <v/>
      </c>
      <c r="R824" s="38" t="str">
        <f>IF(BK822="","",BK822)</f>
        <v/>
      </c>
      <c r="S824" s="343"/>
      <c r="AY824" t="str">
        <f>IF(E824="","",E824)</f>
        <v/>
      </c>
      <c r="AZ824" t="str">
        <f>IF(OR(E824=F824,COUNTIF($AY824:AY824,F824)&gt;0),"",F824)</f>
        <v/>
      </c>
      <c r="BA824" t="str">
        <f>IF(OR(F824=G824,COUNTIF($AY824:AZ824,G824)&gt;0),"",G824)</f>
        <v/>
      </c>
      <c r="BB824" t="str">
        <f>IF(OR(G824=H824,COUNTIF($AY824:BA824,H824)&gt;0),"",H824)</f>
        <v/>
      </c>
      <c r="BC824" t="str">
        <f>IF(OR(H824=I824,COUNTIF($AY824:BB824,I824)&gt;0),"",I824)</f>
        <v/>
      </c>
      <c r="BD824" t="str">
        <f>IF(OR(I824=J824,COUNTIF($AY824:BC824,J824)&gt;0),"",J824)</f>
        <v/>
      </c>
      <c r="BE824" t="str">
        <f>IF(OR(J824=K824,COUNTIF($AY824:BD824,K824)&gt;0),"",K824)</f>
        <v/>
      </c>
      <c r="BF824" t="str">
        <f>IF(OR(K824=L824,COUNTIF($AY824:BE824,L824)&gt;0),"",L824)</f>
        <v/>
      </c>
      <c r="BG824" t="str">
        <f>IF(OR(L824=M824,COUNTIF($AY824:BF824,M824)&gt;0),"",M824)</f>
        <v/>
      </c>
      <c r="BH824" t="str">
        <f>IF(OR(M824=N824,COUNTIF($AY824:BG824,N824)&gt;0),"",N824)</f>
        <v/>
      </c>
      <c r="BI824" t="str">
        <f>IF(OR(N824=O824,COUNTIF($AY824:BH824,O824)&gt;0),"",O824)</f>
        <v/>
      </c>
      <c r="BJ824" t="str">
        <f>IF(OR(O824=P824,COUNTIF($AY824:BI824,P824)&gt;0),"",P824)</f>
        <v/>
      </c>
      <c r="BK824" s="340"/>
      <c r="BL824" s="34" t="str">
        <f>IF($Q824=E824,IF(COUNTIF(E824:$P824,E824)&gt;$R823,E824,$Q824),E824)</f>
        <v/>
      </c>
      <c r="BM824" s="34" t="str">
        <f>IF($Q824=F824,IF(COUNTIF(F824:$P824,F824)&gt;$R823,F824,$Q824),F824)</f>
        <v/>
      </c>
      <c r="BN824" s="34" t="str">
        <f>IF($Q824=G824,IF(COUNTIF(G824:$P824,G824)&gt;$R823,G824,$Q824),G824)</f>
        <v/>
      </c>
      <c r="BO824" s="34" t="str">
        <f>IF($Q824=H824,IF(COUNTIF(H824:$P824,H824)&gt;$R823,H824,$Q824),H824)</f>
        <v/>
      </c>
      <c r="BP824" s="34" t="str">
        <f>IF($Q824=I824,IF(COUNTIF(I824:$P824,I824)&gt;$R823,I824,$Q824),I824)</f>
        <v/>
      </c>
      <c r="BQ824" s="34" t="str">
        <f>IF($Q824=J824,IF(COUNTIF(J824:$P824,J824)&gt;$R823,J824,$Q824),J824)</f>
        <v/>
      </c>
      <c r="BR824" s="34" t="str">
        <f>IF($Q824=K824,IF(COUNTIF(K824:$P824,K824)&gt;$R823,K824,$Q824),K824)</f>
        <v/>
      </c>
      <c r="BS824" s="34" t="str">
        <f>IF($Q824=L824,IF(COUNTIF(L824:$P824,L824)&gt;$R823,L824,$Q824),L824)</f>
        <v/>
      </c>
      <c r="BT824" s="34" t="str">
        <f>IF($Q824=M824,IF(COUNTIF(M824:$P824,M824)&gt;$R823,M824,$Q824),M824)</f>
        <v/>
      </c>
      <c r="BU824" s="34" t="str">
        <f>IF($Q824=N824,IF(COUNTIF(N824:$P824,N824)&gt;$R823,N824,$Q824),N824)</f>
        <v/>
      </c>
      <c r="BV824" s="34" t="str">
        <f>IF($Q824=O824,IF(COUNTIF(O824:$P824,O824)&gt;$R823,O824,$Q824),O824)</f>
        <v/>
      </c>
      <c r="BW824" s="34" t="str">
        <f>IF($Q824=P824,IF(COUNTIF(P824:$P824,P824)&gt;$R823,P824,$Q824),P824)</f>
        <v/>
      </c>
      <c r="BX824" t="str">
        <f>IF(BX822&gt;0,BX822,BX823)</f>
        <v/>
      </c>
    </row>
    <row r="825" spans="1:76" ht="12.75" customHeight="1" x14ac:dyDescent="0.2">
      <c r="A825" s="347">
        <v>275</v>
      </c>
      <c r="B825" s="350"/>
      <c r="C825" s="344"/>
      <c r="D825" s="176" t="s">
        <v>38</v>
      </c>
      <c r="E825" s="252"/>
      <c r="F825" s="252"/>
      <c r="G825" s="252"/>
      <c r="H825" s="252"/>
      <c r="I825" s="252"/>
      <c r="J825" s="252"/>
      <c r="K825" s="252"/>
      <c r="L825" s="252"/>
      <c r="M825" s="175"/>
      <c r="N825" s="175"/>
      <c r="O825" s="175"/>
      <c r="P825" s="175"/>
      <c r="Q825" s="183" t="str">
        <f>IF(BK825="","",BX827)</f>
        <v/>
      </c>
      <c r="R825" s="172"/>
      <c r="S825" s="341" t="str">
        <f>IF((COUNTBLANK(E825:Q825)+COUNTBLANK(E826:Q826)+COUNTBLANK(E827:Q827))/3=COUNTBLANK(E825:Q825),"","Bitte alle drei Zeilen ausfüllen")</f>
        <v/>
      </c>
      <c r="W825">
        <f t="shared" ref="W825:AH825" si="1296">IF(E825=4.5,E826,0)</f>
        <v>0</v>
      </c>
      <c r="X825">
        <f t="shared" si="1296"/>
        <v>0</v>
      </c>
      <c r="Y825">
        <f t="shared" si="1296"/>
        <v>0</v>
      </c>
      <c r="Z825">
        <f t="shared" si="1296"/>
        <v>0</v>
      </c>
      <c r="AA825">
        <f t="shared" si="1296"/>
        <v>0</v>
      </c>
      <c r="AB825">
        <f t="shared" si="1296"/>
        <v>0</v>
      </c>
      <c r="AC825">
        <f t="shared" si="1296"/>
        <v>0</v>
      </c>
      <c r="AD825">
        <f t="shared" si="1296"/>
        <v>0</v>
      </c>
      <c r="AE825">
        <f t="shared" si="1296"/>
        <v>0</v>
      </c>
      <c r="AF825">
        <f t="shared" si="1296"/>
        <v>0</v>
      </c>
      <c r="AG825">
        <f t="shared" si="1296"/>
        <v>0</v>
      </c>
      <c r="AH825">
        <f t="shared" si="1296"/>
        <v>0</v>
      </c>
      <c r="AJ825">
        <f t="shared" ref="AJ825:AU825" si="1297">IF(E825=4.5,1,0)</f>
        <v>0</v>
      </c>
      <c r="AK825">
        <f t="shared" si="1297"/>
        <v>0</v>
      </c>
      <c r="AL825">
        <f t="shared" si="1297"/>
        <v>0</v>
      </c>
      <c r="AM825">
        <f t="shared" si="1297"/>
        <v>0</v>
      </c>
      <c r="AN825">
        <f t="shared" si="1297"/>
        <v>0</v>
      </c>
      <c r="AO825">
        <f t="shared" si="1297"/>
        <v>0</v>
      </c>
      <c r="AP825">
        <f t="shared" si="1297"/>
        <v>0</v>
      </c>
      <c r="AQ825">
        <f t="shared" si="1297"/>
        <v>0</v>
      </c>
      <c r="AR825">
        <f t="shared" si="1297"/>
        <v>0</v>
      </c>
      <c r="AS825">
        <f t="shared" si="1297"/>
        <v>0</v>
      </c>
      <c r="AT825">
        <f t="shared" si="1297"/>
        <v>0</v>
      </c>
      <c r="AU825">
        <f t="shared" si="1297"/>
        <v>0</v>
      </c>
      <c r="BK825" s="340" t="str">
        <f>IF(ISNA(HLOOKUP(MAX($AY826:$BJ826),$AY826:$BJ827,2,FALSE)),"",IF(R826&gt;0,IF(COUNTIF($AY826:$BJ826,MAX($AY826:$BJ826))&gt;1,HLOOKUP(MAX($AY826:$BJ826),$AY826:$BJ827,2),HLOOKUP(MAX($AY826:$BJ826),$AY826:$BJ827,2,FALSE)),""))</f>
        <v/>
      </c>
      <c r="BL825" s="34">
        <f>IF(E827="",0,IF($Q827=E827,IF(COUNTIF(E827:$P827,E827)&gt;$R826,E825,$Q825),E825))</f>
        <v>0</v>
      </c>
      <c r="BM825" s="34">
        <f>IF(F827="",0,IF($Q827=F827,IF(COUNTIF(F827:$P827,F827)&gt;$R826,F825,$Q825),F825))</f>
        <v>0</v>
      </c>
      <c r="BN825" s="34">
        <f>IF(G827="",0,IF($Q827=G827,IF(COUNTIF(G827:$P827,G827)&gt;$R826,G825,$Q825),G825))</f>
        <v>0</v>
      </c>
      <c r="BO825" s="34">
        <f>IF(H827="",0,IF($Q827=H827,IF(COUNTIF(H827:$P827,H827)&gt;$R826,H825,$Q825),H825))</f>
        <v>0</v>
      </c>
      <c r="BP825" s="34">
        <f>IF(I827="",0,IF($Q827=I827,IF(COUNTIF(I827:$P827,I827)&gt;$R826,I825,$Q825),I825))</f>
        <v>0</v>
      </c>
      <c r="BQ825" s="34">
        <f>IF(J827="",0,IF($Q827=J827,IF(COUNTIF(J827:$P827,J827)&gt;$R826,J825,$Q825),J825))</f>
        <v>0</v>
      </c>
      <c r="BR825" s="34">
        <f>IF(K827="",0,IF($Q827=K827,IF(COUNTIF(K827:$P827,K827)&gt;$R826,K825,$Q825),K825))</f>
        <v>0</v>
      </c>
      <c r="BS825" s="34">
        <f>IF(L827="",0,IF($Q827=L827,IF(COUNTIF(L827:$P827,L827)&gt;$R826,L825,$Q825),L825))</f>
        <v>0</v>
      </c>
      <c r="BT825" s="34">
        <f>IF(M827="",0,IF($Q827=M827,IF(COUNTIF(M827:$P827,M827)&gt;$R826,M825,$Q825),M825))</f>
        <v>0</v>
      </c>
      <c r="BU825" s="34">
        <f>IF(N827="",0,IF($Q827=N827,IF(COUNTIF(N827:$P827,N827)&gt;$R826,N825,$Q825),N825))</f>
        <v>0</v>
      </c>
      <c r="BV825" s="34">
        <f>IF(O827="",0,IF($Q827=O827,IF(COUNTIF(O827:$P827,O827)&gt;$R826,O825,$Q825),O825))</f>
        <v>0</v>
      </c>
      <c r="BW825" s="34">
        <f>IF(P827="",0,IF($Q827=P827,IF(COUNTIF(P827:$P827,P827)&gt;$R826,P825,$Q825),P825))</f>
        <v>0</v>
      </c>
      <c r="BX825">
        <f>IF(P825="",IF(O825="",IF(N825="",IF(M825="",IF(L825="",IF(K825="",IF(J825="",IF(I825="",H825,I825),J825),K825),L825),M825),N825),O825),P825)</f>
        <v>0</v>
      </c>
    </row>
    <row r="826" spans="1:76" ht="12.75" customHeight="1" x14ac:dyDescent="0.2">
      <c r="A826" s="348"/>
      <c r="B826" s="351"/>
      <c r="C826" s="345"/>
      <c r="D826" s="176" t="s">
        <v>42</v>
      </c>
      <c r="E826" s="252"/>
      <c r="F826" s="252"/>
      <c r="G826" s="252"/>
      <c r="H826" s="252"/>
      <c r="I826" s="252"/>
      <c r="J826" s="252"/>
      <c r="K826" s="252"/>
      <c r="L826" s="252"/>
      <c r="M826" s="175"/>
      <c r="N826" s="175"/>
      <c r="O826" s="175"/>
      <c r="P826" s="175"/>
      <c r="Q826" s="183"/>
      <c r="R826" s="35">
        <f>IF(R825&lt;15,0,IF(R825&lt;30,1,IF(R825&lt;45,2,3)))</f>
        <v>0</v>
      </c>
      <c r="S826" s="342"/>
      <c r="AY826" t="str">
        <f t="shared" ref="AY826:BJ826" si="1298">IF(AY827="","",COUNTIF($E827:$P827,AY827))</f>
        <v/>
      </c>
      <c r="AZ826" t="str">
        <f t="shared" si="1298"/>
        <v/>
      </c>
      <c r="BA826" t="str">
        <f t="shared" si="1298"/>
        <v/>
      </c>
      <c r="BB826" t="str">
        <f t="shared" si="1298"/>
        <v/>
      </c>
      <c r="BC826" t="str">
        <f t="shared" si="1298"/>
        <v/>
      </c>
      <c r="BD826" t="str">
        <f t="shared" si="1298"/>
        <v/>
      </c>
      <c r="BE826" t="str">
        <f t="shared" si="1298"/>
        <v/>
      </c>
      <c r="BF826" t="str">
        <f t="shared" si="1298"/>
        <v/>
      </c>
      <c r="BG826" t="str">
        <f t="shared" si="1298"/>
        <v/>
      </c>
      <c r="BH826" t="str">
        <f t="shared" si="1298"/>
        <v/>
      </c>
      <c r="BI826" t="str">
        <f t="shared" si="1298"/>
        <v/>
      </c>
      <c r="BJ826" t="str">
        <f t="shared" si="1298"/>
        <v/>
      </c>
      <c r="BK826" s="340"/>
      <c r="BL826" s="34">
        <f>IF($Q827=E827,IF(COUNTIF(E827:$P827,E827)&gt;$R826,E826,$Q826),E826)</f>
        <v>0</v>
      </c>
      <c r="BM826" s="34">
        <f>IF($Q827=F827,IF(COUNTIF(F827:$P827,F827)&gt;$R826,F826,$Q826),F826)</f>
        <v>0</v>
      </c>
      <c r="BN826" s="34">
        <f>IF($Q827=G827,IF(COUNTIF(G827:$P827,G827)&gt;$R826,G826,$Q826),G826)</f>
        <v>0</v>
      </c>
      <c r="BO826" s="34">
        <f>IF($Q827=H827,IF(COUNTIF(H827:$P827,H827)&gt;$R826,H826,$Q826),H826)</f>
        <v>0</v>
      </c>
      <c r="BP826" s="34">
        <f>IF($Q827=I827,IF(COUNTIF(I827:$P827,I827)&gt;$R826,I826,$Q826),I826)</f>
        <v>0</v>
      </c>
      <c r="BQ826" s="34">
        <f>IF($Q827=J827,IF(COUNTIF(J827:$P827,J827)&gt;$R826,J826,$Q826),J826)</f>
        <v>0</v>
      </c>
      <c r="BR826" s="34">
        <f>IF($Q827=K827,IF(COUNTIF(K827:$P827,K827)&gt;$R826,K826,$Q826),K826)</f>
        <v>0</v>
      </c>
      <c r="BS826" s="34">
        <f>IF($Q827=L827,IF(COUNTIF(L827:$P827,L827)&gt;$R826,L826,$Q826),L826)</f>
        <v>0</v>
      </c>
      <c r="BT826" s="34">
        <f>IF($Q827=M827,IF(COUNTIF(M827:$P827,M827)&gt;$R826,M826,$Q826),M826)</f>
        <v>0</v>
      </c>
      <c r="BU826" s="34">
        <f>IF($Q827=N827,IF(COUNTIF(N827:$P827,N827)&gt;$R826,N826,$Q826),N826)</f>
        <v>0</v>
      </c>
      <c r="BV826" s="34">
        <f>IF($Q827=O827,IF(COUNTIF(O827:$P827,O827)&gt;$R826,O826,$Q826),O826)</f>
        <v>0</v>
      </c>
      <c r="BW826" s="34">
        <f>IF($Q827=P827,IF(COUNTIF(P827:$P827,P827)&gt;$R826,P826,$Q826),P826)</f>
        <v>0</v>
      </c>
      <c r="BX826" t="str">
        <f>IF(BX825="",IF(G825="",IF(F825="",E825,F825),G825),"")</f>
        <v/>
      </c>
    </row>
    <row r="827" spans="1:76" ht="12.75" customHeight="1" x14ac:dyDescent="0.2">
      <c r="A827" s="349"/>
      <c r="B827" s="352"/>
      <c r="C827" s="346"/>
      <c r="D827" s="177" t="s">
        <v>44</v>
      </c>
      <c r="E827" s="252" t="str">
        <f t="shared" ref="E827:P827" si="1299">IF(E825&gt;0,1,"")</f>
        <v/>
      </c>
      <c r="F827" s="252" t="str">
        <f t="shared" si="1299"/>
        <v/>
      </c>
      <c r="G827" s="252" t="str">
        <f t="shared" si="1299"/>
        <v/>
      </c>
      <c r="H827" s="252" t="str">
        <f t="shared" si="1299"/>
        <v/>
      </c>
      <c r="I827" s="252" t="str">
        <f t="shared" si="1299"/>
        <v/>
      </c>
      <c r="J827" s="252" t="str">
        <f t="shared" si="1299"/>
        <v/>
      </c>
      <c r="K827" s="252" t="str">
        <f t="shared" si="1299"/>
        <v/>
      </c>
      <c r="L827" s="252" t="str">
        <f t="shared" si="1299"/>
        <v/>
      </c>
      <c r="M827" s="175" t="str">
        <f t="shared" si="1299"/>
        <v/>
      </c>
      <c r="N827" s="175" t="str">
        <f t="shared" si="1299"/>
        <v/>
      </c>
      <c r="O827" s="175" t="str">
        <f t="shared" si="1299"/>
        <v/>
      </c>
      <c r="P827" s="175" t="str">
        <f t="shared" si="1299"/>
        <v/>
      </c>
      <c r="Q827" s="184" t="str">
        <f>IF(BK825="","",BK825)</f>
        <v/>
      </c>
      <c r="R827" s="38" t="str">
        <f>IF(BK825="","",BK825)</f>
        <v/>
      </c>
      <c r="S827" s="343"/>
      <c r="AY827" t="str">
        <f>IF(E827="","",E827)</f>
        <v/>
      </c>
      <c r="AZ827" t="str">
        <f>IF(OR(E827=F827,COUNTIF($AY827:AY827,F827)&gt;0),"",F827)</f>
        <v/>
      </c>
      <c r="BA827" t="str">
        <f>IF(OR(F827=G827,COUNTIF($AY827:AZ827,G827)&gt;0),"",G827)</f>
        <v/>
      </c>
      <c r="BB827" t="str">
        <f>IF(OR(G827=H827,COUNTIF($AY827:BA827,H827)&gt;0),"",H827)</f>
        <v/>
      </c>
      <c r="BC827" t="str">
        <f>IF(OR(H827=I827,COUNTIF($AY827:BB827,I827)&gt;0),"",I827)</f>
        <v/>
      </c>
      <c r="BD827" t="str">
        <f>IF(OR(I827=J827,COUNTIF($AY827:BC827,J827)&gt;0),"",J827)</f>
        <v/>
      </c>
      <c r="BE827" t="str">
        <f>IF(OR(J827=K827,COUNTIF($AY827:BD827,K827)&gt;0),"",K827)</f>
        <v/>
      </c>
      <c r="BF827" t="str">
        <f>IF(OR(K827=L827,COUNTIF($AY827:BE827,L827)&gt;0),"",L827)</f>
        <v/>
      </c>
      <c r="BG827" t="str">
        <f>IF(OR(L827=M827,COUNTIF($AY827:BF827,M827)&gt;0),"",M827)</f>
        <v/>
      </c>
      <c r="BH827" t="str">
        <f>IF(OR(M827=N827,COUNTIF($AY827:BG827,N827)&gt;0),"",N827)</f>
        <v/>
      </c>
      <c r="BI827" t="str">
        <f>IF(OR(N827=O827,COUNTIF($AY827:BH827,O827)&gt;0),"",O827)</f>
        <v/>
      </c>
      <c r="BJ827" t="str">
        <f>IF(OR(O827=P827,COUNTIF($AY827:BI827,P827)&gt;0),"",P827)</f>
        <v/>
      </c>
      <c r="BK827" s="340"/>
      <c r="BL827" s="34" t="str">
        <f>IF($Q827=E827,IF(COUNTIF(E827:$P827,E827)&gt;$R826,E827,$Q827),E827)</f>
        <v/>
      </c>
      <c r="BM827" s="34" t="str">
        <f>IF($Q827=F827,IF(COUNTIF(F827:$P827,F827)&gt;$R826,F827,$Q827),F827)</f>
        <v/>
      </c>
      <c r="BN827" s="34" t="str">
        <f>IF($Q827=G827,IF(COUNTIF(G827:$P827,G827)&gt;$R826,G827,$Q827),G827)</f>
        <v/>
      </c>
      <c r="BO827" s="34" t="str">
        <f>IF($Q827=H827,IF(COUNTIF(H827:$P827,H827)&gt;$R826,H827,$Q827),H827)</f>
        <v/>
      </c>
      <c r="BP827" s="34" t="str">
        <f>IF($Q827=I827,IF(COUNTIF(I827:$P827,I827)&gt;$R826,I827,$Q827),I827)</f>
        <v/>
      </c>
      <c r="BQ827" s="34" t="str">
        <f>IF($Q827=J827,IF(COUNTIF(J827:$P827,J827)&gt;$R826,J827,$Q827),J827)</f>
        <v/>
      </c>
      <c r="BR827" s="34" t="str">
        <f>IF($Q827=K827,IF(COUNTIF(K827:$P827,K827)&gt;$R826,K827,$Q827),K827)</f>
        <v/>
      </c>
      <c r="BS827" s="34" t="str">
        <f>IF($Q827=L827,IF(COUNTIF(L827:$P827,L827)&gt;$R826,L827,$Q827),L827)</f>
        <v/>
      </c>
      <c r="BT827" s="34" t="str">
        <f>IF($Q827=M827,IF(COUNTIF(M827:$P827,M827)&gt;$R826,M827,$Q827),M827)</f>
        <v/>
      </c>
      <c r="BU827" s="34" t="str">
        <f>IF($Q827=N827,IF(COUNTIF(N827:$P827,N827)&gt;$R826,N827,$Q827),N827)</f>
        <v/>
      </c>
      <c r="BV827" s="34" t="str">
        <f>IF($Q827=O827,IF(COUNTIF(O827:$P827,O827)&gt;$R826,O827,$Q827),O827)</f>
        <v/>
      </c>
      <c r="BW827" s="34" t="str">
        <f>IF($Q827=P827,IF(COUNTIF(P827:$P827,P827)&gt;$R826,P827,$Q827),P827)</f>
        <v/>
      </c>
      <c r="BX827" t="str">
        <f>IF(BX825&gt;0,BX825,BX826)</f>
        <v/>
      </c>
    </row>
    <row r="828" spans="1:76" ht="12.75" customHeight="1" x14ac:dyDescent="0.2">
      <c r="A828" s="347">
        <v>276</v>
      </c>
      <c r="B828" s="350"/>
      <c r="C828" s="344"/>
      <c r="D828" s="176" t="s">
        <v>38</v>
      </c>
      <c r="E828" s="252"/>
      <c r="F828" s="252"/>
      <c r="G828" s="252"/>
      <c r="H828" s="252"/>
      <c r="I828" s="252"/>
      <c r="J828" s="252"/>
      <c r="K828" s="252"/>
      <c r="L828" s="252"/>
      <c r="M828" s="175"/>
      <c r="N828" s="175"/>
      <c r="O828" s="175"/>
      <c r="P828" s="175"/>
      <c r="Q828" s="183" t="str">
        <f>IF(BK828="","",BX830)</f>
        <v/>
      </c>
      <c r="R828" s="172"/>
      <c r="S828" s="341" t="str">
        <f>IF((COUNTBLANK(E828:Q828)+COUNTBLANK(E829:Q829)+COUNTBLANK(E830:Q830))/3=COUNTBLANK(E828:Q828),"","Bitte alle drei Zeilen ausfüllen")</f>
        <v/>
      </c>
      <c r="W828">
        <f t="shared" ref="W828:AH828" si="1300">IF(E828=4.5,E829,0)</f>
        <v>0</v>
      </c>
      <c r="X828">
        <f t="shared" si="1300"/>
        <v>0</v>
      </c>
      <c r="Y828">
        <f t="shared" si="1300"/>
        <v>0</v>
      </c>
      <c r="Z828">
        <f t="shared" si="1300"/>
        <v>0</v>
      </c>
      <c r="AA828">
        <f t="shared" si="1300"/>
        <v>0</v>
      </c>
      <c r="AB828">
        <f t="shared" si="1300"/>
        <v>0</v>
      </c>
      <c r="AC828">
        <f t="shared" si="1300"/>
        <v>0</v>
      </c>
      <c r="AD828">
        <f t="shared" si="1300"/>
        <v>0</v>
      </c>
      <c r="AE828">
        <f t="shared" si="1300"/>
        <v>0</v>
      </c>
      <c r="AF828">
        <f t="shared" si="1300"/>
        <v>0</v>
      </c>
      <c r="AG828">
        <f t="shared" si="1300"/>
        <v>0</v>
      </c>
      <c r="AH828">
        <f t="shared" si="1300"/>
        <v>0</v>
      </c>
      <c r="AJ828">
        <f t="shared" ref="AJ828:AU828" si="1301">IF(E828=4.5,1,0)</f>
        <v>0</v>
      </c>
      <c r="AK828">
        <f t="shared" si="1301"/>
        <v>0</v>
      </c>
      <c r="AL828">
        <f t="shared" si="1301"/>
        <v>0</v>
      </c>
      <c r="AM828">
        <f t="shared" si="1301"/>
        <v>0</v>
      </c>
      <c r="AN828">
        <f t="shared" si="1301"/>
        <v>0</v>
      </c>
      <c r="AO828">
        <f t="shared" si="1301"/>
        <v>0</v>
      </c>
      <c r="AP828">
        <f t="shared" si="1301"/>
        <v>0</v>
      </c>
      <c r="AQ828">
        <f t="shared" si="1301"/>
        <v>0</v>
      </c>
      <c r="AR828">
        <f t="shared" si="1301"/>
        <v>0</v>
      </c>
      <c r="AS828">
        <f t="shared" si="1301"/>
        <v>0</v>
      </c>
      <c r="AT828">
        <f t="shared" si="1301"/>
        <v>0</v>
      </c>
      <c r="AU828">
        <f t="shared" si="1301"/>
        <v>0</v>
      </c>
      <c r="BK828" s="340" t="str">
        <f>IF(ISNA(HLOOKUP(MAX($AY829:$BJ829),$AY829:$BJ830,2,FALSE)),"",IF(R829&gt;0,IF(COUNTIF($AY829:$BJ829,MAX($AY829:$BJ829))&gt;1,HLOOKUP(MAX($AY829:$BJ829),$AY829:$BJ830,2),HLOOKUP(MAX($AY829:$BJ829),$AY829:$BJ830,2,FALSE)),""))</f>
        <v/>
      </c>
      <c r="BL828" s="34">
        <f>IF(E830="",0,IF($Q830=E830,IF(COUNTIF(E830:$P830,E830)&gt;$R829,E828,$Q828),E828))</f>
        <v>0</v>
      </c>
      <c r="BM828" s="34">
        <f>IF(F830="",0,IF($Q830=F830,IF(COUNTIF(F830:$P830,F830)&gt;$R829,F828,$Q828),F828))</f>
        <v>0</v>
      </c>
      <c r="BN828" s="34">
        <f>IF(G830="",0,IF($Q830=G830,IF(COUNTIF(G830:$P830,G830)&gt;$R829,G828,$Q828),G828))</f>
        <v>0</v>
      </c>
      <c r="BO828" s="34">
        <f>IF(H830="",0,IF($Q830=H830,IF(COUNTIF(H830:$P830,H830)&gt;$R829,H828,$Q828),H828))</f>
        <v>0</v>
      </c>
      <c r="BP828" s="34">
        <f>IF(I830="",0,IF($Q830=I830,IF(COUNTIF(I830:$P830,I830)&gt;$R829,I828,$Q828),I828))</f>
        <v>0</v>
      </c>
      <c r="BQ828" s="34">
        <f>IF(J830="",0,IF($Q830=J830,IF(COUNTIF(J830:$P830,J830)&gt;$R829,J828,$Q828),J828))</f>
        <v>0</v>
      </c>
      <c r="BR828" s="34">
        <f>IF(K830="",0,IF($Q830=K830,IF(COUNTIF(K830:$P830,K830)&gt;$R829,K828,$Q828),K828))</f>
        <v>0</v>
      </c>
      <c r="BS828" s="34">
        <f>IF(L830="",0,IF($Q830=L830,IF(COUNTIF(L830:$P830,L830)&gt;$R829,L828,$Q828),L828))</f>
        <v>0</v>
      </c>
      <c r="BT828" s="34">
        <f>IF(M830="",0,IF($Q830=M830,IF(COUNTIF(M830:$P830,M830)&gt;$R829,M828,$Q828),M828))</f>
        <v>0</v>
      </c>
      <c r="BU828" s="34">
        <f>IF(N830="",0,IF($Q830=N830,IF(COUNTIF(N830:$P830,N830)&gt;$R829,N828,$Q828),N828))</f>
        <v>0</v>
      </c>
      <c r="BV828" s="34">
        <f>IF(O830="",0,IF($Q830=O830,IF(COUNTIF(O830:$P830,O830)&gt;$R829,O828,$Q828),O828))</f>
        <v>0</v>
      </c>
      <c r="BW828" s="34">
        <f>IF(P830="",0,IF($Q830=P830,IF(COUNTIF(P830:$P830,P830)&gt;$R829,P828,$Q828),P828))</f>
        <v>0</v>
      </c>
      <c r="BX828">
        <f>IF(P828="",IF(O828="",IF(N828="",IF(M828="",IF(L828="",IF(K828="",IF(J828="",IF(I828="",H828,I828),J828),K828),L828),M828),N828),O828),P828)</f>
        <v>0</v>
      </c>
    </row>
    <row r="829" spans="1:76" ht="12.75" customHeight="1" x14ac:dyDescent="0.2">
      <c r="A829" s="348"/>
      <c r="B829" s="351"/>
      <c r="C829" s="345"/>
      <c r="D829" s="176" t="s">
        <v>42</v>
      </c>
      <c r="E829" s="252"/>
      <c r="F829" s="252"/>
      <c r="G829" s="252"/>
      <c r="H829" s="252"/>
      <c r="I829" s="252"/>
      <c r="J829" s="252"/>
      <c r="K829" s="252"/>
      <c r="L829" s="252"/>
      <c r="M829" s="175"/>
      <c r="N829" s="175"/>
      <c r="O829" s="175"/>
      <c r="P829" s="175"/>
      <c r="Q829" s="183"/>
      <c r="R829" s="35">
        <f>IF(R828&lt;15,0,IF(R828&lt;30,1,IF(R828&lt;45,2,3)))</f>
        <v>0</v>
      </c>
      <c r="S829" s="342"/>
      <c r="AY829" t="str">
        <f t="shared" ref="AY829:BJ829" si="1302">IF(AY830="","",COUNTIF($E830:$P830,AY830))</f>
        <v/>
      </c>
      <c r="AZ829" t="str">
        <f t="shared" si="1302"/>
        <v/>
      </c>
      <c r="BA829" t="str">
        <f t="shared" si="1302"/>
        <v/>
      </c>
      <c r="BB829" t="str">
        <f t="shared" si="1302"/>
        <v/>
      </c>
      <c r="BC829" t="str">
        <f t="shared" si="1302"/>
        <v/>
      </c>
      <c r="BD829" t="str">
        <f t="shared" si="1302"/>
        <v/>
      </c>
      <c r="BE829" t="str">
        <f t="shared" si="1302"/>
        <v/>
      </c>
      <c r="BF829" t="str">
        <f t="shared" si="1302"/>
        <v/>
      </c>
      <c r="BG829" t="str">
        <f t="shared" si="1302"/>
        <v/>
      </c>
      <c r="BH829" t="str">
        <f t="shared" si="1302"/>
        <v/>
      </c>
      <c r="BI829" t="str">
        <f t="shared" si="1302"/>
        <v/>
      </c>
      <c r="BJ829" t="str">
        <f t="shared" si="1302"/>
        <v/>
      </c>
      <c r="BK829" s="340"/>
      <c r="BL829" s="34">
        <f>IF($Q830=E830,IF(COUNTIF(E830:$P830,E830)&gt;$R829,E829,$Q829),E829)</f>
        <v>0</v>
      </c>
      <c r="BM829" s="34">
        <f>IF($Q830=F830,IF(COUNTIF(F830:$P830,F830)&gt;$R829,F829,$Q829),F829)</f>
        <v>0</v>
      </c>
      <c r="BN829" s="34">
        <f>IF($Q830=G830,IF(COUNTIF(G830:$P830,G830)&gt;$R829,G829,$Q829),G829)</f>
        <v>0</v>
      </c>
      <c r="BO829" s="34">
        <f>IF($Q830=H830,IF(COUNTIF(H830:$P830,H830)&gt;$R829,H829,$Q829),H829)</f>
        <v>0</v>
      </c>
      <c r="BP829" s="34">
        <f>IF($Q830=I830,IF(COUNTIF(I830:$P830,I830)&gt;$R829,I829,$Q829),I829)</f>
        <v>0</v>
      </c>
      <c r="BQ829" s="34">
        <f>IF($Q830=J830,IF(COUNTIF(J830:$P830,J830)&gt;$R829,J829,$Q829),J829)</f>
        <v>0</v>
      </c>
      <c r="BR829" s="34">
        <f>IF($Q830=K830,IF(COUNTIF(K830:$P830,K830)&gt;$R829,K829,$Q829),K829)</f>
        <v>0</v>
      </c>
      <c r="BS829" s="34">
        <f>IF($Q830=L830,IF(COUNTIF(L830:$P830,L830)&gt;$R829,L829,$Q829),L829)</f>
        <v>0</v>
      </c>
      <c r="BT829" s="34">
        <f>IF($Q830=M830,IF(COUNTIF(M830:$P830,M830)&gt;$R829,M829,$Q829),M829)</f>
        <v>0</v>
      </c>
      <c r="BU829" s="34">
        <f>IF($Q830=N830,IF(COUNTIF(N830:$P830,N830)&gt;$R829,N829,$Q829),N829)</f>
        <v>0</v>
      </c>
      <c r="BV829" s="34">
        <f>IF($Q830=O830,IF(COUNTIF(O830:$P830,O830)&gt;$R829,O829,$Q829),O829)</f>
        <v>0</v>
      </c>
      <c r="BW829" s="34">
        <f>IF($Q830=P830,IF(COUNTIF(P830:$P830,P830)&gt;$R829,P829,$Q829),P829)</f>
        <v>0</v>
      </c>
      <c r="BX829" t="str">
        <f>IF(BX828="",IF(G828="",IF(F828="",E828,F828),G828),"")</f>
        <v/>
      </c>
    </row>
    <row r="830" spans="1:76" ht="12.75" customHeight="1" x14ac:dyDescent="0.2">
      <c r="A830" s="349"/>
      <c r="B830" s="352"/>
      <c r="C830" s="346"/>
      <c r="D830" s="177" t="s">
        <v>44</v>
      </c>
      <c r="E830" s="252" t="str">
        <f t="shared" ref="E830:P830" si="1303">IF(E828&gt;0,1,"")</f>
        <v/>
      </c>
      <c r="F830" s="252" t="str">
        <f t="shared" si="1303"/>
        <v/>
      </c>
      <c r="G830" s="252" t="str">
        <f t="shared" si="1303"/>
        <v/>
      </c>
      <c r="H830" s="252" t="str">
        <f t="shared" si="1303"/>
        <v/>
      </c>
      <c r="I830" s="252" t="str">
        <f t="shared" si="1303"/>
        <v/>
      </c>
      <c r="J830" s="252" t="str">
        <f t="shared" si="1303"/>
        <v/>
      </c>
      <c r="K830" s="252" t="str">
        <f t="shared" si="1303"/>
        <v/>
      </c>
      <c r="L830" s="252" t="str">
        <f t="shared" si="1303"/>
        <v/>
      </c>
      <c r="M830" s="175" t="str">
        <f t="shared" si="1303"/>
        <v/>
      </c>
      <c r="N830" s="175" t="str">
        <f t="shared" si="1303"/>
        <v/>
      </c>
      <c r="O830" s="175" t="str">
        <f t="shared" si="1303"/>
        <v/>
      </c>
      <c r="P830" s="175" t="str">
        <f t="shared" si="1303"/>
        <v/>
      </c>
      <c r="Q830" s="184" t="str">
        <f>IF(BK828="","",BK828)</f>
        <v/>
      </c>
      <c r="R830" s="38" t="str">
        <f>IF(BK828="","",BK828)</f>
        <v/>
      </c>
      <c r="S830" s="343"/>
      <c r="AY830" t="str">
        <f>IF(E830="","",E830)</f>
        <v/>
      </c>
      <c r="AZ830" t="str">
        <f>IF(OR(E830=F830,COUNTIF($AY830:AY830,F830)&gt;0),"",F830)</f>
        <v/>
      </c>
      <c r="BA830" t="str">
        <f>IF(OR(F830=G830,COUNTIF($AY830:AZ830,G830)&gt;0),"",G830)</f>
        <v/>
      </c>
      <c r="BB830" t="str">
        <f>IF(OR(G830=H830,COUNTIF($AY830:BA830,H830)&gt;0),"",H830)</f>
        <v/>
      </c>
      <c r="BC830" t="str">
        <f>IF(OR(H830=I830,COUNTIF($AY830:BB830,I830)&gt;0),"",I830)</f>
        <v/>
      </c>
      <c r="BD830" t="str">
        <f>IF(OR(I830=J830,COUNTIF($AY830:BC830,J830)&gt;0),"",J830)</f>
        <v/>
      </c>
      <c r="BE830" t="str">
        <f>IF(OR(J830=K830,COUNTIF($AY830:BD830,K830)&gt;0),"",K830)</f>
        <v/>
      </c>
      <c r="BF830" t="str">
        <f>IF(OR(K830=L830,COUNTIF($AY830:BE830,L830)&gt;0),"",L830)</f>
        <v/>
      </c>
      <c r="BG830" t="str">
        <f>IF(OR(L830=M830,COUNTIF($AY830:BF830,M830)&gt;0),"",M830)</f>
        <v/>
      </c>
      <c r="BH830" t="str">
        <f>IF(OR(M830=N830,COUNTIF($AY830:BG830,N830)&gt;0),"",N830)</f>
        <v/>
      </c>
      <c r="BI830" t="str">
        <f>IF(OR(N830=O830,COUNTIF($AY830:BH830,O830)&gt;0),"",O830)</f>
        <v/>
      </c>
      <c r="BJ830" t="str">
        <f>IF(OR(O830=P830,COUNTIF($AY830:BI830,P830)&gt;0),"",P830)</f>
        <v/>
      </c>
      <c r="BK830" s="340"/>
      <c r="BL830" s="34" t="str">
        <f>IF($Q830=E830,IF(COUNTIF(E830:$P830,E830)&gt;$R829,E830,$Q830),E830)</f>
        <v/>
      </c>
      <c r="BM830" s="34" t="str">
        <f>IF($Q830=F830,IF(COUNTIF(F830:$P830,F830)&gt;$R829,F830,$Q830),F830)</f>
        <v/>
      </c>
      <c r="BN830" s="34" t="str">
        <f>IF($Q830=G830,IF(COUNTIF(G830:$P830,G830)&gt;$R829,G830,$Q830),G830)</f>
        <v/>
      </c>
      <c r="BO830" s="34" t="str">
        <f>IF($Q830=H830,IF(COUNTIF(H830:$P830,H830)&gt;$R829,H830,$Q830),H830)</f>
        <v/>
      </c>
      <c r="BP830" s="34" t="str">
        <f>IF($Q830=I830,IF(COUNTIF(I830:$P830,I830)&gt;$R829,I830,$Q830),I830)</f>
        <v/>
      </c>
      <c r="BQ830" s="34" t="str">
        <f>IF($Q830=J830,IF(COUNTIF(J830:$P830,J830)&gt;$R829,J830,$Q830),J830)</f>
        <v/>
      </c>
      <c r="BR830" s="34" t="str">
        <f>IF($Q830=K830,IF(COUNTIF(K830:$P830,K830)&gt;$R829,K830,$Q830),K830)</f>
        <v/>
      </c>
      <c r="BS830" s="34" t="str">
        <f>IF($Q830=L830,IF(COUNTIF(L830:$P830,L830)&gt;$R829,L830,$Q830),L830)</f>
        <v/>
      </c>
      <c r="BT830" s="34" t="str">
        <f>IF($Q830=M830,IF(COUNTIF(M830:$P830,M830)&gt;$R829,M830,$Q830),M830)</f>
        <v/>
      </c>
      <c r="BU830" s="34" t="str">
        <f>IF($Q830=N830,IF(COUNTIF(N830:$P830,N830)&gt;$R829,N830,$Q830),N830)</f>
        <v/>
      </c>
      <c r="BV830" s="34" t="str">
        <f>IF($Q830=O830,IF(COUNTIF(O830:$P830,O830)&gt;$R829,O830,$Q830),O830)</f>
        <v/>
      </c>
      <c r="BW830" s="34" t="str">
        <f>IF($Q830=P830,IF(COUNTIF(P830:$P830,P830)&gt;$R829,P830,$Q830),P830)</f>
        <v/>
      </c>
      <c r="BX830" t="str">
        <f>IF(BX828&gt;0,BX828,BX829)</f>
        <v/>
      </c>
    </row>
    <row r="831" spans="1:76" ht="12.75" customHeight="1" x14ac:dyDescent="0.2">
      <c r="A831" s="347">
        <v>277</v>
      </c>
      <c r="B831" s="350"/>
      <c r="C831" s="344"/>
      <c r="D831" s="176" t="s">
        <v>38</v>
      </c>
      <c r="E831" s="252"/>
      <c r="F831" s="252"/>
      <c r="G831" s="252"/>
      <c r="H831" s="252"/>
      <c r="I831" s="252"/>
      <c r="J831" s="252"/>
      <c r="K831" s="252"/>
      <c r="L831" s="252"/>
      <c r="M831" s="175"/>
      <c r="N831" s="175"/>
      <c r="O831" s="175"/>
      <c r="P831" s="175"/>
      <c r="Q831" s="183" t="str">
        <f>IF(BK831="","",BX833)</f>
        <v/>
      </c>
      <c r="R831" s="172"/>
      <c r="S831" s="341" t="str">
        <f>IF((COUNTBLANK(E831:Q831)+COUNTBLANK(E832:Q832)+COUNTBLANK(E833:Q833))/3=COUNTBLANK(E831:Q831),"","Bitte alle drei Zeilen ausfüllen")</f>
        <v/>
      </c>
      <c r="W831">
        <f t="shared" ref="W831:AH831" si="1304">IF(E831=4.5,E832,0)</f>
        <v>0</v>
      </c>
      <c r="X831">
        <f t="shared" si="1304"/>
        <v>0</v>
      </c>
      <c r="Y831">
        <f t="shared" si="1304"/>
        <v>0</v>
      </c>
      <c r="Z831">
        <f t="shared" si="1304"/>
        <v>0</v>
      </c>
      <c r="AA831">
        <f t="shared" si="1304"/>
        <v>0</v>
      </c>
      <c r="AB831">
        <f t="shared" si="1304"/>
        <v>0</v>
      </c>
      <c r="AC831">
        <f t="shared" si="1304"/>
        <v>0</v>
      </c>
      <c r="AD831">
        <f t="shared" si="1304"/>
        <v>0</v>
      </c>
      <c r="AE831">
        <f t="shared" si="1304"/>
        <v>0</v>
      </c>
      <c r="AF831">
        <f t="shared" si="1304"/>
        <v>0</v>
      </c>
      <c r="AG831">
        <f t="shared" si="1304"/>
        <v>0</v>
      </c>
      <c r="AH831">
        <f t="shared" si="1304"/>
        <v>0</v>
      </c>
      <c r="AJ831">
        <f t="shared" ref="AJ831:AU831" si="1305">IF(E831=4.5,1,0)</f>
        <v>0</v>
      </c>
      <c r="AK831">
        <f t="shared" si="1305"/>
        <v>0</v>
      </c>
      <c r="AL831">
        <f t="shared" si="1305"/>
        <v>0</v>
      </c>
      <c r="AM831">
        <f t="shared" si="1305"/>
        <v>0</v>
      </c>
      <c r="AN831">
        <f t="shared" si="1305"/>
        <v>0</v>
      </c>
      <c r="AO831">
        <f t="shared" si="1305"/>
        <v>0</v>
      </c>
      <c r="AP831">
        <f t="shared" si="1305"/>
        <v>0</v>
      </c>
      <c r="AQ831">
        <f t="shared" si="1305"/>
        <v>0</v>
      </c>
      <c r="AR831">
        <f t="shared" si="1305"/>
        <v>0</v>
      </c>
      <c r="AS831">
        <f t="shared" si="1305"/>
        <v>0</v>
      </c>
      <c r="AT831">
        <f t="shared" si="1305"/>
        <v>0</v>
      </c>
      <c r="AU831">
        <f t="shared" si="1305"/>
        <v>0</v>
      </c>
      <c r="BK831" s="340" t="str">
        <f>IF(ISNA(HLOOKUP(MAX($AY832:$BJ832),$AY832:$BJ833,2,FALSE)),"",IF(R832&gt;0,IF(COUNTIF($AY832:$BJ832,MAX($AY832:$BJ832))&gt;1,HLOOKUP(MAX($AY832:$BJ832),$AY832:$BJ833,2),HLOOKUP(MAX($AY832:$BJ832),$AY832:$BJ833,2,FALSE)),""))</f>
        <v/>
      </c>
      <c r="BL831" s="34">
        <f>IF(E833="",0,IF($Q833=E833,IF(COUNTIF(E833:$P833,E833)&gt;$R832,E831,$Q831),E831))</f>
        <v>0</v>
      </c>
      <c r="BM831" s="34">
        <f>IF(F833="",0,IF($Q833=F833,IF(COUNTIF(F833:$P833,F833)&gt;$R832,F831,$Q831),F831))</f>
        <v>0</v>
      </c>
      <c r="BN831" s="34">
        <f>IF(G833="",0,IF($Q833=G833,IF(COUNTIF(G833:$P833,G833)&gt;$R832,G831,$Q831),G831))</f>
        <v>0</v>
      </c>
      <c r="BO831" s="34">
        <f>IF(H833="",0,IF($Q833=H833,IF(COUNTIF(H833:$P833,H833)&gt;$R832,H831,$Q831),H831))</f>
        <v>0</v>
      </c>
      <c r="BP831" s="34">
        <f>IF(I833="",0,IF($Q833=I833,IF(COUNTIF(I833:$P833,I833)&gt;$R832,I831,$Q831),I831))</f>
        <v>0</v>
      </c>
      <c r="BQ831" s="34">
        <f>IF(J833="",0,IF($Q833=J833,IF(COUNTIF(J833:$P833,J833)&gt;$R832,J831,$Q831),J831))</f>
        <v>0</v>
      </c>
      <c r="BR831" s="34">
        <f>IF(K833="",0,IF($Q833=K833,IF(COUNTIF(K833:$P833,K833)&gt;$R832,K831,$Q831),K831))</f>
        <v>0</v>
      </c>
      <c r="BS831" s="34">
        <f>IF(L833="",0,IF($Q833=L833,IF(COUNTIF(L833:$P833,L833)&gt;$R832,L831,$Q831),L831))</f>
        <v>0</v>
      </c>
      <c r="BT831" s="34">
        <f>IF(M833="",0,IF($Q833=M833,IF(COUNTIF(M833:$P833,M833)&gt;$R832,M831,$Q831),M831))</f>
        <v>0</v>
      </c>
      <c r="BU831" s="34">
        <f>IF(N833="",0,IF($Q833=N833,IF(COUNTIF(N833:$P833,N833)&gt;$R832,N831,$Q831),N831))</f>
        <v>0</v>
      </c>
      <c r="BV831" s="34">
        <f>IF(O833="",0,IF($Q833=O833,IF(COUNTIF(O833:$P833,O833)&gt;$R832,O831,$Q831),O831))</f>
        <v>0</v>
      </c>
      <c r="BW831" s="34">
        <f>IF(P833="",0,IF($Q833=P833,IF(COUNTIF(P833:$P833,P833)&gt;$R832,P831,$Q831),P831))</f>
        <v>0</v>
      </c>
      <c r="BX831">
        <f>IF(P831="",IF(O831="",IF(N831="",IF(M831="",IF(L831="",IF(K831="",IF(J831="",IF(I831="",H831,I831),J831),K831),L831),M831),N831),O831),P831)</f>
        <v>0</v>
      </c>
    </row>
    <row r="832" spans="1:76" ht="12.75" customHeight="1" x14ac:dyDescent="0.2">
      <c r="A832" s="348"/>
      <c r="B832" s="351"/>
      <c r="C832" s="345"/>
      <c r="D832" s="176" t="s">
        <v>42</v>
      </c>
      <c r="E832" s="252"/>
      <c r="F832" s="252"/>
      <c r="G832" s="252"/>
      <c r="H832" s="252"/>
      <c r="I832" s="252"/>
      <c r="J832" s="252"/>
      <c r="K832" s="252"/>
      <c r="L832" s="252"/>
      <c r="M832" s="175"/>
      <c r="N832" s="175"/>
      <c r="O832" s="175"/>
      <c r="P832" s="175"/>
      <c r="Q832" s="183"/>
      <c r="R832" s="35">
        <f>IF(R831&lt;15,0,IF(R831&lt;30,1,IF(R831&lt;45,2,3)))</f>
        <v>0</v>
      </c>
      <c r="S832" s="342"/>
      <c r="AY832" t="str">
        <f t="shared" ref="AY832:BJ832" si="1306">IF(AY833="","",COUNTIF($E833:$P833,AY833))</f>
        <v/>
      </c>
      <c r="AZ832" t="str">
        <f t="shared" si="1306"/>
        <v/>
      </c>
      <c r="BA832" t="str">
        <f t="shared" si="1306"/>
        <v/>
      </c>
      <c r="BB832" t="str">
        <f t="shared" si="1306"/>
        <v/>
      </c>
      <c r="BC832" t="str">
        <f t="shared" si="1306"/>
        <v/>
      </c>
      <c r="BD832" t="str">
        <f t="shared" si="1306"/>
        <v/>
      </c>
      <c r="BE832" t="str">
        <f t="shared" si="1306"/>
        <v/>
      </c>
      <c r="BF832" t="str">
        <f t="shared" si="1306"/>
        <v/>
      </c>
      <c r="BG832" t="str">
        <f t="shared" si="1306"/>
        <v/>
      </c>
      <c r="BH832" t="str">
        <f t="shared" si="1306"/>
        <v/>
      </c>
      <c r="BI832" t="str">
        <f t="shared" si="1306"/>
        <v/>
      </c>
      <c r="BJ832" t="str">
        <f t="shared" si="1306"/>
        <v/>
      </c>
      <c r="BK832" s="340"/>
      <c r="BL832" s="34">
        <f>IF($Q833=E833,IF(COUNTIF(E833:$P833,E833)&gt;$R832,E832,$Q832),E832)</f>
        <v>0</v>
      </c>
      <c r="BM832" s="34">
        <f>IF($Q833=F833,IF(COUNTIF(F833:$P833,F833)&gt;$R832,F832,$Q832),F832)</f>
        <v>0</v>
      </c>
      <c r="BN832" s="34">
        <f>IF($Q833=G833,IF(COUNTIF(G833:$P833,G833)&gt;$R832,G832,$Q832),G832)</f>
        <v>0</v>
      </c>
      <c r="BO832" s="34">
        <f>IF($Q833=H833,IF(COUNTIF(H833:$P833,H833)&gt;$R832,H832,$Q832),H832)</f>
        <v>0</v>
      </c>
      <c r="BP832" s="34">
        <f>IF($Q833=I833,IF(COUNTIF(I833:$P833,I833)&gt;$R832,I832,$Q832),I832)</f>
        <v>0</v>
      </c>
      <c r="BQ832" s="34">
        <f>IF($Q833=J833,IF(COUNTIF(J833:$P833,J833)&gt;$R832,J832,$Q832),J832)</f>
        <v>0</v>
      </c>
      <c r="BR832" s="34">
        <f>IF($Q833=K833,IF(COUNTIF(K833:$P833,K833)&gt;$R832,K832,$Q832),K832)</f>
        <v>0</v>
      </c>
      <c r="BS832" s="34">
        <f>IF($Q833=L833,IF(COUNTIF(L833:$P833,L833)&gt;$R832,L832,$Q832),L832)</f>
        <v>0</v>
      </c>
      <c r="BT832" s="34">
        <f>IF($Q833=M833,IF(COUNTIF(M833:$P833,M833)&gt;$R832,M832,$Q832),M832)</f>
        <v>0</v>
      </c>
      <c r="BU832" s="34">
        <f>IF($Q833=N833,IF(COUNTIF(N833:$P833,N833)&gt;$R832,N832,$Q832),N832)</f>
        <v>0</v>
      </c>
      <c r="BV832" s="34">
        <f>IF($Q833=O833,IF(COUNTIF(O833:$P833,O833)&gt;$R832,O832,$Q832),O832)</f>
        <v>0</v>
      </c>
      <c r="BW832" s="34">
        <f>IF($Q833=P833,IF(COUNTIF(P833:$P833,P833)&gt;$R832,P832,$Q832),P832)</f>
        <v>0</v>
      </c>
      <c r="BX832" t="str">
        <f>IF(BX831="",IF(G831="",IF(F831="",E831,F831),G831),"")</f>
        <v/>
      </c>
    </row>
    <row r="833" spans="1:76" ht="12.75" customHeight="1" x14ac:dyDescent="0.2">
      <c r="A833" s="349"/>
      <c r="B833" s="352"/>
      <c r="C833" s="346"/>
      <c r="D833" s="177" t="s">
        <v>44</v>
      </c>
      <c r="E833" s="252" t="str">
        <f t="shared" ref="E833:P833" si="1307">IF(E831&gt;0,1,"")</f>
        <v/>
      </c>
      <c r="F833" s="252" t="str">
        <f t="shared" si="1307"/>
        <v/>
      </c>
      <c r="G833" s="252" t="str">
        <f t="shared" si="1307"/>
        <v/>
      </c>
      <c r="H833" s="252" t="str">
        <f t="shared" si="1307"/>
        <v/>
      </c>
      <c r="I833" s="252" t="str">
        <f t="shared" si="1307"/>
        <v/>
      </c>
      <c r="J833" s="252" t="str">
        <f t="shared" si="1307"/>
        <v/>
      </c>
      <c r="K833" s="252" t="str">
        <f t="shared" si="1307"/>
        <v/>
      </c>
      <c r="L833" s="252" t="str">
        <f t="shared" si="1307"/>
        <v/>
      </c>
      <c r="M833" s="175" t="str">
        <f t="shared" si="1307"/>
        <v/>
      </c>
      <c r="N833" s="175" t="str">
        <f t="shared" si="1307"/>
        <v/>
      </c>
      <c r="O833" s="175" t="str">
        <f t="shared" si="1307"/>
        <v/>
      </c>
      <c r="P833" s="175" t="str">
        <f t="shared" si="1307"/>
        <v/>
      </c>
      <c r="Q833" s="184" t="str">
        <f>IF(BK831="","",BK831)</f>
        <v/>
      </c>
      <c r="R833" s="38" t="str">
        <f>IF(BK831="","",BK831)</f>
        <v/>
      </c>
      <c r="S833" s="343"/>
      <c r="AY833" t="str">
        <f>IF(E833="","",E833)</f>
        <v/>
      </c>
      <c r="AZ833" t="str">
        <f>IF(OR(E833=F833,COUNTIF($AY833:AY833,F833)&gt;0),"",F833)</f>
        <v/>
      </c>
      <c r="BA833" t="str">
        <f>IF(OR(F833=G833,COUNTIF($AY833:AZ833,G833)&gt;0),"",G833)</f>
        <v/>
      </c>
      <c r="BB833" t="str">
        <f>IF(OR(G833=H833,COUNTIF($AY833:BA833,H833)&gt;0),"",H833)</f>
        <v/>
      </c>
      <c r="BC833" t="str">
        <f>IF(OR(H833=I833,COUNTIF($AY833:BB833,I833)&gt;0),"",I833)</f>
        <v/>
      </c>
      <c r="BD833" t="str">
        <f>IF(OR(I833=J833,COUNTIF($AY833:BC833,J833)&gt;0),"",J833)</f>
        <v/>
      </c>
      <c r="BE833" t="str">
        <f>IF(OR(J833=K833,COUNTIF($AY833:BD833,K833)&gt;0),"",K833)</f>
        <v/>
      </c>
      <c r="BF833" t="str">
        <f>IF(OR(K833=L833,COUNTIF($AY833:BE833,L833)&gt;0),"",L833)</f>
        <v/>
      </c>
      <c r="BG833" t="str">
        <f>IF(OR(L833=M833,COUNTIF($AY833:BF833,M833)&gt;0),"",M833)</f>
        <v/>
      </c>
      <c r="BH833" t="str">
        <f>IF(OR(M833=N833,COUNTIF($AY833:BG833,N833)&gt;0),"",N833)</f>
        <v/>
      </c>
      <c r="BI833" t="str">
        <f>IF(OR(N833=O833,COUNTIF($AY833:BH833,O833)&gt;0),"",O833)</f>
        <v/>
      </c>
      <c r="BJ833" t="str">
        <f>IF(OR(O833=P833,COUNTIF($AY833:BI833,P833)&gt;0),"",P833)</f>
        <v/>
      </c>
      <c r="BK833" s="340"/>
      <c r="BL833" s="34" t="str">
        <f>IF($Q833=E833,IF(COUNTIF(E833:$P833,E833)&gt;$R832,E833,$Q833),E833)</f>
        <v/>
      </c>
      <c r="BM833" s="34" t="str">
        <f>IF($Q833=F833,IF(COUNTIF(F833:$P833,F833)&gt;$R832,F833,$Q833),F833)</f>
        <v/>
      </c>
      <c r="BN833" s="34" t="str">
        <f>IF($Q833=G833,IF(COUNTIF(G833:$P833,G833)&gt;$R832,G833,$Q833),G833)</f>
        <v/>
      </c>
      <c r="BO833" s="34" t="str">
        <f>IF($Q833=H833,IF(COUNTIF(H833:$P833,H833)&gt;$R832,H833,$Q833),H833)</f>
        <v/>
      </c>
      <c r="BP833" s="34" t="str">
        <f>IF($Q833=I833,IF(COUNTIF(I833:$P833,I833)&gt;$R832,I833,$Q833),I833)</f>
        <v/>
      </c>
      <c r="BQ833" s="34" t="str">
        <f>IF($Q833=J833,IF(COUNTIF(J833:$P833,J833)&gt;$R832,J833,$Q833),J833)</f>
        <v/>
      </c>
      <c r="BR833" s="34" t="str">
        <f>IF($Q833=K833,IF(COUNTIF(K833:$P833,K833)&gt;$R832,K833,$Q833),K833)</f>
        <v/>
      </c>
      <c r="BS833" s="34" t="str">
        <f>IF($Q833=L833,IF(COUNTIF(L833:$P833,L833)&gt;$R832,L833,$Q833),L833)</f>
        <v/>
      </c>
      <c r="BT833" s="34" t="str">
        <f>IF($Q833=M833,IF(COUNTIF(M833:$P833,M833)&gt;$R832,M833,$Q833),M833)</f>
        <v/>
      </c>
      <c r="BU833" s="34" t="str">
        <f>IF($Q833=N833,IF(COUNTIF(N833:$P833,N833)&gt;$R832,N833,$Q833),N833)</f>
        <v/>
      </c>
      <c r="BV833" s="34" t="str">
        <f>IF($Q833=O833,IF(COUNTIF(O833:$P833,O833)&gt;$R832,O833,$Q833),O833)</f>
        <v/>
      </c>
      <c r="BW833" s="34" t="str">
        <f>IF($Q833=P833,IF(COUNTIF(P833:$P833,P833)&gt;$R832,P833,$Q833),P833)</f>
        <v/>
      </c>
      <c r="BX833" t="str">
        <f>IF(BX831&gt;0,BX831,BX832)</f>
        <v/>
      </c>
    </row>
    <row r="834" spans="1:76" ht="12.75" customHeight="1" x14ac:dyDescent="0.2">
      <c r="A834" s="347">
        <v>278</v>
      </c>
      <c r="B834" s="350"/>
      <c r="C834" s="344"/>
      <c r="D834" s="176" t="s">
        <v>38</v>
      </c>
      <c r="E834" s="252"/>
      <c r="F834" s="252"/>
      <c r="G834" s="252"/>
      <c r="H834" s="252"/>
      <c r="I834" s="252"/>
      <c r="J834" s="252"/>
      <c r="K834" s="252"/>
      <c r="L834" s="252"/>
      <c r="M834" s="175"/>
      <c r="N834" s="175"/>
      <c r="O834" s="175"/>
      <c r="P834" s="175"/>
      <c r="Q834" s="183" t="str">
        <f>IF(BK834="","",BX836)</f>
        <v/>
      </c>
      <c r="R834" s="172"/>
      <c r="S834" s="341" t="str">
        <f>IF((COUNTBLANK(E834:Q834)+COUNTBLANK(E835:Q835)+COUNTBLANK(E836:Q836))/3=COUNTBLANK(E834:Q834),"","Bitte alle drei Zeilen ausfüllen")</f>
        <v/>
      </c>
      <c r="W834">
        <f t="shared" ref="W834:AH834" si="1308">IF(E834=4.5,E835,0)</f>
        <v>0</v>
      </c>
      <c r="X834">
        <f t="shared" si="1308"/>
        <v>0</v>
      </c>
      <c r="Y834">
        <f t="shared" si="1308"/>
        <v>0</v>
      </c>
      <c r="Z834">
        <f t="shared" si="1308"/>
        <v>0</v>
      </c>
      <c r="AA834">
        <f t="shared" si="1308"/>
        <v>0</v>
      </c>
      <c r="AB834">
        <f t="shared" si="1308"/>
        <v>0</v>
      </c>
      <c r="AC834">
        <f t="shared" si="1308"/>
        <v>0</v>
      </c>
      <c r="AD834">
        <f t="shared" si="1308"/>
        <v>0</v>
      </c>
      <c r="AE834">
        <f t="shared" si="1308"/>
        <v>0</v>
      </c>
      <c r="AF834">
        <f t="shared" si="1308"/>
        <v>0</v>
      </c>
      <c r="AG834">
        <f t="shared" si="1308"/>
        <v>0</v>
      </c>
      <c r="AH834">
        <f t="shared" si="1308"/>
        <v>0</v>
      </c>
      <c r="AJ834">
        <f t="shared" ref="AJ834:AU834" si="1309">IF(E834=4.5,1,0)</f>
        <v>0</v>
      </c>
      <c r="AK834">
        <f t="shared" si="1309"/>
        <v>0</v>
      </c>
      <c r="AL834">
        <f t="shared" si="1309"/>
        <v>0</v>
      </c>
      <c r="AM834">
        <f t="shared" si="1309"/>
        <v>0</v>
      </c>
      <c r="AN834">
        <f t="shared" si="1309"/>
        <v>0</v>
      </c>
      <c r="AO834">
        <f t="shared" si="1309"/>
        <v>0</v>
      </c>
      <c r="AP834">
        <f t="shared" si="1309"/>
        <v>0</v>
      </c>
      <c r="AQ834">
        <f t="shared" si="1309"/>
        <v>0</v>
      </c>
      <c r="AR834">
        <f t="shared" si="1309"/>
        <v>0</v>
      </c>
      <c r="AS834">
        <f t="shared" si="1309"/>
        <v>0</v>
      </c>
      <c r="AT834">
        <f t="shared" si="1309"/>
        <v>0</v>
      </c>
      <c r="AU834">
        <f t="shared" si="1309"/>
        <v>0</v>
      </c>
      <c r="BK834" s="340" t="str">
        <f>IF(ISNA(HLOOKUP(MAX($AY835:$BJ835),$AY835:$BJ836,2,FALSE)),"",IF(R835&gt;0,IF(COUNTIF($AY835:$BJ835,MAX($AY835:$BJ835))&gt;1,HLOOKUP(MAX($AY835:$BJ835),$AY835:$BJ836,2),HLOOKUP(MAX($AY835:$BJ835),$AY835:$BJ836,2,FALSE)),""))</f>
        <v/>
      </c>
      <c r="BL834" s="34">
        <f>IF(E836="",0,IF($Q836=E836,IF(COUNTIF(E836:$P836,E836)&gt;$R835,E834,$Q834),E834))</f>
        <v>0</v>
      </c>
      <c r="BM834" s="34">
        <f>IF(F836="",0,IF($Q836=F836,IF(COUNTIF(F836:$P836,F836)&gt;$R835,F834,$Q834),F834))</f>
        <v>0</v>
      </c>
      <c r="BN834" s="34">
        <f>IF(G836="",0,IF($Q836=G836,IF(COUNTIF(G836:$P836,G836)&gt;$R835,G834,$Q834),G834))</f>
        <v>0</v>
      </c>
      <c r="BO834" s="34">
        <f>IF(H836="",0,IF($Q836=H836,IF(COUNTIF(H836:$P836,H836)&gt;$R835,H834,$Q834),H834))</f>
        <v>0</v>
      </c>
      <c r="BP834" s="34">
        <f>IF(I836="",0,IF($Q836=I836,IF(COUNTIF(I836:$P836,I836)&gt;$R835,I834,$Q834),I834))</f>
        <v>0</v>
      </c>
      <c r="BQ834" s="34">
        <f>IF(J836="",0,IF($Q836=J836,IF(COUNTIF(J836:$P836,J836)&gt;$R835,J834,$Q834),J834))</f>
        <v>0</v>
      </c>
      <c r="BR834" s="34">
        <f>IF(K836="",0,IF($Q836=K836,IF(COUNTIF(K836:$P836,K836)&gt;$R835,K834,$Q834),K834))</f>
        <v>0</v>
      </c>
      <c r="BS834" s="34">
        <f>IF(L836="",0,IF($Q836=L836,IF(COUNTIF(L836:$P836,L836)&gt;$R835,L834,$Q834),L834))</f>
        <v>0</v>
      </c>
      <c r="BT834" s="34">
        <f>IF(M836="",0,IF($Q836=M836,IF(COUNTIF(M836:$P836,M836)&gt;$R835,M834,$Q834),M834))</f>
        <v>0</v>
      </c>
      <c r="BU834" s="34">
        <f>IF(N836="",0,IF($Q836=N836,IF(COUNTIF(N836:$P836,N836)&gt;$R835,N834,$Q834),N834))</f>
        <v>0</v>
      </c>
      <c r="BV834" s="34">
        <f>IF(O836="",0,IF($Q836=O836,IF(COUNTIF(O836:$P836,O836)&gt;$R835,O834,$Q834),O834))</f>
        <v>0</v>
      </c>
      <c r="BW834" s="34">
        <f>IF(P836="",0,IF($Q836=P836,IF(COUNTIF(P836:$P836,P836)&gt;$R835,P834,$Q834),P834))</f>
        <v>0</v>
      </c>
      <c r="BX834">
        <f>IF(P834="",IF(O834="",IF(N834="",IF(M834="",IF(L834="",IF(K834="",IF(J834="",IF(I834="",H834,I834),J834),K834),L834),M834),N834),O834),P834)</f>
        <v>0</v>
      </c>
    </row>
    <row r="835" spans="1:76" ht="12.75" customHeight="1" x14ac:dyDescent="0.2">
      <c r="A835" s="348"/>
      <c r="B835" s="351"/>
      <c r="C835" s="345"/>
      <c r="D835" s="176" t="s">
        <v>42</v>
      </c>
      <c r="E835" s="252"/>
      <c r="F835" s="252"/>
      <c r="G835" s="252"/>
      <c r="H835" s="252"/>
      <c r="I835" s="252"/>
      <c r="J835" s="252"/>
      <c r="K835" s="252"/>
      <c r="L835" s="252"/>
      <c r="M835" s="175"/>
      <c r="N835" s="175"/>
      <c r="O835" s="175"/>
      <c r="P835" s="175"/>
      <c r="Q835" s="183"/>
      <c r="R835" s="35">
        <f>IF(R834&lt;15,0,IF(R834&lt;30,1,IF(R834&lt;45,2,3)))</f>
        <v>0</v>
      </c>
      <c r="S835" s="342"/>
      <c r="AY835" t="str">
        <f t="shared" ref="AY835:BJ835" si="1310">IF(AY836="","",COUNTIF($E836:$P836,AY836))</f>
        <v/>
      </c>
      <c r="AZ835" t="str">
        <f t="shared" si="1310"/>
        <v/>
      </c>
      <c r="BA835" t="str">
        <f t="shared" si="1310"/>
        <v/>
      </c>
      <c r="BB835" t="str">
        <f t="shared" si="1310"/>
        <v/>
      </c>
      <c r="BC835" t="str">
        <f t="shared" si="1310"/>
        <v/>
      </c>
      <c r="BD835" t="str">
        <f t="shared" si="1310"/>
        <v/>
      </c>
      <c r="BE835" t="str">
        <f t="shared" si="1310"/>
        <v/>
      </c>
      <c r="BF835" t="str">
        <f t="shared" si="1310"/>
        <v/>
      </c>
      <c r="BG835" t="str">
        <f t="shared" si="1310"/>
        <v/>
      </c>
      <c r="BH835" t="str">
        <f t="shared" si="1310"/>
        <v/>
      </c>
      <c r="BI835" t="str">
        <f t="shared" si="1310"/>
        <v/>
      </c>
      <c r="BJ835" t="str">
        <f t="shared" si="1310"/>
        <v/>
      </c>
      <c r="BK835" s="340"/>
      <c r="BL835" s="34">
        <f>IF($Q836=E836,IF(COUNTIF(E836:$P836,E836)&gt;$R835,E835,$Q835),E835)</f>
        <v>0</v>
      </c>
      <c r="BM835" s="34">
        <f>IF($Q836=F836,IF(COUNTIF(F836:$P836,F836)&gt;$R835,F835,$Q835),F835)</f>
        <v>0</v>
      </c>
      <c r="BN835" s="34">
        <f>IF($Q836=G836,IF(COUNTIF(G836:$P836,G836)&gt;$R835,G835,$Q835),G835)</f>
        <v>0</v>
      </c>
      <c r="BO835" s="34">
        <f>IF($Q836=H836,IF(COUNTIF(H836:$P836,H836)&gt;$R835,H835,$Q835),H835)</f>
        <v>0</v>
      </c>
      <c r="BP835" s="34">
        <f>IF($Q836=I836,IF(COUNTIF(I836:$P836,I836)&gt;$R835,I835,$Q835),I835)</f>
        <v>0</v>
      </c>
      <c r="BQ835" s="34">
        <f>IF($Q836=J836,IF(COUNTIF(J836:$P836,J836)&gt;$R835,J835,$Q835),J835)</f>
        <v>0</v>
      </c>
      <c r="BR835" s="34">
        <f>IF($Q836=K836,IF(COUNTIF(K836:$P836,K836)&gt;$R835,K835,$Q835),K835)</f>
        <v>0</v>
      </c>
      <c r="BS835" s="34">
        <f>IF($Q836=L836,IF(COUNTIF(L836:$P836,L836)&gt;$R835,L835,$Q835),L835)</f>
        <v>0</v>
      </c>
      <c r="BT835" s="34">
        <f>IF($Q836=M836,IF(COUNTIF(M836:$P836,M836)&gt;$R835,M835,$Q835),M835)</f>
        <v>0</v>
      </c>
      <c r="BU835" s="34">
        <f>IF($Q836=N836,IF(COUNTIF(N836:$P836,N836)&gt;$R835,N835,$Q835),N835)</f>
        <v>0</v>
      </c>
      <c r="BV835" s="34">
        <f>IF($Q836=O836,IF(COUNTIF(O836:$P836,O836)&gt;$R835,O835,$Q835),O835)</f>
        <v>0</v>
      </c>
      <c r="BW835" s="34">
        <f>IF($Q836=P836,IF(COUNTIF(P836:$P836,P836)&gt;$R835,P835,$Q835),P835)</f>
        <v>0</v>
      </c>
      <c r="BX835" t="str">
        <f>IF(BX834="",IF(G834="",IF(F834="",E834,F834),G834),"")</f>
        <v/>
      </c>
    </row>
    <row r="836" spans="1:76" ht="12.75" customHeight="1" x14ac:dyDescent="0.2">
      <c r="A836" s="349"/>
      <c r="B836" s="352"/>
      <c r="C836" s="346"/>
      <c r="D836" s="177" t="s">
        <v>44</v>
      </c>
      <c r="E836" s="252" t="str">
        <f t="shared" ref="E836:P836" si="1311">IF(E834&gt;0,1,"")</f>
        <v/>
      </c>
      <c r="F836" s="252" t="str">
        <f t="shared" si="1311"/>
        <v/>
      </c>
      <c r="G836" s="252" t="str">
        <f t="shared" si="1311"/>
        <v/>
      </c>
      <c r="H836" s="252" t="str">
        <f t="shared" si="1311"/>
        <v/>
      </c>
      <c r="I836" s="252" t="str">
        <f t="shared" si="1311"/>
        <v/>
      </c>
      <c r="J836" s="252" t="str">
        <f t="shared" si="1311"/>
        <v/>
      </c>
      <c r="K836" s="252" t="str">
        <f t="shared" si="1311"/>
        <v/>
      </c>
      <c r="L836" s="252" t="str">
        <f t="shared" si="1311"/>
        <v/>
      </c>
      <c r="M836" s="175" t="str">
        <f t="shared" si="1311"/>
        <v/>
      </c>
      <c r="N836" s="175" t="str">
        <f t="shared" si="1311"/>
        <v/>
      </c>
      <c r="O836" s="175" t="str">
        <f t="shared" si="1311"/>
        <v/>
      </c>
      <c r="P836" s="175" t="str">
        <f t="shared" si="1311"/>
        <v/>
      </c>
      <c r="Q836" s="184" t="str">
        <f>IF(BK834="","",BK834)</f>
        <v/>
      </c>
      <c r="R836" s="38" t="str">
        <f>IF(BK834="","",BK834)</f>
        <v/>
      </c>
      <c r="S836" s="343"/>
      <c r="AY836" t="str">
        <f>IF(E836="","",E836)</f>
        <v/>
      </c>
      <c r="AZ836" t="str">
        <f>IF(OR(E836=F836,COUNTIF($AY836:AY836,F836)&gt;0),"",F836)</f>
        <v/>
      </c>
      <c r="BA836" t="str">
        <f>IF(OR(F836=G836,COUNTIF($AY836:AZ836,G836)&gt;0),"",G836)</f>
        <v/>
      </c>
      <c r="BB836" t="str">
        <f>IF(OR(G836=H836,COUNTIF($AY836:BA836,H836)&gt;0),"",H836)</f>
        <v/>
      </c>
      <c r="BC836" t="str">
        <f>IF(OR(H836=I836,COUNTIF($AY836:BB836,I836)&gt;0),"",I836)</f>
        <v/>
      </c>
      <c r="BD836" t="str">
        <f>IF(OR(I836=J836,COUNTIF($AY836:BC836,J836)&gt;0),"",J836)</f>
        <v/>
      </c>
      <c r="BE836" t="str">
        <f>IF(OR(J836=K836,COUNTIF($AY836:BD836,K836)&gt;0),"",K836)</f>
        <v/>
      </c>
      <c r="BF836" t="str">
        <f>IF(OR(K836=L836,COUNTIF($AY836:BE836,L836)&gt;0),"",L836)</f>
        <v/>
      </c>
      <c r="BG836" t="str">
        <f>IF(OR(L836=M836,COUNTIF($AY836:BF836,M836)&gt;0),"",M836)</f>
        <v/>
      </c>
      <c r="BH836" t="str">
        <f>IF(OR(M836=N836,COUNTIF($AY836:BG836,N836)&gt;0),"",N836)</f>
        <v/>
      </c>
      <c r="BI836" t="str">
        <f>IF(OR(N836=O836,COUNTIF($AY836:BH836,O836)&gt;0),"",O836)</f>
        <v/>
      </c>
      <c r="BJ836" t="str">
        <f>IF(OR(O836=P836,COUNTIF($AY836:BI836,P836)&gt;0),"",P836)</f>
        <v/>
      </c>
      <c r="BK836" s="340"/>
      <c r="BL836" s="34" t="str">
        <f>IF($Q836=E836,IF(COUNTIF(E836:$P836,E836)&gt;$R835,E836,$Q836),E836)</f>
        <v/>
      </c>
      <c r="BM836" s="34" t="str">
        <f>IF($Q836=F836,IF(COUNTIF(F836:$P836,F836)&gt;$R835,F836,$Q836),F836)</f>
        <v/>
      </c>
      <c r="BN836" s="34" t="str">
        <f>IF($Q836=G836,IF(COUNTIF(G836:$P836,G836)&gt;$R835,G836,$Q836),G836)</f>
        <v/>
      </c>
      <c r="BO836" s="34" t="str">
        <f>IF($Q836=H836,IF(COUNTIF(H836:$P836,H836)&gt;$R835,H836,$Q836),H836)</f>
        <v/>
      </c>
      <c r="BP836" s="34" t="str">
        <f>IF($Q836=I836,IF(COUNTIF(I836:$P836,I836)&gt;$R835,I836,$Q836),I836)</f>
        <v/>
      </c>
      <c r="BQ836" s="34" t="str">
        <f>IF($Q836=J836,IF(COUNTIF(J836:$P836,J836)&gt;$R835,J836,$Q836),J836)</f>
        <v/>
      </c>
      <c r="BR836" s="34" t="str">
        <f>IF($Q836=K836,IF(COUNTIF(K836:$P836,K836)&gt;$R835,K836,$Q836),K836)</f>
        <v/>
      </c>
      <c r="BS836" s="34" t="str">
        <f>IF($Q836=L836,IF(COUNTIF(L836:$P836,L836)&gt;$R835,L836,$Q836),L836)</f>
        <v/>
      </c>
      <c r="BT836" s="34" t="str">
        <f>IF($Q836=M836,IF(COUNTIF(M836:$P836,M836)&gt;$R835,M836,$Q836),M836)</f>
        <v/>
      </c>
      <c r="BU836" s="34" t="str">
        <f>IF($Q836=N836,IF(COUNTIF(N836:$P836,N836)&gt;$R835,N836,$Q836),N836)</f>
        <v/>
      </c>
      <c r="BV836" s="34" t="str">
        <f>IF($Q836=O836,IF(COUNTIF(O836:$P836,O836)&gt;$R835,O836,$Q836),O836)</f>
        <v/>
      </c>
      <c r="BW836" s="34" t="str">
        <f>IF($Q836=P836,IF(COUNTIF(P836:$P836,P836)&gt;$R835,P836,$Q836),P836)</f>
        <v/>
      </c>
      <c r="BX836" t="str">
        <f>IF(BX834&gt;0,BX834,BX835)</f>
        <v/>
      </c>
    </row>
    <row r="837" spans="1:76" ht="12.75" customHeight="1" x14ac:dyDescent="0.2">
      <c r="A837" s="347">
        <v>279</v>
      </c>
      <c r="B837" s="350"/>
      <c r="C837" s="344"/>
      <c r="D837" s="176" t="s">
        <v>38</v>
      </c>
      <c r="E837" s="252"/>
      <c r="F837" s="252"/>
      <c r="G837" s="252"/>
      <c r="H837" s="252"/>
      <c r="I837" s="252"/>
      <c r="J837" s="252"/>
      <c r="K837" s="252"/>
      <c r="L837" s="252"/>
      <c r="M837" s="175"/>
      <c r="N837" s="175"/>
      <c r="O837" s="175"/>
      <c r="P837" s="175"/>
      <c r="Q837" s="183" t="str">
        <f>IF(BK837="","",BX839)</f>
        <v/>
      </c>
      <c r="R837" s="172"/>
      <c r="S837" s="341" t="str">
        <f>IF((COUNTBLANK(E837:Q837)+COUNTBLANK(E838:Q838)+COUNTBLANK(E839:Q839))/3=COUNTBLANK(E837:Q837),"","Bitte alle drei Zeilen ausfüllen")</f>
        <v/>
      </c>
      <c r="W837">
        <f t="shared" ref="W837:AH837" si="1312">IF(E837=4.5,E838,0)</f>
        <v>0</v>
      </c>
      <c r="X837">
        <f t="shared" si="1312"/>
        <v>0</v>
      </c>
      <c r="Y837">
        <f t="shared" si="1312"/>
        <v>0</v>
      </c>
      <c r="Z837">
        <f t="shared" si="1312"/>
        <v>0</v>
      </c>
      <c r="AA837">
        <f t="shared" si="1312"/>
        <v>0</v>
      </c>
      <c r="AB837">
        <f t="shared" si="1312"/>
        <v>0</v>
      </c>
      <c r="AC837">
        <f t="shared" si="1312"/>
        <v>0</v>
      </c>
      <c r="AD837">
        <f t="shared" si="1312"/>
        <v>0</v>
      </c>
      <c r="AE837">
        <f t="shared" si="1312"/>
        <v>0</v>
      </c>
      <c r="AF837">
        <f t="shared" si="1312"/>
        <v>0</v>
      </c>
      <c r="AG837">
        <f t="shared" si="1312"/>
        <v>0</v>
      </c>
      <c r="AH837">
        <f t="shared" si="1312"/>
        <v>0</v>
      </c>
      <c r="AJ837">
        <f t="shared" ref="AJ837:AU837" si="1313">IF(E837=4.5,1,0)</f>
        <v>0</v>
      </c>
      <c r="AK837">
        <f t="shared" si="1313"/>
        <v>0</v>
      </c>
      <c r="AL837">
        <f t="shared" si="1313"/>
        <v>0</v>
      </c>
      <c r="AM837">
        <f t="shared" si="1313"/>
        <v>0</v>
      </c>
      <c r="AN837">
        <f t="shared" si="1313"/>
        <v>0</v>
      </c>
      <c r="AO837">
        <f t="shared" si="1313"/>
        <v>0</v>
      </c>
      <c r="AP837">
        <f t="shared" si="1313"/>
        <v>0</v>
      </c>
      <c r="AQ837">
        <f t="shared" si="1313"/>
        <v>0</v>
      </c>
      <c r="AR837">
        <f t="shared" si="1313"/>
        <v>0</v>
      </c>
      <c r="AS837">
        <f t="shared" si="1313"/>
        <v>0</v>
      </c>
      <c r="AT837">
        <f t="shared" si="1313"/>
        <v>0</v>
      </c>
      <c r="AU837">
        <f t="shared" si="1313"/>
        <v>0</v>
      </c>
      <c r="BK837" s="340" t="str">
        <f>IF(ISNA(HLOOKUP(MAX($AY838:$BJ838),$AY838:$BJ839,2,FALSE)),"",IF(R838&gt;0,IF(COUNTIF($AY838:$BJ838,MAX($AY838:$BJ838))&gt;1,HLOOKUP(MAX($AY838:$BJ838),$AY838:$BJ839,2),HLOOKUP(MAX($AY838:$BJ838),$AY838:$BJ839,2,FALSE)),""))</f>
        <v/>
      </c>
      <c r="BL837" s="34">
        <f>IF(E839="",0,IF($Q839=E839,IF(COUNTIF(E839:$P839,E839)&gt;$R838,E837,$Q837),E837))</f>
        <v>0</v>
      </c>
      <c r="BM837" s="34">
        <f>IF(F839="",0,IF($Q839=F839,IF(COUNTIF(F839:$P839,F839)&gt;$R838,F837,$Q837),F837))</f>
        <v>0</v>
      </c>
      <c r="BN837" s="34">
        <f>IF(G839="",0,IF($Q839=G839,IF(COUNTIF(G839:$P839,G839)&gt;$R838,G837,$Q837),G837))</f>
        <v>0</v>
      </c>
      <c r="BO837" s="34">
        <f>IF(H839="",0,IF($Q839=H839,IF(COUNTIF(H839:$P839,H839)&gt;$R838,H837,$Q837),H837))</f>
        <v>0</v>
      </c>
      <c r="BP837" s="34">
        <f>IF(I839="",0,IF($Q839=I839,IF(COUNTIF(I839:$P839,I839)&gt;$R838,I837,$Q837),I837))</f>
        <v>0</v>
      </c>
      <c r="BQ837" s="34">
        <f>IF(J839="",0,IF($Q839=J839,IF(COUNTIF(J839:$P839,J839)&gt;$R838,J837,$Q837),J837))</f>
        <v>0</v>
      </c>
      <c r="BR837" s="34">
        <f>IF(K839="",0,IF($Q839=K839,IF(COUNTIF(K839:$P839,K839)&gt;$R838,K837,$Q837),K837))</f>
        <v>0</v>
      </c>
      <c r="BS837" s="34">
        <f>IF(L839="",0,IF($Q839=L839,IF(COUNTIF(L839:$P839,L839)&gt;$R838,L837,$Q837),L837))</f>
        <v>0</v>
      </c>
      <c r="BT837" s="34">
        <f>IF(M839="",0,IF($Q839=M839,IF(COUNTIF(M839:$P839,M839)&gt;$R838,M837,$Q837),M837))</f>
        <v>0</v>
      </c>
      <c r="BU837" s="34">
        <f>IF(N839="",0,IF($Q839=N839,IF(COUNTIF(N839:$P839,N839)&gt;$R838,N837,$Q837),N837))</f>
        <v>0</v>
      </c>
      <c r="BV837" s="34">
        <f>IF(O839="",0,IF($Q839=O839,IF(COUNTIF(O839:$P839,O839)&gt;$R838,O837,$Q837),O837))</f>
        <v>0</v>
      </c>
      <c r="BW837" s="34">
        <f>IF(P839="",0,IF($Q839=P839,IF(COUNTIF(P839:$P839,P839)&gt;$R838,P837,$Q837),P837))</f>
        <v>0</v>
      </c>
      <c r="BX837">
        <f>IF(P837="",IF(O837="",IF(N837="",IF(M837="",IF(L837="",IF(K837="",IF(J837="",IF(I837="",H837,I837),J837),K837),L837),M837),N837),O837),P837)</f>
        <v>0</v>
      </c>
    </row>
    <row r="838" spans="1:76" ht="12.75" customHeight="1" x14ac:dyDescent="0.2">
      <c r="A838" s="348"/>
      <c r="B838" s="351"/>
      <c r="C838" s="345"/>
      <c r="D838" s="176" t="s">
        <v>42</v>
      </c>
      <c r="E838" s="252"/>
      <c r="F838" s="252"/>
      <c r="G838" s="252"/>
      <c r="H838" s="252"/>
      <c r="I838" s="252"/>
      <c r="J838" s="252"/>
      <c r="K838" s="252"/>
      <c r="L838" s="252"/>
      <c r="M838" s="175"/>
      <c r="N838" s="175"/>
      <c r="O838" s="175"/>
      <c r="P838" s="175"/>
      <c r="Q838" s="183"/>
      <c r="R838" s="35">
        <f>IF(R837&lt;15,0,IF(R837&lt;30,1,IF(R837&lt;45,2,3)))</f>
        <v>0</v>
      </c>
      <c r="S838" s="342"/>
      <c r="AY838" t="str">
        <f t="shared" ref="AY838:BJ838" si="1314">IF(AY839="","",COUNTIF($E839:$P839,AY839))</f>
        <v/>
      </c>
      <c r="AZ838" t="str">
        <f t="shared" si="1314"/>
        <v/>
      </c>
      <c r="BA838" t="str">
        <f t="shared" si="1314"/>
        <v/>
      </c>
      <c r="BB838" t="str">
        <f t="shared" si="1314"/>
        <v/>
      </c>
      <c r="BC838" t="str">
        <f t="shared" si="1314"/>
        <v/>
      </c>
      <c r="BD838" t="str">
        <f t="shared" si="1314"/>
        <v/>
      </c>
      <c r="BE838" t="str">
        <f t="shared" si="1314"/>
        <v/>
      </c>
      <c r="BF838" t="str">
        <f t="shared" si="1314"/>
        <v/>
      </c>
      <c r="BG838" t="str">
        <f t="shared" si="1314"/>
        <v/>
      </c>
      <c r="BH838" t="str">
        <f t="shared" si="1314"/>
        <v/>
      </c>
      <c r="BI838" t="str">
        <f t="shared" si="1314"/>
        <v/>
      </c>
      <c r="BJ838" t="str">
        <f t="shared" si="1314"/>
        <v/>
      </c>
      <c r="BK838" s="340"/>
      <c r="BL838" s="34">
        <f>IF($Q839=E839,IF(COUNTIF(E839:$P839,E839)&gt;$R838,E838,$Q838),E838)</f>
        <v>0</v>
      </c>
      <c r="BM838" s="34">
        <f>IF($Q839=F839,IF(COUNTIF(F839:$P839,F839)&gt;$R838,F838,$Q838),F838)</f>
        <v>0</v>
      </c>
      <c r="BN838" s="34">
        <f>IF($Q839=G839,IF(COUNTIF(G839:$P839,G839)&gt;$R838,G838,$Q838),G838)</f>
        <v>0</v>
      </c>
      <c r="BO838" s="34">
        <f>IF($Q839=H839,IF(COUNTIF(H839:$P839,H839)&gt;$R838,H838,$Q838),H838)</f>
        <v>0</v>
      </c>
      <c r="BP838" s="34">
        <f>IF($Q839=I839,IF(COUNTIF(I839:$P839,I839)&gt;$R838,I838,$Q838),I838)</f>
        <v>0</v>
      </c>
      <c r="BQ838" s="34">
        <f>IF($Q839=J839,IF(COUNTIF(J839:$P839,J839)&gt;$R838,J838,$Q838),J838)</f>
        <v>0</v>
      </c>
      <c r="BR838" s="34">
        <f>IF($Q839=K839,IF(COUNTIF(K839:$P839,K839)&gt;$R838,K838,$Q838),K838)</f>
        <v>0</v>
      </c>
      <c r="BS838" s="34">
        <f>IF($Q839=L839,IF(COUNTIF(L839:$P839,L839)&gt;$R838,L838,$Q838),L838)</f>
        <v>0</v>
      </c>
      <c r="BT838" s="34">
        <f>IF($Q839=M839,IF(COUNTIF(M839:$P839,M839)&gt;$R838,M838,$Q838),M838)</f>
        <v>0</v>
      </c>
      <c r="BU838" s="34">
        <f>IF($Q839=N839,IF(COUNTIF(N839:$P839,N839)&gt;$R838,N838,$Q838),N838)</f>
        <v>0</v>
      </c>
      <c r="BV838" s="34">
        <f>IF($Q839=O839,IF(COUNTIF(O839:$P839,O839)&gt;$R838,O838,$Q838),O838)</f>
        <v>0</v>
      </c>
      <c r="BW838" s="34">
        <f>IF($Q839=P839,IF(COUNTIF(P839:$P839,P839)&gt;$R838,P838,$Q838),P838)</f>
        <v>0</v>
      </c>
      <c r="BX838" t="str">
        <f>IF(BX837="",IF(G837="",IF(F837="",E837,F837),G837),"")</f>
        <v/>
      </c>
    </row>
    <row r="839" spans="1:76" ht="12.75" customHeight="1" x14ac:dyDescent="0.2">
      <c r="A839" s="349"/>
      <c r="B839" s="352"/>
      <c r="C839" s="346"/>
      <c r="D839" s="177" t="s">
        <v>44</v>
      </c>
      <c r="E839" s="252" t="str">
        <f t="shared" ref="E839:P839" si="1315">IF(E837&gt;0,1,"")</f>
        <v/>
      </c>
      <c r="F839" s="252" t="str">
        <f t="shared" si="1315"/>
        <v/>
      </c>
      <c r="G839" s="252" t="str">
        <f t="shared" si="1315"/>
        <v/>
      </c>
      <c r="H839" s="252" t="str">
        <f t="shared" si="1315"/>
        <v/>
      </c>
      <c r="I839" s="252" t="str">
        <f t="shared" si="1315"/>
        <v/>
      </c>
      <c r="J839" s="252" t="str">
        <f t="shared" si="1315"/>
        <v/>
      </c>
      <c r="K839" s="252" t="str">
        <f t="shared" si="1315"/>
        <v/>
      </c>
      <c r="L839" s="252" t="str">
        <f t="shared" si="1315"/>
        <v/>
      </c>
      <c r="M839" s="175" t="str">
        <f t="shared" si="1315"/>
        <v/>
      </c>
      <c r="N839" s="175" t="str">
        <f t="shared" si="1315"/>
        <v/>
      </c>
      <c r="O839" s="175" t="str">
        <f t="shared" si="1315"/>
        <v/>
      </c>
      <c r="P839" s="175" t="str">
        <f t="shared" si="1315"/>
        <v/>
      </c>
      <c r="Q839" s="184" t="str">
        <f>IF(BK837="","",BK837)</f>
        <v/>
      </c>
      <c r="R839" s="38" t="str">
        <f>IF(BK837="","",BK837)</f>
        <v/>
      </c>
      <c r="S839" s="343"/>
      <c r="AY839" t="str">
        <f>IF(E839="","",E839)</f>
        <v/>
      </c>
      <c r="AZ839" t="str">
        <f>IF(OR(E839=F839,COUNTIF($AY839:AY839,F839)&gt;0),"",F839)</f>
        <v/>
      </c>
      <c r="BA839" t="str">
        <f>IF(OR(F839=G839,COUNTIF($AY839:AZ839,G839)&gt;0),"",G839)</f>
        <v/>
      </c>
      <c r="BB839" t="str">
        <f>IF(OR(G839=H839,COUNTIF($AY839:BA839,H839)&gt;0),"",H839)</f>
        <v/>
      </c>
      <c r="BC839" t="str">
        <f>IF(OR(H839=I839,COUNTIF($AY839:BB839,I839)&gt;0),"",I839)</f>
        <v/>
      </c>
      <c r="BD839" t="str">
        <f>IF(OR(I839=J839,COUNTIF($AY839:BC839,J839)&gt;0),"",J839)</f>
        <v/>
      </c>
      <c r="BE839" t="str">
        <f>IF(OR(J839=K839,COUNTIF($AY839:BD839,K839)&gt;0),"",K839)</f>
        <v/>
      </c>
      <c r="BF839" t="str">
        <f>IF(OR(K839=L839,COUNTIF($AY839:BE839,L839)&gt;0),"",L839)</f>
        <v/>
      </c>
      <c r="BG839" t="str">
        <f>IF(OR(L839=M839,COUNTIF($AY839:BF839,M839)&gt;0),"",M839)</f>
        <v/>
      </c>
      <c r="BH839" t="str">
        <f>IF(OR(M839=N839,COUNTIF($AY839:BG839,N839)&gt;0),"",N839)</f>
        <v/>
      </c>
      <c r="BI839" t="str">
        <f>IF(OR(N839=O839,COUNTIF($AY839:BH839,O839)&gt;0),"",O839)</f>
        <v/>
      </c>
      <c r="BJ839" t="str">
        <f>IF(OR(O839=P839,COUNTIF($AY839:BI839,P839)&gt;0),"",P839)</f>
        <v/>
      </c>
      <c r="BK839" s="340"/>
      <c r="BL839" s="34" t="str">
        <f>IF($Q839=E839,IF(COUNTIF(E839:$P839,E839)&gt;$R838,E839,$Q839),E839)</f>
        <v/>
      </c>
      <c r="BM839" s="34" t="str">
        <f>IF($Q839=F839,IF(COUNTIF(F839:$P839,F839)&gt;$R838,F839,$Q839),F839)</f>
        <v/>
      </c>
      <c r="BN839" s="34" t="str">
        <f>IF($Q839=G839,IF(COUNTIF(G839:$P839,G839)&gt;$R838,G839,$Q839),G839)</f>
        <v/>
      </c>
      <c r="BO839" s="34" t="str">
        <f>IF($Q839=H839,IF(COUNTIF(H839:$P839,H839)&gt;$R838,H839,$Q839),H839)</f>
        <v/>
      </c>
      <c r="BP839" s="34" t="str">
        <f>IF($Q839=I839,IF(COUNTIF(I839:$P839,I839)&gt;$R838,I839,$Q839),I839)</f>
        <v/>
      </c>
      <c r="BQ839" s="34" t="str">
        <f>IF($Q839=J839,IF(COUNTIF(J839:$P839,J839)&gt;$R838,J839,$Q839),J839)</f>
        <v/>
      </c>
      <c r="BR839" s="34" t="str">
        <f>IF($Q839=K839,IF(COUNTIF(K839:$P839,K839)&gt;$R838,K839,$Q839),K839)</f>
        <v/>
      </c>
      <c r="BS839" s="34" t="str">
        <f>IF($Q839=L839,IF(COUNTIF(L839:$P839,L839)&gt;$R838,L839,$Q839),L839)</f>
        <v/>
      </c>
      <c r="BT839" s="34" t="str">
        <f>IF($Q839=M839,IF(COUNTIF(M839:$P839,M839)&gt;$R838,M839,$Q839),M839)</f>
        <v/>
      </c>
      <c r="BU839" s="34" t="str">
        <f>IF($Q839=N839,IF(COUNTIF(N839:$P839,N839)&gt;$R838,N839,$Q839),N839)</f>
        <v/>
      </c>
      <c r="BV839" s="34" t="str">
        <f>IF($Q839=O839,IF(COUNTIF(O839:$P839,O839)&gt;$R838,O839,$Q839),O839)</f>
        <v/>
      </c>
      <c r="BW839" s="34" t="str">
        <f>IF($Q839=P839,IF(COUNTIF(P839:$P839,P839)&gt;$R838,P839,$Q839),P839)</f>
        <v/>
      </c>
      <c r="BX839" t="str">
        <f>IF(BX837&gt;0,BX837,BX838)</f>
        <v/>
      </c>
    </row>
    <row r="840" spans="1:76" ht="12.75" customHeight="1" x14ac:dyDescent="0.2">
      <c r="A840" s="347">
        <v>280</v>
      </c>
      <c r="B840" s="350"/>
      <c r="C840" s="344"/>
      <c r="D840" s="176" t="s">
        <v>38</v>
      </c>
      <c r="E840" s="252"/>
      <c r="F840" s="252"/>
      <c r="G840" s="252"/>
      <c r="H840" s="252"/>
      <c r="I840" s="252"/>
      <c r="J840" s="252"/>
      <c r="K840" s="252"/>
      <c r="L840" s="252"/>
      <c r="M840" s="175"/>
      <c r="N840" s="175"/>
      <c r="O840" s="175"/>
      <c r="P840" s="175"/>
      <c r="Q840" s="183" t="str">
        <f>IF(BK840="","",BX842)</f>
        <v/>
      </c>
      <c r="R840" s="172"/>
      <c r="S840" s="341" t="str">
        <f>IF((COUNTBLANK(E840:Q840)+COUNTBLANK(E841:Q841)+COUNTBLANK(E842:Q842))/3=COUNTBLANK(E840:Q840),"","Bitte alle drei Zeilen ausfüllen")</f>
        <v/>
      </c>
      <c r="W840">
        <f t="shared" ref="W840:AH840" si="1316">IF(E840=4.5,E841,0)</f>
        <v>0</v>
      </c>
      <c r="X840">
        <f t="shared" si="1316"/>
        <v>0</v>
      </c>
      <c r="Y840">
        <f t="shared" si="1316"/>
        <v>0</v>
      </c>
      <c r="Z840">
        <f t="shared" si="1316"/>
        <v>0</v>
      </c>
      <c r="AA840">
        <f t="shared" si="1316"/>
        <v>0</v>
      </c>
      <c r="AB840">
        <f t="shared" si="1316"/>
        <v>0</v>
      </c>
      <c r="AC840">
        <f t="shared" si="1316"/>
        <v>0</v>
      </c>
      <c r="AD840">
        <f t="shared" si="1316"/>
        <v>0</v>
      </c>
      <c r="AE840">
        <f t="shared" si="1316"/>
        <v>0</v>
      </c>
      <c r="AF840">
        <f t="shared" si="1316"/>
        <v>0</v>
      </c>
      <c r="AG840">
        <f t="shared" si="1316"/>
        <v>0</v>
      </c>
      <c r="AH840">
        <f t="shared" si="1316"/>
        <v>0</v>
      </c>
      <c r="AJ840">
        <f t="shared" ref="AJ840:AU840" si="1317">IF(E840=4.5,1,0)</f>
        <v>0</v>
      </c>
      <c r="AK840">
        <f t="shared" si="1317"/>
        <v>0</v>
      </c>
      <c r="AL840">
        <f t="shared" si="1317"/>
        <v>0</v>
      </c>
      <c r="AM840">
        <f t="shared" si="1317"/>
        <v>0</v>
      </c>
      <c r="AN840">
        <f t="shared" si="1317"/>
        <v>0</v>
      </c>
      <c r="AO840">
        <f t="shared" si="1317"/>
        <v>0</v>
      </c>
      <c r="AP840">
        <f t="shared" si="1317"/>
        <v>0</v>
      </c>
      <c r="AQ840">
        <f t="shared" si="1317"/>
        <v>0</v>
      </c>
      <c r="AR840">
        <f t="shared" si="1317"/>
        <v>0</v>
      </c>
      <c r="AS840">
        <f t="shared" si="1317"/>
        <v>0</v>
      </c>
      <c r="AT840">
        <f t="shared" si="1317"/>
        <v>0</v>
      </c>
      <c r="AU840">
        <f t="shared" si="1317"/>
        <v>0</v>
      </c>
      <c r="BK840" s="340" t="str">
        <f>IF(ISNA(HLOOKUP(MAX($AY841:$BJ841),$AY841:$BJ842,2,FALSE)),"",IF(R841&gt;0,IF(COUNTIF($AY841:$BJ841,MAX($AY841:$BJ841))&gt;1,HLOOKUP(MAX($AY841:$BJ841),$AY841:$BJ842,2),HLOOKUP(MAX($AY841:$BJ841),$AY841:$BJ842,2,FALSE)),""))</f>
        <v/>
      </c>
      <c r="BL840" s="34">
        <f>IF(E842="",0,IF($Q842=E842,IF(COUNTIF(E842:$P842,E842)&gt;$R841,E840,$Q840),E840))</f>
        <v>0</v>
      </c>
      <c r="BM840" s="34">
        <f>IF(F842="",0,IF($Q842=F842,IF(COUNTIF(F842:$P842,F842)&gt;$R841,F840,$Q840),F840))</f>
        <v>0</v>
      </c>
      <c r="BN840" s="34">
        <f>IF(G842="",0,IF($Q842=G842,IF(COUNTIF(G842:$P842,G842)&gt;$R841,G840,$Q840),G840))</f>
        <v>0</v>
      </c>
      <c r="BO840" s="34">
        <f>IF(H842="",0,IF($Q842=H842,IF(COUNTIF(H842:$P842,H842)&gt;$R841,H840,$Q840),H840))</f>
        <v>0</v>
      </c>
      <c r="BP840" s="34">
        <f>IF(I842="",0,IF($Q842=I842,IF(COUNTIF(I842:$P842,I842)&gt;$R841,I840,$Q840),I840))</f>
        <v>0</v>
      </c>
      <c r="BQ840" s="34">
        <f>IF(J842="",0,IF($Q842=J842,IF(COUNTIF(J842:$P842,J842)&gt;$R841,J840,$Q840),J840))</f>
        <v>0</v>
      </c>
      <c r="BR840" s="34">
        <f>IF(K842="",0,IF($Q842=K842,IF(COUNTIF(K842:$P842,K842)&gt;$R841,K840,$Q840),K840))</f>
        <v>0</v>
      </c>
      <c r="BS840" s="34">
        <f>IF(L842="",0,IF($Q842=L842,IF(COUNTIF(L842:$P842,L842)&gt;$R841,L840,$Q840),L840))</f>
        <v>0</v>
      </c>
      <c r="BT840" s="34">
        <f>IF(M842="",0,IF($Q842=M842,IF(COUNTIF(M842:$P842,M842)&gt;$R841,M840,$Q840),M840))</f>
        <v>0</v>
      </c>
      <c r="BU840" s="34">
        <f>IF(N842="",0,IF($Q842=N842,IF(COUNTIF(N842:$P842,N842)&gt;$R841,N840,$Q840),N840))</f>
        <v>0</v>
      </c>
      <c r="BV840" s="34">
        <f>IF(O842="",0,IF($Q842=O842,IF(COUNTIF(O842:$P842,O842)&gt;$R841,O840,$Q840),O840))</f>
        <v>0</v>
      </c>
      <c r="BW840" s="34">
        <f>IF(P842="",0,IF($Q842=P842,IF(COUNTIF(P842:$P842,P842)&gt;$R841,P840,$Q840),P840))</f>
        <v>0</v>
      </c>
      <c r="BX840">
        <f>IF(P840="",IF(O840="",IF(N840="",IF(M840="",IF(L840="",IF(K840="",IF(J840="",IF(I840="",H840,I840),J840),K840),L840),M840),N840),O840),P840)</f>
        <v>0</v>
      </c>
    </row>
    <row r="841" spans="1:76" ht="12.75" customHeight="1" x14ac:dyDescent="0.2">
      <c r="A841" s="348"/>
      <c r="B841" s="351"/>
      <c r="C841" s="345"/>
      <c r="D841" s="176" t="s">
        <v>42</v>
      </c>
      <c r="E841" s="252"/>
      <c r="F841" s="252"/>
      <c r="G841" s="252"/>
      <c r="H841" s="252"/>
      <c r="I841" s="252"/>
      <c r="J841" s="252"/>
      <c r="K841" s="252"/>
      <c r="L841" s="252"/>
      <c r="M841" s="175"/>
      <c r="N841" s="175"/>
      <c r="O841" s="175"/>
      <c r="P841" s="175"/>
      <c r="Q841" s="183"/>
      <c r="R841" s="35">
        <f>IF(R840&lt;15,0,IF(R840&lt;30,1,IF(R840&lt;45,2,3)))</f>
        <v>0</v>
      </c>
      <c r="S841" s="342"/>
      <c r="AY841" t="str">
        <f t="shared" ref="AY841:BJ841" si="1318">IF(AY842="","",COUNTIF($E842:$P842,AY842))</f>
        <v/>
      </c>
      <c r="AZ841" t="str">
        <f t="shared" si="1318"/>
        <v/>
      </c>
      <c r="BA841" t="str">
        <f t="shared" si="1318"/>
        <v/>
      </c>
      <c r="BB841" t="str">
        <f t="shared" si="1318"/>
        <v/>
      </c>
      <c r="BC841" t="str">
        <f t="shared" si="1318"/>
        <v/>
      </c>
      <c r="BD841" t="str">
        <f t="shared" si="1318"/>
        <v/>
      </c>
      <c r="BE841" t="str">
        <f t="shared" si="1318"/>
        <v/>
      </c>
      <c r="BF841" t="str">
        <f t="shared" si="1318"/>
        <v/>
      </c>
      <c r="BG841" t="str">
        <f t="shared" si="1318"/>
        <v/>
      </c>
      <c r="BH841" t="str">
        <f t="shared" si="1318"/>
        <v/>
      </c>
      <c r="BI841" t="str">
        <f t="shared" si="1318"/>
        <v/>
      </c>
      <c r="BJ841" t="str">
        <f t="shared" si="1318"/>
        <v/>
      </c>
      <c r="BK841" s="340"/>
      <c r="BL841" s="34">
        <f>IF($Q842=E842,IF(COUNTIF(E842:$P842,E842)&gt;$R841,E841,$Q841),E841)</f>
        <v>0</v>
      </c>
      <c r="BM841" s="34">
        <f>IF($Q842=F842,IF(COUNTIF(F842:$P842,F842)&gt;$R841,F841,$Q841),F841)</f>
        <v>0</v>
      </c>
      <c r="BN841" s="34">
        <f>IF($Q842=G842,IF(COUNTIF(G842:$P842,G842)&gt;$R841,G841,$Q841),G841)</f>
        <v>0</v>
      </c>
      <c r="BO841" s="34">
        <f>IF($Q842=H842,IF(COUNTIF(H842:$P842,H842)&gt;$R841,H841,$Q841),H841)</f>
        <v>0</v>
      </c>
      <c r="BP841" s="34">
        <f>IF($Q842=I842,IF(COUNTIF(I842:$P842,I842)&gt;$R841,I841,$Q841),I841)</f>
        <v>0</v>
      </c>
      <c r="BQ841" s="34">
        <f>IF($Q842=J842,IF(COUNTIF(J842:$P842,J842)&gt;$R841,J841,$Q841),J841)</f>
        <v>0</v>
      </c>
      <c r="BR841" s="34">
        <f>IF($Q842=K842,IF(COUNTIF(K842:$P842,K842)&gt;$R841,K841,$Q841),K841)</f>
        <v>0</v>
      </c>
      <c r="BS841" s="34">
        <f>IF($Q842=L842,IF(COUNTIF(L842:$P842,L842)&gt;$R841,L841,$Q841),L841)</f>
        <v>0</v>
      </c>
      <c r="BT841" s="34">
        <f>IF($Q842=M842,IF(COUNTIF(M842:$P842,M842)&gt;$R841,M841,$Q841),M841)</f>
        <v>0</v>
      </c>
      <c r="BU841" s="34">
        <f>IF($Q842=N842,IF(COUNTIF(N842:$P842,N842)&gt;$R841,N841,$Q841),N841)</f>
        <v>0</v>
      </c>
      <c r="BV841" s="34">
        <f>IF($Q842=O842,IF(COUNTIF(O842:$P842,O842)&gt;$R841,O841,$Q841),O841)</f>
        <v>0</v>
      </c>
      <c r="BW841" s="34">
        <f>IF($Q842=P842,IF(COUNTIF(P842:$P842,P842)&gt;$R841,P841,$Q841),P841)</f>
        <v>0</v>
      </c>
      <c r="BX841" t="str">
        <f>IF(BX840="",IF(G840="",IF(F840="",E840,F840),G840),"")</f>
        <v/>
      </c>
    </row>
    <row r="842" spans="1:76" ht="12.75" customHeight="1" x14ac:dyDescent="0.2">
      <c r="A842" s="349"/>
      <c r="B842" s="352"/>
      <c r="C842" s="346"/>
      <c r="D842" s="177" t="s">
        <v>44</v>
      </c>
      <c r="E842" s="252" t="str">
        <f t="shared" ref="E842:P842" si="1319">IF(E840&gt;0,1,"")</f>
        <v/>
      </c>
      <c r="F842" s="252" t="str">
        <f t="shared" si="1319"/>
        <v/>
      </c>
      <c r="G842" s="252" t="str">
        <f t="shared" si="1319"/>
        <v/>
      </c>
      <c r="H842" s="252" t="str">
        <f t="shared" si="1319"/>
        <v/>
      </c>
      <c r="I842" s="252" t="str">
        <f t="shared" si="1319"/>
        <v/>
      </c>
      <c r="J842" s="252" t="str">
        <f t="shared" si="1319"/>
        <v/>
      </c>
      <c r="K842" s="252" t="str">
        <f t="shared" si="1319"/>
        <v/>
      </c>
      <c r="L842" s="252" t="str">
        <f t="shared" si="1319"/>
        <v/>
      </c>
      <c r="M842" s="175" t="str">
        <f t="shared" si="1319"/>
        <v/>
      </c>
      <c r="N842" s="175" t="str">
        <f t="shared" si="1319"/>
        <v/>
      </c>
      <c r="O842" s="175" t="str">
        <f t="shared" si="1319"/>
        <v/>
      </c>
      <c r="P842" s="175" t="str">
        <f t="shared" si="1319"/>
        <v/>
      </c>
      <c r="Q842" s="184" t="str">
        <f>IF(BK840="","",BK840)</f>
        <v/>
      </c>
      <c r="R842" s="38" t="str">
        <f>IF(BK840="","",BK840)</f>
        <v/>
      </c>
      <c r="S842" s="343"/>
      <c r="AY842" t="str">
        <f>IF(E842="","",E842)</f>
        <v/>
      </c>
      <c r="AZ842" t="str">
        <f>IF(OR(E842=F842,COUNTIF($AY842:AY842,F842)&gt;0),"",F842)</f>
        <v/>
      </c>
      <c r="BA842" t="str">
        <f>IF(OR(F842=G842,COUNTIF($AY842:AZ842,G842)&gt;0),"",G842)</f>
        <v/>
      </c>
      <c r="BB842" t="str">
        <f>IF(OR(G842=H842,COUNTIF($AY842:BA842,H842)&gt;0),"",H842)</f>
        <v/>
      </c>
      <c r="BC842" t="str">
        <f>IF(OR(H842=I842,COUNTIF($AY842:BB842,I842)&gt;0),"",I842)</f>
        <v/>
      </c>
      <c r="BD842" t="str">
        <f>IF(OR(I842=J842,COUNTIF($AY842:BC842,J842)&gt;0),"",J842)</f>
        <v/>
      </c>
      <c r="BE842" t="str">
        <f>IF(OR(J842=K842,COUNTIF($AY842:BD842,K842)&gt;0),"",K842)</f>
        <v/>
      </c>
      <c r="BF842" t="str">
        <f>IF(OR(K842=L842,COUNTIF($AY842:BE842,L842)&gt;0),"",L842)</f>
        <v/>
      </c>
      <c r="BG842" t="str">
        <f>IF(OR(L842=M842,COUNTIF($AY842:BF842,M842)&gt;0),"",M842)</f>
        <v/>
      </c>
      <c r="BH842" t="str">
        <f>IF(OR(M842=N842,COUNTIF($AY842:BG842,N842)&gt;0),"",N842)</f>
        <v/>
      </c>
      <c r="BI842" t="str">
        <f>IF(OR(N842=O842,COUNTIF($AY842:BH842,O842)&gt;0),"",O842)</f>
        <v/>
      </c>
      <c r="BJ842" t="str">
        <f>IF(OR(O842=P842,COUNTIF($AY842:BI842,P842)&gt;0),"",P842)</f>
        <v/>
      </c>
      <c r="BK842" s="340"/>
      <c r="BL842" s="34" t="str">
        <f>IF($Q842=E842,IF(COUNTIF(E842:$P842,E842)&gt;$R841,E842,$Q842),E842)</f>
        <v/>
      </c>
      <c r="BM842" s="34" t="str">
        <f>IF($Q842=F842,IF(COUNTIF(F842:$P842,F842)&gt;$R841,F842,$Q842),F842)</f>
        <v/>
      </c>
      <c r="BN842" s="34" t="str">
        <f>IF($Q842=G842,IF(COUNTIF(G842:$P842,G842)&gt;$R841,G842,$Q842),G842)</f>
        <v/>
      </c>
      <c r="BO842" s="34" t="str">
        <f>IF($Q842=H842,IF(COUNTIF(H842:$P842,H842)&gt;$R841,H842,$Q842),H842)</f>
        <v/>
      </c>
      <c r="BP842" s="34" t="str">
        <f>IF($Q842=I842,IF(COUNTIF(I842:$P842,I842)&gt;$R841,I842,$Q842),I842)</f>
        <v/>
      </c>
      <c r="BQ842" s="34" t="str">
        <f>IF($Q842=J842,IF(COUNTIF(J842:$P842,J842)&gt;$R841,J842,$Q842),J842)</f>
        <v/>
      </c>
      <c r="BR842" s="34" t="str">
        <f>IF($Q842=K842,IF(COUNTIF(K842:$P842,K842)&gt;$R841,K842,$Q842),K842)</f>
        <v/>
      </c>
      <c r="BS842" s="34" t="str">
        <f>IF($Q842=L842,IF(COUNTIF(L842:$P842,L842)&gt;$R841,L842,$Q842),L842)</f>
        <v/>
      </c>
      <c r="BT842" s="34" t="str">
        <f>IF($Q842=M842,IF(COUNTIF(M842:$P842,M842)&gt;$R841,M842,$Q842),M842)</f>
        <v/>
      </c>
      <c r="BU842" s="34" t="str">
        <f>IF($Q842=N842,IF(COUNTIF(N842:$P842,N842)&gt;$R841,N842,$Q842),N842)</f>
        <v/>
      </c>
      <c r="BV842" s="34" t="str">
        <f>IF($Q842=O842,IF(COUNTIF(O842:$P842,O842)&gt;$R841,O842,$Q842),O842)</f>
        <v/>
      </c>
      <c r="BW842" s="34" t="str">
        <f>IF($Q842=P842,IF(COUNTIF(P842:$P842,P842)&gt;$R841,P842,$Q842),P842)</f>
        <v/>
      </c>
      <c r="BX842" t="str">
        <f>IF(BX840&gt;0,BX840,BX841)</f>
        <v/>
      </c>
    </row>
    <row r="843" spans="1:76" ht="12.75" customHeight="1" x14ac:dyDescent="0.2">
      <c r="A843" s="347">
        <v>281</v>
      </c>
      <c r="B843" s="350"/>
      <c r="C843" s="344"/>
      <c r="D843" s="176" t="s">
        <v>38</v>
      </c>
      <c r="E843" s="252"/>
      <c r="F843" s="252"/>
      <c r="G843" s="252"/>
      <c r="H843" s="252"/>
      <c r="I843" s="252"/>
      <c r="J843" s="252"/>
      <c r="K843" s="252"/>
      <c r="L843" s="252"/>
      <c r="M843" s="175"/>
      <c r="N843" s="175"/>
      <c r="O843" s="175"/>
      <c r="P843" s="175"/>
      <c r="Q843" s="183" t="str">
        <f>IF(BK843="","",BX845)</f>
        <v/>
      </c>
      <c r="R843" s="172"/>
      <c r="S843" s="341" t="str">
        <f>IF((COUNTBLANK(E843:Q843)+COUNTBLANK(E844:Q844)+COUNTBLANK(E845:Q845))/3=COUNTBLANK(E843:Q843),"","Bitte alle drei Zeilen ausfüllen")</f>
        <v/>
      </c>
      <c r="W843">
        <f t="shared" ref="W843:AH843" si="1320">IF(E843=4.5,E844,0)</f>
        <v>0</v>
      </c>
      <c r="X843">
        <f t="shared" si="1320"/>
        <v>0</v>
      </c>
      <c r="Y843">
        <f t="shared" si="1320"/>
        <v>0</v>
      </c>
      <c r="Z843">
        <f t="shared" si="1320"/>
        <v>0</v>
      </c>
      <c r="AA843">
        <f t="shared" si="1320"/>
        <v>0</v>
      </c>
      <c r="AB843">
        <f t="shared" si="1320"/>
        <v>0</v>
      </c>
      <c r="AC843">
        <f t="shared" si="1320"/>
        <v>0</v>
      </c>
      <c r="AD843">
        <f t="shared" si="1320"/>
        <v>0</v>
      </c>
      <c r="AE843">
        <f t="shared" si="1320"/>
        <v>0</v>
      </c>
      <c r="AF843">
        <f t="shared" si="1320"/>
        <v>0</v>
      </c>
      <c r="AG843">
        <f t="shared" si="1320"/>
        <v>0</v>
      </c>
      <c r="AH843">
        <f t="shared" si="1320"/>
        <v>0</v>
      </c>
      <c r="AJ843">
        <f t="shared" ref="AJ843:AU843" si="1321">IF(E843=4.5,1,0)</f>
        <v>0</v>
      </c>
      <c r="AK843">
        <f t="shared" si="1321"/>
        <v>0</v>
      </c>
      <c r="AL843">
        <f t="shared" si="1321"/>
        <v>0</v>
      </c>
      <c r="AM843">
        <f t="shared" si="1321"/>
        <v>0</v>
      </c>
      <c r="AN843">
        <f t="shared" si="1321"/>
        <v>0</v>
      </c>
      <c r="AO843">
        <f t="shared" si="1321"/>
        <v>0</v>
      </c>
      <c r="AP843">
        <f t="shared" si="1321"/>
        <v>0</v>
      </c>
      <c r="AQ843">
        <f t="shared" si="1321"/>
        <v>0</v>
      </c>
      <c r="AR843">
        <f t="shared" si="1321"/>
        <v>0</v>
      </c>
      <c r="AS843">
        <f t="shared" si="1321"/>
        <v>0</v>
      </c>
      <c r="AT843">
        <f t="shared" si="1321"/>
        <v>0</v>
      </c>
      <c r="AU843">
        <f t="shared" si="1321"/>
        <v>0</v>
      </c>
      <c r="BK843" s="340" t="str">
        <f>IF(ISNA(HLOOKUP(MAX($AY844:$BJ844),$AY844:$BJ845,2,FALSE)),"",IF(R844&gt;0,IF(COUNTIF($AY844:$BJ844,MAX($AY844:$BJ844))&gt;1,HLOOKUP(MAX($AY844:$BJ844),$AY844:$BJ845,2),HLOOKUP(MAX($AY844:$BJ844),$AY844:$BJ845,2,FALSE)),""))</f>
        <v/>
      </c>
      <c r="BL843" s="34">
        <f>IF(E845="",0,IF($Q845=E845,IF(COUNTIF(E845:$P845,E845)&gt;$R844,E843,$Q843),E843))</f>
        <v>0</v>
      </c>
      <c r="BM843" s="34">
        <f>IF(F845="",0,IF($Q845=F845,IF(COUNTIF(F845:$P845,F845)&gt;$R844,F843,$Q843),F843))</f>
        <v>0</v>
      </c>
      <c r="BN843" s="34">
        <f>IF(G845="",0,IF($Q845=G845,IF(COUNTIF(G845:$P845,G845)&gt;$R844,G843,$Q843),G843))</f>
        <v>0</v>
      </c>
      <c r="BO843" s="34">
        <f>IF(H845="",0,IF($Q845=H845,IF(COUNTIF(H845:$P845,H845)&gt;$R844,H843,$Q843),H843))</f>
        <v>0</v>
      </c>
      <c r="BP843" s="34">
        <f>IF(I845="",0,IF($Q845=I845,IF(COUNTIF(I845:$P845,I845)&gt;$R844,I843,$Q843),I843))</f>
        <v>0</v>
      </c>
      <c r="BQ843" s="34">
        <f>IF(J845="",0,IF($Q845=J845,IF(COUNTIF(J845:$P845,J845)&gt;$R844,J843,$Q843),J843))</f>
        <v>0</v>
      </c>
      <c r="BR843" s="34">
        <f>IF(K845="",0,IF($Q845=K845,IF(COUNTIF(K845:$P845,K845)&gt;$R844,K843,$Q843),K843))</f>
        <v>0</v>
      </c>
      <c r="BS843" s="34">
        <f>IF(L845="",0,IF($Q845=L845,IF(COUNTIF(L845:$P845,L845)&gt;$R844,L843,$Q843),L843))</f>
        <v>0</v>
      </c>
      <c r="BT843" s="34">
        <f>IF(M845="",0,IF($Q845=M845,IF(COUNTIF(M845:$P845,M845)&gt;$R844,M843,$Q843),M843))</f>
        <v>0</v>
      </c>
      <c r="BU843" s="34">
        <f>IF(N845="",0,IF($Q845=N845,IF(COUNTIF(N845:$P845,N845)&gt;$R844,N843,$Q843),N843))</f>
        <v>0</v>
      </c>
      <c r="BV843" s="34">
        <f>IF(O845="",0,IF($Q845=O845,IF(COUNTIF(O845:$P845,O845)&gt;$R844,O843,$Q843),O843))</f>
        <v>0</v>
      </c>
      <c r="BW843" s="34">
        <f>IF(P845="",0,IF($Q845=P845,IF(COUNTIF(P845:$P845,P845)&gt;$R844,P843,$Q843),P843))</f>
        <v>0</v>
      </c>
      <c r="BX843">
        <f>IF(P843="",IF(O843="",IF(N843="",IF(M843="",IF(L843="",IF(K843="",IF(J843="",IF(I843="",H843,I843),J843),K843),L843),M843),N843),O843),P843)</f>
        <v>0</v>
      </c>
    </row>
    <row r="844" spans="1:76" ht="12.75" customHeight="1" x14ac:dyDescent="0.2">
      <c r="A844" s="348"/>
      <c r="B844" s="351"/>
      <c r="C844" s="345"/>
      <c r="D844" s="176" t="s">
        <v>42</v>
      </c>
      <c r="E844" s="252"/>
      <c r="F844" s="252"/>
      <c r="G844" s="252"/>
      <c r="H844" s="252"/>
      <c r="I844" s="252"/>
      <c r="J844" s="252"/>
      <c r="K844" s="252"/>
      <c r="L844" s="252"/>
      <c r="M844" s="175"/>
      <c r="N844" s="175"/>
      <c r="O844" s="175"/>
      <c r="P844" s="175"/>
      <c r="Q844" s="183"/>
      <c r="R844" s="35">
        <f>IF(R843&lt;15,0,IF(R843&lt;30,1,IF(R843&lt;45,2,3)))</f>
        <v>0</v>
      </c>
      <c r="S844" s="342"/>
      <c r="AY844" t="str">
        <f t="shared" ref="AY844:BJ844" si="1322">IF(AY845="","",COUNTIF($E845:$P845,AY845))</f>
        <v/>
      </c>
      <c r="AZ844" t="str">
        <f t="shared" si="1322"/>
        <v/>
      </c>
      <c r="BA844" t="str">
        <f t="shared" si="1322"/>
        <v/>
      </c>
      <c r="BB844" t="str">
        <f t="shared" si="1322"/>
        <v/>
      </c>
      <c r="BC844" t="str">
        <f t="shared" si="1322"/>
        <v/>
      </c>
      <c r="BD844" t="str">
        <f t="shared" si="1322"/>
        <v/>
      </c>
      <c r="BE844" t="str">
        <f t="shared" si="1322"/>
        <v/>
      </c>
      <c r="BF844" t="str">
        <f t="shared" si="1322"/>
        <v/>
      </c>
      <c r="BG844" t="str">
        <f t="shared" si="1322"/>
        <v/>
      </c>
      <c r="BH844" t="str">
        <f t="shared" si="1322"/>
        <v/>
      </c>
      <c r="BI844" t="str">
        <f t="shared" si="1322"/>
        <v/>
      </c>
      <c r="BJ844" t="str">
        <f t="shared" si="1322"/>
        <v/>
      </c>
      <c r="BK844" s="340"/>
      <c r="BL844" s="34">
        <f>IF($Q845=E845,IF(COUNTIF(E845:$P845,E845)&gt;$R844,E844,$Q844),E844)</f>
        <v>0</v>
      </c>
      <c r="BM844" s="34">
        <f>IF($Q845=F845,IF(COUNTIF(F845:$P845,F845)&gt;$R844,F844,$Q844),F844)</f>
        <v>0</v>
      </c>
      <c r="BN844" s="34">
        <f>IF($Q845=G845,IF(COUNTIF(G845:$P845,G845)&gt;$R844,G844,$Q844),G844)</f>
        <v>0</v>
      </c>
      <c r="BO844" s="34">
        <f>IF($Q845=H845,IF(COUNTIF(H845:$P845,H845)&gt;$R844,H844,$Q844),H844)</f>
        <v>0</v>
      </c>
      <c r="BP844" s="34">
        <f>IF($Q845=I845,IF(COUNTIF(I845:$P845,I845)&gt;$R844,I844,$Q844),I844)</f>
        <v>0</v>
      </c>
      <c r="BQ844" s="34">
        <f>IF($Q845=J845,IF(COUNTIF(J845:$P845,J845)&gt;$R844,J844,$Q844),J844)</f>
        <v>0</v>
      </c>
      <c r="BR844" s="34">
        <f>IF($Q845=K845,IF(COUNTIF(K845:$P845,K845)&gt;$R844,K844,$Q844),K844)</f>
        <v>0</v>
      </c>
      <c r="BS844" s="34">
        <f>IF($Q845=L845,IF(COUNTIF(L845:$P845,L845)&gt;$R844,L844,$Q844),L844)</f>
        <v>0</v>
      </c>
      <c r="BT844" s="34">
        <f>IF($Q845=M845,IF(COUNTIF(M845:$P845,M845)&gt;$R844,M844,$Q844),M844)</f>
        <v>0</v>
      </c>
      <c r="BU844" s="34">
        <f>IF($Q845=N845,IF(COUNTIF(N845:$P845,N845)&gt;$R844,N844,$Q844),N844)</f>
        <v>0</v>
      </c>
      <c r="BV844" s="34">
        <f>IF($Q845=O845,IF(COUNTIF(O845:$P845,O845)&gt;$R844,O844,$Q844),O844)</f>
        <v>0</v>
      </c>
      <c r="BW844" s="34">
        <f>IF($Q845=P845,IF(COUNTIF(P845:$P845,P845)&gt;$R844,P844,$Q844),P844)</f>
        <v>0</v>
      </c>
      <c r="BX844" t="str">
        <f>IF(BX843="",IF(G843="",IF(F843="",E843,F843),G843),"")</f>
        <v/>
      </c>
    </row>
    <row r="845" spans="1:76" ht="12.75" customHeight="1" x14ac:dyDescent="0.2">
      <c r="A845" s="349"/>
      <c r="B845" s="352"/>
      <c r="C845" s="346"/>
      <c r="D845" s="177" t="s">
        <v>44</v>
      </c>
      <c r="E845" s="252" t="str">
        <f t="shared" ref="E845:P845" si="1323">IF(E843&gt;0,1,"")</f>
        <v/>
      </c>
      <c r="F845" s="252" t="str">
        <f t="shared" si="1323"/>
        <v/>
      </c>
      <c r="G845" s="252" t="str">
        <f t="shared" si="1323"/>
        <v/>
      </c>
      <c r="H845" s="252" t="str">
        <f t="shared" si="1323"/>
        <v/>
      </c>
      <c r="I845" s="252" t="str">
        <f t="shared" si="1323"/>
        <v/>
      </c>
      <c r="J845" s="252" t="str">
        <f t="shared" si="1323"/>
        <v/>
      </c>
      <c r="K845" s="252" t="str">
        <f t="shared" si="1323"/>
        <v/>
      </c>
      <c r="L845" s="252" t="str">
        <f t="shared" si="1323"/>
        <v/>
      </c>
      <c r="M845" s="175" t="str">
        <f t="shared" si="1323"/>
        <v/>
      </c>
      <c r="N845" s="175" t="str">
        <f t="shared" si="1323"/>
        <v/>
      </c>
      <c r="O845" s="175" t="str">
        <f t="shared" si="1323"/>
        <v/>
      </c>
      <c r="P845" s="175" t="str">
        <f t="shared" si="1323"/>
        <v/>
      </c>
      <c r="Q845" s="184" t="str">
        <f>IF(BK843="","",BK843)</f>
        <v/>
      </c>
      <c r="R845" s="38" t="str">
        <f>IF(BK843="","",BK843)</f>
        <v/>
      </c>
      <c r="S845" s="343"/>
      <c r="AY845" t="str">
        <f>IF(E845="","",E845)</f>
        <v/>
      </c>
      <c r="AZ845" t="str">
        <f>IF(OR(E845=F845,COUNTIF($AY845:AY845,F845)&gt;0),"",F845)</f>
        <v/>
      </c>
      <c r="BA845" t="str">
        <f>IF(OR(F845=G845,COUNTIF($AY845:AZ845,G845)&gt;0),"",G845)</f>
        <v/>
      </c>
      <c r="BB845" t="str">
        <f>IF(OR(G845=H845,COUNTIF($AY845:BA845,H845)&gt;0),"",H845)</f>
        <v/>
      </c>
      <c r="BC845" t="str">
        <f>IF(OR(H845=I845,COUNTIF($AY845:BB845,I845)&gt;0),"",I845)</f>
        <v/>
      </c>
      <c r="BD845" t="str">
        <f>IF(OR(I845=J845,COUNTIF($AY845:BC845,J845)&gt;0),"",J845)</f>
        <v/>
      </c>
      <c r="BE845" t="str">
        <f>IF(OR(J845=K845,COUNTIF($AY845:BD845,K845)&gt;0),"",K845)</f>
        <v/>
      </c>
      <c r="BF845" t="str">
        <f>IF(OR(K845=L845,COUNTIF($AY845:BE845,L845)&gt;0),"",L845)</f>
        <v/>
      </c>
      <c r="BG845" t="str">
        <f>IF(OR(L845=M845,COUNTIF($AY845:BF845,M845)&gt;0),"",M845)</f>
        <v/>
      </c>
      <c r="BH845" t="str">
        <f>IF(OR(M845=N845,COUNTIF($AY845:BG845,N845)&gt;0),"",N845)</f>
        <v/>
      </c>
      <c r="BI845" t="str">
        <f>IF(OR(N845=O845,COUNTIF($AY845:BH845,O845)&gt;0),"",O845)</f>
        <v/>
      </c>
      <c r="BJ845" t="str">
        <f>IF(OR(O845=P845,COUNTIF($AY845:BI845,P845)&gt;0),"",P845)</f>
        <v/>
      </c>
      <c r="BK845" s="340"/>
      <c r="BL845" s="34" t="str">
        <f>IF($Q845=E845,IF(COUNTIF(E845:$P845,E845)&gt;$R844,E845,$Q845),E845)</f>
        <v/>
      </c>
      <c r="BM845" s="34" t="str">
        <f>IF($Q845=F845,IF(COUNTIF(F845:$P845,F845)&gt;$R844,F845,$Q845),F845)</f>
        <v/>
      </c>
      <c r="BN845" s="34" t="str">
        <f>IF($Q845=G845,IF(COUNTIF(G845:$P845,G845)&gt;$R844,G845,$Q845),G845)</f>
        <v/>
      </c>
      <c r="BO845" s="34" t="str">
        <f>IF($Q845=H845,IF(COUNTIF(H845:$P845,H845)&gt;$R844,H845,$Q845),H845)</f>
        <v/>
      </c>
      <c r="BP845" s="34" t="str">
        <f>IF($Q845=I845,IF(COUNTIF(I845:$P845,I845)&gt;$R844,I845,$Q845),I845)</f>
        <v/>
      </c>
      <c r="BQ845" s="34" t="str">
        <f>IF($Q845=J845,IF(COUNTIF(J845:$P845,J845)&gt;$R844,J845,$Q845),J845)</f>
        <v/>
      </c>
      <c r="BR845" s="34" t="str">
        <f>IF($Q845=K845,IF(COUNTIF(K845:$P845,K845)&gt;$R844,K845,$Q845),K845)</f>
        <v/>
      </c>
      <c r="BS845" s="34" t="str">
        <f>IF($Q845=L845,IF(COUNTIF(L845:$P845,L845)&gt;$R844,L845,$Q845),L845)</f>
        <v/>
      </c>
      <c r="BT845" s="34" t="str">
        <f>IF($Q845=M845,IF(COUNTIF(M845:$P845,M845)&gt;$R844,M845,$Q845),M845)</f>
        <v/>
      </c>
      <c r="BU845" s="34" t="str">
        <f>IF($Q845=N845,IF(COUNTIF(N845:$P845,N845)&gt;$R844,N845,$Q845),N845)</f>
        <v/>
      </c>
      <c r="BV845" s="34" t="str">
        <f>IF($Q845=O845,IF(COUNTIF(O845:$P845,O845)&gt;$R844,O845,$Q845),O845)</f>
        <v/>
      </c>
      <c r="BW845" s="34" t="str">
        <f>IF($Q845=P845,IF(COUNTIF(P845:$P845,P845)&gt;$R844,P845,$Q845),P845)</f>
        <v/>
      </c>
      <c r="BX845" t="str">
        <f>IF(BX843&gt;0,BX843,BX844)</f>
        <v/>
      </c>
    </row>
    <row r="846" spans="1:76" ht="12.75" customHeight="1" x14ac:dyDescent="0.2">
      <c r="A846" s="347">
        <v>282</v>
      </c>
      <c r="B846" s="350"/>
      <c r="C846" s="344"/>
      <c r="D846" s="176" t="s">
        <v>38</v>
      </c>
      <c r="E846" s="252"/>
      <c r="F846" s="252"/>
      <c r="G846" s="252"/>
      <c r="H846" s="252"/>
      <c r="I846" s="252"/>
      <c r="J846" s="252"/>
      <c r="K846" s="252"/>
      <c r="L846" s="252"/>
      <c r="M846" s="175"/>
      <c r="N846" s="175"/>
      <c r="O846" s="175"/>
      <c r="P846" s="175"/>
      <c r="Q846" s="183" t="str">
        <f>IF(BK846="","",BX848)</f>
        <v/>
      </c>
      <c r="R846" s="172"/>
      <c r="S846" s="341" t="str">
        <f>IF((COUNTBLANK(E846:Q846)+COUNTBLANK(E847:Q847)+COUNTBLANK(E848:Q848))/3=COUNTBLANK(E846:Q846),"","Bitte alle drei Zeilen ausfüllen")</f>
        <v/>
      </c>
      <c r="W846">
        <f t="shared" ref="W846:AH846" si="1324">IF(E846=4.5,E847,0)</f>
        <v>0</v>
      </c>
      <c r="X846">
        <f t="shared" si="1324"/>
        <v>0</v>
      </c>
      <c r="Y846">
        <f t="shared" si="1324"/>
        <v>0</v>
      </c>
      <c r="Z846">
        <f t="shared" si="1324"/>
        <v>0</v>
      </c>
      <c r="AA846">
        <f t="shared" si="1324"/>
        <v>0</v>
      </c>
      <c r="AB846">
        <f t="shared" si="1324"/>
        <v>0</v>
      </c>
      <c r="AC846">
        <f t="shared" si="1324"/>
        <v>0</v>
      </c>
      <c r="AD846">
        <f t="shared" si="1324"/>
        <v>0</v>
      </c>
      <c r="AE846">
        <f t="shared" si="1324"/>
        <v>0</v>
      </c>
      <c r="AF846">
        <f t="shared" si="1324"/>
        <v>0</v>
      </c>
      <c r="AG846">
        <f t="shared" si="1324"/>
        <v>0</v>
      </c>
      <c r="AH846">
        <f t="shared" si="1324"/>
        <v>0</v>
      </c>
      <c r="AJ846">
        <f t="shared" ref="AJ846:AU846" si="1325">IF(E846=4.5,1,0)</f>
        <v>0</v>
      </c>
      <c r="AK846">
        <f t="shared" si="1325"/>
        <v>0</v>
      </c>
      <c r="AL846">
        <f t="shared" si="1325"/>
        <v>0</v>
      </c>
      <c r="AM846">
        <f t="shared" si="1325"/>
        <v>0</v>
      </c>
      <c r="AN846">
        <f t="shared" si="1325"/>
        <v>0</v>
      </c>
      <c r="AO846">
        <f t="shared" si="1325"/>
        <v>0</v>
      </c>
      <c r="AP846">
        <f t="shared" si="1325"/>
        <v>0</v>
      </c>
      <c r="AQ846">
        <f t="shared" si="1325"/>
        <v>0</v>
      </c>
      <c r="AR846">
        <f t="shared" si="1325"/>
        <v>0</v>
      </c>
      <c r="AS846">
        <f t="shared" si="1325"/>
        <v>0</v>
      </c>
      <c r="AT846">
        <f t="shared" si="1325"/>
        <v>0</v>
      </c>
      <c r="AU846">
        <f t="shared" si="1325"/>
        <v>0</v>
      </c>
      <c r="BK846" s="340" t="str">
        <f>IF(ISNA(HLOOKUP(MAX($AY847:$BJ847),$AY847:$BJ848,2,FALSE)),"",IF(R847&gt;0,IF(COUNTIF($AY847:$BJ847,MAX($AY847:$BJ847))&gt;1,HLOOKUP(MAX($AY847:$BJ847),$AY847:$BJ848,2),HLOOKUP(MAX($AY847:$BJ847),$AY847:$BJ848,2,FALSE)),""))</f>
        <v/>
      </c>
      <c r="BL846" s="34">
        <f>IF(E848="",0,IF($Q848=E848,IF(COUNTIF(E848:$P848,E848)&gt;$R847,E846,$Q846),E846))</f>
        <v>0</v>
      </c>
      <c r="BM846" s="34">
        <f>IF(F848="",0,IF($Q848=F848,IF(COUNTIF(F848:$P848,F848)&gt;$R847,F846,$Q846),F846))</f>
        <v>0</v>
      </c>
      <c r="BN846" s="34">
        <f>IF(G848="",0,IF($Q848=G848,IF(COUNTIF(G848:$P848,G848)&gt;$R847,G846,$Q846),G846))</f>
        <v>0</v>
      </c>
      <c r="BO846" s="34">
        <f>IF(H848="",0,IF($Q848=H848,IF(COUNTIF(H848:$P848,H848)&gt;$R847,H846,$Q846),H846))</f>
        <v>0</v>
      </c>
      <c r="BP846" s="34">
        <f>IF(I848="",0,IF($Q848=I848,IF(COUNTIF(I848:$P848,I848)&gt;$R847,I846,$Q846),I846))</f>
        <v>0</v>
      </c>
      <c r="BQ846" s="34">
        <f>IF(J848="",0,IF($Q848=J848,IF(COUNTIF(J848:$P848,J848)&gt;$R847,J846,$Q846),J846))</f>
        <v>0</v>
      </c>
      <c r="BR846" s="34">
        <f>IF(K848="",0,IF($Q848=K848,IF(COUNTIF(K848:$P848,K848)&gt;$R847,K846,$Q846),K846))</f>
        <v>0</v>
      </c>
      <c r="BS846" s="34">
        <f>IF(L848="",0,IF($Q848=L848,IF(COUNTIF(L848:$P848,L848)&gt;$R847,L846,$Q846),L846))</f>
        <v>0</v>
      </c>
      <c r="BT846" s="34">
        <f>IF(M848="",0,IF($Q848=M848,IF(COUNTIF(M848:$P848,M848)&gt;$R847,M846,$Q846),M846))</f>
        <v>0</v>
      </c>
      <c r="BU846" s="34">
        <f>IF(N848="",0,IF($Q848=N848,IF(COUNTIF(N848:$P848,N848)&gt;$R847,N846,$Q846),N846))</f>
        <v>0</v>
      </c>
      <c r="BV846" s="34">
        <f>IF(O848="",0,IF($Q848=O848,IF(COUNTIF(O848:$P848,O848)&gt;$R847,O846,$Q846),O846))</f>
        <v>0</v>
      </c>
      <c r="BW846" s="34">
        <f>IF(P848="",0,IF($Q848=P848,IF(COUNTIF(P848:$P848,P848)&gt;$R847,P846,$Q846),P846))</f>
        <v>0</v>
      </c>
      <c r="BX846">
        <f>IF(P846="",IF(O846="",IF(N846="",IF(M846="",IF(L846="",IF(K846="",IF(J846="",IF(I846="",H846,I846),J846),K846),L846),M846),N846),O846),P846)</f>
        <v>0</v>
      </c>
    </row>
    <row r="847" spans="1:76" ht="12.75" customHeight="1" x14ac:dyDescent="0.2">
      <c r="A847" s="348"/>
      <c r="B847" s="351"/>
      <c r="C847" s="345"/>
      <c r="D847" s="176" t="s">
        <v>42</v>
      </c>
      <c r="E847" s="252"/>
      <c r="F847" s="252"/>
      <c r="G847" s="252"/>
      <c r="H847" s="252"/>
      <c r="I847" s="252"/>
      <c r="J847" s="252"/>
      <c r="K847" s="252"/>
      <c r="L847" s="252"/>
      <c r="M847" s="175"/>
      <c r="N847" s="175"/>
      <c r="O847" s="175"/>
      <c r="P847" s="175"/>
      <c r="Q847" s="183"/>
      <c r="R847" s="35">
        <f>IF(R846&lt;15,0,IF(R846&lt;30,1,IF(R846&lt;45,2,3)))</f>
        <v>0</v>
      </c>
      <c r="S847" s="342"/>
      <c r="AY847" t="str">
        <f t="shared" ref="AY847:BJ847" si="1326">IF(AY848="","",COUNTIF($E848:$P848,AY848))</f>
        <v/>
      </c>
      <c r="AZ847" t="str">
        <f t="shared" si="1326"/>
        <v/>
      </c>
      <c r="BA847" t="str">
        <f t="shared" si="1326"/>
        <v/>
      </c>
      <c r="BB847" t="str">
        <f t="shared" si="1326"/>
        <v/>
      </c>
      <c r="BC847" t="str">
        <f t="shared" si="1326"/>
        <v/>
      </c>
      <c r="BD847" t="str">
        <f t="shared" si="1326"/>
        <v/>
      </c>
      <c r="BE847" t="str">
        <f t="shared" si="1326"/>
        <v/>
      </c>
      <c r="BF847" t="str">
        <f t="shared" si="1326"/>
        <v/>
      </c>
      <c r="BG847" t="str">
        <f t="shared" si="1326"/>
        <v/>
      </c>
      <c r="BH847" t="str">
        <f t="shared" si="1326"/>
        <v/>
      </c>
      <c r="BI847" t="str">
        <f t="shared" si="1326"/>
        <v/>
      </c>
      <c r="BJ847" t="str">
        <f t="shared" si="1326"/>
        <v/>
      </c>
      <c r="BK847" s="340"/>
      <c r="BL847" s="34">
        <f>IF($Q848=E848,IF(COUNTIF(E848:$P848,E848)&gt;$R847,E847,$Q847),E847)</f>
        <v>0</v>
      </c>
      <c r="BM847" s="34">
        <f>IF($Q848=F848,IF(COUNTIF(F848:$P848,F848)&gt;$R847,F847,$Q847),F847)</f>
        <v>0</v>
      </c>
      <c r="BN847" s="34">
        <f>IF($Q848=G848,IF(COUNTIF(G848:$P848,G848)&gt;$R847,G847,$Q847),G847)</f>
        <v>0</v>
      </c>
      <c r="BO847" s="34">
        <f>IF($Q848=H848,IF(COUNTIF(H848:$P848,H848)&gt;$R847,H847,$Q847),H847)</f>
        <v>0</v>
      </c>
      <c r="BP847" s="34">
        <f>IF($Q848=I848,IF(COUNTIF(I848:$P848,I848)&gt;$R847,I847,$Q847),I847)</f>
        <v>0</v>
      </c>
      <c r="BQ847" s="34">
        <f>IF($Q848=J848,IF(COUNTIF(J848:$P848,J848)&gt;$R847,J847,$Q847),J847)</f>
        <v>0</v>
      </c>
      <c r="BR847" s="34">
        <f>IF($Q848=K848,IF(COUNTIF(K848:$P848,K848)&gt;$R847,K847,$Q847),K847)</f>
        <v>0</v>
      </c>
      <c r="BS847" s="34">
        <f>IF($Q848=L848,IF(COUNTIF(L848:$P848,L848)&gt;$R847,L847,$Q847),L847)</f>
        <v>0</v>
      </c>
      <c r="BT847" s="34">
        <f>IF($Q848=M848,IF(COUNTIF(M848:$P848,M848)&gt;$R847,M847,$Q847),M847)</f>
        <v>0</v>
      </c>
      <c r="BU847" s="34">
        <f>IF($Q848=N848,IF(COUNTIF(N848:$P848,N848)&gt;$R847,N847,$Q847),N847)</f>
        <v>0</v>
      </c>
      <c r="BV847" s="34">
        <f>IF($Q848=O848,IF(COUNTIF(O848:$P848,O848)&gt;$R847,O847,$Q847),O847)</f>
        <v>0</v>
      </c>
      <c r="BW847" s="34">
        <f>IF($Q848=P848,IF(COUNTIF(P848:$P848,P848)&gt;$R847,P847,$Q847),P847)</f>
        <v>0</v>
      </c>
      <c r="BX847" t="str">
        <f>IF(BX846="",IF(G846="",IF(F846="",E846,F846),G846),"")</f>
        <v/>
      </c>
    </row>
    <row r="848" spans="1:76" ht="12.75" customHeight="1" x14ac:dyDescent="0.2">
      <c r="A848" s="349"/>
      <c r="B848" s="352"/>
      <c r="C848" s="346"/>
      <c r="D848" s="177" t="s">
        <v>44</v>
      </c>
      <c r="E848" s="252" t="str">
        <f t="shared" ref="E848:P848" si="1327">IF(E846&gt;0,1,"")</f>
        <v/>
      </c>
      <c r="F848" s="252" t="str">
        <f t="shared" si="1327"/>
        <v/>
      </c>
      <c r="G848" s="252" t="str">
        <f t="shared" si="1327"/>
        <v/>
      </c>
      <c r="H848" s="252" t="str">
        <f t="shared" si="1327"/>
        <v/>
      </c>
      <c r="I848" s="252" t="str">
        <f t="shared" si="1327"/>
        <v/>
      </c>
      <c r="J848" s="252" t="str">
        <f t="shared" si="1327"/>
        <v/>
      </c>
      <c r="K848" s="252" t="str">
        <f t="shared" si="1327"/>
        <v/>
      </c>
      <c r="L848" s="252" t="str">
        <f t="shared" si="1327"/>
        <v/>
      </c>
      <c r="M848" s="175" t="str">
        <f t="shared" si="1327"/>
        <v/>
      </c>
      <c r="N848" s="175" t="str">
        <f t="shared" si="1327"/>
        <v/>
      </c>
      <c r="O848" s="175" t="str">
        <f t="shared" si="1327"/>
        <v/>
      </c>
      <c r="P848" s="175" t="str">
        <f t="shared" si="1327"/>
        <v/>
      </c>
      <c r="Q848" s="184" t="str">
        <f>IF(BK846="","",BK846)</f>
        <v/>
      </c>
      <c r="R848" s="38" t="str">
        <f>IF(BK846="","",BK846)</f>
        <v/>
      </c>
      <c r="S848" s="343"/>
      <c r="AY848" t="str">
        <f>IF(E848="","",E848)</f>
        <v/>
      </c>
      <c r="AZ848" t="str">
        <f>IF(OR(E848=F848,COUNTIF($AY848:AY848,F848)&gt;0),"",F848)</f>
        <v/>
      </c>
      <c r="BA848" t="str">
        <f>IF(OR(F848=G848,COUNTIF($AY848:AZ848,G848)&gt;0),"",G848)</f>
        <v/>
      </c>
      <c r="BB848" t="str">
        <f>IF(OR(G848=H848,COUNTIF($AY848:BA848,H848)&gt;0),"",H848)</f>
        <v/>
      </c>
      <c r="BC848" t="str">
        <f>IF(OR(H848=I848,COUNTIF($AY848:BB848,I848)&gt;0),"",I848)</f>
        <v/>
      </c>
      <c r="BD848" t="str">
        <f>IF(OR(I848=J848,COUNTIF($AY848:BC848,J848)&gt;0),"",J848)</f>
        <v/>
      </c>
      <c r="BE848" t="str">
        <f>IF(OR(J848=K848,COUNTIF($AY848:BD848,K848)&gt;0),"",K848)</f>
        <v/>
      </c>
      <c r="BF848" t="str">
        <f>IF(OR(K848=L848,COUNTIF($AY848:BE848,L848)&gt;0),"",L848)</f>
        <v/>
      </c>
      <c r="BG848" t="str">
        <f>IF(OR(L848=M848,COUNTIF($AY848:BF848,M848)&gt;0),"",M848)</f>
        <v/>
      </c>
      <c r="BH848" t="str">
        <f>IF(OR(M848=N848,COUNTIF($AY848:BG848,N848)&gt;0),"",N848)</f>
        <v/>
      </c>
      <c r="BI848" t="str">
        <f>IF(OR(N848=O848,COUNTIF($AY848:BH848,O848)&gt;0),"",O848)</f>
        <v/>
      </c>
      <c r="BJ848" t="str">
        <f>IF(OR(O848=P848,COUNTIF($AY848:BI848,P848)&gt;0),"",P848)</f>
        <v/>
      </c>
      <c r="BK848" s="340"/>
      <c r="BL848" s="34" t="str">
        <f>IF($Q848=E848,IF(COUNTIF(E848:$P848,E848)&gt;$R847,E848,$Q848),E848)</f>
        <v/>
      </c>
      <c r="BM848" s="34" t="str">
        <f>IF($Q848=F848,IF(COUNTIF(F848:$P848,F848)&gt;$R847,F848,$Q848),F848)</f>
        <v/>
      </c>
      <c r="BN848" s="34" t="str">
        <f>IF($Q848=G848,IF(COUNTIF(G848:$P848,G848)&gt;$R847,G848,$Q848),G848)</f>
        <v/>
      </c>
      <c r="BO848" s="34" t="str">
        <f>IF($Q848=H848,IF(COUNTIF(H848:$P848,H848)&gt;$R847,H848,$Q848),H848)</f>
        <v/>
      </c>
      <c r="BP848" s="34" t="str">
        <f>IF($Q848=I848,IF(COUNTIF(I848:$P848,I848)&gt;$R847,I848,$Q848),I848)</f>
        <v/>
      </c>
      <c r="BQ848" s="34" t="str">
        <f>IF($Q848=J848,IF(COUNTIF(J848:$P848,J848)&gt;$R847,J848,$Q848),J848)</f>
        <v/>
      </c>
      <c r="BR848" s="34" t="str">
        <f>IF($Q848=K848,IF(COUNTIF(K848:$P848,K848)&gt;$R847,K848,$Q848),K848)</f>
        <v/>
      </c>
      <c r="BS848" s="34" t="str">
        <f>IF($Q848=L848,IF(COUNTIF(L848:$P848,L848)&gt;$R847,L848,$Q848),L848)</f>
        <v/>
      </c>
      <c r="BT848" s="34" t="str">
        <f>IF($Q848=M848,IF(COUNTIF(M848:$P848,M848)&gt;$R847,M848,$Q848),M848)</f>
        <v/>
      </c>
      <c r="BU848" s="34" t="str">
        <f>IF($Q848=N848,IF(COUNTIF(N848:$P848,N848)&gt;$R847,N848,$Q848),N848)</f>
        <v/>
      </c>
      <c r="BV848" s="34" t="str">
        <f>IF($Q848=O848,IF(COUNTIF(O848:$P848,O848)&gt;$R847,O848,$Q848),O848)</f>
        <v/>
      </c>
      <c r="BW848" s="34" t="str">
        <f>IF($Q848=P848,IF(COUNTIF(P848:$P848,P848)&gt;$R847,P848,$Q848),P848)</f>
        <v/>
      </c>
      <c r="BX848" t="str">
        <f>IF(BX846&gt;0,BX846,BX847)</f>
        <v/>
      </c>
    </row>
    <row r="849" spans="1:76" ht="12.75" customHeight="1" x14ac:dyDescent="0.2">
      <c r="A849" s="347">
        <v>283</v>
      </c>
      <c r="B849" s="350"/>
      <c r="C849" s="344"/>
      <c r="D849" s="176" t="s">
        <v>38</v>
      </c>
      <c r="E849" s="252"/>
      <c r="F849" s="252"/>
      <c r="G849" s="252"/>
      <c r="H849" s="252"/>
      <c r="I849" s="252"/>
      <c r="J849" s="252"/>
      <c r="K849" s="252"/>
      <c r="L849" s="252"/>
      <c r="M849" s="175"/>
      <c r="N849" s="175"/>
      <c r="O849" s="175"/>
      <c r="P849" s="175"/>
      <c r="Q849" s="183" t="str">
        <f>IF(BK849="","",BX851)</f>
        <v/>
      </c>
      <c r="R849" s="172"/>
      <c r="S849" s="341" t="str">
        <f>IF((COUNTBLANK(E849:Q849)+COUNTBLANK(E850:Q850)+COUNTBLANK(E851:Q851))/3=COUNTBLANK(E849:Q849),"","Bitte alle drei Zeilen ausfüllen")</f>
        <v/>
      </c>
      <c r="W849">
        <f t="shared" ref="W849:AH849" si="1328">IF(E849=4.5,E850,0)</f>
        <v>0</v>
      </c>
      <c r="X849">
        <f t="shared" si="1328"/>
        <v>0</v>
      </c>
      <c r="Y849">
        <f t="shared" si="1328"/>
        <v>0</v>
      </c>
      <c r="Z849">
        <f t="shared" si="1328"/>
        <v>0</v>
      </c>
      <c r="AA849">
        <f t="shared" si="1328"/>
        <v>0</v>
      </c>
      <c r="AB849">
        <f t="shared" si="1328"/>
        <v>0</v>
      </c>
      <c r="AC849">
        <f t="shared" si="1328"/>
        <v>0</v>
      </c>
      <c r="AD849">
        <f t="shared" si="1328"/>
        <v>0</v>
      </c>
      <c r="AE849">
        <f t="shared" si="1328"/>
        <v>0</v>
      </c>
      <c r="AF849">
        <f t="shared" si="1328"/>
        <v>0</v>
      </c>
      <c r="AG849">
        <f t="shared" si="1328"/>
        <v>0</v>
      </c>
      <c r="AH849">
        <f t="shared" si="1328"/>
        <v>0</v>
      </c>
      <c r="AJ849">
        <f t="shared" ref="AJ849:AU849" si="1329">IF(E849=4.5,1,0)</f>
        <v>0</v>
      </c>
      <c r="AK849">
        <f t="shared" si="1329"/>
        <v>0</v>
      </c>
      <c r="AL849">
        <f t="shared" si="1329"/>
        <v>0</v>
      </c>
      <c r="AM849">
        <f t="shared" si="1329"/>
        <v>0</v>
      </c>
      <c r="AN849">
        <f t="shared" si="1329"/>
        <v>0</v>
      </c>
      <c r="AO849">
        <f t="shared" si="1329"/>
        <v>0</v>
      </c>
      <c r="AP849">
        <f t="shared" si="1329"/>
        <v>0</v>
      </c>
      <c r="AQ849">
        <f t="shared" si="1329"/>
        <v>0</v>
      </c>
      <c r="AR849">
        <f t="shared" si="1329"/>
        <v>0</v>
      </c>
      <c r="AS849">
        <f t="shared" si="1329"/>
        <v>0</v>
      </c>
      <c r="AT849">
        <f t="shared" si="1329"/>
        <v>0</v>
      </c>
      <c r="AU849">
        <f t="shared" si="1329"/>
        <v>0</v>
      </c>
      <c r="BK849" s="340" t="str">
        <f>IF(ISNA(HLOOKUP(MAX($AY850:$BJ850),$AY850:$BJ851,2,FALSE)),"",IF(R850&gt;0,IF(COUNTIF($AY850:$BJ850,MAX($AY850:$BJ850))&gt;1,HLOOKUP(MAX($AY850:$BJ850),$AY850:$BJ851,2),HLOOKUP(MAX($AY850:$BJ850),$AY850:$BJ851,2,FALSE)),""))</f>
        <v/>
      </c>
      <c r="BL849" s="34">
        <f>IF(E851="",0,IF($Q851=E851,IF(COUNTIF(E851:$P851,E851)&gt;$R850,E849,$Q849),E849))</f>
        <v>0</v>
      </c>
      <c r="BM849" s="34">
        <f>IF(F851="",0,IF($Q851=F851,IF(COUNTIF(F851:$P851,F851)&gt;$R850,F849,$Q849),F849))</f>
        <v>0</v>
      </c>
      <c r="BN849" s="34">
        <f>IF(G851="",0,IF($Q851=G851,IF(COUNTIF(G851:$P851,G851)&gt;$R850,G849,$Q849),G849))</f>
        <v>0</v>
      </c>
      <c r="BO849" s="34">
        <f>IF(H851="",0,IF($Q851=H851,IF(COUNTIF(H851:$P851,H851)&gt;$R850,H849,$Q849),H849))</f>
        <v>0</v>
      </c>
      <c r="BP849" s="34">
        <f>IF(I851="",0,IF($Q851=I851,IF(COUNTIF(I851:$P851,I851)&gt;$R850,I849,$Q849),I849))</f>
        <v>0</v>
      </c>
      <c r="BQ849" s="34">
        <f>IF(J851="",0,IF($Q851=J851,IF(COUNTIF(J851:$P851,J851)&gt;$R850,J849,$Q849),J849))</f>
        <v>0</v>
      </c>
      <c r="BR849" s="34">
        <f>IF(K851="",0,IF($Q851=K851,IF(COUNTIF(K851:$P851,K851)&gt;$R850,K849,$Q849),K849))</f>
        <v>0</v>
      </c>
      <c r="BS849" s="34">
        <f>IF(L851="",0,IF($Q851=L851,IF(COUNTIF(L851:$P851,L851)&gt;$R850,L849,$Q849),L849))</f>
        <v>0</v>
      </c>
      <c r="BT849" s="34">
        <f>IF(M851="",0,IF($Q851=M851,IF(COUNTIF(M851:$P851,M851)&gt;$R850,M849,$Q849),M849))</f>
        <v>0</v>
      </c>
      <c r="BU849" s="34">
        <f>IF(N851="",0,IF($Q851=N851,IF(COUNTIF(N851:$P851,N851)&gt;$R850,N849,$Q849),N849))</f>
        <v>0</v>
      </c>
      <c r="BV849" s="34">
        <f>IF(O851="",0,IF($Q851=O851,IF(COUNTIF(O851:$P851,O851)&gt;$R850,O849,$Q849),O849))</f>
        <v>0</v>
      </c>
      <c r="BW849" s="34">
        <f>IF(P851="",0,IF($Q851=P851,IF(COUNTIF(P851:$P851,P851)&gt;$R850,P849,$Q849),P849))</f>
        <v>0</v>
      </c>
      <c r="BX849">
        <f>IF(P849="",IF(O849="",IF(N849="",IF(M849="",IF(L849="",IF(K849="",IF(J849="",IF(I849="",H849,I849),J849),K849),L849),M849),N849),O849),P849)</f>
        <v>0</v>
      </c>
    </row>
    <row r="850" spans="1:76" ht="12.75" customHeight="1" x14ac:dyDescent="0.2">
      <c r="A850" s="348"/>
      <c r="B850" s="351"/>
      <c r="C850" s="345"/>
      <c r="D850" s="176" t="s">
        <v>42</v>
      </c>
      <c r="E850" s="252"/>
      <c r="F850" s="252"/>
      <c r="G850" s="252"/>
      <c r="H850" s="252"/>
      <c r="I850" s="252"/>
      <c r="J850" s="252"/>
      <c r="K850" s="252"/>
      <c r="L850" s="252"/>
      <c r="M850" s="175"/>
      <c r="N850" s="175"/>
      <c r="O850" s="175"/>
      <c r="P850" s="175"/>
      <c r="Q850" s="183"/>
      <c r="R850" s="35">
        <f>IF(R849&lt;15,0,IF(R849&lt;30,1,IF(R849&lt;45,2,3)))</f>
        <v>0</v>
      </c>
      <c r="S850" s="342"/>
      <c r="AY850" t="str">
        <f t="shared" ref="AY850:BJ850" si="1330">IF(AY851="","",COUNTIF($E851:$P851,AY851))</f>
        <v/>
      </c>
      <c r="AZ850" t="str">
        <f t="shared" si="1330"/>
        <v/>
      </c>
      <c r="BA850" t="str">
        <f t="shared" si="1330"/>
        <v/>
      </c>
      <c r="BB850" t="str">
        <f t="shared" si="1330"/>
        <v/>
      </c>
      <c r="BC850" t="str">
        <f t="shared" si="1330"/>
        <v/>
      </c>
      <c r="BD850" t="str">
        <f t="shared" si="1330"/>
        <v/>
      </c>
      <c r="BE850" t="str">
        <f t="shared" si="1330"/>
        <v/>
      </c>
      <c r="BF850" t="str">
        <f t="shared" si="1330"/>
        <v/>
      </c>
      <c r="BG850" t="str">
        <f t="shared" si="1330"/>
        <v/>
      </c>
      <c r="BH850" t="str">
        <f t="shared" si="1330"/>
        <v/>
      </c>
      <c r="BI850" t="str">
        <f t="shared" si="1330"/>
        <v/>
      </c>
      <c r="BJ850" t="str">
        <f t="shared" si="1330"/>
        <v/>
      </c>
      <c r="BK850" s="340"/>
      <c r="BL850" s="34">
        <f>IF($Q851=E851,IF(COUNTIF(E851:$P851,E851)&gt;$R850,E850,$Q850),E850)</f>
        <v>0</v>
      </c>
      <c r="BM850" s="34">
        <f>IF($Q851=F851,IF(COUNTIF(F851:$P851,F851)&gt;$R850,F850,$Q850),F850)</f>
        <v>0</v>
      </c>
      <c r="BN850" s="34">
        <f>IF($Q851=G851,IF(COUNTIF(G851:$P851,G851)&gt;$R850,G850,$Q850),G850)</f>
        <v>0</v>
      </c>
      <c r="BO850" s="34">
        <f>IF($Q851=H851,IF(COUNTIF(H851:$P851,H851)&gt;$R850,H850,$Q850),H850)</f>
        <v>0</v>
      </c>
      <c r="BP850" s="34">
        <f>IF($Q851=I851,IF(COUNTIF(I851:$P851,I851)&gt;$R850,I850,$Q850),I850)</f>
        <v>0</v>
      </c>
      <c r="BQ850" s="34">
        <f>IF($Q851=J851,IF(COUNTIF(J851:$P851,J851)&gt;$R850,J850,$Q850),J850)</f>
        <v>0</v>
      </c>
      <c r="BR850" s="34">
        <f>IF($Q851=K851,IF(COUNTIF(K851:$P851,K851)&gt;$R850,K850,$Q850),K850)</f>
        <v>0</v>
      </c>
      <c r="BS850" s="34">
        <f>IF($Q851=L851,IF(COUNTIF(L851:$P851,L851)&gt;$R850,L850,$Q850),L850)</f>
        <v>0</v>
      </c>
      <c r="BT850" s="34">
        <f>IF($Q851=M851,IF(COUNTIF(M851:$P851,M851)&gt;$R850,M850,$Q850),M850)</f>
        <v>0</v>
      </c>
      <c r="BU850" s="34">
        <f>IF($Q851=N851,IF(COUNTIF(N851:$P851,N851)&gt;$R850,N850,$Q850),N850)</f>
        <v>0</v>
      </c>
      <c r="BV850" s="34">
        <f>IF($Q851=O851,IF(COUNTIF(O851:$P851,O851)&gt;$R850,O850,$Q850),O850)</f>
        <v>0</v>
      </c>
      <c r="BW850" s="34">
        <f>IF($Q851=P851,IF(COUNTIF(P851:$P851,P851)&gt;$R850,P850,$Q850),P850)</f>
        <v>0</v>
      </c>
      <c r="BX850" t="str">
        <f>IF(BX849="",IF(G849="",IF(F849="",E849,F849),G849),"")</f>
        <v/>
      </c>
    </row>
    <row r="851" spans="1:76" ht="12.75" customHeight="1" x14ac:dyDescent="0.2">
      <c r="A851" s="349"/>
      <c r="B851" s="352"/>
      <c r="C851" s="346"/>
      <c r="D851" s="177" t="s">
        <v>44</v>
      </c>
      <c r="E851" s="252" t="str">
        <f t="shared" ref="E851:P851" si="1331">IF(E849&gt;0,1,"")</f>
        <v/>
      </c>
      <c r="F851" s="252" t="str">
        <f t="shared" si="1331"/>
        <v/>
      </c>
      <c r="G851" s="252" t="str">
        <f t="shared" si="1331"/>
        <v/>
      </c>
      <c r="H851" s="252" t="str">
        <f t="shared" si="1331"/>
        <v/>
      </c>
      <c r="I851" s="252" t="str">
        <f t="shared" si="1331"/>
        <v/>
      </c>
      <c r="J851" s="252" t="str">
        <f t="shared" si="1331"/>
        <v/>
      </c>
      <c r="K851" s="252" t="str">
        <f t="shared" si="1331"/>
        <v/>
      </c>
      <c r="L851" s="252" t="str">
        <f t="shared" si="1331"/>
        <v/>
      </c>
      <c r="M851" s="175" t="str">
        <f t="shared" si="1331"/>
        <v/>
      </c>
      <c r="N851" s="175" t="str">
        <f t="shared" si="1331"/>
        <v/>
      </c>
      <c r="O851" s="175" t="str">
        <f t="shared" si="1331"/>
        <v/>
      </c>
      <c r="P851" s="175" t="str">
        <f t="shared" si="1331"/>
        <v/>
      </c>
      <c r="Q851" s="184" t="str">
        <f>IF(BK849="","",BK849)</f>
        <v/>
      </c>
      <c r="R851" s="38" t="str">
        <f>IF(BK849="","",BK849)</f>
        <v/>
      </c>
      <c r="S851" s="343"/>
      <c r="AY851" t="str">
        <f>IF(E851="","",E851)</f>
        <v/>
      </c>
      <c r="AZ851" t="str">
        <f>IF(OR(E851=F851,COUNTIF($AY851:AY851,F851)&gt;0),"",F851)</f>
        <v/>
      </c>
      <c r="BA851" t="str">
        <f>IF(OR(F851=G851,COUNTIF($AY851:AZ851,G851)&gt;0),"",G851)</f>
        <v/>
      </c>
      <c r="BB851" t="str">
        <f>IF(OR(G851=H851,COUNTIF($AY851:BA851,H851)&gt;0),"",H851)</f>
        <v/>
      </c>
      <c r="BC851" t="str">
        <f>IF(OR(H851=I851,COUNTIF($AY851:BB851,I851)&gt;0),"",I851)</f>
        <v/>
      </c>
      <c r="BD851" t="str">
        <f>IF(OR(I851=J851,COUNTIF($AY851:BC851,J851)&gt;0),"",J851)</f>
        <v/>
      </c>
      <c r="BE851" t="str">
        <f>IF(OR(J851=K851,COUNTIF($AY851:BD851,K851)&gt;0),"",K851)</f>
        <v/>
      </c>
      <c r="BF851" t="str">
        <f>IF(OR(K851=L851,COUNTIF($AY851:BE851,L851)&gt;0),"",L851)</f>
        <v/>
      </c>
      <c r="BG851" t="str">
        <f>IF(OR(L851=M851,COUNTIF($AY851:BF851,M851)&gt;0),"",M851)</f>
        <v/>
      </c>
      <c r="BH851" t="str">
        <f>IF(OR(M851=N851,COUNTIF($AY851:BG851,N851)&gt;0),"",N851)</f>
        <v/>
      </c>
      <c r="BI851" t="str">
        <f>IF(OR(N851=O851,COUNTIF($AY851:BH851,O851)&gt;0),"",O851)</f>
        <v/>
      </c>
      <c r="BJ851" t="str">
        <f>IF(OR(O851=P851,COUNTIF($AY851:BI851,P851)&gt;0),"",P851)</f>
        <v/>
      </c>
      <c r="BK851" s="340"/>
      <c r="BL851" s="34" t="str">
        <f>IF($Q851=E851,IF(COUNTIF(E851:$P851,E851)&gt;$R850,E851,$Q851),E851)</f>
        <v/>
      </c>
      <c r="BM851" s="34" t="str">
        <f>IF($Q851=F851,IF(COUNTIF(F851:$P851,F851)&gt;$R850,F851,$Q851),F851)</f>
        <v/>
      </c>
      <c r="BN851" s="34" t="str">
        <f>IF($Q851=G851,IF(COUNTIF(G851:$P851,G851)&gt;$R850,G851,$Q851),G851)</f>
        <v/>
      </c>
      <c r="BO851" s="34" t="str">
        <f>IF($Q851=H851,IF(COUNTIF(H851:$P851,H851)&gt;$R850,H851,$Q851),H851)</f>
        <v/>
      </c>
      <c r="BP851" s="34" t="str">
        <f>IF($Q851=I851,IF(COUNTIF(I851:$P851,I851)&gt;$R850,I851,$Q851),I851)</f>
        <v/>
      </c>
      <c r="BQ851" s="34" t="str">
        <f>IF($Q851=J851,IF(COUNTIF(J851:$P851,J851)&gt;$R850,J851,$Q851),J851)</f>
        <v/>
      </c>
      <c r="BR851" s="34" t="str">
        <f>IF($Q851=K851,IF(COUNTIF(K851:$P851,K851)&gt;$R850,K851,$Q851),K851)</f>
        <v/>
      </c>
      <c r="BS851" s="34" t="str">
        <f>IF($Q851=L851,IF(COUNTIF(L851:$P851,L851)&gt;$R850,L851,$Q851),L851)</f>
        <v/>
      </c>
      <c r="BT851" s="34" t="str">
        <f>IF($Q851=M851,IF(COUNTIF(M851:$P851,M851)&gt;$R850,M851,$Q851),M851)</f>
        <v/>
      </c>
      <c r="BU851" s="34" t="str">
        <f>IF($Q851=N851,IF(COUNTIF(N851:$P851,N851)&gt;$R850,N851,$Q851),N851)</f>
        <v/>
      </c>
      <c r="BV851" s="34" t="str">
        <f>IF($Q851=O851,IF(COUNTIF(O851:$P851,O851)&gt;$R850,O851,$Q851),O851)</f>
        <v/>
      </c>
      <c r="BW851" s="34" t="str">
        <f>IF($Q851=P851,IF(COUNTIF(P851:$P851,P851)&gt;$R850,P851,$Q851),P851)</f>
        <v/>
      </c>
      <c r="BX851" t="str">
        <f>IF(BX849&gt;0,BX849,BX850)</f>
        <v/>
      </c>
    </row>
    <row r="852" spans="1:76" ht="12.75" customHeight="1" x14ac:dyDescent="0.2">
      <c r="A852" s="347">
        <v>284</v>
      </c>
      <c r="B852" s="350"/>
      <c r="C852" s="344"/>
      <c r="D852" s="176" t="s">
        <v>38</v>
      </c>
      <c r="E852" s="252"/>
      <c r="F852" s="252"/>
      <c r="G852" s="252"/>
      <c r="H852" s="252"/>
      <c r="I852" s="252"/>
      <c r="J852" s="252"/>
      <c r="K852" s="252"/>
      <c r="L852" s="252"/>
      <c r="M852" s="175"/>
      <c r="N852" s="175"/>
      <c r="O852" s="175"/>
      <c r="P852" s="175"/>
      <c r="Q852" s="183" t="str">
        <f>IF(BK852="","",BX854)</f>
        <v/>
      </c>
      <c r="R852" s="172"/>
      <c r="S852" s="341" t="str">
        <f>IF((COUNTBLANK(E852:Q852)+COUNTBLANK(E853:Q853)+COUNTBLANK(E854:Q854))/3=COUNTBLANK(E852:Q852),"","Bitte alle drei Zeilen ausfüllen")</f>
        <v/>
      </c>
      <c r="W852">
        <f t="shared" ref="W852:AH852" si="1332">IF(E852=4.5,E853,0)</f>
        <v>0</v>
      </c>
      <c r="X852">
        <f t="shared" si="1332"/>
        <v>0</v>
      </c>
      <c r="Y852">
        <f t="shared" si="1332"/>
        <v>0</v>
      </c>
      <c r="Z852">
        <f t="shared" si="1332"/>
        <v>0</v>
      </c>
      <c r="AA852">
        <f t="shared" si="1332"/>
        <v>0</v>
      </c>
      <c r="AB852">
        <f t="shared" si="1332"/>
        <v>0</v>
      </c>
      <c r="AC852">
        <f t="shared" si="1332"/>
        <v>0</v>
      </c>
      <c r="AD852">
        <f t="shared" si="1332"/>
        <v>0</v>
      </c>
      <c r="AE852">
        <f t="shared" si="1332"/>
        <v>0</v>
      </c>
      <c r="AF852">
        <f t="shared" si="1332"/>
        <v>0</v>
      </c>
      <c r="AG852">
        <f t="shared" si="1332"/>
        <v>0</v>
      </c>
      <c r="AH852">
        <f t="shared" si="1332"/>
        <v>0</v>
      </c>
      <c r="AJ852">
        <f t="shared" ref="AJ852:AU852" si="1333">IF(E852=4.5,1,0)</f>
        <v>0</v>
      </c>
      <c r="AK852">
        <f t="shared" si="1333"/>
        <v>0</v>
      </c>
      <c r="AL852">
        <f t="shared" si="1333"/>
        <v>0</v>
      </c>
      <c r="AM852">
        <f t="shared" si="1333"/>
        <v>0</v>
      </c>
      <c r="AN852">
        <f t="shared" si="1333"/>
        <v>0</v>
      </c>
      <c r="AO852">
        <f t="shared" si="1333"/>
        <v>0</v>
      </c>
      <c r="AP852">
        <f t="shared" si="1333"/>
        <v>0</v>
      </c>
      <c r="AQ852">
        <f t="shared" si="1333"/>
        <v>0</v>
      </c>
      <c r="AR852">
        <f t="shared" si="1333"/>
        <v>0</v>
      </c>
      <c r="AS852">
        <f t="shared" si="1333"/>
        <v>0</v>
      </c>
      <c r="AT852">
        <f t="shared" si="1333"/>
        <v>0</v>
      </c>
      <c r="AU852">
        <f t="shared" si="1333"/>
        <v>0</v>
      </c>
      <c r="BK852" s="340" t="str">
        <f>IF(ISNA(HLOOKUP(MAX($AY853:$BJ853),$AY853:$BJ854,2,FALSE)),"",IF(R853&gt;0,IF(COUNTIF($AY853:$BJ853,MAX($AY853:$BJ853))&gt;1,HLOOKUP(MAX($AY853:$BJ853),$AY853:$BJ854,2),HLOOKUP(MAX($AY853:$BJ853),$AY853:$BJ854,2,FALSE)),""))</f>
        <v/>
      </c>
      <c r="BL852" s="34">
        <f>IF(E854="",0,IF($Q854=E854,IF(COUNTIF(E854:$P854,E854)&gt;$R853,E852,$Q852),E852))</f>
        <v>0</v>
      </c>
      <c r="BM852" s="34">
        <f>IF(F854="",0,IF($Q854=F854,IF(COUNTIF(F854:$P854,F854)&gt;$R853,F852,$Q852),F852))</f>
        <v>0</v>
      </c>
      <c r="BN852" s="34">
        <f>IF(G854="",0,IF($Q854=G854,IF(COUNTIF(G854:$P854,G854)&gt;$R853,G852,$Q852),G852))</f>
        <v>0</v>
      </c>
      <c r="BO852" s="34">
        <f>IF(H854="",0,IF($Q854=H854,IF(COUNTIF(H854:$P854,H854)&gt;$R853,H852,$Q852),H852))</f>
        <v>0</v>
      </c>
      <c r="BP852" s="34">
        <f>IF(I854="",0,IF($Q854=I854,IF(COUNTIF(I854:$P854,I854)&gt;$R853,I852,$Q852),I852))</f>
        <v>0</v>
      </c>
      <c r="BQ852" s="34">
        <f>IF(J854="",0,IF($Q854=J854,IF(COUNTIF(J854:$P854,J854)&gt;$R853,J852,$Q852),J852))</f>
        <v>0</v>
      </c>
      <c r="BR852" s="34">
        <f>IF(K854="",0,IF($Q854=K854,IF(COUNTIF(K854:$P854,K854)&gt;$R853,K852,$Q852),K852))</f>
        <v>0</v>
      </c>
      <c r="BS852" s="34">
        <f>IF(L854="",0,IF($Q854=L854,IF(COUNTIF(L854:$P854,L854)&gt;$R853,L852,$Q852),L852))</f>
        <v>0</v>
      </c>
      <c r="BT852" s="34">
        <f>IF(M854="",0,IF($Q854=M854,IF(COUNTIF(M854:$P854,M854)&gt;$R853,M852,$Q852),M852))</f>
        <v>0</v>
      </c>
      <c r="BU852" s="34">
        <f>IF(N854="",0,IF($Q854=N854,IF(COUNTIF(N854:$P854,N854)&gt;$R853,N852,$Q852),N852))</f>
        <v>0</v>
      </c>
      <c r="BV852" s="34">
        <f>IF(O854="",0,IF($Q854=O854,IF(COUNTIF(O854:$P854,O854)&gt;$R853,O852,$Q852),O852))</f>
        <v>0</v>
      </c>
      <c r="BW852" s="34">
        <f>IF(P854="",0,IF($Q854=P854,IF(COUNTIF(P854:$P854,P854)&gt;$R853,P852,$Q852),P852))</f>
        <v>0</v>
      </c>
      <c r="BX852">
        <f>IF(P852="",IF(O852="",IF(N852="",IF(M852="",IF(L852="",IF(K852="",IF(J852="",IF(I852="",H852,I852),J852),K852),L852),M852),N852),O852),P852)</f>
        <v>0</v>
      </c>
    </row>
    <row r="853" spans="1:76" ht="12.75" customHeight="1" x14ac:dyDescent="0.2">
      <c r="A853" s="348"/>
      <c r="B853" s="351"/>
      <c r="C853" s="345"/>
      <c r="D853" s="176" t="s">
        <v>42</v>
      </c>
      <c r="E853" s="252"/>
      <c r="F853" s="252"/>
      <c r="G853" s="252"/>
      <c r="H853" s="252"/>
      <c r="I853" s="252"/>
      <c r="J853" s="252"/>
      <c r="K853" s="252"/>
      <c r="L853" s="252"/>
      <c r="M853" s="175"/>
      <c r="N853" s="175"/>
      <c r="O853" s="175"/>
      <c r="P853" s="175"/>
      <c r="Q853" s="183"/>
      <c r="R853" s="35">
        <f>IF(R852&lt;15,0,IF(R852&lt;30,1,IF(R852&lt;45,2,3)))</f>
        <v>0</v>
      </c>
      <c r="S853" s="342"/>
      <c r="AY853" t="str">
        <f t="shared" ref="AY853:BJ853" si="1334">IF(AY854="","",COUNTIF($E854:$P854,AY854))</f>
        <v/>
      </c>
      <c r="AZ853" t="str">
        <f t="shared" si="1334"/>
        <v/>
      </c>
      <c r="BA853" t="str">
        <f t="shared" si="1334"/>
        <v/>
      </c>
      <c r="BB853" t="str">
        <f t="shared" si="1334"/>
        <v/>
      </c>
      <c r="BC853" t="str">
        <f t="shared" si="1334"/>
        <v/>
      </c>
      <c r="BD853" t="str">
        <f t="shared" si="1334"/>
        <v/>
      </c>
      <c r="BE853" t="str">
        <f t="shared" si="1334"/>
        <v/>
      </c>
      <c r="BF853" t="str">
        <f t="shared" si="1334"/>
        <v/>
      </c>
      <c r="BG853" t="str">
        <f t="shared" si="1334"/>
        <v/>
      </c>
      <c r="BH853" t="str">
        <f t="shared" si="1334"/>
        <v/>
      </c>
      <c r="BI853" t="str">
        <f t="shared" si="1334"/>
        <v/>
      </c>
      <c r="BJ853" t="str">
        <f t="shared" si="1334"/>
        <v/>
      </c>
      <c r="BK853" s="340"/>
      <c r="BL853" s="34">
        <f>IF($Q854=E854,IF(COUNTIF(E854:$P854,E854)&gt;$R853,E853,$Q853),E853)</f>
        <v>0</v>
      </c>
      <c r="BM853" s="34">
        <f>IF($Q854=F854,IF(COUNTIF(F854:$P854,F854)&gt;$R853,F853,$Q853),F853)</f>
        <v>0</v>
      </c>
      <c r="BN853" s="34">
        <f>IF($Q854=G854,IF(COUNTIF(G854:$P854,G854)&gt;$R853,G853,$Q853),G853)</f>
        <v>0</v>
      </c>
      <c r="BO853" s="34">
        <f>IF($Q854=H854,IF(COUNTIF(H854:$P854,H854)&gt;$R853,H853,$Q853),H853)</f>
        <v>0</v>
      </c>
      <c r="BP853" s="34">
        <f>IF($Q854=I854,IF(COUNTIF(I854:$P854,I854)&gt;$R853,I853,$Q853),I853)</f>
        <v>0</v>
      </c>
      <c r="BQ853" s="34">
        <f>IF($Q854=J854,IF(COUNTIF(J854:$P854,J854)&gt;$R853,J853,$Q853),J853)</f>
        <v>0</v>
      </c>
      <c r="BR853" s="34">
        <f>IF($Q854=K854,IF(COUNTIF(K854:$P854,K854)&gt;$R853,K853,$Q853),K853)</f>
        <v>0</v>
      </c>
      <c r="BS853" s="34">
        <f>IF($Q854=L854,IF(COUNTIF(L854:$P854,L854)&gt;$R853,L853,$Q853),L853)</f>
        <v>0</v>
      </c>
      <c r="BT853" s="34">
        <f>IF($Q854=M854,IF(COUNTIF(M854:$P854,M854)&gt;$R853,M853,$Q853),M853)</f>
        <v>0</v>
      </c>
      <c r="BU853" s="34">
        <f>IF($Q854=N854,IF(COUNTIF(N854:$P854,N854)&gt;$R853,N853,$Q853),N853)</f>
        <v>0</v>
      </c>
      <c r="BV853" s="34">
        <f>IF($Q854=O854,IF(COUNTIF(O854:$P854,O854)&gt;$R853,O853,$Q853),O853)</f>
        <v>0</v>
      </c>
      <c r="BW853" s="34">
        <f>IF($Q854=P854,IF(COUNTIF(P854:$P854,P854)&gt;$R853,P853,$Q853),P853)</f>
        <v>0</v>
      </c>
      <c r="BX853" t="str">
        <f>IF(BX852="",IF(G852="",IF(F852="",E852,F852),G852),"")</f>
        <v/>
      </c>
    </row>
    <row r="854" spans="1:76" ht="12.75" customHeight="1" x14ac:dyDescent="0.2">
      <c r="A854" s="349"/>
      <c r="B854" s="352"/>
      <c r="C854" s="346"/>
      <c r="D854" s="177" t="s">
        <v>44</v>
      </c>
      <c r="E854" s="252" t="str">
        <f t="shared" ref="E854:P854" si="1335">IF(E852&gt;0,1,"")</f>
        <v/>
      </c>
      <c r="F854" s="252" t="str">
        <f t="shared" si="1335"/>
        <v/>
      </c>
      <c r="G854" s="252" t="str">
        <f t="shared" si="1335"/>
        <v/>
      </c>
      <c r="H854" s="252" t="str">
        <f t="shared" si="1335"/>
        <v/>
      </c>
      <c r="I854" s="252" t="str">
        <f t="shared" si="1335"/>
        <v/>
      </c>
      <c r="J854" s="252" t="str">
        <f t="shared" si="1335"/>
        <v/>
      </c>
      <c r="K854" s="252" t="str">
        <f t="shared" si="1335"/>
        <v/>
      </c>
      <c r="L854" s="252" t="str">
        <f t="shared" si="1335"/>
        <v/>
      </c>
      <c r="M854" s="175" t="str">
        <f t="shared" si="1335"/>
        <v/>
      </c>
      <c r="N854" s="175" t="str">
        <f t="shared" si="1335"/>
        <v/>
      </c>
      <c r="O854" s="175" t="str">
        <f t="shared" si="1335"/>
        <v/>
      </c>
      <c r="P854" s="175" t="str">
        <f t="shared" si="1335"/>
        <v/>
      </c>
      <c r="Q854" s="184" t="str">
        <f>IF(BK852="","",BK852)</f>
        <v/>
      </c>
      <c r="R854" s="38" t="str">
        <f>IF(BK852="","",BK852)</f>
        <v/>
      </c>
      <c r="S854" s="343"/>
      <c r="AY854" t="str">
        <f>IF(E854="","",E854)</f>
        <v/>
      </c>
      <c r="AZ854" t="str">
        <f>IF(OR(E854=F854,COUNTIF($AY854:AY854,F854)&gt;0),"",F854)</f>
        <v/>
      </c>
      <c r="BA854" t="str">
        <f>IF(OR(F854=G854,COUNTIF($AY854:AZ854,G854)&gt;0),"",G854)</f>
        <v/>
      </c>
      <c r="BB854" t="str">
        <f>IF(OR(G854=H854,COUNTIF($AY854:BA854,H854)&gt;0),"",H854)</f>
        <v/>
      </c>
      <c r="BC854" t="str">
        <f>IF(OR(H854=I854,COUNTIF($AY854:BB854,I854)&gt;0),"",I854)</f>
        <v/>
      </c>
      <c r="BD854" t="str">
        <f>IF(OR(I854=J854,COUNTIF($AY854:BC854,J854)&gt;0),"",J854)</f>
        <v/>
      </c>
      <c r="BE854" t="str">
        <f>IF(OR(J854=K854,COUNTIF($AY854:BD854,K854)&gt;0),"",K854)</f>
        <v/>
      </c>
      <c r="BF854" t="str">
        <f>IF(OR(K854=L854,COUNTIF($AY854:BE854,L854)&gt;0),"",L854)</f>
        <v/>
      </c>
      <c r="BG854" t="str">
        <f>IF(OR(L854=M854,COUNTIF($AY854:BF854,M854)&gt;0),"",M854)</f>
        <v/>
      </c>
      <c r="BH854" t="str">
        <f>IF(OR(M854=N854,COUNTIF($AY854:BG854,N854)&gt;0),"",N854)</f>
        <v/>
      </c>
      <c r="BI854" t="str">
        <f>IF(OR(N854=O854,COUNTIF($AY854:BH854,O854)&gt;0),"",O854)</f>
        <v/>
      </c>
      <c r="BJ854" t="str">
        <f>IF(OR(O854=P854,COUNTIF($AY854:BI854,P854)&gt;0),"",P854)</f>
        <v/>
      </c>
      <c r="BK854" s="340"/>
      <c r="BL854" s="34" t="str">
        <f>IF($Q854=E854,IF(COUNTIF(E854:$P854,E854)&gt;$R853,E854,$Q854),E854)</f>
        <v/>
      </c>
      <c r="BM854" s="34" t="str">
        <f>IF($Q854=F854,IF(COUNTIF(F854:$P854,F854)&gt;$R853,F854,$Q854),F854)</f>
        <v/>
      </c>
      <c r="BN854" s="34" t="str">
        <f>IF($Q854=G854,IF(COUNTIF(G854:$P854,G854)&gt;$R853,G854,$Q854),G854)</f>
        <v/>
      </c>
      <c r="BO854" s="34" t="str">
        <f>IF($Q854=H854,IF(COUNTIF(H854:$P854,H854)&gt;$R853,H854,$Q854),H854)</f>
        <v/>
      </c>
      <c r="BP854" s="34" t="str">
        <f>IF($Q854=I854,IF(COUNTIF(I854:$P854,I854)&gt;$R853,I854,$Q854),I854)</f>
        <v/>
      </c>
      <c r="BQ854" s="34" t="str">
        <f>IF($Q854=J854,IF(COUNTIF(J854:$P854,J854)&gt;$R853,J854,$Q854),J854)</f>
        <v/>
      </c>
      <c r="BR854" s="34" t="str">
        <f>IF($Q854=K854,IF(COUNTIF(K854:$P854,K854)&gt;$R853,K854,$Q854),K854)</f>
        <v/>
      </c>
      <c r="BS854" s="34" t="str">
        <f>IF($Q854=L854,IF(COUNTIF(L854:$P854,L854)&gt;$R853,L854,$Q854),L854)</f>
        <v/>
      </c>
      <c r="BT854" s="34" t="str">
        <f>IF($Q854=M854,IF(COUNTIF(M854:$P854,M854)&gt;$R853,M854,$Q854),M854)</f>
        <v/>
      </c>
      <c r="BU854" s="34" t="str">
        <f>IF($Q854=N854,IF(COUNTIF(N854:$P854,N854)&gt;$R853,N854,$Q854),N854)</f>
        <v/>
      </c>
      <c r="BV854" s="34" t="str">
        <f>IF($Q854=O854,IF(COUNTIF(O854:$P854,O854)&gt;$R853,O854,$Q854),O854)</f>
        <v/>
      </c>
      <c r="BW854" s="34" t="str">
        <f>IF($Q854=P854,IF(COUNTIF(P854:$P854,P854)&gt;$R853,P854,$Q854),P854)</f>
        <v/>
      </c>
      <c r="BX854" t="str">
        <f>IF(BX852&gt;0,BX852,BX853)</f>
        <v/>
      </c>
    </row>
    <row r="855" spans="1:76" ht="12.75" customHeight="1" x14ac:dyDescent="0.2">
      <c r="A855" s="347">
        <v>285</v>
      </c>
      <c r="B855" s="350"/>
      <c r="C855" s="344"/>
      <c r="D855" s="176" t="s">
        <v>38</v>
      </c>
      <c r="E855" s="252"/>
      <c r="F855" s="252"/>
      <c r="G855" s="252"/>
      <c r="H855" s="252"/>
      <c r="I855" s="252"/>
      <c r="J855" s="252"/>
      <c r="K855" s="252"/>
      <c r="L855" s="252"/>
      <c r="M855" s="175"/>
      <c r="N855" s="175"/>
      <c r="O855" s="175"/>
      <c r="P855" s="175"/>
      <c r="Q855" s="183" t="str">
        <f>IF(BK855="","",BX857)</f>
        <v/>
      </c>
      <c r="R855" s="172"/>
      <c r="S855" s="341" t="str">
        <f>IF((COUNTBLANK(E855:Q855)+COUNTBLANK(E856:Q856)+COUNTBLANK(E857:Q857))/3=COUNTBLANK(E855:Q855),"","Bitte alle drei Zeilen ausfüllen")</f>
        <v/>
      </c>
      <c r="W855">
        <f t="shared" ref="W855:AH855" si="1336">IF(E855=4.5,E856,0)</f>
        <v>0</v>
      </c>
      <c r="X855">
        <f t="shared" si="1336"/>
        <v>0</v>
      </c>
      <c r="Y855">
        <f t="shared" si="1336"/>
        <v>0</v>
      </c>
      <c r="Z855">
        <f t="shared" si="1336"/>
        <v>0</v>
      </c>
      <c r="AA855">
        <f t="shared" si="1336"/>
        <v>0</v>
      </c>
      <c r="AB855">
        <f t="shared" si="1336"/>
        <v>0</v>
      </c>
      <c r="AC855">
        <f t="shared" si="1336"/>
        <v>0</v>
      </c>
      <c r="AD855">
        <f t="shared" si="1336"/>
        <v>0</v>
      </c>
      <c r="AE855">
        <f t="shared" si="1336"/>
        <v>0</v>
      </c>
      <c r="AF855">
        <f t="shared" si="1336"/>
        <v>0</v>
      </c>
      <c r="AG855">
        <f t="shared" si="1336"/>
        <v>0</v>
      </c>
      <c r="AH855">
        <f t="shared" si="1336"/>
        <v>0</v>
      </c>
      <c r="AJ855">
        <f t="shared" ref="AJ855:AU855" si="1337">IF(E855=4.5,1,0)</f>
        <v>0</v>
      </c>
      <c r="AK855">
        <f t="shared" si="1337"/>
        <v>0</v>
      </c>
      <c r="AL855">
        <f t="shared" si="1337"/>
        <v>0</v>
      </c>
      <c r="AM855">
        <f t="shared" si="1337"/>
        <v>0</v>
      </c>
      <c r="AN855">
        <f t="shared" si="1337"/>
        <v>0</v>
      </c>
      <c r="AO855">
        <f t="shared" si="1337"/>
        <v>0</v>
      </c>
      <c r="AP855">
        <f t="shared" si="1337"/>
        <v>0</v>
      </c>
      <c r="AQ855">
        <f t="shared" si="1337"/>
        <v>0</v>
      </c>
      <c r="AR855">
        <f t="shared" si="1337"/>
        <v>0</v>
      </c>
      <c r="AS855">
        <f t="shared" si="1337"/>
        <v>0</v>
      </c>
      <c r="AT855">
        <f t="shared" si="1337"/>
        <v>0</v>
      </c>
      <c r="AU855">
        <f t="shared" si="1337"/>
        <v>0</v>
      </c>
      <c r="BK855" s="340" t="str">
        <f>IF(ISNA(HLOOKUP(MAX($AY856:$BJ856),$AY856:$BJ857,2,FALSE)),"",IF(R856&gt;0,IF(COUNTIF($AY856:$BJ856,MAX($AY856:$BJ856))&gt;1,HLOOKUP(MAX($AY856:$BJ856),$AY856:$BJ857,2),HLOOKUP(MAX($AY856:$BJ856),$AY856:$BJ857,2,FALSE)),""))</f>
        <v/>
      </c>
      <c r="BL855" s="34">
        <f>IF(E857="",0,IF($Q857=E857,IF(COUNTIF(E857:$P857,E857)&gt;$R856,E855,$Q855),E855))</f>
        <v>0</v>
      </c>
      <c r="BM855" s="34">
        <f>IF(F857="",0,IF($Q857=F857,IF(COUNTIF(F857:$P857,F857)&gt;$R856,F855,$Q855),F855))</f>
        <v>0</v>
      </c>
      <c r="BN855" s="34">
        <f>IF(G857="",0,IF($Q857=G857,IF(COUNTIF(G857:$P857,G857)&gt;$R856,G855,$Q855),G855))</f>
        <v>0</v>
      </c>
      <c r="BO855" s="34">
        <f>IF(H857="",0,IF($Q857=H857,IF(COUNTIF(H857:$P857,H857)&gt;$R856,H855,$Q855),H855))</f>
        <v>0</v>
      </c>
      <c r="BP855" s="34">
        <f>IF(I857="",0,IF($Q857=I857,IF(COUNTIF(I857:$P857,I857)&gt;$R856,I855,$Q855),I855))</f>
        <v>0</v>
      </c>
      <c r="BQ855" s="34">
        <f>IF(J857="",0,IF($Q857=J857,IF(COUNTIF(J857:$P857,J857)&gt;$R856,J855,$Q855),J855))</f>
        <v>0</v>
      </c>
      <c r="BR855" s="34">
        <f>IF(K857="",0,IF($Q857=K857,IF(COUNTIF(K857:$P857,K857)&gt;$R856,K855,$Q855),K855))</f>
        <v>0</v>
      </c>
      <c r="BS855" s="34">
        <f>IF(L857="",0,IF($Q857=L857,IF(COUNTIF(L857:$P857,L857)&gt;$R856,L855,$Q855),L855))</f>
        <v>0</v>
      </c>
      <c r="BT855" s="34">
        <f>IF(M857="",0,IF($Q857=M857,IF(COUNTIF(M857:$P857,M857)&gt;$R856,M855,$Q855),M855))</f>
        <v>0</v>
      </c>
      <c r="BU855" s="34">
        <f>IF(N857="",0,IF($Q857=N857,IF(COUNTIF(N857:$P857,N857)&gt;$R856,N855,$Q855),N855))</f>
        <v>0</v>
      </c>
      <c r="BV855" s="34">
        <f>IF(O857="",0,IF($Q857=O857,IF(COUNTIF(O857:$P857,O857)&gt;$R856,O855,$Q855),O855))</f>
        <v>0</v>
      </c>
      <c r="BW855" s="34">
        <f>IF(P857="",0,IF($Q857=P857,IF(COUNTIF(P857:$P857,P857)&gt;$R856,P855,$Q855),P855))</f>
        <v>0</v>
      </c>
      <c r="BX855">
        <f>IF(P855="",IF(O855="",IF(N855="",IF(M855="",IF(L855="",IF(K855="",IF(J855="",IF(I855="",H855,I855),J855),K855),L855),M855),N855),O855),P855)</f>
        <v>0</v>
      </c>
    </row>
    <row r="856" spans="1:76" ht="12.75" customHeight="1" x14ac:dyDescent="0.2">
      <c r="A856" s="348"/>
      <c r="B856" s="351"/>
      <c r="C856" s="345"/>
      <c r="D856" s="176" t="s">
        <v>42</v>
      </c>
      <c r="E856" s="252"/>
      <c r="F856" s="252"/>
      <c r="G856" s="252"/>
      <c r="H856" s="252"/>
      <c r="I856" s="252"/>
      <c r="J856" s="252"/>
      <c r="K856" s="252"/>
      <c r="L856" s="252"/>
      <c r="M856" s="175"/>
      <c r="N856" s="175"/>
      <c r="O856" s="175"/>
      <c r="P856" s="175"/>
      <c r="Q856" s="183"/>
      <c r="R856" s="35">
        <f>IF(R855&lt;15,0,IF(R855&lt;30,1,IF(R855&lt;45,2,3)))</f>
        <v>0</v>
      </c>
      <c r="S856" s="342"/>
      <c r="AY856" t="str">
        <f t="shared" ref="AY856:BJ856" si="1338">IF(AY857="","",COUNTIF($E857:$P857,AY857))</f>
        <v/>
      </c>
      <c r="AZ856" t="str">
        <f t="shared" si="1338"/>
        <v/>
      </c>
      <c r="BA856" t="str">
        <f t="shared" si="1338"/>
        <v/>
      </c>
      <c r="BB856" t="str">
        <f t="shared" si="1338"/>
        <v/>
      </c>
      <c r="BC856" t="str">
        <f t="shared" si="1338"/>
        <v/>
      </c>
      <c r="BD856" t="str">
        <f t="shared" si="1338"/>
        <v/>
      </c>
      <c r="BE856" t="str">
        <f t="shared" si="1338"/>
        <v/>
      </c>
      <c r="BF856" t="str">
        <f t="shared" si="1338"/>
        <v/>
      </c>
      <c r="BG856" t="str">
        <f t="shared" si="1338"/>
        <v/>
      </c>
      <c r="BH856" t="str">
        <f t="shared" si="1338"/>
        <v/>
      </c>
      <c r="BI856" t="str">
        <f t="shared" si="1338"/>
        <v/>
      </c>
      <c r="BJ856" t="str">
        <f t="shared" si="1338"/>
        <v/>
      </c>
      <c r="BK856" s="340"/>
      <c r="BL856" s="34">
        <f>IF($Q857=E857,IF(COUNTIF(E857:$P857,E857)&gt;$R856,E856,$Q856),E856)</f>
        <v>0</v>
      </c>
      <c r="BM856" s="34">
        <f>IF($Q857=F857,IF(COUNTIF(F857:$P857,F857)&gt;$R856,F856,$Q856),F856)</f>
        <v>0</v>
      </c>
      <c r="BN856" s="34">
        <f>IF($Q857=G857,IF(COUNTIF(G857:$P857,G857)&gt;$R856,G856,$Q856),G856)</f>
        <v>0</v>
      </c>
      <c r="BO856" s="34">
        <f>IF($Q857=H857,IF(COUNTIF(H857:$P857,H857)&gt;$R856,H856,$Q856),H856)</f>
        <v>0</v>
      </c>
      <c r="BP856" s="34">
        <f>IF($Q857=I857,IF(COUNTIF(I857:$P857,I857)&gt;$R856,I856,$Q856),I856)</f>
        <v>0</v>
      </c>
      <c r="BQ856" s="34">
        <f>IF($Q857=J857,IF(COUNTIF(J857:$P857,J857)&gt;$R856,J856,$Q856),J856)</f>
        <v>0</v>
      </c>
      <c r="BR856" s="34">
        <f>IF($Q857=K857,IF(COUNTIF(K857:$P857,K857)&gt;$R856,K856,$Q856),K856)</f>
        <v>0</v>
      </c>
      <c r="BS856" s="34">
        <f>IF($Q857=L857,IF(COUNTIF(L857:$P857,L857)&gt;$R856,L856,$Q856),L856)</f>
        <v>0</v>
      </c>
      <c r="BT856" s="34">
        <f>IF($Q857=M857,IF(COUNTIF(M857:$P857,M857)&gt;$R856,M856,$Q856),M856)</f>
        <v>0</v>
      </c>
      <c r="BU856" s="34">
        <f>IF($Q857=N857,IF(COUNTIF(N857:$P857,N857)&gt;$R856,N856,$Q856),N856)</f>
        <v>0</v>
      </c>
      <c r="BV856" s="34">
        <f>IF($Q857=O857,IF(COUNTIF(O857:$P857,O857)&gt;$R856,O856,$Q856),O856)</f>
        <v>0</v>
      </c>
      <c r="BW856" s="34">
        <f>IF($Q857=P857,IF(COUNTIF(P857:$P857,P857)&gt;$R856,P856,$Q856),P856)</f>
        <v>0</v>
      </c>
      <c r="BX856" t="str">
        <f>IF(BX855="",IF(G855="",IF(F855="",E855,F855),G855),"")</f>
        <v/>
      </c>
    </row>
    <row r="857" spans="1:76" ht="12.75" customHeight="1" x14ac:dyDescent="0.2">
      <c r="A857" s="349"/>
      <c r="B857" s="352"/>
      <c r="C857" s="346"/>
      <c r="D857" s="177" t="s">
        <v>44</v>
      </c>
      <c r="E857" s="252" t="str">
        <f t="shared" ref="E857:P857" si="1339">IF(E855&gt;0,1,"")</f>
        <v/>
      </c>
      <c r="F857" s="252" t="str">
        <f t="shared" si="1339"/>
        <v/>
      </c>
      <c r="G857" s="252" t="str">
        <f t="shared" si="1339"/>
        <v/>
      </c>
      <c r="H857" s="252" t="str">
        <f t="shared" si="1339"/>
        <v/>
      </c>
      <c r="I857" s="252" t="str">
        <f t="shared" si="1339"/>
        <v/>
      </c>
      <c r="J857" s="252" t="str">
        <f t="shared" si="1339"/>
        <v/>
      </c>
      <c r="K857" s="252" t="str">
        <f t="shared" si="1339"/>
        <v/>
      </c>
      <c r="L857" s="252" t="str">
        <f t="shared" si="1339"/>
        <v/>
      </c>
      <c r="M857" s="175" t="str">
        <f t="shared" si="1339"/>
        <v/>
      </c>
      <c r="N857" s="175" t="str">
        <f t="shared" si="1339"/>
        <v/>
      </c>
      <c r="O857" s="175" t="str">
        <f t="shared" si="1339"/>
        <v/>
      </c>
      <c r="P857" s="175" t="str">
        <f t="shared" si="1339"/>
        <v/>
      </c>
      <c r="Q857" s="184" t="str">
        <f>IF(BK855="","",BK855)</f>
        <v/>
      </c>
      <c r="R857" s="38" t="str">
        <f>IF(BK855="","",BK855)</f>
        <v/>
      </c>
      <c r="S857" s="343"/>
      <c r="AY857" t="str">
        <f>IF(E857="","",E857)</f>
        <v/>
      </c>
      <c r="AZ857" t="str">
        <f>IF(OR(E857=F857,COUNTIF($AY857:AY857,F857)&gt;0),"",F857)</f>
        <v/>
      </c>
      <c r="BA857" t="str">
        <f>IF(OR(F857=G857,COUNTIF($AY857:AZ857,G857)&gt;0),"",G857)</f>
        <v/>
      </c>
      <c r="BB857" t="str">
        <f>IF(OR(G857=H857,COUNTIF($AY857:BA857,H857)&gt;0),"",H857)</f>
        <v/>
      </c>
      <c r="BC857" t="str">
        <f>IF(OR(H857=I857,COUNTIF($AY857:BB857,I857)&gt;0),"",I857)</f>
        <v/>
      </c>
      <c r="BD857" t="str">
        <f>IF(OR(I857=J857,COUNTIF($AY857:BC857,J857)&gt;0),"",J857)</f>
        <v/>
      </c>
      <c r="BE857" t="str">
        <f>IF(OR(J857=K857,COUNTIF($AY857:BD857,K857)&gt;0),"",K857)</f>
        <v/>
      </c>
      <c r="BF857" t="str">
        <f>IF(OR(K857=L857,COUNTIF($AY857:BE857,L857)&gt;0),"",L857)</f>
        <v/>
      </c>
      <c r="BG857" t="str">
        <f>IF(OR(L857=M857,COUNTIF($AY857:BF857,M857)&gt;0),"",M857)</f>
        <v/>
      </c>
      <c r="BH857" t="str">
        <f>IF(OR(M857=N857,COUNTIF($AY857:BG857,N857)&gt;0),"",N857)</f>
        <v/>
      </c>
      <c r="BI857" t="str">
        <f>IF(OR(N857=O857,COUNTIF($AY857:BH857,O857)&gt;0),"",O857)</f>
        <v/>
      </c>
      <c r="BJ857" t="str">
        <f>IF(OR(O857=P857,COUNTIF($AY857:BI857,P857)&gt;0),"",P857)</f>
        <v/>
      </c>
      <c r="BK857" s="340"/>
      <c r="BL857" s="34" t="str">
        <f>IF($Q857=E857,IF(COUNTIF(E857:$P857,E857)&gt;$R856,E857,$Q857),E857)</f>
        <v/>
      </c>
      <c r="BM857" s="34" t="str">
        <f>IF($Q857=F857,IF(COUNTIF(F857:$P857,F857)&gt;$R856,F857,$Q857),F857)</f>
        <v/>
      </c>
      <c r="BN857" s="34" t="str">
        <f>IF($Q857=G857,IF(COUNTIF(G857:$P857,G857)&gt;$R856,G857,$Q857),G857)</f>
        <v/>
      </c>
      <c r="BO857" s="34" t="str">
        <f>IF($Q857=H857,IF(COUNTIF(H857:$P857,H857)&gt;$R856,H857,$Q857),H857)</f>
        <v/>
      </c>
      <c r="BP857" s="34" t="str">
        <f>IF($Q857=I857,IF(COUNTIF(I857:$P857,I857)&gt;$R856,I857,$Q857),I857)</f>
        <v/>
      </c>
      <c r="BQ857" s="34" t="str">
        <f>IF($Q857=J857,IF(COUNTIF(J857:$P857,J857)&gt;$R856,J857,$Q857),J857)</f>
        <v/>
      </c>
      <c r="BR857" s="34" t="str">
        <f>IF($Q857=K857,IF(COUNTIF(K857:$P857,K857)&gt;$R856,K857,$Q857),K857)</f>
        <v/>
      </c>
      <c r="BS857" s="34" t="str">
        <f>IF($Q857=L857,IF(COUNTIF(L857:$P857,L857)&gt;$R856,L857,$Q857),L857)</f>
        <v/>
      </c>
      <c r="BT857" s="34" t="str">
        <f>IF($Q857=M857,IF(COUNTIF(M857:$P857,M857)&gt;$R856,M857,$Q857),M857)</f>
        <v/>
      </c>
      <c r="BU857" s="34" t="str">
        <f>IF($Q857=N857,IF(COUNTIF(N857:$P857,N857)&gt;$R856,N857,$Q857),N857)</f>
        <v/>
      </c>
      <c r="BV857" s="34" t="str">
        <f>IF($Q857=O857,IF(COUNTIF(O857:$P857,O857)&gt;$R856,O857,$Q857),O857)</f>
        <v/>
      </c>
      <c r="BW857" s="34" t="str">
        <f>IF($Q857=P857,IF(COUNTIF(P857:$P857,P857)&gt;$R856,P857,$Q857),P857)</f>
        <v/>
      </c>
      <c r="BX857" t="str">
        <f>IF(BX855&gt;0,BX855,BX856)</f>
        <v/>
      </c>
    </row>
    <row r="858" spans="1:76" ht="12.75" customHeight="1" x14ac:dyDescent="0.2">
      <c r="A858" s="347">
        <v>286</v>
      </c>
      <c r="B858" s="350"/>
      <c r="C858" s="344"/>
      <c r="D858" s="176" t="s">
        <v>38</v>
      </c>
      <c r="E858" s="252"/>
      <c r="F858" s="252"/>
      <c r="G858" s="252"/>
      <c r="H858" s="252"/>
      <c r="I858" s="252"/>
      <c r="J858" s="252"/>
      <c r="K858" s="252"/>
      <c r="L858" s="252"/>
      <c r="M858" s="175"/>
      <c r="N858" s="175"/>
      <c r="O858" s="175"/>
      <c r="P858" s="175"/>
      <c r="Q858" s="183" t="str">
        <f>IF(BK858="","",BX860)</f>
        <v/>
      </c>
      <c r="R858" s="172"/>
      <c r="S858" s="341" t="str">
        <f>IF((COUNTBLANK(E858:Q858)+COUNTBLANK(E859:Q859)+COUNTBLANK(E860:Q860))/3=COUNTBLANK(E858:Q858),"","Bitte alle drei Zeilen ausfüllen")</f>
        <v/>
      </c>
      <c r="W858">
        <f t="shared" ref="W858:AH858" si="1340">IF(E858=4.5,E859,0)</f>
        <v>0</v>
      </c>
      <c r="X858">
        <f t="shared" si="1340"/>
        <v>0</v>
      </c>
      <c r="Y858">
        <f t="shared" si="1340"/>
        <v>0</v>
      </c>
      <c r="Z858">
        <f t="shared" si="1340"/>
        <v>0</v>
      </c>
      <c r="AA858">
        <f t="shared" si="1340"/>
        <v>0</v>
      </c>
      <c r="AB858">
        <f t="shared" si="1340"/>
        <v>0</v>
      </c>
      <c r="AC858">
        <f t="shared" si="1340"/>
        <v>0</v>
      </c>
      <c r="AD858">
        <f t="shared" si="1340"/>
        <v>0</v>
      </c>
      <c r="AE858">
        <f t="shared" si="1340"/>
        <v>0</v>
      </c>
      <c r="AF858">
        <f t="shared" si="1340"/>
        <v>0</v>
      </c>
      <c r="AG858">
        <f t="shared" si="1340"/>
        <v>0</v>
      </c>
      <c r="AH858">
        <f t="shared" si="1340"/>
        <v>0</v>
      </c>
      <c r="AJ858">
        <f t="shared" ref="AJ858:AU858" si="1341">IF(E858=4.5,1,0)</f>
        <v>0</v>
      </c>
      <c r="AK858">
        <f t="shared" si="1341"/>
        <v>0</v>
      </c>
      <c r="AL858">
        <f t="shared" si="1341"/>
        <v>0</v>
      </c>
      <c r="AM858">
        <f t="shared" si="1341"/>
        <v>0</v>
      </c>
      <c r="AN858">
        <f t="shared" si="1341"/>
        <v>0</v>
      </c>
      <c r="AO858">
        <f t="shared" si="1341"/>
        <v>0</v>
      </c>
      <c r="AP858">
        <f t="shared" si="1341"/>
        <v>0</v>
      </c>
      <c r="AQ858">
        <f t="shared" si="1341"/>
        <v>0</v>
      </c>
      <c r="AR858">
        <f t="shared" si="1341"/>
        <v>0</v>
      </c>
      <c r="AS858">
        <f t="shared" si="1341"/>
        <v>0</v>
      </c>
      <c r="AT858">
        <f t="shared" si="1341"/>
        <v>0</v>
      </c>
      <c r="AU858">
        <f t="shared" si="1341"/>
        <v>0</v>
      </c>
      <c r="BK858" s="340" t="str">
        <f>IF(ISNA(HLOOKUP(MAX($AY859:$BJ859),$AY859:$BJ860,2,FALSE)),"",IF(R859&gt;0,IF(COUNTIF($AY859:$BJ859,MAX($AY859:$BJ859))&gt;1,HLOOKUP(MAX($AY859:$BJ859),$AY859:$BJ860,2),HLOOKUP(MAX($AY859:$BJ859),$AY859:$BJ860,2,FALSE)),""))</f>
        <v/>
      </c>
      <c r="BL858" s="34">
        <f>IF(E860="",0,IF($Q860=E860,IF(COUNTIF(E860:$P860,E860)&gt;$R859,E858,$Q858),E858))</f>
        <v>0</v>
      </c>
      <c r="BM858" s="34">
        <f>IF(F860="",0,IF($Q860=F860,IF(COUNTIF(F860:$P860,F860)&gt;$R859,F858,$Q858),F858))</f>
        <v>0</v>
      </c>
      <c r="BN858" s="34">
        <f>IF(G860="",0,IF($Q860=G860,IF(COUNTIF(G860:$P860,G860)&gt;$R859,G858,$Q858),G858))</f>
        <v>0</v>
      </c>
      <c r="BO858" s="34">
        <f>IF(H860="",0,IF($Q860=H860,IF(COUNTIF(H860:$P860,H860)&gt;$R859,H858,$Q858),H858))</f>
        <v>0</v>
      </c>
      <c r="BP858" s="34">
        <f>IF(I860="",0,IF($Q860=I860,IF(COUNTIF(I860:$P860,I860)&gt;$R859,I858,$Q858),I858))</f>
        <v>0</v>
      </c>
      <c r="BQ858" s="34">
        <f>IF(J860="",0,IF($Q860=J860,IF(COUNTIF(J860:$P860,J860)&gt;$R859,J858,$Q858),J858))</f>
        <v>0</v>
      </c>
      <c r="BR858" s="34">
        <f>IF(K860="",0,IF($Q860=K860,IF(COUNTIF(K860:$P860,K860)&gt;$R859,K858,$Q858),K858))</f>
        <v>0</v>
      </c>
      <c r="BS858" s="34">
        <f>IF(L860="",0,IF($Q860=L860,IF(COUNTIF(L860:$P860,L860)&gt;$R859,L858,$Q858),L858))</f>
        <v>0</v>
      </c>
      <c r="BT858" s="34">
        <f>IF(M860="",0,IF($Q860=M860,IF(COUNTIF(M860:$P860,M860)&gt;$R859,M858,$Q858),M858))</f>
        <v>0</v>
      </c>
      <c r="BU858" s="34">
        <f>IF(N860="",0,IF($Q860=N860,IF(COUNTIF(N860:$P860,N860)&gt;$R859,N858,$Q858),N858))</f>
        <v>0</v>
      </c>
      <c r="BV858" s="34">
        <f>IF(O860="",0,IF($Q860=O860,IF(COUNTIF(O860:$P860,O860)&gt;$R859,O858,$Q858),O858))</f>
        <v>0</v>
      </c>
      <c r="BW858" s="34">
        <f>IF(P860="",0,IF($Q860=P860,IF(COUNTIF(P860:$P860,P860)&gt;$R859,P858,$Q858),P858))</f>
        <v>0</v>
      </c>
      <c r="BX858">
        <f>IF(P858="",IF(O858="",IF(N858="",IF(M858="",IF(L858="",IF(K858="",IF(J858="",IF(I858="",H858,I858),J858),K858),L858),M858),N858),O858),P858)</f>
        <v>0</v>
      </c>
    </row>
    <row r="859" spans="1:76" ht="12.75" customHeight="1" x14ac:dyDescent="0.2">
      <c r="A859" s="348"/>
      <c r="B859" s="351"/>
      <c r="C859" s="345"/>
      <c r="D859" s="176" t="s">
        <v>42</v>
      </c>
      <c r="E859" s="252"/>
      <c r="F859" s="252"/>
      <c r="G859" s="252"/>
      <c r="H859" s="252"/>
      <c r="I859" s="252"/>
      <c r="J859" s="252"/>
      <c r="K859" s="252"/>
      <c r="L859" s="252"/>
      <c r="M859" s="175"/>
      <c r="N859" s="175"/>
      <c r="O859" s="175"/>
      <c r="P859" s="175"/>
      <c r="Q859" s="183"/>
      <c r="R859" s="35">
        <f>IF(R858&lt;15,0,IF(R858&lt;30,1,IF(R858&lt;45,2,3)))</f>
        <v>0</v>
      </c>
      <c r="S859" s="342"/>
      <c r="AY859" t="str">
        <f t="shared" ref="AY859:BJ859" si="1342">IF(AY860="","",COUNTIF($E860:$P860,AY860))</f>
        <v/>
      </c>
      <c r="AZ859" t="str">
        <f t="shared" si="1342"/>
        <v/>
      </c>
      <c r="BA859" t="str">
        <f t="shared" si="1342"/>
        <v/>
      </c>
      <c r="BB859" t="str">
        <f t="shared" si="1342"/>
        <v/>
      </c>
      <c r="BC859" t="str">
        <f t="shared" si="1342"/>
        <v/>
      </c>
      <c r="BD859" t="str">
        <f t="shared" si="1342"/>
        <v/>
      </c>
      <c r="BE859" t="str">
        <f t="shared" si="1342"/>
        <v/>
      </c>
      <c r="BF859" t="str">
        <f t="shared" si="1342"/>
        <v/>
      </c>
      <c r="BG859" t="str">
        <f t="shared" si="1342"/>
        <v/>
      </c>
      <c r="BH859" t="str">
        <f t="shared" si="1342"/>
        <v/>
      </c>
      <c r="BI859" t="str">
        <f t="shared" si="1342"/>
        <v/>
      </c>
      <c r="BJ859" t="str">
        <f t="shared" si="1342"/>
        <v/>
      </c>
      <c r="BK859" s="340"/>
      <c r="BL859" s="34">
        <f>IF($Q860=E860,IF(COUNTIF(E860:$P860,E860)&gt;$R859,E859,$Q859),E859)</f>
        <v>0</v>
      </c>
      <c r="BM859" s="34">
        <f>IF($Q860=F860,IF(COUNTIF(F860:$P860,F860)&gt;$R859,F859,$Q859),F859)</f>
        <v>0</v>
      </c>
      <c r="BN859" s="34">
        <f>IF($Q860=G860,IF(COUNTIF(G860:$P860,G860)&gt;$R859,G859,$Q859),G859)</f>
        <v>0</v>
      </c>
      <c r="BO859" s="34">
        <f>IF($Q860=H860,IF(COUNTIF(H860:$P860,H860)&gt;$R859,H859,$Q859),H859)</f>
        <v>0</v>
      </c>
      <c r="BP859" s="34">
        <f>IF($Q860=I860,IF(COUNTIF(I860:$P860,I860)&gt;$R859,I859,$Q859),I859)</f>
        <v>0</v>
      </c>
      <c r="BQ859" s="34">
        <f>IF($Q860=J860,IF(COUNTIF(J860:$P860,J860)&gt;$R859,J859,$Q859),J859)</f>
        <v>0</v>
      </c>
      <c r="BR859" s="34">
        <f>IF($Q860=K860,IF(COUNTIF(K860:$P860,K860)&gt;$R859,K859,$Q859),K859)</f>
        <v>0</v>
      </c>
      <c r="BS859" s="34">
        <f>IF($Q860=L860,IF(COUNTIF(L860:$P860,L860)&gt;$R859,L859,$Q859),L859)</f>
        <v>0</v>
      </c>
      <c r="BT859" s="34">
        <f>IF($Q860=M860,IF(COUNTIF(M860:$P860,M860)&gt;$R859,M859,$Q859),M859)</f>
        <v>0</v>
      </c>
      <c r="BU859" s="34">
        <f>IF($Q860=N860,IF(COUNTIF(N860:$P860,N860)&gt;$R859,N859,$Q859),N859)</f>
        <v>0</v>
      </c>
      <c r="BV859" s="34">
        <f>IF($Q860=O860,IF(COUNTIF(O860:$P860,O860)&gt;$R859,O859,$Q859),O859)</f>
        <v>0</v>
      </c>
      <c r="BW859" s="34">
        <f>IF($Q860=P860,IF(COUNTIF(P860:$P860,P860)&gt;$R859,P859,$Q859),P859)</f>
        <v>0</v>
      </c>
      <c r="BX859" t="str">
        <f>IF(BX858="",IF(G858="",IF(F858="",E858,F858),G858),"")</f>
        <v/>
      </c>
    </row>
    <row r="860" spans="1:76" ht="12.75" customHeight="1" x14ac:dyDescent="0.2">
      <c r="A860" s="349"/>
      <c r="B860" s="352"/>
      <c r="C860" s="346"/>
      <c r="D860" s="177" t="s">
        <v>44</v>
      </c>
      <c r="E860" s="252" t="str">
        <f t="shared" ref="E860:P860" si="1343">IF(E858&gt;0,1,"")</f>
        <v/>
      </c>
      <c r="F860" s="252" t="str">
        <f t="shared" si="1343"/>
        <v/>
      </c>
      <c r="G860" s="252" t="str">
        <f t="shared" si="1343"/>
        <v/>
      </c>
      <c r="H860" s="252" t="str">
        <f t="shared" si="1343"/>
        <v/>
      </c>
      <c r="I860" s="252" t="str">
        <f t="shared" si="1343"/>
        <v/>
      </c>
      <c r="J860" s="252" t="str">
        <f t="shared" si="1343"/>
        <v/>
      </c>
      <c r="K860" s="252" t="str">
        <f t="shared" si="1343"/>
        <v/>
      </c>
      <c r="L860" s="252" t="str">
        <f t="shared" si="1343"/>
        <v/>
      </c>
      <c r="M860" s="175" t="str">
        <f t="shared" si="1343"/>
        <v/>
      </c>
      <c r="N860" s="175" t="str">
        <f t="shared" si="1343"/>
        <v/>
      </c>
      <c r="O860" s="175" t="str">
        <f t="shared" si="1343"/>
        <v/>
      </c>
      <c r="P860" s="175" t="str">
        <f t="shared" si="1343"/>
        <v/>
      </c>
      <c r="Q860" s="184" t="str">
        <f>IF(BK858="","",BK858)</f>
        <v/>
      </c>
      <c r="R860" s="38" t="str">
        <f>IF(BK858="","",BK858)</f>
        <v/>
      </c>
      <c r="S860" s="343"/>
      <c r="AY860" t="str">
        <f>IF(E860="","",E860)</f>
        <v/>
      </c>
      <c r="AZ860" t="str">
        <f>IF(OR(E860=F860,COUNTIF($AY860:AY860,F860)&gt;0),"",F860)</f>
        <v/>
      </c>
      <c r="BA860" t="str">
        <f>IF(OR(F860=G860,COUNTIF($AY860:AZ860,G860)&gt;0),"",G860)</f>
        <v/>
      </c>
      <c r="BB860" t="str">
        <f>IF(OR(G860=H860,COUNTIF($AY860:BA860,H860)&gt;0),"",H860)</f>
        <v/>
      </c>
      <c r="BC860" t="str">
        <f>IF(OR(H860=I860,COUNTIF($AY860:BB860,I860)&gt;0),"",I860)</f>
        <v/>
      </c>
      <c r="BD860" t="str">
        <f>IF(OR(I860=J860,COUNTIF($AY860:BC860,J860)&gt;0),"",J860)</f>
        <v/>
      </c>
      <c r="BE860" t="str">
        <f>IF(OR(J860=K860,COUNTIF($AY860:BD860,K860)&gt;0),"",K860)</f>
        <v/>
      </c>
      <c r="BF860" t="str">
        <f>IF(OR(K860=L860,COUNTIF($AY860:BE860,L860)&gt;0),"",L860)</f>
        <v/>
      </c>
      <c r="BG860" t="str">
        <f>IF(OR(L860=M860,COUNTIF($AY860:BF860,M860)&gt;0),"",M860)</f>
        <v/>
      </c>
      <c r="BH860" t="str">
        <f>IF(OR(M860=N860,COUNTIF($AY860:BG860,N860)&gt;0),"",N860)</f>
        <v/>
      </c>
      <c r="BI860" t="str">
        <f>IF(OR(N860=O860,COUNTIF($AY860:BH860,O860)&gt;0),"",O860)</f>
        <v/>
      </c>
      <c r="BJ860" t="str">
        <f>IF(OR(O860=P860,COUNTIF($AY860:BI860,P860)&gt;0),"",P860)</f>
        <v/>
      </c>
      <c r="BK860" s="340"/>
      <c r="BL860" s="34" t="str">
        <f>IF($Q860=E860,IF(COUNTIF(E860:$P860,E860)&gt;$R859,E860,$Q860),E860)</f>
        <v/>
      </c>
      <c r="BM860" s="34" t="str">
        <f>IF($Q860=F860,IF(COUNTIF(F860:$P860,F860)&gt;$R859,F860,$Q860),F860)</f>
        <v/>
      </c>
      <c r="BN860" s="34" t="str">
        <f>IF($Q860=G860,IF(COUNTIF(G860:$P860,G860)&gt;$R859,G860,$Q860),G860)</f>
        <v/>
      </c>
      <c r="BO860" s="34" t="str">
        <f>IF($Q860=H860,IF(COUNTIF(H860:$P860,H860)&gt;$R859,H860,$Q860),H860)</f>
        <v/>
      </c>
      <c r="BP860" s="34" t="str">
        <f>IF($Q860=I860,IF(COUNTIF(I860:$P860,I860)&gt;$R859,I860,$Q860),I860)</f>
        <v/>
      </c>
      <c r="BQ860" s="34" t="str">
        <f>IF($Q860=J860,IF(COUNTIF(J860:$P860,J860)&gt;$R859,J860,$Q860),J860)</f>
        <v/>
      </c>
      <c r="BR860" s="34" t="str">
        <f>IF($Q860=K860,IF(COUNTIF(K860:$P860,K860)&gt;$R859,K860,$Q860),K860)</f>
        <v/>
      </c>
      <c r="BS860" s="34" t="str">
        <f>IF($Q860=L860,IF(COUNTIF(L860:$P860,L860)&gt;$R859,L860,$Q860),L860)</f>
        <v/>
      </c>
      <c r="BT860" s="34" t="str">
        <f>IF($Q860=M860,IF(COUNTIF(M860:$P860,M860)&gt;$R859,M860,$Q860),M860)</f>
        <v/>
      </c>
      <c r="BU860" s="34" t="str">
        <f>IF($Q860=N860,IF(COUNTIF(N860:$P860,N860)&gt;$R859,N860,$Q860),N860)</f>
        <v/>
      </c>
      <c r="BV860" s="34" t="str">
        <f>IF($Q860=O860,IF(COUNTIF(O860:$P860,O860)&gt;$R859,O860,$Q860),O860)</f>
        <v/>
      </c>
      <c r="BW860" s="34" t="str">
        <f>IF($Q860=P860,IF(COUNTIF(P860:$P860,P860)&gt;$R859,P860,$Q860),P860)</f>
        <v/>
      </c>
      <c r="BX860" t="str">
        <f>IF(BX858&gt;0,BX858,BX859)</f>
        <v/>
      </c>
    </row>
    <row r="861" spans="1:76" ht="12.75" customHeight="1" x14ac:dyDescent="0.2">
      <c r="A861" s="347">
        <v>287</v>
      </c>
      <c r="B861" s="350"/>
      <c r="C861" s="344"/>
      <c r="D861" s="176" t="s">
        <v>38</v>
      </c>
      <c r="E861" s="252"/>
      <c r="F861" s="252"/>
      <c r="G861" s="252"/>
      <c r="H861" s="252"/>
      <c r="I861" s="252"/>
      <c r="J861" s="252"/>
      <c r="K861" s="252"/>
      <c r="L861" s="252"/>
      <c r="M861" s="175"/>
      <c r="N861" s="175"/>
      <c r="O861" s="175"/>
      <c r="P861" s="175"/>
      <c r="Q861" s="183" t="str">
        <f>IF(BK861="","",BX863)</f>
        <v/>
      </c>
      <c r="R861" s="172"/>
      <c r="S861" s="341" t="str">
        <f>IF((COUNTBLANK(E861:Q861)+COUNTBLANK(E862:Q862)+COUNTBLANK(E863:Q863))/3=COUNTBLANK(E861:Q861),"","Bitte alle drei Zeilen ausfüllen")</f>
        <v/>
      </c>
      <c r="W861">
        <f t="shared" ref="W861:AH861" si="1344">IF(E861=4.5,E862,0)</f>
        <v>0</v>
      </c>
      <c r="X861">
        <f t="shared" si="1344"/>
        <v>0</v>
      </c>
      <c r="Y861">
        <f t="shared" si="1344"/>
        <v>0</v>
      </c>
      <c r="Z861">
        <f t="shared" si="1344"/>
        <v>0</v>
      </c>
      <c r="AA861">
        <f t="shared" si="1344"/>
        <v>0</v>
      </c>
      <c r="AB861">
        <f t="shared" si="1344"/>
        <v>0</v>
      </c>
      <c r="AC861">
        <f t="shared" si="1344"/>
        <v>0</v>
      </c>
      <c r="AD861">
        <f t="shared" si="1344"/>
        <v>0</v>
      </c>
      <c r="AE861">
        <f t="shared" si="1344"/>
        <v>0</v>
      </c>
      <c r="AF861">
        <f t="shared" si="1344"/>
        <v>0</v>
      </c>
      <c r="AG861">
        <f t="shared" si="1344"/>
        <v>0</v>
      </c>
      <c r="AH861">
        <f t="shared" si="1344"/>
        <v>0</v>
      </c>
      <c r="AJ861">
        <f t="shared" ref="AJ861:AU861" si="1345">IF(E861=4.5,1,0)</f>
        <v>0</v>
      </c>
      <c r="AK861">
        <f t="shared" si="1345"/>
        <v>0</v>
      </c>
      <c r="AL861">
        <f t="shared" si="1345"/>
        <v>0</v>
      </c>
      <c r="AM861">
        <f t="shared" si="1345"/>
        <v>0</v>
      </c>
      <c r="AN861">
        <f t="shared" si="1345"/>
        <v>0</v>
      </c>
      <c r="AO861">
        <f t="shared" si="1345"/>
        <v>0</v>
      </c>
      <c r="AP861">
        <f t="shared" si="1345"/>
        <v>0</v>
      </c>
      <c r="AQ861">
        <f t="shared" si="1345"/>
        <v>0</v>
      </c>
      <c r="AR861">
        <f t="shared" si="1345"/>
        <v>0</v>
      </c>
      <c r="AS861">
        <f t="shared" si="1345"/>
        <v>0</v>
      </c>
      <c r="AT861">
        <f t="shared" si="1345"/>
        <v>0</v>
      </c>
      <c r="AU861">
        <f t="shared" si="1345"/>
        <v>0</v>
      </c>
      <c r="BK861" s="340" t="str">
        <f>IF(ISNA(HLOOKUP(MAX($AY862:$BJ862),$AY862:$BJ863,2,FALSE)),"",IF(R862&gt;0,IF(COUNTIF($AY862:$BJ862,MAX($AY862:$BJ862))&gt;1,HLOOKUP(MAX($AY862:$BJ862),$AY862:$BJ863,2),HLOOKUP(MAX($AY862:$BJ862),$AY862:$BJ863,2,FALSE)),""))</f>
        <v/>
      </c>
      <c r="BL861" s="34">
        <f>IF(E863="",0,IF($Q863=E863,IF(COUNTIF(E863:$P863,E863)&gt;$R862,E861,$Q861),E861))</f>
        <v>0</v>
      </c>
      <c r="BM861" s="34">
        <f>IF(F863="",0,IF($Q863=F863,IF(COUNTIF(F863:$P863,F863)&gt;$R862,F861,$Q861),F861))</f>
        <v>0</v>
      </c>
      <c r="BN861" s="34">
        <f>IF(G863="",0,IF($Q863=G863,IF(COUNTIF(G863:$P863,G863)&gt;$R862,G861,$Q861),G861))</f>
        <v>0</v>
      </c>
      <c r="BO861" s="34">
        <f>IF(H863="",0,IF($Q863=H863,IF(COUNTIF(H863:$P863,H863)&gt;$R862,H861,$Q861),H861))</f>
        <v>0</v>
      </c>
      <c r="BP861" s="34">
        <f>IF(I863="",0,IF($Q863=I863,IF(COUNTIF(I863:$P863,I863)&gt;$R862,I861,$Q861),I861))</f>
        <v>0</v>
      </c>
      <c r="BQ861" s="34">
        <f>IF(J863="",0,IF($Q863=J863,IF(COUNTIF(J863:$P863,J863)&gt;$R862,J861,$Q861),J861))</f>
        <v>0</v>
      </c>
      <c r="BR861" s="34">
        <f>IF(K863="",0,IF($Q863=K863,IF(COUNTIF(K863:$P863,K863)&gt;$R862,K861,$Q861),K861))</f>
        <v>0</v>
      </c>
      <c r="BS861" s="34">
        <f>IF(L863="",0,IF($Q863=L863,IF(COUNTIF(L863:$P863,L863)&gt;$R862,L861,$Q861),L861))</f>
        <v>0</v>
      </c>
      <c r="BT861" s="34">
        <f>IF(M863="",0,IF($Q863=M863,IF(COUNTIF(M863:$P863,M863)&gt;$R862,M861,$Q861),M861))</f>
        <v>0</v>
      </c>
      <c r="BU861" s="34">
        <f>IF(N863="",0,IF($Q863=N863,IF(COUNTIF(N863:$P863,N863)&gt;$R862,N861,$Q861),N861))</f>
        <v>0</v>
      </c>
      <c r="BV861" s="34">
        <f>IF(O863="",0,IF($Q863=O863,IF(COUNTIF(O863:$P863,O863)&gt;$R862,O861,$Q861),O861))</f>
        <v>0</v>
      </c>
      <c r="BW861" s="34">
        <f>IF(P863="",0,IF($Q863=P863,IF(COUNTIF(P863:$P863,P863)&gt;$R862,P861,$Q861),P861))</f>
        <v>0</v>
      </c>
      <c r="BX861">
        <f>IF(P861="",IF(O861="",IF(N861="",IF(M861="",IF(L861="",IF(K861="",IF(J861="",IF(I861="",H861,I861),J861),K861),L861),M861),N861),O861),P861)</f>
        <v>0</v>
      </c>
    </row>
    <row r="862" spans="1:76" ht="12.75" customHeight="1" x14ac:dyDescent="0.2">
      <c r="A862" s="348"/>
      <c r="B862" s="351"/>
      <c r="C862" s="345"/>
      <c r="D862" s="176" t="s">
        <v>42</v>
      </c>
      <c r="E862" s="252"/>
      <c r="F862" s="252"/>
      <c r="G862" s="252"/>
      <c r="H862" s="252"/>
      <c r="I862" s="252"/>
      <c r="J862" s="252"/>
      <c r="K862" s="252"/>
      <c r="L862" s="252"/>
      <c r="M862" s="175"/>
      <c r="N862" s="175"/>
      <c r="O862" s="175"/>
      <c r="P862" s="175"/>
      <c r="Q862" s="183"/>
      <c r="R862" s="35">
        <f>IF(R861&lt;15,0,IF(R861&lt;30,1,IF(R861&lt;45,2,3)))</f>
        <v>0</v>
      </c>
      <c r="S862" s="342"/>
      <c r="AY862" t="str">
        <f t="shared" ref="AY862:BJ862" si="1346">IF(AY863="","",COUNTIF($E863:$P863,AY863))</f>
        <v/>
      </c>
      <c r="AZ862" t="str">
        <f t="shared" si="1346"/>
        <v/>
      </c>
      <c r="BA862" t="str">
        <f t="shared" si="1346"/>
        <v/>
      </c>
      <c r="BB862" t="str">
        <f t="shared" si="1346"/>
        <v/>
      </c>
      <c r="BC862" t="str">
        <f t="shared" si="1346"/>
        <v/>
      </c>
      <c r="BD862" t="str">
        <f t="shared" si="1346"/>
        <v/>
      </c>
      <c r="BE862" t="str">
        <f t="shared" si="1346"/>
        <v/>
      </c>
      <c r="BF862" t="str">
        <f t="shared" si="1346"/>
        <v/>
      </c>
      <c r="BG862" t="str">
        <f t="shared" si="1346"/>
        <v/>
      </c>
      <c r="BH862" t="str">
        <f t="shared" si="1346"/>
        <v/>
      </c>
      <c r="BI862" t="str">
        <f t="shared" si="1346"/>
        <v/>
      </c>
      <c r="BJ862" t="str">
        <f t="shared" si="1346"/>
        <v/>
      </c>
      <c r="BK862" s="340"/>
      <c r="BL862" s="34">
        <f>IF($Q863=E863,IF(COUNTIF(E863:$P863,E863)&gt;$R862,E862,$Q862),E862)</f>
        <v>0</v>
      </c>
      <c r="BM862" s="34">
        <f>IF($Q863=F863,IF(COUNTIF(F863:$P863,F863)&gt;$R862,F862,$Q862),F862)</f>
        <v>0</v>
      </c>
      <c r="BN862" s="34">
        <f>IF($Q863=G863,IF(COUNTIF(G863:$P863,G863)&gt;$R862,G862,$Q862),G862)</f>
        <v>0</v>
      </c>
      <c r="BO862" s="34">
        <f>IF($Q863=H863,IF(COUNTIF(H863:$P863,H863)&gt;$R862,H862,$Q862),H862)</f>
        <v>0</v>
      </c>
      <c r="BP862" s="34">
        <f>IF($Q863=I863,IF(COUNTIF(I863:$P863,I863)&gt;$R862,I862,$Q862),I862)</f>
        <v>0</v>
      </c>
      <c r="BQ862" s="34">
        <f>IF($Q863=J863,IF(COUNTIF(J863:$P863,J863)&gt;$R862,J862,$Q862),J862)</f>
        <v>0</v>
      </c>
      <c r="BR862" s="34">
        <f>IF($Q863=K863,IF(COUNTIF(K863:$P863,K863)&gt;$R862,K862,$Q862),K862)</f>
        <v>0</v>
      </c>
      <c r="BS862" s="34">
        <f>IF($Q863=L863,IF(COUNTIF(L863:$P863,L863)&gt;$R862,L862,$Q862),L862)</f>
        <v>0</v>
      </c>
      <c r="BT862" s="34">
        <f>IF($Q863=M863,IF(COUNTIF(M863:$P863,M863)&gt;$R862,M862,$Q862),M862)</f>
        <v>0</v>
      </c>
      <c r="BU862" s="34">
        <f>IF($Q863=N863,IF(COUNTIF(N863:$P863,N863)&gt;$R862,N862,$Q862),N862)</f>
        <v>0</v>
      </c>
      <c r="BV862" s="34">
        <f>IF($Q863=O863,IF(COUNTIF(O863:$P863,O863)&gt;$R862,O862,$Q862),O862)</f>
        <v>0</v>
      </c>
      <c r="BW862" s="34">
        <f>IF($Q863=P863,IF(COUNTIF(P863:$P863,P863)&gt;$R862,P862,$Q862),P862)</f>
        <v>0</v>
      </c>
      <c r="BX862" t="str">
        <f>IF(BX861="",IF(G861="",IF(F861="",E861,F861),G861),"")</f>
        <v/>
      </c>
    </row>
    <row r="863" spans="1:76" ht="12.75" customHeight="1" x14ac:dyDescent="0.2">
      <c r="A863" s="349"/>
      <c r="B863" s="352"/>
      <c r="C863" s="346"/>
      <c r="D863" s="177" t="s">
        <v>44</v>
      </c>
      <c r="E863" s="252" t="str">
        <f t="shared" ref="E863:P863" si="1347">IF(E861&gt;0,1,"")</f>
        <v/>
      </c>
      <c r="F863" s="252" t="str">
        <f t="shared" si="1347"/>
        <v/>
      </c>
      <c r="G863" s="252" t="str">
        <f t="shared" si="1347"/>
        <v/>
      </c>
      <c r="H863" s="252" t="str">
        <f t="shared" si="1347"/>
        <v/>
      </c>
      <c r="I863" s="252" t="str">
        <f t="shared" si="1347"/>
        <v/>
      </c>
      <c r="J863" s="252" t="str">
        <f t="shared" si="1347"/>
        <v/>
      </c>
      <c r="K863" s="252" t="str">
        <f t="shared" si="1347"/>
        <v/>
      </c>
      <c r="L863" s="252" t="str">
        <f t="shared" si="1347"/>
        <v/>
      </c>
      <c r="M863" s="175" t="str">
        <f t="shared" si="1347"/>
        <v/>
      </c>
      <c r="N863" s="175" t="str">
        <f t="shared" si="1347"/>
        <v/>
      </c>
      <c r="O863" s="175" t="str">
        <f t="shared" si="1347"/>
        <v/>
      </c>
      <c r="P863" s="175" t="str">
        <f t="shared" si="1347"/>
        <v/>
      </c>
      <c r="Q863" s="184" t="str">
        <f>IF(BK861="","",BK861)</f>
        <v/>
      </c>
      <c r="R863" s="38" t="str">
        <f>IF(BK861="","",BK861)</f>
        <v/>
      </c>
      <c r="S863" s="343"/>
      <c r="AY863" t="str">
        <f>IF(E863="","",E863)</f>
        <v/>
      </c>
      <c r="AZ863" t="str">
        <f>IF(OR(E863=F863,COUNTIF($AY863:AY863,F863)&gt;0),"",F863)</f>
        <v/>
      </c>
      <c r="BA863" t="str">
        <f>IF(OR(F863=G863,COUNTIF($AY863:AZ863,G863)&gt;0),"",G863)</f>
        <v/>
      </c>
      <c r="BB863" t="str">
        <f>IF(OR(G863=H863,COUNTIF($AY863:BA863,H863)&gt;0),"",H863)</f>
        <v/>
      </c>
      <c r="BC863" t="str">
        <f>IF(OR(H863=I863,COUNTIF($AY863:BB863,I863)&gt;0),"",I863)</f>
        <v/>
      </c>
      <c r="BD863" t="str">
        <f>IF(OR(I863=J863,COUNTIF($AY863:BC863,J863)&gt;0),"",J863)</f>
        <v/>
      </c>
      <c r="BE863" t="str">
        <f>IF(OR(J863=K863,COUNTIF($AY863:BD863,K863)&gt;0),"",K863)</f>
        <v/>
      </c>
      <c r="BF863" t="str">
        <f>IF(OR(K863=L863,COUNTIF($AY863:BE863,L863)&gt;0),"",L863)</f>
        <v/>
      </c>
      <c r="BG863" t="str">
        <f>IF(OR(L863=M863,COUNTIF($AY863:BF863,M863)&gt;0),"",M863)</f>
        <v/>
      </c>
      <c r="BH863" t="str">
        <f>IF(OR(M863=N863,COUNTIF($AY863:BG863,N863)&gt;0),"",N863)</f>
        <v/>
      </c>
      <c r="BI863" t="str">
        <f>IF(OR(N863=O863,COUNTIF($AY863:BH863,O863)&gt;0),"",O863)</f>
        <v/>
      </c>
      <c r="BJ863" t="str">
        <f>IF(OR(O863=P863,COUNTIF($AY863:BI863,P863)&gt;0),"",P863)</f>
        <v/>
      </c>
      <c r="BK863" s="340"/>
      <c r="BL863" s="34" t="str">
        <f>IF($Q863=E863,IF(COUNTIF(E863:$P863,E863)&gt;$R862,E863,$Q863),E863)</f>
        <v/>
      </c>
      <c r="BM863" s="34" t="str">
        <f>IF($Q863=F863,IF(COUNTIF(F863:$P863,F863)&gt;$R862,F863,$Q863),F863)</f>
        <v/>
      </c>
      <c r="BN863" s="34" t="str">
        <f>IF($Q863=G863,IF(COUNTIF(G863:$P863,G863)&gt;$R862,G863,$Q863),G863)</f>
        <v/>
      </c>
      <c r="BO863" s="34" t="str">
        <f>IF($Q863=H863,IF(COUNTIF(H863:$P863,H863)&gt;$R862,H863,$Q863),H863)</f>
        <v/>
      </c>
      <c r="BP863" s="34" t="str">
        <f>IF($Q863=I863,IF(COUNTIF(I863:$P863,I863)&gt;$R862,I863,$Q863),I863)</f>
        <v/>
      </c>
      <c r="BQ863" s="34" t="str">
        <f>IF($Q863=J863,IF(COUNTIF(J863:$P863,J863)&gt;$R862,J863,$Q863),J863)</f>
        <v/>
      </c>
      <c r="BR863" s="34" t="str">
        <f>IF($Q863=K863,IF(COUNTIF(K863:$P863,K863)&gt;$R862,K863,$Q863),K863)</f>
        <v/>
      </c>
      <c r="BS863" s="34" t="str">
        <f>IF($Q863=L863,IF(COUNTIF(L863:$P863,L863)&gt;$R862,L863,$Q863),L863)</f>
        <v/>
      </c>
      <c r="BT863" s="34" t="str">
        <f>IF($Q863=M863,IF(COUNTIF(M863:$P863,M863)&gt;$R862,M863,$Q863),M863)</f>
        <v/>
      </c>
      <c r="BU863" s="34" t="str">
        <f>IF($Q863=N863,IF(COUNTIF(N863:$P863,N863)&gt;$R862,N863,$Q863),N863)</f>
        <v/>
      </c>
      <c r="BV863" s="34" t="str">
        <f>IF($Q863=O863,IF(COUNTIF(O863:$P863,O863)&gt;$R862,O863,$Q863),O863)</f>
        <v/>
      </c>
      <c r="BW863" s="34" t="str">
        <f>IF($Q863=P863,IF(COUNTIF(P863:$P863,P863)&gt;$R862,P863,$Q863),P863)</f>
        <v/>
      </c>
      <c r="BX863" t="str">
        <f>IF(BX861&gt;0,BX861,BX862)</f>
        <v/>
      </c>
    </row>
    <row r="864" spans="1:76" ht="12.75" customHeight="1" x14ac:dyDescent="0.2">
      <c r="A864" s="347">
        <v>288</v>
      </c>
      <c r="B864" s="350"/>
      <c r="C864" s="344"/>
      <c r="D864" s="176" t="s">
        <v>38</v>
      </c>
      <c r="E864" s="252"/>
      <c r="F864" s="252"/>
      <c r="G864" s="252"/>
      <c r="H864" s="252"/>
      <c r="I864" s="252"/>
      <c r="J864" s="252"/>
      <c r="K864" s="252"/>
      <c r="L864" s="252"/>
      <c r="M864" s="175"/>
      <c r="N864" s="175"/>
      <c r="O864" s="175"/>
      <c r="P864" s="175"/>
      <c r="Q864" s="183" t="str">
        <f>IF(BK864="","",BX866)</f>
        <v/>
      </c>
      <c r="R864" s="172"/>
      <c r="S864" s="341" t="str">
        <f>IF((COUNTBLANK(E864:Q864)+COUNTBLANK(E865:Q865)+COUNTBLANK(E866:Q866))/3=COUNTBLANK(E864:Q864),"","Bitte alle drei Zeilen ausfüllen")</f>
        <v/>
      </c>
      <c r="W864">
        <f t="shared" ref="W864:AH864" si="1348">IF(E864=4.5,E865,0)</f>
        <v>0</v>
      </c>
      <c r="X864">
        <f t="shared" si="1348"/>
        <v>0</v>
      </c>
      <c r="Y864">
        <f t="shared" si="1348"/>
        <v>0</v>
      </c>
      <c r="Z864">
        <f t="shared" si="1348"/>
        <v>0</v>
      </c>
      <c r="AA864">
        <f t="shared" si="1348"/>
        <v>0</v>
      </c>
      <c r="AB864">
        <f t="shared" si="1348"/>
        <v>0</v>
      </c>
      <c r="AC864">
        <f t="shared" si="1348"/>
        <v>0</v>
      </c>
      <c r="AD864">
        <f t="shared" si="1348"/>
        <v>0</v>
      </c>
      <c r="AE864">
        <f t="shared" si="1348"/>
        <v>0</v>
      </c>
      <c r="AF864">
        <f t="shared" si="1348"/>
        <v>0</v>
      </c>
      <c r="AG864">
        <f t="shared" si="1348"/>
        <v>0</v>
      </c>
      <c r="AH864">
        <f t="shared" si="1348"/>
        <v>0</v>
      </c>
      <c r="AJ864">
        <f t="shared" ref="AJ864:AU864" si="1349">IF(E864=4.5,1,0)</f>
        <v>0</v>
      </c>
      <c r="AK864">
        <f t="shared" si="1349"/>
        <v>0</v>
      </c>
      <c r="AL864">
        <f t="shared" si="1349"/>
        <v>0</v>
      </c>
      <c r="AM864">
        <f t="shared" si="1349"/>
        <v>0</v>
      </c>
      <c r="AN864">
        <f t="shared" si="1349"/>
        <v>0</v>
      </c>
      <c r="AO864">
        <f t="shared" si="1349"/>
        <v>0</v>
      </c>
      <c r="AP864">
        <f t="shared" si="1349"/>
        <v>0</v>
      </c>
      <c r="AQ864">
        <f t="shared" si="1349"/>
        <v>0</v>
      </c>
      <c r="AR864">
        <f t="shared" si="1349"/>
        <v>0</v>
      </c>
      <c r="AS864">
        <f t="shared" si="1349"/>
        <v>0</v>
      </c>
      <c r="AT864">
        <f t="shared" si="1349"/>
        <v>0</v>
      </c>
      <c r="AU864">
        <f t="shared" si="1349"/>
        <v>0</v>
      </c>
      <c r="BK864" s="340" t="str">
        <f>IF(ISNA(HLOOKUP(MAX($AY865:$BJ865),$AY865:$BJ866,2,FALSE)),"",IF(R865&gt;0,IF(COUNTIF($AY865:$BJ865,MAX($AY865:$BJ865))&gt;1,HLOOKUP(MAX($AY865:$BJ865),$AY865:$BJ866,2),HLOOKUP(MAX($AY865:$BJ865),$AY865:$BJ866,2,FALSE)),""))</f>
        <v/>
      </c>
      <c r="BL864" s="34">
        <f>IF(E866="",0,IF($Q866=E866,IF(COUNTIF(E866:$P866,E866)&gt;$R865,E864,$Q864),E864))</f>
        <v>0</v>
      </c>
      <c r="BM864" s="34">
        <f>IF(F866="",0,IF($Q866=F866,IF(COUNTIF(F866:$P866,F866)&gt;$R865,F864,$Q864),F864))</f>
        <v>0</v>
      </c>
      <c r="BN864" s="34">
        <f>IF(G866="",0,IF($Q866=G866,IF(COUNTIF(G866:$P866,G866)&gt;$R865,G864,$Q864),G864))</f>
        <v>0</v>
      </c>
      <c r="BO864" s="34">
        <f>IF(H866="",0,IF($Q866=H866,IF(COUNTIF(H866:$P866,H866)&gt;$R865,H864,$Q864),H864))</f>
        <v>0</v>
      </c>
      <c r="BP864" s="34">
        <f>IF(I866="",0,IF($Q866=I866,IF(COUNTIF(I866:$P866,I866)&gt;$R865,I864,$Q864),I864))</f>
        <v>0</v>
      </c>
      <c r="BQ864" s="34">
        <f>IF(J866="",0,IF($Q866=J866,IF(COUNTIF(J866:$P866,J866)&gt;$R865,J864,$Q864),J864))</f>
        <v>0</v>
      </c>
      <c r="BR864" s="34">
        <f>IF(K866="",0,IF($Q866=K866,IF(COUNTIF(K866:$P866,K866)&gt;$R865,K864,$Q864),K864))</f>
        <v>0</v>
      </c>
      <c r="BS864" s="34">
        <f>IF(L866="",0,IF($Q866=L866,IF(COUNTIF(L866:$P866,L866)&gt;$R865,L864,$Q864),L864))</f>
        <v>0</v>
      </c>
      <c r="BT864" s="34">
        <f>IF(M866="",0,IF($Q866=M866,IF(COUNTIF(M866:$P866,M866)&gt;$R865,M864,$Q864),M864))</f>
        <v>0</v>
      </c>
      <c r="BU864" s="34">
        <f>IF(N866="",0,IF($Q866=N866,IF(COUNTIF(N866:$P866,N866)&gt;$R865,N864,$Q864),N864))</f>
        <v>0</v>
      </c>
      <c r="BV864" s="34">
        <f>IF(O866="",0,IF($Q866=O866,IF(COUNTIF(O866:$P866,O866)&gt;$R865,O864,$Q864),O864))</f>
        <v>0</v>
      </c>
      <c r="BW864" s="34">
        <f>IF(P866="",0,IF($Q866=P866,IF(COUNTIF(P866:$P866,P866)&gt;$R865,P864,$Q864),P864))</f>
        <v>0</v>
      </c>
      <c r="BX864">
        <f>IF(P864="",IF(O864="",IF(N864="",IF(M864="",IF(L864="",IF(K864="",IF(J864="",IF(I864="",H864,I864),J864),K864),L864),M864),N864),O864),P864)</f>
        <v>0</v>
      </c>
    </row>
    <row r="865" spans="1:76" ht="12.75" customHeight="1" x14ac:dyDescent="0.2">
      <c r="A865" s="348"/>
      <c r="B865" s="351"/>
      <c r="C865" s="345"/>
      <c r="D865" s="176" t="s">
        <v>42</v>
      </c>
      <c r="E865" s="252"/>
      <c r="F865" s="252"/>
      <c r="G865" s="252"/>
      <c r="H865" s="252"/>
      <c r="I865" s="252"/>
      <c r="J865" s="252"/>
      <c r="K865" s="252"/>
      <c r="L865" s="252"/>
      <c r="M865" s="175"/>
      <c r="N865" s="175"/>
      <c r="O865" s="175"/>
      <c r="P865" s="175"/>
      <c r="Q865" s="183"/>
      <c r="R865" s="35">
        <f>IF(R864&lt;15,0,IF(R864&lt;30,1,IF(R864&lt;45,2,3)))</f>
        <v>0</v>
      </c>
      <c r="S865" s="342"/>
      <c r="AY865" t="str">
        <f t="shared" ref="AY865:BJ865" si="1350">IF(AY866="","",COUNTIF($E866:$P866,AY866))</f>
        <v/>
      </c>
      <c r="AZ865" t="str">
        <f t="shared" si="1350"/>
        <v/>
      </c>
      <c r="BA865" t="str">
        <f t="shared" si="1350"/>
        <v/>
      </c>
      <c r="BB865" t="str">
        <f t="shared" si="1350"/>
        <v/>
      </c>
      <c r="BC865" t="str">
        <f t="shared" si="1350"/>
        <v/>
      </c>
      <c r="BD865" t="str">
        <f t="shared" si="1350"/>
        <v/>
      </c>
      <c r="BE865" t="str">
        <f t="shared" si="1350"/>
        <v/>
      </c>
      <c r="BF865" t="str">
        <f t="shared" si="1350"/>
        <v/>
      </c>
      <c r="BG865" t="str">
        <f t="shared" si="1350"/>
        <v/>
      </c>
      <c r="BH865" t="str">
        <f t="shared" si="1350"/>
        <v/>
      </c>
      <c r="BI865" t="str">
        <f t="shared" si="1350"/>
        <v/>
      </c>
      <c r="BJ865" t="str">
        <f t="shared" si="1350"/>
        <v/>
      </c>
      <c r="BK865" s="340"/>
      <c r="BL865" s="34">
        <f>IF($Q866=E866,IF(COUNTIF(E866:$P866,E866)&gt;$R865,E865,$Q865),E865)</f>
        <v>0</v>
      </c>
      <c r="BM865" s="34">
        <f>IF($Q866=F866,IF(COUNTIF(F866:$P866,F866)&gt;$R865,F865,$Q865),F865)</f>
        <v>0</v>
      </c>
      <c r="BN865" s="34">
        <f>IF($Q866=G866,IF(COUNTIF(G866:$P866,G866)&gt;$R865,G865,$Q865),G865)</f>
        <v>0</v>
      </c>
      <c r="BO865" s="34">
        <f>IF($Q866=H866,IF(COUNTIF(H866:$P866,H866)&gt;$R865,H865,$Q865),H865)</f>
        <v>0</v>
      </c>
      <c r="BP865" s="34">
        <f>IF($Q866=I866,IF(COUNTIF(I866:$P866,I866)&gt;$R865,I865,$Q865),I865)</f>
        <v>0</v>
      </c>
      <c r="BQ865" s="34">
        <f>IF($Q866=J866,IF(COUNTIF(J866:$P866,J866)&gt;$R865,J865,$Q865),J865)</f>
        <v>0</v>
      </c>
      <c r="BR865" s="34">
        <f>IF($Q866=K866,IF(COUNTIF(K866:$P866,K866)&gt;$R865,K865,$Q865),K865)</f>
        <v>0</v>
      </c>
      <c r="BS865" s="34">
        <f>IF($Q866=L866,IF(COUNTIF(L866:$P866,L866)&gt;$R865,L865,$Q865),L865)</f>
        <v>0</v>
      </c>
      <c r="BT865" s="34">
        <f>IF($Q866=M866,IF(COUNTIF(M866:$P866,M866)&gt;$R865,M865,$Q865),M865)</f>
        <v>0</v>
      </c>
      <c r="BU865" s="34">
        <f>IF($Q866=N866,IF(COUNTIF(N866:$P866,N866)&gt;$R865,N865,$Q865),N865)</f>
        <v>0</v>
      </c>
      <c r="BV865" s="34">
        <f>IF($Q866=O866,IF(COUNTIF(O866:$P866,O866)&gt;$R865,O865,$Q865),O865)</f>
        <v>0</v>
      </c>
      <c r="BW865" s="34">
        <f>IF($Q866=P866,IF(COUNTIF(P866:$P866,P866)&gt;$R865,P865,$Q865),P865)</f>
        <v>0</v>
      </c>
      <c r="BX865" t="str">
        <f>IF(BX864="",IF(G864="",IF(F864="",E864,F864),G864),"")</f>
        <v/>
      </c>
    </row>
    <row r="866" spans="1:76" ht="12.75" customHeight="1" x14ac:dyDescent="0.2">
      <c r="A866" s="349"/>
      <c r="B866" s="352"/>
      <c r="C866" s="346"/>
      <c r="D866" s="177" t="s">
        <v>44</v>
      </c>
      <c r="E866" s="252" t="str">
        <f t="shared" ref="E866:P866" si="1351">IF(E864&gt;0,1,"")</f>
        <v/>
      </c>
      <c r="F866" s="252" t="str">
        <f t="shared" si="1351"/>
        <v/>
      </c>
      <c r="G866" s="252" t="str">
        <f t="shared" si="1351"/>
        <v/>
      </c>
      <c r="H866" s="252" t="str">
        <f t="shared" si="1351"/>
        <v/>
      </c>
      <c r="I866" s="252" t="str">
        <f t="shared" si="1351"/>
        <v/>
      </c>
      <c r="J866" s="252" t="str">
        <f t="shared" si="1351"/>
        <v/>
      </c>
      <c r="K866" s="252" t="str">
        <f t="shared" si="1351"/>
        <v/>
      </c>
      <c r="L866" s="252" t="str">
        <f t="shared" si="1351"/>
        <v/>
      </c>
      <c r="M866" s="175" t="str">
        <f t="shared" si="1351"/>
        <v/>
      </c>
      <c r="N866" s="175" t="str">
        <f t="shared" si="1351"/>
        <v/>
      </c>
      <c r="O866" s="175" t="str">
        <f t="shared" si="1351"/>
        <v/>
      </c>
      <c r="P866" s="175" t="str">
        <f t="shared" si="1351"/>
        <v/>
      </c>
      <c r="Q866" s="184" t="str">
        <f>IF(BK864="","",BK864)</f>
        <v/>
      </c>
      <c r="R866" s="38" t="str">
        <f>IF(BK864="","",BK864)</f>
        <v/>
      </c>
      <c r="S866" s="343"/>
      <c r="AY866" t="str">
        <f>IF(E866="","",E866)</f>
        <v/>
      </c>
      <c r="AZ866" t="str">
        <f>IF(OR(E866=F866,COUNTIF($AY866:AY866,F866)&gt;0),"",F866)</f>
        <v/>
      </c>
      <c r="BA866" t="str">
        <f>IF(OR(F866=G866,COUNTIF($AY866:AZ866,G866)&gt;0),"",G866)</f>
        <v/>
      </c>
      <c r="BB866" t="str">
        <f>IF(OR(G866=H866,COUNTIF($AY866:BA866,H866)&gt;0),"",H866)</f>
        <v/>
      </c>
      <c r="BC866" t="str">
        <f>IF(OR(H866=I866,COUNTIF($AY866:BB866,I866)&gt;0),"",I866)</f>
        <v/>
      </c>
      <c r="BD866" t="str">
        <f>IF(OR(I866=J866,COUNTIF($AY866:BC866,J866)&gt;0),"",J866)</f>
        <v/>
      </c>
      <c r="BE866" t="str">
        <f>IF(OR(J866=K866,COUNTIF($AY866:BD866,K866)&gt;0),"",K866)</f>
        <v/>
      </c>
      <c r="BF866" t="str">
        <f>IF(OR(K866=L866,COUNTIF($AY866:BE866,L866)&gt;0),"",L866)</f>
        <v/>
      </c>
      <c r="BG866" t="str">
        <f>IF(OR(L866=M866,COUNTIF($AY866:BF866,M866)&gt;0),"",M866)</f>
        <v/>
      </c>
      <c r="BH866" t="str">
        <f>IF(OR(M866=N866,COUNTIF($AY866:BG866,N866)&gt;0),"",N866)</f>
        <v/>
      </c>
      <c r="BI866" t="str">
        <f>IF(OR(N866=O866,COUNTIF($AY866:BH866,O866)&gt;0),"",O866)</f>
        <v/>
      </c>
      <c r="BJ866" t="str">
        <f>IF(OR(O866=P866,COUNTIF($AY866:BI866,P866)&gt;0),"",P866)</f>
        <v/>
      </c>
      <c r="BK866" s="340"/>
      <c r="BL866" s="34" t="str">
        <f>IF($Q866=E866,IF(COUNTIF(E866:$P866,E866)&gt;$R865,E866,$Q866),E866)</f>
        <v/>
      </c>
      <c r="BM866" s="34" t="str">
        <f>IF($Q866=F866,IF(COUNTIF(F866:$P866,F866)&gt;$R865,F866,$Q866),F866)</f>
        <v/>
      </c>
      <c r="BN866" s="34" t="str">
        <f>IF($Q866=G866,IF(COUNTIF(G866:$P866,G866)&gt;$R865,G866,$Q866),G866)</f>
        <v/>
      </c>
      <c r="BO866" s="34" t="str">
        <f>IF($Q866=H866,IF(COUNTIF(H866:$P866,H866)&gt;$R865,H866,$Q866),H866)</f>
        <v/>
      </c>
      <c r="BP866" s="34" t="str">
        <f>IF($Q866=I866,IF(COUNTIF(I866:$P866,I866)&gt;$R865,I866,$Q866),I866)</f>
        <v/>
      </c>
      <c r="BQ866" s="34" t="str">
        <f>IF($Q866=J866,IF(COUNTIF(J866:$P866,J866)&gt;$R865,J866,$Q866),J866)</f>
        <v/>
      </c>
      <c r="BR866" s="34" t="str">
        <f>IF($Q866=K866,IF(COUNTIF(K866:$P866,K866)&gt;$R865,K866,$Q866),K866)</f>
        <v/>
      </c>
      <c r="BS866" s="34" t="str">
        <f>IF($Q866=L866,IF(COUNTIF(L866:$P866,L866)&gt;$R865,L866,$Q866),L866)</f>
        <v/>
      </c>
      <c r="BT866" s="34" t="str">
        <f>IF($Q866=M866,IF(COUNTIF(M866:$P866,M866)&gt;$R865,M866,$Q866),M866)</f>
        <v/>
      </c>
      <c r="BU866" s="34" t="str">
        <f>IF($Q866=N866,IF(COUNTIF(N866:$P866,N866)&gt;$R865,N866,$Q866),N866)</f>
        <v/>
      </c>
      <c r="BV866" s="34" t="str">
        <f>IF($Q866=O866,IF(COUNTIF(O866:$P866,O866)&gt;$R865,O866,$Q866),O866)</f>
        <v/>
      </c>
      <c r="BW866" s="34" t="str">
        <f>IF($Q866=P866,IF(COUNTIF(P866:$P866,P866)&gt;$R865,P866,$Q866),P866)</f>
        <v/>
      </c>
      <c r="BX866" t="str">
        <f>IF(BX864&gt;0,BX864,BX865)</f>
        <v/>
      </c>
    </row>
    <row r="867" spans="1:76" ht="12.75" customHeight="1" x14ac:dyDescent="0.2">
      <c r="A867" s="347">
        <v>289</v>
      </c>
      <c r="B867" s="350"/>
      <c r="C867" s="344"/>
      <c r="D867" s="176" t="s">
        <v>38</v>
      </c>
      <c r="E867" s="252"/>
      <c r="F867" s="252"/>
      <c r="G867" s="252"/>
      <c r="H867" s="252"/>
      <c r="I867" s="252"/>
      <c r="J867" s="252"/>
      <c r="K867" s="252"/>
      <c r="L867" s="252"/>
      <c r="M867" s="175"/>
      <c r="N867" s="175"/>
      <c r="O867" s="175"/>
      <c r="P867" s="175"/>
      <c r="Q867" s="183" t="str">
        <f>IF(BK867="","",BX869)</f>
        <v/>
      </c>
      <c r="R867" s="172"/>
      <c r="S867" s="341" t="str">
        <f>IF((COUNTBLANK(E867:Q867)+COUNTBLANK(E868:Q868)+COUNTBLANK(E869:Q869))/3=COUNTBLANK(E867:Q867),"","Bitte alle drei Zeilen ausfüllen")</f>
        <v/>
      </c>
      <c r="W867">
        <f t="shared" ref="W867:AH867" si="1352">IF(E867=4.5,E868,0)</f>
        <v>0</v>
      </c>
      <c r="X867">
        <f t="shared" si="1352"/>
        <v>0</v>
      </c>
      <c r="Y867">
        <f t="shared" si="1352"/>
        <v>0</v>
      </c>
      <c r="Z867">
        <f t="shared" si="1352"/>
        <v>0</v>
      </c>
      <c r="AA867">
        <f t="shared" si="1352"/>
        <v>0</v>
      </c>
      <c r="AB867">
        <f t="shared" si="1352"/>
        <v>0</v>
      </c>
      <c r="AC867">
        <f t="shared" si="1352"/>
        <v>0</v>
      </c>
      <c r="AD867">
        <f t="shared" si="1352"/>
        <v>0</v>
      </c>
      <c r="AE867">
        <f t="shared" si="1352"/>
        <v>0</v>
      </c>
      <c r="AF867">
        <f t="shared" si="1352"/>
        <v>0</v>
      </c>
      <c r="AG867">
        <f t="shared" si="1352"/>
        <v>0</v>
      </c>
      <c r="AH867">
        <f t="shared" si="1352"/>
        <v>0</v>
      </c>
      <c r="AJ867">
        <f t="shared" ref="AJ867:AU867" si="1353">IF(E867=4.5,1,0)</f>
        <v>0</v>
      </c>
      <c r="AK867">
        <f t="shared" si="1353"/>
        <v>0</v>
      </c>
      <c r="AL867">
        <f t="shared" si="1353"/>
        <v>0</v>
      </c>
      <c r="AM867">
        <f t="shared" si="1353"/>
        <v>0</v>
      </c>
      <c r="AN867">
        <f t="shared" si="1353"/>
        <v>0</v>
      </c>
      <c r="AO867">
        <f t="shared" si="1353"/>
        <v>0</v>
      </c>
      <c r="AP867">
        <f t="shared" si="1353"/>
        <v>0</v>
      </c>
      <c r="AQ867">
        <f t="shared" si="1353"/>
        <v>0</v>
      </c>
      <c r="AR867">
        <f t="shared" si="1353"/>
        <v>0</v>
      </c>
      <c r="AS867">
        <f t="shared" si="1353"/>
        <v>0</v>
      </c>
      <c r="AT867">
        <f t="shared" si="1353"/>
        <v>0</v>
      </c>
      <c r="AU867">
        <f t="shared" si="1353"/>
        <v>0</v>
      </c>
      <c r="BK867" s="340" t="str">
        <f>IF(ISNA(HLOOKUP(MAX($AY868:$BJ868),$AY868:$BJ869,2,FALSE)),"",IF(R868&gt;0,IF(COUNTIF($AY868:$BJ868,MAX($AY868:$BJ868))&gt;1,HLOOKUP(MAX($AY868:$BJ868),$AY868:$BJ869,2),HLOOKUP(MAX($AY868:$BJ868),$AY868:$BJ869,2,FALSE)),""))</f>
        <v/>
      </c>
      <c r="BL867" s="34">
        <f>IF(E869="",0,IF($Q869=E869,IF(COUNTIF(E869:$P869,E869)&gt;$R868,E867,$Q867),E867))</f>
        <v>0</v>
      </c>
      <c r="BM867" s="34">
        <f>IF(F869="",0,IF($Q869=F869,IF(COUNTIF(F869:$P869,F869)&gt;$R868,F867,$Q867),F867))</f>
        <v>0</v>
      </c>
      <c r="BN867" s="34">
        <f>IF(G869="",0,IF($Q869=G869,IF(COUNTIF(G869:$P869,G869)&gt;$R868,G867,$Q867),G867))</f>
        <v>0</v>
      </c>
      <c r="BO867" s="34">
        <f>IF(H869="",0,IF($Q869=H869,IF(COUNTIF(H869:$P869,H869)&gt;$R868,H867,$Q867),H867))</f>
        <v>0</v>
      </c>
      <c r="BP867" s="34">
        <f>IF(I869="",0,IF($Q869=I869,IF(COUNTIF(I869:$P869,I869)&gt;$R868,I867,$Q867),I867))</f>
        <v>0</v>
      </c>
      <c r="BQ867" s="34">
        <f>IF(J869="",0,IF($Q869=J869,IF(COUNTIF(J869:$P869,J869)&gt;$R868,J867,$Q867),J867))</f>
        <v>0</v>
      </c>
      <c r="BR867" s="34">
        <f>IF(K869="",0,IF($Q869=K869,IF(COUNTIF(K869:$P869,K869)&gt;$R868,K867,$Q867),K867))</f>
        <v>0</v>
      </c>
      <c r="BS867" s="34">
        <f>IF(L869="",0,IF($Q869=L869,IF(COUNTIF(L869:$P869,L869)&gt;$R868,L867,$Q867),L867))</f>
        <v>0</v>
      </c>
      <c r="BT867" s="34">
        <f>IF(M869="",0,IF($Q869=M869,IF(COUNTIF(M869:$P869,M869)&gt;$R868,M867,$Q867),M867))</f>
        <v>0</v>
      </c>
      <c r="BU867" s="34">
        <f>IF(N869="",0,IF($Q869=N869,IF(COUNTIF(N869:$P869,N869)&gt;$R868,N867,$Q867),N867))</f>
        <v>0</v>
      </c>
      <c r="BV867" s="34">
        <f>IF(O869="",0,IF($Q869=O869,IF(COUNTIF(O869:$P869,O869)&gt;$R868,O867,$Q867),O867))</f>
        <v>0</v>
      </c>
      <c r="BW867" s="34">
        <f>IF(P869="",0,IF($Q869=P869,IF(COUNTIF(P869:$P869,P869)&gt;$R868,P867,$Q867),P867))</f>
        <v>0</v>
      </c>
      <c r="BX867">
        <f>IF(P867="",IF(O867="",IF(N867="",IF(M867="",IF(L867="",IF(K867="",IF(J867="",IF(I867="",H867,I867),J867),K867),L867),M867),N867),O867),P867)</f>
        <v>0</v>
      </c>
    </row>
    <row r="868" spans="1:76" ht="12.75" customHeight="1" x14ac:dyDescent="0.2">
      <c r="A868" s="348"/>
      <c r="B868" s="351"/>
      <c r="C868" s="345"/>
      <c r="D868" s="176" t="s">
        <v>42</v>
      </c>
      <c r="E868" s="252"/>
      <c r="F868" s="252"/>
      <c r="G868" s="252"/>
      <c r="H868" s="252"/>
      <c r="I868" s="252"/>
      <c r="J868" s="252"/>
      <c r="K868" s="252"/>
      <c r="L868" s="252"/>
      <c r="M868" s="175"/>
      <c r="N868" s="175"/>
      <c r="O868" s="175"/>
      <c r="P868" s="175"/>
      <c r="Q868" s="183"/>
      <c r="R868" s="35">
        <f>IF(R867&lt;15,0,IF(R867&lt;30,1,IF(R867&lt;45,2,3)))</f>
        <v>0</v>
      </c>
      <c r="S868" s="342"/>
      <c r="AY868" t="str">
        <f t="shared" ref="AY868:BJ868" si="1354">IF(AY869="","",COUNTIF($E869:$P869,AY869))</f>
        <v/>
      </c>
      <c r="AZ868" t="str">
        <f t="shared" si="1354"/>
        <v/>
      </c>
      <c r="BA868" t="str">
        <f t="shared" si="1354"/>
        <v/>
      </c>
      <c r="BB868" t="str">
        <f t="shared" si="1354"/>
        <v/>
      </c>
      <c r="BC868" t="str">
        <f t="shared" si="1354"/>
        <v/>
      </c>
      <c r="BD868" t="str">
        <f t="shared" si="1354"/>
        <v/>
      </c>
      <c r="BE868" t="str">
        <f t="shared" si="1354"/>
        <v/>
      </c>
      <c r="BF868" t="str">
        <f t="shared" si="1354"/>
        <v/>
      </c>
      <c r="BG868" t="str">
        <f t="shared" si="1354"/>
        <v/>
      </c>
      <c r="BH868" t="str">
        <f t="shared" si="1354"/>
        <v/>
      </c>
      <c r="BI868" t="str">
        <f t="shared" si="1354"/>
        <v/>
      </c>
      <c r="BJ868" t="str">
        <f t="shared" si="1354"/>
        <v/>
      </c>
      <c r="BK868" s="340"/>
      <c r="BL868" s="34">
        <f>IF($Q869=E869,IF(COUNTIF(E869:$P869,E869)&gt;$R868,E868,$Q868),E868)</f>
        <v>0</v>
      </c>
      <c r="BM868" s="34">
        <f>IF($Q869=F869,IF(COUNTIF(F869:$P869,F869)&gt;$R868,F868,$Q868),F868)</f>
        <v>0</v>
      </c>
      <c r="BN868" s="34">
        <f>IF($Q869=G869,IF(COUNTIF(G869:$P869,G869)&gt;$R868,G868,$Q868),G868)</f>
        <v>0</v>
      </c>
      <c r="BO868" s="34">
        <f>IF($Q869=H869,IF(COUNTIF(H869:$P869,H869)&gt;$R868,H868,$Q868),H868)</f>
        <v>0</v>
      </c>
      <c r="BP868" s="34">
        <f>IF($Q869=I869,IF(COUNTIF(I869:$P869,I869)&gt;$R868,I868,$Q868),I868)</f>
        <v>0</v>
      </c>
      <c r="BQ868" s="34">
        <f>IF($Q869=J869,IF(COUNTIF(J869:$P869,J869)&gt;$R868,J868,$Q868),J868)</f>
        <v>0</v>
      </c>
      <c r="BR868" s="34">
        <f>IF($Q869=K869,IF(COUNTIF(K869:$P869,K869)&gt;$R868,K868,$Q868),K868)</f>
        <v>0</v>
      </c>
      <c r="BS868" s="34">
        <f>IF($Q869=L869,IF(COUNTIF(L869:$P869,L869)&gt;$R868,L868,$Q868),L868)</f>
        <v>0</v>
      </c>
      <c r="BT868" s="34">
        <f>IF($Q869=M869,IF(COUNTIF(M869:$P869,M869)&gt;$R868,M868,$Q868),M868)</f>
        <v>0</v>
      </c>
      <c r="BU868" s="34">
        <f>IF($Q869=N869,IF(COUNTIF(N869:$P869,N869)&gt;$R868,N868,$Q868),N868)</f>
        <v>0</v>
      </c>
      <c r="BV868" s="34">
        <f>IF($Q869=O869,IF(COUNTIF(O869:$P869,O869)&gt;$R868,O868,$Q868),O868)</f>
        <v>0</v>
      </c>
      <c r="BW868" s="34">
        <f>IF($Q869=P869,IF(COUNTIF(P869:$P869,P869)&gt;$R868,P868,$Q868),P868)</f>
        <v>0</v>
      </c>
      <c r="BX868" t="str">
        <f>IF(BX867="",IF(G867="",IF(F867="",E867,F867),G867),"")</f>
        <v/>
      </c>
    </row>
    <row r="869" spans="1:76" ht="12.75" customHeight="1" x14ac:dyDescent="0.2">
      <c r="A869" s="349"/>
      <c r="B869" s="352"/>
      <c r="C869" s="346"/>
      <c r="D869" s="177" t="s">
        <v>44</v>
      </c>
      <c r="E869" s="252" t="str">
        <f t="shared" ref="E869:P869" si="1355">IF(E867&gt;0,1,"")</f>
        <v/>
      </c>
      <c r="F869" s="252" t="str">
        <f t="shared" si="1355"/>
        <v/>
      </c>
      <c r="G869" s="252" t="str">
        <f t="shared" si="1355"/>
        <v/>
      </c>
      <c r="H869" s="252" t="str">
        <f t="shared" si="1355"/>
        <v/>
      </c>
      <c r="I869" s="252" t="str">
        <f t="shared" si="1355"/>
        <v/>
      </c>
      <c r="J869" s="252" t="str">
        <f t="shared" si="1355"/>
        <v/>
      </c>
      <c r="K869" s="252" t="str">
        <f t="shared" si="1355"/>
        <v/>
      </c>
      <c r="L869" s="252" t="str">
        <f t="shared" si="1355"/>
        <v/>
      </c>
      <c r="M869" s="175" t="str">
        <f t="shared" si="1355"/>
        <v/>
      </c>
      <c r="N869" s="175" t="str">
        <f t="shared" si="1355"/>
        <v/>
      </c>
      <c r="O869" s="175" t="str">
        <f t="shared" si="1355"/>
        <v/>
      </c>
      <c r="P869" s="175" t="str">
        <f t="shared" si="1355"/>
        <v/>
      </c>
      <c r="Q869" s="184" t="str">
        <f>IF(BK867="","",BK867)</f>
        <v/>
      </c>
      <c r="R869" s="38" t="str">
        <f>IF(BK867="","",BK867)</f>
        <v/>
      </c>
      <c r="S869" s="343"/>
      <c r="AY869" t="str">
        <f>IF(E869="","",E869)</f>
        <v/>
      </c>
      <c r="AZ869" t="str">
        <f>IF(OR(E869=F869,COUNTIF($AY869:AY869,F869)&gt;0),"",F869)</f>
        <v/>
      </c>
      <c r="BA869" t="str">
        <f>IF(OR(F869=G869,COUNTIF($AY869:AZ869,G869)&gt;0),"",G869)</f>
        <v/>
      </c>
      <c r="BB869" t="str">
        <f>IF(OR(G869=H869,COUNTIF($AY869:BA869,H869)&gt;0),"",H869)</f>
        <v/>
      </c>
      <c r="BC869" t="str">
        <f>IF(OR(H869=I869,COUNTIF($AY869:BB869,I869)&gt;0),"",I869)</f>
        <v/>
      </c>
      <c r="BD869" t="str">
        <f>IF(OR(I869=J869,COUNTIF($AY869:BC869,J869)&gt;0),"",J869)</f>
        <v/>
      </c>
      <c r="BE869" t="str">
        <f>IF(OR(J869=K869,COUNTIF($AY869:BD869,K869)&gt;0),"",K869)</f>
        <v/>
      </c>
      <c r="BF869" t="str">
        <f>IF(OR(K869=L869,COUNTIF($AY869:BE869,L869)&gt;0),"",L869)</f>
        <v/>
      </c>
      <c r="BG869" t="str">
        <f>IF(OR(L869=M869,COUNTIF($AY869:BF869,M869)&gt;0),"",M869)</f>
        <v/>
      </c>
      <c r="BH869" t="str">
        <f>IF(OR(M869=N869,COUNTIF($AY869:BG869,N869)&gt;0),"",N869)</f>
        <v/>
      </c>
      <c r="BI869" t="str">
        <f>IF(OR(N869=O869,COUNTIF($AY869:BH869,O869)&gt;0),"",O869)</f>
        <v/>
      </c>
      <c r="BJ869" t="str">
        <f>IF(OR(O869=P869,COUNTIF($AY869:BI869,P869)&gt;0),"",P869)</f>
        <v/>
      </c>
      <c r="BK869" s="340"/>
      <c r="BL869" s="34" t="str">
        <f>IF($Q869=E869,IF(COUNTIF(E869:$P869,E869)&gt;$R868,E869,$Q869),E869)</f>
        <v/>
      </c>
      <c r="BM869" s="34" t="str">
        <f>IF($Q869=F869,IF(COUNTIF(F869:$P869,F869)&gt;$R868,F869,$Q869),F869)</f>
        <v/>
      </c>
      <c r="BN869" s="34" t="str">
        <f>IF($Q869=G869,IF(COUNTIF(G869:$P869,G869)&gt;$R868,G869,$Q869),G869)</f>
        <v/>
      </c>
      <c r="BO869" s="34" t="str">
        <f>IF($Q869=H869,IF(COUNTIF(H869:$P869,H869)&gt;$R868,H869,$Q869),H869)</f>
        <v/>
      </c>
      <c r="BP869" s="34" t="str">
        <f>IF($Q869=I869,IF(COUNTIF(I869:$P869,I869)&gt;$R868,I869,$Q869),I869)</f>
        <v/>
      </c>
      <c r="BQ869" s="34" t="str">
        <f>IF($Q869=J869,IF(COUNTIF(J869:$P869,J869)&gt;$R868,J869,$Q869),J869)</f>
        <v/>
      </c>
      <c r="BR869" s="34" t="str">
        <f>IF($Q869=K869,IF(COUNTIF(K869:$P869,K869)&gt;$R868,K869,$Q869),K869)</f>
        <v/>
      </c>
      <c r="BS869" s="34" t="str">
        <f>IF($Q869=L869,IF(COUNTIF(L869:$P869,L869)&gt;$R868,L869,$Q869),L869)</f>
        <v/>
      </c>
      <c r="BT869" s="34" t="str">
        <f>IF($Q869=M869,IF(COUNTIF(M869:$P869,M869)&gt;$R868,M869,$Q869),M869)</f>
        <v/>
      </c>
      <c r="BU869" s="34" t="str">
        <f>IF($Q869=N869,IF(COUNTIF(N869:$P869,N869)&gt;$R868,N869,$Q869),N869)</f>
        <v/>
      </c>
      <c r="BV869" s="34" t="str">
        <f>IF($Q869=O869,IF(COUNTIF(O869:$P869,O869)&gt;$R868,O869,$Q869),O869)</f>
        <v/>
      </c>
      <c r="BW869" s="34" t="str">
        <f>IF($Q869=P869,IF(COUNTIF(P869:$P869,P869)&gt;$R868,P869,$Q869),P869)</f>
        <v/>
      </c>
      <c r="BX869" t="str">
        <f>IF(BX867&gt;0,BX867,BX868)</f>
        <v/>
      </c>
    </row>
    <row r="870" spans="1:76" ht="12.75" customHeight="1" x14ac:dyDescent="0.2">
      <c r="A870" s="347">
        <v>290</v>
      </c>
      <c r="B870" s="350"/>
      <c r="C870" s="344"/>
      <c r="D870" s="176" t="s">
        <v>38</v>
      </c>
      <c r="E870" s="252"/>
      <c r="F870" s="252"/>
      <c r="G870" s="252"/>
      <c r="H870" s="252"/>
      <c r="I870" s="252"/>
      <c r="J870" s="252"/>
      <c r="K870" s="252"/>
      <c r="L870" s="252"/>
      <c r="M870" s="175"/>
      <c r="N870" s="175"/>
      <c r="O870" s="175"/>
      <c r="P870" s="175"/>
      <c r="Q870" s="183" t="str">
        <f>IF(BK870="","",BX872)</f>
        <v/>
      </c>
      <c r="R870" s="172"/>
      <c r="S870" s="341" t="str">
        <f>IF((COUNTBLANK(E870:Q870)+COUNTBLANK(E871:Q871)+COUNTBLANK(E872:Q872))/3=COUNTBLANK(E870:Q870),"","Bitte alle drei Zeilen ausfüllen")</f>
        <v/>
      </c>
      <c r="W870">
        <f t="shared" ref="W870:AH870" si="1356">IF(E870=4.5,E871,0)</f>
        <v>0</v>
      </c>
      <c r="X870">
        <f t="shared" si="1356"/>
        <v>0</v>
      </c>
      <c r="Y870">
        <f t="shared" si="1356"/>
        <v>0</v>
      </c>
      <c r="Z870">
        <f t="shared" si="1356"/>
        <v>0</v>
      </c>
      <c r="AA870">
        <f t="shared" si="1356"/>
        <v>0</v>
      </c>
      <c r="AB870">
        <f t="shared" si="1356"/>
        <v>0</v>
      </c>
      <c r="AC870">
        <f t="shared" si="1356"/>
        <v>0</v>
      </c>
      <c r="AD870">
        <f t="shared" si="1356"/>
        <v>0</v>
      </c>
      <c r="AE870">
        <f t="shared" si="1356"/>
        <v>0</v>
      </c>
      <c r="AF870">
        <f t="shared" si="1356"/>
        <v>0</v>
      </c>
      <c r="AG870">
        <f t="shared" si="1356"/>
        <v>0</v>
      </c>
      <c r="AH870">
        <f t="shared" si="1356"/>
        <v>0</v>
      </c>
      <c r="AJ870">
        <f t="shared" ref="AJ870:AU870" si="1357">IF(E870=4.5,1,0)</f>
        <v>0</v>
      </c>
      <c r="AK870">
        <f t="shared" si="1357"/>
        <v>0</v>
      </c>
      <c r="AL870">
        <f t="shared" si="1357"/>
        <v>0</v>
      </c>
      <c r="AM870">
        <f t="shared" si="1357"/>
        <v>0</v>
      </c>
      <c r="AN870">
        <f t="shared" si="1357"/>
        <v>0</v>
      </c>
      <c r="AO870">
        <f t="shared" si="1357"/>
        <v>0</v>
      </c>
      <c r="AP870">
        <f t="shared" si="1357"/>
        <v>0</v>
      </c>
      <c r="AQ870">
        <f t="shared" si="1357"/>
        <v>0</v>
      </c>
      <c r="AR870">
        <f t="shared" si="1357"/>
        <v>0</v>
      </c>
      <c r="AS870">
        <f t="shared" si="1357"/>
        <v>0</v>
      </c>
      <c r="AT870">
        <f t="shared" si="1357"/>
        <v>0</v>
      </c>
      <c r="AU870">
        <f t="shared" si="1357"/>
        <v>0</v>
      </c>
      <c r="BK870" s="340" t="str">
        <f>IF(ISNA(HLOOKUP(MAX($AY871:$BJ871),$AY871:$BJ872,2,FALSE)),"",IF(R871&gt;0,IF(COUNTIF($AY871:$BJ871,MAX($AY871:$BJ871))&gt;1,HLOOKUP(MAX($AY871:$BJ871),$AY871:$BJ872,2),HLOOKUP(MAX($AY871:$BJ871),$AY871:$BJ872,2,FALSE)),""))</f>
        <v/>
      </c>
      <c r="BL870" s="34">
        <f>IF(E872="",0,IF($Q872=E872,IF(COUNTIF(E872:$P872,E872)&gt;$R871,E870,$Q870),E870))</f>
        <v>0</v>
      </c>
      <c r="BM870" s="34">
        <f>IF(F872="",0,IF($Q872=F872,IF(COUNTIF(F872:$P872,F872)&gt;$R871,F870,$Q870),F870))</f>
        <v>0</v>
      </c>
      <c r="BN870" s="34">
        <f>IF(G872="",0,IF($Q872=G872,IF(COUNTIF(G872:$P872,G872)&gt;$R871,G870,$Q870),G870))</f>
        <v>0</v>
      </c>
      <c r="BO870" s="34">
        <f>IF(H872="",0,IF($Q872=H872,IF(COUNTIF(H872:$P872,H872)&gt;$R871,H870,$Q870),H870))</f>
        <v>0</v>
      </c>
      <c r="BP870" s="34">
        <f>IF(I872="",0,IF($Q872=I872,IF(COUNTIF(I872:$P872,I872)&gt;$R871,I870,$Q870),I870))</f>
        <v>0</v>
      </c>
      <c r="BQ870" s="34">
        <f>IF(J872="",0,IF($Q872=J872,IF(COUNTIF(J872:$P872,J872)&gt;$R871,J870,$Q870),J870))</f>
        <v>0</v>
      </c>
      <c r="BR870" s="34">
        <f>IF(K872="",0,IF($Q872=K872,IF(COUNTIF(K872:$P872,K872)&gt;$R871,K870,$Q870),K870))</f>
        <v>0</v>
      </c>
      <c r="BS870" s="34">
        <f>IF(L872="",0,IF($Q872=L872,IF(COUNTIF(L872:$P872,L872)&gt;$R871,L870,$Q870),L870))</f>
        <v>0</v>
      </c>
      <c r="BT870" s="34">
        <f>IF(M872="",0,IF($Q872=M872,IF(COUNTIF(M872:$P872,M872)&gt;$R871,M870,$Q870),M870))</f>
        <v>0</v>
      </c>
      <c r="BU870" s="34">
        <f>IF(N872="",0,IF($Q872=N872,IF(COUNTIF(N872:$P872,N872)&gt;$R871,N870,$Q870),N870))</f>
        <v>0</v>
      </c>
      <c r="BV870" s="34">
        <f>IF(O872="",0,IF($Q872=O872,IF(COUNTIF(O872:$P872,O872)&gt;$R871,O870,$Q870),O870))</f>
        <v>0</v>
      </c>
      <c r="BW870" s="34">
        <f>IF(P872="",0,IF($Q872=P872,IF(COUNTIF(P872:$P872,P872)&gt;$R871,P870,$Q870),P870))</f>
        <v>0</v>
      </c>
      <c r="BX870">
        <f>IF(P870="",IF(O870="",IF(N870="",IF(M870="",IF(L870="",IF(K870="",IF(J870="",IF(I870="",H870,I870),J870),K870),L870),M870),N870),O870),P870)</f>
        <v>0</v>
      </c>
    </row>
    <row r="871" spans="1:76" ht="12.75" customHeight="1" x14ac:dyDescent="0.2">
      <c r="A871" s="348"/>
      <c r="B871" s="351"/>
      <c r="C871" s="345"/>
      <c r="D871" s="176" t="s">
        <v>42</v>
      </c>
      <c r="E871" s="252"/>
      <c r="F871" s="252"/>
      <c r="G871" s="252"/>
      <c r="H871" s="252"/>
      <c r="I871" s="252"/>
      <c r="J871" s="252"/>
      <c r="K871" s="252"/>
      <c r="L871" s="252"/>
      <c r="M871" s="175"/>
      <c r="N871" s="175"/>
      <c r="O871" s="175"/>
      <c r="P871" s="175"/>
      <c r="Q871" s="183"/>
      <c r="R871" s="35">
        <f>IF(R870&lt;15,0,IF(R870&lt;30,1,IF(R870&lt;45,2,3)))</f>
        <v>0</v>
      </c>
      <c r="S871" s="342"/>
      <c r="AY871" t="str">
        <f t="shared" ref="AY871:BJ871" si="1358">IF(AY872="","",COUNTIF($E872:$P872,AY872))</f>
        <v/>
      </c>
      <c r="AZ871" t="str">
        <f t="shared" si="1358"/>
        <v/>
      </c>
      <c r="BA871" t="str">
        <f t="shared" si="1358"/>
        <v/>
      </c>
      <c r="BB871" t="str">
        <f t="shared" si="1358"/>
        <v/>
      </c>
      <c r="BC871" t="str">
        <f t="shared" si="1358"/>
        <v/>
      </c>
      <c r="BD871" t="str">
        <f t="shared" si="1358"/>
        <v/>
      </c>
      <c r="BE871" t="str">
        <f t="shared" si="1358"/>
        <v/>
      </c>
      <c r="BF871" t="str">
        <f t="shared" si="1358"/>
        <v/>
      </c>
      <c r="BG871" t="str">
        <f t="shared" si="1358"/>
        <v/>
      </c>
      <c r="BH871" t="str">
        <f t="shared" si="1358"/>
        <v/>
      </c>
      <c r="BI871" t="str">
        <f t="shared" si="1358"/>
        <v/>
      </c>
      <c r="BJ871" t="str">
        <f t="shared" si="1358"/>
        <v/>
      </c>
      <c r="BK871" s="340"/>
      <c r="BL871" s="34">
        <f>IF($Q872=E872,IF(COUNTIF(E872:$P872,E872)&gt;$R871,E871,$Q871),E871)</f>
        <v>0</v>
      </c>
      <c r="BM871" s="34">
        <f>IF($Q872=F872,IF(COUNTIF(F872:$P872,F872)&gt;$R871,F871,$Q871),F871)</f>
        <v>0</v>
      </c>
      <c r="BN871" s="34">
        <f>IF($Q872=G872,IF(COUNTIF(G872:$P872,G872)&gt;$R871,G871,$Q871),G871)</f>
        <v>0</v>
      </c>
      <c r="BO871" s="34">
        <f>IF($Q872=H872,IF(COUNTIF(H872:$P872,H872)&gt;$R871,H871,$Q871),H871)</f>
        <v>0</v>
      </c>
      <c r="BP871" s="34">
        <f>IF($Q872=I872,IF(COUNTIF(I872:$P872,I872)&gt;$R871,I871,$Q871),I871)</f>
        <v>0</v>
      </c>
      <c r="BQ871" s="34">
        <f>IF($Q872=J872,IF(COUNTIF(J872:$P872,J872)&gt;$R871,J871,$Q871),J871)</f>
        <v>0</v>
      </c>
      <c r="BR871" s="34">
        <f>IF($Q872=K872,IF(COUNTIF(K872:$P872,K872)&gt;$R871,K871,$Q871),K871)</f>
        <v>0</v>
      </c>
      <c r="BS871" s="34">
        <f>IF($Q872=L872,IF(COUNTIF(L872:$P872,L872)&gt;$R871,L871,$Q871),L871)</f>
        <v>0</v>
      </c>
      <c r="BT871" s="34">
        <f>IF($Q872=M872,IF(COUNTIF(M872:$P872,M872)&gt;$R871,M871,$Q871),M871)</f>
        <v>0</v>
      </c>
      <c r="BU871" s="34">
        <f>IF($Q872=N872,IF(COUNTIF(N872:$P872,N872)&gt;$R871,N871,$Q871),N871)</f>
        <v>0</v>
      </c>
      <c r="BV871" s="34">
        <f>IF($Q872=O872,IF(COUNTIF(O872:$P872,O872)&gt;$R871,O871,$Q871),O871)</f>
        <v>0</v>
      </c>
      <c r="BW871" s="34">
        <f>IF($Q872=P872,IF(COUNTIF(P872:$P872,P872)&gt;$R871,P871,$Q871),P871)</f>
        <v>0</v>
      </c>
      <c r="BX871" t="str">
        <f>IF(BX870="",IF(G870="",IF(F870="",E870,F870),G870),"")</f>
        <v/>
      </c>
    </row>
    <row r="872" spans="1:76" ht="12.75" customHeight="1" x14ac:dyDescent="0.2">
      <c r="A872" s="349"/>
      <c r="B872" s="352"/>
      <c r="C872" s="346"/>
      <c r="D872" s="177" t="s">
        <v>44</v>
      </c>
      <c r="E872" s="252" t="str">
        <f t="shared" ref="E872:P872" si="1359">IF(E870&gt;0,1,"")</f>
        <v/>
      </c>
      <c r="F872" s="252" t="str">
        <f t="shared" si="1359"/>
        <v/>
      </c>
      <c r="G872" s="252" t="str">
        <f t="shared" si="1359"/>
        <v/>
      </c>
      <c r="H872" s="252" t="str">
        <f t="shared" si="1359"/>
        <v/>
      </c>
      <c r="I872" s="252" t="str">
        <f t="shared" si="1359"/>
        <v/>
      </c>
      <c r="J872" s="252" t="str">
        <f t="shared" si="1359"/>
        <v/>
      </c>
      <c r="K872" s="252" t="str">
        <f t="shared" si="1359"/>
        <v/>
      </c>
      <c r="L872" s="252" t="str">
        <f t="shared" si="1359"/>
        <v/>
      </c>
      <c r="M872" s="175" t="str">
        <f t="shared" si="1359"/>
        <v/>
      </c>
      <c r="N872" s="175" t="str">
        <f t="shared" si="1359"/>
        <v/>
      </c>
      <c r="O872" s="175" t="str">
        <f t="shared" si="1359"/>
        <v/>
      </c>
      <c r="P872" s="175" t="str">
        <f t="shared" si="1359"/>
        <v/>
      </c>
      <c r="Q872" s="184" t="str">
        <f>IF(BK870="","",BK870)</f>
        <v/>
      </c>
      <c r="R872" s="38" t="str">
        <f>IF(BK870="","",BK870)</f>
        <v/>
      </c>
      <c r="S872" s="343"/>
      <c r="AY872" t="str">
        <f>IF(E872="","",E872)</f>
        <v/>
      </c>
      <c r="AZ872" t="str">
        <f>IF(OR(E872=F872,COUNTIF($AY872:AY872,F872)&gt;0),"",F872)</f>
        <v/>
      </c>
      <c r="BA872" t="str">
        <f>IF(OR(F872=G872,COUNTIF($AY872:AZ872,G872)&gt;0),"",G872)</f>
        <v/>
      </c>
      <c r="BB872" t="str">
        <f>IF(OR(G872=H872,COUNTIF($AY872:BA872,H872)&gt;0),"",H872)</f>
        <v/>
      </c>
      <c r="BC872" t="str">
        <f>IF(OR(H872=I872,COUNTIF($AY872:BB872,I872)&gt;0),"",I872)</f>
        <v/>
      </c>
      <c r="BD872" t="str">
        <f>IF(OR(I872=J872,COUNTIF($AY872:BC872,J872)&gt;0),"",J872)</f>
        <v/>
      </c>
      <c r="BE872" t="str">
        <f>IF(OR(J872=K872,COUNTIF($AY872:BD872,K872)&gt;0),"",K872)</f>
        <v/>
      </c>
      <c r="BF872" t="str">
        <f>IF(OR(K872=L872,COUNTIF($AY872:BE872,L872)&gt;0),"",L872)</f>
        <v/>
      </c>
      <c r="BG872" t="str">
        <f>IF(OR(L872=M872,COUNTIF($AY872:BF872,M872)&gt;0),"",M872)</f>
        <v/>
      </c>
      <c r="BH872" t="str">
        <f>IF(OR(M872=N872,COUNTIF($AY872:BG872,N872)&gt;0),"",N872)</f>
        <v/>
      </c>
      <c r="BI872" t="str">
        <f>IF(OR(N872=O872,COUNTIF($AY872:BH872,O872)&gt;0),"",O872)</f>
        <v/>
      </c>
      <c r="BJ872" t="str">
        <f>IF(OR(O872=P872,COUNTIF($AY872:BI872,P872)&gt;0),"",P872)</f>
        <v/>
      </c>
      <c r="BK872" s="340"/>
      <c r="BL872" s="34" t="str">
        <f>IF($Q872=E872,IF(COUNTIF(E872:$P872,E872)&gt;$R871,E872,$Q872),E872)</f>
        <v/>
      </c>
      <c r="BM872" s="34" t="str">
        <f>IF($Q872=F872,IF(COUNTIF(F872:$P872,F872)&gt;$R871,F872,$Q872),F872)</f>
        <v/>
      </c>
      <c r="BN872" s="34" t="str">
        <f>IF($Q872=G872,IF(COUNTIF(G872:$P872,G872)&gt;$R871,G872,$Q872),G872)</f>
        <v/>
      </c>
      <c r="BO872" s="34" t="str">
        <f>IF($Q872=H872,IF(COUNTIF(H872:$P872,H872)&gt;$R871,H872,$Q872),H872)</f>
        <v/>
      </c>
      <c r="BP872" s="34" t="str">
        <f>IF($Q872=I872,IF(COUNTIF(I872:$P872,I872)&gt;$R871,I872,$Q872),I872)</f>
        <v/>
      </c>
      <c r="BQ872" s="34" t="str">
        <f>IF($Q872=J872,IF(COUNTIF(J872:$P872,J872)&gt;$R871,J872,$Q872),J872)</f>
        <v/>
      </c>
      <c r="BR872" s="34" t="str">
        <f>IF($Q872=K872,IF(COUNTIF(K872:$P872,K872)&gt;$R871,K872,$Q872),K872)</f>
        <v/>
      </c>
      <c r="BS872" s="34" t="str">
        <f>IF($Q872=L872,IF(COUNTIF(L872:$P872,L872)&gt;$R871,L872,$Q872),L872)</f>
        <v/>
      </c>
      <c r="BT872" s="34" t="str">
        <f>IF($Q872=M872,IF(COUNTIF(M872:$P872,M872)&gt;$R871,M872,$Q872),M872)</f>
        <v/>
      </c>
      <c r="BU872" s="34" t="str">
        <f>IF($Q872=N872,IF(COUNTIF(N872:$P872,N872)&gt;$R871,N872,$Q872),N872)</f>
        <v/>
      </c>
      <c r="BV872" s="34" t="str">
        <f>IF($Q872=O872,IF(COUNTIF(O872:$P872,O872)&gt;$R871,O872,$Q872),O872)</f>
        <v/>
      </c>
      <c r="BW872" s="34" t="str">
        <f>IF($Q872=P872,IF(COUNTIF(P872:$P872,P872)&gt;$R871,P872,$Q872),P872)</f>
        <v/>
      </c>
      <c r="BX872" t="str">
        <f>IF(BX870&gt;0,BX870,BX871)</f>
        <v/>
      </c>
    </row>
    <row r="873" spans="1:76" ht="12.75" customHeight="1" x14ac:dyDescent="0.2">
      <c r="A873" s="347">
        <v>291</v>
      </c>
      <c r="B873" s="350"/>
      <c r="C873" s="344"/>
      <c r="D873" s="176" t="s">
        <v>38</v>
      </c>
      <c r="E873" s="252"/>
      <c r="F873" s="252"/>
      <c r="G873" s="252"/>
      <c r="H873" s="252"/>
      <c r="I873" s="252"/>
      <c r="J873" s="252"/>
      <c r="K873" s="252"/>
      <c r="L873" s="252"/>
      <c r="M873" s="175"/>
      <c r="N873" s="175"/>
      <c r="O873" s="175"/>
      <c r="P873" s="175"/>
      <c r="Q873" s="183" t="str">
        <f>IF(BK873="","",BX875)</f>
        <v/>
      </c>
      <c r="R873" s="172"/>
      <c r="S873" s="341" t="str">
        <f>IF((COUNTBLANK(E873:Q873)+COUNTBLANK(E874:Q874)+COUNTBLANK(E875:Q875))/3=COUNTBLANK(E873:Q873),"","Bitte alle drei Zeilen ausfüllen")</f>
        <v/>
      </c>
      <c r="W873">
        <f t="shared" ref="W873:AH873" si="1360">IF(E873=4.5,E874,0)</f>
        <v>0</v>
      </c>
      <c r="X873">
        <f t="shared" si="1360"/>
        <v>0</v>
      </c>
      <c r="Y873">
        <f t="shared" si="1360"/>
        <v>0</v>
      </c>
      <c r="Z873">
        <f t="shared" si="1360"/>
        <v>0</v>
      </c>
      <c r="AA873">
        <f t="shared" si="1360"/>
        <v>0</v>
      </c>
      <c r="AB873">
        <f t="shared" si="1360"/>
        <v>0</v>
      </c>
      <c r="AC873">
        <f t="shared" si="1360"/>
        <v>0</v>
      </c>
      <c r="AD873">
        <f t="shared" si="1360"/>
        <v>0</v>
      </c>
      <c r="AE873">
        <f t="shared" si="1360"/>
        <v>0</v>
      </c>
      <c r="AF873">
        <f t="shared" si="1360"/>
        <v>0</v>
      </c>
      <c r="AG873">
        <f t="shared" si="1360"/>
        <v>0</v>
      </c>
      <c r="AH873">
        <f t="shared" si="1360"/>
        <v>0</v>
      </c>
      <c r="AJ873">
        <f t="shared" ref="AJ873:AU873" si="1361">IF(E873=4.5,1,0)</f>
        <v>0</v>
      </c>
      <c r="AK873">
        <f t="shared" si="1361"/>
        <v>0</v>
      </c>
      <c r="AL873">
        <f t="shared" si="1361"/>
        <v>0</v>
      </c>
      <c r="AM873">
        <f t="shared" si="1361"/>
        <v>0</v>
      </c>
      <c r="AN873">
        <f t="shared" si="1361"/>
        <v>0</v>
      </c>
      <c r="AO873">
        <f t="shared" si="1361"/>
        <v>0</v>
      </c>
      <c r="AP873">
        <f t="shared" si="1361"/>
        <v>0</v>
      </c>
      <c r="AQ873">
        <f t="shared" si="1361"/>
        <v>0</v>
      </c>
      <c r="AR873">
        <f t="shared" si="1361"/>
        <v>0</v>
      </c>
      <c r="AS873">
        <f t="shared" si="1361"/>
        <v>0</v>
      </c>
      <c r="AT873">
        <f t="shared" si="1361"/>
        <v>0</v>
      </c>
      <c r="AU873">
        <f t="shared" si="1361"/>
        <v>0</v>
      </c>
      <c r="BK873" s="340" t="str">
        <f>IF(ISNA(HLOOKUP(MAX($AY874:$BJ874),$AY874:$BJ875,2,FALSE)),"",IF(R874&gt;0,IF(COUNTIF($AY874:$BJ874,MAX($AY874:$BJ874))&gt;1,HLOOKUP(MAX($AY874:$BJ874),$AY874:$BJ875,2),HLOOKUP(MAX($AY874:$BJ874),$AY874:$BJ875,2,FALSE)),""))</f>
        <v/>
      </c>
      <c r="BL873" s="34">
        <f>IF(E875="",0,IF($Q875=E875,IF(COUNTIF(E875:$P875,E875)&gt;$R874,E873,$Q873),E873))</f>
        <v>0</v>
      </c>
      <c r="BM873" s="34">
        <f>IF(F875="",0,IF($Q875=F875,IF(COUNTIF(F875:$P875,F875)&gt;$R874,F873,$Q873),F873))</f>
        <v>0</v>
      </c>
      <c r="BN873" s="34">
        <f>IF(G875="",0,IF($Q875=G875,IF(COUNTIF(G875:$P875,G875)&gt;$R874,G873,$Q873),G873))</f>
        <v>0</v>
      </c>
      <c r="BO873" s="34">
        <f>IF(H875="",0,IF($Q875=H875,IF(COUNTIF(H875:$P875,H875)&gt;$R874,H873,$Q873),H873))</f>
        <v>0</v>
      </c>
      <c r="BP873" s="34">
        <f>IF(I875="",0,IF($Q875=I875,IF(COUNTIF(I875:$P875,I875)&gt;$R874,I873,$Q873),I873))</f>
        <v>0</v>
      </c>
      <c r="BQ873" s="34">
        <f>IF(J875="",0,IF($Q875=J875,IF(COUNTIF(J875:$P875,J875)&gt;$R874,J873,$Q873),J873))</f>
        <v>0</v>
      </c>
      <c r="BR873" s="34">
        <f>IF(K875="",0,IF($Q875=K875,IF(COUNTIF(K875:$P875,K875)&gt;$R874,K873,$Q873),K873))</f>
        <v>0</v>
      </c>
      <c r="BS873" s="34">
        <f>IF(L875="",0,IF($Q875=L875,IF(COUNTIF(L875:$P875,L875)&gt;$R874,L873,$Q873),L873))</f>
        <v>0</v>
      </c>
      <c r="BT873" s="34">
        <f>IF(M875="",0,IF($Q875=M875,IF(COUNTIF(M875:$P875,M875)&gt;$R874,M873,$Q873),M873))</f>
        <v>0</v>
      </c>
      <c r="BU873" s="34">
        <f>IF(N875="",0,IF($Q875=N875,IF(COUNTIF(N875:$P875,N875)&gt;$R874,N873,$Q873),N873))</f>
        <v>0</v>
      </c>
      <c r="BV873" s="34">
        <f>IF(O875="",0,IF($Q875=O875,IF(COUNTIF(O875:$P875,O875)&gt;$R874,O873,$Q873),O873))</f>
        <v>0</v>
      </c>
      <c r="BW873" s="34">
        <f>IF(P875="",0,IF($Q875=P875,IF(COUNTIF(P875:$P875,P875)&gt;$R874,P873,$Q873),P873))</f>
        <v>0</v>
      </c>
      <c r="BX873">
        <f>IF(P873="",IF(O873="",IF(N873="",IF(M873="",IF(L873="",IF(K873="",IF(J873="",IF(I873="",H873,I873),J873),K873),L873),M873),N873),O873),P873)</f>
        <v>0</v>
      </c>
    </row>
    <row r="874" spans="1:76" ht="12.75" customHeight="1" x14ac:dyDescent="0.2">
      <c r="A874" s="348"/>
      <c r="B874" s="351"/>
      <c r="C874" s="345"/>
      <c r="D874" s="176" t="s">
        <v>42</v>
      </c>
      <c r="E874" s="252"/>
      <c r="F874" s="252"/>
      <c r="G874" s="252"/>
      <c r="H874" s="252"/>
      <c r="I874" s="252"/>
      <c r="J874" s="252"/>
      <c r="K874" s="252"/>
      <c r="L874" s="252"/>
      <c r="M874" s="175"/>
      <c r="N874" s="175"/>
      <c r="O874" s="175"/>
      <c r="P874" s="175"/>
      <c r="Q874" s="183"/>
      <c r="R874" s="35">
        <f>IF(R873&lt;15,0,IF(R873&lt;30,1,IF(R873&lt;45,2,3)))</f>
        <v>0</v>
      </c>
      <c r="S874" s="342"/>
      <c r="AY874" t="str">
        <f t="shared" ref="AY874:BJ874" si="1362">IF(AY875="","",COUNTIF($E875:$P875,AY875))</f>
        <v/>
      </c>
      <c r="AZ874" t="str">
        <f t="shared" si="1362"/>
        <v/>
      </c>
      <c r="BA874" t="str">
        <f t="shared" si="1362"/>
        <v/>
      </c>
      <c r="BB874" t="str">
        <f t="shared" si="1362"/>
        <v/>
      </c>
      <c r="BC874" t="str">
        <f t="shared" si="1362"/>
        <v/>
      </c>
      <c r="BD874" t="str">
        <f t="shared" si="1362"/>
        <v/>
      </c>
      <c r="BE874" t="str">
        <f t="shared" si="1362"/>
        <v/>
      </c>
      <c r="BF874" t="str">
        <f t="shared" si="1362"/>
        <v/>
      </c>
      <c r="BG874" t="str">
        <f t="shared" si="1362"/>
        <v/>
      </c>
      <c r="BH874" t="str">
        <f t="shared" si="1362"/>
        <v/>
      </c>
      <c r="BI874" t="str">
        <f t="shared" si="1362"/>
        <v/>
      </c>
      <c r="BJ874" t="str">
        <f t="shared" si="1362"/>
        <v/>
      </c>
      <c r="BK874" s="340"/>
      <c r="BL874" s="34">
        <f>IF($Q875=E875,IF(COUNTIF(E875:$P875,E875)&gt;$R874,E874,$Q874),E874)</f>
        <v>0</v>
      </c>
      <c r="BM874" s="34">
        <f>IF($Q875=F875,IF(COUNTIF(F875:$P875,F875)&gt;$R874,F874,$Q874),F874)</f>
        <v>0</v>
      </c>
      <c r="BN874" s="34">
        <f>IF($Q875=G875,IF(COUNTIF(G875:$P875,G875)&gt;$R874,G874,$Q874),G874)</f>
        <v>0</v>
      </c>
      <c r="BO874" s="34">
        <f>IF($Q875=H875,IF(COUNTIF(H875:$P875,H875)&gt;$R874,H874,$Q874),H874)</f>
        <v>0</v>
      </c>
      <c r="BP874" s="34">
        <f>IF($Q875=I875,IF(COUNTIF(I875:$P875,I875)&gt;$R874,I874,$Q874),I874)</f>
        <v>0</v>
      </c>
      <c r="BQ874" s="34">
        <f>IF($Q875=J875,IF(COUNTIF(J875:$P875,J875)&gt;$R874,J874,$Q874),J874)</f>
        <v>0</v>
      </c>
      <c r="BR874" s="34">
        <f>IF($Q875=K875,IF(COUNTIF(K875:$P875,K875)&gt;$R874,K874,$Q874),K874)</f>
        <v>0</v>
      </c>
      <c r="BS874" s="34">
        <f>IF($Q875=L875,IF(COUNTIF(L875:$P875,L875)&gt;$R874,L874,$Q874),L874)</f>
        <v>0</v>
      </c>
      <c r="BT874" s="34">
        <f>IF($Q875=M875,IF(COUNTIF(M875:$P875,M875)&gt;$R874,M874,$Q874),M874)</f>
        <v>0</v>
      </c>
      <c r="BU874" s="34">
        <f>IF($Q875=N875,IF(COUNTIF(N875:$P875,N875)&gt;$R874,N874,$Q874),N874)</f>
        <v>0</v>
      </c>
      <c r="BV874" s="34">
        <f>IF($Q875=O875,IF(COUNTIF(O875:$P875,O875)&gt;$R874,O874,$Q874),O874)</f>
        <v>0</v>
      </c>
      <c r="BW874" s="34">
        <f>IF($Q875=P875,IF(COUNTIF(P875:$P875,P875)&gt;$R874,P874,$Q874),P874)</f>
        <v>0</v>
      </c>
      <c r="BX874" t="str">
        <f>IF(BX873="",IF(G873="",IF(F873="",E873,F873),G873),"")</f>
        <v/>
      </c>
    </row>
    <row r="875" spans="1:76" ht="12.75" customHeight="1" x14ac:dyDescent="0.2">
      <c r="A875" s="349"/>
      <c r="B875" s="352"/>
      <c r="C875" s="346"/>
      <c r="D875" s="177" t="s">
        <v>44</v>
      </c>
      <c r="E875" s="252" t="str">
        <f t="shared" ref="E875:P875" si="1363">IF(E873&gt;0,1,"")</f>
        <v/>
      </c>
      <c r="F875" s="252" t="str">
        <f t="shared" si="1363"/>
        <v/>
      </c>
      <c r="G875" s="252" t="str">
        <f t="shared" si="1363"/>
        <v/>
      </c>
      <c r="H875" s="252" t="str">
        <f t="shared" si="1363"/>
        <v/>
      </c>
      <c r="I875" s="252" t="str">
        <f t="shared" si="1363"/>
        <v/>
      </c>
      <c r="J875" s="252" t="str">
        <f t="shared" si="1363"/>
        <v/>
      </c>
      <c r="K875" s="252" t="str">
        <f t="shared" si="1363"/>
        <v/>
      </c>
      <c r="L875" s="252" t="str">
        <f t="shared" si="1363"/>
        <v/>
      </c>
      <c r="M875" s="175" t="str">
        <f t="shared" si="1363"/>
        <v/>
      </c>
      <c r="N875" s="175" t="str">
        <f t="shared" si="1363"/>
        <v/>
      </c>
      <c r="O875" s="175" t="str">
        <f t="shared" si="1363"/>
        <v/>
      </c>
      <c r="P875" s="175" t="str">
        <f t="shared" si="1363"/>
        <v/>
      </c>
      <c r="Q875" s="184" t="str">
        <f>IF(BK873="","",BK873)</f>
        <v/>
      </c>
      <c r="R875" s="38" t="str">
        <f>IF(BK873="","",BK873)</f>
        <v/>
      </c>
      <c r="S875" s="343"/>
      <c r="AY875" t="str">
        <f>IF(E875="","",E875)</f>
        <v/>
      </c>
      <c r="AZ875" t="str">
        <f>IF(OR(E875=F875,COUNTIF($AY875:AY875,F875)&gt;0),"",F875)</f>
        <v/>
      </c>
      <c r="BA875" t="str">
        <f>IF(OR(F875=G875,COUNTIF($AY875:AZ875,G875)&gt;0),"",G875)</f>
        <v/>
      </c>
      <c r="BB875" t="str">
        <f>IF(OR(G875=H875,COUNTIF($AY875:BA875,H875)&gt;0),"",H875)</f>
        <v/>
      </c>
      <c r="BC875" t="str">
        <f>IF(OR(H875=I875,COUNTIF($AY875:BB875,I875)&gt;0),"",I875)</f>
        <v/>
      </c>
      <c r="BD875" t="str">
        <f>IF(OR(I875=J875,COUNTIF($AY875:BC875,J875)&gt;0),"",J875)</f>
        <v/>
      </c>
      <c r="BE875" t="str">
        <f>IF(OR(J875=K875,COUNTIF($AY875:BD875,K875)&gt;0),"",K875)</f>
        <v/>
      </c>
      <c r="BF875" t="str">
        <f>IF(OR(K875=L875,COUNTIF($AY875:BE875,L875)&gt;0),"",L875)</f>
        <v/>
      </c>
      <c r="BG875" t="str">
        <f>IF(OR(L875=M875,COUNTIF($AY875:BF875,M875)&gt;0),"",M875)</f>
        <v/>
      </c>
      <c r="BH875" t="str">
        <f>IF(OR(M875=N875,COUNTIF($AY875:BG875,N875)&gt;0),"",N875)</f>
        <v/>
      </c>
      <c r="BI875" t="str">
        <f>IF(OR(N875=O875,COUNTIF($AY875:BH875,O875)&gt;0),"",O875)</f>
        <v/>
      </c>
      <c r="BJ875" t="str">
        <f>IF(OR(O875=P875,COUNTIF($AY875:BI875,P875)&gt;0),"",P875)</f>
        <v/>
      </c>
      <c r="BK875" s="340"/>
      <c r="BL875" s="34" t="str">
        <f>IF($Q875=E875,IF(COUNTIF(E875:$P875,E875)&gt;$R874,E875,$Q875),E875)</f>
        <v/>
      </c>
      <c r="BM875" s="34" t="str">
        <f>IF($Q875=F875,IF(COUNTIF(F875:$P875,F875)&gt;$R874,F875,$Q875),F875)</f>
        <v/>
      </c>
      <c r="BN875" s="34" t="str">
        <f>IF($Q875=G875,IF(COUNTIF(G875:$P875,G875)&gt;$R874,G875,$Q875),G875)</f>
        <v/>
      </c>
      <c r="BO875" s="34" t="str">
        <f>IF($Q875=H875,IF(COUNTIF(H875:$P875,H875)&gt;$R874,H875,$Q875),H875)</f>
        <v/>
      </c>
      <c r="BP875" s="34" t="str">
        <f>IF($Q875=I875,IF(COUNTIF(I875:$P875,I875)&gt;$R874,I875,$Q875),I875)</f>
        <v/>
      </c>
      <c r="BQ875" s="34" t="str">
        <f>IF($Q875=J875,IF(COUNTIF(J875:$P875,J875)&gt;$R874,J875,$Q875),J875)</f>
        <v/>
      </c>
      <c r="BR875" s="34" t="str">
        <f>IF($Q875=K875,IF(COUNTIF(K875:$P875,K875)&gt;$R874,K875,$Q875),K875)</f>
        <v/>
      </c>
      <c r="BS875" s="34" t="str">
        <f>IF($Q875=L875,IF(COUNTIF(L875:$P875,L875)&gt;$R874,L875,$Q875),L875)</f>
        <v/>
      </c>
      <c r="BT875" s="34" t="str">
        <f>IF($Q875=M875,IF(COUNTIF(M875:$P875,M875)&gt;$R874,M875,$Q875),M875)</f>
        <v/>
      </c>
      <c r="BU875" s="34" t="str">
        <f>IF($Q875=N875,IF(COUNTIF(N875:$P875,N875)&gt;$R874,N875,$Q875),N875)</f>
        <v/>
      </c>
      <c r="BV875" s="34" t="str">
        <f>IF($Q875=O875,IF(COUNTIF(O875:$P875,O875)&gt;$R874,O875,$Q875),O875)</f>
        <v/>
      </c>
      <c r="BW875" s="34" t="str">
        <f>IF($Q875=P875,IF(COUNTIF(P875:$P875,P875)&gt;$R874,P875,$Q875),P875)</f>
        <v/>
      </c>
      <c r="BX875" t="str">
        <f>IF(BX873&gt;0,BX873,BX874)</f>
        <v/>
      </c>
    </row>
    <row r="876" spans="1:76" ht="12.75" customHeight="1" x14ac:dyDescent="0.2">
      <c r="A876" s="347">
        <v>292</v>
      </c>
      <c r="B876" s="350"/>
      <c r="C876" s="344"/>
      <c r="D876" s="176" t="s">
        <v>38</v>
      </c>
      <c r="E876" s="252"/>
      <c r="F876" s="252"/>
      <c r="G876" s="252"/>
      <c r="H876" s="252"/>
      <c r="I876" s="252"/>
      <c r="J876" s="252"/>
      <c r="K876" s="252"/>
      <c r="L876" s="252"/>
      <c r="M876" s="175"/>
      <c r="N876" s="175"/>
      <c r="O876" s="175"/>
      <c r="P876" s="175"/>
      <c r="Q876" s="183" t="str">
        <f>IF(BK876="","",BX878)</f>
        <v/>
      </c>
      <c r="R876" s="172"/>
      <c r="S876" s="341" t="str">
        <f>IF((COUNTBLANK(E876:Q876)+COUNTBLANK(E877:Q877)+COUNTBLANK(E878:Q878))/3=COUNTBLANK(E876:Q876),"","Bitte alle drei Zeilen ausfüllen")</f>
        <v/>
      </c>
      <c r="W876">
        <f t="shared" ref="W876:AH876" si="1364">IF(E876=4.5,E877,0)</f>
        <v>0</v>
      </c>
      <c r="X876">
        <f t="shared" si="1364"/>
        <v>0</v>
      </c>
      <c r="Y876">
        <f t="shared" si="1364"/>
        <v>0</v>
      </c>
      <c r="Z876">
        <f t="shared" si="1364"/>
        <v>0</v>
      </c>
      <c r="AA876">
        <f t="shared" si="1364"/>
        <v>0</v>
      </c>
      <c r="AB876">
        <f t="shared" si="1364"/>
        <v>0</v>
      </c>
      <c r="AC876">
        <f t="shared" si="1364"/>
        <v>0</v>
      </c>
      <c r="AD876">
        <f t="shared" si="1364"/>
        <v>0</v>
      </c>
      <c r="AE876">
        <f t="shared" si="1364"/>
        <v>0</v>
      </c>
      <c r="AF876">
        <f t="shared" si="1364"/>
        <v>0</v>
      </c>
      <c r="AG876">
        <f t="shared" si="1364"/>
        <v>0</v>
      </c>
      <c r="AH876">
        <f t="shared" si="1364"/>
        <v>0</v>
      </c>
      <c r="AJ876">
        <f t="shared" ref="AJ876:AU876" si="1365">IF(E876=4.5,1,0)</f>
        <v>0</v>
      </c>
      <c r="AK876">
        <f t="shared" si="1365"/>
        <v>0</v>
      </c>
      <c r="AL876">
        <f t="shared" si="1365"/>
        <v>0</v>
      </c>
      <c r="AM876">
        <f t="shared" si="1365"/>
        <v>0</v>
      </c>
      <c r="AN876">
        <f t="shared" si="1365"/>
        <v>0</v>
      </c>
      <c r="AO876">
        <f t="shared" si="1365"/>
        <v>0</v>
      </c>
      <c r="AP876">
        <f t="shared" si="1365"/>
        <v>0</v>
      </c>
      <c r="AQ876">
        <f t="shared" si="1365"/>
        <v>0</v>
      </c>
      <c r="AR876">
        <f t="shared" si="1365"/>
        <v>0</v>
      </c>
      <c r="AS876">
        <f t="shared" si="1365"/>
        <v>0</v>
      </c>
      <c r="AT876">
        <f t="shared" si="1365"/>
        <v>0</v>
      </c>
      <c r="AU876">
        <f t="shared" si="1365"/>
        <v>0</v>
      </c>
      <c r="BK876" s="340" t="str">
        <f>IF(ISNA(HLOOKUP(MAX($AY877:$BJ877),$AY877:$BJ878,2,FALSE)),"",IF(R877&gt;0,IF(COUNTIF($AY877:$BJ877,MAX($AY877:$BJ877))&gt;1,HLOOKUP(MAX($AY877:$BJ877),$AY877:$BJ878,2),HLOOKUP(MAX($AY877:$BJ877),$AY877:$BJ878,2,FALSE)),""))</f>
        <v/>
      </c>
      <c r="BL876" s="34">
        <f>IF(E878="",0,IF($Q878=E878,IF(COUNTIF(E878:$P878,E878)&gt;$R877,E876,$Q876),E876))</f>
        <v>0</v>
      </c>
      <c r="BM876" s="34">
        <f>IF(F878="",0,IF($Q878=F878,IF(COUNTIF(F878:$P878,F878)&gt;$R877,F876,$Q876),F876))</f>
        <v>0</v>
      </c>
      <c r="BN876" s="34">
        <f>IF(G878="",0,IF($Q878=G878,IF(COUNTIF(G878:$P878,G878)&gt;$R877,G876,$Q876),G876))</f>
        <v>0</v>
      </c>
      <c r="BO876" s="34">
        <f>IF(H878="",0,IF($Q878=H878,IF(COUNTIF(H878:$P878,H878)&gt;$R877,H876,$Q876),H876))</f>
        <v>0</v>
      </c>
      <c r="BP876" s="34">
        <f>IF(I878="",0,IF($Q878=I878,IF(COUNTIF(I878:$P878,I878)&gt;$R877,I876,$Q876),I876))</f>
        <v>0</v>
      </c>
      <c r="BQ876" s="34">
        <f>IF(J878="",0,IF($Q878=J878,IF(COUNTIF(J878:$P878,J878)&gt;$R877,J876,$Q876),J876))</f>
        <v>0</v>
      </c>
      <c r="BR876" s="34">
        <f>IF(K878="",0,IF($Q878=K878,IF(COUNTIF(K878:$P878,K878)&gt;$R877,K876,$Q876),K876))</f>
        <v>0</v>
      </c>
      <c r="BS876" s="34">
        <f>IF(L878="",0,IF($Q878=L878,IF(COUNTIF(L878:$P878,L878)&gt;$R877,L876,$Q876),L876))</f>
        <v>0</v>
      </c>
      <c r="BT876" s="34">
        <f>IF(M878="",0,IF($Q878=M878,IF(COUNTIF(M878:$P878,M878)&gt;$R877,M876,$Q876),M876))</f>
        <v>0</v>
      </c>
      <c r="BU876" s="34">
        <f>IF(N878="",0,IF($Q878=N878,IF(COUNTIF(N878:$P878,N878)&gt;$R877,N876,$Q876),N876))</f>
        <v>0</v>
      </c>
      <c r="BV876" s="34">
        <f>IF(O878="",0,IF($Q878=O878,IF(COUNTIF(O878:$P878,O878)&gt;$R877,O876,$Q876),O876))</f>
        <v>0</v>
      </c>
      <c r="BW876" s="34">
        <f>IF(P878="",0,IF($Q878=P878,IF(COUNTIF(P878:$P878,P878)&gt;$R877,P876,$Q876),P876))</f>
        <v>0</v>
      </c>
      <c r="BX876">
        <f>IF(P876="",IF(O876="",IF(N876="",IF(M876="",IF(L876="",IF(K876="",IF(J876="",IF(I876="",H876,I876),J876),K876),L876),M876),N876),O876),P876)</f>
        <v>0</v>
      </c>
    </row>
    <row r="877" spans="1:76" ht="12.75" customHeight="1" x14ac:dyDescent="0.2">
      <c r="A877" s="348"/>
      <c r="B877" s="351"/>
      <c r="C877" s="345"/>
      <c r="D877" s="176" t="s">
        <v>42</v>
      </c>
      <c r="E877" s="252"/>
      <c r="F877" s="252"/>
      <c r="G877" s="252"/>
      <c r="H877" s="252"/>
      <c r="I877" s="252"/>
      <c r="J877" s="252"/>
      <c r="K877" s="252"/>
      <c r="L877" s="252"/>
      <c r="M877" s="175"/>
      <c r="N877" s="175"/>
      <c r="O877" s="175"/>
      <c r="P877" s="175"/>
      <c r="Q877" s="183"/>
      <c r="R877" s="35">
        <f>IF(R876&lt;15,0,IF(R876&lt;30,1,IF(R876&lt;45,2,3)))</f>
        <v>0</v>
      </c>
      <c r="S877" s="342"/>
      <c r="AY877" t="str">
        <f t="shared" ref="AY877:BJ877" si="1366">IF(AY878="","",COUNTIF($E878:$P878,AY878))</f>
        <v/>
      </c>
      <c r="AZ877" t="str">
        <f t="shared" si="1366"/>
        <v/>
      </c>
      <c r="BA877" t="str">
        <f t="shared" si="1366"/>
        <v/>
      </c>
      <c r="BB877" t="str">
        <f t="shared" si="1366"/>
        <v/>
      </c>
      <c r="BC877" t="str">
        <f t="shared" si="1366"/>
        <v/>
      </c>
      <c r="BD877" t="str">
        <f t="shared" si="1366"/>
        <v/>
      </c>
      <c r="BE877" t="str">
        <f t="shared" si="1366"/>
        <v/>
      </c>
      <c r="BF877" t="str">
        <f t="shared" si="1366"/>
        <v/>
      </c>
      <c r="BG877" t="str">
        <f t="shared" si="1366"/>
        <v/>
      </c>
      <c r="BH877" t="str">
        <f t="shared" si="1366"/>
        <v/>
      </c>
      <c r="BI877" t="str">
        <f t="shared" si="1366"/>
        <v/>
      </c>
      <c r="BJ877" t="str">
        <f t="shared" si="1366"/>
        <v/>
      </c>
      <c r="BK877" s="340"/>
      <c r="BL877" s="34">
        <f>IF($Q878=E878,IF(COUNTIF(E878:$P878,E878)&gt;$R877,E877,$Q877),E877)</f>
        <v>0</v>
      </c>
      <c r="BM877" s="34">
        <f>IF($Q878=F878,IF(COUNTIF(F878:$P878,F878)&gt;$R877,F877,$Q877),F877)</f>
        <v>0</v>
      </c>
      <c r="BN877" s="34">
        <f>IF($Q878=G878,IF(COUNTIF(G878:$P878,G878)&gt;$R877,G877,$Q877),G877)</f>
        <v>0</v>
      </c>
      <c r="BO877" s="34">
        <f>IF($Q878=H878,IF(COUNTIF(H878:$P878,H878)&gt;$R877,H877,$Q877),H877)</f>
        <v>0</v>
      </c>
      <c r="BP877" s="34">
        <f>IF($Q878=I878,IF(COUNTIF(I878:$P878,I878)&gt;$R877,I877,$Q877),I877)</f>
        <v>0</v>
      </c>
      <c r="BQ877" s="34">
        <f>IF($Q878=J878,IF(COUNTIF(J878:$P878,J878)&gt;$R877,J877,$Q877),J877)</f>
        <v>0</v>
      </c>
      <c r="BR877" s="34">
        <f>IF($Q878=K878,IF(COUNTIF(K878:$P878,K878)&gt;$R877,K877,$Q877),K877)</f>
        <v>0</v>
      </c>
      <c r="BS877" s="34">
        <f>IF($Q878=L878,IF(COUNTIF(L878:$P878,L878)&gt;$R877,L877,$Q877),L877)</f>
        <v>0</v>
      </c>
      <c r="BT877" s="34">
        <f>IF($Q878=M878,IF(COUNTIF(M878:$P878,M878)&gt;$R877,M877,$Q877),M877)</f>
        <v>0</v>
      </c>
      <c r="BU877" s="34">
        <f>IF($Q878=N878,IF(COUNTIF(N878:$P878,N878)&gt;$R877,N877,$Q877),N877)</f>
        <v>0</v>
      </c>
      <c r="BV877" s="34">
        <f>IF($Q878=O878,IF(COUNTIF(O878:$P878,O878)&gt;$R877,O877,$Q877),O877)</f>
        <v>0</v>
      </c>
      <c r="BW877" s="34">
        <f>IF($Q878=P878,IF(COUNTIF(P878:$P878,P878)&gt;$R877,P877,$Q877),P877)</f>
        <v>0</v>
      </c>
      <c r="BX877" t="str">
        <f>IF(BX876="",IF(G876="",IF(F876="",E876,F876),G876),"")</f>
        <v/>
      </c>
    </row>
    <row r="878" spans="1:76" ht="12.75" customHeight="1" x14ac:dyDescent="0.2">
      <c r="A878" s="349"/>
      <c r="B878" s="352"/>
      <c r="C878" s="346"/>
      <c r="D878" s="177" t="s">
        <v>44</v>
      </c>
      <c r="E878" s="252" t="str">
        <f t="shared" ref="E878:P878" si="1367">IF(E876&gt;0,1,"")</f>
        <v/>
      </c>
      <c r="F878" s="252" t="str">
        <f t="shared" si="1367"/>
        <v/>
      </c>
      <c r="G878" s="252" t="str">
        <f t="shared" si="1367"/>
        <v/>
      </c>
      <c r="H878" s="252" t="str">
        <f t="shared" si="1367"/>
        <v/>
      </c>
      <c r="I878" s="252" t="str">
        <f t="shared" si="1367"/>
        <v/>
      </c>
      <c r="J878" s="252" t="str">
        <f t="shared" si="1367"/>
        <v/>
      </c>
      <c r="K878" s="252" t="str">
        <f t="shared" si="1367"/>
        <v/>
      </c>
      <c r="L878" s="252" t="str">
        <f t="shared" si="1367"/>
        <v/>
      </c>
      <c r="M878" s="175" t="str">
        <f t="shared" si="1367"/>
        <v/>
      </c>
      <c r="N878" s="175" t="str">
        <f t="shared" si="1367"/>
        <v/>
      </c>
      <c r="O878" s="175" t="str">
        <f t="shared" si="1367"/>
        <v/>
      </c>
      <c r="P878" s="175" t="str">
        <f t="shared" si="1367"/>
        <v/>
      </c>
      <c r="Q878" s="184" t="str">
        <f>IF(BK876="","",BK876)</f>
        <v/>
      </c>
      <c r="R878" s="38" t="str">
        <f>IF(BK876="","",BK876)</f>
        <v/>
      </c>
      <c r="S878" s="343"/>
      <c r="AY878" t="str">
        <f>IF(E878="","",E878)</f>
        <v/>
      </c>
      <c r="AZ878" t="str">
        <f>IF(OR(E878=F878,COUNTIF($AY878:AY878,F878)&gt;0),"",F878)</f>
        <v/>
      </c>
      <c r="BA878" t="str">
        <f>IF(OR(F878=G878,COUNTIF($AY878:AZ878,G878)&gt;0),"",G878)</f>
        <v/>
      </c>
      <c r="BB878" t="str">
        <f>IF(OR(G878=H878,COUNTIF($AY878:BA878,H878)&gt;0),"",H878)</f>
        <v/>
      </c>
      <c r="BC878" t="str">
        <f>IF(OR(H878=I878,COUNTIF($AY878:BB878,I878)&gt;0),"",I878)</f>
        <v/>
      </c>
      <c r="BD878" t="str">
        <f>IF(OR(I878=J878,COUNTIF($AY878:BC878,J878)&gt;0),"",J878)</f>
        <v/>
      </c>
      <c r="BE878" t="str">
        <f>IF(OR(J878=K878,COUNTIF($AY878:BD878,K878)&gt;0),"",K878)</f>
        <v/>
      </c>
      <c r="BF878" t="str">
        <f>IF(OR(K878=L878,COUNTIF($AY878:BE878,L878)&gt;0),"",L878)</f>
        <v/>
      </c>
      <c r="BG878" t="str">
        <f>IF(OR(L878=M878,COUNTIF($AY878:BF878,M878)&gt;0),"",M878)</f>
        <v/>
      </c>
      <c r="BH878" t="str">
        <f>IF(OR(M878=N878,COUNTIF($AY878:BG878,N878)&gt;0),"",N878)</f>
        <v/>
      </c>
      <c r="BI878" t="str">
        <f>IF(OR(N878=O878,COUNTIF($AY878:BH878,O878)&gt;0),"",O878)</f>
        <v/>
      </c>
      <c r="BJ878" t="str">
        <f>IF(OR(O878=P878,COUNTIF($AY878:BI878,P878)&gt;0),"",P878)</f>
        <v/>
      </c>
      <c r="BK878" s="340"/>
      <c r="BL878" s="34" t="str">
        <f>IF($Q878=E878,IF(COUNTIF(E878:$P878,E878)&gt;$R877,E878,$Q878),E878)</f>
        <v/>
      </c>
      <c r="BM878" s="34" t="str">
        <f>IF($Q878=F878,IF(COUNTIF(F878:$P878,F878)&gt;$R877,F878,$Q878),F878)</f>
        <v/>
      </c>
      <c r="BN878" s="34" t="str">
        <f>IF($Q878=G878,IF(COUNTIF(G878:$P878,G878)&gt;$R877,G878,$Q878),G878)</f>
        <v/>
      </c>
      <c r="BO878" s="34" t="str">
        <f>IF($Q878=H878,IF(COUNTIF(H878:$P878,H878)&gt;$R877,H878,$Q878),H878)</f>
        <v/>
      </c>
      <c r="BP878" s="34" t="str">
        <f>IF($Q878=I878,IF(COUNTIF(I878:$P878,I878)&gt;$R877,I878,$Q878),I878)</f>
        <v/>
      </c>
      <c r="BQ878" s="34" t="str">
        <f>IF($Q878=J878,IF(COUNTIF(J878:$P878,J878)&gt;$R877,J878,$Q878),J878)</f>
        <v/>
      </c>
      <c r="BR878" s="34" t="str">
        <f>IF($Q878=K878,IF(COUNTIF(K878:$P878,K878)&gt;$R877,K878,$Q878),K878)</f>
        <v/>
      </c>
      <c r="BS878" s="34" t="str">
        <f>IF($Q878=L878,IF(COUNTIF(L878:$P878,L878)&gt;$R877,L878,$Q878),L878)</f>
        <v/>
      </c>
      <c r="BT878" s="34" t="str">
        <f>IF($Q878=M878,IF(COUNTIF(M878:$P878,M878)&gt;$R877,M878,$Q878),M878)</f>
        <v/>
      </c>
      <c r="BU878" s="34" t="str">
        <f>IF($Q878=N878,IF(COUNTIF(N878:$P878,N878)&gt;$R877,N878,$Q878),N878)</f>
        <v/>
      </c>
      <c r="BV878" s="34" t="str">
        <f>IF($Q878=O878,IF(COUNTIF(O878:$P878,O878)&gt;$R877,O878,$Q878),O878)</f>
        <v/>
      </c>
      <c r="BW878" s="34" t="str">
        <f>IF($Q878=P878,IF(COUNTIF(P878:$P878,P878)&gt;$R877,P878,$Q878),P878)</f>
        <v/>
      </c>
      <c r="BX878" t="str">
        <f>IF(BX876&gt;0,BX876,BX877)</f>
        <v/>
      </c>
    </row>
    <row r="879" spans="1:76" ht="12.75" customHeight="1" x14ac:dyDescent="0.2">
      <c r="A879" s="347">
        <v>293</v>
      </c>
      <c r="B879" s="350"/>
      <c r="C879" s="344"/>
      <c r="D879" s="176" t="s">
        <v>38</v>
      </c>
      <c r="E879" s="252"/>
      <c r="F879" s="252"/>
      <c r="G879" s="252"/>
      <c r="H879" s="252"/>
      <c r="I879" s="252"/>
      <c r="J879" s="252"/>
      <c r="K879" s="252"/>
      <c r="L879" s="252"/>
      <c r="M879" s="175"/>
      <c r="N879" s="175"/>
      <c r="O879" s="175"/>
      <c r="P879" s="175"/>
      <c r="Q879" s="183" t="str">
        <f>IF(BK879="","",BX881)</f>
        <v/>
      </c>
      <c r="R879" s="172"/>
      <c r="S879" s="341" t="str">
        <f>IF((COUNTBLANK(E879:Q879)+COUNTBLANK(E880:Q880)+COUNTBLANK(E881:Q881))/3=COUNTBLANK(E879:Q879),"","Bitte alle drei Zeilen ausfüllen")</f>
        <v/>
      </c>
      <c r="W879">
        <f t="shared" ref="W879:AH879" si="1368">IF(E879=4.5,E880,0)</f>
        <v>0</v>
      </c>
      <c r="X879">
        <f t="shared" si="1368"/>
        <v>0</v>
      </c>
      <c r="Y879">
        <f t="shared" si="1368"/>
        <v>0</v>
      </c>
      <c r="Z879">
        <f t="shared" si="1368"/>
        <v>0</v>
      </c>
      <c r="AA879">
        <f t="shared" si="1368"/>
        <v>0</v>
      </c>
      <c r="AB879">
        <f t="shared" si="1368"/>
        <v>0</v>
      </c>
      <c r="AC879">
        <f t="shared" si="1368"/>
        <v>0</v>
      </c>
      <c r="AD879">
        <f t="shared" si="1368"/>
        <v>0</v>
      </c>
      <c r="AE879">
        <f t="shared" si="1368"/>
        <v>0</v>
      </c>
      <c r="AF879">
        <f t="shared" si="1368"/>
        <v>0</v>
      </c>
      <c r="AG879">
        <f t="shared" si="1368"/>
        <v>0</v>
      </c>
      <c r="AH879">
        <f t="shared" si="1368"/>
        <v>0</v>
      </c>
      <c r="AJ879">
        <f t="shared" ref="AJ879:AU879" si="1369">IF(E879=4.5,1,0)</f>
        <v>0</v>
      </c>
      <c r="AK879">
        <f t="shared" si="1369"/>
        <v>0</v>
      </c>
      <c r="AL879">
        <f t="shared" si="1369"/>
        <v>0</v>
      </c>
      <c r="AM879">
        <f t="shared" si="1369"/>
        <v>0</v>
      </c>
      <c r="AN879">
        <f t="shared" si="1369"/>
        <v>0</v>
      </c>
      <c r="AO879">
        <f t="shared" si="1369"/>
        <v>0</v>
      </c>
      <c r="AP879">
        <f t="shared" si="1369"/>
        <v>0</v>
      </c>
      <c r="AQ879">
        <f t="shared" si="1369"/>
        <v>0</v>
      </c>
      <c r="AR879">
        <f t="shared" si="1369"/>
        <v>0</v>
      </c>
      <c r="AS879">
        <f t="shared" si="1369"/>
        <v>0</v>
      </c>
      <c r="AT879">
        <f t="shared" si="1369"/>
        <v>0</v>
      </c>
      <c r="AU879">
        <f t="shared" si="1369"/>
        <v>0</v>
      </c>
      <c r="BK879" s="340" t="str">
        <f>IF(ISNA(HLOOKUP(MAX($AY880:$BJ880),$AY880:$BJ881,2,FALSE)),"",IF(R880&gt;0,IF(COUNTIF($AY880:$BJ880,MAX($AY880:$BJ880))&gt;1,HLOOKUP(MAX($AY880:$BJ880),$AY880:$BJ881,2),HLOOKUP(MAX($AY880:$BJ880),$AY880:$BJ881,2,FALSE)),""))</f>
        <v/>
      </c>
      <c r="BL879" s="34">
        <f>IF(E881="",0,IF($Q881=E881,IF(COUNTIF(E881:$P881,E881)&gt;$R880,E879,$Q879),E879))</f>
        <v>0</v>
      </c>
      <c r="BM879" s="34">
        <f>IF(F881="",0,IF($Q881=F881,IF(COUNTIF(F881:$P881,F881)&gt;$R880,F879,$Q879),F879))</f>
        <v>0</v>
      </c>
      <c r="BN879" s="34">
        <f>IF(G881="",0,IF($Q881=G881,IF(COUNTIF(G881:$P881,G881)&gt;$R880,G879,$Q879),G879))</f>
        <v>0</v>
      </c>
      <c r="BO879" s="34">
        <f>IF(H881="",0,IF($Q881=H881,IF(COUNTIF(H881:$P881,H881)&gt;$R880,H879,$Q879),H879))</f>
        <v>0</v>
      </c>
      <c r="BP879" s="34">
        <f>IF(I881="",0,IF($Q881=I881,IF(COUNTIF(I881:$P881,I881)&gt;$R880,I879,$Q879),I879))</f>
        <v>0</v>
      </c>
      <c r="BQ879" s="34">
        <f>IF(J881="",0,IF($Q881=J881,IF(COUNTIF(J881:$P881,J881)&gt;$R880,J879,$Q879),J879))</f>
        <v>0</v>
      </c>
      <c r="BR879" s="34">
        <f>IF(K881="",0,IF($Q881=K881,IF(COUNTIF(K881:$P881,K881)&gt;$R880,K879,$Q879),K879))</f>
        <v>0</v>
      </c>
      <c r="BS879" s="34">
        <f>IF(L881="",0,IF($Q881=L881,IF(COUNTIF(L881:$P881,L881)&gt;$R880,L879,$Q879),L879))</f>
        <v>0</v>
      </c>
      <c r="BT879" s="34">
        <f>IF(M881="",0,IF($Q881=M881,IF(COUNTIF(M881:$P881,M881)&gt;$R880,M879,$Q879),M879))</f>
        <v>0</v>
      </c>
      <c r="BU879" s="34">
        <f>IF(N881="",0,IF($Q881=N881,IF(COUNTIF(N881:$P881,N881)&gt;$R880,N879,$Q879),N879))</f>
        <v>0</v>
      </c>
      <c r="BV879" s="34">
        <f>IF(O881="",0,IF($Q881=O881,IF(COUNTIF(O881:$P881,O881)&gt;$R880,O879,$Q879),O879))</f>
        <v>0</v>
      </c>
      <c r="BW879" s="34">
        <f>IF(P881="",0,IF($Q881=P881,IF(COUNTIF(P881:$P881,P881)&gt;$R880,P879,$Q879),P879))</f>
        <v>0</v>
      </c>
      <c r="BX879">
        <f>IF(P879="",IF(O879="",IF(N879="",IF(M879="",IF(L879="",IF(K879="",IF(J879="",IF(I879="",H879,I879),J879),K879),L879),M879),N879),O879),P879)</f>
        <v>0</v>
      </c>
    </row>
    <row r="880" spans="1:76" ht="12.75" customHeight="1" x14ac:dyDescent="0.2">
      <c r="A880" s="348"/>
      <c r="B880" s="351"/>
      <c r="C880" s="345"/>
      <c r="D880" s="176" t="s">
        <v>42</v>
      </c>
      <c r="E880" s="252"/>
      <c r="F880" s="252"/>
      <c r="G880" s="252"/>
      <c r="H880" s="252"/>
      <c r="I880" s="252"/>
      <c r="J880" s="252"/>
      <c r="K880" s="252"/>
      <c r="L880" s="252"/>
      <c r="M880" s="175"/>
      <c r="N880" s="175"/>
      <c r="O880" s="175"/>
      <c r="P880" s="175"/>
      <c r="Q880" s="183"/>
      <c r="R880" s="35">
        <f>IF(R879&lt;15,0,IF(R879&lt;30,1,IF(R879&lt;45,2,3)))</f>
        <v>0</v>
      </c>
      <c r="S880" s="342"/>
      <c r="AY880" t="str">
        <f t="shared" ref="AY880:BJ880" si="1370">IF(AY881="","",COUNTIF($E881:$P881,AY881))</f>
        <v/>
      </c>
      <c r="AZ880" t="str">
        <f t="shared" si="1370"/>
        <v/>
      </c>
      <c r="BA880" t="str">
        <f t="shared" si="1370"/>
        <v/>
      </c>
      <c r="BB880" t="str">
        <f t="shared" si="1370"/>
        <v/>
      </c>
      <c r="BC880" t="str">
        <f t="shared" si="1370"/>
        <v/>
      </c>
      <c r="BD880" t="str">
        <f t="shared" si="1370"/>
        <v/>
      </c>
      <c r="BE880" t="str">
        <f t="shared" si="1370"/>
        <v/>
      </c>
      <c r="BF880" t="str">
        <f t="shared" si="1370"/>
        <v/>
      </c>
      <c r="BG880" t="str">
        <f t="shared" si="1370"/>
        <v/>
      </c>
      <c r="BH880" t="str">
        <f t="shared" si="1370"/>
        <v/>
      </c>
      <c r="BI880" t="str">
        <f t="shared" si="1370"/>
        <v/>
      </c>
      <c r="BJ880" t="str">
        <f t="shared" si="1370"/>
        <v/>
      </c>
      <c r="BK880" s="340"/>
      <c r="BL880" s="34">
        <f>IF($Q881=E881,IF(COUNTIF(E881:$P881,E881)&gt;$R880,E880,$Q880),E880)</f>
        <v>0</v>
      </c>
      <c r="BM880" s="34">
        <f>IF($Q881=F881,IF(COUNTIF(F881:$P881,F881)&gt;$R880,F880,$Q880),F880)</f>
        <v>0</v>
      </c>
      <c r="BN880" s="34">
        <f>IF($Q881=G881,IF(COUNTIF(G881:$P881,G881)&gt;$R880,G880,$Q880),G880)</f>
        <v>0</v>
      </c>
      <c r="BO880" s="34">
        <f>IF($Q881=H881,IF(COUNTIF(H881:$P881,H881)&gt;$R880,H880,$Q880),H880)</f>
        <v>0</v>
      </c>
      <c r="BP880" s="34">
        <f>IF($Q881=I881,IF(COUNTIF(I881:$P881,I881)&gt;$R880,I880,$Q880),I880)</f>
        <v>0</v>
      </c>
      <c r="BQ880" s="34">
        <f>IF($Q881=J881,IF(COUNTIF(J881:$P881,J881)&gt;$R880,J880,$Q880),J880)</f>
        <v>0</v>
      </c>
      <c r="BR880" s="34">
        <f>IF($Q881=K881,IF(COUNTIF(K881:$P881,K881)&gt;$R880,K880,$Q880),K880)</f>
        <v>0</v>
      </c>
      <c r="BS880" s="34">
        <f>IF($Q881=L881,IF(COUNTIF(L881:$P881,L881)&gt;$R880,L880,$Q880),L880)</f>
        <v>0</v>
      </c>
      <c r="BT880" s="34">
        <f>IF($Q881=M881,IF(COUNTIF(M881:$P881,M881)&gt;$R880,M880,$Q880),M880)</f>
        <v>0</v>
      </c>
      <c r="BU880" s="34">
        <f>IF($Q881=N881,IF(COUNTIF(N881:$P881,N881)&gt;$R880,N880,$Q880),N880)</f>
        <v>0</v>
      </c>
      <c r="BV880" s="34">
        <f>IF($Q881=O881,IF(COUNTIF(O881:$P881,O881)&gt;$R880,O880,$Q880),O880)</f>
        <v>0</v>
      </c>
      <c r="BW880" s="34">
        <f>IF($Q881=P881,IF(COUNTIF(P881:$P881,P881)&gt;$R880,P880,$Q880),P880)</f>
        <v>0</v>
      </c>
      <c r="BX880" t="str">
        <f>IF(BX879="",IF(G879="",IF(F879="",E879,F879),G879),"")</f>
        <v/>
      </c>
    </row>
    <row r="881" spans="1:76" ht="12.75" customHeight="1" x14ac:dyDescent="0.2">
      <c r="A881" s="349"/>
      <c r="B881" s="352"/>
      <c r="C881" s="346"/>
      <c r="D881" s="177" t="s">
        <v>44</v>
      </c>
      <c r="E881" s="252" t="str">
        <f t="shared" ref="E881:P881" si="1371">IF(E879&gt;0,1,"")</f>
        <v/>
      </c>
      <c r="F881" s="252" t="str">
        <f t="shared" si="1371"/>
        <v/>
      </c>
      <c r="G881" s="252" t="str">
        <f t="shared" si="1371"/>
        <v/>
      </c>
      <c r="H881" s="252" t="str">
        <f t="shared" si="1371"/>
        <v/>
      </c>
      <c r="I881" s="252" t="str">
        <f t="shared" si="1371"/>
        <v/>
      </c>
      <c r="J881" s="252" t="str">
        <f t="shared" si="1371"/>
        <v/>
      </c>
      <c r="K881" s="252" t="str">
        <f t="shared" si="1371"/>
        <v/>
      </c>
      <c r="L881" s="252" t="str">
        <f t="shared" si="1371"/>
        <v/>
      </c>
      <c r="M881" s="175" t="str">
        <f t="shared" si="1371"/>
        <v/>
      </c>
      <c r="N881" s="175" t="str">
        <f t="shared" si="1371"/>
        <v/>
      </c>
      <c r="O881" s="175" t="str">
        <f t="shared" si="1371"/>
        <v/>
      </c>
      <c r="P881" s="175" t="str">
        <f t="shared" si="1371"/>
        <v/>
      </c>
      <c r="Q881" s="184" t="str">
        <f>IF(BK879="","",BK879)</f>
        <v/>
      </c>
      <c r="R881" s="38" t="str">
        <f>IF(BK879="","",BK879)</f>
        <v/>
      </c>
      <c r="S881" s="343"/>
      <c r="AY881" t="str">
        <f>IF(E881="","",E881)</f>
        <v/>
      </c>
      <c r="AZ881" t="str">
        <f>IF(OR(E881=F881,COUNTIF($AY881:AY881,F881)&gt;0),"",F881)</f>
        <v/>
      </c>
      <c r="BA881" t="str">
        <f>IF(OR(F881=G881,COUNTIF($AY881:AZ881,G881)&gt;0),"",G881)</f>
        <v/>
      </c>
      <c r="BB881" t="str">
        <f>IF(OR(G881=H881,COUNTIF($AY881:BA881,H881)&gt;0),"",H881)</f>
        <v/>
      </c>
      <c r="BC881" t="str">
        <f>IF(OR(H881=I881,COUNTIF($AY881:BB881,I881)&gt;0),"",I881)</f>
        <v/>
      </c>
      <c r="BD881" t="str">
        <f>IF(OR(I881=J881,COUNTIF($AY881:BC881,J881)&gt;0),"",J881)</f>
        <v/>
      </c>
      <c r="BE881" t="str">
        <f>IF(OR(J881=K881,COUNTIF($AY881:BD881,K881)&gt;0),"",K881)</f>
        <v/>
      </c>
      <c r="BF881" t="str">
        <f>IF(OR(K881=L881,COUNTIF($AY881:BE881,L881)&gt;0),"",L881)</f>
        <v/>
      </c>
      <c r="BG881" t="str">
        <f>IF(OR(L881=M881,COUNTIF($AY881:BF881,M881)&gt;0),"",M881)</f>
        <v/>
      </c>
      <c r="BH881" t="str">
        <f>IF(OR(M881=N881,COUNTIF($AY881:BG881,N881)&gt;0),"",N881)</f>
        <v/>
      </c>
      <c r="BI881" t="str">
        <f>IF(OR(N881=O881,COUNTIF($AY881:BH881,O881)&gt;0),"",O881)</f>
        <v/>
      </c>
      <c r="BJ881" t="str">
        <f>IF(OR(O881=P881,COUNTIF($AY881:BI881,P881)&gt;0),"",P881)</f>
        <v/>
      </c>
      <c r="BK881" s="340"/>
      <c r="BL881" s="34" t="str">
        <f>IF($Q881=E881,IF(COUNTIF(E881:$P881,E881)&gt;$R880,E881,$Q881),E881)</f>
        <v/>
      </c>
      <c r="BM881" s="34" t="str">
        <f>IF($Q881=F881,IF(COUNTIF(F881:$P881,F881)&gt;$R880,F881,$Q881),F881)</f>
        <v/>
      </c>
      <c r="BN881" s="34" t="str">
        <f>IF($Q881=G881,IF(COUNTIF(G881:$P881,G881)&gt;$R880,G881,$Q881),G881)</f>
        <v/>
      </c>
      <c r="BO881" s="34" t="str">
        <f>IF($Q881=H881,IF(COUNTIF(H881:$P881,H881)&gt;$R880,H881,$Q881),H881)</f>
        <v/>
      </c>
      <c r="BP881" s="34" t="str">
        <f>IF($Q881=I881,IF(COUNTIF(I881:$P881,I881)&gt;$R880,I881,$Q881),I881)</f>
        <v/>
      </c>
      <c r="BQ881" s="34" t="str">
        <f>IF($Q881=J881,IF(COUNTIF(J881:$P881,J881)&gt;$R880,J881,$Q881),J881)</f>
        <v/>
      </c>
      <c r="BR881" s="34" t="str">
        <f>IF($Q881=K881,IF(COUNTIF(K881:$P881,K881)&gt;$R880,K881,$Q881),K881)</f>
        <v/>
      </c>
      <c r="BS881" s="34" t="str">
        <f>IF($Q881=L881,IF(COUNTIF(L881:$P881,L881)&gt;$R880,L881,$Q881),L881)</f>
        <v/>
      </c>
      <c r="BT881" s="34" t="str">
        <f>IF($Q881=M881,IF(COUNTIF(M881:$P881,M881)&gt;$R880,M881,$Q881),M881)</f>
        <v/>
      </c>
      <c r="BU881" s="34" t="str">
        <f>IF($Q881=N881,IF(COUNTIF(N881:$P881,N881)&gt;$R880,N881,$Q881),N881)</f>
        <v/>
      </c>
      <c r="BV881" s="34" t="str">
        <f>IF($Q881=O881,IF(COUNTIF(O881:$P881,O881)&gt;$R880,O881,$Q881),O881)</f>
        <v/>
      </c>
      <c r="BW881" s="34" t="str">
        <f>IF($Q881=P881,IF(COUNTIF(P881:$P881,P881)&gt;$R880,P881,$Q881),P881)</f>
        <v/>
      </c>
      <c r="BX881" t="str">
        <f>IF(BX879&gt;0,BX879,BX880)</f>
        <v/>
      </c>
    </row>
    <row r="882" spans="1:76" ht="12.75" customHeight="1" x14ac:dyDescent="0.2">
      <c r="A882" s="347">
        <v>294</v>
      </c>
      <c r="B882" s="350"/>
      <c r="C882" s="344"/>
      <c r="D882" s="176" t="s">
        <v>38</v>
      </c>
      <c r="E882" s="252"/>
      <c r="F882" s="252"/>
      <c r="G882" s="252"/>
      <c r="H882" s="252"/>
      <c r="I882" s="252"/>
      <c r="J882" s="252"/>
      <c r="K882" s="252"/>
      <c r="L882" s="252"/>
      <c r="M882" s="175"/>
      <c r="N882" s="175"/>
      <c r="O882" s="175"/>
      <c r="P882" s="175"/>
      <c r="Q882" s="183" t="str">
        <f>IF(BK882="","",BX884)</f>
        <v/>
      </c>
      <c r="R882" s="172"/>
      <c r="S882" s="341" t="str">
        <f>IF((COUNTBLANK(E882:Q882)+COUNTBLANK(E883:Q883)+COUNTBLANK(E884:Q884))/3=COUNTBLANK(E882:Q882),"","Bitte alle drei Zeilen ausfüllen")</f>
        <v/>
      </c>
      <c r="W882">
        <f t="shared" ref="W882:AH882" si="1372">IF(E882=4.5,E883,0)</f>
        <v>0</v>
      </c>
      <c r="X882">
        <f t="shared" si="1372"/>
        <v>0</v>
      </c>
      <c r="Y882">
        <f t="shared" si="1372"/>
        <v>0</v>
      </c>
      <c r="Z882">
        <f t="shared" si="1372"/>
        <v>0</v>
      </c>
      <c r="AA882">
        <f t="shared" si="1372"/>
        <v>0</v>
      </c>
      <c r="AB882">
        <f t="shared" si="1372"/>
        <v>0</v>
      </c>
      <c r="AC882">
        <f t="shared" si="1372"/>
        <v>0</v>
      </c>
      <c r="AD882">
        <f t="shared" si="1372"/>
        <v>0</v>
      </c>
      <c r="AE882">
        <f t="shared" si="1372"/>
        <v>0</v>
      </c>
      <c r="AF882">
        <f t="shared" si="1372"/>
        <v>0</v>
      </c>
      <c r="AG882">
        <f t="shared" si="1372"/>
        <v>0</v>
      </c>
      <c r="AH882">
        <f t="shared" si="1372"/>
        <v>0</v>
      </c>
      <c r="AJ882">
        <f t="shared" ref="AJ882:AU882" si="1373">IF(E882=4.5,1,0)</f>
        <v>0</v>
      </c>
      <c r="AK882">
        <f t="shared" si="1373"/>
        <v>0</v>
      </c>
      <c r="AL882">
        <f t="shared" si="1373"/>
        <v>0</v>
      </c>
      <c r="AM882">
        <f t="shared" si="1373"/>
        <v>0</v>
      </c>
      <c r="AN882">
        <f t="shared" si="1373"/>
        <v>0</v>
      </c>
      <c r="AO882">
        <f t="shared" si="1373"/>
        <v>0</v>
      </c>
      <c r="AP882">
        <f t="shared" si="1373"/>
        <v>0</v>
      </c>
      <c r="AQ882">
        <f t="shared" si="1373"/>
        <v>0</v>
      </c>
      <c r="AR882">
        <f t="shared" si="1373"/>
        <v>0</v>
      </c>
      <c r="AS882">
        <f t="shared" si="1373"/>
        <v>0</v>
      </c>
      <c r="AT882">
        <f t="shared" si="1373"/>
        <v>0</v>
      </c>
      <c r="AU882">
        <f t="shared" si="1373"/>
        <v>0</v>
      </c>
      <c r="BK882" s="340" t="str">
        <f>IF(ISNA(HLOOKUP(MAX($AY883:$BJ883),$AY883:$BJ884,2,FALSE)),"",IF(R883&gt;0,IF(COUNTIF($AY883:$BJ883,MAX($AY883:$BJ883))&gt;1,HLOOKUP(MAX($AY883:$BJ883),$AY883:$BJ884,2),HLOOKUP(MAX($AY883:$BJ883),$AY883:$BJ884,2,FALSE)),""))</f>
        <v/>
      </c>
      <c r="BL882" s="34">
        <f>IF(E884="",0,IF($Q884=E884,IF(COUNTIF(E884:$P884,E884)&gt;$R883,E882,$Q882),E882))</f>
        <v>0</v>
      </c>
      <c r="BM882" s="34">
        <f>IF(F884="",0,IF($Q884=F884,IF(COUNTIF(F884:$P884,F884)&gt;$R883,F882,$Q882),F882))</f>
        <v>0</v>
      </c>
      <c r="BN882" s="34">
        <f>IF(G884="",0,IF($Q884=G884,IF(COUNTIF(G884:$P884,G884)&gt;$R883,G882,$Q882),G882))</f>
        <v>0</v>
      </c>
      <c r="BO882" s="34">
        <f>IF(H884="",0,IF($Q884=H884,IF(COUNTIF(H884:$P884,H884)&gt;$R883,H882,$Q882),H882))</f>
        <v>0</v>
      </c>
      <c r="BP882" s="34">
        <f>IF(I884="",0,IF($Q884=I884,IF(COUNTIF(I884:$P884,I884)&gt;$R883,I882,$Q882),I882))</f>
        <v>0</v>
      </c>
      <c r="BQ882" s="34">
        <f>IF(J884="",0,IF($Q884=J884,IF(COUNTIF(J884:$P884,J884)&gt;$R883,J882,$Q882),J882))</f>
        <v>0</v>
      </c>
      <c r="BR882" s="34">
        <f>IF(K884="",0,IF($Q884=K884,IF(COUNTIF(K884:$P884,K884)&gt;$R883,K882,$Q882),K882))</f>
        <v>0</v>
      </c>
      <c r="BS882" s="34">
        <f>IF(L884="",0,IF($Q884=L884,IF(COUNTIF(L884:$P884,L884)&gt;$R883,L882,$Q882),L882))</f>
        <v>0</v>
      </c>
      <c r="BT882" s="34">
        <f>IF(M884="",0,IF($Q884=M884,IF(COUNTIF(M884:$P884,M884)&gt;$R883,M882,$Q882),M882))</f>
        <v>0</v>
      </c>
      <c r="BU882" s="34">
        <f>IF(N884="",0,IF($Q884=N884,IF(COUNTIF(N884:$P884,N884)&gt;$R883,N882,$Q882),N882))</f>
        <v>0</v>
      </c>
      <c r="BV882" s="34">
        <f>IF(O884="",0,IF($Q884=O884,IF(COUNTIF(O884:$P884,O884)&gt;$R883,O882,$Q882),O882))</f>
        <v>0</v>
      </c>
      <c r="BW882" s="34">
        <f>IF(P884="",0,IF($Q884=P884,IF(COUNTIF(P884:$P884,P884)&gt;$R883,P882,$Q882),P882))</f>
        <v>0</v>
      </c>
      <c r="BX882">
        <f>IF(P882="",IF(O882="",IF(N882="",IF(M882="",IF(L882="",IF(K882="",IF(J882="",IF(I882="",H882,I882),J882),K882),L882),M882),N882),O882),P882)</f>
        <v>0</v>
      </c>
    </row>
    <row r="883" spans="1:76" ht="12.75" customHeight="1" x14ac:dyDescent="0.2">
      <c r="A883" s="348"/>
      <c r="B883" s="351"/>
      <c r="C883" s="345"/>
      <c r="D883" s="176" t="s">
        <v>42</v>
      </c>
      <c r="E883" s="252"/>
      <c r="F883" s="252"/>
      <c r="G883" s="252"/>
      <c r="H883" s="252"/>
      <c r="I883" s="252"/>
      <c r="J883" s="252"/>
      <c r="K883" s="252"/>
      <c r="L883" s="252"/>
      <c r="M883" s="175"/>
      <c r="N883" s="175"/>
      <c r="O883" s="175"/>
      <c r="P883" s="175"/>
      <c r="Q883" s="183"/>
      <c r="R883" s="35">
        <f>IF(R882&lt;15,0,IF(R882&lt;30,1,IF(R882&lt;45,2,3)))</f>
        <v>0</v>
      </c>
      <c r="S883" s="342"/>
      <c r="AY883" t="str">
        <f t="shared" ref="AY883:BJ883" si="1374">IF(AY884="","",COUNTIF($E884:$P884,AY884))</f>
        <v/>
      </c>
      <c r="AZ883" t="str">
        <f t="shared" si="1374"/>
        <v/>
      </c>
      <c r="BA883" t="str">
        <f t="shared" si="1374"/>
        <v/>
      </c>
      <c r="BB883" t="str">
        <f t="shared" si="1374"/>
        <v/>
      </c>
      <c r="BC883" t="str">
        <f t="shared" si="1374"/>
        <v/>
      </c>
      <c r="BD883" t="str">
        <f t="shared" si="1374"/>
        <v/>
      </c>
      <c r="BE883" t="str">
        <f t="shared" si="1374"/>
        <v/>
      </c>
      <c r="BF883" t="str">
        <f t="shared" si="1374"/>
        <v/>
      </c>
      <c r="BG883" t="str">
        <f t="shared" si="1374"/>
        <v/>
      </c>
      <c r="BH883" t="str">
        <f t="shared" si="1374"/>
        <v/>
      </c>
      <c r="BI883" t="str">
        <f t="shared" si="1374"/>
        <v/>
      </c>
      <c r="BJ883" t="str">
        <f t="shared" si="1374"/>
        <v/>
      </c>
      <c r="BK883" s="340"/>
      <c r="BL883" s="34">
        <f>IF($Q884=E884,IF(COUNTIF(E884:$P884,E884)&gt;$R883,E883,$Q883),E883)</f>
        <v>0</v>
      </c>
      <c r="BM883" s="34">
        <f>IF($Q884=F884,IF(COUNTIF(F884:$P884,F884)&gt;$R883,F883,$Q883),F883)</f>
        <v>0</v>
      </c>
      <c r="BN883" s="34">
        <f>IF($Q884=G884,IF(COUNTIF(G884:$P884,G884)&gt;$R883,G883,$Q883),G883)</f>
        <v>0</v>
      </c>
      <c r="BO883" s="34">
        <f>IF($Q884=H884,IF(COUNTIF(H884:$P884,H884)&gt;$R883,H883,$Q883),H883)</f>
        <v>0</v>
      </c>
      <c r="BP883" s="34">
        <f>IF($Q884=I884,IF(COUNTIF(I884:$P884,I884)&gt;$R883,I883,$Q883),I883)</f>
        <v>0</v>
      </c>
      <c r="BQ883" s="34">
        <f>IF($Q884=J884,IF(COUNTIF(J884:$P884,J884)&gt;$R883,J883,$Q883),J883)</f>
        <v>0</v>
      </c>
      <c r="BR883" s="34">
        <f>IF($Q884=K884,IF(COUNTIF(K884:$P884,K884)&gt;$R883,K883,$Q883),K883)</f>
        <v>0</v>
      </c>
      <c r="BS883" s="34">
        <f>IF($Q884=L884,IF(COUNTIF(L884:$P884,L884)&gt;$R883,L883,$Q883),L883)</f>
        <v>0</v>
      </c>
      <c r="BT883" s="34">
        <f>IF($Q884=M884,IF(COUNTIF(M884:$P884,M884)&gt;$R883,M883,$Q883),M883)</f>
        <v>0</v>
      </c>
      <c r="BU883" s="34">
        <f>IF($Q884=N884,IF(COUNTIF(N884:$P884,N884)&gt;$R883,N883,$Q883),N883)</f>
        <v>0</v>
      </c>
      <c r="BV883" s="34">
        <f>IF($Q884=O884,IF(COUNTIF(O884:$P884,O884)&gt;$R883,O883,$Q883),O883)</f>
        <v>0</v>
      </c>
      <c r="BW883" s="34">
        <f>IF($Q884=P884,IF(COUNTIF(P884:$P884,P884)&gt;$R883,P883,$Q883),P883)</f>
        <v>0</v>
      </c>
      <c r="BX883" t="str">
        <f>IF(BX882="",IF(G882="",IF(F882="",E882,F882),G882),"")</f>
        <v/>
      </c>
    </row>
    <row r="884" spans="1:76" ht="12.75" customHeight="1" x14ac:dyDescent="0.2">
      <c r="A884" s="349"/>
      <c r="B884" s="352"/>
      <c r="C884" s="346"/>
      <c r="D884" s="177" t="s">
        <v>44</v>
      </c>
      <c r="E884" s="252" t="str">
        <f t="shared" ref="E884:P884" si="1375">IF(E882&gt;0,1,"")</f>
        <v/>
      </c>
      <c r="F884" s="252" t="str">
        <f t="shared" si="1375"/>
        <v/>
      </c>
      <c r="G884" s="252" t="str">
        <f t="shared" si="1375"/>
        <v/>
      </c>
      <c r="H884" s="252" t="str">
        <f t="shared" si="1375"/>
        <v/>
      </c>
      <c r="I884" s="252" t="str">
        <f t="shared" si="1375"/>
        <v/>
      </c>
      <c r="J884" s="252" t="str">
        <f t="shared" si="1375"/>
        <v/>
      </c>
      <c r="K884" s="252" t="str">
        <f t="shared" si="1375"/>
        <v/>
      </c>
      <c r="L884" s="252" t="str">
        <f t="shared" si="1375"/>
        <v/>
      </c>
      <c r="M884" s="175" t="str">
        <f t="shared" si="1375"/>
        <v/>
      </c>
      <c r="N884" s="175" t="str">
        <f t="shared" si="1375"/>
        <v/>
      </c>
      <c r="O884" s="175" t="str">
        <f t="shared" si="1375"/>
        <v/>
      </c>
      <c r="P884" s="175" t="str">
        <f t="shared" si="1375"/>
        <v/>
      </c>
      <c r="Q884" s="184" t="str">
        <f>IF(BK882="","",BK882)</f>
        <v/>
      </c>
      <c r="R884" s="38" t="str">
        <f>IF(BK882="","",BK882)</f>
        <v/>
      </c>
      <c r="S884" s="343"/>
      <c r="AY884" t="str">
        <f>IF(E884="","",E884)</f>
        <v/>
      </c>
      <c r="AZ884" t="str">
        <f>IF(OR(E884=F884,COUNTIF($AY884:AY884,F884)&gt;0),"",F884)</f>
        <v/>
      </c>
      <c r="BA884" t="str">
        <f>IF(OR(F884=G884,COUNTIF($AY884:AZ884,G884)&gt;0),"",G884)</f>
        <v/>
      </c>
      <c r="BB884" t="str">
        <f>IF(OR(G884=H884,COUNTIF($AY884:BA884,H884)&gt;0),"",H884)</f>
        <v/>
      </c>
      <c r="BC884" t="str">
        <f>IF(OR(H884=I884,COUNTIF($AY884:BB884,I884)&gt;0),"",I884)</f>
        <v/>
      </c>
      <c r="BD884" t="str">
        <f>IF(OR(I884=J884,COUNTIF($AY884:BC884,J884)&gt;0),"",J884)</f>
        <v/>
      </c>
      <c r="BE884" t="str">
        <f>IF(OR(J884=K884,COUNTIF($AY884:BD884,K884)&gt;0),"",K884)</f>
        <v/>
      </c>
      <c r="BF884" t="str">
        <f>IF(OR(K884=L884,COUNTIF($AY884:BE884,L884)&gt;0),"",L884)</f>
        <v/>
      </c>
      <c r="BG884" t="str">
        <f>IF(OR(L884=M884,COUNTIF($AY884:BF884,M884)&gt;0),"",M884)</f>
        <v/>
      </c>
      <c r="BH884" t="str">
        <f>IF(OR(M884=N884,COUNTIF($AY884:BG884,N884)&gt;0),"",N884)</f>
        <v/>
      </c>
      <c r="BI884" t="str">
        <f>IF(OR(N884=O884,COUNTIF($AY884:BH884,O884)&gt;0),"",O884)</f>
        <v/>
      </c>
      <c r="BJ884" t="str">
        <f>IF(OR(O884=P884,COUNTIF($AY884:BI884,P884)&gt;0),"",P884)</f>
        <v/>
      </c>
      <c r="BK884" s="340"/>
      <c r="BL884" s="34" t="str">
        <f>IF($Q884=E884,IF(COUNTIF(E884:$P884,E884)&gt;$R883,E884,$Q884),E884)</f>
        <v/>
      </c>
      <c r="BM884" s="34" t="str">
        <f>IF($Q884=F884,IF(COUNTIF(F884:$P884,F884)&gt;$R883,F884,$Q884),F884)</f>
        <v/>
      </c>
      <c r="BN884" s="34" t="str">
        <f>IF($Q884=G884,IF(COUNTIF(G884:$P884,G884)&gt;$R883,G884,$Q884),G884)</f>
        <v/>
      </c>
      <c r="BO884" s="34" t="str">
        <f>IF($Q884=H884,IF(COUNTIF(H884:$P884,H884)&gt;$R883,H884,$Q884),H884)</f>
        <v/>
      </c>
      <c r="BP884" s="34" t="str">
        <f>IF($Q884=I884,IF(COUNTIF(I884:$P884,I884)&gt;$R883,I884,$Q884),I884)</f>
        <v/>
      </c>
      <c r="BQ884" s="34" t="str">
        <f>IF($Q884=J884,IF(COUNTIF(J884:$P884,J884)&gt;$R883,J884,$Q884),J884)</f>
        <v/>
      </c>
      <c r="BR884" s="34" t="str">
        <f>IF($Q884=K884,IF(COUNTIF(K884:$P884,K884)&gt;$R883,K884,$Q884),K884)</f>
        <v/>
      </c>
      <c r="BS884" s="34" t="str">
        <f>IF($Q884=L884,IF(COUNTIF(L884:$P884,L884)&gt;$R883,L884,$Q884),L884)</f>
        <v/>
      </c>
      <c r="BT884" s="34" t="str">
        <f>IF($Q884=M884,IF(COUNTIF(M884:$P884,M884)&gt;$R883,M884,$Q884),M884)</f>
        <v/>
      </c>
      <c r="BU884" s="34" t="str">
        <f>IF($Q884=N884,IF(COUNTIF(N884:$P884,N884)&gt;$R883,N884,$Q884),N884)</f>
        <v/>
      </c>
      <c r="BV884" s="34" t="str">
        <f>IF($Q884=O884,IF(COUNTIF(O884:$P884,O884)&gt;$R883,O884,$Q884),O884)</f>
        <v/>
      </c>
      <c r="BW884" s="34" t="str">
        <f>IF($Q884=P884,IF(COUNTIF(P884:$P884,P884)&gt;$R883,P884,$Q884),P884)</f>
        <v/>
      </c>
      <c r="BX884" t="str">
        <f>IF(BX882&gt;0,BX882,BX883)</f>
        <v/>
      </c>
    </row>
    <row r="885" spans="1:76" ht="12.75" customHeight="1" x14ac:dyDescent="0.2">
      <c r="A885" s="347">
        <v>295</v>
      </c>
      <c r="B885" s="350"/>
      <c r="C885" s="344"/>
      <c r="D885" s="176" t="s">
        <v>38</v>
      </c>
      <c r="E885" s="252"/>
      <c r="F885" s="252"/>
      <c r="G885" s="252"/>
      <c r="H885" s="252"/>
      <c r="I885" s="252"/>
      <c r="J885" s="252"/>
      <c r="K885" s="252"/>
      <c r="L885" s="252"/>
      <c r="M885" s="175"/>
      <c r="N885" s="175"/>
      <c r="O885" s="175"/>
      <c r="P885" s="175"/>
      <c r="Q885" s="183" t="str">
        <f>IF(BK885="","",BX887)</f>
        <v/>
      </c>
      <c r="R885" s="172"/>
      <c r="S885" s="341" t="str">
        <f>IF((COUNTBLANK(E885:Q885)+COUNTBLANK(E886:Q886)+COUNTBLANK(E887:Q887))/3=COUNTBLANK(E885:Q885),"","Bitte alle drei Zeilen ausfüllen")</f>
        <v/>
      </c>
      <c r="W885">
        <f t="shared" ref="W885:AH885" si="1376">IF(E885=4.5,E886,0)</f>
        <v>0</v>
      </c>
      <c r="X885">
        <f t="shared" si="1376"/>
        <v>0</v>
      </c>
      <c r="Y885">
        <f t="shared" si="1376"/>
        <v>0</v>
      </c>
      <c r="Z885">
        <f t="shared" si="1376"/>
        <v>0</v>
      </c>
      <c r="AA885">
        <f t="shared" si="1376"/>
        <v>0</v>
      </c>
      <c r="AB885">
        <f t="shared" si="1376"/>
        <v>0</v>
      </c>
      <c r="AC885">
        <f t="shared" si="1376"/>
        <v>0</v>
      </c>
      <c r="AD885">
        <f t="shared" si="1376"/>
        <v>0</v>
      </c>
      <c r="AE885">
        <f t="shared" si="1376"/>
        <v>0</v>
      </c>
      <c r="AF885">
        <f t="shared" si="1376"/>
        <v>0</v>
      </c>
      <c r="AG885">
        <f t="shared" si="1376"/>
        <v>0</v>
      </c>
      <c r="AH885">
        <f t="shared" si="1376"/>
        <v>0</v>
      </c>
      <c r="AJ885">
        <f t="shared" ref="AJ885:AU885" si="1377">IF(E885=4.5,1,0)</f>
        <v>0</v>
      </c>
      <c r="AK885">
        <f t="shared" si="1377"/>
        <v>0</v>
      </c>
      <c r="AL885">
        <f t="shared" si="1377"/>
        <v>0</v>
      </c>
      <c r="AM885">
        <f t="shared" si="1377"/>
        <v>0</v>
      </c>
      <c r="AN885">
        <f t="shared" si="1377"/>
        <v>0</v>
      </c>
      <c r="AO885">
        <f t="shared" si="1377"/>
        <v>0</v>
      </c>
      <c r="AP885">
        <f t="shared" si="1377"/>
        <v>0</v>
      </c>
      <c r="AQ885">
        <f t="shared" si="1377"/>
        <v>0</v>
      </c>
      <c r="AR885">
        <f t="shared" si="1377"/>
        <v>0</v>
      </c>
      <c r="AS885">
        <f t="shared" si="1377"/>
        <v>0</v>
      </c>
      <c r="AT885">
        <f t="shared" si="1377"/>
        <v>0</v>
      </c>
      <c r="AU885">
        <f t="shared" si="1377"/>
        <v>0</v>
      </c>
      <c r="BK885" s="340" t="str">
        <f>IF(ISNA(HLOOKUP(MAX($AY886:$BJ886),$AY886:$BJ887,2,FALSE)),"",IF(R886&gt;0,IF(COUNTIF($AY886:$BJ886,MAX($AY886:$BJ886))&gt;1,HLOOKUP(MAX($AY886:$BJ886),$AY886:$BJ887,2),HLOOKUP(MAX($AY886:$BJ886),$AY886:$BJ887,2,FALSE)),""))</f>
        <v/>
      </c>
      <c r="BL885" s="34">
        <f>IF(E887="",0,IF($Q887=E887,IF(COUNTIF(E887:$P887,E887)&gt;$R886,E885,$Q885),E885))</f>
        <v>0</v>
      </c>
      <c r="BM885" s="34">
        <f>IF(F887="",0,IF($Q887=F887,IF(COUNTIF(F887:$P887,F887)&gt;$R886,F885,$Q885),F885))</f>
        <v>0</v>
      </c>
      <c r="BN885" s="34">
        <f>IF(G887="",0,IF($Q887=G887,IF(COUNTIF(G887:$P887,G887)&gt;$R886,G885,$Q885),G885))</f>
        <v>0</v>
      </c>
      <c r="BO885" s="34">
        <f>IF(H887="",0,IF($Q887=H887,IF(COUNTIF(H887:$P887,H887)&gt;$R886,H885,$Q885),H885))</f>
        <v>0</v>
      </c>
      <c r="BP885" s="34">
        <f>IF(I887="",0,IF($Q887=I887,IF(COUNTIF(I887:$P887,I887)&gt;$R886,I885,$Q885),I885))</f>
        <v>0</v>
      </c>
      <c r="BQ885" s="34">
        <f>IF(J887="",0,IF($Q887=J887,IF(COUNTIF(J887:$P887,J887)&gt;$R886,J885,$Q885),J885))</f>
        <v>0</v>
      </c>
      <c r="BR885" s="34">
        <f>IF(K887="",0,IF($Q887=K887,IF(COUNTIF(K887:$P887,K887)&gt;$R886,K885,$Q885),K885))</f>
        <v>0</v>
      </c>
      <c r="BS885" s="34">
        <f>IF(L887="",0,IF($Q887=L887,IF(COUNTIF(L887:$P887,L887)&gt;$R886,L885,$Q885),L885))</f>
        <v>0</v>
      </c>
      <c r="BT885" s="34">
        <f>IF(M887="",0,IF($Q887=M887,IF(COUNTIF(M887:$P887,M887)&gt;$R886,M885,$Q885),M885))</f>
        <v>0</v>
      </c>
      <c r="BU885" s="34">
        <f>IF(N887="",0,IF($Q887=N887,IF(COUNTIF(N887:$P887,N887)&gt;$R886,N885,$Q885),N885))</f>
        <v>0</v>
      </c>
      <c r="BV885" s="34">
        <f>IF(O887="",0,IF($Q887=O887,IF(COUNTIF(O887:$P887,O887)&gt;$R886,O885,$Q885),O885))</f>
        <v>0</v>
      </c>
      <c r="BW885" s="34">
        <f>IF(P887="",0,IF($Q887=P887,IF(COUNTIF(P887:$P887,P887)&gt;$R886,P885,$Q885),P885))</f>
        <v>0</v>
      </c>
      <c r="BX885">
        <f>IF(P885="",IF(O885="",IF(N885="",IF(M885="",IF(L885="",IF(K885="",IF(J885="",IF(I885="",H885,I885),J885),K885),L885),M885),N885),O885),P885)</f>
        <v>0</v>
      </c>
    </row>
    <row r="886" spans="1:76" ht="12.75" customHeight="1" x14ac:dyDescent="0.2">
      <c r="A886" s="348"/>
      <c r="B886" s="351"/>
      <c r="C886" s="345"/>
      <c r="D886" s="176" t="s">
        <v>42</v>
      </c>
      <c r="E886" s="252"/>
      <c r="F886" s="252"/>
      <c r="G886" s="252"/>
      <c r="H886" s="252"/>
      <c r="I886" s="252"/>
      <c r="J886" s="252"/>
      <c r="K886" s="252"/>
      <c r="L886" s="252"/>
      <c r="M886" s="175"/>
      <c r="N886" s="175"/>
      <c r="O886" s="175"/>
      <c r="P886" s="175"/>
      <c r="Q886" s="183"/>
      <c r="R886" s="35">
        <f>IF(R885&lt;15,0,IF(R885&lt;30,1,IF(R885&lt;45,2,3)))</f>
        <v>0</v>
      </c>
      <c r="S886" s="342"/>
      <c r="AY886" t="str">
        <f t="shared" ref="AY886:BJ886" si="1378">IF(AY887="","",COUNTIF($E887:$P887,AY887))</f>
        <v/>
      </c>
      <c r="AZ886" t="str">
        <f t="shared" si="1378"/>
        <v/>
      </c>
      <c r="BA886" t="str">
        <f t="shared" si="1378"/>
        <v/>
      </c>
      <c r="BB886" t="str">
        <f t="shared" si="1378"/>
        <v/>
      </c>
      <c r="BC886" t="str">
        <f t="shared" si="1378"/>
        <v/>
      </c>
      <c r="BD886" t="str">
        <f t="shared" si="1378"/>
        <v/>
      </c>
      <c r="BE886" t="str">
        <f t="shared" si="1378"/>
        <v/>
      </c>
      <c r="BF886" t="str">
        <f t="shared" si="1378"/>
        <v/>
      </c>
      <c r="BG886" t="str">
        <f t="shared" si="1378"/>
        <v/>
      </c>
      <c r="BH886" t="str">
        <f t="shared" si="1378"/>
        <v/>
      </c>
      <c r="BI886" t="str">
        <f t="shared" si="1378"/>
        <v/>
      </c>
      <c r="BJ886" t="str">
        <f t="shared" si="1378"/>
        <v/>
      </c>
      <c r="BK886" s="340"/>
      <c r="BL886" s="34">
        <f>IF($Q887=E887,IF(COUNTIF(E887:$P887,E887)&gt;$R886,E886,$Q886),E886)</f>
        <v>0</v>
      </c>
      <c r="BM886" s="34">
        <f>IF($Q887=F887,IF(COUNTIF(F887:$P887,F887)&gt;$R886,F886,$Q886),F886)</f>
        <v>0</v>
      </c>
      <c r="BN886" s="34">
        <f>IF($Q887=G887,IF(COUNTIF(G887:$P887,G887)&gt;$R886,G886,$Q886),G886)</f>
        <v>0</v>
      </c>
      <c r="BO886" s="34">
        <f>IF($Q887=H887,IF(COUNTIF(H887:$P887,H887)&gt;$R886,H886,$Q886),H886)</f>
        <v>0</v>
      </c>
      <c r="BP886" s="34">
        <f>IF($Q887=I887,IF(COUNTIF(I887:$P887,I887)&gt;$R886,I886,$Q886),I886)</f>
        <v>0</v>
      </c>
      <c r="BQ886" s="34">
        <f>IF($Q887=J887,IF(COUNTIF(J887:$P887,J887)&gt;$R886,J886,$Q886),J886)</f>
        <v>0</v>
      </c>
      <c r="BR886" s="34">
        <f>IF($Q887=K887,IF(COUNTIF(K887:$P887,K887)&gt;$R886,K886,$Q886),K886)</f>
        <v>0</v>
      </c>
      <c r="BS886" s="34">
        <f>IF($Q887=L887,IF(COUNTIF(L887:$P887,L887)&gt;$R886,L886,$Q886),L886)</f>
        <v>0</v>
      </c>
      <c r="BT886" s="34">
        <f>IF($Q887=M887,IF(COUNTIF(M887:$P887,M887)&gt;$R886,M886,$Q886),M886)</f>
        <v>0</v>
      </c>
      <c r="BU886" s="34">
        <f>IF($Q887=N887,IF(COUNTIF(N887:$P887,N887)&gt;$R886,N886,$Q886),N886)</f>
        <v>0</v>
      </c>
      <c r="BV886" s="34">
        <f>IF($Q887=O887,IF(COUNTIF(O887:$P887,O887)&gt;$R886,O886,$Q886),O886)</f>
        <v>0</v>
      </c>
      <c r="BW886" s="34">
        <f>IF($Q887=P887,IF(COUNTIF(P887:$P887,P887)&gt;$R886,P886,$Q886),P886)</f>
        <v>0</v>
      </c>
      <c r="BX886" t="str">
        <f>IF(BX885="",IF(G885="",IF(F885="",E885,F885),G885),"")</f>
        <v/>
      </c>
    </row>
    <row r="887" spans="1:76" ht="12.75" customHeight="1" x14ac:dyDescent="0.2">
      <c r="A887" s="349"/>
      <c r="B887" s="352"/>
      <c r="C887" s="346"/>
      <c r="D887" s="177" t="s">
        <v>44</v>
      </c>
      <c r="E887" s="252" t="str">
        <f t="shared" ref="E887:P887" si="1379">IF(E885&gt;0,1,"")</f>
        <v/>
      </c>
      <c r="F887" s="252" t="str">
        <f t="shared" si="1379"/>
        <v/>
      </c>
      <c r="G887" s="252" t="str">
        <f t="shared" si="1379"/>
        <v/>
      </c>
      <c r="H887" s="252" t="str">
        <f t="shared" si="1379"/>
        <v/>
      </c>
      <c r="I887" s="252" t="str">
        <f t="shared" si="1379"/>
        <v/>
      </c>
      <c r="J887" s="252" t="str">
        <f t="shared" si="1379"/>
        <v/>
      </c>
      <c r="K887" s="252" t="str">
        <f t="shared" si="1379"/>
        <v/>
      </c>
      <c r="L887" s="252" t="str">
        <f t="shared" si="1379"/>
        <v/>
      </c>
      <c r="M887" s="175" t="str">
        <f t="shared" si="1379"/>
        <v/>
      </c>
      <c r="N887" s="175" t="str">
        <f t="shared" si="1379"/>
        <v/>
      </c>
      <c r="O887" s="175" t="str">
        <f t="shared" si="1379"/>
        <v/>
      </c>
      <c r="P887" s="175" t="str">
        <f t="shared" si="1379"/>
        <v/>
      </c>
      <c r="Q887" s="184" t="str">
        <f>IF(BK885="","",BK885)</f>
        <v/>
      </c>
      <c r="R887" s="38" t="str">
        <f>IF(BK885="","",BK885)</f>
        <v/>
      </c>
      <c r="S887" s="343"/>
      <c r="AY887" t="str">
        <f>IF(E887="","",E887)</f>
        <v/>
      </c>
      <c r="AZ887" t="str">
        <f>IF(OR(E887=F887,COUNTIF($AY887:AY887,F887)&gt;0),"",F887)</f>
        <v/>
      </c>
      <c r="BA887" t="str">
        <f>IF(OR(F887=G887,COUNTIF($AY887:AZ887,G887)&gt;0),"",G887)</f>
        <v/>
      </c>
      <c r="BB887" t="str">
        <f>IF(OR(G887=H887,COUNTIF($AY887:BA887,H887)&gt;0),"",H887)</f>
        <v/>
      </c>
      <c r="BC887" t="str">
        <f>IF(OR(H887=I887,COUNTIF($AY887:BB887,I887)&gt;0),"",I887)</f>
        <v/>
      </c>
      <c r="BD887" t="str">
        <f>IF(OR(I887=J887,COUNTIF($AY887:BC887,J887)&gt;0),"",J887)</f>
        <v/>
      </c>
      <c r="BE887" t="str">
        <f>IF(OR(J887=K887,COUNTIF($AY887:BD887,K887)&gt;0),"",K887)</f>
        <v/>
      </c>
      <c r="BF887" t="str">
        <f>IF(OR(K887=L887,COUNTIF($AY887:BE887,L887)&gt;0),"",L887)</f>
        <v/>
      </c>
      <c r="BG887" t="str">
        <f>IF(OR(L887=M887,COUNTIF($AY887:BF887,M887)&gt;0),"",M887)</f>
        <v/>
      </c>
      <c r="BH887" t="str">
        <f>IF(OR(M887=N887,COUNTIF($AY887:BG887,N887)&gt;0),"",N887)</f>
        <v/>
      </c>
      <c r="BI887" t="str">
        <f>IF(OR(N887=O887,COUNTIF($AY887:BH887,O887)&gt;0),"",O887)</f>
        <v/>
      </c>
      <c r="BJ887" t="str">
        <f>IF(OR(O887=P887,COUNTIF($AY887:BI887,P887)&gt;0),"",P887)</f>
        <v/>
      </c>
      <c r="BK887" s="340"/>
      <c r="BL887" s="34" t="str">
        <f>IF($Q887=E887,IF(COUNTIF(E887:$P887,E887)&gt;$R886,E887,$Q887),E887)</f>
        <v/>
      </c>
      <c r="BM887" s="34" t="str">
        <f>IF($Q887=F887,IF(COUNTIF(F887:$P887,F887)&gt;$R886,F887,$Q887),F887)</f>
        <v/>
      </c>
      <c r="BN887" s="34" t="str">
        <f>IF($Q887=G887,IF(COUNTIF(G887:$P887,G887)&gt;$R886,G887,$Q887),G887)</f>
        <v/>
      </c>
      <c r="BO887" s="34" t="str">
        <f>IF($Q887=H887,IF(COUNTIF(H887:$P887,H887)&gt;$R886,H887,$Q887),H887)</f>
        <v/>
      </c>
      <c r="BP887" s="34" t="str">
        <f>IF($Q887=I887,IF(COUNTIF(I887:$P887,I887)&gt;$R886,I887,$Q887),I887)</f>
        <v/>
      </c>
      <c r="BQ887" s="34" t="str">
        <f>IF($Q887=J887,IF(COUNTIF(J887:$P887,J887)&gt;$R886,J887,$Q887),J887)</f>
        <v/>
      </c>
      <c r="BR887" s="34" t="str">
        <f>IF($Q887=K887,IF(COUNTIF(K887:$P887,K887)&gt;$R886,K887,$Q887),K887)</f>
        <v/>
      </c>
      <c r="BS887" s="34" t="str">
        <f>IF($Q887=L887,IF(COUNTIF(L887:$P887,L887)&gt;$R886,L887,$Q887),L887)</f>
        <v/>
      </c>
      <c r="BT887" s="34" t="str">
        <f>IF($Q887=M887,IF(COUNTIF(M887:$P887,M887)&gt;$R886,M887,$Q887),M887)</f>
        <v/>
      </c>
      <c r="BU887" s="34" t="str">
        <f>IF($Q887=N887,IF(COUNTIF(N887:$P887,N887)&gt;$R886,N887,$Q887),N887)</f>
        <v/>
      </c>
      <c r="BV887" s="34" t="str">
        <f>IF($Q887=O887,IF(COUNTIF(O887:$P887,O887)&gt;$R886,O887,$Q887),O887)</f>
        <v/>
      </c>
      <c r="BW887" s="34" t="str">
        <f>IF($Q887=P887,IF(COUNTIF(P887:$P887,P887)&gt;$R886,P887,$Q887),P887)</f>
        <v/>
      </c>
      <c r="BX887" t="str">
        <f>IF(BX885&gt;0,BX885,BX886)</f>
        <v/>
      </c>
    </row>
    <row r="888" spans="1:76" ht="12.75" customHeight="1" x14ac:dyDescent="0.2">
      <c r="A888" s="347">
        <v>296</v>
      </c>
      <c r="B888" s="350"/>
      <c r="C888" s="344"/>
      <c r="D888" s="176" t="s">
        <v>38</v>
      </c>
      <c r="E888" s="252"/>
      <c r="F888" s="252"/>
      <c r="G888" s="252"/>
      <c r="H888" s="252"/>
      <c r="I888" s="252"/>
      <c r="J888" s="252"/>
      <c r="K888" s="252"/>
      <c r="L888" s="252"/>
      <c r="M888" s="175"/>
      <c r="N888" s="175"/>
      <c r="O888" s="175"/>
      <c r="P888" s="175"/>
      <c r="Q888" s="183" t="str">
        <f>IF(BK888="","",BX890)</f>
        <v/>
      </c>
      <c r="R888" s="172"/>
      <c r="S888" s="341" t="str">
        <f>IF((COUNTBLANK(E888:Q888)+COUNTBLANK(E889:Q889)+COUNTBLANK(E890:Q890))/3=COUNTBLANK(E888:Q888),"","Bitte alle drei Zeilen ausfüllen")</f>
        <v/>
      </c>
      <c r="W888">
        <f t="shared" ref="W888:AH888" si="1380">IF(E888=4.5,E889,0)</f>
        <v>0</v>
      </c>
      <c r="X888">
        <f t="shared" si="1380"/>
        <v>0</v>
      </c>
      <c r="Y888">
        <f t="shared" si="1380"/>
        <v>0</v>
      </c>
      <c r="Z888">
        <f t="shared" si="1380"/>
        <v>0</v>
      </c>
      <c r="AA888">
        <f t="shared" si="1380"/>
        <v>0</v>
      </c>
      <c r="AB888">
        <f t="shared" si="1380"/>
        <v>0</v>
      </c>
      <c r="AC888">
        <f t="shared" si="1380"/>
        <v>0</v>
      </c>
      <c r="AD888">
        <f t="shared" si="1380"/>
        <v>0</v>
      </c>
      <c r="AE888">
        <f t="shared" si="1380"/>
        <v>0</v>
      </c>
      <c r="AF888">
        <f t="shared" si="1380"/>
        <v>0</v>
      </c>
      <c r="AG888">
        <f t="shared" si="1380"/>
        <v>0</v>
      </c>
      <c r="AH888">
        <f t="shared" si="1380"/>
        <v>0</v>
      </c>
      <c r="AJ888">
        <f t="shared" ref="AJ888:AU888" si="1381">IF(E888=4.5,1,0)</f>
        <v>0</v>
      </c>
      <c r="AK888">
        <f t="shared" si="1381"/>
        <v>0</v>
      </c>
      <c r="AL888">
        <f t="shared" si="1381"/>
        <v>0</v>
      </c>
      <c r="AM888">
        <f t="shared" si="1381"/>
        <v>0</v>
      </c>
      <c r="AN888">
        <f t="shared" si="1381"/>
        <v>0</v>
      </c>
      <c r="AO888">
        <f t="shared" si="1381"/>
        <v>0</v>
      </c>
      <c r="AP888">
        <f t="shared" si="1381"/>
        <v>0</v>
      </c>
      <c r="AQ888">
        <f t="shared" si="1381"/>
        <v>0</v>
      </c>
      <c r="AR888">
        <f t="shared" si="1381"/>
        <v>0</v>
      </c>
      <c r="AS888">
        <f t="shared" si="1381"/>
        <v>0</v>
      </c>
      <c r="AT888">
        <f t="shared" si="1381"/>
        <v>0</v>
      </c>
      <c r="AU888">
        <f t="shared" si="1381"/>
        <v>0</v>
      </c>
      <c r="BK888" s="340" t="str">
        <f>IF(ISNA(HLOOKUP(MAX($AY889:$BJ889),$AY889:$BJ890,2,FALSE)),"",IF(R889&gt;0,IF(COUNTIF($AY889:$BJ889,MAX($AY889:$BJ889))&gt;1,HLOOKUP(MAX($AY889:$BJ889),$AY889:$BJ890,2),HLOOKUP(MAX($AY889:$BJ889),$AY889:$BJ890,2,FALSE)),""))</f>
        <v/>
      </c>
      <c r="BL888" s="34">
        <f>IF(E890="",0,IF($Q890=E890,IF(COUNTIF(E890:$P890,E890)&gt;$R889,E888,$Q888),E888))</f>
        <v>0</v>
      </c>
      <c r="BM888" s="34">
        <f>IF(F890="",0,IF($Q890=F890,IF(COUNTIF(F890:$P890,F890)&gt;$R889,F888,$Q888),F888))</f>
        <v>0</v>
      </c>
      <c r="BN888" s="34">
        <f>IF(G890="",0,IF($Q890=G890,IF(COUNTIF(G890:$P890,G890)&gt;$R889,G888,$Q888),G888))</f>
        <v>0</v>
      </c>
      <c r="BO888" s="34">
        <f>IF(H890="",0,IF($Q890=H890,IF(COUNTIF(H890:$P890,H890)&gt;$R889,H888,$Q888),H888))</f>
        <v>0</v>
      </c>
      <c r="BP888" s="34">
        <f>IF(I890="",0,IF($Q890=I890,IF(COUNTIF(I890:$P890,I890)&gt;$R889,I888,$Q888),I888))</f>
        <v>0</v>
      </c>
      <c r="BQ888" s="34">
        <f>IF(J890="",0,IF($Q890=J890,IF(COUNTIF(J890:$P890,J890)&gt;$R889,J888,$Q888),J888))</f>
        <v>0</v>
      </c>
      <c r="BR888" s="34">
        <f>IF(K890="",0,IF($Q890=K890,IF(COUNTIF(K890:$P890,K890)&gt;$R889,K888,$Q888),K888))</f>
        <v>0</v>
      </c>
      <c r="BS888" s="34">
        <f>IF(L890="",0,IF($Q890=L890,IF(COUNTIF(L890:$P890,L890)&gt;$R889,L888,$Q888),L888))</f>
        <v>0</v>
      </c>
      <c r="BT888" s="34">
        <f>IF(M890="",0,IF($Q890=M890,IF(COUNTIF(M890:$P890,M890)&gt;$R889,M888,$Q888),M888))</f>
        <v>0</v>
      </c>
      <c r="BU888" s="34">
        <f>IF(N890="",0,IF($Q890=N890,IF(COUNTIF(N890:$P890,N890)&gt;$R889,N888,$Q888),N888))</f>
        <v>0</v>
      </c>
      <c r="BV888" s="34">
        <f>IF(O890="",0,IF($Q890=O890,IF(COUNTIF(O890:$P890,O890)&gt;$R889,O888,$Q888),O888))</f>
        <v>0</v>
      </c>
      <c r="BW888" s="34">
        <f>IF(P890="",0,IF($Q890=P890,IF(COUNTIF(P890:$P890,P890)&gt;$R889,P888,$Q888),P888))</f>
        <v>0</v>
      </c>
      <c r="BX888">
        <f>IF(P888="",IF(O888="",IF(N888="",IF(M888="",IF(L888="",IF(K888="",IF(J888="",IF(I888="",H888,I888),J888),K888),L888),M888),N888),O888),P888)</f>
        <v>0</v>
      </c>
    </row>
    <row r="889" spans="1:76" ht="12.75" customHeight="1" x14ac:dyDescent="0.2">
      <c r="A889" s="348"/>
      <c r="B889" s="351"/>
      <c r="C889" s="345"/>
      <c r="D889" s="176" t="s">
        <v>42</v>
      </c>
      <c r="E889" s="252"/>
      <c r="F889" s="252"/>
      <c r="G889" s="252"/>
      <c r="H889" s="252"/>
      <c r="I889" s="252"/>
      <c r="J889" s="252"/>
      <c r="K889" s="252"/>
      <c r="L889" s="252"/>
      <c r="M889" s="175"/>
      <c r="N889" s="175"/>
      <c r="O889" s="175"/>
      <c r="P889" s="175"/>
      <c r="Q889" s="183"/>
      <c r="R889" s="35">
        <f>IF(R888&lt;15,0,IF(R888&lt;30,1,IF(R888&lt;45,2,3)))</f>
        <v>0</v>
      </c>
      <c r="S889" s="342"/>
      <c r="AY889" t="str">
        <f t="shared" ref="AY889:BJ889" si="1382">IF(AY890="","",COUNTIF($E890:$P890,AY890))</f>
        <v/>
      </c>
      <c r="AZ889" t="str">
        <f t="shared" si="1382"/>
        <v/>
      </c>
      <c r="BA889" t="str">
        <f t="shared" si="1382"/>
        <v/>
      </c>
      <c r="BB889" t="str">
        <f t="shared" si="1382"/>
        <v/>
      </c>
      <c r="BC889" t="str">
        <f t="shared" si="1382"/>
        <v/>
      </c>
      <c r="BD889" t="str">
        <f t="shared" si="1382"/>
        <v/>
      </c>
      <c r="BE889" t="str">
        <f t="shared" si="1382"/>
        <v/>
      </c>
      <c r="BF889" t="str">
        <f t="shared" si="1382"/>
        <v/>
      </c>
      <c r="BG889" t="str">
        <f t="shared" si="1382"/>
        <v/>
      </c>
      <c r="BH889" t="str">
        <f t="shared" si="1382"/>
        <v/>
      </c>
      <c r="BI889" t="str">
        <f t="shared" si="1382"/>
        <v/>
      </c>
      <c r="BJ889" t="str">
        <f t="shared" si="1382"/>
        <v/>
      </c>
      <c r="BK889" s="340"/>
      <c r="BL889" s="34">
        <f>IF($Q890=E890,IF(COUNTIF(E890:$P890,E890)&gt;$R889,E889,$Q889),E889)</f>
        <v>0</v>
      </c>
      <c r="BM889" s="34">
        <f>IF($Q890=F890,IF(COUNTIF(F890:$P890,F890)&gt;$R889,F889,$Q889),F889)</f>
        <v>0</v>
      </c>
      <c r="BN889" s="34">
        <f>IF($Q890=G890,IF(COUNTIF(G890:$P890,G890)&gt;$R889,G889,$Q889),G889)</f>
        <v>0</v>
      </c>
      <c r="BO889" s="34">
        <f>IF($Q890=H890,IF(COUNTIF(H890:$P890,H890)&gt;$R889,H889,$Q889),H889)</f>
        <v>0</v>
      </c>
      <c r="BP889" s="34">
        <f>IF($Q890=I890,IF(COUNTIF(I890:$P890,I890)&gt;$R889,I889,$Q889),I889)</f>
        <v>0</v>
      </c>
      <c r="BQ889" s="34">
        <f>IF($Q890=J890,IF(COUNTIF(J890:$P890,J890)&gt;$R889,J889,$Q889),J889)</f>
        <v>0</v>
      </c>
      <c r="BR889" s="34">
        <f>IF($Q890=K890,IF(COUNTIF(K890:$P890,K890)&gt;$R889,K889,$Q889),K889)</f>
        <v>0</v>
      </c>
      <c r="BS889" s="34">
        <f>IF($Q890=L890,IF(COUNTIF(L890:$P890,L890)&gt;$R889,L889,$Q889),L889)</f>
        <v>0</v>
      </c>
      <c r="BT889" s="34">
        <f>IF($Q890=M890,IF(COUNTIF(M890:$P890,M890)&gt;$R889,M889,$Q889),M889)</f>
        <v>0</v>
      </c>
      <c r="BU889" s="34">
        <f>IF($Q890=N890,IF(COUNTIF(N890:$P890,N890)&gt;$R889,N889,$Q889),N889)</f>
        <v>0</v>
      </c>
      <c r="BV889" s="34">
        <f>IF($Q890=O890,IF(COUNTIF(O890:$P890,O890)&gt;$R889,O889,$Q889),O889)</f>
        <v>0</v>
      </c>
      <c r="BW889" s="34">
        <f>IF($Q890=P890,IF(COUNTIF(P890:$P890,P890)&gt;$R889,P889,$Q889),P889)</f>
        <v>0</v>
      </c>
      <c r="BX889" t="str">
        <f>IF(BX888="",IF(G888="",IF(F888="",E888,F888),G888),"")</f>
        <v/>
      </c>
    </row>
    <row r="890" spans="1:76" ht="12.75" customHeight="1" x14ac:dyDescent="0.2">
      <c r="A890" s="349"/>
      <c r="B890" s="352"/>
      <c r="C890" s="346"/>
      <c r="D890" s="177" t="s">
        <v>44</v>
      </c>
      <c r="E890" s="252" t="str">
        <f t="shared" ref="E890:P890" si="1383">IF(E888&gt;0,1,"")</f>
        <v/>
      </c>
      <c r="F890" s="252" t="str">
        <f t="shared" si="1383"/>
        <v/>
      </c>
      <c r="G890" s="252" t="str">
        <f t="shared" si="1383"/>
        <v/>
      </c>
      <c r="H890" s="252" t="str">
        <f t="shared" si="1383"/>
        <v/>
      </c>
      <c r="I890" s="252" t="str">
        <f t="shared" si="1383"/>
        <v/>
      </c>
      <c r="J890" s="252" t="str">
        <f t="shared" si="1383"/>
        <v/>
      </c>
      <c r="K890" s="252" t="str">
        <f t="shared" si="1383"/>
        <v/>
      </c>
      <c r="L890" s="252" t="str">
        <f t="shared" si="1383"/>
        <v/>
      </c>
      <c r="M890" s="175" t="str">
        <f t="shared" si="1383"/>
        <v/>
      </c>
      <c r="N890" s="175" t="str">
        <f t="shared" si="1383"/>
        <v/>
      </c>
      <c r="O890" s="175" t="str">
        <f t="shared" si="1383"/>
        <v/>
      </c>
      <c r="P890" s="175" t="str">
        <f t="shared" si="1383"/>
        <v/>
      </c>
      <c r="Q890" s="184" t="str">
        <f>IF(BK888="","",BK888)</f>
        <v/>
      </c>
      <c r="R890" s="38" t="str">
        <f>IF(BK888="","",BK888)</f>
        <v/>
      </c>
      <c r="S890" s="343"/>
      <c r="AY890" t="str">
        <f>IF(E890="","",E890)</f>
        <v/>
      </c>
      <c r="AZ890" t="str">
        <f>IF(OR(E890=F890,COUNTIF($AY890:AY890,F890)&gt;0),"",F890)</f>
        <v/>
      </c>
      <c r="BA890" t="str">
        <f>IF(OR(F890=G890,COUNTIF($AY890:AZ890,G890)&gt;0),"",G890)</f>
        <v/>
      </c>
      <c r="BB890" t="str">
        <f>IF(OR(G890=H890,COUNTIF($AY890:BA890,H890)&gt;0),"",H890)</f>
        <v/>
      </c>
      <c r="BC890" t="str">
        <f>IF(OR(H890=I890,COUNTIF($AY890:BB890,I890)&gt;0),"",I890)</f>
        <v/>
      </c>
      <c r="BD890" t="str">
        <f>IF(OR(I890=J890,COUNTIF($AY890:BC890,J890)&gt;0),"",J890)</f>
        <v/>
      </c>
      <c r="BE890" t="str">
        <f>IF(OR(J890=K890,COUNTIF($AY890:BD890,K890)&gt;0),"",K890)</f>
        <v/>
      </c>
      <c r="BF890" t="str">
        <f>IF(OR(K890=L890,COUNTIF($AY890:BE890,L890)&gt;0),"",L890)</f>
        <v/>
      </c>
      <c r="BG890" t="str">
        <f>IF(OR(L890=M890,COUNTIF($AY890:BF890,M890)&gt;0),"",M890)</f>
        <v/>
      </c>
      <c r="BH890" t="str">
        <f>IF(OR(M890=N890,COUNTIF($AY890:BG890,N890)&gt;0),"",N890)</f>
        <v/>
      </c>
      <c r="BI890" t="str">
        <f>IF(OR(N890=O890,COUNTIF($AY890:BH890,O890)&gt;0),"",O890)</f>
        <v/>
      </c>
      <c r="BJ890" t="str">
        <f>IF(OR(O890=P890,COUNTIF($AY890:BI890,P890)&gt;0),"",P890)</f>
        <v/>
      </c>
      <c r="BK890" s="340"/>
      <c r="BL890" s="34" t="str">
        <f>IF($Q890=E890,IF(COUNTIF(E890:$P890,E890)&gt;$R889,E890,$Q890),E890)</f>
        <v/>
      </c>
      <c r="BM890" s="34" t="str">
        <f>IF($Q890=F890,IF(COUNTIF(F890:$P890,F890)&gt;$R889,F890,$Q890),F890)</f>
        <v/>
      </c>
      <c r="BN890" s="34" t="str">
        <f>IF($Q890=G890,IF(COUNTIF(G890:$P890,G890)&gt;$R889,G890,$Q890),G890)</f>
        <v/>
      </c>
      <c r="BO890" s="34" t="str">
        <f>IF($Q890=H890,IF(COUNTIF(H890:$P890,H890)&gt;$R889,H890,$Q890),H890)</f>
        <v/>
      </c>
      <c r="BP890" s="34" t="str">
        <f>IF($Q890=I890,IF(COUNTIF(I890:$P890,I890)&gt;$R889,I890,$Q890),I890)</f>
        <v/>
      </c>
      <c r="BQ890" s="34" t="str">
        <f>IF($Q890=J890,IF(COUNTIF(J890:$P890,J890)&gt;$R889,J890,$Q890),J890)</f>
        <v/>
      </c>
      <c r="BR890" s="34" t="str">
        <f>IF($Q890=K890,IF(COUNTIF(K890:$P890,K890)&gt;$R889,K890,$Q890),K890)</f>
        <v/>
      </c>
      <c r="BS890" s="34" t="str">
        <f>IF($Q890=L890,IF(COUNTIF(L890:$P890,L890)&gt;$R889,L890,$Q890),L890)</f>
        <v/>
      </c>
      <c r="BT890" s="34" t="str">
        <f>IF($Q890=M890,IF(COUNTIF(M890:$P890,M890)&gt;$R889,M890,$Q890),M890)</f>
        <v/>
      </c>
      <c r="BU890" s="34" t="str">
        <f>IF($Q890=N890,IF(COUNTIF(N890:$P890,N890)&gt;$R889,N890,$Q890),N890)</f>
        <v/>
      </c>
      <c r="BV890" s="34" t="str">
        <f>IF($Q890=O890,IF(COUNTIF(O890:$P890,O890)&gt;$R889,O890,$Q890),O890)</f>
        <v/>
      </c>
      <c r="BW890" s="34" t="str">
        <f>IF($Q890=P890,IF(COUNTIF(P890:$P890,P890)&gt;$R889,P890,$Q890),P890)</f>
        <v/>
      </c>
      <c r="BX890" t="str">
        <f>IF(BX888&gt;0,BX888,BX889)</f>
        <v/>
      </c>
    </row>
    <row r="891" spans="1:76" ht="12.75" customHeight="1" x14ac:dyDescent="0.2">
      <c r="A891" s="347">
        <v>297</v>
      </c>
      <c r="B891" s="350"/>
      <c r="C891" s="344"/>
      <c r="D891" s="176" t="s">
        <v>38</v>
      </c>
      <c r="E891" s="252"/>
      <c r="F891" s="252"/>
      <c r="G891" s="252"/>
      <c r="H891" s="252"/>
      <c r="I891" s="252"/>
      <c r="J891" s="252"/>
      <c r="K891" s="252"/>
      <c r="L891" s="252"/>
      <c r="M891" s="175"/>
      <c r="N891" s="175"/>
      <c r="O891" s="175"/>
      <c r="P891" s="175"/>
      <c r="Q891" s="183" t="str">
        <f>IF(BK891="","",BX893)</f>
        <v/>
      </c>
      <c r="R891" s="172"/>
      <c r="S891" s="341" t="str">
        <f>IF((COUNTBLANK(E891:Q891)+COUNTBLANK(E892:Q892)+COUNTBLANK(E893:Q893))/3=COUNTBLANK(E891:Q891),"","Bitte alle drei Zeilen ausfüllen")</f>
        <v/>
      </c>
      <c r="W891">
        <f t="shared" ref="W891:AH891" si="1384">IF(E891=4.5,E892,0)</f>
        <v>0</v>
      </c>
      <c r="X891">
        <f t="shared" si="1384"/>
        <v>0</v>
      </c>
      <c r="Y891">
        <f t="shared" si="1384"/>
        <v>0</v>
      </c>
      <c r="Z891">
        <f t="shared" si="1384"/>
        <v>0</v>
      </c>
      <c r="AA891">
        <f t="shared" si="1384"/>
        <v>0</v>
      </c>
      <c r="AB891">
        <f t="shared" si="1384"/>
        <v>0</v>
      </c>
      <c r="AC891">
        <f t="shared" si="1384"/>
        <v>0</v>
      </c>
      <c r="AD891">
        <f t="shared" si="1384"/>
        <v>0</v>
      </c>
      <c r="AE891">
        <f t="shared" si="1384"/>
        <v>0</v>
      </c>
      <c r="AF891">
        <f t="shared" si="1384"/>
        <v>0</v>
      </c>
      <c r="AG891">
        <f t="shared" si="1384"/>
        <v>0</v>
      </c>
      <c r="AH891">
        <f t="shared" si="1384"/>
        <v>0</v>
      </c>
      <c r="AJ891">
        <f t="shared" ref="AJ891:AU891" si="1385">IF(E891=4.5,1,0)</f>
        <v>0</v>
      </c>
      <c r="AK891">
        <f t="shared" si="1385"/>
        <v>0</v>
      </c>
      <c r="AL891">
        <f t="shared" si="1385"/>
        <v>0</v>
      </c>
      <c r="AM891">
        <f t="shared" si="1385"/>
        <v>0</v>
      </c>
      <c r="AN891">
        <f t="shared" si="1385"/>
        <v>0</v>
      </c>
      <c r="AO891">
        <f t="shared" si="1385"/>
        <v>0</v>
      </c>
      <c r="AP891">
        <f t="shared" si="1385"/>
        <v>0</v>
      </c>
      <c r="AQ891">
        <f t="shared" si="1385"/>
        <v>0</v>
      </c>
      <c r="AR891">
        <f t="shared" si="1385"/>
        <v>0</v>
      </c>
      <c r="AS891">
        <f t="shared" si="1385"/>
        <v>0</v>
      </c>
      <c r="AT891">
        <f t="shared" si="1385"/>
        <v>0</v>
      </c>
      <c r="AU891">
        <f t="shared" si="1385"/>
        <v>0</v>
      </c>
      <c r="BK891" s="340" t="str">
        <f>IF(ISNA(HLOOKUP(MAX($AY892:$BJ892),$AY892:$BJ893,2,FALSE)),"",IF(R892&gt;0,IF(COUNTIF($AY892:$BJ892,MAX($AY892:$BJ892))&gt;1,HLOOKUP(MAX($AY892:$BJ892),$AY892:$BJ893,2),HLOOKUP(MAX($AY892:$BJ892),$AY892:$BJ893,2,FALSE)),""))</f>
        <v/>
      </c>
      <c r="BL891" s="34">
        <f>IF(E893="",0,IF($Q893=E893,IF(COUNTIF(E893:$P893,E893)&gt;$R892,E891,$Q891),E891))</f>
        <v>0</v>
      </c>
      <c r="BM891" s="34">
        <f>IF(F893="",0,IF($Q893=F893,IF(COUNTIF(F893:$P893,F893)&gt;$R892,F891,$Q891),F891))</f>
        <v>0</v>
      </c>
      <c r="BN891" s="34">
        <f>IF(G893="",0,IF($Q893=G893,IF(COUNTIF(G893:$P893,G893)&gt;$R892,G891,$Q891),G891))</f>
        <v>0</v>
      </c>
      <c r="BO891" s="34">
        <f>IF(H893="",0,IF($Q893=H893,IF(COUNTIF(H893:$P893,H893)&gt;$R892,H891,$Q891),H891))</f>
        <v>0</v>
      </c>
      <c r="BP891" s="34">
        <f>IF(I893="",0,IF($Q893=I893,IF(COUNTIF(I893:$P893,I893)&gt;$R892,I891,$Q891),I891))</f>
        <v>0</v>
      </c>
      <c r="BQ891" s="34">
        <f>IF(J893="",0,IF($Q893=J893,IF(COUNTIF(J893:$P893,J893)&gt;$R892,J891,$Q891),J891))</f>
        <v>0</v>
      </c>
      <c r="BR891" s="34">
        <f>IF(K893="",0,IF($Q893=K893,IF(COUNTIF(K893:$P893,K893)&gt;$R892,K891,$Q891),K891))</f>
        <v>0</v>
      </c>
      <c r="BS891" s="34">
        <f>IF(L893="",0,IF($Q893=L893,IF(COUNTIF(L893:$P893,L893)&gt;$R892,L891,$Q891),L891))</f>
        <v>0</v>
      </c>
      <c r="BT891" s="34">
        <f>IF(M893="",0,IF($Q893=M893,IF(COUNTIF(M893:$P893,M893)&gt;$R892,M891,$Q891),M891))</f>
        <v>0</v>
      </c>
      <c r="BU891" s="34">
        <f>IF(N893="",0,IF($Q893=N893,IF(COUNTIF(N893:$P893,N893)&gt;$R892,N891,$Q891),N891))</f>
        <v>0</v>
      </c>
      <c r="BV891" s="34">
        <f>IF(O893="",0,IF($Q893=O893,IF(COUNTIF(O893:$P893,O893)&gt;$R892,O891,$Q891),O891))</f>
        <v>0</v>
      </c>
      <c r="BW891" s="34">
        <f>IF(P893="",0,IF($Q893=P893,IF(COUNTIF(P893:$P893,P893)&gt;$R892,P891,$Q891),P891))</f>
        <v>0</v>
      </c>
      <c r="BX891">
        <f>IF(P891="",IF(O891="",IF(N891="",IF(M891="",IF(L891="",IF(K891="",IF(J891="",IF(I891="",H891,I891),J891),K891),L891),M891),N891),O891),P891)</f>
        <v>0</v>
      </c>
    </row>
    <row r="892" spans="1:76" ht="12.75" customHeight="1" x14ac:dyDescent="0.2">
      <c r="A892" s="348"/>
      <c r="B892" s="351"/>
      <c r="C892" s="345"/>
      <c r="D892" s="176" t="s">
        <v>42</v>
      </c>
      <c r="E892" s="252"/>
      <c r="F892" s="252"/>
      <c r="G892" s="252"/>
      <c r="H892" s="252"/>
      <c r="I892" s="252"/>
      <c r="J892" s="252"/>
      <c r="K892" s="252"/>
      <c r="L892" s="252"/>
      <c r="M892" s="175"/>
      <c r="N892" s="175"/>
      <c r="O892" s="175"/>
      <c r="P892" s="175"/>
      <c r="Q892" s="183"/>
      <c r="R892" s="35">
        <f>IF(R891&lt;15,0,IF(R891&lt;30,1,IF(R891&lt;45,2,3)))</f>
        <v>0</v>
      </c>
      <c r="S892" s="342"/>
      <c r="AY892" t="str">
        <f t="shared" ref="AY892:BJ892" si="1386">IF(AY893="","",COUNTIF($E893:$P893,AY893))</f>
        <v/>
      </c>
      <c r="AZ892" t="str">
        <f t="shared" si="1386"/>
        <v/>
      </c>
      <c r="BA892" t="str">
        <f t="shared" si="1386"/>
        <v/>
      </c>
      <c r="BB892" t="str">
        <f t="shared" si="1386"/>
        <v/>
      </c>
      <c r="BC892" t="str">
        <f t="shared" si="1386"/>
        <v/>
      </c>
      <c r="BD892" t="str">
        <f t="shared" si="1386"/>
        <v/>
      </c>
      <c r="BE892" t="str">
        <f t="shared" si="1386"/>
        <v/>
      </c>
      <c r="BF892" t="str">
        <f t="shared" si="1386"/>
        <v/>
      </c>
      <c r="BG892" t="str">
        <f t="shared" si="1386"/>
        <v/>
      </c>
      <c r="BH892" t="str">
        <f t="shared" si="1386"/>
        <v/>
      </c>
      <c r="BI892" t="str">
        <f t="shared" si="1386"/>
        <v/>
      </c>
      <c r="BJ892" t="str">
        <f t="shared" si="1386"/>
        <v/>
      </c>
      <c r="BK892" s="340"/>
      <c r="BL892" s="34">
        <f>IF($Q893=E893,IF(COUNTIF(E893:$P893,E893)&gt;$R892,E892,$Q892),E892)</f>
        <v>0</v>
      </c>
      <c r="BM892" s="34">
        <f>IF($Q893=F893,IF(COUNTIF(F893:$P893,F893)&gt;$R892,F892,$Q892),F892)</f>
        <v>0</v>
      </c>
      <c r="BN892" s="34">
        <f>IF($Q893=G893,IF(COUNTIF(G893:$P893,G893)&gt;$R892,G892,$Q892),G892)</f>
        <v>0</v>
      </c>
      <c r="BO892" s="34">
        <f>IF($Q893=H893,IF(COUNTIF(H893:$P893,H893)&gt;$R892,H892,$Q892),H892)</f>
        <v>0</v>
      </c>
      <c r="BP892" s="34">
        <f>IF($Q893=I893,IF(COUNTIF(I893:$P893,I893)&gt;$R892,I892,$Q892),I892)</f>
        <v>0</v>
      </c>
      <c r="BQ892" s="34">
        <f>IF($Q893=J893,IF(COUNTIF(J893:$P893,J893)&gt;$R892,J892,$Q892),J892)</f>
        <v>0</v>
      </c>
      <c r="BR892" s="34">
        <f>IF($Q893=K893,IF(COUNTIF(K893:$P893,K893)&gt;$R892,K892,$Q892),K892)</f>
        <v>0</v>
      </c>
      <c r="BS892" s="34">
        <f>IF($Q893=L893,IF(COUNTIF(L893:$P893,L893)&gt;$R892,L892,$Q892),L892)</f>
        <v>0</v>
      </c>
      <c r="BT892" s="34">
        <f>IF($Q893=M893,IF(COUNTIF(M893:$P893,M893)&gt;$R892,M892,$Q892),M892)</f>
        <v>0</v>
      </c>
      <c r="BU892" s="34">
        <f>IF($Q893=N893,IF(COUNTIF(N893:$P893,N893)&gt;$R892,N892,$Q892),N892)</f>
        <v>0</v>
      </c>
      <c r="BV892" s="34">
        <f>IF($Q893=O893,IF(COUNTIF(O893:$P893,O893)&gt;$R892,O892,$Q892),O892)</f>
        <v>0</v>
      </c>
      <c r="BW892" s="34">
        <f>IF($Q893=P893,IF(COUNTIF(P893:$P893,P893)&gt;$R892,P892,$Q892),P892)</f>
        <v>0</v>
      </c>
      <c r="BX892" t="str">
        <f>IF(BX891="",IF(G891="",IF(F891="",E891,F891),G891),"")</f>
        <v/>
      </c>
    </row>
    <row r="893" spans="1:76" ht="12.75" customHeight="1" x14ac:dyDescent="0.2">
      <c r="A893" s="349"/>
      <c r="B893" s="352"/>
      <c r="C893" s="346"/>
      <c r="D893" s="177" t="s">
        <v>44</v>
      </c>
      <c r="E893" s="252" t="str">
        <f t="shared" ref="E893:P893" si="1387">IF(E891&gt;0,1,"")</f>
        <v/>
      </c>
      <c r="F893" s="252" t="str">
        <f t="shared" si="1387"/>
        <v/>
      </c>
      <c r="G893" s="252" t="str">
        <f t="shared" si="1387"/>
        <v/>
      </c>
      <c r="H893" s="252" t="str">
        <f t="shared" si="1387"/>
        <v/>
      </c>
      <c r="I893" s="252" t="str">
        <f t="shared" si="1387"/>
        <v/>
      </c>
      <c r="J893" s="252" t="str">
        <f t="shared" si="1387"/>
        <v/>
      </c>
      <c r="K893" s="252" t="str">
        <f t="shared" si="1387"/>
        <v/>
      </c>
      <c r="L893" s="252" t="str">
        <f t="shared" si="1387"/>
        <v/>
      </c>
      <c r="M893" s="175" t="str">
        <f t="shared" si="1387"/>
        <v/>
      </c>
      <c r="N893" s="175" t="str">
        <f t="shared" si="1387"/>
        <v/>
      </c>
      <c r="O893" s="175" t="str">
        <f t="shared" si="1387"/>
        <v/>
      </c>
      <c r="P893" s="175" t="str">
        <f t="shared" si="1387"/>
        <v/>
      </c>
      <c r="Q893" s="184" t="str">
        <f>IF(BK891="","",BK891)</f>
        <v/>
      </c>
      <c r="R893" s="38" t="str">
        <f>IF(BK891="","",BK891)</f>
        <v/>
      </c>
      <c r="S893" s="343"/>
      <c r="AY893" t="str">
        <f>IF(E893="","",E893)</f>
        <v/>
      </c>
      <c r="AZ893" t="str">
        <f>IF(OR(E893=F893,COUNTIF($AY893:AY893,F893)&gt;0),"",F893)</f>
        <v/>
      </c>
      <c r="BA893" t="str">
        <f>IF(OR(F893=G893,COUNTIF($AY893:AZ893,G893)&gt;0),"",G893)</f>
        <v/>
      </c>
      <c r="BB893" t="str">
        <f>IF(OR(G893=H893,COUNTIF($AY893:BA893,H893)&gt;0),"",H893)</f>
        <v/>
      </c>
      <c r="BC893" t="str">
        <f>IF(OR(H893=I893,COUNTIF($AY893:BB893,I893)&gt;0),"",I893)</f>
        <v/>
      </c>
      <c r="BD893" t="str">
        <f>IF(OR(I893=J893,COUNTIF($AY893:BC893,J893)&gt;0),"",J893)</f>
        <v/>
      </c>
      <c r="BE893" t="str">
        <f>IF(OR(J893=K893,COUNTIF($AY893:BD893,K893)&gt;0),"",K893)</f>
        <v/>
      </c>
      <c r="BF893" t="str">
        <f>IF(OR(K893=L893,COUNTIF($AY893:BE893,L893)&gt;0),"",L893)</f>
        <v/>
      </c>
      <c r="BG893" t="str">
        <f>IF(OR(L893=M893,COUNTIF($AY893:BF893,M893)&gt;0),"",M893)</f>
        <v/>
      </c>
      <c r="BH893" t="str">
        <f>IF(OR(M893=N893,COUNTIF($AY893:BG893,N893)&gt;0),"",N893)</f>
        <v/>
      </c>
      <c r="BI893" t="str">
        <f>IF(OR(N893=O893,COUNTIF($AY893:BH893,O893)&gt;0),"",O893)</f>
        <v/>
      </c>
      <c r="BJ893" t="str">
        <f>IF(OR(O893=P893,COUNTIF($AY893:BI893,P893)&gt;0),"",P893)</f>
        <v/>
      </c>
      <c r="BK893" s="340"/>
      <c r="BL893" s="34" t="str">
        <f>IF($Q893=E893,IF(COUNTIF(E893:$P893,E893)&gt;$R892,E893,$Q893),E893)</f>
        <v/>
      </c>
      <c r="BM893" s="34" t="str">
        <f>IF($Q893=F893,IF(COUNTIF(F893:$P893,F893)&gt;$R892,F893,$Q893),F893)</f>
        <v/>
      </c>
      <c r="BN893" s="34" t="str">
        <f>IF($Q893=G893,IF(COUNTIF(G893:$P893,G893)&gt;$R892,G893,$Q893),G893)</f>
        <v/>
      </c>
      <c r="BO893" s="34" t="str">
        <f>IF($Q893=H893,IF(COUNTIF(H893:$P893,H893)&gt;$R892,H893,$Q893),H893)</f>
        <v/>
      </c>
      <c r="BP893" s="34" t="str">
        <f>IF($Q893=I893,IF(COUNTIF(I893:$P893,I893)&gt;$R892,I893,$Q893),I893)</f>
        <v/>
      </c>
      <c r="BQ893" s="34" t="str">
        <f>IF($Q893=J893,IF(COUNTIF(J893:$P893,J893)&gt;$R892,J893,$Q893),J893)</f>
        <v/>
      </c>
      <c r="BR893" s="34" t="str">
        <f>IF($Q893=K893,IF(COUNTIF(K893:$P893,K893)&gt;$R892,K893,$Q893),K893)</f>
        <v/>
      </c>
      <c r="BS893" s="34" t="str">
        <f>IF($Q893=L893,IF(COUNTIF(L893:$P893,L893)&gt;$R892,L893,$Q893),L893)</f>
        <v/>
      </c>
      <c r="BT893" s="34" t="str">
        <f>IF($Q893=M893,IF(COUNTIF(M893:$P893,M893)&gt;$R892,M893,$Q893),M893)</f>
        <v/>
      </c>
      <c r="BU893" s="34" t="str">
        <f>IF($Q893=N893,IF(COUNTIF(N893:$P893,N893)&gt;$R892,N893,$Q893),N893)</f>
        <v/>
      </c>
      <c r="BV893" s="34" t="str">
        <f>IF($Q893=O893,IF(COUNTIF(O893:$P893,O893)&gt;$R892,O893,$Q893),O893)</f>
        <v/>
      </c>
      <c r="BW893" s="34" t="str">
        <f>IF($Q893=P893,IF(COUNTIF(P893:$P893,P893)&gt;$R892,P893,$Q893),P893)</f>
        <v/>
      </c>
      <c r="BX893" t="str">
        <f>IF(BX891&gt;0,BX891,BX892)</f>
        <v/>
      </c>
    </row>
    <row r="894" spans="1:76" ht="12.75" customHeight="1" x14ac:dyDescent="0.2">
      <c r="A894" s="347">
        <v>298</v>
      </c>
      <c r="B894" s="350"/>
      <c r="C894" s="344"/>
      <c r="D894" s="176" t="s">
        <v>38</v>
      </c>
      <c r="E894" s="252"/>
      <c r="F894" s="252"/>
      <c r="G894" s="252"/>
      <c r="H894" s="252"/>
      <c r="I894" s="252"/>
      <c r="J894" s="252"/>
      <c r="K894" s="252"/>
      <c r="L894" s="252"/>
      <c r="M894" s="175"/>
      <c r="N894" s="175"/>
      <c r="O894" s="175"/>
      <c r="P894" s="175"/>
      <c r="Q894" s="183" t="str">
        <f>IF(BK894="","",BX896)</f>
        <v/>
      </c>
      <c r="R894" s="172"/>
      <c r="S894" s="341" t="str">
        <f>IF((COUNTBLANK(E894:Q894)+COUNTBLANK(E895:Q895)+COUNTBLANK(E896:Q896))/3=COUNTBLANK(E894:Q894),"","Bitte alle drei Zeilen ausfüllen")</f>
        <v/>
      </c>
      <c r="W894">
        <f t="shared" ref="W894:AH894" si="1388">IF(E894=4.5,E895,0)</f>
        <v>0</v>
      </c>
      <c r="X894">
        <f t="shared" si="1388"/>
        <v>0</v>
      </c>
      <c r="Y894">
        <f t="shared" si="1388"/>
        <v>0</v>
      </c>
      <c r="Z894">
        <f t="shared" si="1388"/>
        <v>0</v>
      </c>
      <c r="AA894">
        <f t="shared" si="1388"/>
        <v>0</v>
      </c>
      <c r="AB894">
        <f t="shared" si="1388"/>
        <v>0</v>
      </c>
      <c r="AC894">
        <f t="shared" si="1388"/>
        <v>0</v>
      </c>
      <c r="AD894">
        <f t="shared" si="1388"/>
        <v>0</v>
      </c>
      <c r="AE894">
        <f t="shared" si="1388"/>
        <v>0</v>
      </c>
      <c r="AF894">
        <f t="shared" si="1388"/>
        <v>0</v>
      </c>
      <c r="AG894">
        <f t="shared" si="1388"/>
        <v>0</v>
      </c>
      <c r="AH894">
        <f t="shared" si="1388"/>
        <v>0</v>
      </c>
      <c r="AJ894">
        <f t="shared" ref="AJ894:AU894" si="1389">IF(E894=4.5,1,0)</f>
        <v>0</v>
      </c>
      <c r="AK894">
        <f t="shared" si="1389"/>
        <v>0</v>
      </c>
      <c r="AL894">
        <f t="shared" si="1389"/>
        <v>0</v>
      </c>
      <c r="AM894">
        <f t="shared" si="1389"/>
        <v>0</v>
      </c>
      <c r="AN894">
        <f t="shared" si="1389"/>
        <v>0</v>
      </c>
      <c r="AO894">
        <f t="shared" si="1389"/>
        <v>0</v>
      </c>
      <c r="AP894">
        <f t="shared" si="1389"/>
        <v>0</v>
      </c>
      <c r="AQ894">
        <f t="shared" si="1389"/>
        <v>0</v>
      </c>
      <c r="AR894">
        <f t="shared" si="1389"/>
        <v>0</v>
      </c>
      <c r="AS894">
        <f t="shared" si="1389"/>
        <v>0</v>
      </c>
      <c r="AT894">
        <f t="shared" si="1389"/>
        <v>0</v>
      </c>
      <c r="AU894">
        <f t="shared" si="1389"/>
        <v>0</v>
      </c>
      <c r="BK894" s="340" t="str">
        <f>IF(ISNA(HLOOKUP(MAX($AY895:$BJ895),$AY895:$BJ896,2,FALSE)),"",IF(R895&gt;0,IF(COUNTIF($AY895:$BJ895,MAX($AY895:$BJ895))&gt;1,HLOOKUP(MAX($AY895:$BJ895),$AY895:$BJ896,2),HLOOKUP(MAX($AY895:$BJ895),$AY895:$BJ896,2,FALSE)),""))</f>
        <v/>
      </c>
      <c r="BL894" s="34">
        <f>IF(E896="",0,IF($Q896=E896,IF(COUNTIF(E896:$P896,E896)&gt;$R895,E894,$Q894),E894))</f>
        <v>0</v>
      </c>
      <c r="BM894" s="34">
        <f>IF(F896="",0,IF($Q896=F896,IF(COUNTIF(F896:$P896,F896)&gt;$R895,F894,$Q894),F894))</f>
        <v>0</v>
      </c>
      <c r="BN894" s="34">
        <f>IF(G896="",0,IF($Q896=G896,IF(COUNTIF(G896:$P896,G896)&gt;$R895,G894,$Q894),G894))</f>
        <v>0</v>
      </c>
      <c r="BO894" s="34">
        <f>IF(H896="",0,IF($Q896=H896,IF(COUNTIF(H896:$P896,H896)&gt;$R895,H894,$Q894),H894))</f>
        <v>0</v>
      </c>
      <c r="BP894" s="34">
        <f>IF(I896="",0,IF($Q896=I896,IF(COUNTIF(I896:$P896,I896)&gt;$R895,I894,$Q894),I894))</f>
        <v>0</v>
      </c>
      <c r="BQ894" s="34">
        <f>IF(J896="",0,IF($Q896=J896,IF(COUNTIF(J896:$P896,J896)&gt;$R895,J894,$Q894),J894))</f>
        <v>0</v>
      </c>
      <c r="BR894" s="34">
        <f>IF(K896="",0,IF($Q896=K896,IF(COUNTIF(K896:$P896,K896)&gt;$R895,K894,$Q894),K894))</f>
        <v>0</v>
      </c>
      <c r="BS894" s="34">
        <f>IF(L896="",0,IF($Q896=L896,IF(COUNTIF(L896:$P896,L896)&gt;$R895,L894,$Q894),L894))</f>
        <v>0</v>
      </c>
      <c r="BT894" s="34">
        <f>IF(M896="",0,IF($Q896=M896,IF(COUNTIF(M896:$P896,M896)&gt;$R895,M894,$Q894),M894))</f>
        <v>0</v>
      </c>
      <c r="BU894" s="34">
        <f>IF(N896="",0,IF($Q896=N896,IF(COUNTIF(N896:$P896,N896)&gt;$R895,N894,$Q894),N894))</f>
        <v>0</v>
      </c>
      <c r="BV894" s="34">
        <f>IF(O896="",0,IF($Q896=O896,IF(COUNTIF(O896:$P896,O896)&gt;$R895,O894,$Q894),O894))</f>
        <v>0</v>
      </c>
      <c r="BW894" s="34">
        <f>IF(P896="",0,IF($Q896=P896,IF(COUNTIF(P896:$P896,P896)&gt;$R895,P894,$Q894),P894))</f>
        <v>0</v>
      </c>
      <c r="BX894">
        <f>IF(P894="",IF(O894="",IF(N894="",IF(M894="",IF(L894="",IF(K894="",IF(J894="",IF(I894="",H894,I894),J894),K894),L894),M894),N894),O894),P894)</f>
        <v>0</v>
      </c>
    </row>
    <row r="895" spans="1:76" ht="12.75" customHeight="1" x14ac:dyDescent="0.2">
      <c r="A895" s="348"/>
      <c r="B895" s="351"/>
      <c r="C895" s="345"/>
      <c r="D895" s="176" t="s">
        <v>42</v>
      </c>
      <c r="E895" s="252"/>
      <c r="F895" s="252"/>
      <c r="G895" s="252"/>
      <c r="H895" s="252"/>
      <c r="I895" s="252"/>
      <c r="J895" s="252"/>
      <c r="K895" s="252"/>
      <c r="L895" s="252"/>
      <c r="M895" s="175"/>
      <c r="N895" s="175"/>
      <c r="O895" s="175"/>
      <c r="P895" s="175"/>
      <c r="Q895" s="183"/>
      <c r="R895" s="35">
        <f>IF(R894&lt;15,0,IF(R894&lt;30,1,IF(R894&lt;45,2,3)))</f>
        <v>0</v>
      </c>
      <c r="S895" s="342"/>
      <c r="AY895" t="str">
        <f t="shared" ref="AY895:BJ895" si="1390">IF(AY896="","",COUNTIF($E896:$P896,AY896))</f>
        <v/>
      </c>
      <c r="AZ895" t="str">
        <f t="shared" si="1390"/>
        <v/>
      </c>
      <c r="BA895" t="str">
        <f t="shared" si="1390"/>
        <v/>
      </c>
      <c r="BB895" t="str">
        <f t="shared" si="1390"/>
        <v/>
      </c>
      <c r="BC895" t="str">
        <f t="shared" si="1390"/>
        <v/>
      </c>
      <c r="BD895" t="str">
        <f t="shared" si="1390"/>
        <v/>
      </c>
      <c r="BE895" t="str">
        <f t="shared" si="1390"/>
        <v/>
      </c>
      <c r="BF895" t="str">
        <f t="shared" si="1390"/>
        <v/>
      </c>
      <c r="BG895" t="str">
        <f t="shared" si="1390"/>
        <v/>
      </c>
      <c r="BH895" t="str">
        <f t="shared" si="1390"/>
        <v/>
      </c>
      <c r="BI895" t="str">
        <f t="shared" si="1390"/>
        <v/>
      </c>
      <c r="BJ895" t="str">
        <f t="shared" si="1390"/>
        <v/>
      </c>
      <c r="BK895" s="340"/>
      <c r="BL895" s="34">
        <f>IF($Q896=E896,IF(COUNTIF(E896:$P896,E896)&gt;$R895,E895,$Q895),E895)</f>
        <v>0</v>
      </c>
      <c r="BM895" s="34">
        <f>IF($Q896=F896,IF(COUNTIF(F896:$P896,F896)&gt;$R895,F895,$Q895),F895)</f>
        <v>0</v>
      </c>
      <c r="BN895" s="34">
        <f>IF($Q896=G896,IF(COUNTIF(G896:$P896,G896)&gt;$R895,G895,$Q895),G895)</f>
        <v>0</v>
      </c>
      <c r="BO895" s="34">
        <f>IF($Q896=H896,IF(COUNTIF(H896:$P896,H896)&gt;$R895,H895,$Q895),H895)</f>
        <v>0</v>
      </c>
      <c r="BP895" s="34">
        <f>IF($Q896=I896,IF(COUNTIF(I896:$P896,I896)&gt;$R895,I895,$Q895),I895)</f>
        <v>0</v>
      </c>
      <c r="BQ895" s="34">
        <f>IF($Q896=J896,IF(COUNTIF(J896:$P896,J896)&gt;$R895,J895,$Q895),J895)</f>
        <v>0</v>
      </c>
      <c r="BR895" s="34">
        <f>IF($Q896=K896,IF(COUNTIF(K896:$P896,K896)&gt;$R895,K895,$Q895),K895)</f>
        <v>0</v>
      </c>
      <c r="BS895" s="34">
        <f>IF($Q896=L896,IF(COUNTIF(L896:$P896,L896)&gt;$R895,L895,$Q895),L895)</f>
        <v>0</v>
      </c>
      <c r="BT895" s="34">
        <f>IF($Q896=M896,IF(COUNTIF(M896:$P896,M896)&gt;$R895,M895,$Q895),M895)</f>
        <v>0</v>
      </c>
      <c r="BU895" s="34">
        <f>IF($Q896=N896,IF(COUNTIF(N896:$P896,N896)&gt;$R895,N895,$Q895),N895)</f>
        <v>0</v>
      </c>
      <c r="BV895" s="34">
        <f>IF($Q896=O896,IF(COUNTIF(O896:$P896,O896)&gt;$R895,O895,$Q895),O895)</f>
        <v>0</v>
      </c>
      <c r="BW895" s="34">
        <f>IF($Q896=P896,IF(COUNTIF(P896:$P896,P896)&gt;$R895,P895,$Q895),P895)</f>
        <v>0</v>
      </c>
      <c r="BX895" t="str">
        <f>IF(BX894="",IF(G894="",IF(F894="",E894,F894),G894),"")</f>
        <v/>
      </c>
    </row>
    <row r="896" spans="1:76" ht="12.75" customHeight="1" x14ac:dyDescent="0.2">
      <c r="A896" s="349"/>
      <c r="B896" s="352"/>
      <c r="C896" s="346"/>
      <c r="D896" s="177" t="s">
        <v>44</v>
      </c>
      <c r="E896" s="252" t="str">
        <f t="shared" ref="E896:P896" si="1391">IF(E894&gt;0,1,"")</f>
        <v/>
      </c>
      <c r="F896" s="252" t="str">
        <f t="shared" si="1391"/>
        <v/>
      </c>
      <c r="G896" s="252" t="str">
        <f t="shared" si="1391"/>
        <v/>
      </c>
      <c r="H896" s="252" t="str">
        <f t="shared" si="1391"/>
        <v/>
      </c>
      <c r="I896" s="252" t="str">
        <f t="shared" si="1391"/>
        <v/>
      </c>
      <c r="J896" s="252" t="str">
        <f t="shared" si="1391"/>
        <v/>
      </c>
      <c r="K896" s="252" t="str">
        <f t="shared" si="1391"/>
        <v/>
      </c>
      <c r="L896" s="252" t="str">
        <f t="shared" si="1391"/>
        <v/>
      </c>
      <c r="M896" s="175" t="str">
        <f t="shared" si="1391"/>
        <v/>
      </c>
      <c r="N896" s="175" t="str">
        <f t="shared" si="1391"/>
        <v/>
      </c>
      <c r="O896" s="175" t="str">
        <f t="shared" si="1391"/>
        <v/>
      </c>
      <c r="P896" s="175" t="str">
        <f t="shared" si="1391"/>
        <v/>
      </c>
      <c r="Q896" s="184" t="str">
        <f>IF(BK894="","",BK894)</f>
        <v/>
      </c>
      <c r="R896" s="38" t="str">
        <f>IF(BK894="","",BK894)</f>
        <v/>
      </c>
      <c r="S896" s="343"/>
      <c r="AY896" t="str">
        <f>IF(E896="","",E896)</f>
        <v/>
      </c>
      <c r="AZ896" t="str">
        <f>IF(OR(E896=F896,COUNTIF($AY896:AY896,F896)&gt;0),"",F896)</f>
        <v/>
      </c>
      <c r="BA896" t="str">
        <f>IF(OR(F896=G896,COUNTIF($AY896:AZ896,G896)&gt;0),"",G896)</f>
        <v/>
      </c>
      <c r="BB896" t="str">
        <f>IF(OR(G896=H896,COUNTIF($AY896:BA896,H896)&gt;0),"",H896)</f>
        <v/>
      </c>
      <c r="BC896" t="str">
        <f>IF(OR(H896=I896,COUNTIF($AY896:BB896,I896)&gt;0),"",I896)</f>
        <v/>
      </c>
      <c r="BD896" t="str">
        <f>IF(OR(I896=J896,COUNTIF($AY896:BC896,J896)&gt;0),"",J896)</f>
        <v/>
      </c>
      <c r="BE896" t="str">
        <f>IF(OR(J896=K896,COUNTIF($AY896:BD896,K896)&gt;0),"",K896)</f>
        <v/>
      </c>
      <c r="BF896" t="str">
        <f>IF(OR(K896=L896,COUNTIF($AY896:BE896,L896)&gt;0),"",L896)</f>
        <v/>
      </c>
      <c r="BG896" t="str">
        <f>IF(OR(L896=M896,COUNTIF($AY896:BF896,M896)&gt;0),"",M896)</f>
        <v/>
      </c>
      <c r="BH896" t="str">
        <f>IF(OR(M896=N896,COUNTIF($AY896:BG896,N896)&gt;0),"",N896)</f>
        <v/>
      </c>
      <c r="BI896" t="str">
        <f>IF(OR(N896=O896,COUNTIF($AY896:BH896,O896)&gt;0),"",O896)</f>
        <v/>
      </c>
      <c r="BJ896" t="str">
        <f>IF(OR(O896=P896,COUNTIF($AY896:BI896,P896)&gt;0),"",P896)</f>
        <v/>
      </c>
      <c r="BK896" s="340"/>
      <c r="BL896" s="34" t="str">
        <f>IF($Q896=E896,IF(COUNTIF(E896:$P896,E896)&gt;$R895,E896,$Q896),E896)</f>
        <v/>
      </c>
      <c r="BM896" s="34" t="str">
        <f>IF($Q896=F896,IF(COUNTIF(F896:$P896,F896)&gt;$R895,F896,$Q896),F896)</f>
        <v/>
      </c>
      <c r="BN896" s="34" t="str">
        <f>IF($Q896=G896,IF(COUNTIF(G896:$P896,G896)&gt;$R895,G896,$Q896),G896)</f>
        <v/>
      </c>
      <c r="BO896" s="34" t="str">
        <f>IF($Q896=H896,IF(COUNTIF(H896:$P896,H896)&gt;$R895,H896,$Q896),H896)</f>
        <v/>
      </c>
      <c r="BP896" s="34" t="str">
        <f>IF($Q896=I896,IF(COUNTIF(I896:$P896,I896)&gt;$R895,I896,$Q896),I896)</f>
        <v/>
      </c>
      <c r="BQ896" s="34" t="str">
        <f>IF($Q896=J896,IF(COUNTIF(J896:$P896,J896)&gt;$R895,J896,$Q896),J896)</f>
        <v/>
      </c>
      <c r="BR896" s="34" t="str">
        <f>IF($Q896=K896,IF(COUNTIF(K896:$P896,K896)&gt;$R895,K896,$Q896),K896)</f>
        <v/>
      </c>
      <c r="BS896" s="34" t="str">
        <f>IF($Q896=L896,IF(COUNTIF(L896:$P896,L896)&gt;$R895,L896,$Q896),L896)</f>
        <v/>
      </c>
      <c r="BT896" s="34" t="str">
        <f>IF($Q896=M896,IF(COUNTIF(M896:$P896,M896)&gt;$R895,M896,$Q896),M896)</f>
        <v/>
      </c>
      <c r="BU896" s="34" t="str">
        <f>IF($Q896=N896,IF(COUNTIF(N896:$P896,N896)&gt;$R895,N896,$Q896),N896)</f>
        <v/>
      </c>
      <c r="BV896" s="34" t="str">
        <f>IF($Q896=O896,IF(COUNTIF(O896:$P896,O896)&gt;$R895,O896,$Q896),O896)</f>
        <v/>
      </c>
      <c r="BW896" s="34" t="str">
        <f>IF($Q896=P896,IF(COUNTIF(P896:$P896,P896)&gt;$R895,P896,$Q896),P896)</f>
        <v/>
      </c>
      <c r="BX896" t="str">
        <f>IF(BX894&gt;0,BX894,BX895)</f>
        <v/>
      </c>
    </row>
    <row r="897" spans="1:76" ht="12.75" customHeight="1" x14ac:dyDescent="0.2">
      <c r="A897" s="347">
        <v>299</v>
      </c>
      <c r="B897" s="350"/>
      <c r="C897" s="344"/>
      <c r="D897" s="176" t="s">
        <v>38</v>
      </c>
      <c r="E897" s="252"/>
      <c r="F897" s="252"/>
      <c r="G897" s="252"/>
      <c r="H897" s="252"/>
      <c r="I897" s="252"/>
      <c r="J897" s="252"/>
      <c r="K897" s="252"/>
      <c r="L897" s="252"/>
      <c r="M897" s="175"/>
      <c r="N897" s="175"/>
      <c r="O897" s="175"/>
      <c r="P897" s="175"/>
      <c r="Q897" s="183" t="str">
        <f>IF(BK897="","",BX899)</f>
        <v/>
      </c>
      <c r="R897" s="172"/>
      <c r="S897" s="341" t="str">
        <f>IF((COUNTBLANK(E897:Q897)+COUNTBLANK(E898:Q898)+COUNTBLANK(E899:Q899))/3=COUNTBLANK(E897:Q897),"","Bitte alle drei Zeilen ausfüllen")</f>
        <v/>
      </c>
      <c r="W897">
        <f t="shared" ref="W897:AH897" si="1392">IF(E897=4.5,E898,0)</f>
        <v>0</v>
      </c>
      <c r="X897">
        <f t="shared" si="1392"/>
        <v>0</v>
      </c>
      <c r="Y897">
        <f t="shared" si="1392"/>
        <v>0</v>
      </c>
      <c r="Z897">
        <f t="shared" si="1392"/>
        <v>0</v>
      </c>
      <c r="AA897">
        <f t="shared" si="1392"/>
        <v>0</v>
      </c>
      <c r="AB897">
        <f t="shared" si="1392"/>
        <v>0</v>
      </c>
      <c r="AC897">
        <f t="shared" si="1392"/>
        <v>0</v>
      </c>
      <c r="AD897">
        <f t="shared" si="1392"/>
        <v>0</v>
      </c>
      <c r="AE897">
        <f t="shared" si="1392"/>
        <v>0</v>
      </c>
      <c r="AF897">
        <f t="shared" si="1392"/>
        <v>0</v>
      </c>
      <c r="AG897">
        <f t="shared" si="1392"/>
        <v>0</v>
      </c>
      <c r="AH897">
        <f t="shared" si="1392"/>
        <v>0</v>
      </c>
      <c r="AJ897">
        <f t="shared" ref="AJ897:AU897" si="1393">IF(E897=4.5,1,0)</f>
        <v>0</v>
      </c>
      <c r="AK897">
        <f t="shared" si="1393"/>
        <v>0</v>
      </c>
      <c r="AL897">
        <f t="shared" si="1393"/>
        <v>0</v>
      </c>
      <c r="AM897">
        <f t="shared" si="1393"/>
        <v>0</v>
      </c>
      <c r="AN897">
        <f t="shared" si="1393"/>
        <v>0</v>
      </c>
      <c r="AO897">
        <f t="shared" si="1393"/>
        <v>0</v>
      </c>
      <c r="AP897">
        <f t="shared" si="1393"/>
        <v>0</v>
      </c>
      <c r="AQ897">
        <f t="shared" si="1393"/>
        <v>0</v>
      </c>
      <c r="AR897">
        <f t="shared" si="1393"/>
        <v>0</v>
      </c>
      <c r="AS897">
        <f t="shared" si="1393"/>
        <v>0</v>
      </c>
      <c r="AT897">
        <f t="shared" si="1393"/>
        <v>0</v>
      </c>
      <c r="AU897">
        <f t="shared" si="1393"/>
        <v>0</v>
      </c>
      <c r="BK897" s="340" t="str">
        <f>IF(ISNA(HLOOKUP(MAX($AY898:$BJ898),$AY898:$BJ899,2,FALSE)),"",IF(R898&gt;0,IF(COUNTIF($AY898:$BJ898,MAX($AY898:$BJ898))&gt;1,HLOOKUP(MAX($AY898:$BJ898),$AY898:$BJ899,2),HLOOKUP(MAX($AY898:$BJ898),$AY898:$BJ899,2,FALSE)),""))</f>
        <v/>
      </c>
      <c r="BL897" s="34">
        <f>IF(E899="",0,IF($Q899=E899,IF(COUNTIF(E899:$P899,E899)&gt;$R898,E897,$Q897),E897))</f>
        <v>0</v>
      </c>
      <c r="BM897" s="34">
        <f>IF(F899="",0,IF($Q899=F899,IF(COUNTIF(F899:$P899,F899)&gt;$R898,F897,$Q897),F897))</f>
        <v>0</v>
      </c>
      <c r="BN897" s="34">
        <f>IF(G899="",0,IF($Q899=G899,IF(COUNTIF(G899:$P899,G899)&gt;$R898,G897,$Q897),G897))</f>
        <v>0</v>
      </c>
      <c r="BO897" s="34">
        <f>IF(H899="",0,IF($Q899=H899,IF(COUNTIF(H899:$P899,H899)&gt;$R898,H897,$Q897),H897))</f>
        <v>0</v>
      </c>
      <c r="BP897" s="34">
        <f>IF(I899="",0,IF($Q899=I899,IF(COUNTIF(I899:$P899,I899)&gt;$R898,I897,$Q897),I897))</f>
        <v>0</v>
      </c>
      <c r="BQ897" s="34">
        <f>IF(J899="",0,IF($Q899=J899,IF(COUNTIF(J899:$P899,J899)&gt;$R898,J897,$Q897),J897))</f>
        <v>0</v>
      </c>
      <c r="BR897" s="34">
        <f>IF(K899="",0,IF($Q899=K899,IF(COUNTIF(K899:$P899,K899)&gt;$R898,K897,$Q897),K897))</f>
        <v>0</v>
      </c>
      <c r="BS897" s="34">
        <f>IF(L899="",0,IF($Q899=L899,IF(COUNTIF(L899:$P899,L899)&gt;$R898,L897,$Q897),L897))</f>
        <v>0</v>
      </c>
      <c r="BT897" s="34">
        <f>IF(M899="",0,IF($Q899=M899,IF(COUNTIF(M899:$P899,M899)&gt;$R898,M897,$Q897),M897))</f>
        <v>0</v>
      </c>
      <c r="BU897" s="34">
        <f>IF(N899="",0,IF($Q899=N899,IF(COUNTIF(N899:$P899,N899)&gt;$R898,N897,$Q897),N897))</f>
        <v>0</v>
      </c>
      <c r="BV897" s="34">
        <f>IF(O899="",0,IF($Q899=O899,IF(COUNTIF(O899:$P899,O899)&gt;$R898,O897,$Q897),O897))</f>
        <v>0</v>
      </c>
      <c r="BW897" s="34">
        <f>IF(P899="",0,IF($Q899=P899,IF(COUNTIF(P899:$P899,P899)&gt;$R898,P897,$Q897),P897))</f>
        <v>0</v>
      </c>
      <c r="BX897">
        <f>IF(P897="",IF(O897="",IF(N897="",IF(M897="",IF(L897="",IF(K897="",IF(J897="",IF(I897="",H897,I897),J897),K897),L897),M897),N897),O897),P897)</f>
        <v>0</v>
      </c>
    </row>
    <row r="898" spans="1:76" ht="12.75" customHeight="1" x14ac:dyDescent="0.2">
      <c r="A898" s="348"/>
      <c r="B898" s="351"/>
      <c r="C898" s="345"/>
      <c r="D898" s="176" t="s">
        <v>42</v>
      </c>
      <c r="E898" s="252"/>
      <c r="F898" s="252"/>
      <c r="G898" s="252"/>
      <c r="H898" s="252"/>
      <c r="I898" s="252"/>
      <c r="J898" s="252"/>
      <c r="K898" s="252"/>
      <c r="L898" s="252"/>
      <c r="M898" s="175"/>
      <c r="N898" s="175"/>
      <c r="O898" s="175"/>
      <c r="P898" s="175"/>
      <c r="Q898" s="183"/>
      <c r="R898" s="35">
        <f>IF(R897&lt;15,0,IF(R897&lt;30,1,IF(R897&lt;45,2,3)))</f>
        <v>0</v>
      </c>
      <c r="S898" s="342"/>
      <c r="AY898" t="str">
        <f t="shared" ref="AY898:BJ898" si="1394">IF(AY899="","",COUNTIF($E899:$P899,AY899))</f>
        <v/>
      </c>
      <c r="AZ898" t="str">
        <f t="shared" si="1394"/>
        <v/>
      </c>
      <c r="BA898" t="str">
        <f t="shared" si="1394"/>
        <v/>
      </c>
      <c r="BB898" t="str">
        <f t="shared" si="1394"/>
        <v/>
      </c>
      <c r="BC898" t="str">
        <f t="shared" si="1394"/>
        <v/>
      </c>
      <c r="BD898" t="str">
        <f t="shared" si="1394"/>
        <v/>
      </c>
      <c r="BE898" t="str">
        <f t="shared" si="1394"/>
        <v/>
      </c>
      <c r="BF898" t="str">
        <f t="shared" si="1394"/>
        <v/>
      </c>
      <c r="BG898" t="str">
        <f t="shared" si="1394"/>
        <v/>
      </c>
      <c r="BH898" t="str">
        <f t="shared" si="1394"/>
        <v/>
      </c>
      <c r="BI898" t="str">
        <f t="shared" si="1394"/>
        <v/>
      </c>
      <c r="BJ898" t="str">
        <f t="shared" si="1394"/>
        <v/>
      </c>
      <c r="BK898" s="340"/>
      <c r="BL898" s="34">
        <f>IF($Q899=E899,IF(COUNTIF(E899:$P899,E899)&gt;$R898,E898,$Q898),E898)</f>
        <v>0</v>
      </c>
      <c r="BM898" s="34">
        <f>IF($Q899=F899,IF(COUNTIF(F899:$P899,F899)&gt;$R898,F898,$Q898),F898)</f>
        <v>0</v>
      </c>
      <c r="BN898" s="34">
        <f>IF($Q899=G899,IF(COUNTIF(G899:$P899,G899)&gt;$R898,G898,$Q898),G898)</f>
        <v>0</v>
      </c>
      <c r="BO898" s="34">
        <f>IF($Q899=H899,IF(COUNTIF(H899:$P899,H899)&gt;$R898,H898,$Q898),H898)</f>
        <v>0</v>
      </c>
      <c r="BP898" s="34">
        <f>IF($Q899=I899,IF(COUNTIF(I899:$P899,I899)&gt;$R898,I898,$Q898),I898)</f>
        <v>0</v>
      </c>
      <c r="BQ898" s="34">
        <f>IF($Q899=J899,IF(COUNTIF(J899:$P899,J899)&gt;$R898,J898,$Q898),J898)</f>
        <v>0</v>
      </c>
      <c r="BR898" s="34">
        <f>IF($Q899=K899,IF(COUNTIF(K899:$P899,K899)&gt;$R898,K898,$Q898),K898)</f>
        <v>0</v>
      </c>
      <c r="BS898" s="34">
        <f>IF($Q899=L899,IF(COUNTIF(L899:$P899,L899)&gt;$R898,L898,$Q898),L898)</f>
        <v>0</v>
      </c>
      <c r="BT898" s="34">
        <f>IF($Q899=M899,IF(COUNTIF(M899:$P899,M899)&gt;$R898,M898,$Q898),M898)</f>
        <v>0</v>
      </c>
      <c r="BU898" s="34">
        <f>IF($Q899=N899,IF(COUNTIF(N899:$P899,N899)&gt;$R898,N898,$Q898),N898)</f>
        <v>0</v>
      </c>
      <c r="BV898" s="34">
        <f>IF($Q899=O899,IF(COUNTIF(O899:$P899,O899)&gt;$R898,O898,$Q898),O898)</f>
        <v>0</v>
      </c>
      <c r="BW898" s="34">
        <f>IF($Q899=P899,IF(COUNTIF(P899:$P899,P899)&gt;$R898,P898,$Q898),P898)</f>
        <v>0</v>
      </c>
      <c r="BX898" t="str">
        <f>IF(BX897="",IF(G897="",IF(F897="",E897,F897),G897),"")</f>
        <v/>
      </c>
    </row>
    <row r="899" spans="1:76" ht="12.75" customHeight="1" x14ac:dyDescent="0.2">
      <c r="A899" s="349"/>
      <c r="B899" s="352"/>
      <c r="C899" s="346"/>
      <c r="D899" s="177" t="s">
        <v>44</v>
      </c>
      <c r="E899" s="252" t="str">
        <f t="shared" ref="E899:P899" si="1395">IF(E897&gt;0,1,"")</f>
        <v/>
      </c>
      <c r="F899" s="252" t="str">
        <f t="shared" si="1395"/>
        <v/>
      </c>
      <c r="G899" s="252" t="str">
        <f t="shared" si="1395"/>
        <v/>
      </c>
      <c r="H899" s="252" t="str">
        <f t="shared" si="1395"/>
        <v/>
      </c>
      <c r="I899" s="252" t="str">
        <f t="shared" si="1395"/>
        <v/>
      </c>
      <c r="J899" s="252" t="str">
        <f t="shared" si="1395"/>
        <v/>
      </c>
      <c r="K899" s="252" t="str">
        <f t="shared" si="1395"/>
        <v/>
      </c>
      <c r="L899" s="252" t="str">
        <f t="shared" si="1395"/>
        <v/>
      </c>
      <c r="M899" s="175" t="str">
        <f t="shared" si="1395"/>
        <v/>
      </c>
      <c r="N899" s="175" t="str">
        <f t="shared" si="1395"/>
        <v/>
      </c>
      <c r="O899" s="175" t="str">
        <f t="shared" si="1395"/>
        <v/>
      </c>
      <c r="P899" s="175" t="str">
        <f t="shared" si="1395"/>
        <v/>
      </c>
      <c r="Q899" s="184" t="str">
        <f>IF(BK897="","",BK897)</f>
        <v/>
      </c>
      <c r="R899" s="38" t="str">
        <f>IF(BK897="","",BK897)</f>
        <v/>
      </c>
      <c r="S899" s="343"/>
      <c r="AY899" t="str">
        <f>IF(E899="","",E899)</f>
        <v/>
      </c>
      <c r="AZ899" t="str">
        <f>IF(OR(E899=F899,COUNTIF($AY899:AY899,F899)&gt;0),"",F899)</f>
        <v/>
      </c>
      <c r="BA899" t="str">
        <f>IF(OR(F899=G899,COUNTIF($AY899:AZ899,G899)&gt;0),"",G899)</f>
        <v/>
      </c>
      <c r="BB899" t="str">
        <f>IF(OR(G899=H899,COUNTIF($AY899:BA899,H899)&gt;0),"",H899)</f>
        <v/>
      </c>
      <c r="BC899" t="str">
        <f>IF(OR(H899=I899,COUNTIF($AY899:BB899,I899)&gt;0),"",I899)</f>
        <v/>
      </c>
      <c r="BD899" t="str">
        <f>IF(OR(I899=J899,COUNTIF($AY899:BC899,J899)&gt;0),"",J899)</f>
        <v/>
      </c>
      <c r="BE899" t="str">
        <f>IF(OR(J899=K899,COUNTIF($AY899:BD899,K899)&gt;0),"",K899)</f>
        <v/>
      </c>
      <c r="BF899" t="str">
        <f>IF(OR(K899=L899,COUNTIF($AY899:BE899,L899)&gt;0),"",L899)</f>
        <v/>
      </c>
      <c r="BG899" t="str">
        <f>IF(OR(L899=M899,COUNTIF($AY899:BF899,M899)&gt;0),"",M899)</f>
        <v/>
      </c>
      <c r="BH899" t="str">
        <f>IF(OR(M899=N899,COUNTIF($AY899:BG899,N899)&gt;0),"",N899)</f>
        <v/>
      </c>
      <c r="BI899" t="str">
        <f>IF(OR(N899=O899,COUNTIF($AY899:BH899,O899)&gt;0),"",O899)</f>
        <v/>
      </c>
      <c r="BJ899" t="str">
        <f>IF(OR(O899=P899,COUNTIF($AY899:BI899,P899)&gt;0),"",P899)</f>
        <v/>
      </c>
      <c r="BK899" s="340"/>
      <c r="BL899" s="34" t="str">
        <f>IF($Q899=E899,IF(COUNTIF(E899:$P899,E899)&gt;$R898,E899,$Q899),E899)</f>
        <v/>
      </c>
      <c r="BM899" s="34" t="str">
        <f>IF($Q899=F899,IF(COUNTIF(F899:$P899,F899)&gt;$R898,F899,$Q899),F899)</f>
        <v/>
      </c>
      <c r="BN899" s="34" t="str">
        <f>IF($Q899=G899,IF(COUNTIF(G899:$P899,G899)&gt;$R898,G899,$Q899),G899)</f>
        <v/>
      </c>
      <c r="BO899" s="34" t="str">
        <f>IF($Q899=H899,IF(COUNTIF(H899:$P899,H899)&gt;$R898,H899,$Q899),H899)</f>
        <v/>
      </c>
      <c r="BP899" s="34" t="str">
        <f>IF($Q899=I899,IF(COUNTIF(I899:$P899,I899)&gt;$R898,I899,$Q899),I899)</f>
        <v/>
      </c>
      <c r="BQ899" s="34" t="str">
        <f>IF($Q899=J899,IF(COUNTIF(J899:$P899,J899)&gt;$R898,J899,$Q899),J899)</f>
        <v/>
      </c>
      <c r="BR899" s="34" t="str">
        <f>IF($Q899=K899,IF(COUNTIF(K899:$P899,K899)&gt;$R898,K899,$Q899),K899)</f>
        <v/>
      </c>
      <c r="BS899" s="34" t="str">
        <f>IF($Q899=L899,IF(COUNTIF(L899:$P899,L899)&gt;$R898,L899,$Q899),L899)</f>
        <v/>
      </c>
      <c r="BT899" s="34" t="str">
        <f>IF($Q899=M899,IF(COUNTIF(M899:$P899,M899)&gt;$R898,M899,$Q899),M899)</f>
        <v/>
      </c>
      <c r="BU899" s="34" t="str">
        <f>IF($Q899=N899,IF(COUNTIF(N899:$P899,N899)&gt;$R898,N899,$Q899),N899)</f>
        <v/>
      </c>
      <c r="BV899" s="34" t="str">
        <f>IF($Q899=O899,IF(COUNTIF(O899:$P899,O899)&gt;$R898,O899,$Q899),O899)</f>
        <v/>
      </c>
      <c r="BW899" s="34" t="str">
        <f>IF($Q899=P899,IF(COUNTIF(P899:$P899,P899)&gt;$R898,P899,$Q899),P899)</f>
        <v/>
      </c>
      <c r="BX899" t="str">
        <f>IF(BX897&gt;0,BX897,BX898)</f>
        <v/>
      </c>
    </row>
    <row r="900" spans="1:76" ht="12.75" customHeight="1" x14ac:dyDescent="0.2">
      <c r="A900" s="347">
        <v>300</v>
      </c>
      <c r="B900" s="350"/>
      <c r="C900" s="344"/>
      <c r="D900" s="176" t="s">
        <v>38</v>
      </c>
      <c r="E900" s="252"/>
      <c r="F900" s="252"/>
      <c r="G900" s="252"/>
      <c r="H900" s="252"/>
      <c r="I900" s="252"/>
      <c r="J900" s="252"/>
      <c r="K900" s="252"/>
      <c r="L900" s="252"/>
      <c r="M900" s="175"/>
      <c r="N900" s="175"/>
      <c r="O900" s="175"/>
      <c r="P900" s="175"/>
      <c r="Q900" s="183" t="str">
        <f>IF(BK900="","",BX902)</f>
        <v/>
      </c>
      <c r="R900" s="172"/>
      <c r="S900" s="341" t="str">
        <f>IF((COUNTBLANK(E900:Q900)+COUNTBLANK(E901:Q901)+COUNTBLANK(E902:Q902))/3=COUNTBLANK(E900:Q900),"","Bitte alle drei Zeilen ausfüllen")</f>
        <v/>
      </c>
      <c r="W900">
        <f t="shared" ref="W900:AH900" si="1396">IF(E900=4.5,E901,0)</f>
        <v>0</v>
      </c>
      <c r="X900">
        <f t="shared" si="1396"/>
        <v>0</v>
      </c>
      <c r="Y900">
        <f t="shared" si="1396"/>
        <v>0</v>
      </c>
      <c r="Z900">
        <f t="shared" si="1396"/>
        <v>0</v>
      </c>
      <c r="AA900">
        <f t="shared" si="1396"/>
        <v>0</v>
      </c>
      <c r="AB900">
        <f t="shared" si="1396"/>
        <v>0</v>
      </c>
      <c r="AC900">
        <f t="shared" si="1396"/>
        <v>0</v>
      </c>
      <c r="AD900">
        <f t="shared" si="1396"/>
        <v>0</v>
      </c>
      <c r="AE900">
        <f t="shared" si="1396"/>
        <v>0</v>
      </c>
      <c r="AF900">
        <f t="shared" si="1396"/>
        <v>0</v>
      </c>
      <c r="AG900">
        <f t="shared" si="1396"/>
        <v>0</v>
      </c>
      <c r="AH900">
        <f t="shared" si="1396"/>
        <v>0</v>
      </c>
      <c r="AJ900">
        <f t="shared" ref="AJ900:AU900" si="1397">IF(E900=4.5,1,0)</f>
        <v>0</v>
      </c>
      <c r="AK900">
        <f t="shared" si="1397"/>
        <v>0</v>
      </c>
      <c r="AL900">
        <f t="shared" si="1397"/>
        <v>0</v>
      </c>
      <c r="AM900">
        <f t="shared" si="1397"/>
        <v>0</v>
      </c>
      <c r="AN900">
        <f t="shared" si="1397"/>
        <v>0</v>
      </c>
      <c r="AO900">
        <f t="shared" si="1397"/>
        <v>0</v>
      </c>
      <c r="AP900">
        <f t="shared" si="1397"/>
        <v>0</v>
      </c>
      <c r="AQ900">
        <f t="shared" si="1397"/>
        <v>0</v>
      </c>
      <c r="AR900">
        <f t="shared" si="1397"/>
        <v>0</v>
      </c>
      <c r="AS900">
        <f t="shared" si="1397"/>
        <v>0</v>
      </c>
      <c r="AT900">
        <f t="shared" si="1397"/>
        <v>0</v>
      </c>
      <c r="AU900">
        <f t="shared" si="1397"/>
        <v>0</v>
      </c>
      <c r="BK900" s="340" t="str">
        <f>IF(ISNA(HLOOKUP(MAX($AY901:$BJ901),$AY901:$BJ902,2,FALSE)),"",IF(R901&gt;0,IF(COUNTIF($AY901:$BJ901,MAX($AY901:$BJ901))&gt;1,HLOOKUP(MAX($AY901:$BJ901),$AY901:$BJ902,2),HLOOKUP(MAX($AY901:$BJ901),$AY901:$BJ902,2,FALSE)),""))</f>
        <v/>
      </c>
      <c r="BL900" s="34">
        <f>IF(E902="",0,IF($Q902=E902,IF(COUNTIF(E902:$P902,E902)&gt;$R901,E900,$Q900),E900))</f>
        <v>0</v>
      </c>
      <c r="BM900" s="34">
        <f>IF(F902="",0,IF($Q902=F902,IF(COUNTIF(F902:$P902,F902)&gt;$R901,F900,$Q900),F900))</f>
        <v>0</v>
      </c>
      <c r="BN900" s="34">
        <f>IF(G902="",0,IF($Q902=G902,IF(COUNTIF(G902:$P902,G902)&gt;$R901,G900,$Q900),G900))</f>
        <v>0</v>
      </c>
      <c r="BO900" s="34">
        <f>IF(H902="",0,IF($Q902=H902,IF(COUNTIF(H902:$P902,H902)&gt;$R901,H900,$Q900),H900))</f>
        <v>0</v>
      </c>
      <c r="BP900" s="34">
        <f>IF(I902="",0,IF($Q902=I902,IF(COUNTIF(I902:$P902,I902)&gt;$R901,I900,$Q900),I900))</f>
        <v>0</v>
      </c>
      <c r="BQ900" s="34">
        <f>IF(J902="",0,IF($Q902=J902,IF(COUNTIF(J902:$P902,J902)&gt;$R901,J900,$Q900),J900))</f>
        <v>0</v>
      </c>
      <c r="BR900" s="34">
        <f>IF(K902="",0,IF($Q902=K902,IF(COUNTIF(K902:$P902,K902)&gt;$R901,K900,$Q900),K900))</f>
        <v>0</v>
      </c>
      <c r="BS900" s="34">
        <f>IF(L902="",0,IF($Q902=L902,IF(COUNTIF(L902:$P902,L902)&gt;$R901,L900,$Q900),L900))</f>
        <v>0</v>
      </c>
      <c r="BT900" s="34">
        <f>IF(M902="",0,IF($Q902=M902,IF(COUNTIF(M902:$P902,M902)&gt;$R901,M900,$Q900),M900))</f>
        <v>0</v>
      </c>
      <c r="BU900" s="34">
        <f>IF(N902="",0,IF($Q902=N902,IF(COUNTIF(N902:$P902,N902)&gt;$R901,N900,$Q900),N900))</f>
        <v>0</v>
      </c>
      <c r="BV900" s="34">
        <f>IF(O902="",0,IF($Q902=O902,IF(COUNTIF(O902:$P902,O902)&gt;$R901,O900,$Q900),O900))</f>
        <v>0</v>
      </c>
      <c r="BW900" s="34">
        <f>IF(P902="",0,IF($Q902=P902,IF(COUNTIF(P902:$P902,P902)&gt;$R901,P900,$Q900),P900))</f>
        <v>0</v>
      </c>
      <c r="BX900">
        <f>IF(P900="",IF(O900="",IF(N900="",IF(M900="",IF(L900="",IF(K900="",IF(J900="",IF(I900="",H900,I900),J900),K900),L900),M900),N900),O900),P900)</f>
        <v>0</v>
      </c>
    </row>
    <row r="901" spans="1:76" ht="12.75" customHeight="1" x14ac:dyDescent="0.2">
      <c r="A901" s="348"/>
      <c r="B901" s="351"/>
      <c r="C901" s="345"/>
      <c r="D901" s="176" t="s">
        <v>42</v>
      </c>
      <c r="E901" s="252"/>
      <c r="F901" s="252"/>
      <c r="G901" s="252"/>
      <c r="H901" s="252"/>
      <c r="I901" s="252"/>
      <c r="J901" s="252"/>
      <c r="K901" s="252"/>
      <c r="L901" s="252"/>
      <c r="M901" s="175"/>
      <c r="N901" s="175"/>
      <c r="O901" s="175"/>
      <c r="P901" s="175"/>
      <c r="Q901" s="183"/>
      <c r="R901" s="35">
        <f>IF(R900&lt;15,0,IF(R900&lt;30,1,IF(R900&lt;45,2,3)))</f>
        <v>0</v>
      </c>
      <c r="S901" s="342"/>
      <c r="AY901" t="str">
        <f t="shared" ref="AY901:BJ901" si="1398">IF(AY902="","",COUNTIF($E902:$P902,AY902))</f>
        <v/>
      </c>
      <c r="AZ901" t="str">
        <f t="shared" si="1398"/>
        <v/>
      </c>
      <c r="BA901" t="str">
        <f t="shared" si="1398"/>
        <v/>
      </c>
      <c r="BB901" t="str">
        <f t="shared" si="1398"/>
        <v/>
      </c>
      <c r="BC901" t="str">
        <f t="shared" si="1398"/>
        <v/>
      </c>
      <c r="BD901" t="str">
        <f t="shared" si="1398"/>
        <v/>
      </c>
      <c r="BE901" t="str">
        <f t="shared" si="1398"/>
        <v/>
      </c>
      <c r="BF901" t="str">
        <f t="shared" si="1398"/>
        <v/>
      </c>
      <c r="BG901" t="str">
        <f t="shared" si="1398"/>
        <v/>
      </c>
      <c r="BH901" t="str">
        <f t="shared" si="1398"/>
        <v/>
      </c>
      <c r="BI901" t="str">
        <f t="shared" si="1398"/>
        <v/>
      </c>
      <c r="BJ901" t="str">
        <f t="shared" si="1398"/>
        <v/>
      </c>
      <c r="BK901" s="340"/>
      <c r="BL901" s="34">
        <f>IF($Q902=E902,IF(COUNTIF(E902:$P902,E902)&gt;$R901,E901,$Q901),E901)</f>
        <v>0</v>
      </c>
      <c r="BM901" s="34">
        <f>IF($Q902=F902,IF(COUNTIF(F902:$P902,F902)&gt;$R901,F901,$Q901),F901)</f>
        <v>0</v>
      </c>
      <c r="BN901" s="34">
        <f>IF($Q902=G902,IF(COUNTIF(G902:$P902,G902)&gt;$R901,G901,$Q901),G901)</f>
        <v>0</v>
      </c>
      <c r="BO901" s="34">
        <f>IF($Q902=H902,IF(COUNTIF(H902:$P902,H902)&gt;$R901,H901,$Q901),H901)</f>
        <v>0</v>
      </c>
      <c r="BP901" s="34">
        <f>IF($Q902=I902,IF(COUNTIF(I902:$P902,I902)&gt;$R901,I901,$Q901),I901)</f>
        <v>0</v>
      </c>
      <c r="BQ901" s="34">
        <f>IF($Q902=J902,IF(COUNTIF(J902:$P902,J902)&gt;$R901,J901,$Q901),J901)</f>
        <v>0</v>
      </c>
      <c r="BR901" s="34">
        <f>IF($Q902=K902,IF(COUNTIF(K902:$P902,K902)&gt;$R901,K901,$Q901),K901)</f>
        <v>0</v>
      </c>
      <c r="BS901" s="34">
        <f>IF($Q902=L902,IF(COUNTIF(L902:$P902,L902)&gt;$R901,L901,$Q901),L901)</f>
        <v>0</v>
      </c>
      <c r="BT901" s="34">
        <f>IF($Q902=M902,IF(COUNTIF(M902:$P902,M902)&gt;$R901,M901,$Q901),M901)</f>
        <v>0</v>
      </c>
      <c r="BU901" s="34">
        <f>IF($Q902=N902,IF(COUNTIF(N902:$P902,N902)&gt;$R901,N901,$Q901),N901)</f>
        <v>0</v>
      </c>
      <c r="BV901" s="34">
        <f>IF($Q902=O902,IF(COUNTIF(O902:$P902,O902)&gt;$R901,O901,$Q901),O901)</f>
        <v>0</v>
      </c>
      <c r="BW901" s="34">
        <f>IF($Q902=P902,IF(COUNTIF(P902:$P902,P902)&gt;$R901,P901,$Q901),P901)</f>
        <v>0</v>
      </c>
      <c r="BX901" t="str">
        <f>IF(BX900="",IF(G900="",IF(F900="",E900,F900),G900),"")</f>
        <v/>
      </c>
    </row>
    <row r="902" spans="1:76" ht="12.75" customHeight="1" x14ac:dyDescent="0.2">
      <c r="A902" s="349"/>
      <c r="B902" s="352"/>
      <c r="C902" s="346"/>
      <c r="D902" s="177" t="s">
        <v>44</v>
      </c>
      <c r="E902" s="252" t="str">
        <f t="shared" ref="E902:P902" si="1399">IF(E900&gt;0,1,"")</f>
        <v/>
      </c>
      <c r="F902" s="252" t="str">
        <f t="shared" si="1399"/>
        <v/>
      </c>
      <c r="G902" s="252" t="str">
        <f t="shared" si="1399"/>
        <v/>
      </c>
      <c r="H902" s="252" t="str">
        <f t="shared" si="1399"/>
        <v/>
      </c>
      <c r="I902" s="252" t="str">
        <f t="shared" si="1399"/>
        <v/>
      </c>
      <c r="J902" s="252" t="str">
        <f t="shared" si="1399"/>
        <v/>
      </c>
      <c r="K902" s="252" t="str">
        <f t="shared" si="1399"/>
        <v/>
      </c>
      <c r="L902" s="252" t="str">
        <f t="shared" si="1399"/>
        <v/>
      </c>
      <c r="M902" s="175" t="str">
        <f t="shared" si="1399"/>
        <v/>
      </c>
      <c r="N902" s="175" t="str">
        <f t="shared" si="1399"/>
        <v/>
      </c>
      <c r="O902" s="175" t="str">
        <f t="shared" si="1399"/>
        <v/>
      </c>
      <c r="P902" s="175" t="str">
        <f t="shared" si="1399"/>
        <v/>
      </c>
      <c r="Q902" s="184" t="str">
        <f>IF(BK900="","",BK900)</f>
        <v/>
      </c>
      <c r="R902" s="38" t="str">
        <f>IF(BK900="","",BK900)</f>
        <v/>
      </c>
      <c r="S902" s="343"/>
      <c r="AY902" t="str">
        <f>IF(E902="","",E902)</f>
        <v/>
      </c>
      <c r="AZ902" t="str">
        <f>IF(OR(E902=F902,COUNTIF($AY902:AY902,F902)&gt;0),"",F902)</f>
        <v/>
      </c>
      <c r="BA902" t="str">
        <f>IF(OR(F902=G902,COUNTIF($AY902:AZ902,G902)&gt;0),"",G902)</f>
        <v/>
      </c>
      <c r="BB902" t="str">
        <f>IF(OR(G902=H902,COUNTIF($AY902:BA902,H902)&gt;0),"",H902)</f>
        <v/>
      </c>
      <c r="BC902" t="str">
        <f>IF(OR(H902=I902,COUNTIF($AY902:BB902,I902)&gt;0),"",I902)</f>
        <v/>
      </c>
      <c r="BD902" t="str">
        <f>IF(OR(I902=J902,COUNTIF($AY902:BC902,J902)&gt;0),"",J902)</f>
        <v/>
      </c>
      <c r="BE902" t="str">
        <f>IF(OR(J902=K902,COUNTIF($AY902:BD902,K902)&gt;0),"",K902)</f>
        <v/>
      </c>
      <c r="BF902" t="str">
        <f>IF(OR(K902=L902,COUNTIF($AY902:BE902,L902)&gt;0),"",L902)</f>
        <v/>
      </c>
      <c r="BG902" t="str">
        <f>IF(OR(L902=M902,COUNTIF($AY902:BF902,M902)&gt;0),"",M902)</f>
        <v/>
      </c>
      <c r="BH902" t="str">
        <f>IF(OR(M902=N902,COUNTIF($AY902:BG902,N902)&gt;0),"",N902)</f>
        <v/>
      </c>
      <c r="BI902" t="str">
        <f>IF(OR(N902=O902,COUNTIF($AY902:BH902,O902)&gt;0),"",O902)</f>
        <v/>
      </c>
      <c r="BJ902" t="str">
        <f>IF(OR(O902=P902,COUNTIF($AY902:BI902,P902)&gt;0),"",P902)</f>
        <v/>
      </c>
      <c r="BK902" s="340"/>
      <c r="BL902" s="34" t="str">
        <f>IF($Q902=E902,IF(COUNTIF(E902:$P902,E902)&gt;$R901,E902,$Q902),E902)</f>
        <v/>
      </c>
      <c r="BM902" s="34" t="str">
        <f>IF($Q902=F902,IF(COUNTIF(F902:$P902,F902)&gt;$R901,F902,$Q902),F902)</f>
        <v/>
      </c>
      <c r="BN902" s="34" t="str">
        <f>IF($Q902=G902,IF(COUNTIF(G902:$P902,G902)&gt;$R901,G902,$Q902),G902)</f>
        <v/>
      </c>
      <c r="BO902" s="34" t="str">
        <f>IF($Q902=H902,IF(COUNTIF(H902:$P902,H902)&gt;$R901,H902,$Q902),H902)</f>
        <v/>
      </c>
      <c r="BP902" s="34" t="str">
        <f>IF($Q902=I902,IF(COUNTIF(I902:$P902,I902)&gt;$R901,I902,$Q902),I902)</f>
        <v/>
      </c>
      <c r="BQ902" s="34" t="str">
        <f>IF($Q902=J902,IF(COUNTIF(J902:$P902,J902)&gt;$R901,J902,$Q902),J902)</f>
        <v/>
      </c>
      <c r="BR902" s="34" t="str">
        <f>IF($Q902=K902,IF(COUNTIF(K902:$P902,K902)&gt;$R901,K902,$Q902),K902)</f>
        <v/>
      </c>
      <c r="BS902" s="34" t="str">
        <f>IF($Q902=L902,IF(COUNTIF(L902:$P902,L902)&gt;$R901,L902,$Q902),L902)</f>
        <v/>
      </c>
      <c r="BT902" s="34" t="str">
        <f>IF($Q902=M902,IF(COUNTIF(M902:$P902,M902)&gt;$R901,M902,$Q902),M902)</f>
        <v/>
      </c>
      <c r="BU902" s="34" t="str">
        <f>IF($Q902=N902,IF(COUNTIF(N902:$P902,N902)&gt;$R901,N902,$Q902),N902)</f>
        <v/>
      </c>
      <c r="BV902" s="34" t="str">
        <f>IF($Q902=O902,IF(COUNTIF(O902:$P902,O902)&gt;$R901,O902,$Q902),O902)</f>
        <v/>
      </c>
      <c r="BW902" s="34" t="str">
        <f>IF($Q902=P902,IF(COUNTIF(P902:$P902,P902)&gt;$R901,P902,$Q902),P902)</f>
        <v/>
      </c>
      <c r="BX902" t="str">
        <f>IF(BX900&gt;0,BX900,BX901)</f>
        <v/>
      </c>
    </row>
    <row r="903" spans="1:76" x14ac:dyDescent="0.2">
      <c r="W903">
        <f t="shared" ref="W903:AH903" si="1400">SUM(W1:W902)</f>
        <v>0</v>
      </c>
      <c r="X903">
        <f t="shared" si="1400"/>
        <v>0</v>
      </c>
      <c r="Y903">
        <f t="shared" si="1400"/>
        <v>0</v>
      </c>
      <c r="Z903">
        <f t="shared" si="1400"/>
        <v>0</v>
      </c>
      <c r="AA903">
        <f t="shared" si="1400"/>
        <v>0</v>
      </c>
      <c r="AB903">
        <f t="shared" si="1400"/>
        <v>0</v>
      </c>
      <c r="AC903">
        <f t="shared" si="1400"/>
        <v>0</v>
      </c>
      <c r="AD903">
        <f t="shared" si="1400"/>
        <v>0</v>
      </c>
      <c r="AE903">
        <f t="shared" si="1400"/>
        <v>0</v>
      </c>
      <c r="AF903">
        <f t="shared" si="1400"/>
        <v>0</v>
      </c>
      <c r="AG903">
        <f t="shared" si="1400"/>
        <v>0</v>
      </c>
      <c r="AH903">
        <f t="shared" si="1400"/>
        <v>0</v>
      </c>
      <c r="AJ903">
        <f t="shared" ref="AJ903:AU903" si="1401">SUM(AJ1:AJ902)</f>
        <v>0</v>
      </c>
      <c r="AK903">
        <f t="shared" si="1401"/>
        <v>0</v>
      </c>
      <c r="AL903">
        <f t="shared" si="1401"/>
        <v>0</v>
      </c>
      <c r="AM903">
        <f t="shared" si="1401"/>
        <v>0</v>
      </c>
      <c r="AN903">
        <f t="shared" si="1401"/>
        <v>0</v>
      </c>
      <c r="AO903">
        <f t="shared" si="1401"/>
        <v>0</v>
      </c>
      <c r="AP903">
        <f t="shared" si="1401"/>
        <v>0</v>
      </c>
      <c r="AQ903">
        <f t="shared" si="1401"/>
        <v>0</v>
      </c>
      <c r="AR903">
        <f t="shared" si="1401"/>
        <v>0</v>
      </c>
      <c r="AS903">
        <f t="shared" si="1401"/>
        <v>0</v>
      </c>
      <c r="AT903">
        <f t="shared" si="1401"/>
        <v>0</v>
      </c>
      <c r="AU903">
        <f t="shared" si="1401"/>
        <v>0</v>
      </c>
      <c r="BL903" s="34"/>
      <c r="BM903" s="34"/>
      <c r="BN903" s="34"/>
      <c r="BO903" s="34"/>
      <c r="BP903" s="34"/>
      <c r="BQ903" s="34"/>
      <c r="BR903" s="34"/>
      <c r="BS903" s="34"/>
      <c r="BT903" s="34"/>
      <c r="BU903" s="34"/>
      <c r="BV903" s="34"/>
      <c r="BW903" s="34"/>
    </row>
  </sheetData>
  <sheetProtection password="9FF7" sheet="1" objects="1" scenarios="1" autoFilter="0"/>
  <autoFilter ref="A2:C2"/>
  <mergeCells count="1503">
    <mergeCell ref="C897:C899"/>
    <mergeCell ref="S888:S890"/>
    <mergeCell ref="BK888:BK890"/>
    <mergeCell ref="S900:S902"/>
    <mergeCell ref="BK900:BK902"/>
    <mergeCell ref="S897:S899"/>
    <mergeCell ref="BK897:BK899"/>
    <mergeCell ref="S894:S896"/>
    <mergeCell ref="BK894:BK896"/>
    <mergeCell ref="S891:S893"/>
    <mergeCell ref="BK891:BK893"/>
    <mergeCell ref="S885:S887"/>
    <mergeCell ref="BK885:BK887"/>
    <mergeCell ref="A900:A902"/>
    <mergeCell ref="B900:B902"/>
    <mergeCell ref="C885:C887"/>
    <mergeCell ref="C888:C890"/>
    <mergeCell ref="C900:C902"/>
    <mergeCell ref="A897:A899"/>
    <mergeCell ref="B897:B899"/>
    <mergeCell ref="A894:A896"/>
    <mergeCell ref="B894:B896"/>
    <mergeCell ref="A885:A887"/>
    <mergeCell ref="B885:B887"/>
    <mergeCell ref="A888:A890"/>
    <mergeCell ref="B888:B890"/>
    <mergeCell ref="A891:A893"/>
    <mergeCell ref="B891:B893"/>
    <mergeCell ref="C891:C893"/>
    <mergeCell ref="C894:C896"/>
    <mergeCell ref="C873:C875"/>
    <mergeCell ref="A882:A884"/>
    <mergeCell ref="B882:B884"/>
    <mergeCell ref="A879:A881"/>
    <mergeCell ref="B879:B881"/>
    <mergeCell ref="C879:C881"/>
    <mergeCell ref="A876:A878"/>
    <mergeCell ref="B876:B878"/>
    <mergeCell ref="S879:S881"/>
    <mergeCell ref="BK879:BK881"/>
    <mergeCell ref="S867:S869"/>
    <mergeCell ref="BK867:BK869"/>
    <mergeCell ref="S870:S872"/>
    <mergeCell ref="BK870:BK872"/>
    <mergeCell ref="S876:S878"/>
    <mergeCell ref="BK876:BK878"/>
    <mergeCell ref="S882:S884"/>
    <mergeCell ref="BK882:BK884"/>
    <mergeCell ref="A873:A875"/>
    <mergeCell ref="B873:B875"/>
    <mergeCell ref="C882:C884"/>
    <mergeCell ref="C876:C878"/>
    <mergeCell ref="S873:S875"/>
    <mergeCell ref="BK873:BK875"/>
    <mergeCell ref="A867:A869"/>
    <mergeCell ref="B867:B869"/>
    <mergeCell ref="C867:C869"/>
    <mergeCell ref="A870:A872"/>
    <mergeCell ref="B870:B872"/>
    <mergeCell ref="C870:C872"/>
    <mergeCell ref="S864:S866"/>
    <mergeCell ref="BK864:BK866"/>
    <mergeCell ref="C864:C866"/>
    <mergeCell ref="S861:S863"/>
    <mergeCell ref="BK861:BK863"/>
    <mergeCell ref="S858:S860"/>
    <mergeCell ref="BK858:BK860"/>
    <mergeCell ref="C858:C860"/>
    <mergeCell ref="C861:C863"/>
    <mergeCell ref="A855:A857"/>
    <mergeCell ref="B855:B857"/>
    <mergeCell ref="C852:C854"/>
    <mergeCell ref="A864:A866"/>
    <mergeCell ref="B864:B866"/>
    <mergeCell ref="A858:A860"/>
    <mergeCell ref="B858:B860"/>
    <mergeCell ref="A861:A863"/>
    <mergeCell ref="B861:B863"/>
    <mergeCell ref="S843:S845"/>
    <mergeCell ref="BK843:BK845"/>
    <mergeCell ref="S846:S848"/>
    <mergeCell ref="BK846:BK848"/>
    <mergeCell ref="S852:S854"/>
    <mergeCell ref="BK852:BK854"/>
    <mergeCell ref="S849:S851"/>
    <mergeCell ref="BK849:BK851"/>
    <mergeCell ref="C849:C851"/>
    <mergeCell ref="A849:A851"/>
    <mergeCell ref="B849:B851"/>
    <mergeCell ref="S855:S857"/>
    <mergeCell ref="BK855:BK857"/>
    <mergeCell ref="C855:C857"/>
    <mergeCell ref="A852:A854"/>
    <mergeCell ref="B852:B854"/>
    <mergeCell ref="A846:A848"/>
    <mergeCell ref="B846:B848"/>
    <mergeCell ref="C846:C848"/>
    <mergeCell ref="A843:A845"/>
    <mergeCell ref="B843:B845"/>
    <mergeCell ref="C843:C845"/>
    <mergeCell ref="S840:S842"/>
    <mergeCell ref="BK840:BK842"/>
    <mergeCell ref="S837:S839"/>
    <mergeCell ref="BK837:BK839"/>
    <mergeCell ref="A840:A842"/>
    <mergeCell ref="B840:B842"/>
    <mergeCell ref="C840:C842"/>
    <mergeCell ref="C837:C839"/>
    <mergeCell ref="A837:A839"/>
    <mergeCell ref="B837:B839"/>
    <mergeCell ref="S831:S833"/>
    <mergeCell ref="BK831:BK833"/>
    <mergeCell ref="S834:S836"/>
    <mergeCell ref="BK834:BK836"/>
    <mergeCell ref="C834:C836"/>
    <mergeCell ref="A831:A833"/>
    <mergeCell ref="B831:B833"/>
    <mergeCell ref="C831:C833"/>
    <mergeCell ref="A822:A824"/>
    <mergeCell ref="B822:B824"/>
    <mergeCell ref="C828:C830"/>
    <mergeCell ref="A828:A830"/>
    <mergeCell ref="B828:B830"/>
    <mergeCell ref="A825:A827"/>
    <mergeCell ref="B825:B827"/>
    <mergeCell ref="C822:C824"/>
    <mergeCell ref="S813:S815"/>
    <mergeCell ref="BK813:BK815"/>
    <mergeCell ref="A834:A836"/>
    <mergeCell ref="B834:B836"/>
    <mergeCell ref="C816:C818"/>
    <mergeCell ref="C825:C827"/>
    <mergeCell ref="A816:A818"/>
    <mergeCell ref="B816:B818"/>
    <mergeCell ref="S816:S818"/>
    <mergeCell ref="BK816:BK818"/>
    <mergeCell ref="C819:C821"/>
    <mergeCell ref="S819:S821"/>
    <mergeCell ref="BK819:BK821"/>
    <mergeCell ref="S828:S830"/>
    <mergeCell ref="BK828:BK830"/>
    <mergeCell ref="S822:S824"/>
    <mergeCell ref="BK822:BK824"/>
    <mergeCell ref="S825:S827"/>
    <mergeCell ref="BK825:BK827"/>
    <mergeCell ref="A810:A812"/>
    <mergeCell ref="B810:B812"/>
    <mergeCell ref="C810:C812"/>
    <mergeCell ref="C813:C815"/>
    <mergeCell ref="S810:S812"/>
    <mergeCell ref="BK810:BK812"/>
    <mergeCell ref="S807:S809"/>
    <mergeCell ref="BK807:BK809"/>
    <mergeCell ref="A819:A821"/>
    <mergeCell ref="B819:B821"/>
    <mergeCell ref="A807:A809"/>
    <mergeCell ref="B807:B809"/>
    <mergeCell ref="A813:A815"/>
    <mergeCell ref="B813:B815"/>
    <mergeCell ref="C807:C809"/>
    <mergeCell ref="S795:S797"/>
    <mergeCell ref="BK795:BK797"/>
    <mergeCell ref="S798:S800"/>
    <mergeCell ref="BK798:BK800"/>
    <mergeCell ref="S804:S806"/>
    <mergeCell ref="BK804:BK806"/>
    <mergeCell ref="S801:S803"/>
    <mergeCell ref="BK801:BK803"/>
    <mergeCell ref="A804:A806"/>
    <mergeCell ref="B804:B806"/>
    <mergeCell ref="C801:C803"/>
    <mergeCell ref="C804:C806"/>
    <mergeCell ref="A801:A803"/>
    <mergeCell ref="B801:B803"/>
    <mergeCell ref="A798:A800"/>
    <mergeCell ref="B798:B800"/>
    <mergeCell ref="C798:C800"/>
    <mergeCell ref="A795:A797"/>
    <mergeCell ref="B795:B797"/>
    <mergeCell ref="C795:C797"/>
    <mergeCell ref="S792:S794"/>
    <mergeCell ref="BK792:BK794"/>
    <mergeCell ref="S789:S791"/>
    <mergeCell ref="BK789:BK791"/>
    <mergeCell ref="A789:A791"/>
    <mergeCell ref="B789:B791"/>
    <mergeCell ref="A792:A794"/>
    <mergeCell ref="B792:B794"/>
    <mergeCell ref="C792:C794"/>
    <mergeCell ref="S783:S785"/>
    <mergeCell ref="BK783:BK785"/>
    <mergeCell ref="S786:S788"/>
    <mergeCell ref="BK786:BK788"/>
    <mergeCell ref="C786:C788"/>
    <mergeCell ref="A783:A785"/>
    <mergeCell ref="B783:B785"/>
    <mergeCell ref="C783:C785"/>
    <mergeCell ref="C789:C791"/>
    <mergeCell ref="A774:A776"/>
    <mergeCell ref="B774:B776"/>
    <mergeCell ref="C780:C782"/>
    <mergeCell ref="A780:A782"/>
    <mergeCell ref="B780:B782"/>
    <mergeCell ref="A777:A779"/>
    <mergeCell ref="B777:B779"/>
    <mergeCell ref="C774:C776"/>
    <mergeCell ref="S765:S767"/>
    <mergeCell ref="BK765:BK767"/>
    <mergeCell ref="A786:A788"/>
    <mergeCell ref="B786:B788"/>
    <mergeCell ref="C768:C770"/>
    <mergeCell ref="C777:C779"/>
    <mergeCell ref="A768:A770"/>
    <mergeCell ref="B768:B770"/>
    <mergeCell ref="S768:S770"/>
    <mergeCell ref="BK768:BK770"/>
    <mergeCell ref="C771:C773"/>
    <mergeCell ref="S771:S773"/>
    <mergeCell ref="BK771:BK773"/>
    <mergeCell ref="S780:S782"/>
    <mergeCell ref="BK780:BK782"/>
    <mergeCell ref="S774:S776"/>
    <mergeCell ref="BK774:BK776"/>
    <mergeCell ref="S777:S779"/>
    <mergeCell ref="BK777:BK779"/>
    <mergeCell ref="A762:A764"/>
    <mergeCell ref="B762:B764"/>
    <mergeCell ref="C762:C764"/>
    <mergeCell ref="C765:C767"/>
    <mergeCell ref="S762:S764"/>
    <mergeCell ref="BK762:BK764"/>
    <mergeCell ref="S759:S761"/>
    <mergeCell ref="BK759:BK761"/>
    <mergeCell ref="A771:A773"/>
    <mergeCell ref="B771:B773"/>
    <mergeCell ref="A759:A761"/>
    <mergeCell ref="B759:B761"/>
    <mergeCell ref="A765:A767"/>
    <mergeCell ref="B765:B767"/>
    <mergeCell ref="C759:C761"/>
    <mergeCell ref="S747:S749"/>
    <mergeCell ref="BK747:BK749"/>
    <mergeCell ref="S750:S752"/>
    <mergeCell ref="BK750:BK752"/>
    <mergeCell ref="S756:S758"/>
    <mergeCell ref="BK756:BK758"/>
    <mergeCell ref="S753:S755"/>
    <mergeCell ref="BK753:BK755"/>
    <mergeCell ref="A756:A758"/>
    <mergeCell ref="B756:B758"/>
    <mergeCell ref="C753:C755"/>
    <mergeCell ref="C756:C758"/>
    <mergeCell ref="A753:A755"/>
    <mergeCell ref="B753:B755"/>
    <mergeCell ref="A750:A752"/>
    <mergeCell ref="B750:B752"/>
    <mergeCell ref="C750:C752"/>
    <mergeCell ref="A747:A749"/>
    <mergeCell ref="B747:B749"/>
    <mergeCell ref="C747:C749"/>
    <mergeCell ref="S744:S746"/>
    <mergeCell ref="BK744:BK746"/>
    <mergeCell ref="S741:S743"/>
    <mergeCell ref="BK741:BK743"/>
    <mergeCell ref="A741:A743"/>
    <mergeCell ref="B741:B743"/>
    <mergeCell ref="A744:A746"/>
    <mergeCell ref="B744:B746"/>
    <mergeCell ref="C744:C746"/>
    <mergeCell ref="S735:S737"/>
    <mergeCell ref="BK735:BK737"/>
    <mergeCell ref="S738:S740"/>
    <mergeCell ref="BK738:BK740"/>
    <mergeCell ref="C738:C740"/>
    <mergeCell ref="A735:A737"/>
    <mergeCell ref="B735:B737"/>
    <mergeCell ref="C735:C737"/>
    <mergeCell ref="C741:C743"/>
    <mergeCell ref="A726:A728"/>
    <mergeCell ref="B726:B728"/>
    <mergeCell ref="C732:C734"/>
    <mergeCell ref="A732:A734"/>
    <mergeCell ref="B732:B734"/>
    <mergeCell ref="A729:A731"/>
    <mergeCell ref="B729:B731"/>
    <mergeCell ref="C726:C728"/>
    <mergeCell ref="S717:S719"/>
    <mergeCell ref="BK717:BK719"/>
    <mergeCell ref="A738:A740"/>
    <mergeCell ref="B738:B740"/>
    <mergeCell ref="C720:C722"/>
    <mergeCell ref="C729:C731"/>
    <mergeCell ref="A720:A722"/>
    <mergeCell ref="B720:B722"/>
    <mergeCell ref="S720:S722"/>
    <mergeCell ref="BK720:BK722"/>
    <mergeCell ref="C723:C725"/>
    <mergeCell ref="S723:S725"/>
    <mergeCell ref="BK723:BK725"/>
    <mergeCell ref="S732:S734"/>
    <mergeCell ref="BK732:BK734"/>
    <mergeCell ref="S726:S728"/>
    <mergeCell ref="BK726:BK728"/>
    <mergeCell ref="S729:S731"/>
    <mergeCell ref="BK729:BK731"/>
    <mergeCell ref="A714:A716"/>
    <mergeCell ref="B714:B716"/>
    <mergeCell ref="C714:C716"/>
    <mergeCell ref="C717:C719"/>
    <mergeCell ref="S714:S716"/>
    <mergeCell ref="BK714:BK716"/>
    <mergeCell ref="S711:S713"/>
    <mergeCell ref="BK711:BK713"/>
    <mergeCell ref="A723:A725"/>
    <mergeCell ref="B723:B725"/>
    <mergeCell ref="A711:A713"/>
    <mergeCell ref="B711:B713"/>
    <mergeCell ref="A717:A719"/>
    <mergeCell ref="B717:B719"/>
    <mergeCell ref="C711:C713"/>
    <mergeCell ref="S699:S701"/>
    <mergeCell ref="BK699:BK701"/>
    <mergeCell ref="S702:S704"/>
    <mergeCell ref="BK702:BK704"/>
    <mergeCell ref="S708:S710"/>
    <mergeCell ref="BK708:BK710"/>
    <mergeCell ref="S705:S707"/>
    <mergeCell ref="BK705:BK707"/>
    <mergeCell ref="A708:A710"/>
    <mergeCell ref="B708:B710"/>
    <mergeCell ref="C705:C707"/>
    <mergeCell ref="C708:C710"/>
    <mergeCell ref="A705:A707"/>
    <mergeCell ref="B705:B707"/>
    <mergeCell ref="A702:A704"/>
    <mergeCell ref="B702:B704"/>
    <mergeCell ref="C702:C704"/>
    <mergeCell ref="A699:A701"/>
    <mergeCell ref="B699:B701"/>
    <mergeCell ref="C699:C701"/>
    <mergeCell ref="S696:S698"/>
    <mergeCell ref="BK696:BK698"/>
    <mergeCell ref="S693:S695"/>
    <mergeCell ref="BK693:BK695"/>
    <mergeCell ref="A693:A695"/>
    <mergeCell ref="B693:B695"/>
    <mergeCell ref="A696:A698"/>
    <mergeCell ref="B696:B698"/>
    <mergeCell ref="C696:C698"/>
    <mergeCell ref="S687:S689"/>
    <mergeCell ref="BK687:BK689"/>
    <mergeCell ref="S690:S692"/>
    <mergeCell ref="BK690:BK692"/>
    <mergeCell ref="C690:C692"/>
    <mergeCell ref="A687:A689"/>
    <mergeCell ref="B687:B689"/>
    <mergeCell ref="C687:C689"/>
    <mergeCell ref="C693:C695"/>
    <mergeCell ref="A678:A680"/>
    <mergeCell ref="B678:B680"/>
    <mergeCell ref="C684:C686"/>
    <mergeCell ref="A684:A686"/>
    <mergeCell ref="B684:B686"/>
    <mergeCell ref="A681:A683"/>
    <mergeCell ref="B681:B683"/>
    <mergeCell ref="C678:C680"/>
    <mergeCell ref="S669:S671"/>
    <mergeCell ref="BK669:BK671"/>
    <mergeCell ref="A690:A692"/>
    <mergeCell ref="B690:B692"/>
    <mergeCell ref="C672:C674"/>
    <mergeCell ref="C681:C683"/>
    <mergeCell ref="A672:A674"/>
    <mergeCell ref="B672:B674"/>
    <mergeCell ref="S672:S674"/>
    <mergeCell ref="BK672:BK674"/>
    <mergeCell ref="C675:C677"/>
    <mergeCell ref="S675:S677"/>
    <mergeCell ref="BK675:BK677"/>
    <mergeCell ref="S684:S686"/>
    <mergeCell ref="BK684:BK686"/>
    <mergeCell ref="S678:S680"/>
    <mergeCell ref="BK678:BK680"/>
    <mergeCell ref="S681:S683"/>
    <mergeCell ref="BK681:BK683"/>
    <mergeCell ref="A666:A668"/>
    <mergeCell ref="B666:B668"/>
    <mergeCell ref="C666:C668"/>
    <mergeCell ref="C669:C671"/>
    <mergeCell ref="S666:S668"/>
    <mergeCell ref="BK666:BK668"/>
    <mergeCell ref="S663:S665"/>
    <mergeCell ref="BK663:BK665"/>
    <mergeCell ref="A675:A677"/>
    <mergeCell ref="B675:B677"/>
    <mergeCell ref="A663:A665"/>
    <mergeCell ref="B663:B665"/>
    <mergeCell ref="A669:A671"/>
    <mergeCell ref="B669:B671"/>
    <mergeCell ref="C663:C665"/>
    <mergeCell ref="S651:S653"/>
    <mergeCell ref="BK651:BK653"/>
    <mergeCell ref="S654:S656"/>
    <mergeCell ref="BK654:BK656"/>
    <mergeCell ref="S660:S662"/>
    <mergeCell ref="BK660:BK662"/>
    <mergeCell ref="S657:S659"/>
    <mergeCell ref="BK657:BK659"/>
    <mergeCell ref="A660:A662"/>
    <mergeCell ref="B660:B662"/>
    <mergeCell ref="C657:C659"/>
    <mergeCell ref="C660:C662"/>
    <mergeCell ref="A657:A659"/>
    <mergeCell ref="B657:B659"/>
    <mergeCell ref="A654:A656"/>
    <mergeCell ref="B654:B656"/>
    <mergeCell ref="C654:C656"/>
    <mergeCell ref="A651:A653"/>
    <mergeCell ref="B651:B653"/>
    <mergeCell ref="C651:C653"/>
    <mergeCell ref="S648:S650"/>
    <mergeCell ref="BK648:BK650"/>
    <mergeCell ref="S645:S647"/>
    <mergeCell ref="BK645:BK647"/>
    <mergeCell ref="A645:A647"/>
    <mergeCell ref="B645:B647"/>
    <mergeCell ref="A648:A650"/>
    <mergeCell ref="B648:B650"/>
    <mergeCell ref="C648:C650"/>
    <mergeCell ref="S639:S641"/>
    <mergeCell ref="BK639:BK641"/>
    <mergeCell ref="S642:S644"/>
    <mergeCell ref="BK642:BK644"/>
    <mergeCell ref="C642:C644"/>
    <mergeCell ref="A639:A641"/>
    <mergeCell ref="B639:B641"/>
    <mergeCell ref="C639:C641"/>
    <mergeCell ref="C645:C647"/>
    <mergeCell ref="A630:A632"/>
    <mergeCell ref="B630:B632"/>
    <mergeCell ref="C636:C638"/>
    <mergeCell ref="A636:A638"/>
    <mergeCell ref="B636:B638"/>
    <mergeCell ref="A633:A635"/>
    <mergeCell ref="B633:B635"/>
    <mergeCell ref="C630:C632"/>
    <mergeCell ref="S621:S623"/>
    <mergeCell ref="BK621:BK623"/>
    <mergeCell ref="A642:A644"/>
    <mergeCell ref="B642:B644"/>
    <mergeCell ref="C624:C626"/>
    <mergeCell ref="C633:C635"/>
    <mergeCell ref="A624:A626"/>
    <mergeCell ref="B624:B626"/>
    <mergeCell ref="S624:S626"/>
    <mergeCell ref="BK624:BK626"/>
    <mergeCell ref="C627:C629"/>
    <mergeCell ref="S627:S629"/>
    <mergeCell ref="BK627:BK629"/>
    <mergeCell ref="S636:S638"/>
    <mergeCell ref="BK636:BK638"/>
    <mergeCell ref="S630:S632"/>
    <mergeCell ref="BK630:BK632"/>
    <mergeCell ref="S633:S635"/>
    <mergeCell ref="BK633:BK635"/>
    <mergeCell ref="A618:A620"/>
    <mergeCell ref="B618:B620"/>
    <mergeCell ref="C618:C620"/>
    <mergeCell ref="C621:C623"/>
    <mergeCell ref="S618:S620"/>
    <mergeCell ref="BK618:BK620"/>
    <mergeCell ref="S615:S617"/>
    <mergeCell ref="BK615:BK617"/>
    <mergeCell ref="A627:A629"/>
    <mergeCell ref="B627:B629"/>
    <mergeCell ref="A615:A617"/>
    <mergeCell ref="B615:B617"/>
    <mergeCell ref="A621:A623"/>
    <mergeCell ref="B621:B623"/>
    <mergeCell ref="C615:C617"/>
    <mergeCell ref="S603:S605"/>
    <mergeCell ref="BK603:BK605"/>
    <mergeCell ref="S606:S608"/>
    <mergeCell ref="BK606:BK608"/>
    <mergeCell ref="S612:S614"/>
    <mergeCell ref="BK612:BK614"/>
    <mergeCell ref="S609:S611"/>
    <mergeCell ref="BK609:BK611"/>
    <mergeCell ref="A612:A614"/>
    <mergeCell ref="B612:B614"/>
    <mergeCell ref="C609:C611"/>
    <mergeCell ref="C612:C614"/>
    <mergeCell ref="A609:A611"/>
    <mergeCell ref="B609:B611"/>
    <mergeCell ref="A606:A608"/>
    <mergeCell ref="B606:B608"/>
    <mergeCell ref="C606:C608"/>
    <mergeCell ref="A603:A605"/>
    <mergeCell ref="B603:B605"/>
    <mergeCell ref="C603:C605"/>
    <mergeCell ref="S600:S602"/>
    <mergeCell ref="BK600:BK602"/>
    <mergeCell ref="S597:S599"/>
    <mergeCell ref="BK597:BK599"/>
    <mergeCell ref="A597:A599"/>
    <mergeCell ref="B597:B599"/>
    <mergeCell ref="A600:A602"/>
    <mergeCell ref="B600:B602"/>
    <mergeCell ref="C600:C602"/>
    <mergeCell ref="S591:S593"/>
    <mergeCell ref="BK591:BK593"/>
    <mergeCell ref="S594:S596"/>
    <mergeCell ref="BK594:BK596"/>
    <mergeCell ref="C594:C596"/>
    <mergeCell ref="A591:A593"/>
    <mergeCell ref="B591:B593"/>
    <mergeCell ref="C591:C593"/>
    <mergeCell ref="C597:C599"/>
    <mergeCell ref="A582:A584"/>
    <mergeCell ref="B582:B584"/>
    <mergeCell ref="C588:C590"/>
    <mergeCell ref="A588:A590"/>
    <mergeCell ref="B588:B590"/>
    <mergeCell ref="A585:A587"/>
    <mergeCell ref="B585:B587"/>
    <mergeCell ref="C582:C584"/>
    <mergeCell ref="S573:S575"/>
    <mergeCell ref="BK573:BK575"/>
    <mergeCell ref="A594:A596"/>
    <mergeCell ref="B594:B596"/>
    <mergeCell ref="C576:C578"/>
    <mergeCell ref="C585:C587"/>
    <mergeCell ref="A576:A578"/>
    <mergeCell ref="B576:B578"/>
    <mergeCell ref="S576:S578"/>
    <mergeCell ref="BK576:BK578"/>
    <mergeCell ref="C579:C581"/>
    <mergeCell ref="S579:S581"/>
    <mergeCell ref="BK579:BK581"/>
    <mergeCell ref="S588:S590"/>
    <mergeCell ref="BK588:BK590"/>
    <mergeCell ref="S582:S584"/>
    <mergeCell ref="BK582:BK584"/>
    <mergeCell ref="S585:S587"/>
    <mergeCell ref="BK585:BK587"/>
    <mergeCell ref="A570:A572"/>
    <mergeCell ref="B570:B572"/>
    <mergeCell ref="C570:C572"/>
    <mergeCell ref="C573:C575"/>
    <mergeCell ref="S570:S572"/>
    <mergeCell ref="BK570:BK572"/>
    <mergeCell ref="S567:S569"/>
    <mergeCell ref="BK567:BK569"/>
    <mergeCell ref="A579:A581"/>
    <mergeCell ref="B579:B581"/>
    <mergeCell ref="A567:A569"/>
    <mergeCell ref="B567:B569"/>
    <mergeCell ref="A573:A575"/>
    <mergeCell ref="B573:B575"/>
    <mergeCell ref="C567:C569"/>
    <mergeCell ref="S555:S557"/>
    <mergeCell ref="BK555:BK557"/>
    <mergeCell ref="S558:S560"/>
    <mergeCell ref="BK558:BK560"/>
    <mergeCell ref="S564:S566"/>
    <mergeCell ref="BK564:BK566"/>
    <mergeCell ref="S561:S563"/>
    <mergeCell ref="BK561:BK563"/>
    <mergeCell ref="A564:A566"/>
    <mergeCell ref="B564:B566"/>
    <mergeCell ref="C561:C563"/>
    <mergeCell ref="C564:C566"/>
    <mergeCell ref="A561:A563"/>
    <mergeCell ref="B561:B563"/>
    <mergeCell ref="A558:A560"/>
    <mergeCell ref="B558:B560"/>
    <mergeCell ref="C558:C560"/>
    <mergeCell ref="A555:A557"/>
    <mergeCell ref="B555:B557"/>
    <mergeCell ref="C555:C557"/>
    <mergeCell ref="S552:S554"/>
    <mergeCell ref="BK552:BK554"/>
    <mergeCell ref="S549:S551"/>
    <mergeCell ref="BK549:BK551"/>
    <mergeCell ref="A549:A551"/>
    <mergeCell ref="B549:B551"/>
    <mergeCell ref="A552:A554"/>
    <mergeCell ref="B552:B554"/>
    <mergeCell ref="C552:C554"/>
    <mergeCell ref="S543:S545"/>
    <mergeCell ref="BK543:BK545"/>
    <mergeCell ref="S546:S548"/>
    <mergeCell ref="BK546:BK548"/>
    <mergeCell ref="C546:C548"/>
    <mergeCell ref="A543:A545"/>
    <mergeCell ref="B543:B545"/>
    <mergeCell ref="C543:C545"/>
    <mergeCell ref="C549:C551"/>
    <mergeCell ref="A534:A536"/>
    <mergeCell ref="B534:B536"/>
    <mergeCell ref="C540:C542"/>
    <mergeCell ref="A540:A542"/>
    <mergeCell ref="B540:B542"/>
    <mergeCell ref="A537:A539"/>
    <mergeCell ref="B537:B539"/>
    <mergeCell ref="C534:C536"/>
    <mergeCell ref="S525:S527"/>
    <mergeCell ref="BK525:BK527"/>
    <mergeCell ref="A546:A548"/>
    <mergeCell ref="B546:B548"/>
    <mergeCell ref="C528:C530"/>
    <mergeCell ref="C537:C539"/>
    <mergeCell ref="A528:A530"/>
    <mergeCell ref="B528:B530"/>
    <mergeCell ref="S528:S530"/>
    <mergeCell ref="BK528:BK530"/>
    <mergeCell ref="C531:C533"/>
    <mergeCell ref="S531:S533"/>
    <mergeCell ref="BK531:BK533"/>
    <mergeCell ref="S540:S542"/>
    <mergeCell ref="BK540:BK542"/>
    <mergeCell ref="S534:S536"/>
    <mergeCell ref="BK534:BK536"/>
    <mergeCell ref="S537:S539"/>
    <mergeCell ref="BK537:BK539"/>
    <mergeCell ref="A522:A524"/>
    <mergeCell ref="B522:B524"/>
    <mergeCell ref="C522:C524"/>
    <mergeCell ref="C525:C527"/>
    <mergeCell ref="S522:S524"/>
    <mergeCell ref="BK522:BK524"/>
    <mergeCell ref="S519:S521"/>
    <mergeCell ref="BK519:BK521"/>
    <mergeCell ref="A531:A533"/>
    <mergeCell ref="B531:B533"/>
    <mergeCell ref="A519:A521"/>
    <mergeCell ref="B519:B521"/>
    <mergeCell ref="A525:A527"/>
    <mergeCell ref="B525:B527"/>
    <mergeCell ref="C519:C521"/>
    <mergeCell ref="S507:S509"/>
    <mergeCell ref="BK507:BK509"/>
    <mergeCell ref="S510:S512"/>
    <mergeCell ref="BK510:BK512"/>
    <mergeCell ref="S516:S518"/>
    <mergeCell ref="BK516:BK518"/>
    <mergeCell ref="S513:S515"/>
    <mergeCell ref="BK513:BK515"/>
    <mergeCell ref="A516:A518"/>
    <mergeCell ref="B516:B518"/>
    <mergeCell ref="C513:C515"/>
    <mergeCell ref="C516:C518"/>
    <mergeCell ref="A513:A515"/>
    <mergeCell ref="B513:B515"/>
    <mergeCell ref="A510:A512"/>
    <mergeCell ref="B510:B512"/>
    <mergeCell ref="C510:C512"/>
    <mergeCell ref="A507:A509"/>
    <mergeCell ref="B507:B509"/>
    <mergeCell ref="C507:C509"/>
    <mergeCell ref="S504:S506"/>
    <mergeCell ref="BK504:BK506"/>
    <mergeCell ref="S501:S503"/>
    <mergeCell ref="BK501:BK503"/>
    <mergeCell ref="A501:A503"/>
    <mergeCell ref="B501:B503"/>
    <mergeCell ref="A504:A506"/>
    <mergeCell ref="B504:B506"/>
    <mergeCell ref="C504:C506"/>
    <mergeCell ref="S495:S497"/>
    <mergeCell ref="BK495:BK497"/>
    <mergeCell ref="S498:S500"/>
    <mergeCell ref="BK498:BK500"/>
    <mergeCell ref="C498:C500"/>
    <mergeCell ref="A495:A497"/>
    <mergeCell ref="B495:B497"/>
    <mergeCell ref="C495:C497"/>
    <mergeCell ref="C501:C503"/>
    <mergeCell ref="A486:A488"/>
    <mergeCell ref="B486:B488"/>
    <mergeCell ref="C492:C494"/>
    <mergeCell ref="A492:A494"/>
    <mergeCell ref="B492:B494"/>
    <mergeCell ref="A489:A491"/>
    <mergeCell ref="B489:B491"/>
    <mergeCell ref="C486:C488"/>
    <mergeCell ref="S477:S479"/>
    <mergeCell ref="BK477:BK479"/>
    <mergeCell ref="A498:A500"/>
    <mergeCell ref="B498:B500"/>
    <mergeCell ref="C480:C482"/>
    <mergeCell ref="C489:C491"/>
    <mergeCell ref="A480:A482"/>
    <mergeCell ref="B480:B482"/>
    <mergeCell ref="S480:S482"/>
    <mergeCell ref="BK480:BK482"/>
    <mergeCell ref="C483:C485"/>
    <mergeCell ref="S483:S485"/>
    <mergeCell ref="BK483:BK485"/>
    <mergeCell ref="S492:S494"/>
    <mergeCell ref="BK492:BK494"/>
    <mergeCell ref="S486:S488"/>
    <mergeCell ref="BK486:BK488"/>
    <mergeCell ref="S489:S491"/>
    <mergeCell ref="BK489:BK491"/>
    <mergeCell ref="A474:A476"/>
    <mergeCell ref="B474:B476"/>
    <mergeCell ref="C474:C476"/>
    <mergeCell ref="C477:C479"/>
    <mergeCell ref="S474:S476"/>
    <mergeCell ref="BK474:BK476"/>
    <mergeCell ref="S471:S473"/>
    <mergeCell ref="BK471:BK473"/>
    <mergeCell ref="A483:A485"/>
    <mergeCell ref="B483:B485"/>
    <mergeCell ref="A471:A473"/>
    <mergeCell ref="B471:B473"/>
    <mergeCell ref="A477:A479"/>
    <mergeCell ref="B477:B479"/>
    <mergeCell ref="C471:C473"/>
    <mergeCell ref="S459:S461"/>
    <mergeCell ref="BK459:BK461"/>
    <mergeCell ref="S462:S464"/>
    <mergeCell ref="BK462:BK464"/>
    <mergeCell ref="S468:S470"/>
    <mergeCell ref="BK468:BK470"/>
    <mergeCell ref="S465:S467"/>
    <mergeCell ref="BK465:BK467"/>
    <mergeCell ref="A468:A470"/>
    <mergeCell ref="B468:B470"/>
    <mergeCell ref="C465:C467"/>
    <mergeCell ref="C468:C470"/>
    <mergeCell ref="A465:A467"/>
    <mergeCell ref="B465:B467"/>
    <mergeCell ref="A462:A464"/>
    <mergeCell ref="B462:B464"/>
    <mergeCell ref="C462:C464"/>
    <mergeCell ref="A459:A461"/>
    <mergeCell ref="B459:B461"/>
    <mergeCell ref="C459:C461"/>
    <mergeCell ref="S456:S458"/>
    <mergeCell ref="BK456:BK458"/>
    <mergeCell ref="S453:S455"/>
    <mergeCell ref="BK453:BK455"/>
    <mergeCell ref="A453:A455"/>
    <mergeCell ref="B453:B455"/>
    <mergeCell ref="A456:A458"/>
    <mergeCell ref="B456:B458"/>
    <mergeCell ref="C456:C458"/>
    <mergeCell ref="S447:S449"/>
    <mergeCell ref="BK447:BK449"/>
    <mergeCell ref="S450:S452"/>
    <mergeCell ref="BK450:BK452"/>
    <mergeCell ref="C450:C452"/>
    <mergeCell ref="A447:A449"/>
    <mergeCell ref="B447:B449"/>
    <mergeCell ref="C447:C449"/>
    <mergeCell ref="C453:C455"/>
    <mergeCell ref="A438:A440"/>
    <mergeCell ref="B438:B440"/>
    <mergeCell ref="C444:C446"/>
    <mergeCell ref="A444:A446"/>
    <mergeCell ref="B444:B446"/>
    <mergeCell ref="A441:A443"/>
    <mergeCell ref="B441:B443"/>
    <mergeCell ref="C438:C440"/>
    <mergeCell ref="S429:S431"/>
    <mergeCell ref="BK429:BK431"/>
    <mergeCell ref="A450:A452"/>
    <mergeCell ref="B450:B452"/>
    <mergeCell ref="C432:C434"/>
    <mergeCell ref="C441:C443"/>
    <mergeCell ref="A432:A434"/>
    <mergeCell ref="B432:B434"/>
    <mergeCell ref="S432:S434"/>
    <mergeCell ref="BK432:BK434"/>
    <mergeCell ref="C435:C437"/>
    <mergeCell ref="S435:S437"/>
    <mergeCell ref="BK435:BK437"/>
    <mergeCell ref="S444:S446"/>
    <mergeCell ref="BK444:BK446"/>
    <mergeCell ref="S438:S440"/>
    <mergeCell ref="BK438:BK440"/>
    <mergeCell ref="S441:S443"/>
    <mergeCell ref="BK441:BK443"/>
    <mergeCell ref="A426:A428"/>
    <mergeCell ref="B426:B428"/>
    <mergeCell ref="C426:C428"/>
    <mergeCell ref="C429:C431"/>
    <mergeCell ref="S426:S428"/>
    <mergeCell ref="BK426:BK428"/>
    <mergeCell ref="S423:S425"/>
    <mergeCell ref="BK423:BK425"/>
    <mergeCell ref="A435:A437"/>
    <mergeCell ref="B435:B437"/>
    <mergeCell ref="A423:A425"/>
    <mergeCell ref="B423:B425"/>
    <mergeCell ref="A429:A431"/>
    <mergeCell ref="B429:B431"/>
    <mergeCell ref="C423:C425"/>
    <mergeCell ref="S411:S413"/>
    <mergeCell ref="BK411:BK413"/>
    <mergeCell ref="S414:S416"/>
    <mergeCell ref="BK414:BK416"/>
    <mergeCell ref="S420:S422"/>
    <mergeCell ref="BK420:BK422"/>
    <mergeCell ref="S417:S419"/>
    <mergeCell ref="BK417:BK419"/>
    <mergeCell ref="A420:A422"/>
    <mergeCell ref="B420:B422"/>
    <mergeCell ref="C417:C419"/>
    <mergeCell ref="C420:C422"/>
    <mergeCell ref="A417:A419"/>
    <mergeCell ref="B417:B419"/>
    <mergeCell ref="A414:A416"/>
    <mergeCell ref="B414:B416"/>
    <mergeCell ref="C414:C416"/>
    <mergeCell ref="A411:A413"/>
    <mergeCell ref="B411:B413"/>
    <mergeCell ref="C411:C413"/>
    <mergeCell ref="S408:S410"/>
    <mergeCell ref="BK408:BK410"/>
    <mergeCell ref="S405:S407"/>
    <mergeCell ref="BK405:BK407"/>
    <mergeCell ref="A405:A407"/>
    <mergeCell ref="B405:B407"/>
    <mergeCell ref="A408:A410"/>
    <mergeCell ref="B408:B410"/>
    <mergeCell ref="C408:C410"/>
    <mergeCell ref="S399:S401"/>
    <mergeCell ref="BK399:BK401"/>
    <mergeCell ref="S402:S404"/>
    <mergeCell ref="BK402:BK404"/>
    <mergeCell ref="C402:C404"/>
    <mergeCell ref="A399:A401"/>
    <mergeCell ref="B399:B401"/>
    <mergeCell ref="C399:C401"/>
    <mergeCell ref="C405:C407"/>
    <mergeCell ref="A390:A392"/>
    <mergeCell ref="B390:B392"/>
    <mergeCell ref="C396:C398"/>
    <mergeCell ref="A396:A398"/>
    <mergeCell ref="B396:B398"/>
    <mergeCell ref="A393:A395"/>
    <mergeCell ref="B393:B395"/>
    <mergeCell ref="C390:C392"/>
    <mergeCell ref="S381:S383"/>
    <mergeCell ref="BK381:BK383"/>
    <mergeCell ref="A402:A404"/>
    <mergeCell ref="B402:B404"/>
    <mergeCell ref="C384:C386"/>
    <mergeCell ref="C393:C395"/>
    <mergeCell ref="A384:A386"/>
    <mergeCell ref="B384:B386"/>
    <mergeCell ref="S384:S386"/>
    <mergeCell ref="BK384:BK386"/>
    <mergeCell ref="C387:C389"/>
    <mergeCell ref="S387:S389"/>
    <mergeCell ref="BK387:BK389"/>
    <mergeCell ref="S396:S398"/>
    <mergeCell ref="BK396:BK398"/>
    <mergeCell ref="S390:S392"/>
    <mergeCell ref="BK390:BK392"/>
    <mergeCell ref="S393:S395"/>
    <mergeCell ref="BK393:BK395"/>
    <mergeCell ref="A378:A380"/>
    <mergeCell ref="B378:B380"/>
    <mergeCell ref="C378:C380"/>
    <mergeCell ref="C381:C383"/>
    <mergeCell ref="S378:S380"/>
    <mergeCell ref="BK378:BK380"/>
    <mergeCell ref="S375:S377"/>
    <mergeCell ref="BK375:BK377"/>
    <mergeCell ref="A387:A389"/>
    <mergeCell ref="B387:B389"/>
    <mergeCell ref="A375:A377"/>
    <mergeCell ref="B375:B377"/>
    <mergeCell ref="A381:A383"/>
    <mergeCell ref="B381:B383"/>
    <mergeCell ref="C375:C377"/>
    <mergeCell ref="S363:S365"/>
    <mergeCell ref="BK363:BK365"/>
    <mergeCell ref="S366:S368"/>
    <mergeCell ref="BK366:BK368"/>
    <mergeCell ref="S372:S374"/>
    <mergeCell ref="BK372:BK374"/>
    <mergeCell ref="S369:S371"/>
    <mergeCell ref="BK369:BK371"/>
    <mergeCell ref="A372:A374"/>
    <mergeCell ref="B372:B374"/>
    <mergeCell ref="C369:C371"/>
    <mergeCell ref="C372:C374"/>
    <mergeCell ref="A369:A371"/>
    <mergeCell ref="B369:B371"/>
    <mergeCell ref="A366:A368"/>
    <mergeCell ref="B366:B368"/>
    <mergeCell ref="C366:C368"/>
    <mergeCell ref="A363:A365"/>
    <mergeCell ref="B363:B365"/>
    <mergeCell ref="C363:C365"/>
    <mergeCell ref="S360:S362"/>
    <mergeCell ref="BK360:BK362"/>
    <mergeCell ref="S357:S359"/>
    <mergeCell ref="BK357:BK359"/>
    <mergeCell ref="A357:A359"/>
    <mergeCell ref="B357:B359"/>
    <mergeCell ref="A360:A362"/>
    <mergeCell ref="B360:B362"/>
    <mergeCell ref="C360:C362"/>
    <mergeCell ref="S351:S353"/>
    <mergeCell ref="BK351:BK353"/>
    <mergeCell ref="S354:S356"/>
    <mergeCell ref="BK354:BK356"/>
    <mergeCell ref="C354:C356"/>
    <mergeCell ref="A351:A353"/>
    <mergeCell ref="B351:B353"/>
    <mergeCell ref="C351:C353"/>
    <mergeCell ref="C357:C359"/>
    <mergeCell ref="A342:A344"/>
    <mergeCell ref="B342:B344"/>
    <mergeCell ref="C348:C350"/>
    <mergeCell ref="A348:A350"/>
    <mergeCell ref="B348:B350"/>
    <mergeCell ref="A345:A347"/>
    <mergeCell ref="B345:B347"/>
    <mergeCell ref="C342:C344"/>
    <mergeCell ref="S333:S335"/>
    <mergeCell ref="BK333:BK335"/>
    <mergeCell ref="A354:A356"/>
    <mergeCell ref="B354:B356"/>
    <mergeCell ref="C336:C338"/>
    <mergeCell ref="C345:C347"/>
    <mergeCell ref="A336:A338"/>
    <mergeCell ref="B336:B338"/>
    <mergeCell ref="S336:S338"/>
    <mergeCell ref="BK336:BK338"/>
    <mergeCell ref="C339:C341"/>
    <mergeCell ref="S339:S341"/>
    <mergeCell ref="BK339:BK341"/>
    <mergeCell ref="S348:S350"/>
    <mergeCell ref="BK348:BK350"/>
    <mergeCell ref="S342:S344"/>
    <mergeCell ref="BK342:BK344"/>
    <mergeCell ref="S345:S347"/>
    <mergeCell ref="BK345:BK347"/>
    <mergeCell ref="A330:A332"/>
    <mergeCell ref="B330:B332"/>
    <mergeCell ref="C330:C332"/>
    <mergeCell ref="C333:C335"/>
    <mergeCell ref="S330:S332"/>
    <mergeCell ref="BK330:BK332"/>
    <mergeCell ref="S327:S329"/>
    <mergeCell ref="BK327:BK329"/>
    <mergeCell ref="A339:A341"/>
    <mergeCell ref="B339:B341"/>
    <mergeCell ref="A327:A329"/>
    <mergeCell ref="B327:B329"/>
    <mergeCell ref="A333:A335"/>
    <mergeCell ref="B333:B335"/>
    <mergeCell ref="C327:C329"/>
    <mergeCell ref="S315:S317"/>
    <mergeCell ref="BK315:BK317"/>
    <mergeCell ref="S318:S320"/>
    <mergeCell ref="BK318:BK320"/>
    <mergeCell ref="S324:S326"/>
    <mergeCell ref="BK324:BK326"/>
    <mergeCell ref="S321:S323"/>
    <mergeCell ref="BK321:BK323"/>
    <mergeCell ref="A324:A326"/>
    <mergeCell ref="B324:B326"/>
    <mergeCell ref="C321:C323"/>
    <mergeCell ref="C324:C326"/>
    <mergeCell ref="A321:A323"/>
    <mergeCell ref="B321:B323"/>
    <mergeCell ref="A318:A320"/>
    <mergeCell ref="B318:B320"/>
    <mergeCell ref="C318:C320"/>
    <mergeCell ref="A315:A317"/>
    <mergeCell ref="B315:B317"/>
    <mergeCell ref="C315:C317"/>
    <mergeCell ref="S312:S314"/>
    <mergeCell ref="BK312:BK314"/>
    <mergeCell ref="S309:S311"/>
    <mergeCell ref="BK309:BK311"/>
    <mergeCell ref="A309:A311"/>
    <mergeCell ref="B309:B311"/>
    <mergeCell ref="A312:A314"/>
    <mergeCell ref="B312:B314"/>
    <mergeCell ref="C312:C314"/>
    <mergeCell ref="S303:S305"/>
    <mergeCell ref="BK303:BK305"/>
    <mergeCell ref="S306:S308"/>
    <mergeCell ref="BK306:BK308"/>
    <mergeCell ref="C306:C308"/>
    <mergeCell ref="A303:A305"/>
    <mergeCell ref="B303:B305"/>
    <mergeCell ref="C303:C305"/>
    <mergeCell ref="C309:C311"/>
    <mergeCell ref="A294:A296"/>
    <mergeCell ref="B294:B296"/>
    <mergeCell ref="C300:C302"/>
    <mergeCell ref="A300:A302"/>
    <mergeCell ref="B300:B302"/>
    <mergeCell ref="A297:A299"/>
    <mergeCell ref="B297:B299"/>
    <mergeCell ref="C294:C296"/>
    <mergeCell ref="S285:S287"/>
    <mergeCell ref="BK285:BK287"/>
    <mergeCell ref="A306:A308"/>
    <mergeCell ref="B306:B308"/>
    <mergeCell ref="C288:C290"/>
    <mergeCell ref="C297:C299"/>
    <mergeCell ref="A288:A290"/>
    <mergeCell ref="B288:B290"/>
    <mergeCell ref="S288:S290"/>
    <mergeCell ref="BK288:BK290"/>
    <mergeCell ref="C291:C293"/>
    <mergeCell ref="S291:S293"/>
    <mergeCell ref="BK291:BK293"/>
    <mergeCell ref="S300:S302"/>
    <mergeCell ref="BK300:BK302"/>
    <mergeCell ref="S294:S296"/>
    <mergeCell ref="BK294:BK296"/>
    <mergeCell ref="S297:S299"/>
    <mergeCell ref="BK297:BK299"/>
    <mergeCell ref="A282:A284"/>
    <mergeCell ref="B282:B284"/>
    <mergeCell ref="C282:C284"/>
    <mergeCell ref="C285:C287"/>
    <mergeCell ref="S282:S284"/>
    <mergeCell ref="BK282:BK284"/>
    <mergeCell ref="S279:S281"/>
    <mergeCell ref="BK279:BK281"/>
    <mergeCell ref="A291:A293"/>
    <mergeCell ref="B291:B293"/>
    <mergeCell ref="A279:A281"/>
    <mergeCell ref="B279:B281"/>
    <mergeCell ref="A285:A287"/>
    <mergeCell ref="B285:B287"/>
    <mergeCell ref="C279:C281"/>
    <mergeCell ref="S267:S269"/>
    <mergeCell ref="BK267:BK269"/>
    <mergeCell ref="S270:S272"/>
    <mergeCell ref="BK270:BK272"/>
    <mergeCell ref="S276:S278"/>
    <mergeCell ref="BK276:BK278"/>
    <mergeCell ref="S273:S275"/>
    <mergeCell ref="BK273:BK275"/>
    <mergeCell ref="A276:A278"/>
    <mergeCell ref="B276:B278"/>
    <mergeCell ref="C273:C275"/>
    <mergeCell ref="C276:C278"/>
    <mergeCell ref="A273:A275"/>
    <mergeCell ref="B273:B275"/>
    <mergeCell ref="A270:A272"/>
    <mergeCell ref="B270:B272"/>
    <mergeCell ref="C270:C272"/>
    <mergeCell ref="A267:A269"/>
    <mergeCell ref="B267:B269"/>
    <mergeCell ref="C267:C269"/>
    <mergeCell ref="S264:S266"/>
    <mergeCell ref="BK264:BK266"/>
    <mergeCell ref="S261:S263"/>
    <mergeCell ref="BK261:BK263"/>
    <mergeCell ref="A261:A263"/>
    <mergeCell ref="B261:B263"/>
    <mergeCell ref="A264:A266"/>
    <mergeCell ref="B264:B266"/>
    <mergeCell ref="C264:C266"/>
    <mergeCell ref="S255:S257"/>
    <mergeCell ref="BK255:BK257"/>
    <mergeCell ref="S258:S260"/>
    <mergeCell ref="BK258:BK260"/>
    <mergeCell ref="C258:C260"/>
    <mergeCell ref="A255:A257"/>
    <mergeCell ref="B255:B257"/>
    <mergeCell ref="C255:C257"/>
    <mergeCell ref="C261:C263"/>
    <mergeCell ref="A246:A248"/>
    <mergeCell ref="B246:B248"/>
    <mergeCell ref="C252:C254"/>
    <mergeCell ref="A252:A254"/>
    <mergeCell ref="B252:B254"/>
    <mergeCell ref="A249:A251"/>
    <mergeCell ref="B249:B251"/>
    <mergeCell ref="C246:C248"/>
    <mergeCell ref="S237:S239"/>
    <mergeCell ref="BK237:BK239"/>
    <mergeCell ref="A258:A260"/>
    <mergeCell ref="B258:B260"/>
    <mergeCell ref="C240:C242"/>
    <mergeCell ref="C249:C251"/>
    <mergeCell ref="A240:A242"/>
    <mergeCell ref="B240:B242"/>
    <mergeCell ref="S240:S242"/>
    <mergeCell ref="BK240:BK242"/>
    <mergeCell ref="C243:C245"/>
    <mergeCell ref="S243:S245"/>
    <mergeCell ref="BK243:BK245"/>
    <mergeCell ref="S252:S254"/>
    <mergeCell ref="BK252:BK254"/>
    <mergeCell ref="S246:S248"/>
    <mergeCell ref="BK246:BK248"/>
    <mergeCell ref="S249:S251"/>
    <mergeCell ref="BK249:BK251"/>
    <mergeCell ref="A234:A236"/>
    <mergeCell ref="B234:B236"/>
    <mergeCell ref="C234:C236"/>
    <mergeCell ref="C237:C239"/>
    <mergeCell ref="S234:S236"/>
    <mergeCell ref="BK234:BK236"/>
    <mergeCell ref="S231:S233"/>
    <mergeCell ref="BK231:BK233"/>
    <mergeCell ref="A243:A245"/>
    <mergeCell ref="B243:B245"/>
    <mergeCell ref="A231:A233"/>
    <mergeCell ref="B231:B233"/>
    <mergeCell ref="A237:A239"/>
    <mergeCell ref="B237:B239"/>
    <mergeCell ref="C231:C233"/>
    <mergeCell ref="S219:S221"/>
    <mergeCell ref="BK219:BK221"/>
    <mergeCell ref="S222:S224"/>
    <mergeCell ref="BK222:BK224"/>
    <mergeCell ref="S228:S230"/>
    <mergeCell ref="BK228:BK230"/>
    <mergeCell ref="S225:S227"/>
    <mergeCell ref="BK225:BK227"/>
    <mergeCell ref="A228:A230"/>
    <mergeCell ref="B228:B230"/>
    <mergeCell ref="C225:C227"/>
    <mergeCell ref="C228:C230"/>
    <mergeCell ref="A225:A227"/>
    <mergeCell ref="B225:B227"/>
    <mergeCell ref="A222:A224"/>
    <mergeCell ref="B222:B224"/>
    <mergeCell ref="C222:C224"/>
    <mergeCell ref="A219:A221"/>
    <mergeCell ref="B219:B221"/>
    <mergeCell ref="C219:C221"/>
    <mergeCell ref="S216:S218"/>
    <mergeCell ref="BK216:BK218"/>
    <mergeCell ref="S213:S215"/>
    <mergeCell ref="BK213:BK215"/>
    <mergeCell ref="A213:A215"/>
    <mergeCell ref="B213:B215"/>
    <mergeCell ref="A216:A218"/>
    <mergeCell ref="B216:B218"/>
    <mergeCell ref="C216:C218"/>
    <mergeCell ref="S207:S209"/>
    <mergeCell ref="BK207:BK209"/>
    <mergeCell ref="S210:S212"/>
    <mergeCell ref="BK210:BK212"/>
    <mergeCell ref="C210:C212"/>
    <mergeCell ref="A207:A209"/>
    <mergeCell ref="B207:B209"/>
    <mergeCell ref="C207:C209"/>
    <mergeCell ref="C213:C215"/>
    <mergeCell ref="A198:A200"/>
    <mergeCell ref="B198:B200"/>
    <mergeCell ref="C204:C206"/>
    <mergeCell ref="A204:A206"/>
    <mergeCell ref="B204:B206"/>
    <mergeCell ref="A201:A203"/>
    <mergeCell ref="B201:B203"/>
    <mergeCell ref="C198:C200"/>
    <mergeCell ref="S189:S191"/>
    <mergeCell ref="BK189:BK191"/>
    <mergeCell ref="A210:A212"/>
    <mergeCell ref="B210:B212"/>
    <mergeCell ref="C192:C194"/>
    <mergeCell ref="C201:C203"/>
    <mergeCell ref="A192:A194"/>
    <mergeCell ref="B192:B194"/>
    <mergeCell ref="S192:S194"/>
    <mergeCell ref="BK192:BK194"/>
    <mergeCell ref="C195:C197"/>
    <mergeCell ref="S195:S197"/>
    <mergeCell ref="BK195:BK197"/>
    <mergeCell ref="S204:S206"/>
    <mergeCell ref="BK204:BK206"/>
    <mergeCell ref="S198:S200"/>
    <mergeCell ref="BK198:BK200"/>
    <mergeCell ref="S201:S203"/>
    <mergeCell ref="BK201:BK203"/>
    <mergeCell ref="A186:A188"/>
    <mergeCell ref="B186:B188"/>
    <mergeCell ref="C186:C188"/>
    <mergeCell ref="C189:C191"/>
    <mergeCell ref="S186:S188"/>
    <mergeCell ref="BK186:BK188"/>
    <mergeCell ref="S183:S185"/>
    <mergeCell ref="BK183:BK185"/>
    <mergeCell ref="A195:A197"/>
    <mergeCell ref="B195:B197"/>
    <mergeCell ref="A183:A185"/>
    <mergeCell ref="B183:B185"/>
    <mergeCell ref="A189:A191"/>
    <mergeCell ref="B189:B191"/>
    <mergeCell ref="C183:C185"/>
    <mergeCell ref="A159:A161"/>
    <mergeCell ref="B159:B161"/>
    <mergeCell ref="C159:C161"/>
    <mergeCell ref="C165:C167"/>
    <mergeCell ref="S171:S173"/>
    <mergeCell ref="BK171:BK173"/>
    <mergeCell ref="S174:S176"/>
    <mergeCell ref="BK174:BK176"/>
    <mergeCell ref="S180:S182"/>
    <mergeCell ref="BK180:BK182"/>
    <mergeCell ref="S177:S179"/>
    <mergeCell ref="BK177:BK179"/>
    <mergeCell ref="A180:A182"/>
    <mergeCell ref="B180:B182"/>
    <mergeCell ref="C177:C179"/>
    <mergeCell ref="C180:C182"/>
    <mergeCell ref="A177:A179"/>
    <mergeCell ref="B177:B179"/>
    <mergeCell ref="A174:A176"/>
    <mergeCell ref="B174:B176"/>
    <mergeCell ref="C174:C176"/>
    <mergeCell ref="A171:A173"/>
    <mergeCell ref="B171:B173"/>
    <mergeCell ref="C171:C173"/>
    <mergeCell ref="S141:S143"/>
    <mergeCell ref="BK141:BK143"/>
    <mergeCell ref="A162:A164"/>
    <mergeCell ref="B162:B164"/>
    <mergeCell ref="C144:C146"/>
    <mergeCell ref="C153:C155"/>
    <mergeCell ref="A144:A146"/>
    <mergeCell ref="B144:B146"/>
    <mergeCell ref="S144:S146"/>
    <mergeCell ref="BK144:BK146"/>
    <mergeCell ref="C147:C149"/>
    <mergeCell ref="S147:S149"/>
    <mergeCell ref="BK147:BK149"/>
    <mergeCell ref="S168:S170"/>
    <mergeCell ref="BK168:BK170"/>
    <mergeCell ref="S165:S167"/>
    <mergeCell ref="BK165:BK167"/>
    <mergeCell ref="A165:A167"/>
    <mergeCell ref="B165:B167"/>
    <mergeCell ref="A168:A170"/>
    <mergeCell ref="B168:B170"/>
    <mergeCell ref="C168:C170"/>
    <mergeCell ref="S159:S161"/>
    <mergeCell ref="BK159:BK161"/>
    <mergeCell ref="S162:S164"/>
    <mergeCell ref="BK162:BK164"/>
    <mergeCell ref="C162:C164"/>
    <mergeCell ref="C138:C140"/>
    <mergeCell ref="C141:C143"/>
    <mergeCell ref="S156:S158"/>
    <mergeCell ref="BK156:BK158"/>
    <mergeCell ref="S150:S152"/>
    <mergeCell ref="BK150:BK152"/>
    <mergeCell ref="S153:S155"/>
    <mergeCell ref="BK153:BK155"/>
    <mergeCell ref="A147:A149"/>
    <mergeCell ref="B147:B149"/>
    <mergeCell ref="A135:A137"/>
    <mergeCell ref="B135:B137"/>
    <mergeCell ref="A141:A143"/>
    <mergeCell ref="B141:B143"/>
    <mergeCell ref="A138:A140"/>
    <mergeCell ref="B138:B140"/>
    <mergeCell ref="S138:S140"/>
    <mergeCell ref="BK138:BK140"/>
    <mergeCell ref="S135:S137"/>
    <mergeCell ref="BK135:BK137"/>
    <mergeCell ref="A150:A152"/>
    <mergeCell ref="B150:B152"/>
    <mergeCell ref="C156:C158"/>
    <mergeCell ref="A156:A158"/>
    <mergeCell ref="B156:B158"/>
    <mergeCell ref="A153:A155"/>
    <mergeCell ref="B153:B155"/>
    <mergeCell ref="C150:C152"/>
    <mergeCell ref="S132:S134"/>
    <mergeCell ref="BK132:BK134"/>
    <mergeCell ref="C135:C137"/>
    <mergeCell ref="C132:C134"/>
    <mergeCell ref="S123:S125"/>
    <mergeCell ref="BK123:BK125"/>
    <mergeCell ref="S126:S128"/>
    <mergeCell ref="BK126:BK128"/>
    <mergeCell ref="S129:S131"/>
    <mergeCell ref="BK129:BK131"/>
    <mergeCell ref="C126:C128"/>
    <mergeCell ref="A129:A131"/>
    <mergeCell ref="B129:B131"/>
    <mergeCell ref="A132:A134"/>
    <mergeCell ref="B132:B134"/>
    <mergeCell ref="C129:C131"/>
    <mergeCell ref="BK105:BK107"/>
    <mergeCell ref="A120:A122"/>
    <mergeCell ref="B120:B122"/>
    <mergeCell ref="A126:A128"/>
    <mergeCell ref="B126:B128"/>
    <mergeCell ref="A123:A125"/>
    <mergeCell ref="B123:B125"/>
    <mergeCell ref="C123:C125"/>
    <mergeCell ref="A114:A116"/>
    <mergeCell ref="B114:B116"/>
    <mergeCell ref="C120:C122"/>
    <mergeCell ref="C117:C119"/>
    <mergeCell ref="A117:A119"/>
    <mergeCell ref="B117:B119"/>
    <mergeCell ref="S111:S113"/>
    <mergeCell ref="S84:S86"/>
    <mergeCell ref="BK84:BK86"/>
    <mergeCell ref="BK111:BK113"/>
    <mergeCell ref="S120:S122"/>
    <mergeCell ref="BK120:BK122"/>
    <mergeCell ref="S117:S119"/>
    <mergeCell ref="BK117:BK119"/>
    <mergeCell ref="S114:S116"/>
    <mergeCell ref="BK114:BK116"/>
    <mergeCell ref="C114:C116"/>
    <mergeCell ref="C108:C110"/>
    <mergeCell ref="A111:A113"/>
    <mergeCell ref="B111:B113"/>
    <mergeCell ref="C111:C113"/>
    <mergeCell ref="C102:C104"/>
    <mergeCell ref="A108:A110"/>
    <mergeCell ref="B108:B110"/>
    <mergeCell ref="C105:C107"/>
    <mergeCell ref="A105:A107"/>
    <mergeCell ref="B105:B107"/>
    <mergeCell ref="A102:A104"/>
    <mergeCell ref="B102:B104"/>
    <mergeCell ref="S108:S110"/>
    <mergeCell ref="BK108:BK110"/>
    <mergeCell ref="S102:S104"/>
    <mergeCell ref="BK102:BK104"/>
    <mergeCell ref="S105:S107"/>
    <mergeCell ref="A99:A101"/>
    <mergeCell ref="B99:B101"/>
    <mergeCell ref="C96:C98"/>
    <mergeCell ref="C99:C101"/>
    <mergeCell ref="S93:S95"/>
    <mergeCell ref="BK93:BK95"/>
    <mergeCell ref="C93:C95"/>
    <mergeCell ref="S99:S101"/>
    <mergeCell ref="BK99:BK101"/>
    <mergeCell ref="S96:S98"/>
    <mergeCell ref="BK96:BK98"/>
    <mergeCell ref="S87:S89"/>
    <mergeCell ref="BK87:BK89"/>
    <mergeCell ref="S90:S92"/>
    <mergeCell ref="BK90:BK92"/>
    <mergeCell ref="BK75:BK77"/>
    <mergeCell ref="S78:S80"/>
    <mergeCell ref="BK78:BK80"/>
    <mergeCell ref="S81:S83"/>
    <mergeCell ref="BK81:BK83"/>
    <mergeCell ref="A69:A71"/>
    <mergeCell ref="B69:B71"/>
    <mergeCell ref="BK69:BK71"/>
    <mergeCell ref="A84:A86"/>
    <mergeCell ref="B84:B86"/>
    <mergeCell ref="A96:A98"/>
    <mergeCell ref="B96:B98"/>
    <mergeCell ref="A90:A92"/>
    <mergeCell ref="B90:B92"/>
    <mergeCell ref="A93:A95"/>
    <mergeCell ref="B93:B95"/>
    <mergeCell ref="C90:C92"/>
    <mergeCell ref="C87:C89"/>
    <mergeCell ref="A87:A89"/>
    <mergeCell ref="B87:B89"/>
    <mergeCell ref="C84:C86"/>
    <mergeCell ref="A78:A80"/>
    <mergeCell ref="B78:B80"/>
    <mergeCell ref="A81:A83"/>
    <mergeCell ref="B81:B83"/>
    <mergeCell ref="C78:C80"/>
    <mergeCell ref="C81:C83"/>
    <mergeCell ref="B63:B65"/>
    <mergeCell ref="C63:C65"/>
    <mergeCell ref="A66:A68"/>
    <mergeCell ref="B66:B68"/>
    <mergeCell ref="S69:S71"/>
    <mergeCell ref="S60:S62"/>
    <mergeCell ref="C72:C74"/>
    <mergeCell ref="C69:C71"/>
    <mergeCell ref="A75:A77"/>
    <mergeCell ref="B75:B77"/>
    <mergeCell ref="C75:C77"/>
    <mergeCell ref="A72:A74"/>
    <mergeCell ref="B72:B74"/>
    <mergeCell ref="S75:S77"/>
    <mergeCell ref="BK60:BK62"/>
    <mergeCell ref="S54:S56"/>
    <mergeCell ref="BK54:BK56"/>
    <mergeCell ref="S57:S59"/>
    <mergeCell ref="BK57:BK59"/>
    <mergeCell ref="A54:A56"/>
    <mergeCell ref="B54:B56"/>
    <mergeCell ref="C54:C56"/>
    <mergeCell ref="S72:S74"/>
    <mergeCell ref="BK72:BK74"/>
    <mergeCell ref="S63:S65"/>
    <mergeCell ref="BK63:BK65"/>
    <mergeCell ref="S66:S68"/>
    <mergeCell ref="BK66:BK68"/>
    <mergeCell ref="S51:S53"/>
    <mergeCell ref="BK51:BK53"/>
    <mergeCell ref="A51:A53"/>
    <mergeCell ref="B51:B53"/>
    <mergeCell ref="C51:C53"/>
    <mergeCell ref="C57:C59"/>
    <mergeCell ref="A57:A59"/>
    <mergeCell ref="B57:B59"/>
    <mergeCell ref="A60:A62"/>
    <mergeCell ref="B60:B62"/>
    <mergeCell ref="C60:C62"/>
    <mergeCell ref="C66:C68"/>
    <mergeCell ref="A63:A65"/>
    <mergeCell ref="B33:B35"/>
    <mergeCell ref="S33:S35"/>
    <mergeCell ref="BK33:BK35"/>
    <mergeCell ref="C33:C35"/>
    <mergeCell ref="S45:S47"/>
    <mergeCell ref="BK45:BK47"/>
    <mergeCell ref="C45:C47"/>
    <mergeCell ref="S48:S50"/>
    <mergeCell ref="BK48:BK50"/>
    <mergeCell ref="A45:A47"/>
    <mergeCell ref="B45:B47"/>
    <mergeCell ref="A48:A50"/>
    <mergeCell ref="B48:B50"/>
    <mergeCell ref="C48:C50"/>
    <mergeCell ref="A42:A44"/>
    <mergeCell ref="B42:B44"/>
    <mergeCell ref="S42:S44"/>
    <mergeCell ref="BK42:BK44"/>
    <mergeCell ref="C42:C44"/>
    <mergeCell ref="S27:S29"/>
    <mergeCell ref="B18:B20"/>
    <mergeCell ref="BK27:BK29"/>
    <mergeCell ref="A27:A29"/>
    <mergeCell ref="B27:B29"/>
    <mergeCell ref="C27:C29"/>
    <mergeCell ref="A30:A32"/>
    <mergeCell ref="B30:B32"/>
    <mergeCell ref="C30:C32"/>
    <mergeCell ref="A39:A41"/>
    <mergeCell ref="B39:B41"/>
    <mergeCell ref="S24:S26"/>
    <mergeCell ref="BK24:BK26"/>
    <mergeCell ref="C24:C26"/>
    <mergeCell ref="S21:S23"/>
    <mergeCell ref="BK21:BK23"/>
    <mergeCell ref="C21:C23"/>
    <mergeCell ref="A21:A23"/>
    <mergeCell ref="B21:B23"/>
    <mergeCell ref="S39:S41"/>
    <mergeCell ref="BK39:BK41"/>
    <mergeCell ref="C36:C38"/>
    <mergeCell ref="S36:S38"/>
    <mergeCell ref="BK36:BK38"/>
    <mergeCell ref="C39:C41"/>
    <mergeCell ref="S30:S32"/>
    <mergeCell ref="BK30:BK32"/>
    <mergeCell ref="A24:A26"/>
    <mergeCell ref="B24:B26"/>
    <mergeCell ref="A36:A38"/>
    <mergeCell ref="B36:B38"/>
    <mergeCell ref="A33:A35"/>
    <mergeCell ref="BK9:BK11"/>
    <mergeCell ref="S12:S14"/>
    <mergeCell ref="S18:S20"/>
    <mergeCell ref="BK18:BK20"/>
    <mergeCell ref="S15:S17"/>
    <mergeCell ref="BK15:BK17"/>
    <mergeCell ref="C18:C20"/>
    <mergeCell ref="A15:A17"/>
    <mergeCell ref="B15:B17"/>
    <mergeCell ref="C15:C17"/>
    <mergeCell ref="BK3:BK5"/>
    <mergeCell ref="S6:S8"/>
    <mergeCell ref="BK12:BK14"/>
    <mergeCell ref="BK6:BK8"/>
    <mergeCell ref="S3:S5"/>
    <mergeCell ref="S9:S11"/>
    <mergeCell ref="A1:D1"/>
    <mergeCell ref="E1:F1"/>
    <mergeCell ref="Q1:R1"/>
    <mergeCell ref="A3:A5"/>
    <mergeCell ref="B3:B5"/>
    <mergeCell ref="C3:C5"/>
    <mergeCell ref="A6:A8"/>
    <mergeCell ref="B6:B8"/>
    <mergeCell ref="C6:C8"/>
    <mergeCell ref="A12:A14"/>
    <mergeCell ref="B12:B14"/>
    <mergeCell ref="C12:C14"/>
    <mergeCell ref="A9:A11"/>
    <mergeCell ref="B9:B11"/>
    <mergeCell ref="C9:C11"/>
    <mergeCell ref="A18:A20"/>
  </mergeCells>
  <phoneticPr fontId="5" type="noConversion"/>
  <conditionalFormatting sqref="S3 S6 S9 S12 S15 S18 S21 S24 S27 S30 S33 S36 S39 S42 S45 S48 S51 S54 S57 S60 S63 S66 S69 S72 S75 S78 S81 S84 S87 S90 S93 S96 S99 S102 S105 S108 S111 S114 S117 S120 S123 S126 S129 S132 S135 S138 S141 S144 S147 S150 S153 S156 S159 S162 S165 S168 S171 S174 S177 S180 S183 S186 S189 S192 S195 S198 S201 S204 S207 S210 S213 S216 S219 S222 S225 S228 S231 S234 S237 S240 S243 S246 S249 S252 S255 S258 S261 S264 S267 S270 S273 S276 S279 S282 S285 S288 S291 S294 S297 S300 S303 S306 S309 S312 S315 S318 S321 S324 S327 S330 S333 S336 S339 S342 S345 S348 S351 S354 S357 S360 S363 S366 S369 S372 S375 S378 S381 S384 S387 S390 S393 S396 S399 S402 S405 S408 S411 S414 S417 S420 S423 S426 S429 S432 S435 S438 S441 S444 S447 S450 S453 S456 S459 S462 S465 S468 S471 S474 S477 S480 S483 S486 S489 S492 S495 S498 S501 S504 S507 S510 S513 S516 S519 S522 S525 S528 S531 S534 S537 S540 S543 S546 S549 S552 S555 S558 S561 S564 S567 S570 S573 S576 S579 S582 S585 S588 S591 S594 S597 S600 S603 S606 S609 S612 S615 S618 S621 S624 S627 S630 S633 S636 S639 S642 S645 S648 S651 S654 S657 S660 S663 S666 S669 S672 S675 S678 S681 S684 S687 S690 S693 S696 S699 S702 S705 S708 S711 S714 S717 S720 S723 S726 S729 S732 S735 S738 S741 S744 S747 S750 S753 S756 S759 S762 S765 S768 S771 S774 S777 S780 S783 S786 S789 S792 S795 S798 S801 S804 S807 S810 S813 S816 S819 S822 S825 S828 S831 S834 S837 S840 S843 S846 S849 S852 S855 S858 S861 S864 S867 S870 S873 S876 S879 S882 S885 S888 S891 S894 S897 S900">
    <cfRule type="cellIs" dxfId="15" priority="1" stopIfTrue="1" operator="equal">
      <formula>"Bitte alle drei Zeilen ausfüllen"</formula>
    </cfRule>
  </conditionalFormatting>
  <conditionalFormatting sqref="S2">
    <cfRule type="cellIs" dxfId="14" priority="2" stopIfTrue="1" operator="equal">
      <formula>"Daten kontrollieren!"</formula>
    </cfRule>
  </conditionalFormatting>
  <dataValidations count="3">
    <dataValidation allowBlank="1" errorTitle="Stopp" error="Bitte die lfd. Nr. der jeweiligen Stadt / Gemeinde eingeben." sqref="E11:Q11 E17:Q17 E236:Q236 E20:Q20 E23:Q23 E26:Q26 E29:Q29 E32:Q32 E35:Q35 E14:Q14 E38:Q38 E41:Q41 E44:Q44 E47:Q47 E50:Q50 E53:Q53 E56:Q56 E59:Q59 E62:Q62 E65:Q65 E68:Q68 E71:Q71 E74:Q74 E77:Q77 E80:Q80 E83:Q83 E86:Q86 E89:Q89 E92:Q92 E95:Q95 E98:Q98 E101:Q101 E104:Q104 E107:Q107 E110:Q110 E113:Q113 E116:Q116 E119:Q119 E122:Q122 E125:Q125 E128:Q128 E131:Q131 E134:Q134 E137:Q137 E140:Q140 E143:Q143 E146:Q146 E149:Q149 E152:Q152 E155:Q155 E158:Q158 E161:Q161 E164:Q164 E167:Q167 E170:Q170 E173:Q173 E176:Q176 E179:Q179 E182:Q182 E185:Q185 E188:Q188 E191:Q191 E194:Q194 E197:Q197 E200:Q200 E203:Q203 E206:Q206 E209:Q209 E212:Q212 E215:Q215 E218:Q218 E221:Q221 E224:Q224 E227:Q227 E230:Q230 E233:Q233 E902:P902 E5:Q5 E239:P239 E242:P242 E245:P245 E248:P248 E251:P251 E254:P254 E257:P257 E260:P260 E263:P263 E266:P266 E269:P269 E272:P272 E275:P275 E278:P278 E281:P281 E284:P284 E287:P287 E290:P290 E293:P293 E296:P296 E299:P299 E302:P302 E305:P305 E308:P308 E311:P311 E314:P314 E317:P317 E320:P320 E323:P323 E326:P326 E329:P329 E332:P332 E335:P335 E338:P338 E341:P341 E344:P344 E347:P347 E350:P350 E353:P353 E356:P356 E359:P359 E362:P362 E365:P365 E368:P368 E371:P371 E374:P374 E377:P377 E380:P380 E383:P383 E386:P386 E389:P389 E392:P392 E395:P395 E398:P398 E401:P401 E404:P404 E407:P407 E410:P410 E413:P413 E416:P416 E419:P419 E422:P422 E425:P425 E428:P428 E431:P431 E434:P434 E437:P437 E440:P440 E443:P443 E446:P446 E449:P449 E452:P452 E455:P455 E458:P458 E461:P461 E464:P464 E467:P467 E470:P470 E473:P473 E476:P476 E479:P479 E482:P482 E485:P485 E488:P488 E491:P491 E494:P494 E497:P497 E500:P500 E503:P503 E506:P506 E509:P509 E512:P512 E515:P515 E518:P518 E521:P521 E524:P524 E527:P527 E530:P530 E533:P533 E536:P536 E539:P539 E542:P542 E545:P545 E548:P548 E551:P551 E554:P554 E557:P557 E560:P560 E563:P563 E566:P566 E569:P569 E572:P572 E575:P575 E578:P578 E581:P581 E584:P584 E587:P587 E590:P590 E593:P593 E596:P596 E599:P599 E602:P602 E605:P605 E608:P608 E611:P611 E614:P614 E617:P617 E620:P620 E623:P623 E626:P626 E629:P629 E632:P632 E635:P635 E638:P638 E641:P641 E644:P644 E647:P647 E650:P650 E653:P653 E656:P656 E659:P659 E662:P662 E665:P665 E668:P668 E671:P671 E674:P674 E677:P677 E680:P680 E683:P683 E686:P686 E689:P689 E692:P692 E695:P695 E698:P698 E701:P701 E704:P704 E707:P707 E710:P710 E713:P713 E716:P716 E719:P719 E722:P722 E725:P725 E728:P728 E731:P731 E734:P734 E737:P737 E740:P740 E743:P743 E746:P746 E749:P749 E752:P752 E755:P755 E758:P758 E761:P761 E764:P764 E767:P767 E770:P770 E773:P773 E776:P776 E779:P779 E782:P782 E785:P785 E788:P788 E791:P791 E794:P794 E797:P797 E800:P800 E803:P803 E806:P806 E809:P809 E812:P812 E815:P815 E818:P818 E821:P821 E824:P824 E827:P827 E830:P830 E833:P833 E836:P836 E839:P839 E842:P842 E845:P845 E848:P848 E851:P851 E854:P854 E857:P857 E860:P860 E863:P863 E866:P866 E869:P869 E872:P872 E875:P875 E878:P878 E881:P881 E884:P884 E887:P887 E890:P890 E893:P893 E896:P896 E899:P899 E8:Q8"/>
    <dataValidation type="list" allowBlank="1" showErrorMessage="1" errorTitle="Stopp" error="Dies ist kein gültiger Zeitfaktor" sqref="E10:Q10 E7:Q7 E898:P898 E895:P895 E892:P892 E889:P889 E886:P886 E883:P883 E880:P880 E877:P877 E874:P874 E871:P871 E868:P868 E865:P865 E862:P862 E859:P859 E856:P856 E853:P853 E850:P850 E847:P847 E844:P844 E841:P841 E838:P838 E835:P835 E832:P832 E829:P829 E826:P826 E823:P823 E820:P820 E817:P817 E814:P814 E811:P811 E808:P808 E805:P805 E802:P802 E799:P799 E796:P796 E793:P793 E790:P790 E787:P787 E784:P784 E781:P781 E778:P778 E775:P775 E772:P772 E769:P769 E766:P766 E763:P763 E760:P760 E757:P757 E754:P754 E751:P751 E748:P748 E745:P745 E742:P742 E739:P739 E736:P736 E733:P733 E730:P730 E727:P727 E724:P724 E721:P721 E718:P718 E715:P715 E712:P712 E709:P709 E706:P706 E703:P703 E700:P700 E697:P697 E694:P694 E691:P691 E688:P688 E685:P685 E682:P682 E679:P679 E676:P676 E673:P673 E670:P670 E667:P667 E664:P664 E661:P661 E658:P658 E655:P655 E652:P652 E649:P649 E646:P646 E643:P643 E640:P640 E637:P637 E634:P634 E631:P631 E628:P628 E625:P625 E622:P622 E619:P619 E616:P616 E613:P613 E610:P610 E607:P607 E604:P604 E601:P601 E598:P598 E595:P595 E592:P592 E589:P589 E586:P586 E583:P583 E580:P580 E577:P577 E574:P574 E571:P571 E568:P568 E565:P565 E562:P562 E559:P559 E556:P556 E553:P553 E550:P550 E547:P547 E544:P544 E541:P541 E538:P538 E535:P535 E532:P532 E529:P529 E526:P526 E523:P523 E520:P520 E517:P517 E514:P514 E511:P511 E508:P508 E505:P505 E502:P502 E499:P499 E496:P496 E493:P493 E490:P490 E487:P487 E484:P484 E481:P481 E478:P478 E475:P475 E472:P472 E469:P469 E466:P466 E463:P463 E460:P460 E457:P457 E454:P454 E451:P451 E448:P448 E445:P445 E442:P442 E439:P439 E436:P436 E433:P433 E430:P430 E427:P427 E424:P424 E421:P421 E418:P418 E415:P415 E412:P412 E409:P409 E406:P406 E403:P403 E400:P400 E397:P397 E394:P394 E391:P391 E388:P388 E385:P385 E382:P382 E379:P379 E376:P376 E373:P373 E370:P370 E367:P367 E364:P364 E361:P361 E358:P358 E355:P355 E352:P352 E349:P349 E346:P346 E343:P343 E340:P340 E337:P337 E334:P334 E331:P331 E328:P328 E325:P325 E322:P322 E319:P319 E316:P316 E313:P313 E310:P310 E307:P307 E304:P304 E301:P301 E298:P298 E295:P295 E292:P292 E289:P289 E286:P286 E283:P283 E280:P280 E277:P277 E274:P274 E271:P271 E268:P268 E265:P265 E262:P262 E259:P259 E256:P256 E253:P253 E250:P250 E247:P247 E244:P244 E241:P241 E238:P238 E4:Q4 E901:P901 E232:Q232 E229:Q229 E226:Q226 E223:Q223 E220:Q220 E217:Q217 E214:Q214 E211:Q211 E208:Q208 E205:Q205 E202:Q202 E199:Q199 E196:Q196 E193:Q193 E190:Q190 E187:Q187 E184:Q184 E181:Q181 E178:Q178 E175:Q175 E172:Q172 E169:Q169 E166:Q166 E163:Q163 E160:Q160 E157:Q157 E154:Q154 E151:Q151 E148:Q148 E145:Q145 E142:Q142 E139:Q139 E136:Q136 E133:Q133 E130:Q130 E127:Q127 E124:Q124 E121:Q121 E118:Q118 E115:Q115 E112:Q112 E109:Q109 E106:Q106 E103:Q103 E100:Q100 E97:Q97 E94:Q94 E91:Q91 E88:Q88 E85:Q85 E82:Q82 E79:Q79 E76:Q76 E73:Q73 E70:Q70 E67:Q67 E64:Q64 E61:Q61 E58:Q58 E55:Q55 E52:Q52 E49:Q49 E46:Q46 E43:Q43 E40:Q40 E37:Q37 E13:Q13 E34:Q34 E31:Q31 E28:Q28 E25:Q25 E22:Q22 E19:Q19 E235:Q235 E16:Q16">
      <formula1>$U$10:$U$18</formula1>
    </dataValidation>
    <dataValidation type="list" allowBlank="1" showErrorMessage="1" errorTitle="Stopp" error="Dies ist kein gültiger Gewichtungsfaktor" sqref="E9:Q9 E6:Q6 E897:P897 E894:P894 E891:P891 E888:P888 E885:P885 E882:P882 E879:P879 E876:P876 E873:P873 E870:P870 E867:P867 E864:P864 E861:P861 E858:P858 E855:P855 E852:P852 E849:P849 E846:P846 E843:P843 E840:P840 E837:P837 E834:P834 E831:P831 E828:P828 E825:P825 E822:P822 E819:P819 E816:P816 E813:P813 E810:P810 E807:P807 E804:P804 E801:P801 E798:P798 E795:P795 E792:P792 E789:P789 E786:P786 E783:P783 E780:P780 E777:P777 E774:P774 E771:P771 E768:P768 E765:P765 E762:P762 E759:P759 E756:P756 E753:P753 E750:P750 E747:P747 E744:P744 E741:P741 E738:P738 E735:P735 E732:P732 E729:P729 E726:P726 E723:P723 E720:P720 E717:P717 E714:P714 E711:P711 E708:P708 E705:P705 E702:P702 E699:P699 E696:P696 E693:P693 E690:P690 E687:P687 E684:P684 E681:P681 E678:P678 E675:P675 E672:P672 E669:P669 E666:P666 E663:P663 E660:P660 E657:P657 E654:P654 E651:P651 E648:P648 E645:P645 E642:P642 E639:P639 E636:P636 E633:P633 E630:P630 E627:P627 E624:P624 E621:P621 E618:P618 E615:P615 E612:P612 E609:P609 E606:P606 E603:P603 E600:P600 E597:P597 E594:P594 E591:P591 E588:P588 E585:P585 E582:P582 E579:P579 E576:P576 E573:P573 E570:P570 E567:P567 E564:P564 E561:P561 E558:P558 E555:P555 E552:P552 E549:P549 E546:P546 E543:P543 E540:P540 E537:P537 E534:P534 E531:P531 E528:P528 E525:P525 E522:P522 E519:P519 E516:P516 E513:P513 E510:P510 E507:P507 E504:P504 E501:P501 E498:P498 E495:P495 E492:P492 E489:P489 E486:P486 E483:P483 E480:P480 E477:P477 E474:P474 E471:P471 E468:P468 E465:P465 E462:P462 E459:P459 E456:P456 E453:P453 E450:P450 E447:P447 E444:P444 E441:P441 E438:P438 E435:P435 E432:P432 E429:P429 E426:P426 E423:P423 E420:P420 E417:P417 E414:P414 E411:P411 E408:P408 E405:P405 E402:P402 E399:P399 E396:P396 E393:P393 E390:P390 E387:P387 E384:P384 E381:P381 E378:P378 E375:P375 E372:P372 E369:P369 E366:P366 E363:P363 E360:P360 E357:P357 E354:P354 E351:P351 E348:P348 E345:P345 E342:P342 E339:P339 E336:P336 E333:P333 E330:P330 E327:P327 E324:P324 E321:P321 E318:P318 E315:P315 E312:P312 E309:P309 E306:P306 E303:P303 E300:P300 E297:P297 E294:P294 E291:P291 E288:P288 E285:P285 E282:P282 E279:P279 E276:P276 E273:P273 E270:P270 E267:P267 E264:P264 E261:P261 E258:P258 E255:P255 E252:P252 E249:P249 E246:P246 E243:P243 E240:P240 E237:P237 E3:Q3 E900:P900 E231:Q231 E228:Q228 E225:Q225 E222:Q222 E219:Q219 E216:Q216 E213:Q213 E210:Q210 E207:Q207 E204:Q204 E201:Q201 E198:Q198 E195:Q195 E192:Q192 E189:Q189 E186:Q186 E183:Q183 E180:Q180 E177:Q177 E174:Q174 E171:Q171 E168:Q168 E165:Q165 E162:Q162 E159:Q159 E156:Q156 E153:Q153 E150:Q150 E147:Q147 E144:Q144 E141:Q141 E138:Q138 E135:Q135 E132:Q132 E129:Q129 E126:Q126 E123:Q123 E120:Q120 E117:Q117 E114:Q114 E111:Q111 E108:Q108 E105:Q105 E102:Q102 E99:Q99 E96:Q96 E93:Q93 E90:Q90 E87:Q87 E84:Q84 E81:Q81 E78:Q78 E75:Q75 E72:Q72 E69:Q69 E66:Q66 E63:Q63 E60:Q60 E57:Q57 E54:Q54 E51:Q51 E48:Q48 E45:Q45 E42:Q42 E39:Q39 E36:Q36 E12:Q12 E33:Q33 E30:Q30 E27:Q27 E24:Q24 E21:Q21 E18:Q18 E234:Q234 E15:Q15">
      <formula1>$U$4:$U$6</formula1>
    </dataValidation>
  </dataValidations>
  <pageMargins left="0.2" right="0.2" top="0.98" bottom="0.98" header="0.51" footer="0.51"/>
  <pageSetup paperSize="8" scale="57" orientation="portrait" horizontalDpi="300" verticalDpi="300" r:id="rId1"/>
  <headerFooter alignWithMargins="0"/>
  <colBreaks count="1" manualBreakCount="1">
    <brk id="2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X161"/>
  <sheetViews>
    <sheetView showGridLines="0" workbookViewId="0">
      <pane xSplit="3" ySplit="3" topLeftCell="D4" activePane="bottomRight" state="frozen"/>
      <selection pane="topRight" activeCell="D1" sqref="D1"/>
      <selection pane="bottomLeft" activeCell="A4" sqref="A4"/>
      <selection pane="bottomRight" activeCell="N6" sqref="N6:N7"/>
    </sheetView>
  </sheetViews>
  <sheetFormatPr baseColWidth="10" defaultRowHeight="12.75" x14ac:dyDescent="0.2"/>
  <cols>
    <col min="1" max="1" width="3" customWidth="1"/>
    <col min="2" max="2" width="17.7109375" customWidth="1"/>
    <col min="3" max="3" width="17" customWidth="1"/>
    <col min="4" max="4" width="14.140625" customWidth="1"/>
    <col min="5" max="5" width="5.42578125" customWidth="1"/>
    <col min="6" max="6" width="6" customWidth="1"/>
    <col min="7" max="16" width="5.42578125" customWidth="1"/>
    <col min="17" max="17" width="6" style="21" customWidth="1"/>
    <col min="18" max="18" width="4.42578125" customWidth="1"/>
    <col min="19" max="19" width="8.140625" customWidth="1"/>
    <col min="20" max="20" width="19.42578125" customWidth="1"/>
    <col min="21" max="21" width="2.28515625" customWidth="1"/>
    <col min="22" max="22" width="5.28515625" customWidth="1"/>
    <col min="23" max="23" width="3" customWidth="1"/>
    <col min="24" max="24" width="6.85546875" customWidth="1"/>
  </cols>
  <sheetData>
    <row r="1" spans="1:24" ht="41.25" customHeight="1" x14ac:dyDescent="0.2">
      <c r="B1" s="361"/>
      <c r="C1" s="361"/>
      <c r="D1" s="361"/>
      <c r="E1" s="361"/>
      <c r="F1" s="361"/>
      <c r="G1" s="361"/>
      <c r="H1" s="361"/>
      <c r="I1" s="361"/>
      <c r="J1" s="361"/>
      <c r="K1" s="361"/>
      <c r="L1" s="361"/>
      <c r="M1" s="361"/>
      <c r="N1" s="361"/>
      <c r="O1" s="371"/>
      <c r="P1" s="371"/>
      <c r="Q1"/>
    </row>
    <row r="2" spans="1:24" x14ac:dyDescent="0.2">
      <c r="A2" s="353" t="s">
        <v>51</v>
      </c>
      <c r="B2" s="353"/>
      <c r="C2" s="353"/>
      <c r="D2" s="353"/>
      <c r="E2" s="360" t="s">
        <v>28</v>
      </c>
      <c r="F2" s="360"/>
    </row>
    <row r="3" spans="1:24" x14ac:dyDescent="0.2">
      <c r="A3" s="23" t="s">
        <v>31</v>
      </c>
      <c r="B3" s="24" t="s">
        <v>32</v>
      </c>
      <c r="C3" s="25" t="s">
        <v>23</v>
      </c>
      <c r="D3" s="26"/>
      <c r="E3" s="27">
        <v>1</v>
      </c>
      <c r="F3" s="28">
        <v>2</v>
      </c>
      <c r="G3" s="28">
        <v>3</v>
      </c>
      <c r="H3" s="28">
        <v>4</v>
      </c>
      <c r="I3" s="28">
        <v>5</v>
      </c>
      <c r="J3" s="28">
        <v>6</v>
      </c>
      <c r="K3" s="28">
        <v>7</v>
      </c>
      <c r="L3" s="28">
        <v>8</v>
      </c>
      <c r="M3" s="28">
        <v>9</v>
      </c>
      <c r="N3" s="28">
        <v>10</v>
      </c>
      <c r="O3" s="28">
        <v>11</v>
      </c>
      <c r="P3" s="28">
        <v>12</v>
      </c>
      <c r="R3" s="376" t="s">
        <v>52</v>
      </c>
      <c r="S3" s="376"/>
      <c r="T3" s="376"/>
    </row>
    <row r="4" spans="1:24" x14ac:dyDescent="0.2">
      <c r="A4" s="364" t="s">
        <v>53</v>
      </c>
      <c r="B4" s="364"/>
      <c r="C4" s="365"/>
      <c r="D4" s="178" t="s">
        <v>54</v>
      </c>
      <c r="E4" s="254">
        <f>Analyse!B32-Analyse!B31</f>
        <v>0</v>
      </c>
      <c r="F4" s="254">
        <f>Analyse!E32-Analyse!E31</f>
        <v>0</v>
      </c>
      <c r="G4" s="254">
        <f>Analyse!H32-Analyse!H31</f>
        <v>0</v>
      </c>
      <c r="H4" s="254">
        <f>Analyse!K32-Analyse!K31</f>
        <v>0</v>
      </c>
      <c r="I4" s="254">
        <f>Analyse!N32-Analyse!N31</f>
        <v>0</v>
      </c>
      <c r="J4" s="254">
        <f>Analyse!Q32-Analyse!Q31</f>
        <v>0</v>
      </c>
      <c r="K4" s="254">
        <f>Analyse!T32-Analyse!T31</f>
        <v>0</v>
      </c>
      <c r="L4" s="254">
        <f>Analyse!W32-Analyse!W31</f>
        <v>0</v>
      </c>
      <c r="M4" s="44">
        <f>Analyse!Z32-Analyse!Z31</f>
        <v>0</v>
      </c>
      <c r="N4" s="44">
        <f>Analyse!AC32-Analyse!AC31</f>
        <v>0</v>
      </c>
      <c r="O4" s="44">
        <f>Analyse!AF32-Analyse!AF31</f>
        <v>0</v>
      </c>
      <c r="P4" s="44">
        <f>Analyse!AI32-Analyse!AI31</f>
        <v>0</v>
      </c>
      <c r="Q4" s="377"/>
      <c r="R4" s="379" t="s">
        <v>55</v>
      </c>
      <c r="S4" s="379"/>
      <c r="T4" s="380"/>
      <c r="U4" s="45" t="s">
        <v>56</v>
      </c>
    </row>
    <row r="5" spans="1:24" x14ac:dyDescent="0.2">
      <c r="A5" s="366"/>
      <c r="B5" s="366"/>
      <c r="C5" s="367"/>
      <c r="D5" s="178" t="s">
        <v>57</v>
      </c>
      <c r="E5" s="254">
        <f>Analyse!B34-Analyse!B28*5/11</f>
        <v>0</v>
      </c>
      <c r="F5" s="254">
        <f>Analyse!C34-Analyse!C28*5/11</f>
        <v>0</v>
      </c>
      <c r="G5" s="254">
        <f>Analyse!D34-Analyse!D28*5/11</f>
        <v>0</v>
      </c>
      <c r="H5" s="254">
        <f>Analyse!E34-Analyse!E28*5/11</f>
        <v>0</v>
      </c>
      <c r="I5" s="254">
        <f>Analyse!F34-Analyse!F28*5/11</f>
        <v>0</v>
      </c>
      <c r="J5" s="254">
        <f>Analyse!G34-Analyse!G28*5/11</f>
        <v>0</v>
      </c>
      <c r="K5" s="254">
        <f>Analyse!H34-Analyse!H28*5/11</f>
        <v>0</v>
      </c>
      <c r="L5" s="254">
        <f>Analyse!I34-Analyse!I28*5/11</f>
        <v>0</v>
      </c>
      <c r="M5" s="44">
        <f>Analyse!Z34-Analyse!Z28*5/11</f>
        <v>0</v>
      </c>
      <c r="N5" s="44">
        <f>Analyse!AC34-Analyse!AC28*5/11</f>
        <v>0</v>
      </c>
      <c r="O5" s="44">
        <f>Analyse!AF34-Analyse!AF28*5/11</f>
        <v>0</v>
      </c>
      <c r="P5" s="44">
        <f>Analyse!AI34-Analyse!AI28*5/11</f>
        <v>0</v>
      </c>
      <c r="Q5" s="378"/>
      <c r="R5" s="379" t="s">
        <v>58</v>
      </c>
      <c r="S5" s="379"/>
      <c r="T5" s="380"/>
      <c r="U5" s="37" t="s">
        <v>59</v>
      </c>
    </row>
    <row r="6" spans="1:24" ht="12.75" customHeight="1" x14ac:dyDescent="0.2">
      <c r="A6" s="347">
        <v>1</v>
      </c>
      <c r="B6" s="362"/>
      <c r="C6" s="344" t="s">
        <v>60</v>
      </c>
      <c r="D6" s="179" t="s">
        <v>61</v>
      </c>
      <c r="E6" s="255"/>
      <c r="F6" s="255"/>
      <c r="G6" s="255"/>
      <c r="H6" s="255"/>
      <c r="I6" s="255"/>
      <c r="J6" s="255"/>
      <c r="K6" s="255"/>
      <c r="L6" s="255"/>
      <c r="M6" s="32"/>
      <c r="N6" s="32"/>
      <c r="O6" s="32"/>
      <c r="P6" s="32"/>
      <c r="Q6" s="369" t="str">
        <f>IF((COUNTBLANK(E6:P6)+COUNTBLANK(E7:P7))/2=COUNTBLANK(E6:P6),"","Beide Zeilen!")</f>
        <v/>
      </c>
      <c r="R6" s="373" t="s">
        <v>62</v>
      </c>
      <c r="S6" s="373"/>
      <c r="T6" s="374"/>
      <c r="U6" s="33" t="s">
        <v>63</v>
      </c>
    </row>
    <row r="7" spans="1:24" x14ac:dyDescent="0.2">
      <c r="A7" s="349"/>
      <c r="B7" s="363"/>
      <c r="C7" s="346"/>
      <c r="D7" s="180" t="s">
        <v>64</v>
      </c>
      <c r="E7" s="256"/>
      <c r="F7" s="256"/>
      <c r="G7" s="256"/>
      <c r="H7" s="256"/>
      <c r="I7" s="256"/>
      <c r="J7" s="256"/>
      <c r="K7" s="256"/>
      <c r="L7" s="256"/>
      <c r="M7" s="40"/>
      <c r="N7" s="40"/>
      <c r="O7" s="40"/>
      <c r="P7" s="40"/>
      <c r="Q7" s="370"/>
      <c r="R7" s="375"/>
      <c r="S7" s="375"/>
      <c r="T7" s="375"/>
      <c r="U7" s="375"/>
      <c r="V7" s="375"/>
      <c r="W7" s="375"/>
      <c r="X7" s="375"/>
    </row>
    <row r="8" spans="1:24" ht="12.75" customHeight="1" x14ac:dyDescent="0.2">
      <c r="A8" s="347">
        <v>2</v>
      </c>
      <c r="B8" s="362"/>
      <c r="C8" s="344" t="s">
        <v>65</v>
      </c>
      <c r="D8" s="179" t="s">
        <v>61</v>
      </c>
      <c r="E8" s="255"/>
      <c r="F8" s="255"/>
      <c r="G8" s="255"/>
      <c r="H8" s="255"/>
      <c r="I8" s="255"/>
      <c r="J8" s="255"/>
      <c r="K8" s="255"/>
      <c r="L8" s="255"/>
      <c r="M8" s="32"/>
      <c r="N8" s="32"/>
      <c r="O8" s="32"/>
      <c r="P8" s="32"/>
      <c r="Q8" s="369" t="str">
        <f>IF((COUNTBLANK(E8:P8)+COUNTBLANK(E9:P9))/2=COUNTBLANK(E8:P8),"","Beide Zeilen!")</f>
        <v/>
      </c>
      <c r="R8" s="375"/>
      <c r="S8" s="375"/>
      <c r="T8" s="375"/>
      <c r="U8" s="375"/>
      <c r="V8" s="375"/>
      <c r="W8" s="375"/>
      <c r="X8" s="375"/>
    </row>
    <row r="9" spans="1:24" ht="12.75" customHeight="1" x14ac:dyDescent="0.2">
      <c r="A9" s="349"/>
      <c r="B9" s="363"/>
      <c r="C9" s="346"/>
      <c r="D9" s="180" t="s">
        <v>64</v>
      </c>
      <c r="E9" s="256"/>
      <c r="F9" s="256"/>
      <c r="G9" s="256"/>
      <c r="H9" s="256"/>
      <c r="I9" s="256"/>
      <c r="J9" s="256"/>
      <c r="K9" s="256"/>
      <c r="L9" s="256"/>
      <c r="M9" s="40"/>
      <c r="N9" s="40"/>
      <c r="O9" s="40"/>
      <c r="P9" s="40"/>
      <c r="Q9" s="370"/>
      <c r="R9" s="42"/>
      <c r="S9" s="47"/>
    </row>
    <row r="10" spans="1:24" ht="12.75" customHeight="1" x14ac:dyDescent="0.2">
      <c r="A10" s="347">
        <v>3</v>
      </c>
      <c r="B10" s="362"/>
      <c r="C10" s="344"/>
      <c r="D10" s="179" t="s">
        <v>61</v>
      </c>
      <c r="E10" s="255"/>
      <c r="F10" s="255"/>
      <c r="G10" s="255"/>
      <c r="H10" s="255"/>
      <c r="I10" s="255"/>
      <c r="J10" s="255"/>
      <c r="K10" s="255"/>
      <c r="L10" s="255"/>
      <c r="M10" s="32"/>
      <c r="N10" s="32"/>
      <c r="O10" s="32"/>
      <c r="P10" s="32"/>
      <c r="Q10" s="369" t="str">
        <f>IF((COUNTBLANK(E10:P10)+COUNTBLANK(E11:P11))/2=COUNTBLANK(E10:P10),"","Beide Zeilen!")</f>
        <v/>
      </c>
      <c r="R10" s="372"/>
      <c r="S10" s="372"/>
      <c r="T10" s="372"/>
      <c r="U10" s="372"/>
      <c r="V10" s="372"/>
      <c r="W10" s="372"/>
      <c r="X10" s="372"/>
    </row>
    <row r="11" spans="1:24" x14ac:dyDescent="0.2">
      <c r="A11" s="349"/>
      <c r="B11" s="363"/>
      <c r="C11" s="346"/>
      <c r="D11" s="180" t="s">
        <v>64</v>
      </c>
      <c r="E11" s="256"/>
      <c r="F11" s="256"/>
      <c r="G11" s="256"/>
      <c r="H11" s="256"/>
      <c r="I11" s="256"/>
      <c r="J11" s="256"/>
      <c r="K11" s="256"/>
      <c r="L11" s="256"/>
      <c r="M11" s="40"/>
      <c r="N11" s="40"/>
      <c r="O11" s="40"/>
      <c r="P11" s="40"/>
      <c r="Q11" s="370"/>
      <c r="R11" s="372"/>
      <c r="S11" s="372"/>
      <c r="T11" s="372"/>
      <c r="U11" s="372"/>
      <c r="V11" s="372"/>
      <c r="W11" s="372"/>
      <c r="X11" s="372"/>
    </row>
    <row r="12" spans="1:24" x14ac:dyDescent="0.2">
      <c r="A12" s="347">
        <v>4</v>
      </c>
      <c r="B12" s="362"/>
      <c r="C12" s="344"/>
      <c r="D12" s="179" t="s">
        <v>61</v>
      </c>
      <c r="E12" s="255"/>
      <c r="F12" s="255"/>
      <c r="G12" s="255"/>
      <c r="H12" s="255"/>
      <c r="I12" s="255"/>
      <c r="J12" s="255"/>
      <c r="K12" s="255"/>
      <c r="L12" s="255"/>
      <c r="M12" s="32"/>
      <c r="N12" s="32"/>
      <c r="O12" s="32"/>
      <c r="P12" s="32"/>
      <c r="Q12" s="369" t="str">
        <f>IF((COUNTBLANK(E12:P12)+COUNTBLANK(E13:P13))/2=COUNTBLANK(E12:P12),"","Beide Zeilen!")</f>
        <v/>
      </c>
      <c r="R12" s="368"/>
      <c r="S12" s="368"/>
      <c r="T12" s="368"/>
      <c r="U12" s="340"/>
      <c r="V12" s="340"/>
      <c r="W12" s="340"/>
      <c r="X12" s="340"/>
    </row>
    <row r="13" spans="1:24" x14ac:dyDescent="0.2">
      <c r="A13" s="349"/>
      <c r="B13" s="363"/>
      <c r="C13" s="346"/>
      <c r="D13" s="180" t="s">
        <v>64</v>
      </c>
      <c r="E13" s="256"/>
      <c r="F13" s="256"/>
      <c r="G13" s="256"/>
      <c r="H13" s="256"/>
      <c r="I13" s="256"/>
      <c r="J13" s="256"/>
      <c r="K13" s="256"/>
      <c r="L13" s="256"/>
      <c r="M13" s="40"/>
      <c r="N13" s="40"/>
      <c r="O13" s="40"/>
      <c r="P13" s="40"/>
      <c r="Q13" s="370"/>
      <c r="R13" s="368"/>
      <c r="S13" s="368"/>
      <c r="T13" s="368"/>
      <c r="U13" s="340"/>
      <c r="V13" s="340"/>
      <c r="W13" s="340"/>
      <c r="X13" s="340"/>
    </row>
    <row r="14" spans="1:24" x14ac:dyDescent="0.2">
      <c r="A14" s="347">
        <v>5</v>
      </c>
      <c r="B14" s="362"/>
      <c r="C14" s="344"/>
      <c r="D14" s="179" t="s">
        <v>61</v>
      </c>
      <c r="E14" s="255"/>
      <c r="F14" s="255"/>
      <c r="G14" s="255"/>
      <c r="H14" s="255"/>
      <c r="I14" s="255"/>
      <c r="J14" s="255"/>
      <c r="K14" s="255"/>
      <c r="L14" s="255"/>
      <c r="M14" s="32"/>
      <c r="N14" s="32"/>
      <c r="O14" s="32"/>
      <c r="P14" s="32"/>
      <c r="Q14" s="369" t="str">
        <f>IF((COUNTBLANK(E14:P14)+COUNTBLANK(E15:P15))/2=COUNTBLANK(E14:P14),"","Beide Zeilen!")</f>
        <v/>
      </c>
      <c r="R14" s="368"/>
      <c r="S14" s="368"/>
      <c r="T14" s="368"/>
      <c r="U14" s="340"/>
      <c r="V14" s="340"/>
      <c r="W14" s="340"/>
      <c r="X14" s="340"/>
    </row>
    <row r="15" spans="1:24" x14ac:dyDescent="0.2">
      <c r="A15" s="349"/>
      <c r="B15" s="363"/>
      <c r="C15" s="346"/>
      <c r="D15" s="180" t="s">
        <v>64</v>
      </c>
      <c r="E15" s="256"/>
      <c r="F15" s="256"/>
      <c r="G15" s="256"/>
      <c r="H15" s="256"/>
      <c r="I15" s="256"/>
      <c r="J15" s="256"/>
      <c r="K15" s="256"/>
      <c r="L15" s="256"/>
      <c r="M15" s="40"/>
      <c r="N15" s="40"/>
      <c r="O15" s="40"/>
      <c r="P15" s="40"/>
      <c r="Q15" s="370"/>
      <c r="R15" s="368"/>
      <c r="S15" s="368"/>
      <c r="T15" s="368"/>
      <c r="U15" s="340"/>
      <c r="V15" s="340"/>
      <c r="W15" s="340"/>
      <c r="X15" s="340"/>
    </row>
    <row r="16" spans="1:24" x14ac:dyDescent="0.2">
      <c r="A16" s="347">
        <v>6</v>
      </c>
      <c r="B16" s="362"/>
      <c r="C16" s="344"/>
      <c r="D16" s="179" t="s">
        <v>61</v>
      </c>
      <c r="E16" s="255"/>
      <c r="F16" s="255"/>
      <c r="G16" s="255"/>
      <c r="H16" s="255"/>
      <c r="I16" s="255"/>
      <c r="J16" s="255"/>
      <c r="K16" s="255"/>
      <c r="L16" s="255"/>
      <c r="M16" s="32"/>
      <c r="N16" s="32"/>
      <c r="O16" s="32"/>
      <c r="P16" s="32"/>
      <c r="Q16" s="369" t="str">
        <f>IF((COUNTBLANK(E16:P16)+COUNTBLANK(E17:P17))/2=COUNTBLANK(E16:P16),"","Beide Zeilen!")</f>
        <v/>
      </c>
      <c r="R16" s="368"/>
      <c r="S16" s="368"/>
      <c r="T16" s="368"/>
      <c r="U16" s="340"/>
      <c r="V16" s="340"/>
      <c r="W16" s="340"/>
      <c r="X16" s="340"/>
    </row>
    <row r="17" spans="1:24" x14ac:dyDescent="0.2">
      <c r="A17" s="349"/>
      <c r="B17" s="363"/>
      <c r="C17" s="346"/>
      <c r="D17" s="180" t="s">
        <v>64</v>
      </c>
      <c r="E17" s="256"/>
      <c r="F17" s="256"/>
      <c r="G17" s="256"/>
      <c r="H17" s="256"/>
      <c r="I17" s="256"/>
      <c r="J17" s="256"/>
      <c r="K17" s="256"/>
      <c r="L17" s="256"/>
      <c r="M17" s="40"/>
      <c r="N17" s="40"/>
      <c r="O17" s="40"/>
      <c r="P17" s="40"/>
      <c r="Q17" s="370"/>
      <c r="R17" s="368"/>
      <c r="S17" s="368"/>
      <c r="T17" s="368"/>
      <c r="U17" s="340"/>
      <c r="V17" s="340"/>
      <c r="W17" s="340"/>
      <c r="X17" s="340"/>
    </row>
    <row r="18" spans="1:24" x14ac:dyDescent="0.2">
      <c r="A18" s="347">
        <v>7</v>
      </c>
      <c r="B18" s="362"/>
      <c r="C18" s="344"/>
      <c r="D18" s="179" t="s">
        <v>61</v>
      </c>
      <c r="E18" s="255"/>
      <c r="F18" s="255"/>
      <c r="G18" s="255"/>
      <c r="H18" s="255"/>
      <c r="I18" s="255"/>
      <c r="J18" s="255"/>
      <c r="K18" s="255"/>
      <c r="L18" s="255"/>
      <c r="M18" s="32"/>
      <c r="N18" s="32"/>
      <c r="O18" s="32"/>
      <c r="P18" s="32"/>
      <c r="Q18" s="369" t="str">
        <f>IF((COUNTBLANK(E18:P18)+COUNTBLANK(E19:P19))/2=COUNTBLANK(E18:P18),"","Beide Zeilen!")</f>
        <v/>
      </c>
      <c r="R18" s="368"/>
      <c r="S18" s="368"/>
      <c r="T18" s="368"/>
      <c r="U18" s="340"/>
      <c r="V18" s="340"/>
      <c r="W18" s="340"/>
      <c r="X18" s="340"/>
    </row>
    <row r="19" spans="1:24" x14ac:dyDescent="0.2">
      <c r="A19" s="349"/>
      <c r="B19" s="363"/>
      <c r="C19" s="346"/>
      <c r="D19" s="180" t="s">
        <v>64</v>
      </c>
      <c r="E19" s="256"/>
      <c r="F19" s="256"/>
      <c r="G19" s="256"/>
      <c r="H19" s="256"/>
      <c r="I19" s="256"/>
      <c r="J19" s="256"/>
      <c r="K19" s="256"/>
      <c r="L19" s="256"/>
      <c r="M19" s="40"/>
      <c r="N19" s="40"/>
      <c r="O19" s="40"/>
      <c r="P19" s="40"/>
      <c r="Q19" s="370"/>
      <c r="R19" s="368"/>
      <c r="S19" s="368"/>
      <c r="T19" s="368"/>
      <c r="U19" s="340"/>
      <c r="V19" s="340"/>
      <c r="W19" s="340"/>
      <c r="X19" s="340"/>
    </row>
    <row r="20" spans="1:24" x14ac:dyDescent="0.2">
      <c r="A20" s="347">
        <v>8</v>
      </c>
      <c r="B20" s="362"/>
      <c r="C20" s="344"/>
      <c r="D20" s="179" t="s">
        <v>61</v>
      </c>
      <c r="E20" s="255"/>
      <c r="F20" s="255"/>
      <c r="G20" s="255"/>
      <c r="H20" s="255"/>
      <c r="I20" s="255"/>
      <c r="J20" s="255"/>
      <c r="K20" s="255"/>
      <c r="L20" s="255"/>
      <c r="M20" s="32"/>
      <c r="N20" s="32"/>
      <c r="O20" s="32"/>
      <c r="P20" s="32"/>
      <c r="Q20" s="369" t="str">
        <f>IF((COUNTBLANK(E20:P20)+COUNTBLANK(E21:P21))/2=COUNTBLANK(E20:P20),"","Beide Zeilen!")</f>
        <v/>
      </c>
      <c r="R20" s="368"/>
      <c r="S20" s="368"/>
      <c r="T20" s="368"/>
      <c r="U20" s="340"/>
      <c r="V20" s="340"/>
      <c r="W20" s="340"/>
      <c r="X20" s="340"/>
    </row>
    <row r="21" spans="1:24" x14ac:dyDescent="0.2">
      <c r="A21" s="349"/>
      <c r="B21" s="363"/>
      <c r="C21" s="346"/>
      <c r="D21" s="180" t="s">
        <v>64</v>
      </c>
      <c r="E21" s="256"/>
      <c r="F21" s="256"/>
      <c r="G21" s="256"/>
      <c r="H21" s="256"/>
      <c r="I21" s="256"/>
      <c r="J21" s="256"/>
      <c r="K21" s="256"/>
      <c r="L21" s="256"/>
      <c r="M21" s="40"/>
      <c r="N21" s="40"/>
      <c r="O21" s="40"/>
      <c r="P21" s="40"/>
      <c r="Q21" s="370"/>
      <c r="R21" s="368"/>
      <c r="S21" s="368"/>
      <c r="T21" s="368"/>
      <c r="U21" s="340"/>
      <c r="V21" s="340"/>
      <c r="W21" s="340"/>
      <c r="X21" s="340"/>
    </row>
    <row r="22" spans="1:24" x14ac:dyDescent="0.2">
      <c r="A22" s="347">
        <v>9</v>
      </c>
      <c r="B22" s="362"/>
      <c r="C22" s="344"/>
      <c r="D22" s="179" t="s">
        <v>61</v>
      </c>
      <c r="E22" s="255"/>
      <c r="F22" s="255"/>
      <c r="G22" s="255"/>
      <c r="H22" s="255"/>
      <c r="I22" s="255"/>
      <c r="J22" s="255"/>
      <c r="K22" s="255"/>
      <c r="L22" s="255"/>
      <c r="M22" s="32"/>
      <c r="N22" s="32"/>
      <c r="O22" s="32"/>
      <c r="P22" s="32"/>
      <c r="Q22" s="369" t="str">
        <f>IF((COUNTBLANK(E22:P22)+COUNTBLANK(E23:P23))/2=COUNTBLANK(E22:P22),"","Beide Zeilen!")</f>
        <v/>
      </c>
      <c r="R22" s="368"/>
      <c r="S22" s="368"/>
      <c r="T22" s="368"/>
      <c r="U22" s="340"/>
      <c r="V22" s="340"/>
      <c r="W22" s="340"/>
      <c r="X22" s="340"/>
    </row>
    <row r="23" spans="1:24" x14ac:dyDescent="0.2">
      <c r="A23" s="349"/>
      <c r="B23" s="363"/>
      <c r="C23" s="346"/>
      <c r="D23" s="180" t="s">
        <v>64</v>
      </c>
      <c r="E23" s="256"/>
      <c r="F23" s="256"/>
      <c r="G23" s="256"/>
      <c r="H23" s="256"/>
      <c r="I23" s="256"/>
      <c r="J23" s="256"/>
      <c r="K23" s="256"/>
      <c r="L23" s="256"/>
      <c r="M23" s="40"/>
      <c r="N23" s="40"/>
      <c r="O23" s="40"/>
      <c r="P23" s="40"/>
      <c r="Q23" s="370"/>
      <c r="R23" s="368"/>
      <c r="S23" s="368"/>
      <c r="T23" s="368"/>
      <c r="U23" s="340"/>
      <c r="V23" s="340"/>
      <c r="W23" s="340"/>
      <c r="X23" s="340"/>
    </row>
    <row r="24" spans="1:24" x14ac:dyDescent="0.2">
      <c r="A24" s="347">
        <v>10</v>
      </c>
      <c r="B24" s="362"/>
      <c r="C24" s="344"/>
      <c r="D24" s="179" t="s">
        <v>61</v>
      </c>
      <c r="E24" s="255"/>
      <c r="F24" s="255"/>
      <c r="G24" s="255"/>
      <c r="H24" s="255"/>
      <c r="I24" s="255"/>
      <c r="J24" s="255"/>
      <c r="K24" s="255"/>
      <c r="L24" s="255"/>
      <c r="M24" s="32"/>
      <c r="N24" s="32"/>
      <c r="O24" s="32"/>
      <c r="P24" s="32"/>
      <c r="Q24" s="369" t="str">
        <f>IF((COUNTBLANK(E24:P24)+COUNTBLANK(E25:P25))/2=COUNTBLANK(E24:P24),"","Beide Zeilen!")</f>
        <v/>
      </c>
    </row>
    <row r="25" spans="1:24" x14ac:dyDescent="0.2">
      <c r="A25" s="349"/>
      <c r="B25" s="363"/>
      <c r="C25" s="346"/>
      <c r="D25" s="180" t="s">
        <v>64</v>
      </c>
      <c r="E25" s="256"/>
      <c r="F25" s="256"/>
      <c r="G25" s="256"/>
      <c r="H25" s="256"/>
      <c r="I25" s="256"/>
      <c r="J25" s="256"/>
      <c r="K25" s="256"/>
      <c r="L25" s="256"/>
      <c r="M25" s="40"/>
      <c r="N25" s="40"/>
      <c r="O25" s="40"/>
      <c r="P25" s="40"/>
      <c r="Q25" s="370"/>
    </row>
    <row r="26" spans="1:24" x14ac:dyDescent="0.2">
      <c r="A26" s="347">
        <v>11</v>
      </c>
      <c r="B26" s="362"/>
      <c r="C26" s="344"/>
      <c r="D26" s="179" t="s">
        <v>61</v>
      </c>
      <c r="E26" s="255"/>
      <c r="F26" s="255"/>
      <c r="G26" s="255"/>
      <c r="H26" s="255"/>
      <c r="I26" s="255"/>
      <c r="J26" s="255"/>
      <c r="K26" s="255"/>
      <c r="L26" s="255"/>
      <c r="M26" s="32"/>
      <c r="N26" s="32"/>
      <c r="O26" s="32"/>
      <c r="P26" s="32"/>
      <c r="Q26" s="369" t="str">
        <f>IF((COUNTBLANK(E26:P26)+COUNTBLANK(E27:P27))/2=COUNTBLANK(E26:P26),"","Beide Zeilen!")</f>
        <v/>
      </c>
    </row>
    <row r="27" spans="1:24" x14ac:dyDescent="0.2">
      <c r="A27" s="349"/>
      <c r="B27" s="363"/>
      <c r="C27" s="346"/>
      <c r="D27" s="180" t="s">
        <v>64</v>
      </c>
      <c r="E27" s="256"/>
      <c r="F27" s="256"/>
      <c r="G27" s="256"/>
      <c r="H27" s="256"/>
      <c r="I27" s="256"/>
      <c r="J27" s="256"/>
      <c r="K27" s="256"/>
      <c r="L27" s="256"/>
      <c r="M27" s="40"/>
      <c r="N27" s="40"/>
      <c r="O27" s="40"/>
      <c r="P27" s="40"/>
      <c r="Q27" s="370"/>
    </row>
    <row r="28" spans="1:24" x14ac:dyDescent="0.2">
      <c r="A28" s="347">
        <v>12</v>
      </c>
      <c r="B28" s="362"/>
      <c r="C28" s="344"/>
      <c r="D28" s="179" t="s">
        <v>61</v>
      </c>
      <c r="E28" s="255"/>
      <c r="F28" s="255"/>
      <c r="G28" s="255"/>
      <c r="H28" s="255"/>
      <c r="I28" s="255"/>
      <c r="J28" s="255"/>
      <c r="K28" s="255"/>
      <c r="L28" s="255"/>
      <c r="M28" s="32"/>
      <c r="N28" s="32"/>
      <c r="O28" s="32"/>
      <c r="P28" s="32"/>
      <c r="Q28" s="369" t="str">
        <f>IF((COUNTBLANK(E28:P28)+COUNTBLANK(E29:P29))/2=COUNTBLANK(E28:P28),"","Beide Zeilen!")</f>
        <v/>
      </c>
    </row>
    <row r="29" spans="1:24" x14ac:dyDescent="0.2">
      <c r="A29" s="349"/>
      <c r="B29" s="363"/>
      <c r="C29" s="346"/>
      <c r="D29" s="180" t="s">
        <v>64</v>
      </c>
      <c r="E29" s="256"/>
      <c r="F29" s="256"/>
      <c r="G29" s="256"/>
      <c r="H29" s="256"/>
      <c r="I29" s="256"/>
      <c r="J29" s="256"/>
      <c r="K29" s="256"/>
      <c r="L29" s="256"/>
      <c r="M29" s="40"/>
      <c r="N29" s="40"/>
      <c r="O29" s="40"/>
      <c r="P29" s="40"/>
      <c r="Q29" s="370"/>
    </row>
    <row r="30" spans="1:24" x14ac:dyDescent="0.2">
      <c r="A30" s="347">
        <v>13</v>
      </c>
      <c r="B30" s="362"/>
      <c r="C30" s="344"/>
      <c r="D30" s="179" t="s">
        <v>61</v>
      </c>
      <c r="E30" s="255"/>
      <c r="F30" s="255"/>
      <c r="G30" s="255"/>
      <c r="H30" s="255"/>
      <c r="I30" s="255"/>
      <c r="J30" s="255"/>
      <c r="K30" s="255"/>
      <c r="L30" s="255"/>
      <c r="M30" s="32"/>
      <c r="N30" s="32"/>
      <c r="O30" s="32"/>
      <c r="P30" s="32"/>
      <c r="Q30" s="369" t="str">
        <f>IF((COUNTBLANK(E30:P30)+COUNTBLANK(E31:P31))/2=COUNTBLANK(E30:P30),"","Beide Zeilen!")</f>
        <v/>
      </c>
    </row>
    <row r="31" spans="1:24" x14ac:dyDescent="0.2">
      <c r="A31" s="349"/>
      <c r="B31" s="363"/>
      <c r="C31" s="346"/>
      <c r="D31" s="180" t="s">
        <v>64</v>
      </c>
      <c r="E31" s="256"/>
      <c r="F31" s="256"/>
      <c r="G31" s="256"/>
      <c r="H31" s="256"/>
      <c r="I31" s="256"/>
      <c r="J31" s="256"/>
      <c r="K31" s="256"/>
      <c r="L31" s="256"/>
      <c r="M31" s="40"/>
      <c r="N31" s="40"/>
      <c r="O31" s="40"/>
      <c r="P31" s="40"/>
      <c r="Q31" s="370"/>
    </row>
    <row r="32" spans="1:24" x14ac:dyDescent="0.2">
      <c r="A32" s="347">
        <v>14</v>
      </c>
      <c r="B32" s="362"/>
      <c r="C32" s="344"/>
      <c r="D32" s="179" t="s">
        <v>61</v>
      </c>
      <c r="E32" s="255"/>
      <c r="F32" s="255"/>
      <c r="G32" s="255"/>
      <c r="H32" s="255"/>
      <c r="I32" s="255"/>
      <c r="J32" s="255"/>
      <c r="K32" s="255"/>
      <c r="L32" s="255"/>
      <c r="M32" s="32"/>
      <c r="N32" s="32"/>
      <c r="O32" s="32"/>
      <c r="P32" s="32"/>
      <c r="Q32" s="369" t="str">
        <f>IF((COUNTBLANK(E32:P32)+COUNTBLANK(E33:P33))/2=COUNTBLANK(E32:P32),"","Beide Zeilen!")</f>
        <v/>
      </c>
    </row>
    <row r="33" spans="1:17" x14ac:dyDescent="0.2">
      <c r="A33" s="349"/>
      <c r="B33" s="363"/>
      <c r="C33" s="346"/>
      <c r="D33" s="180" t="s">
        <v>64</v>
      </c>
      <c r="E33" s="256"/>
      <c r="F33" s="256"/>
      <c r="G33" s="256"/>
      <c r="H33" s="256"/>
      <c r="I33" s="256"/>
      <c r="J33" s="256"/>
      <c r="K33" s="256"/>
      <c r="L33" s="256"/>
      <c r="M33" s="40"/>
      <c r="N33" s="40"/>
      <c r="O33" s="40"/>
      <c r="P33" s="40"/>
      <c r="Q33" s="370"/>
    </row>
    <row r="34" spans="1:17" x14ac:dyDescent="0.2">
      <c r="A34" s="347">
        <v>15</v>
      </c>
      <c r="B34" s="362"/>
      <c r="C34" s="344"/>
      <c r="D34" s="179" t="s">
        <v>61</v>
      </c>
      <c r="E34" s="255"/>
      <c r="F34" s="255"/>
      <c r="G34" s="255"/>
      <c r="H34" s="255"/>
      <c r="I34" s="255"/>
      <c r="J34" s="255"/>
      <c r="K34" s="255"/>
      <c r="L34" s="255"/>
      <c r="M34" s="32"/>
      <c r="N34" s="32"/>
      <c r="O34" s="32"/>
      <c r="P34" s="32"/>
      <c r="Q34" s="369" t="str">
        <f>IF((COUNTBLANK(E34:P34)+COUNTBLANK(E35:P35))/2=COUNTBLANK(E34:P34),"","Beide Zeilen!")</f>
        <v/>
      </c>
    </row>
    <row r="35" spans="1:17" x14ac:dyDescent="0.2">
      <c r="A35" s="349"/>
      <c r="B35" s="363"/>
      <c r="C35" s="346"/>
      <c r="D35" s="180" t="s">
        <v>64</v>
      </c>
      <c r="E35" s="256"/>
      <c r="F35" s="256"/>
      <c r="G35" s="256"/>
      <c r="H35" s="256"/>
      <c r="I35" s="256"/>
      <c r="J35" s="256"/>
      <c r="K35" s="256"/>
      <c r="L35" s="256"/>
      <c r="M35" s="40"/>
      <c r="N35" s="40"/>
      <c r="O35" s="40"/>
      <c r="P35" s="40"/>
      <c r="Q35" s="370"/>
    </row>
    <row r="36" spans="1:17" x14ac:dyDescent="0.2">
      <c r="A36" s="347">
        <v>16</v>
      </c>
      <c r="B36" s="362"/>
      <c r="C36" s="344"/>
      <c r="D36" s="179" t="s">
        <v>61</v>
      </c>
      <c r="E36" s="255"/>
      <c r="F36" s="255"/>
      <c r="G36" s="255"/>
      <c r="H36" s="255"/>
      <c r="I36" s="255"/>
      <c r="J36" s="255"/>
      <c r="K36" s="255"/>
      <c r="L36" s="255"/>
      <c r="M36" s="32"/>
      <c r="N36" s="32"/>
      <c r="O36" s="32"/>
      <c r="P36" s="32"/>
      <c r="Q36" s="369" t="str">
        <f>IF((COUNTBLANK(E36:P36)+COUNTBLANK(E37:P37))/2=COUNTBLANK(E36:P36),"","Beide Zeilen!")</f>
        <v/>
      </c>
    </row>
    <row r="37" spans="1:17" x14ac:dyDescent="0.2">
      <c r="A37" s="349"/>
      <c r="B37" s="363"/>
      <c r="C37" s="346"/>
      <c r="D37" s="180" t="s">
        <v>64</v>
      </c>
      <c r="E37" s="256"/>
      <c r="F37" s="256"/>
      <c r="G37" s="256"/>
      <c r="H37" s="256"/>
      <c r="I37" s="256"/>
      <c r="J37" s="256"/>
      <c r="K37" s="256"/>
      <c r="L37" s="256"/>
      <c r="M37" s="40"/>
      <c r="N37" s="40"/>
      <c r="O37" s="40"/>
      <c r="P37" s="40"/>
      <c r="Q37" s="370"/>
    </row>
    <row r="38" spans="1:17" x14ac:dyDescent="0.2">
      <c r="A38" s="347">
        <v>17</v>
      </c>
      <c r="B38" s="362"/>
      <c r="C38" s="344"/>
      <c r="D38" s="179" t="s">
        <v>61</v>
      </c>
      <c r="E38" s="255"/>
      <c r="F38" s="255"/>
      <c r="G38" s="255"/>
      <c r="H38" s="255"/>
      <c r="I38" s="255"/>
      <c r="J38" s="255"/>
      <c r="K38" s="255"/>
      <c r="L38" s="255"/>
      <c r="M38" s="32"/>
      <c r="N38" s="32"/>
      <c r="O38" s="32"/>
      <c r="P38" s="32"/>
      <c r="Q38" s="369" t="str">
        <f>IF((COUNTBLANK(E38:P38)+COUNTBLANK(E39:P39))/2=COUNTBLANK(E38:P38),"","Beide Zeilen!")</f>
        <v/>
      </c>
    </row>
    <row r="39" spans="1:17" x14ac:dyDescent="0.2">
      <c r="A39" s="349"/>
      <c r="B39" s="363"/>
      <c r="C39" s="346"/>
      <c r="D39" s="180" t="s">
        <v>64</v>
      </c>
      <c r="E39" s="256"/>
      <c r="F39" s="256"/>
      <c r="G39" s="256"/>
      <c r="H39" s="256"/>
      <c r="I39" s="256"/>
      <c r="J39" s="256"/>
      <c r="K39" s="256"/>
      <c r="L39" s="256"/>
      <c r="M39" s="40"/>
      <c r="N39" s="40"/>
      <c r="O39" s="40"/>
      <c r="P39" s="40"/>
      <c r="Q39" s="370"/>
    </row>
    <row r="40" spans="1:17" x14ac:dyDescent="0.2">
      <c r="A40" s="347">
        <v>18</v>
      </c>
      <c r="B40" s="362"/>
      <c r="C40" s="344"/>
      <c r="D40" s="179" t="s">
        <v>61</v>
      </c>
      <c r="E40" s="255"/>
      <c r="F40" s="255"/>
      <c r="G40" s="255"/>
      <c r="H40" s="255"/>
      <c r="I40" s="255"/>
      <c r="J40" s="255"/>
      <c r="K40" s="255"/>
      <c r="L40" s="255"/>
      <c r="M40" s="32"/>
      <c r="N40" s="32"/>
      <c r="O40" s="32"/>
      <c r="P40" s="32"/>
      <c r="Q40" s="369" t="str">
        <f>IF((COUNTBLANK(E40:P40)+COUNTBLANK(E41:P41))/2=COUNTBLANK(E40:P40),"","Beide Zeilen!")</f>
        <v/>
      </c>
    </row>
    <row r="41" spans="1:17" x14ac:dyDescent="0.2">
      <c r="A41" s="349"/>
      <c r="B41" s="363"/>
      <c r="C41" s="346"/>
      <c r="D41" s="180" t="s">
        <v>64</v>
      </c>
      <c r="E41" s="256"/>
      <c r="F41" s="256"/>
      <c r="G41" s="256"/>
      <c r="H41" s="256"/>
      <c r="I41" s="256"/>
      <c r="J41" s="256"/>
      <c r="K41" s="256"/>
      <c r="L41" s="256"/>
      <c r="M41" s="40"/>
      <c r="N41" s="40"/>
      <c r="O41" s="40"/>
      <c r="P41" s="40"/>
      <c r="Q41" s="370"/>
    </row>
    <row r="42" spans="1:17" x14ac:dyDescent="0.2">
      <c r="A42" s="347">
        <v>19</v>
      </c>
      <c r="B42" s="362"/>
      <c r="C42" s="344"/>
      <c r="D42" s="179" t="s">
        <v>61</v>
      </c>
      <c r="E42" s="255"/>
      <c r="F42" s="255"/>
      <c r="G42" s="255"/>
      <c r="H42" s="255"/>
      <c r="I42" s="255"/>
      <c r="J42" s="255"/>
      <c r="K42" s="255"/>
      <c r="L42" s="255"/>
      <c r="M42" s="32"/>
      <c r="N42" s="32"/>
      <c r="O42" s="32"/>
      <c r="P42" s="32"/>
      <c r="Q42" s="369" t="str">
        <f>IF((COUNTBLANK(E42:P42)+COUNTBLANK(E43:P43))/2=COUNTBLANK(E42:P42),"","Beide Zeilen!")</f>
        <v/>
      </c>
    </row>
    <row r="43" spans="1:17" x14ac:dyDescent="0.2">
      <c r="A43" s="349"/>
      <c r="B43" s="363"/>
      <c r="C43" s="346"/>
      <c r="D43" s="180" t="s">
        <v>64</v>
      </c>
      <c r="E43" s="256"/>
      <c r="F43" s="256"/>
      <c r="G43" s="256"/>
      <c r="H43" s="256"/>
      <c r="I43" s="256"/>
      <c r="J43" s="256"/>
      <c r="K43" s="256"/>
      <c r="L43" s="256"/>
      <c r="M43" s="40"/>
      <c r="N43" s="40"/>
      <c r="O43" s="40"/>
      <c r="P43" s="40"/>
      <c r="Q43" s="370"/>
    </row>
    <row r="44" spans="1:17" x14ac:dyDescent="0.2">
      <c r="A44" s="347">
        <v>20</v>
      </c>
      <c r="B44" s="362"/>
      <c r="C44" s="344"/>
      <c r="D44" s="179" t="s">
        <v>61</v>
      </c>
      <c r="E44" s="255"/>
      <c r="F44" s="255"/>
      <c r="G44" s="255"/>
      <c r="H44" s="255"/>
      <c r="I44" s="255"/>
      <c r="J44" s="255"/>
      <c r="K44" s="255"/>
      <c r="L44" s="255"/>
      <c r="M44" s="32"/>
      <c r="N44" s="32"/>
      <c r="O44" s="32"/>
      <c r="P44" s="32"/>
      <c r="Q44" s="369" t="str">
        <f>IF((COUNTBLANK(E44:P44)+COUNTBLANK(E45:P45))/2=COUNTBLANK(E44:P44),"","Beide Zeilen!")</f>
        <v/>
      </c>
    </row>
    <row r="45" spans="1:17" x14ac:dyDescent="0.2">
      <c r="A45" s="349"/>
      <c r="B45" s="363"/>
      <c r="C45" s="346"/>
      <c r="D45" s="180" t="s">
        <v>64</v>
      </c>
      <c r="E45" s="256"/>
      <c r="F45" s="256"/>
      <c r="G45" s="256"/>
      <c r="H45" s="256"/>
      <c r="I45" s="256"/>
      <c r="J45" s="256"/>
      <c r="K45" s="256"/>
      <c r="L45" s="256"/>
      <c r="M45" s="40"/>
      <c r="N45" s="40"/>
      <c r="O45" s="40"/>
      <c r="P45" s="40"/>
      <c r="Q45" s="370"/>
    </row>
    <row r="46" spans="1:17" x14ac:dyDescent="0.2">
      <c r="A46" s="347">
        <v>21</v>
      </c>
      <c r="B46" s="362"/>
      <c r="C46" s="344"/>
      <c r="D46" s="179" t="s">
        <v>61</v>
      </c>
      <c r="E46" s="255"/>
      <c r="F46" s="255"/>
      <c r="G46" s="255"/>
      <c r="H46" s="255"/>
      <c r="I46" s="255"/>
      <c r="J46" s="255"/>
      <c r="K46" s="255"/>
      <c r="L46" s="255"/>
      <c r="M46" s="32"/>
      <c r="N46" s="32"/>
      <c r="O46" s="32"/>
      <c r="P46" s="32"/>
      <c r="Q46" s="369" t="str">
        <f>IF((COUNTBLANK(E46:P46)+COUNTBLANK(E47:P47))/2=COUNTBLANK(E46:P46),"","Beide Zeilen!")</f>
        <v/>
      </c>
    </row>
    <row r="47" spans="1:17" x14ac:dyDescent="0.2">
      <c r="A47" s="349"/>
      <c r="B47" s="363"/>
      <c r="C47" s="346"/>
      <c r="D47" s="180" t="s">
        <v>64</v>
      </c>
      <c r="E47" s="256"/>
      <c r="F47" s="256"/>
      <c r="G47" s="256"/>
      <c r="H47" s="256"/>
      <c r="I47" s="256"/>
      <c r="J47" s="256"/>
      <c r="K47" s="256"/>
      <c r="L47" s="256"/>
      <c r="M47" s="40"/>
      <c r="N47" s="40"/>
      <c r="O47" s="40"/>
      <c r="P47" s="40"/>
      <c r="Q47" s="370"/>
    </row>
    <row r="48" spans="1:17" x14ac:dyDescent="0.2">
      <c r="A48" s="347">
        <v>22</v>
      </c>
      <c r="B48" s="362"/>
      <c r="C48" s="344"/>
      <c r="D48" s="179" t="s">
        <v>61</v>
      </c>
      <c r="E48" s="255"/>
      <c r="F48" s="255"/>
      <c r="G48" s="255"/>
      <c r="H48" s="255"/>
      <c r="I48" s="255"/>
      <c r="J48" s="255"/>
      <c r="K48" s="255"/>
      <c r="L48" s="255"/>
      <c r="M48" s="32"/>
      <c r="N48" s="32"/>
      <c r="O48" s="32"/>
      <c r="P48" s="32"/>
      <c r="Q48" s="369" t="str">
        <f>IF((COUNTBLANK(E48:P48)+COUNTBLANK(E49:P49))/2=COUNTBLANK(E48:P48),"","Beide Zeilen!")</f>
        <v/>
      </c>
    </row>
    <row r="49" spans="1:17" x14ac:dyDescent="0.2">
      <c r="A49" s="349"/>
      <c r="B49" s="363"/>
      <c r="C49" s="346"/>
      <c r="D49" s="180" t="s">
        <v>64</v>
      </c>
      <c r="E49" s="256"/>
      <c r="F49" s="256"/>
      <c r="G49" s="256"/>
      <c r="H49" s="256"/>
      <c r="I49" s="256"/>
      <c r="J49" s="256"/>
      <c r="K49" s="256"/>
      <c r="L49" s="256"/>
      <c r="M49" s="40"/>
      <c r="N49" s="40"/>
      <c r="O49" s="40"/>
      <c r="P49" s="40"/>
      <c r="Q49" s="370"/>
    </row>
    <row r="50" spans="1:17" x14ac:dyDescent="0.2">
      <c r="A50" s="347">
        <v>23</v>
      </c>
      <c r="B50" s="362"/>
      <c r="C50" s="344"/>
      <c r="D50" s="179" t="s">
        <v>61</v>
      </c>
      <c r="E50" s="255"/>
      <c r="F50" s="255"/>
      <c r="G50" s="255"/>
      <c r="H50" s="255"/>
      <c r="I50" s="255"/>
      <c r="J50" s="255"/>
      <c r="K50" s="255"/>
      <c r="L50" s="255"/>
      <c r="M50" s="32"/>
      <c r="N50" s="32"/>
      <c r="O50" s="32"/>
      <c r="P50" s="32"/>
      <c r="Q50" s="369" t="str">
        <f>IF((COUNTBLANK(E50:P50)+COUNTBLANK(E51:P51))/2=COUNTBLANK(E50:P50),"","Beide Zeilen!")</f>
        <v/>
      </c>
    </row>
    <row r="51" spans="1:17" x14ac:dyDescent="0.2">
      <c r="A51" s="349"/>
      <c r="B51" s="363"/>
      <c r="C51" s="346"/>
      <c r="D51" s="180" t="s">
        <v>64</v>
      </c>
      <c r="E51" s="256"/>
      <c r="F51" s="256"/>
      <c r="G51" s="256"/>
      <c r="H51" s="256"/>
      <c r="I51" s="256"/>
      <c r="J51" s="256"/>
      <c r="K51" s="256"/>
      <c r="L51" s="256"/>
      <c r="M51" s="40"/>
      <c r="N51" s="40"/>
      <c r="O51" s="40"/>
      <c r="P51" s="40"/>
      <c r="Q51" s="370"/>
    </row>
    <row r="52" spans="1:17" x14ac:dyDescent="0.2">
      <c r="A52" s="347">
        <v>24</v>
      </c>
      <c r="B52" s="362"/>
      <c r="C52" s="344"/>
      <c r="D52" s="179" t="s">
        <v>61</v>
      </c>
      <c r="E52" s="255"/>
      <c r="F52" s="255"/>
      <c r="G52" s="255"/>
      <c r="H52" s="255"/>
      <c r="I52" s="255"/>
      <c r="J52" s="255"/>
      <c r="K52" s="255"/>
      <c r="L52" s="255"/>
      <c r="M52" s="32"/>
      <c r="N52" s="32"/>
      <c r="O52" s="32"/>
      <c r="P52" s="32"/>
      <c r="Q52" s="369" t="str">
        <f>IF((COUNTBLANK(E52:P52)+COUNTBLANK(E53:P53))/2=COUNTBLANK(E52:P52),"","Beide Zeilen!")</f>
        <v/>
      </c>
    </row>
    <row r="53" spans="1:17" x14ac:dyDescent="0.2">
      <c r="A53" s="349"/>
      <c r="B53" s="363"/>
      <c r="C53" s="346"/>
      <c r="D53" s="180" t="s">
        <v>64</v>
      </c>
      <c r="E53" s="256"/>
      <c r="F53" s="256"/>
      <c r="G53" s="256"/>
      <c r="H53" s="256"/>
      <c r="I53" s="256"/>
      <c r="J53" s="256"/>
      <c r="K53" s="256"/>
      <c r="L53" s="256"/>
      <c r="M53" s="40"/>
      <c r="N53" s="40"/>
      <c r="O53" s="40"/>
      <c r="P53" s="40"/>
      <c r="Q53" s="370"/>
    </row>
    <row r="54" spans="1:17" x14ac:dyDescent="0.2">
      <c r="A54" s="347">
        <v>25</v>
      </c>
      <c r="B54" s="362"/>
      <c r="C54" s="344"/>
      <c r="D54" s="179" t="s">
        <v>61</v>
      </c>
      <c r="E54" s="255"/>
      <c r="F54" s="255"/>
      <c r="G54" s="255"/>
      <c r="H54" s="255"/>
      <c r="I54" s="255"/>
      <c r="J54" s="255"/>
      <c r="K54" s="255"/>
      <c r="L54" s="255"/>
      <c r="M54" s="32"/>
      <c r="N54" s="32"/>
      <c r="O54" s="32"/>
      <c r="P54" s="32"/>
      <c r="Q54" s="369" t="str">
        <f>IF((COUNTBLANK(E54:P54)+COUNTBLANK(E55:P55))/2=COUNTBLANK(E54:P54),"","Beide Zeilen!")</f>
        <v/>
      </c>
    </row>
    <row r="55" spans="1:17" x14ac:dyDescent="0.2">
      <c r="A55" s="349"/>
      <c r="B55" s="363"/>
      <c r="C55" s="346"/>
      <c r="D55" s="180" t="s">
        <v>64</v>
      </c>
      <c r="E55" s="256"/>
      <c r="F55" s="256"/>
      <c r="G55" s="256"/>
      <c r="H55" s="256"/>
      <c r="I55" s="256"/>
      <c r="J55" s="256"/>
      <c r="K55" s="256"/>
      <c r="L55" s="256"/>
      <c r="M55" s="40"/>
      <c r="N55" s="40"/>
      <c r="O55" s="40"/>
      <c r="P55" s="40"/>
      <c r="Q55" s="370"/>
    </row>
    <row r="56" spans="1:17" x14ac:dyDescent="0.2">
      <c r="A56" s="347">
        <v>26</v>
      </c>
      <c r="B56" s="362"/>
      <c r="C56" s="344"/>
      <c r="D56" s="179" t="s">
        <v>61</v>
      </c>
      <c r="E56" s="255"/>
      <c r="F56" s="255"/>
      <c r="G56" s="255"/>
      <c r="H56" s="255"/>
      <c r="I56" s="255"/>
      <c r="J56" s="255"/>
      <c r="K56" s="255"/>
      <c r="L56" s="255"/>
      <c r="M56" s="32"/>
      <c r="N56" s="32"/>
      <c r="O56" s="32"/>
      <c r="P56" s="32"/>
      <c r="Q56" s="369" t="str">
        <f>IF((COUNTBLANK(E56:P56)+COUNTBLANK(E57:P57))/2=COUNTBLANK(E56:P56),"","Beide Zeilen!")</f>
        <v/>
      </c>
    </row>
    <row r="57" spans="1:17" x14ac:dyDescent="0.2">
      <c r="A57" s="349"/>
      <c r="B57" s="363"/>
      <c r="C57" s="346"/>
      <c r="D57" s="180" t="s">
        <v>64</v>
      </c>
      <c r="E57" s="256"/>
      <c r="F57" s="256"/>
      <c r="G57" s="256"/>
      <c r="H57" s="256"/>
      <c r="I57" s="256"/>
      <c r="J57" s="256"/>
      <c r="K57" s="256"/>
      <c r="L57" s="256"/>
      <c r="M57" s="40"/>
      <c r="N57" s="40"/>
      <c r="O57" s="40"/>
      <c r="P57" s="40"/>
      <c r="Q57" s="370"/>
    </row>
    <row r="58" spans="1:17" x14ac:dyDescent="0.2">
      <c r="A58" s="347">
        <v>27</v>
      </c>
      <c r="B58" s="362"/>
      <c r="C58" s="344"/>
      <c r="D58" s="179" t="s">
        <v>61</v>
      </c>
      <c r="E58" s="255"/>
      <c r="F58" s="255"/>
      <c r="G58" s="255"/>
      <c r="H58" s="255"/>
      <c r="I58" s="255"/>
      <c r="J58" s="255"/>
      <c r="K58" s="255"/>
      <c r="L58" s="255"/>
      <c r="M58" s="32"/>
      <c r="N58" s="32"/>
      <c r="O58" s="32"/>
      <c r="P58" s="32"/>
      <c r="Q58" s="369" t="str">
        <f>IF((COUNTBLANK(E58:P58)+COUNTBLANK(E59:P59))/2=COUNTBLANK(E58:P58),"","Beide Zeilen!")</f>
        <v/>
      </c>
    </row>
    <row r="59" spans="1:17" x14ac:dyDescent="0.2">
      <c r="A59" s="349"/>
      <c r="B59" s="363"/>
      <c r="C59" s="346"/>
      <c r="D59" s="180" t="s">
        <v>64</v>
      </c>
      <c r="E59" s="256"/>
      <c r="F59" s="256"/>
      <c r="G59" s="256"/>
      <c r="H59" s="256"/>
      <c r="I59" s="256"/>
      <c r="J59" s="256"/>
      <c r="K59" s="256"/>
      <c r="L59" s="256"/>
      <c r="M59" s="40"/>
      <c r="N59" s="40"/>
      <c r="O59" s="40"/>
      <c r="P59" s="40"/>
      <c r="Q59" s="370"/>
    </row>
    <row r="60" spans="1:17" x14ac:dyDescent="0.2">
      <c r="A60" s="347">
        <v>28</v>
      </c>
      <c r="B60" s="362"/>
      <c r="C60" s="344"/>
      <c r="D60" s="179" t="s">
        <v>61</v>
      </c>
      <c r="E60" s="255"/>
      <c r="F60" s="255"/>
      <c r="G60" s="255"/>
      <c r="H60" s="255"/>
      <c r="I60" s="255"/>
      <c r="J60" s="255"/>
      <c r="K60" s="255"/>
      <c r="L60" s="255"/>
      <c r="M60" s="32"/>
      <c r="N60" s="32"/>
      <c r="O60" s="32"/>
      <c r="P60" s="32"/>
      <c r="Q60" s="369" t="str">
        <f>IF((COUNTBLANK(E60:P60)+COUNTBLANK(E61:P61))/2=COUNTBLANK(E60:P60),"","Beide Zeilen!")</f>
        <v/>
      </c>
    </row>
    <row r="61" spans="1:17" x14ac:dyDescent="0.2">
      <c r="A61" s="349"/>
      <c r="B61" s="363"/>
      <c r="C61" s="346"/>
      <c r="D61" s="180" t="s">
        <v>64</v>
      </c>
      <c r="E61" s="256"/>
      <c r="F61" s="256"/>
      <c r="G61" s="256"/>
      <c r="H61" s="256"/>
      <c r="I61" s="256"/>
      <c r="J61" s="256"/>
      <c r="K61" s="256"/>
      <c r="L61" s="256"/>
      <c r="M61" s="40"/>
      <c r="N61" s="40"/>
      <c r="O61" s="40"/>
      <c r="P61" s="40"/>
      <c r="Q61" s="370"/>
    </row>
    <row r="62" spans="1:17" x14ac:dyDescent="0.2">
      <c r="A62" s="347">
        <v>29</v>
      </c>
      <c r="B62" s="362"/>
      <c r="C62" s="344"/>
      <c r="D62" s="179" t="s">
        <v>61</v>
      </c>
      <c r="E62" s="255"/>
      <c r="F62" s="255"/>
      <c r="G62" s="255"/>
      <c r="H62" s="255"/>
      <c r="I62" s="255"/>
      <c r="J62" s="255"/>
      <c r="K62" s="255"/>
      <c r="L62" s="255"/>
      <c r="M62" s="32"/>
      <c r="N62" s="32"/>
      <c r="O62" s="32"/>
      <c r="P62" s="32"/>
      <c r="Q62" s="369" t="str">
        <f>IF((COUNTBLANK(E62:P62)+COUNTBLANK(E63:P63))/2=COUNTBLANK(E62:P62),"","Beide Zeilen!")</f>
        <v/>
      </c>
    </row>
    <row r="63" spans="1:17" x14ac:dyDescent="0.2">
      <c r="A63" s="349"/>
      <c r="B63" s="363"/>
      <c r="C63" s="346"/>
      <c r="D63" s="180" t="s">
        <v>64</v>
      </c>
      <c r="E63" s="256"/>
      <c r="F63" s="256"/>
      <c r="G63" s="256"/>
      <c r="H63" s="256"/>
      <c r="I63" s="256"/>
      <c r="J63" s="256"/>
      <c r="K63" s="256"/>
      <c r="L63" s="256"/>
      <c r="M63" s="40"/>
      <c r="N63" s="40"/>
      <c r="O63" s="40"/>
      <c r="P63" s="40"/>
      <c r="Q63" s="370"/>
    </row>
    <row r="64" spans="1:17" x14ac:dyDescent="0.2">
      <c r="A64" s="347">
        <v>30</v>
      </c>
      <c r="B64" s="362"/>
      <c r="C64" s="344"/>
      <c r="D64" s="179" t="s">
        <v>61</v>
      </c>
      <c r="E64" s="255"/>
      <c r="F64" s="255"/>
      <c r="G64" s="255"/>
      <c r="H64" s="255"/>
      <c r="I64" s="255"/>
      <c r="J64" s="255"/>
      <c r="K64" s="255"/>
      <c r="L64" s="255"/>
      <c r="M64" s="32"/>
      <c r="N64" s="32"/>
      <c r="O64" s="32"/>
      <c r="P64" s="32"/>
      <c r="Q64" s="369" t="str">
        <f>IF((COUNTBLANK(E64:P64)+COUNTBLANK(E65:P65))/2=COUNTBLANK(E64:P64),"","Beide Zeilen!")</f>
        <v/>
      </c>
    </row>
    <row r="65" spans="1:17" x14ac:dyDescent="0.2">
      <c r="A65" s="349"/>
      <c r="B65" s="363"/>
      <c r="C65" s="346"/>
      <c r="D65" s="180" t="s">
        <v>64</v>
      </c>
      <c r="E65" s="256"/>
      <c r="F65" s="256"/>
      <c r="G65" s="256"/>
      <c r="H65" s="256"/>
      <c r="I65" s="256"/>
      <c r="J65" s="256"/>
      <c r="K65" s="256"/>
      <c r="L65" s="256"/>
      <c r="M65" s="40"/>
      <c r="N65" s="40"/>
      <c r="O65" s="40"/>
      <c r="P65" s="40"/>
      <c r="Q65" s="370"/>
    </row>
    <row r="66" spans="1:17" x14ac:dyDescent="0.2">
      <c r="A66" s="347">
        <v>31</v>
      </c>
      <c r="B66" s="362"/>
      <c r="C66" s="344"/>
      <c r="D66" s="179" t="s">
        <v>61</v>
      </c>
      <c r="E66" s="255"/>
      <c r="F66" s="255"/>
      <c r="G66" s="255"/>
      <c r="H66" s="255"/>
      <c r="I66" s="255"/>
      <c r="J66" s="255"/>
      <c r="K66" s="255"/>
      <c r="L66" s="255"/>
      <c r="M66" s="32"/>
      <c r="N66" s="32"/>
      <c r="O66" s="32"/>
      <c r="P66" s="32"/>
      <c r="Q66" s="369" t="str">
        <f>IF((COUNTBLANK(E66:P66)+COUNTBLANK(E67:P67))/2=COUNTBLANK(E66:P66),"","Beide Zeilen!")</f>
        <v/>
      </c>
    </row>
    <row r="67" spans="1:17" x14ac:dyDescent="0.2">
      <c r="A67" s="349"/>
      <c r="B67" s="363"/>
      <c r="C67" s="346"/>
      <c r="D67" s="180" t="s">
        <v>64</v>
      </c>
      <c r="E67" s="256"/>
      <c r="F67" s="256"/>
      <c r="G67" s="256"/>
      <c r="H67" s="256"/>
      <c r="I67" s="256"/>
      <c r="J67" s="256"/>
      <c r="K67" s="256"/>
      <c r="L67" s="256"/>
      <c r="M67" s="40"/>
      <c r="N67" s="40"/>
      <c r="O67" s="40"/>
      <c r="P67" s="40"/>
      <c r="Q67" s="370"/>
    </row>
    <row r="68" spans="1:17" x14ac:dyDescent="0.2">
      <c r="A68" s="347">
        <v>32</v>
      </c>
      <c r="B68" s="362"/>
      <c r="C68" s="344"/>
      <c r="D68" s="179" t="s">
        <v>61</v>
      </c>
      <c r="E68" s="255"/>
      <c r="F68" s="255"/>
      <c r="G68" s="255"/>
      <c r="H68" s="255"/>
      <c r="I68" s="255"/>
      <c r="J68" s="255"/>
      <c r="K68" s="255"/>
      <c r="L68" s="255"/>
      <c r="M68" s="32"/>
      <c r="N68" s="32"/>
      <c r="O68" s="32"/>
      <c r="P68" s="32"/>
      <c r="Q68" s="369" t="str">
        <f>IF((COUNTBLANK(E68:P68)+COUNTBLANK(E69:P69))/2=COUNTBLANK(E68:P68),"","Beide Zeilen!")</f>
        <v/>
      </c>
    </row>
    <row r="69" spans="1:17" x14ac:dyDescent="0.2">
      <c r="A69" s="349"/>
      <c r="B69" s="363"/>
      <c r="C69" s="346"/>
      <c r="D69" s="180" t="s">
        <v>64</v>
      </c>
      <c r="E69" s="256"/>
      <c r="F69" s="256"/>
      <c r="G69" s="256"/>
      <c r="H69" s="256"/>
      <c r="I69" s="256"/>
      <c r="J69" s="256"/>
      <c r="K69" s="256"/>
      <c r="L69" s="256"/>
      <c r="M69" s="40"/>
      <c r="N69" s="40"/>
      <c r="O69" s="40"/>
      <c r="P69" s="40"/>
      <c r="Q69" s="370"/>
    </row>
    <row r="70" spans="1:17" x14ac:dyDescent="0.2">
      <c r="A70" s="347">
        <v>33</v>
      </c>
      <c r="B70" s="362"/>
      <c r="C70" s="344"/>
      <c r="D70" s="179" t="s">
        <v>61</v>
      </c>
      <c r="E70" s="255"/>
      <c r="F70" s="255"/>
      <c r="G70" s="255"/>
      <c r="H70" s="255"/>
      <c r="I70" s="255"/>
      <c r="J70" s="255"/>
      <c r="K70" s="255"/>
      <c r="L70" s="255"/>
      <c r="M70" s="32"/>
      <c r="N70" s="32"/>
      <c r="O70" s="32"/>
      <c r="P70" s="32"/>
      <c r="Q70" s="369" t="str">
        <f>IF((COUNTBLANK(E70:P70)+COUNTBLANK(E71:P71))/2=COUNTBLANK(E70:P70),"","Beide Zeilen!")</f>
        <v/>
      </c>
    </row>
    <row r="71" spans="1:17" x14ac:dyDescent="0.2">
      <c r="A71" s="349"/>
      <c r="B71" s="363"/>
      <c r="C71" s="346"/>
      <c r="D71" s="180" t="s">
        <v>64</v>
      </c>
      <c r="E71" s="256"/>
      <c r="F71" s="256"/>
      <c r="G71" s="256"/>
      <c r="H71" s="256"/>
      <c r="I71" s="256"/>
      <c r="J71" s="256"/>
      <c r="K71" s="256"/>
      <c r="L71" s="256"/>
      <c r="M71" s="40"/>
      <c r="N71" s="40"/>
      <c r="O71" s="40"/>
      <c r="P71" s="40"/>
      <c r="Q71" s="370"/>
    </row>
    <row r="72" spans="1:17" x14ac:dyDescent="0.2">
      <c r="A72" s="347">
        <v>34</v>
      </c>
      <c r="B72" s="362"/>
      <c r="C72" s="344"/>
      <c r="D72" s="179" t="s">
        <v>61</v>
      </c>
      <c r="E72" s="255"/>
      <c r="F72" s="255"/>
      <c r="G72" s="255"/>
      <c r="H72" s="255"/>
      <c r="I72" s="255"/>
      <c r="J72" s="255"/>
      <c r="K72" s="255"/>
      <c r="L72" s="255"/>
      <c r="M72" s="32"/>
      <c r="N72" s="32"/>
      <c r="O72" s="32"/>
      <c r="P72" s="32"/>
      <c r="Q72" s="369" t="str">
        <f>IF((COUNTBLANK(E72:P72)+COUNTBLANK(E73:P73))/2=COUNTBLANK(E72:P72),"","Beide Zeilen!")</f>
        <v/>
      </c>
    </row>
    <row r="73" spans="1:17" x14ac:dyDescent="0.2">
      <c r="A73" s="349"/>
      <c r="B73" s="363"/>
      <c r="C73" s="346"/>
      <c r="D73" s="180" t="s">
        <v>64</v>
      </c>
      <c r="E73" s="256"/>
      <c r="F73" s="256"/>
      <c r="G73" s="256"/>
      <c r="H73" s="256"/>
      <c r="I73" s="256"/>
      <c r="J73" s="256"/>
      <c r="K73" s="256"/>
      <c r="L73" s="256"/>
      <c r="M73" s="40"/>
      <c r="N73" s="40"/>
      <c r="O73" s="40"/>
      <c r="P73" s="40"/>
      <c r="Q73" s="370"/>
    </row>
    <row r="74" spans="1:17" x14ac:dyDescent="0.2">
      <c r="A74" s="347">
        <v>35</v>
      </c>
      <c r="B74" s="362"/>
      <c r="C74" s="344"/>
      <c r="D74" s="179" t="s">
        <v>61</v>
      </c>
      <c r="E74" s="255"/>
      <c r="F74" s="255"/>
      <c r="G74" s="255"/>
      <c r="H74" s="255"/>
      <c r="I74" s="255"/>
      <c r="J74" s="255"/>
      <c r="K74" s="255"/>
      <c r="L74" s="255"/>
      <c r="M74" s="32"/>
      <c r="N74" s="32"/>
      <c r="O74" s="32"/>
      <c r="P74" s="32"/>
      <c r="Q74" s="369" t="str">
        <f>IF((COUNTBLANK(E74:P74)+COUNTBLANK(E75:P75))/2=COUNTBLANK(E74:P74),"","Beide Zeilen!")</f>
        <v/>
      </c>
    </row>
    <row r="75" spans="1:17" x14ac:dyDescent="0.2">
      <c r="A75" s="349"/>
      <c r="B75" s="363"/>
      <c r="C75" s="346"/>
      <c r="D75" s="180" t="s">
        <v>64</v>
      </c>
      <c r="E75" s="256"/>
      <c r="F75" s="256"/>
      <c r="G75" s="256"/>
      <c r="H75" s="256"/>
      <c r="I75" s="256"/>
      <c r="J75" s="256"/>
      <c r="K75" s="256"/>
      <c r="L75" s="256"/>
      <c r="M75" s="40"/>
      <c r="N75" s="40"/>
      <c r="O75" s="40"/>
      <c r="P75" s="40"/>
      <c r="Q75" s="370"/>
    </row>
    <row r="76" spans="1:17" x14ac:dyDescent="0.2">
      <c r="A76" s="347">
        <v>36</v>
      </c>
      <c r="B76" s="362"/>
      <c r="C76" s="344"/>
      <c r="D76" s="179" t="s">
        <v>61</v>
      </c>
      <c r="E76" s="255"/>
      <c r="F76" s="255"/>
      <c r="G76" s="255"/>
      <c r="H76" s="255"/>
      <c r="I76" s="255"/>
      <c r="J76" s="255"/>
      <c r="K76" s="255"/>
      <c r="L76" s="255"/>
      <c r="M76" s="32"/>
      <c r="N76" s="32"/>
      <c r="O76" s="32"/>
      <c r="P76" s="32"/>
      <c r="Q76" s="369" t="str">
        <f>IF((COUNTBLANK(E76:P76)+COUNTBLANK(E77:P77))/2=COUNTBLANK(E76:P76),"","Beide Zeilen!")</f>
        <v/>
      </c>
    </row>
    <row r="77" spans="1:17" x14ac:dyDescent="0.2">
      <c r="A77" s="349"/>
      <c r="B77" s="363"/>
      <c r="C77" s="346"/>
      <c r="D77" s="180" t="s">
        <v>64</v>
      </c>
      <c r="E77" s="256"/>
      <c r="F77" s="256"/>
      <c r="G77" s="256"/>
      <c r="H77" s="256"/>
      <c r="I77" s="256"/>
      <c r="J77" s="256"/>
      <c r="K77" s="256"/>
      <c r="L77" s="256"/>
      <c r="M77" s="40"/>
      <c r="N77" s="40"/>
      <c r="O77" s="40"/>
      <c r="P77" s="40"/>
      <c r="Q77" s="370"/>
    </row>
    <row r="78" spans="1:17" x14ac:dyDescent="0.2">
      <c r="A78" s="347">
        <v>37</v>
      </c>
      <c r="B78" s="362"/>
      <c r="C78" s="344"/>
      <c r="D78" s="179" t="s">
        <v>61</v>
      </c>
      <c r="E78" s="255"/>
      <c r="F78" s="255"/>
      <c r="G78" s="255"/>
      <c r="H78" s="255"/>
      <c r="I78" s="255"/>
      <c r="J78" s="255"/>
      <c r="K78" s="255"/>
      <c r="L78" s="255"/>
      <c r="M78" s="32"/>
      <c r="N78" s="32"/>
      <c r="O78" s="32"/>
      <c r="P78" s="32"/>
      <c r="Q78" s="369" t="str">
        <f>IF((COUNTBLANK(E78:P78)+COUNTBLANK(E79:P79))/2=COUNTBLANK(E78:P78),"","Beide Zeilen!")</f>
        <v/>
      </c>
    </row>
    <row r="79" spans="1:17" x14ac:dyDescent="0.2">
      <c r="A79" s="349"/>
      <c r="B79" s="363"/>
      <c r="C79" s="346"/>
      <c r="D79" s="180" t="s">
        <v>64</v>
      </c>
      <c r="E79" s="256"/>
      <c r="F79" s="256"/>
      <c r="G79" s="256"/>
      <c r="H79" s="256"/>
      <c r="I79" s="256"/>
      <c r="J79" s="256"/>
      <c r="K79" s="256"/>
      <c r="L79" s="256"/>
      <c r="M79" s="40"/>
      <c r="N79" s="40"/>
      <c r="O79" s="40"/>
      <c r="P79" s="40"/>
      <c r="Q79" s="370"/>
    </row>
    <row r="80" spans="1:17" x14ac:dyDescent="0.2">
      <c r="A80" s="347">
        <v>38</v>
      </c>
      <c r="B80" s="362"/>
      <c r="C80" s="344"/>
      <c r="D80" s="179" t="s">
        <v>61</v>
      </c>
      <c r="E80" s="255"/>
      <c r="F80" s="255"/>
      <c r="G80" s="255"/>
      <c r="H80" s="255"/>
      <c r="I80" s="255"/>
      <c r="J80" s="255"/>
      <c r="K80" s="255"/>
      <c r="L80" s="255"/>
      <c r="M80" s="32"/>
      <c r="N80" s="32"/>
      <c r="O80" s="32"/>
      <c r="P80" s="32"/>
      <c r="Q80" s="369" t="str">
        <f>IF((COUNTBLANK(E80:P80)+COUNTBLANK(E81:P81))/2=COUNTBLANK(E80:P80),"","Beide Zeilen!")</f>
        <v/>
      </c>
    </row>
    <row r="81" spans="1:17" x14ac:dyDescent="0.2">
      <c r="A81" s="349"/>
      <c r="B81" s="363"/>
      <c r="C81" s="346"/>
      <c r="D81" s="180" t="s">
        <v>64</v>
      </c>
      <c r="E81" s="256"/>
      <c r="F81" s="256"/>
      <c r="G81" s="256"/>
      <c r="H81" s="256"/>
      <c r="I81" s="256"/>
      <c r="J81" s="256"/>
      <c r="K81" s="256"/>
      <c r="L81" s="256"/>
      <c r="M81" s="40"/>
      <c r="N81" s="40"/>
      <c r="O81" s="40"/>
      <c r="P81" s="40"/>
      <c r="Q81" s="370"/>
    </row>
    <row r="82" spans="1:17" x14ac:dyDescent="0.2">
      <c r="A82" s="347">
        <v>39</v>
      </c>
      <c r="B82" s="362"/>
      <c r="C82" s="344"/>
      <c r="D82" s="179" t="s">
        <v>61</v>
      </c>
      <c r="E82" s="255"/>
      <c r="F82" s="255"/>
      <c r="G82" s="255"/>
      <c r="H82" s="255"/>
      <c r="I82" s="255"/>
      <c r="J82" s="255"/>
      <c r="K82" s="255"/>
      <c r="L82" s="255"/>
      <c r="M82" s="32"/>
      <c r="N82" s="32"/>
      <c r="O82" s="32"/>
      <c r="P82" s="32"/>
      <c r="Q82" s="369" t="str">
        <f>IF((COUNTBLANK(E82:P82)+COUNTBLANK(E83:P83))/2=COUNTBLANK(E82:P82),"","Beide Zeilen!")</f>
        <v/>
      </c>
    </row>
    <row r="83" spans="1:17" x14ac:dyDescent="0.2">
      <c r="A83" s="349"/>
      <c r="B83" s="363"/>
      <c r="C83" s="346"/>
      <c r="D83" s="180" t="s">
        <v>64</v>
      </c>
      <c r="E83" s="256"/>
      <c r="F83" s="256"/>
      <c r="G83" s="256"/>
      <c r="H83" s="256"/>
      <c r="I83" s="256"/>
      <c r="J83" s="256"/>
      <c r="K83" s="256"/>
      <c r="L83" s="256"/>
      <c r="M83" s="40"/>
      <c r="N83" s="40"/>
      <c r="O83" s="40"/>
      <c r="P83" s="40"/>
      <c r="Q83" s="370"/>
    </row>
    <row r="84" spans="1:17" x14ac:dyDescent="0.2">
      <c r="A84" s="347">
        <v>40</v>
      </c>
      <c r="B84" s="362"/>
      <c r="C84" s="344"/>
      <c r="D84" s="179" t="s">
        <v>61</v>
      </c>
      <c r="E84" s="255"/>
      <c r="F84" s="255"/>
      <c r="G84" s="255"/>
      <c r="H84" s="255"/>
      <c r="I84" s="255"/>
      <c r="J84" s="255"/>
      <c r="K84" s="255"/>
      <c r="L84" s="255"/>
      <c r="M84" s="32"/>
      <c r="N84" s="32"/>
      <c r="O84" s="32"/>
      <c r="P84" s="32"/>
      <c r="Q84" s="369" t="str">
        <f>IF((COUNTBLANK(E84:P84)+COUNTBLANK(E85:P85))/2=COUNTBLANK(E84:P84),"","Beide Zeilen!")</f>
        <v/>
      </c>
    </row>
    <row r="85" spans="1:17" x14ac:dyDescent="0.2">
      <c r="A85" s="349"/>
      <c r="B85" s="363"/>
      <c r="C85" s="346"/>
      <c r="D85" s="180" t="s">
        <v>64</v>
      </c>
      <c r="E85" s="256"/>
      <c r="F85" s="256"/>
      <c r="G85" s="256"/>
      <c r="H85" s="256"/>
      <c r="I85" s="256"/>
      <c r="J85" s="256"/>
      <c r="K85" s="256"/>
      <c r="L85" s="256"/>
      <c r="M85" s="40"/>
      <c r="N85" s="40"/>
      <c r="O85" s="40"/>
      <c r="P85" s="40"/>
      <c r="Q85" s="370"/>
    </row>
    <row r="86" spans="1:17" x14ac:dyDescent="0.2">
      <c r="A86" s="347">
        <v>41</v>
      </c>
      <c r="B86" s="362"/>
      <c r="C86" s="344"/>
      <c r="D86" s="179" t="s">
        <v>61</v>
      </c>
      <c r="E86" s="255"/>
      <c r="F86" s="255"/>
      <c r="G86" s="255"/>
      <c r="H86" s="255"/>
      <c r="I86" s="255"/>
      <c r="J86" s="255"/>
      <c r="K86" s="255"/>
      <c r="L86" s="255"/>
      <c r="M86" s="32"/>
      <c r="N86" s="32"/>
      <c r="O86" s="32"/>
      <c r="P86" s="32"/>
      <c r="Q86" s="369" t="str">
        <f>IF((COUNTBLANK(E86:P86)+COUNTBLANK(E87:P87))/2=COUNTBLANK(E86:P86),"","Beide Zeilen!")</f>
        <v/>
      </c>
    </row>
    <row r="87" spans="1:17" x14ac:dyDescent="0.2">
      <c r="A87" s="349"/>
      <c r="B87" s="363"/>
      <c r="C87" s="346"/>
      <c r="D87" s="180" t="s">
        <v>64</v>
      </c>
      <c r="E87" s="256"/>
      <c r="F87" s="256"/>
      <c r="G87" s="256"/>
      <c r="H87" s="256"/>
      <c r="I87" s="256"/>
      <c r="J87" s="256"/>
      <c r="K87" s="256"/>
      <c r="L87" s="256"/>
      <c r="M87" s="40"/>
      <c r="N87" s="40"/>
      <c r="O87" s="40"/>
      <c r="P87" s="40"/>
      <c r="Q87" s="370"/>
    </row>
    <row r="88" spans="1:17" x14ac:dyDescent="0.2">
      <c r="A88" s="347">
        <v>42</v>
      </c>
      <c r="B88" s="362"/>
      <c r="C88" s="344"/>
      <c r="D88" s="179" t="s">
        <v>61</v>
      </c>
      <c r="E88" s="255"/>
      <c r="F88" s="255"/>
      <c r="G88" s="255"/>
      <c r="H88" s="255"/>
      <c r="I88" s="255"/>
      <c r="J88" s="255"/>
      <c r="K88" s="255"/>
      <c r="L88" s="255"/>
      <c r="M88" s="32"/>
      <c r="N88" s="32"/>
      <c r="O88" s="32"/>
      <c r="P88" s="32"/>
      <c r="Q88" s="369" t="str">
        <f>IF((COUNTBLANK(E88:P88)+COUNTBLANK(E89:P89))/2=COUNTBLANK(E88:P88),"","Beide Zeilen!")</f>
        <v/>
      </c>
    </row>
    <row r="89" spans="1:17" x14ac:dyDescent="0.2">
      <c r="A89" s="349"/>
      <c r="B89" s="363"/>
      <c r="C89" s="346"/>
      <c r="D89" s="180" t="s">
        <v>64</v>
      </c>
      <c r="E89" s="256"/>
      <c r="F89" s="256"/>
      <c r="G89" s="256"/>
      <c r="H89" s="256"/>
      <c r="I89" s="256"/>
      <c r="J89" s="256"/>
      <c r="K89" s="256"/>
      <c r="L89" s="256"/>
      <c r="M89" s="40"/>
      <c r="N89" s="40"/>
      <c r="O89" s="40"/>
      <c r="P89" s="40"/>
      <c r="Q89" s="370"/>
    </row>
    <row r="90" spans="1:17" x14ac:dyDescent="0.2">
      <c r="A90" s="347">
        <v>43</v>
      </c>
      <c r="B90" s="362"/>
      <c r="C90" s="344"/>
      <c r="D90" s="179" t="s">
        <v>61</v>
      </c>
      <c r="E90" s="255"/>
      <c r="F90" s="255"/>
      <c r="G90" s="255"/>
      <c r="H90" s="255"/>
      <c r="I90" s="255"/>
      <c r="J90" s="255"/>
      <c r="K90" s="255"/>
      <c r="L90" s="255"/>
      <c r="M90" s="32"/>
      <c r="N90" s="32"/>
      <c r="O90" s="32"/>
      <c r="P90" s="32"/>
      <c r="Q90" s="369" t="str">
        <f>IF((COUNTBLANK(E90:P90)+COUNTBLANK(E91:P91))/2=COUNTBLANK(E90:P90),"","Beide Zeilen!")</f>
        <v/>
      </c>
    </row>
    <row r="91" spans="1:17" x14ac:dyDescent="0.2">
      <c r="A91" s="349"/>
      <c r="B91" s="363"/>
      <c r="C91" s="346"/>
      <c r="D91" s="180" t="s">
        <v>64</v>
      </c>
      <c r="E91" s="256"/>
      <c r="F91" s="256"/>
      <c r="G91" s="256"/>
      <c r="H91" s="256"/>
      <c r="I91" s="256"/>
      <c r="J91" s="256"/>
      <c r="K91" s="256"/>
      <c r="L91" s="256"/>
      <c r="M91" s="40"/>
      <c r="N91" s="40"/>
      <c r="O91" s="40"/>
      <c r="P91" s="40"/>
      <c r="Q91" s="370"/>
    </row>
    <row r="92" spans="1:17" x14ac:dyDescent="0.2">
      <c r="A92" s="347">
        <v>44</v>
      </c>
      <c r="B92" s="362"/>
      <c r="C92" s="344"/>
      <c r="D92" s="179" t="s">
        <v>61</v>
      </c>
      <c r="E92" s="255"/>
      <c r="F92" s="255"/>
      <c r="G92" s="255"/>
      <c r="H92" s="255"/>
      <c r="I92" s="255"/>
      <c r="J92" s="255"/>
      <c r="K92" s="255"/>
      <c r="L92" s="255"/>
      <c r="M92" s="32"/>
      <c r="N92" s="32"/>
      <c r="O92" s="32"/>
      <c r="P92" s="32"/>
      <c r="Q92" s="369" t="str">
        <f>IF((COUNTBLANK(E92:P92)+COUNTBLANK(E93:P93))/2=COUNTBLANK(E92:P92),"","Beide Zeilen!")</f>
        <v/>
      </c>
    </row>
    <row r="93" spans="1:17" x14ac:dyDescent="0.2">
      <c r="A93" s="349"/>
      <c r="B93" s="363"/>
      <c r="C93" s="346"/>
      <c r="D93" s="180" t="s">
        <v>64</v>
      </c>
      <c r="E93" s="256"/>
      <c r="F93" s="256"/>
      <c r="G93" s="256"/>
      <c r="H93" s="256"/>
      <c r="I93" s="256"/>
      <c r="J93" s="256"/>
      <c r="K93" s="256"/>
      <c r="L93" s="256"/>
      <c r="M93" s="40"/>
      <c r="N93" s="40"/>
      <c r="O93" s="40"/>
      <c r="P93" s="40"/>
      <c r="Q93" s="370"/>
    </row>
    <row r="94" spans="1:17" x14ac:dyDescent="0.2">
      <c r="A94" s="347">
        <v>45</v>
      </c>
      <c r="B94" s="362"/>
      <c r="C94" s="344"/>
      <c r="D94" s="179" t="s">
        <v>61</v>
      </c>
      <c r="E94" s="255"/>
      <c r="F94" s="255"/>
      <c r="G94" s="255"/>
      <c r="H94" s="255"/>
      <c r="I94" s="255"/>
      <c r="J94" s="255"/>
      <c r="K94" s="255"/>
      <c r="L94" s="255"/>
      <c r="M94" s="32"/>
      <c r="N94" s="32"/>
      <c r="O94" s="32"/>
      <c r="P94" s="32"/>
      <c r="Q94" s="369" t="str">
        <f>IF((COUNTBLANK(E94:P94)+COUNTBLANK(E95:P95))/2=COUNTBLANK(E94:P94),"","Beide Zeilen!")</f>
        <v/>
      </c>
    </row>
    <row r="95" spans="1:17" x14ac:dyDescent="0.2">
      <c r="A95" s="349"/>
      <c r="B95" s="363"/>
      <c r="C95" s="346"/>
      <c r="D95" s="180" t="s">
        <v>64</v>
      </c>
      <c r="E95" s="256"/>
      <c r="F95" s="256"/>
      <c r="G95" s="256"/>
      <c r="H95" s="256"/>
      <c r="I95" s="256"/>
      <c r="J95" s="256"/>
      <c r="K95" s="256"/>
      <c r="L95" s="256"/>
      <c r="M95" s="40"/>
      <c r="N95" s="40"/>
      <c r="O95" s="40"/>
      <c r="P95" s="40"/>
      <c r="Q95" s="370"/>
    </row>
    <row r="96" spans="1:17" x14ac:dyDescent="0.2">
      <c r="A96" s="347">
        <v>46</v>
      </c>
      <c r="B96" s="362"/>
      <c r="C96" s="344"/>
      <c r="D96" s="179" t="s">
        <v>61</v>
      </c>
      <c r="E96" s="255"/>
      <c r="F96" s="255"/>
      <c r="G96" s="255"/>
      <c r="H96" s="255"/>
      <c r="I96" s="255"/>
      <c r="J96" s="255"/>
      <c r="K96" s="255"/>
      <c r="L96" s="255"/>
      <c r="M96" s="32"/>
      <c r="N96" s="32"/>
      <c r="O96" s="32"/>
      <c r="P96" s="32"/>
      <c r="Q96" s="369" t="str">
        <f>IF((COUNTBLANK(E96:P96)+COUNTBLANK(E97:P97))/2=COUNTBLANK(E96:P96),"","Beide Zeilen!")</f>
        <v/>
      </c>
    </row>
    <row r="97" spans="1:17" x14ac:dyDescent="0.2">
      <c r="A97" s="349"/>
      <c r="B97" s="363"/>
      <c r="C97" s="346"/>
      <c r="D97" s="180" t="s">
        <v>64</v>
      </c>
      <c r="E97" s="256"/>
      <c r="F97" s="256"/>
      <c r="G97" s="256"/>
      <c r="H97" s="256"/>
      <c r="I97" s="256"/>
      <c r="J97" s="256"/>
      <c r="K97" s="256"/>
      <c r="L97" s="256"/>
      <c r="M97" s="40"/>
      <c r="N97" s="40"/>
      <c r="O97" s="40"/>
      <c r="P97" s="40"/>
      <c r="Q97" s="370"/>
    </row>
    <row r="98" spans="1:17" x14ac:dyDescent="0.2">
      <c r="A98" s="347">
        <v>47</v>
      </c>
      <c r="B98" s="362"/>
      <c r="C98" s="344"/>
      <c r="D98" s="179" t="s">
        <v>61</v>
      </c>
      <c r="E98" s="255"/>
      <c r="F98" s="255"/>
      <c r="G98" s="255"/>
      <c r="H98" s="255"/>
      <c r="I98" s="255"/>
      <c r="J98" s="255"/>
      <c r="K98" s="255"/>
      <c r="L98" s="255"/>
      <c r="M98" s="32"/>
      <c r="N98" s="32"/>
      <c r="O98" s="32"/>
      <c r="P98" s="32"/>
      <c r="Q98" s="369" t="str">
        <f>IF((COUNTBLANK(E98:P98)+COUNTBLANK(E99:P99))/2=COUNTBLANK(E98:P98),"","Beide Zeilen!")</f>
        <v/>
      </c>
    </row>
    <row r="99" spans="1:17" x14ac:dyDescent="0.2">
      <c r="A99" s="349"/>
      <c r="B99" s="363"/>
      <c r="C99" s="346"/>
      <c r="D99" s="180" t="s">
        <v>64</v>
      </c>
      <c r="E99" s="256"/>
      <c r="F99" s="256"/>
      <c r="G99" s="256"/>
      <c r="H99" s="256"/>
      <c r="I99" s="256"/>
      <c r="J99" s="256"/>
      <c r="K99" s="256"/>
      <c r="L99" s="256"/>
      <c r="M99" s="40"/>
      <c r="N99" s="40"/>
      <c r="O99" s="40"/>
      <c r="P99" s="40"/>
      <c r="Q99" s="370"/>
    </row>
    <row r="100" spans="1:17" x14ac:dyDescent="0.2">
      <c r="A100" s="347">
        <v>48</v>
      </c>
      <c r="B100" s="362"/>
      <c r="C100" s="344"/>
      <c r="D100" s="179" t="s">
        <v>61</v>
      </c>
      <c r="E100" s="255"/>
      <c r="F100" s="255"/>
      <c r="G100" s="255"/>
      <c r="H100" s="255"/>
      <c r="I100" s="255"/>
      <c r="J100" s="255"/>
      <c r="K100" s="255"/>
      <c r="L100" s="255"/>
      <c r="M100" s="32"/>
      <c r="N100" s="32"/>
      <c r="O100" s="32"/>
      <c r="P100" s="32"/>
      <c r="Q100" s="369" t="str">
        <f>IF((COUNTBLANK(E100:P100)+COUNTBLANK(E101:P101))/2=COUNTBLANK(E100:P100),"","Beide Zeilen!")</f>
        <v/>
      </c>
    </row>
    <row r="101" spans="1:17" x14ac:dyDescent="0.2">
      <c r="A101" s="349"/>
      <c r="B101" s="363"/>
      <c r="C101" s="346"/>
      <c r="D101" s="180" t="s">
        <v>64</v>
      </c>
      <c r="E101" s="256"/>
      <c r="F101" s="256"/>
      <c r="G101" s="256"/>
      <c r="H101" s="256"/>
      <c r="I101" s="256"/>
      <c r="J101" s="256"/>
      <c r="K101" s="256"/>
      <c r="L101" s="256"/>
      <c r="M101" s="40"/>
      <c r="N101" s="40"/>
      <c r="O101" s="40"/>
      <c r="P101" s="40"/>
      <c r="Q101" s="370"/>
    </row>
    <row r="102" spans="1:17" x14ac:dyDescent="0.2">
      <c r="A102" s="347">
        <v>49</v>
      </c>
      <c r="B102" s="362"/>
      <c r="C102" s="344"/>
      <c r="D102" s="179" t="s">
        <v>61</v>
      </c>
      <c r="E102" s="255"/>
      <c r="F102" s="255"/>
      <c r="G102" s="255"/>
      <c r="H102" s="255"/>
      <c r="I102" s="255"/>
      <c r="J102" s="255"/>
      <c r="K102" s="255"/>
      <c r="L102" s="255"/>
      <c r="M102" s="32"/>
      <c r="N102" s="32"/>
      <c r="O102" s="32"/>
      <c r="P102" s="32"/>
      <c r="Q102" s="369" t="str">
        <f>IF((COUNTBLANK(E102:P102)+COUNTBLANK(E103:P103))/2=COUNTBLANK(E102:P102),"","Beide Zeilen!")</f>
        <v/>
      </c>
    </row>
    <row r="103" spans="1:17" x14ac:dyDescent="0.2">
      <c r="A103" s="349"/>
      <c r="B103" s="363"/>
      <c r="C103" s="346"/>
      <c r="D103" s="180" t="s">
        <v>64</v>
      </c>
      <c r="E103" s="256"/>
      <c r="F103" s="256"/>
      <c r="G103" s="256"/>
      <c r="H103" s="256"/>
      <c r="I103" s="256"/>
      <c r="J103" s="256"/>
      <c r="K103" s="256"/>
      <c r="L103" s="256"/>
      <c r="M103" s="40"/>
      <c r="N103" s="40"/>
      <c r="O103" s="40"/>
      <c r="P103" s="40"/>
      <c r="Q103" s="370"/>
    </row>
    <row r="104" spans="1:17" x14ac:dyDescent="0.2">
      <c r="A104" s="347">
        <v>50</v>
      </c>
      <c r="B104" s="362"/>
      <c r="C104" s="344"/>
      <c r="D104" s="179" t="s">
        <v>61</v>
      </c>
      <c r="E104" s="255"/>
      <c r="F104" s="255"/>
      <c r="G104" s="255"/>
      <c r="H104" s="255"/>
      <c r="I104" s="255"/>
      <c r="J104" s="255"/>
      <c r="K104" s="255"/>
      <c r="L104" s="255"/>
      <c r="M104" s="32"/>
      <c r="N104" s="32"/>
      <c r="O104" s="32"/>
      <c r="P104" s="32"/>
      <c r="Q104" s="369" t="str">
        <f>IF((COUNTBLANK(E104:P104)+COUNTBLANK(E105:P105))/2=COUNTBLANK(E104:P104),"","Beide Zeilen!")</f>
        <v/>
      </c>
    </row>
    <row r="105" spans="1:17" x14ac:dyDescent="0.2">
      <c r="A105" s="349"/>
      <c r="B105" s="363"/>
      <c r="C105" s="346"/>
      <c r="D105" s="180" t="s">
        <v>64</v>
      </c>
      <c r="E105" s="256"/>
      <c r="F105" s="256"/>
      <c r="G105" s="256"/>
      <c r="H105" s="256"/>
      <c r="I105" s="256"/>
      <c r="J105" s="256"/>
      <c r="K105" s="256"/>
      <c r="L105" s="256"/>
      <c r="M105" s="40"/>
      <c r="N105" s="40"/>
      <c r="O105" s="40"/>
      <c r="P105" s="40"/>
      <c r="Q105" s="370"/>
    </row>
    <row r="106" spans="1:17" x14ac:dyDescent="0.2">
      <c r="A106" s="347">
        <v>51</v>
      </c>
      <c r="B106" s="362"/>
      <c r="C106" s="344"/>
      <c r="D106" s="179" t="s">
        <v>61</v>
      </c>
      <c r="E106" s="255"/>
      <c r="F106" s="255"/>
      <c r="G106" s="255"/>
      <c r="H106" s="255"/>
      <c r="I106" s="255"/>
      <c r="J106" s="255"/>
      <c r="K106" s="255"/>
      <c r="L106" s="255"/>
      <c r="M106" s="32"/>
      <c r="N106" s="32"/>
      <c r="O106" s="32"/>
      <c r="P106" s="32"/>
      <c r="Q106" s="369" t="str">
        <f>IF((COUNTBLANK(E106:P106)+COUNTBLANK(E107:P107))/2=COUNTBLANK(E106:P106),"","Beide Zeilen!")</f>
        <v/>
      </c>
    </row>
    <row r="107" spans="1:17" x14ac:dyDescent="0.2">
      <c r="A107" s="349"/>
      <c r="B107" s="363"/>
      <c r="C107" s="346"/>
      <c r="D107" s="180" t="s">
        <v>64</v>
      </c>
      <c r="E107" s="256"/>
      <c r="F107" s="256"/>
      <c r="G107" s="256"/>
      <c r="H107" s="256"/>
      <c r="I107" s="256"/>
      <c r="J107" s="256"/>
      <c r="K107" s="256"/>
      <c r="L107" s="256"/>
      <c r="M107" s="40"/>
      <c r="N107" s="40"/>
      <c r="O107" s="40"/>
      <c r="P107" s="40"/>
      <c r="Q107" s="370"/>
    </row>
    <row r="108" spans="1:17" x14ac:dyDescent="0.2">
      <c r="A108" s="347">
        <v>52</v>
      </c>
      <c r="B108" s="362"/>
      <c r="C108" s="344"/>
      <c r="D108" s="179" t="s">
        <v>61</v>
      </c>
      <c r="E108" s="255"/>
      <c r="F108" s="255"/>
      <c r="G108" s="255"/>
      <c r="H108" s="255"/>
      <c r="I108" s="255"/>
      <c r="J108" s="255"/>
      <c r="K108" s="255"/>
      <c r="L108" s="255"/>
      <c r="M108" s="32"/>
      <c r="N108" s="32"/>
      <c r="O108" s="32"/>
      <c r="P108" s="32"/>
      <c r="Q108" s="369" t="str">
        <f>IF((COUNTBLANK(E108:P108)+COUNTBLANK(E109:P109))/2=COUNTBLANK(E108:P108),"","Beide Zeilen!")</f>
        <v/>
      </c>
    </row>
    <row r="109" spans="1:17" x14ac:dyDescent="0.2">
      <c r="A109" s="349"/>
      <c r="B109" s="363"/>
      <c r="C109" s="346"/>
      <c r="D109" s="180" t="s">
        <v>64</v>
      </c>
      <c r="E109" s="256"/>
      <c r="F109" s="256"/>
      <c r="G109" s="256"/>
      <c r="H109" s="256"/>
      <c r="I109" s="256"/>
      <c r="J109" s="256"/>
      <c r="K109" s="256"/>
      <c r="L109" s="256"/>
      <c r="M109" s="40"/>
      <c r="N109" s="40"/>
      <c r="O109" s="40"/>
      <c r="P109" s="40"/>
      <c r="Q109" s="370"/>
    </row>
    <row r="110" spans="1:17" x14ac:dyDescent="0.2">
      <c r="A110" s="347">
        <v>53</v>
      </c>
      <c r="B110" s="362"/>
      <c r="C110" s="344"/>
      <c r="D110" s="179" t="s">
        <v>61</v>
      </c>
      <c r="E110" s="255"/>
      <c r="F110" s="255"/>
      <c r="G110" s="255"/>
      <c r="H110" s="255"/>
      <c r="I110" s="255"/>
      <c r="J110" s="255"/>
      <c r="K110" s="255"/>
      <c r="L110" s="255"/>
      <c r="M110" s="32"/>
      <c r="N110" s="32"/>
      <c r="O110" s="32"/>
      <c r="P110" s="32"/>
      <c r="Q110" s="369" t="str">
        <f>IF((COUNTBLANK(E110:P110)+COUNTBLANK(E111:P111))/2=COUNTBLANK(E110:P110),"","Beide Zeilen!")</f>
        <v/>
      </c>
    </row>
    <row r="111" spans="1:17" x14ac:dyDescent="0.2">
      <c r="A111" s="349"/>
      <c r="B111" s="363"/>
      <c r="C111" s="346"/>
      <c r="D111" s="180" t="s">
        <v>64</v>
      </c>
      <c r="E111" s="256"/>
      <c r="F111" s="256"/>
      <c r="G111" s="256"/>
      <c r="H111" s="256"/>
      <c r="I111" s="256"/>
      <c r="J111" s="256"/>
      <c r="K111" s="256"/>
      <c r="L111" s="256"/>
      <c r="M111" s="40"/>
      <c r="N111" s="40"/>
      <c r="O111" s="40"/>
      <c r="P111" s="40"/>
      <c r="Q111" s="370"/>
    </row>
    <row r="112" spans="1:17" x14ac:dyDescent="0.2">
      <c r="A112" s="347">
        <v>54</v>
      </c>
      <c r="B112" s="362"/>
      <c r="C112" s="344"/>
      <c r="D112" s="179" t="s">
        <v>61</v>
      </c>
      <c r="E112" s="255"/>
      <c r="F112" s="255"/>
      <c r="G112" s="255"/>
      <c r="H112" s="255"/>
      <c r="I112" s="255"/>
      <c r="J112" s="255"/>
      <c r="K112" s="255"/>
      <c r="L112" s="255"/>
      <c r="M112" s="32"/>
      <c r="N112" s="32"/>
      <c r="O112" s="32"/>
      <c r="P112" s="32"/>
      <c r="Q112" s="369" t="str">
        <f>IF((COUNTBLANK(E112:P112)+COUNTBLANK(E113:P113))/2=COUNTBLANK(E112:P112),"","Beide Zeilen!")</f>
        <v/>
      </c>
    </row>
    <row r="113" spans="1:17" x14ac:dyDescent="0.2">
      <c r="A113" s="349"/>
      <c r="B113" s="363"/>
      <c r="C113" s="346"/>
      <c r="D113" s="180" t="s">
        <v>64</v>
      </c>
      <c r="E113" s="256"/>
      <c r="F113" s="256"/>
      <c r="G113" s="256"/>
      <c r="H113" s="256"/>
      <c r="I113" s="256"/>
      <c r="J113" s="256"/>
      <c r="K113" s="256"/>
      <c r="L113" s="256"/>
      <c r="M113" s="40"/>
      <c r="N113" s="40"/>
      <c r="O113" s="40"/>
      <c r="P113" s="40"/>
      <c r="Q113" s="370"/>
    </row>
    <row r="114" spans="1:17" x14ac:dyDescent="0.2">
      <c r="A114" s="347">
        <v>55</v>
      </c>
      <c r="B114" s="362"/>
      <c r="C114" s="344"/>
      <c r="D114" s="179" t="s">
        <v>61</v>
      </c>
      <c r="E114" s="255"/>
      <c r="F114" s="255"/>
      <c r="G114" s="255"/>
      <c r="H114" s="255"/>
      <c r="I114" s="255"/>
      <c r="J114" s="255"/>
      <c r="K114" s="255"/>
      <c r="L114" s="255"/>
      <c r="M114" s="32"/>
      <c r="N114" s="32"/>
      <c r="O114" s="32"/>
      <c r="P114" s="32"/>
      <c r="Q114" s="369" t="str">
        <f>IF((COUNTBLANK(E114:P114)+COUNTBLANK(E115:P115))/2=COUNTBLANK(E114:P114),"","Beide Zeilen!")</f>
        <v/>
      </c>
    </row>
    <row r="115" spans="1:17" x14ac:dyDescent="0.2">
      <c r="A115" s="349"/>
      <c r="B115" s="363"/>
      <c r="C115" s="346"/>
      <c r="D115" s="180" t="s">
        <v>64</v>
      </c>
      <c r="E115" s="256"/>
      <c r="F115" s="256"/>
      <c r="G115" s="256"/>
      <c r="H115" s="256"/>
      <c r="I115" s="256"/>
      <c r="J115" s="256"/>
      <c r="K115" s="256"/>
      <c r="L115" s="256"/>
      <c r="M115" s="40"/>
      <c r="N115" s="40"/>
      <c r="O115" s="40"/>
      <c r="P115" s="40"/>
      <c r="Q115" s="370"/>
    </row>
    <row r="116" spans="1:17" x14ac:dyDescent="0.2">
      <c r="A116" s="347">
        <v>56</v>
      </c>
      <c r="B116" s="362"/>
      <c r="C116" s="344"/>
      <c r="D116" s="179" t="s">
        <v>61</v>
      </c>
      <c r="E116" s="255"/>
      <c r="F116" s="255"/>
      <c r="G116" s="255"/>
      <c r="H116" s="255"/>
      <c r="I116" s="255"/>
      <c r="J116" s="255"/>
      <c r="K116" s="255"/>
      <c r="L116" s="255"/>
      <c r="M116" s="32"/>
      <c r="N116" s="32"/>
      <c r="O116" s="32"/>
      <c r="P116" s="32"/>
      <c r="Q116" s="369" t="str">
        <f>IF((COUNTBLANK(E116:P116)+COUNTBLANK(E117:P117))/2=COUNTBLANK(E116:P116),"","Beide Zeilen!")</f>
        <v/>
      </c>
    </row>
    <row r="117" spans="1:17" x14ac:dyDescent="0.2">
      <c r="A117" s="349"/>
      <c r="B117" s="363"/>
      <c r="C117" s="346"/>
      <c r="D117" s="180" t="s">
        <v>64</v>
      </c>
      <c r="E117" s="256"/>
      <c r="F117" s="256"/>
      <c r="G117" s="256"/>
      <c r="H117" s="256"/>
      <c r="I117" s="256"/>
      <c r="J117" s="256"/>
      <c r="K117" s="256"/>
      <c r="L117" s="256"/>
      <c r="M117" s="40"/>
      <c r="N117" s="40"/>
      <c r="O117" s="40"/>
      <c r="P117" s="40"/>
      <c r="Q117" s="370"/>
    </row>
    <row r="118" spans="1:17" x14ac:dyDescent="0.2">
      <c r="A118" s="347">
        <v>57</v>
      </c>
      <c r="B118" s="362"/>
      <c r="C118" s="344"/>
      <c r="D118" s="179" t="s">
        <v>61</v>
      </c>
      <c r="E118" s="255"/>
      <c r="F118" s="255"/>
      <c r="G118" s="255"/>
      <c r="H118" s="255"/>
      <c r="I118" s="255"/>
      <c r="J118" s="255"/>
      <c r="K118" s="255"/>
      <c r="L118" s="255"/>
      <c r="M118" s="32"/>
      <c r="N118" s="32"/>
      <c r="O118" s="32"/>
      <c r="P118" s="32"/>
      <c r="Q118" s="369" t="str">
        <f>IF((COUNTBLANK(E118:P118)+COUNTBLANK(E119:P119))/2=COUNTBLANK(E118:P118),"","Beide Zeilen!")</f>
        <v/>
      </c>
    </row>
    <row r="119" spans="1:17" x14ac:dyDescent="0.2">
      <c r="A119" s="349"/>
      <c r="B119" s="363"/>
      <c r="C119" s="346"/>
      <c r="D119" s="180" t="s">
        <v>64</v>
      </c>
      <c r="E119" s="256"/>
      <c r="F119" s="256"/>
      <c r="G119" s="256"/>
      <c r="H119" s="256"/>
      <c r="I119" s="256"/>
      <c r="J119" s="256"/>
      <c r="K119" s="256"/>
      <c r="L119" s="256"/>
      <c r="M119" s="40"/>
      <c r="N119" s="40"/>
      <c r="O119" s="40"/>
      <c r="P119" s="40"/>
      <c r="Q119" s="370"/>
    </row>
    <row r="120" spans="1:17" x14ac:dyDescent="0.2">
      <c r="A120" s="347">
        <v>58</v>
      </c>
      <c r="B120" s="362"/>
      <c r="C120" s="344"/>
      <c r="D120" s="179" t="s">
        <v>61</v>
      </c>
      <c r="E120" s="255"/>
      <c r="F120" s="255"/>
      <c r="G120" s="255"/>
      <c r="H120" s="255"/>
      <c r="I120" s="255"/>
      <c r="J120" s="255"/>
      <c r="K120" s="255"/>
      <c r="L120" s="255"/>
      <c r="M120" s="32"/>
      <c r="N120" s="32"/>
      <c r="O120" s="32"/>
      <c r="P120" s="32"/>
      <c r="Q120" s="369" t="str">
        <f>IF((COUNTBLANK(E120:P120)+COUNTBLANK(E121:P121))/2=COUNTBLANK(E120:P120),"","Beide Zeilen!")</f>
        <v/>
      </c>
    </row>
    <row r="121" spans="1:17" x14ac:dyDescent="0.2">
      <c r="A121" s="349"/>
      <c r="B121" s="363"/>
      <c r="C121" s="346"/>
      <c r="D121" s="180" t="s">
        <v>64</v>
      </c>
      <c r="E121" s="256"/>
      <c r="F121" s="256"/>
      <c r="G121" s="256"/>
      <c r="H121" s="256"/>
      <c r="I121" s="256"/>
      <c r="J121" s="256"/>
      <c r="K121" s="256"/>
      <c r="L121" s="256"/>
      <c r="M121" s="40"/>
      <c r="N121" s="40"/>
      <c r="O121" s="40"/>
      <c r="P121" s="40"/>
      <c r="Q121" s="370"/>
    </row>
    <row r="122" spans="1:17" x14ac:dyDescent="0.2">
      <c r="A122" s="347">
        <v>59</v>
      </c>
      <c r="B122" s="362"/>
      <c r="C122" s="344"/>
      <c r="D122" s="179" t="s">
        <v>61</v>
      </c>
      <c r="E122" s="255"/>
      <c r="F122" s="255"/>
      <c r="G122" s="255"/>
      <c r="H122" s="255"/>
      <c r="I122" s="255"/>
      <c r="J122" s="255"/>
      <c r="K122" s="255"/>
      <c r="L122" s="255"/>
      <c r="M122" s="32"/>
      <c r="N122" s="32"/>
      <c r="O122" s="32"/>
      <c r="P122" s="32"/>
      <c r="Q122" s="369" t="str">
        <f>IF((COUNTBLANK(E122:P122)+COUNTBLANK(E123:P123))/2=COUNTBLANK(E122:P122),"","Beide Zeilen!")</f>
        <v/>
      </c>
    </row>
    <row r="123" spans="1:17" x14ac:dyDescent="0.2">
      <c r="A123" s="349"/>
      <c r="B123" s="363"/>
      <c r="C123" s="346"/>
      <c r="D123" s="180" t="s">
        <v>64</v>
      </c>
      <c r="E123" s="256"/>
      <c r="F123" s="256"/>
      <c r="G123" s="256"/>
      <c r="H123" s="256"/>
      <c r="I123" s="256"/>
      <c r="J123" s="256"/>
      <c r="K123" s="256"/>
      <c r="L123" s="256"/>
      <c r="M123" s="40"/>
      <c r="N123" s="40"/>
      <c r="O123" s="40"/>
      <c r="P123" s="40"/>
      <c r="Q123" s="370"/>
    </row>
    <row r="124" spans="1:17" x14ac:dyDescent="0.2">
      <c r="A124" s="347">
        <v>60</v>
      </c>
      <c r="B124" s="362"/>
      <c r="C124" s="344"/>
      <c r="D124" s="179" t="s">
        <v>61</v>
      </c>
      <c r="E124" s="255"/>
      <c r="F124" s="255"/>
      <c r="G124" s="255"/>
      <c r="H124" s="255"/>
      <c r="I124" s="255"/>
      <c r="J124" s="255"/>
      <c r="K124" s="255"/>
      <c r="L124" s="255"/>
      <c r="M124" s="32"/>
      <c r="N124" s="32"/>
      <c r="O124" s="32"/>
      <c r="P124" s="32"/>
      <c r="Q124" s="369" t="str">
        <f>IF((COUNTBLANK(E124:P124)+COUNTBLANK(E125:P125))/2=COUNTBLANK(E124:P124),"","Beide Zeilen!")</f>
        <v/>
      </c>
    </row>
    <row r="125" spans="1:17" x14ac:dyDescent="0.2">
      <c r="A125" s="349"/>
      <c r="B125" s="363"/>
      <c r="C125" s="346"/>
      <c r="D125" s="180" t="s">
        <v>64</v>
      </c>
      <c r="E125" s="256"/>
      <c r="F125" s="256"/>
      <c r="G125" s="256"/>
      <c r="H125" s="256"/>
      <c r="I125" s="256"/>
      <c r="J125" s="256"/>
      <c r="K125" s="256"/>
      <c r="L125" s="256"/>
      <c r="M125" s="40"/>
      <c r="N125" s="40"/>
      <c r="O125" s="40"/>
      <c r="P125" s="40"/>
      <c r="Q125" s="370"/>
    </row>
    <row r="126" spans="1:17" x14ac:dyDescent="0.2">
      <c r="A126" s="347">
        <v>61</v>
      </c>
      <c r="B126" s="362"/>
      <c r="C126" s="344"/>
      <c r="D126" s="179" t="s">
        <v>61</v>
      </c>
      <c r="E126" s="255"/>
      <c r="F126" s="255"/>
      <c r="G126" s="255"/>
      <c r="H126" s="255"/>
      <c r="I126" s="255"/>
      <c r="J126" s="255"/>
      <c r="K126" s="255"/>
      <c r="L126" s="255"/>
      <c r="M126" s="32"/>
      <c r="N126" s="32"/>
      <c r="O126" s="32"/>
      <c r="P126" s="32"/>
      <c r="Q126" s="369" t="str">
        <f>IF((COUNTBLANK(E126:P126)+COUNTBLANK(E127:P127))/2=COUNTBLANK(E126:P126),"","Beide Zeilen!")</f>
        <v/>
      </c>
    </row>
    <row r="127" spans="1:17" x14ac:dyDescent="0.2">
      <c r="A127" s="349"/>
      <c r="B127" s="363"/>
      <c r="C127" s="346"/>
      <c r="D127" s="180" t="s">
        <v>64</v>
      </c>
      <c r="E127" s="256"/>
      <c r="F127" s="256"/>
      <c r="G127" s="256"/>
      <c r="H127" s="256"/>
      <c r="I127" s="256"/>
      <c r="J127" s="256"/>
      <c r="K127" s="256"/>
      <c r="L127" s="256"/>
      <c r="M127" s="40"/>
      <c r="N127" s="40"/>
      <c r="O127" s="40"/>
      <c r="P127" s="40"/>
      <c r="Q127" s="370"/>
    </row>
    <row r="128" spans="1:17" x14ac:dyDescent="0.2">
      <c r="A128" s="347">
        <v>62</v>
      </c>
      <c r="B128" s="362"/>
      <c r="C128" s="344"/>
      <c r="D128" s="179" t="s">
        <v>61</v>
      </c>
      <c r="E128" s="255"/>
      <c r="F128" s="255"/>
      <c r="G128" s="255"/>
      <c r="H128" s="255"/>
      <c r="I128" s="255"/>
      <c r="J128" s="255"/>
      <c r="K128" s="255"/>
      <c r="L128" s="255"/>
      <c r="M128" s="32"/>
      <c r="N128" s="32"/>
      <c r="O128" s="32"/>
      <c r="P128" s="32"/>
      <c r="Q128" s="369" t="str">
        <f>IF((COUNTBLANK(E128:P128)+COUNTBLANK(E129:P129))/2=COUNTBLANK(E128:P128),"","Beide Zeilen!")</f>
        <v/>
      </c>
    </row>
    <row r="129" spans="1:17" x14ac:dyDescent="0.2">
      <c r="A129" s="349"/>
      <c r="B129" s="363"/>
      <c r="C129" s="346"/>
      <c r="D129" s="180" t="s">
        <v>64</v>
      </c>
      <c r="E129" s="256"/>
      <c r="F129" s="256"/>
      <c r="G129" s="256"/>
      <c r="H129" s="256"/>
      <c r="I129" s="256"/>
      <c r="J129" s="256"/>
      <c r="K129" s="256"/>
      <c r="L129" s="256"/>
      <c r="M129" s="40"/>
      <c r="N129" s="40"/>
      <c r="O129" s="40"/>
      <c r="P129" s="40"/>
      <c r="Q129" s="370"/>
    </row>
    <row r="130" spans="1:17" x14ac:dyDescent="0.2">
      <c r="A130" s="347">
        <v>63</v>
      </c>
      <c r="B130" s="362"/>
      <c r="C130" s="344"/>
      <c r="D130" s="179" t="s">
        <v>61</v>
      </c>
      <c r="E130" s="255"/>
      <c r="F130" s="255"/>
      <c r="G130" s="255"/>
      <c r="H130" s="255"/>
      <c r="I130" s="255"/>
      <c r="J130" s="255"/>
      <c r="K130" s="255"/>
      <c r="L130" s="255"/>
      <c r="M130" s="32"/>
      <c r="N130" s="32"/>
      <c r="O130" s="32"/>
      <c r="P130" s="32"/>
      <c r="Q130" s="369" t="str">
        <f>IF((COUNTBLANK(E130:P130)+COUNTBLANK(E131:P131))/2=COUNTBLANK(E130:P130),"","Beide Zeilen!")</f>
        <v/>
      </c>
    </row>
    <row r="131" spans="1:17" x14ac:dyDescent="0.2">
      <c r="A131" s="349"/>
      <c r="B131" s="363"/>
      <c r="C131" s="346"/>
      <c r="D131" s="180" t="s">
        <v>64</v>
      </c>
      <c r="E131" s="256"/>
      <c r="F131" s="256"/>
      <c r="G131" s="256"/>
      <c r="H131" s="256"/>
      <c r="I131" s="256"/>
      <c r="J131" s="256"/>
      <c r="K131" s="256"/>
      <c r="L131" s="256"/>
      <c r="M131" s="40"/>
      <c r="N131" s="40"/>
      <c r="O131" s="40"/>
      <c r="P131" s="40"/>
      <c r="Q131" s="370"/>
    </row>
    <row r="132" spans="1:17" x14ac:dyDescent="0.2">
      <c r="A132" s="347">
        <v>64</v>
      </c>
      <c r="B132" s="362"/>
      <c r="C132" s="344"/>
      <c r="D132" s="179" t="s">
        <v>61</v>
      </c>
      <c r="E132" s="255"/>
      <c r="F132" s="255"/>
      <c r="G132" s="255"/>
      <c r="H132" s="255"/>
      <c r="I132" s="255"/>
      <c r="J132" s="255"/>
      <c r="K132" s="255"/>
      <c r="L132" s="255"/>
      <c r="M132" s="32"/>
      <c r="N132" s="32"/>
      <c r="O132" s="32"/>
      <c r="P132" s="32"/>
      <c r="Q132" s="369" t="str">
        <f>IF((COUNTBLANK(E132:P132)+COUNTBLANK(E133:P133))/2=COUNTBLANK(E132:P132),"","Beide Zeilen!")</f>
        <v/>
      </c>
    </row>
    <row r="133" spans="1:17" x14ac:dyDescent="0.2">
      <c r="A133" s="349"/>
      <c r="B133" s="363"/>
      <c r="C133" s="346"/>
      <c r="D133" s="180" t="s">
        <v>64</v>
      </c>
      <c r="E133" s="256"/>
      <c r="F133" s="256"/>
      <c r="G133" s="256"/>
      <c r="H133" s="256"/>
      <c r="I133" s="256"/>
      <c r="J133" s="256"/>
      <c r="K133" s="256"/>
      <c r="L133" s="256"/>
      <c r="M133" s="40"/>
      <c r="N133" s="40"/>
      <c r="O133" s="40"/>
      <c r="P133" s="40"/>
      <c r="Q133" s="370"/>
    </row>
    <row r="134" spans="1:17" x14ac:dyDescent="0.2">
      <c r="A134" s="347">
        <v>65</v>
      </c>
      <c r="B134" s="362"/>
      <c r="C134" s="344"/>
      <c r="D134" s="179" t="s">
        <v>61</v>
      </c>
      <c r="E134" s="255"/>
      <c r="F134" s="255"/>
      <c r="G134" s="255"/>
      <c r="H134" s="255"/>
      <c r="I134" s="255"/>
      <c r="J134" s="255"/>
      <c r="K134" s="255"/>
      <c r="L134" s="255"/>
      <c r="M134" s="32"/>
      <c r="N134" s="32"/>
      <c r="O134" s="32"/>
      <c r="P134" s="32"/>
      <c r="Q134" s="369" t="str">
        <f>IF((COUNTBLANK(E134:P134)+COUNTBLANK(E135:P135))/2=COUNTBLANK(E134:P134),"","Beide Zeilen!")</f>
        <v/>
      </c>
    </row>
    <row r="135" spans="1:17" x14ac:dyDescent="0.2">
      <c r="A135" s="349"/>
      <c r="B135" s="363"/>
      <c r="C135" s="346"/>
      <c r="D135" s="180" t="s">
        <v>64</v>
      </c>
      <c r="E135" s="256"/>
      <c r="F135" s="256"/>
      <c r="G135" s="256"/>
      <c r="H135" s="256"/>
      <c r="I135" s="256"/>
      <c r="J135" s="256"/>
      <c r="K135" s="256"/>
      <c r="L135" s="256"/>
      <c r="M135" s="40"/>
      <c r="N135" s="40"/>
      <c r="O135" s="40"/>
      <c r="P135" s="40"/>
      <c r="Q135" s="370"/>
    </row>
    <row r="136" spans="1:17" x14ac:dyDescent="0.2">
      <c r="A136" s="347">
        <v>66</v>
      </c>
      <c r="B136" s="362"/>
      <c r="C136" s="344"/>
      <c r="D136" s="179" t="s">
        <v>61</v>
      </c>
      <c r="E136" s="255"/>
      <c r="F136" s="255"/>
      <c r="G136" s="255"/>
      <c r="H136" s="255"/>
      <c r="I136" s="255"/>
      <c r="J136" s="255"/>
      <c r="K136" s="255"/>
      <c r="L136" s="255"/>
      <c r="M136" s="32"/>
      <c r="N136" s="32"/>
      <c r="O136" s="32"/>
      <c r="P136" s="32"/>
      <c r="Q136" s="369" t="str">
        <f>IF((COUNTBLANK(E136:P136)+COUNTBLANK(E137:P137))/2=COUNTBLANK(E136:P136),"","Beide Zeilen!")</f>
        <v/>
      </c>
    </row>
    <row r="137" spans="1:17" x14ac:dyDescent="0.2">
      <c r="A137" s="349"/>
      <c r="B137" s="363"/>
      <c r="C137" s="346"/>
      <c r="D137" s="180" t="s">
        <v>64</v>
      </c>
      <c r="E137" s="256"/>
      <c r="F137" s="256"/>
      <c r="G137" s="256"/>
      <c r="H137" s="256"/>
      <c r="I137" s="256"/>
      <c r="J137" s="256"/>
      <c r="K137" s="256"/>
      <c r="L137" s="256"/>
      <c r="M137" s="40"/>
      <c r="N137" s="40"/>
      <c r="O137" s="40"/>
      <c r="P137" s="40"/>
      <c r="Q137" s="370"/>
    </row>
    <row r="138" spans="1:17" x14ac:dyDescent="0.2">
      <c r="A138" s="347">
        <v>67</v>
      </c>
      <c r="B138" s="362"/>
      <c r="C138" s="344"/>
      <c r="D138" s="179" t="s">
        <v>61</v>
      </c>
      <c r="E138" s="255"/>
      <c r="F138" s="255"/>
      <c r="G138" s="255"/>
      <c r="H138" s="255"/>
      <c r="I138" s="255"/>
      <c r="J138" s="255"/>
      <c r="K138" s="255"/>
      <c r="L138" s="255"/>
      <c r="M138" s="32"/>
      <c r="N138" s="32"/>
      <c r="O138" s="32"/>
      <c r="P138" s="32"/>
      <c r="Q138" s="369" t="str">
        <f>IF((COUNTBLANK(E138:P138)+COUNTBLANK(E139:P139))/2=COUNTBLANK(E138:P138),"","Beide Zeilen!")</f>
        <v/>
      </c>
    </row>
    <row r="139" spans="1:17" x14ac:dyDescent="0.2">
      <c r="A139" s="349"/>
      <c r="B139" s="363"/>
      <c r="C139" s="346"/>
      <c r="D139" s="180" t="s">
        <v>64</v>
      </c>
      <c r="E139" s="256"/>
      <c r="F139" s="256"/>
      <c r="G139" s="256"/>
      <c r="H139" s="256"/>
      <c r="I139" s="256"/>
      <c r="J139" s="256"/>
      <c r="K139" s="256"/>
      <c r="L139" s="256"/>
      <c r="M139" s="40"/>
      <c r="N139" s="40"/>
      <c r="O139" s="40"/>
      <c r="P139" s="40"/>
      <c r="Q139" s="370"/>
    </row>
    <row r="140" spans="1:17" x14ac:dyDescent="0.2">
      <c r="A140" s="347">
        <v>68</v>
      </c>
      <c r="B140" s="362"/>
      <c r="C140" s="344"/>
      <c r="D140" s="179" t="s">
        <v>61</v>
      </c>
      <c r="E140" s="255"/>
      <c r="F140" s="255"/>
      <c r="G140" s="255"/>
      <c r="H140" s="255"/>
      <c r="I140" s="255"/>
      <c r="J140" s="255"/>
      <c r="K140" s="255"/>
      <c r="L140" s="255"/>
      <c r="M140" s="32"/>
      <c r="N140" s="32"/>
      <c r="O140" s="32"/>
      <c r="P140" s="32"/>
      <c r="Q140" s="369" t="str">
        <f>IF((COUNTBLANK(E140:P140)+COUNTBLANK(E141:P141))/2=COUNTBLANK(E140:P140),"","Beide Zeilen!")</f>
        <v/>
      </c>
    </row>
    <row r="141" spans="1:17" x14ac:dyDescent="0.2">
      <c r="A141" s="349"/>
      <c r="B141" s="363"/>
      <c r="C141" s="346"/>
      <c r="D141" s="180" t="s">
        <v>64</v>
      </c>
      <c r="E141" s="256"/>
      <c r="F141" s="256"/>
      <c r="G141" s="256"/>
      <c r="H141" s="256"/>
      <c r="I141" s="256"/>
      <c r="J141" s="256"/>
      <c r="K141" s="256"/>
      <c r="L141" s="256"/>
      <c r="M141" s="40"/>
      <c r="N141" s="40"/>
      <c r="O141" s="40"/>
      <c r="P141" s="40"/>
      <c r="Q141" s="370"/>
    </row>
    <row r="142" spans="1:17" x14ac:dyDescent="0.2">
      <c r="A142" s="347">
        <v>69</v>
      </c>
      <c r="B142" s="362"/>
      <c r="C142" s="344"/>
      <c r="D142" s="179" t="s">
        <v>61</v>
      </c>
      <c r="E142" s="255"/>
      <c r="F142" s="255"/>
      <c r="G142" s="255"/>
      <c r="H142" s="255"/>
      <c r="I142" s="255"/>
      <c r="J142" s="255"/>
      <c r="K142" s="255"/>
      <c r="L142" s="255"/>
      <c r="M142" s="32"/>
      <c r="N142" s="32"/>
      <c r="O142" s="32"/>
      <c r="P142" s="32"/>
      <c r="Q142" s="369" t="str">
        <f>IF((COUNTBLANK(E142:P142)+COUNTBLANK(E143:P143))/2=COUNTBLANK(E142:P142),"","Beide Zeilen!")</f>
        <v/>
      </c>
    </row>
    <row r="143" spans="1:17" x14ac:dyDescent="0.2">
      <c r="A143" s="349"/>
      <c r="B143" s="363"/>
      <c r="C143" s="346"/>
      <c r="D143" s="180" t="s">
        <v>64</v>
      </c>
      <c r="E143" s="256"/>
      <c r="F143" s="256"/>
      <c r="G143" s="256"/>
      <c r="H143" s="256"/>
      <c r="I143" s="256"/>
      <c r="J143" s="256"/>
      <c r="K143" s="256"/>
      <c r="L143" s="256"/>
      <c r="M143" s="40"/>
      <c r="N143" s="40"/>
      <c r="O143" s="40"/>
      <c r="P143" s="40"/>
      <c r="Q143" s="370"/>
    </row>
    <row r="144" spans="1:17" x14ac:dyDescent="0.2">
      <c r="A144" s="347">
        <v>70</v>
      </c>
      <c r="B144" s="362"/>
      <c r="C144" s="344"/>
      <c r="D144" s="179" t="s">
        <v>61</v>
      </c>
      <c r="E144" s="255"/>
      <c r="F144" s="255"/>
      <c r="G144" s="255"/>
      <c r="H144" s="255"/>
      <c r="I144" s="255"/>
      <c r="J144" s="255"/>
      <c r="K144" s="255"/>
      <c r="L144" s="255"/>
      <c r="M144" s="32"/>
      <c r="N144" s="32"/>
      <c r="O144" s="32"/>
      <c r="P144" s="32"/>
      <c r="Q144" s="369" t="str">
        <f>IF((COUNTBLANK(E144:P144)+COUNTBLANK(E145:P145))/2=COUNTBLANK(E144:P144),"","Beide Zeilen!")</f>
        <v/>
      </c>
    </row>
    <row r="145" spans="1:17" x14ac:dyDescent="0.2">
      <c r="A145" s="349"/>
      <c r="B145" s="363"/>
      <c r="C145" s="346"/>
      <c r="D145" s="180" t="s">
        <v>64</v>
      </c>
      <c r="E145" s="256"/>
      <c r="F145" s="256"/>
      <c r="G145" s="256"/>
      <c r="H145" s="256"/>
      <c r="I145" s="256"/>
      <c r="J145" s="256"/>
      <c r="K145" s="256"/>
      <c r="L145" s="256"/>
      <c r="M145" s="40"/>
      <c r="N145" s="40"/>
      <c r="O145" s="40"/>
      <c r="P145" s="40"/>
      <c r="Q145" s="370"/>
    </row>
    <row r="146" spans="1:17" x14ac:dyDescent="0.2">
      <c r="A146" s="347">
        <v>71</v>
      </c>
      <c r="B146" s="362"/>
      <c r="C146" s="344"/>
      <c r="D146" s="179" t="s">
        <v>61</v>
      </c>
      <c r="E146" s="255"/>
      <c r="F146" s="255"/>
      <c r="G146" s="255"/>
      <c r="H146" s="255"/>
      <c r="I146" s="255"/>
      <c r="J146" s="255"/>
      <c r="K146" s="255"/>
      <c r="L146" s="255"/>
      <c r="M146" s="32"/>
      <c r="N146" s="32"/>
      <c r="O146" s="32"/>
      <c r="P146" s="32"/>
      <c r="Q146" s="369" t="str">
        <f>IF((COUNTBLANK(E146:P146)+COUNTBLANK(E147:P147))/2=COUNTBLANK(E146:P146),"","Beide Zeilen!")</f>
        <v/>
      </c>
    </row>
    <row r="147" spans="1:17" x14ac:dyDescent="0.2">
      <c r="A147" s="349"/>
      <c r="B147" s="363"/>
      <c r="C147" s="346"/>
      <c r="D147" s="180" t="s">
        <v>64</v>
      </c>
      <c r="E147" s="256"/>
      <c r="F147" s="256"/>
      <c r="G147" s="256"/>
      <c r="H147" s="256"/>
      <c r="I147" s="256"/>
      <c r="J147" s="256"/>
      <c r="K147" s="256"/>
      <c r="L147" s="256"/>
      <c r="M147" s="40"/>
      <c r="N147" s="40"/>
      <c r="O147" s="40"/>
      <c r="P147" s="40"/>
      <c r="Q147" s="370"/>
    </row>
    <row r="148" spans="1:17" x14ac:dyDescent="0.2">
      <c r="A148" s="347">
        <v>72</v>
      </c>
      <c r="B148" s="362"/>
      <c r="C148" s="344"/>
      <c r="D148" s="179" t="s">
        <v>61</v>
      </c>
      <c r="E148" s="255"/>
      <c r="F148" s="255"/>
      <c r="G148" s="255"/>
      <c r="H148" s="255"/>
      <c r="I148" s="255"/>
      <c r="J148" s="255"/>
      <c r="K148" s="255"/>
      <c r="L148" s="255"/>
      <c r="M148" s="32"/>
      <c r="N148" s="32"/>
      <c r="O148" s="32"/>
      <c r="P148" s="32"/>
      <c r="Q148" s="369" t="str">
        <f>IF((COUNTBLANK(E148:P148)+COUNTBLANK(E149:P149))/2=COUNTBLANK(E148:P148),"","Beide Zeilen!")</f>
        <v/>
      </c>
    </row>
    <row r="149" spans="1:17" x14ac:dyDescent="0.2">
      <c r="A149" s="349"/>
      <c r="B149" s="363"/>
      <c r="C149" s="346"/>
      <c r="D149" s="180" t="s">
        <v>64</v>
      </c>
      <c r="E149" s="256"/>
      <c r="F149" s="256"/>
      <c r="G149" s="256"/>
      <c r="H149" s="256"/>
      <c r="I149" s="256"/>
      <c r="J149" s="256"/>
      <c r="K149" s="256"/>
      <c r="L149" s="256"/>
      <c r="M149" s="40"/>
      <c r="N149" s="40"/>
      <c r="O149" s="40"/>
      <c r="P149" s="40"/>
      <c r="Q149" s="370"/>
    </row>
    <row r="150" spans="1:17" x14ac:dyDescent="0.2">
      <c r="A150" s="347">
        <v>73</v>
      </c>
      <c r="B150" s="362"/>
      <c r="C150" s="344"/>
      <c r="D150" s="179" t="s">
        <v>61</v>
      </c>
      <c r="E150" s="255"/>
      <c r="F150" s="255"/>
      <c r="G150" s="255"/>
      <c r="H150" s="255"/>
      <c r="I150" s="255"/>
      <c r="J150" s="255"/>
      <c r="K150" s="255"/>
      <c r="L150" s="255"/>
      <c r="M150" s="32"/>
      <c r="N150" s="32"/>
      <c r="O150" s="32"/>
      <c r="P150" s="32"/>
      <c r="Q150" s="369" t="str">
        <f>IF((COUNTBLANK(E150:P150)+COUNTBLANK(E151:P151))/2=COUNTBLANK(E150:P150),"","Beide Zeilen!")</f>
        <v/>
      </c>
    </row>
    <row r="151" spans="1:17" x14ac:dyDescent="0.2">
      <c r="A151" s="349"/>
      <c r="B151" s="363"/>
      <c r="C151" s="346"/>
      <c r="D151" s="180" t="s">
        <v>64</v>
      </c>
      <c r="E151" s="256"/>
      <c r="F151" s="256"/>
      <c r="G151" s="256"/>
      <c r="H151" s="256"/>
      <c r="I151" s="256"/>
      <c r="J151" s="256"/>
      <c r="K151" s="256"/>
      <c r="L151" s="256"/>
      <c r="M151" s="40"/>
      <c r="N151" s="40"/>
      <c r="O151" s="40"/>
      <c r="P151" s="40"/>
      <c r="Q151" s="370"/>
    </row>
    <row r="152" spans="1:17" x14ac:dyDescent="0.2">
      <c r="A152" s="347">
        <v>74</v>
      </c>
      <c r="B152" s="362"/>
      <c r="C152" s="344"/>
      <c r="D152" s="179" t="s">
        <v>61</v>
      </c>
      <c r="E152" s="255"/>
      <c r="F152" s="255"/>
      <c r="G152" s="255"/>
      <c r="H152" s="255"/>
      <c r="I152" s="255"/>
      <c r="J152" s="255"/>
      <c r="K152" s="255"/>
      <c r="L152" s="255"/>
      <c r="M152" s="32"/>
      <c r="N152" s="32"/>
      <c r="O152" s="32"/>
      <c r="P152" s="32"/>
      <c r="Q152" s="369" t="str">
        <f>IF((COUNTBLANK(E152:P152)+COUNTBLANK(E153:P153))/2=COUNTBLANK(E152:P152),"","Beide Zeilen!")</f>
        <v/>
      </c>
    </row>
    <row r="153" spans="1:17" x14ac:dyDescent="0.2">
      <c r="A153" s="349"/>
      <c r="B153" s="363"/>
      <c r="C153" s="346"/>
      <c r="D153" s="180" t="s">
        <v>64</v>
      </c>
      <c r="E153" s="256"/>
      <c r="F153" s="256"/>
      <c r="G153" s="256"/>
      <c r="H153" s="256"/>
      <c r="I153" s="256"/>
      <c r="J153" s="256"/>
      <c r="K153" s="256"/>
      <c r="L153" s="256"/>
      <c r="M153" s="40"/>
      <c r="N153" s="40"/>
      <c r="O153" s="40"/>
      <c r="P153" s="40"/>
      <c r="Q153" s="370"/>
    </row>
    <row r="154" spans="1:17" x14ac:dyDescent="0.2">
      <c r="A154" s="347">
        <v>75</v>
      </c>
      <c r="B154" s="362"/>
      <c r="C154" s="344"/>
      <c r="D154" s="179" t="s">
        <v>61</v>
      </c>
      <c r="E154" s="255"/>
      <c r="F154" s="255"/>
      <c r="G154" s="255"/>
      <c r="H154" s="255"/>
      <c r="I154" s="255"/>
      <c r="J154" s="255"/>
      <c r="K154" s="255"/>
      <c r="L154" s="255"/>
      <c r="M154" s="32"/>
      <c r="N154" s="32"/>
      <c r="O154" s="32"/>
      <c r="P154" s="32"/>
      <c r="Q154" s="369" t="str">
        <f>IF((COUNTBLANK(E154:P154)+COUNTBLANK(E155:P155))/2=COUNTBLANK(E154:P154),"","Beide Zeilen!")</f>
        <v/>
      </c>
    </row>
    <row r="155" spans="1:17" x14ac:dyDescent="0.2">
      <c r="A155" s="349"/>
      <c r="B155" s="363"/>
      <c r="C155" s="346"/>
      <c r="D155" s="180" t="s">
        <v>64</v>
      </c>
      <c r="E155" s="256"/>
      <c r="F155" s="256"/>
      <c r="G155" s="256"/>
      <c r="H155" s="256"/>
      <c r="I155" s="256"/>
      <c r="J155" s="256"/>
      <c r="K155" s="256"/>
      <c r="L155" s="256"/>
      <c r="M155" s="40"/>
      <c r="N155" s="40"/>
      <c r="O155" s="40"/>
      <c r="P155" s="40"/>
      <c r="Q155" s="370"/>
    </row>
    <row r="156" spans="1:17" x14ac:dyDescent="0.2">
      <c r="A156" s="347">
        <v>76</v>
      </c>
      <c r="B156" s="362"/>
      <c r="C156" s="344"/>
      <c r="D156" s="179" t="s">
        <v>61</v>
      </c>
      <c r="E156" s="255"/>
      <c r="F156" s="255"/>
      <c r="G156" s="255"/>
      <c r="H156" s="255"/>
      <c r="I156" s="255"/>
      <c r="J156" s="255"/>
      <c r="K156" s="255"/>
      <c r="L156" s="255"/>
      <c r="M156" s="32"/>
      <c r="N156" s="32"/>
      <c r="O156" s="32"/>
      <c r="P156" s="32"/>
      <c r="Q156" s="369" t="str">
        <f>IF((COUNTBLANK(E156:P156)+COUNTBLANK(E157:P157))/2=COUNTBLANK(E156:P156),"","Beide Zeilen!")</f>
        <v/>
      </c>
    </row>
    <row r="157" spans="1:17" x14ac:dyDescent="0.2">
      <c r="A157" s="349"/>
      <c r="B157" s="363"/>
      <c r="C157" s="346"/>
      <c r="D157" s="180" t="s">
        <v>64</v>
      </c>
      <c r="E157" s="256"/>
      <c r="F157" s="256"/>
      <c r="G157" s="256"/>
      <c r="H157" s="256"/>
      <c r="I157" s="256"/>
      <c r="J157" s="256"/>
      <c r="K157" s="256"/>
      <c r="L157" s="256"/>
      <c r="M157" s="40"/>
      <c r="N157" s="40"/>
      <c r="O157" s="40"/>
      <c r="P157" s="40"/>
      <c r="Q157" s="370"/>
    </row>
    <row r="158" spans="1:17" x14ac:dyDescent="0.2">
      <c r="A158" s="347">
        <v>77</v>
      </c>
      <c r="B158" s="362"/>
      <c r="C158" s="344"/>
      <c r="D158" s="179" t="s">
        <v>61</v>
      </c>
      <c r="E158" s="255"/>
      <c r="F158" s="255"/>
      <c r="G158" s="255"/>
      <c r="H158" s="255"/>
      <c r="I158" s="255"/>
      <c r="J158" s="255"/>
      <c r="K158" s="255"/>
      <c r="L158" s="255"/>
      <c r="M158" s="32"/>
      <c r="N158" s="32"/>
      <c r="O158" s="32"/>
      <c r="P158" s="32"/>
      <c r="Q158" s="369" t="str">
        <f>IF((COUNTBLANK(E158:P158)+COUNTBLANK(E159:P159))/2=COUNTBLANK(E158:P158),"","Beide Zeilen!")</f>
        <v/>
      </c>
    </row>
    <row r="159" spans="1:17" x14ac:dyDescent="0.2">
      <c r="A159" s="349"/>
      <c r="B159" s="363"/>
      <c r="C159" s="346"/>
      <c r="D159" s="180" t="s">
        <v>64</v>
      </c>
      <c r="E159" s="256"/>
      <c r="F159" s="256"/>
      <c r="G159" s="256"/>
      <c r="H159" s="256"/>
      <c r="I159" s="256"/>
      <c r="J159" s="256"/>
      <c r="K159" s="256"/>
      <c r="L159" s="256"/>
      <c r="M159" s="40"/>
      <c r="N159" s="40"/>
      <c r="O159" s="40"/>
      <c r="P159" s="40"/>
      <c r="Q159" s="370"/>
    </row>
    <row r="160" spans="1:17" x14ac:dyDescent="0.2">
      <c r="A160" s="347">
        <v>78</v>
      </c>
      <c r="B160" s="362"/>
      <c r="C160" s="344"/>
      <c r="D160" s="179" t="s">
        <v>61</v>
      </c>
      <c r="E160" s="255"/>
      <c r="F160" s="255"/>
      <c r="G160" s="255"/>
      <c r="H160" s="255"/>
      <c r="I160" s="255"/>
      <c r="J160" s="255"/>
      <c r="K160" s="255"/>
      <c r="L160" s="255"/>
      <c r="M160" s="32"/>
      <c r="N160" s="32"/>
      <c r="O160" s="32"/>
      <c r="P160" s="32"/>
      <c r="Q160" s="369" t="str">
        <f>IF((COUNTBLANK(E160:P160)+COUNTBLANK(E161:P161))/2=COUNTBLANK(E160:P160),"","Beide Zeilen!")</f>
        <v/>
      </c>
    </row>
    <row r="161" spans="1:17" x14ac:dyDescent="0.2">
      <c r="A161" s="349"/>
      <c r="B161" s="363"/>
      <c r="C161" s="346"/>
      <c r="D161" s="180" t="s">
        <v>64</v>
      </c>
      <c r="E161" s="256"/>
      <c r="F161" s="256"/>
      <c r="G161" s="256"/>
      <c r="H161" s="256"/>
      <c r="I161" s="256"/>
      <c r="J161" s="256"/>
      <c r="K161" s="256"/>
      <c r="L161" s="256"/>
      <c r="M161" s="40"/>
      <c r="N161" s="40"/>
      <c r="O161" s="40"/>
      <c r="P161" s="40"/>
      <c r="Q161" s="370"/>
    </row>
  </sheetData>
  <sheetProtection password="9FF7" sheet="1" objects="1" scenarios="1" autoFilter="0"/>
  <autoFilter ref="A3:C3"/>
  <mergeCells count="348">
    <mergeCell ref="A158:A159"/>
    <mergeCell ref="B158:B159"/>
    <mergeCell ref="A156:A157"/>
    <mergeCell ref="B156:B157"/>
    <mergeCell ref="C152:C153"/>
    <mergeCell ref="Q152:Q153"/>
    <mergeCell ref="C156:C157"/>
    <mergeCell ref="Q156:Q157"/>
    <mergeCell ref="A160:A161"/>
    <mergeCell ref="B160:B161"/>
    <mergeCell ref="C160:C161"/>
    <mergeCell ref="Q160:Q161"/>
    <mergeCell ref="C158:C159"/>
    <mergeCell ref="Q158:Q159"/>
    <mergeCell ref="A150:A151"/>
    <mergeCell ref="B150:B151"/>
    <mergeCell ref="C150:C151"/>
    <mergeCell ref="Q150:Q151"/>
    <mergeCell ref="A154:A155"/>
    <mergeCell ref="B154:B155"/>
    <mergeCell ref="C154:C155"/>
    <mergeCell ref="Q154:Q155"/>
    <mergeCell ref="A152:A153"/>
    <mergeCell ref="B152:B153"/>
    <mergeCell ref="A146:A147"/>
    <mergeCell ref="B146:B147"/>
    <mergeCell ref="C146:C147"/>
    <mergeCell ref="Q146:Q147"/>
    <mergeCell ref="A148:A149"/>
    <mergeCell ref="B148:B149"/>
    <mergeCell ref="C148:C149"/>
    <mergeCell ref="Q148:Q149"/>
    <mergeCell ref="A142:A143"/>
    <mergeCell ref="B142:B143"/>
    <mergeCell ref="C142:C143"/>
    <mergeCell ref="Q142:Q143"/>
    <mergeCell ref="A144:A145"/>
    <mergeCell ref="B144:B145"/>
    <mergeCell ref="C144:C145"/>
    <mergeCell ref="Q144:Q145"/>
    <mergeCell ref="A138:A139"/>
    <mergeCell ref="B138:B139"/>
    <mergeCell ref="C138:C139"/>
    <mergeCell ref="Q138:Q139"/>
    <mergeCell ref="A140:A141"/>
    <mergeCell ref="B140:B141"/>
    <mergeCell ref="C140:C141"/>
    <mergeCell ref="Q140:Q141"/>
    <mergeCell ref="A134:A135"/>
    <mergeCell ref="B134:B135"/>
    <mergeCell ref="C134:C135"/>
    <mergeCell ref="Q134:Q135"/>
    <mergeCell ref="A136:A137"/>
    <mergeCell ref="B136:B137"/>
    <mergeCell ref="C136:C137"/>
    <mergeCell ref="Q136:Q137"/>
    <mergeCell ref="A130:A131"/>
    <mergeCell ref="B130:B131"/>
    <mergeCell ref="C130:C131"/>
    <mergeCell ref="Q130:Q131"/>
    <mergeCell ref="A132:A133"/>
    <mergeCell ref="B132:B133"/>
    <mergeCell ref="C132:C133"/>
    <mergeCell ref="Q132:Q133"/>
    <mergeCell ref="A126:A127"/>
    <mergeCell ref="B126:B127"/>
    <mergeCell ref="C126:C127"/>
    <mergeCell ref="Q126:Q127"/>
    <mergeCell ref="A128:A129"/>
    <mergeCell ref="B128:B129"/>
    <mergeCell ref="C128:C129"/>
    <mergeCell ref="Q128:Q129"/>
    <mergeCell ref="A122:A123"/>
    <mergeCell ref="B122:B123"/>
    <mergeCell ref="C122:C123"/>
    <mergeCell ref="Q122:Q123"/>
    <mergeCell ref="A124:A125"/>
    <mergeCell ref="B124:B125"/>
    <mergeCell ref="C124:C125"/>
    <mergeCell ref="Q124:Q125"/>
    <mergeCell ref="A118:A119"/>
    <mergeCell ref="B118:B119"/>
    <mergeCell ref="C118:C119"/>
    <mergeCell ref="Q118:Q119"/>
    <mergeCell ref="A120:A121"/>
    <mergeCell ref="B120:B121"/>
    <mergeCell ref="C120:C121"/>
    <mergeCell ref="Q120:Q121"/>
    <mergeCell ref="A114:A115"/>
    <mergeCell ref="B114:B115"/>
    <mergeCell ref="C114:C115"/>
    <mergeCell ref="Q114:Q115"/>
    <mergeCell ref="A116:A117"/>
    <mergeCell ref="B116:B117"/>
    <mergeCell ref="C116:C117"/>
    <mergeCell ref="Q116:Q117"/>
    <mergeCell ref="A110:A111"/>
    <mergeCell ref="B110:B111"/>
    <mergeCell ref="C110:C111"/>
    <mergeCell ref="Q110:Q111"/>
    <mergeCell ref="A112:A113"/>
    <mergeCell ref="B112:B113"/>
    <mergeCell ref="C112:C113"/>
    <mergeCell ref="Q112:Q113"/>
    <mergeCell ref="A106:A107"/>
    <mergeCell ref="B106:B107"/>
    <mergeCell ref="C106:C107"/>
    <mergeCell ref="Q106:Q107"/>
    <mergeCell ref="A108:A109"/>
    <mergeCell ref="B108:B109"/>
    <mergeCell ref="C108:C109"/>
    <mergeCell ref="Q108:Q109"/>
    <mergeCell ref="A102:A103"/>
    <mergeCell ref="B102:B103"/>
    <mergeCell ref="C102:C103"/>
    <mergeCell ref="Q102:Q103"/>
    <mergeCell ref="A104:A105"/>
    <mergeCell ref="B104:B105"/>
    <mergeCell ref="C104:C105"/>
    <mergeCell ref="Q104:Q105"/>
    <mergeCell ref="A98:A99"/>
    <mergeCell ref="B98:B99"/>
    <mergeCell ref="C98:C99"/>
    <mergeCell ref="Q98:Q99"/>
    <mergeCell ref="A100:A101"/>
    <mergeCell ref="B100:B101"/>
    <mergeCell ref="C100:C101"/>
    <mergeCell ref="Q100:Q101"/>
    <mergeCell ref="A94:A95"/>
    <mergeCell ref="B94:B95"/>
    <mergeCell ref="C94:C95"/>
    <mergeCell ref="Q94:Q95"/>
    <mergeCell ref="A96:A97"/>
    <mergeCell ref="B96:B97"/>
    <mergeCell ref="C96:C97"/>
    <mergeCell ref="Q96:Q97"/>
    <mergeCell ref="A90:A91"/>
    <mergeCell ref="B90:B91"/>
    <mergeCell ref="C90:C91"/>
    <mergeCell ref="Q90:Q91"/>
    <mergeCell ref="A92:A93"/>
    <mergeCell ref="B92:B93"/>
    <mergeCell ref="C92:C93"/>
    <mergeCell ref="Q92:Q93"/>
    <mergeCell ref="A80:A81"/>
    <mergeCell ref="B80:B81"/>
    <mergeCell ref="C84:C85"/>
    <mergeCell ref="Q84:Q85"/>
    <mergeCell ref="A88:A89"/>
    <mergeCell ref="B88:B89"/>
    <mergeCell ref="C88:C89"/>
    <mergeCell ref="Q88:Q89"/>
    <mergeCell ref="A86:A87"/>
    <mergeCell ref="B86:B87"/>
    <mergeCell ref="C86:C87"/>
    <mergeCell ref="Q86:Q87"/>
    <mergeCell ref="C80:C81"/>
    <mergeCell ref="Q80:Q81"/>
    <mergeCell ref="A84:A85"/>
    <mergeCell ref="B84:B85"/>
    <mergeCell ref="A82:A83"/>
    <mergeCell ref="B82:B83"/>
    <mergeCell ref="C82:C83"/>
    <mergeCell ref="Q82:Q83"/>
    <mergeCell ref="A76:A77"/>
    <mergeCell ref="B76:B77"/>
    <mergeCell ref="C76:C77"/>
    <mergeCell ref="Q76:Q77"/>
    <mergeCell ref="A78:A79"/>
    <mergeCell ref="B78:B79"/>
    <mergeCell ref="C78:C79"/>
    <mergeCell ref="Q78:Q79"/>
    <mergeCell ref="A72:A73"/>
    <mergeCell ref="B72:B73"/>
    <mergeCell ref="C72:C73"/>
    <mergeCell ref="Q72:Q73"/>
    <mergeCell ref="A74:A75"/>
    <mergeCell ref="B74:B75"/>
    <mergeCell ref="C74:C75"/>
    <mergeCell ref="Q74:Q75"/>
    <mergeCell ref="A68:A69"/>
    <mergeCell ref="B68:B69"/>
    <mergeCell ref="C68:C69"/>
    <mergeCell ref="Q68:Q69"/>
    <mergeCell ref="A70:A71"/>
    <mergeCell ref="B70:B71"/>
    <mergeCell ref="C70:C71"/>
    <mergeCell ref="Q70:Q71"/>
    <mergeCell ref="A64:A65"/>
    <mergeCell ref="B64:B65"/>
    <mergeCell ref="C64:C65"/>
    <mergeCell ref="Q64:Q65"/>
    <mergeCell ref="A66:A67"/>
    <mergeCell ref="B66:B67"/>
    <mergeCell ref="C66:C67"/>
    <mergeCell ref="Q66:Q67"/>
    <mergeCell ref="A60:A61"/>
    <mergeCell ref="B60:B61"/>
    <mergeCell ref="C60:C61"/>
    <mergeCell ref="Q60:Q61"/>
    <mergeCell ref="A62:A63"/>
    <mergeCell ref="B62:B63"/>
    <mergeCell ref="C62:C63"/>
    <mergeCell ref="Q62:Q63"/>
    <mergeCell ref="A56:A57"/>
    <mergeCell ref="B56:B57"/>
    <mergeCell ref="C56:C57"/>
    <mergeCell ref="Q56:Q57"/>
    <mergeCell ref="A58:A59"/>
    <mergeCell ref="B58:B59"/>
    <mergeCell ref="C58:C59"/>
    <mergeCell ref="Q58:Q59"/>
    <mergeCell ref="A52:A53"/>
    <mergeCell ref="B52:B53"/>
    <mergeCell ref="C52:C53"/>
    <mergeCell ref="Q52:Q53"/>
    <mergeCell ref="A54:A55"/>
    <mergeCell ref="B54:B55"/>
    <mergeCell ref="C54:C55"/>
    <mergeCell ref="Q54:Q55"/>
    <mergeCell ref="A48:A49"/>
    <mergeCell ref="B48:B49"/>
    <mergeCell ref="C48:C49"/>
    <mergeCell ref="Q48:Q49"/>
    <mergeCell ref="A50:A51"/>
    <mergeCell ref="B50:B51"/>
    <mergeCell ref="C50:C51"/>
    <mergeCell ref="Q50:Q51"/>
    <mergeCell ref="A44:A45"/>
    <mergeCell ref="B44:B45"/>
    <mergeCell ref="C44:C45"/>
    <mergeCell ref="Q44:Q45"/>
    <mergeCell ref="A46:A47"/>
    <mergeCell ref="B46:B47"/>
    <mergeCell ref="C46:C47"/>
    <mergeCell ref="Q46:Q47"/>
    <mergeCell ref="A40:A41"/>
    <mergeCell ref="B40:B41"/>
    <mergeCell ref="C40:C41"/>
    <mergeCell ref="Q40:Q41"/>
    <mergeCell ref="A42:A43"/>
    <mergeCell ref="B42:B43"/>
    <mergeCell ref="C42:C43"/>
    <mergeCell ref="Q42:Q43"/>
    <mergeCell ref="A36:A37"/>
    <mergeCell ref="B36:B37"/>
    <mergeCell ref="C36:C37"/>
    <mergeCell ref="Q36:Q37"/>
    <mergeCell ref="A38:A39"/>
    <mergeCell ref="B38:B39"/>
    <mergeCell ref="C38:C39"/>
    <mergeCell ref="Q38:Q39"/>
    <mergeCell ref="A30:A31"/>
    <mergeCell ref="B30:B31"/>
    <mergeCell ref="A26:A27"/>
    <mergeCell ref="B26:B27"/>
    <mergeCell ref="A28:A29"/>
    <mergeCell ref="B28:B29"/>
    <mergeCell ref="R22:T22"/>
    <mergeCell ref="C34:C35"/>
    <mergeCell ref="Q34:Q35"/>
    <mergeCell ref="A32:A33"/>
    <mergeCell ref="B32:B33"/>
    <mergeCell ref="C32:C33"/>
    <mergeCell ref="Q32:Q33"/>
    <mergeCell ref="A34:A35"/>
    <mergeCell ref="B34:B35"/>
    <mergeCell ref="C30:C31"/>
    <mergeCell ref="Q30:Q31"/>
    <mergeCell ref="U22:X22"/>
    <mergeCell ref="A24:A25"/>
    <mergeCell ref="B24:B25"/>
    <mergeCell ref="C28:C29"/>
    <mergeCell ref="Q28:Q29"/>
    <mergeCell ref="C24:C25"/>
    <mergeCell ref="Q24:Q25"/>
    <mergeCell ref="R20:T20"/>
    <mergeCell ref="U20:X20"/>
    <mergeCell ref="R21:T21"/>
    <mergeCell ref="U21:X21"/>
    <mergeCell ref="A22:A23"/>
    <mergeCell ref="B22:B23"/>
    <mergeCell ref="R23:T23"/>
    <mergeCell ref="U23:X23"/>
    <mergeCell ref="C22:C23"/>
    <mergeCell ref="Q22:Q23"/>
    <mergeCell ref="C26:C27"/>
    <mergeCell ref="Q26:Q27"/>
    <mergeCell ref="A18:A19"/>
    <mergeCell ref="B18:B19"/>
    <mergeCell ref="C18:C19"/>
    <mergeCell ref="Q18:Q19"/>
    <mergeCell ref="A20:A21"/>
    <mergeCell ref="B20:B21"/>
    <mergeCell ref="C20:C21"/>
    <mergeCell ref="Q20:Q21"/>
    <mergeCell ref="R16:T16"/>
    <mergeCell ref="R18:T18"/>
    <mergeCell ref="U18:X18"/>
    <mergeCell ref="R19:T19"/>
    <mergeCell ref="U19:X19"/>
    <mergeCell ref="R17:T17"/>
    <mergeCell ref="U17:X17"/>
    <mergeCell ref="U16:X16"/>
    <mergeCell ref="U14:X14"/>
    <mergeCell ref="U15:X15"/>
    <mergeCell ref="R15:T15"/>
    <mergeCell ref="U12:X12"/>
    <mergeCell ref="R13:T13"/>
    <mergeCell ref="U13:X13"/>
    <mergeCell ref="R12:T12"/>
    <mergeCell ref="Q16:Q17"/>
    <mergeCell ref="Q12:Q13"/>
    <mergeCell ref="Q14:Q15"/>
    <mergeCell ref="O1:P1"/>
    <mergeCell ref="R10:X11"/>
    <mergeCell ref="R6:T6"/>
    <mergeCell ref="R7:X8"/>
    <mergeCell ref="Q8:Q9"/>
    <mergeCell ref="Q10:Q11"/>
    <mergeCell ref="R14:T14"/>
    <mergeCell ref="R3:T3"/>
    <mergeCell ref="Q4:Q5"/>
    <mergeCell ref="R4:T4"/>
    <mergeCell ref="R5:T5"/>
    <mergeCell ref="Q6:Q7"/>
    <mergeCell ref="A2:D2"/>
    <mergeCell ref="E2:F2"/>
    <mergeCell ref="B1:N1"/>
    <mergeCell ref="A16:A17"/>
    <mergeCell ref="B12:B13"/>
    <mergeCell ref="A14:A15"/>
    <mergeCell ref="C12:C13"/>
    <mergeCell ref="B16:B17"/>
    <mergeCell ref="C16:C17"/>
    <mergeCell ref="B14:B15"/>
    <mergeCell ref="B6:B7"/>
    <mergeCell ref="C6:C7"/>
    <mergeCell ref="C14:C15"/>
    <mergeCell ref="A12:A13"/>
    <mergeCell ref="A10:A11"/>
    <mergeCell ref="B10:B11"/>
    <mergeCell ref="C10:C11"/>
    <mergeCell ref="A4:C5"/>
    <mergeCell ref="A8:A9"/>
    <mergeCell ref="B8:B9"/>
    <mergeCell ref="C8:C9"/>
    <mergeCell ref="A6:A7"/>
  </mergeCells>
  <phoneticPr fontId="5" type="noConversion"/>
  <conditionalFormatting sqref="R12:R63 Q4 Q6 R4:R7 Q8 Q10 R9:R10 Q12 Q14 Q16 Q18 Q20 Q22 Q24 Q26 Q28 Q30 Q32 Q34 Q36 Q38 Q40 Q42 Q44 Q46 Q48 Q50 Q52 Q54 Q56 Q58 Q60 Q62 Q64 Q66 Q68 Q70 Q72 Q74 Q76 Q78 Q80 Q82 Q84 Q86 Q90 Q94 Q98 Q102 Q106 Q110 Q114 Q118 Q88 Q92 Q96 Q100 Q104 Q108 Q112 Q116 Q120 Q122 Q124 Q126 Q130 Q134 Q138 Q142 Q146 Q150 Q154 Q158 Q128 Q132 Q136 Q140 Q144 Q148 Q152 Q156 Q160">
    <cfRule type="cellIs" dxfId="13" priority="1" stopIfTrue="1" operator="equal">
      <formula>"Beide Zeilen!"</formula>
    </cfRule>
  </conditionalFormatting>
  <conditionalFormatting sqref="E4:P5">
    <cfRule type="cellIs" dxfId="12" priority="2" stopIfTrue="1" operator="greaterThan">
      <formula>0</formula>
    </cfRule>
    <cfRule type="cellIs" dxfId="11" priority="3" stopIfTrue="1" operator="lessThan">
      <formula>0</formula>
    </cfRule>
  </conditionalFormatting>
  <dataValidations count="4">
    <dataValidation type="whole" operator="greaterThan" allowBlank="1" showErrorMessage="1" sqref="S9">
      <formula1>-1</formula1>
    </dataValidation>
    <dataValidation type="list" allowBlank="1" showErrorMessage="1" errorTitle="Stopp" error="Dies ist kein gültiger Personalschlüssel." sqref="E6:P6 E84:P84 E82:P82 E80:P80 E78:P78 E76:P76 E74:P74 E72:P72 E70:P70 E68:P68 E66:P66 E64:P64 E62:P62 E60:P60 E58:P58 E56:P56 E54:P54 E52:P52 E50:P50 E48:P48 E46:P46 E44:P44 E42:P42 E40:P40 E38:P38 E36:P36 E34:P34 E32:P32 E30:P30 E28:P28 E26:P26 E24:P24 E22:P22 E20:P20 E18:P18 E16:P16 E14:P14 E12:P12 E10:P10 E8:P8 E88:P88 E92:P92 E96:P96 E100:P100 E104:P104 E108:P108 E112:P112 E116:P116 E120:P120 E86:P86 E90:P90 E94:P94 E98:P98 E102:P102 E106:P106 E110:P110 E114:P114 E118:P118 E124:P124 E122:P122 E128:P128 E132:P132 E136:P136 E140:P140 E144:P144 E148:P148 E152:P152 E156:P156 E160:P160 E126:P126 E130:P130 E134:P134 E138:P138 E142:P142 E146:P146 E150:P150 E154:P154 E158:P158">
      <formula1>$U$4:$U$6</formula1>
    </dataValidation>
    <dataValidation type="decimal" allowBlank="1" showErrorMessage="1" sqref="E7:P7 E85:P85 E83:P83 E81:P81 E79:P79 E77:P77 E75:P75 E73:P73 E71:P71 E69:P69 E67:P67 E65:P65 E63:P63 E61:P61 E59:P59 E57:P57 E55:P55 E53:P53 E51:P51 E49:P49 E47:P47 E45:P45 E43:P43 E41:P41 E39:P39 E37:P37 E35:P35 E33:P33 E31:P31 E29:P29 E27:P27 E25:P25 E23:P23 E21:P21 E19:P19 E17:P17 E15:P15 E13:P13 E11:P11 E9:P9 E89:P89 E93:P93 E97:P97 E101:P101 E105:P105 E109:P109 E113:P113 E117:P117 E121:P121 E87:P87 E91:P91 E95:P95 E99:P99 E103:P103 E107:P107 E111:P111 E115:P115 E119:P119 E125:P125 E123:P123 E129:P129 E133:P133 E137:P137 E141:P141 E145:P145 E149:P149 E153:P153 E157:P157 E161:P161 E127:P127 E131:P131 E135:P135 E139:P139 E143:P143 E147:P147 E151:P151 E155:P155 E159:P159">
      <formula1>0</formula1>
      <formula2>60</formula2>
    </dataValidation>
    <dataValidation allowBlank="1" showErrorMessage="1" sqref="O1:P1"/>
  </dataValidations>
  <pageMargins left="0" right="0" top="0.98" bottom="0.98" header="0.51" footer="0.51"/>
  <pageSetup paperSize="9" scale="81" orientation="portrait" horizontalDpi="300" verticalDpi="300" r:id="rId1"/>
  <headerFooter alignWithMargins="0"/>
  <ignoredErrors>
    <ignoredError sqref="G4"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M8"/>
  <sheetViews>
    <sheetView showGridLines="0" workbookViewId="0">
      <selection activeCell="J7" sqref="J7"/>
    </sheetView>
  </sheetViews>
  <sheetFormatPr baseColWidth="10" defaultRowHeight="12.75" x14ac:dyDescent="0.2"/>
  <cols>
    <col min="1" max="1" width="26.28515625" customWidth="1"/>
    <col min="2" max="13" width="9.7109375" customWidth="1"/>
    <col min="14" max="14" width="2.28515625" customWidth="1"/>
  </cols>
  <sheetData>
    <row r="1" spans="1:13" x14ac:dyDescent="0.2">
      <c r="A1" s="49"/>
      <c r="B1" s="313" t="s">
        <v>70</v>
      </c>
      <c r="C1" s="313" t="s">
        <v>71</v>
      </c>
      <c r="D1" s="313" t="s">
        <v>72</v>
      </c>
      <c r="E1" s="313" t="s">
        <v>73</v>
      </c>
      <c r="F1" s="313" t="s">
        <v>74</v>
      </c>
      <c r="G1" s="313" t="s">
        <v>75</v>
      </c>
      <c r="H1" s="313" t="s">
        <v>76</v>
      </c>
      <c r="I1" s="313" t="s">
        <v>77</v>
      </c>
      <c r="J1" s="41" t="s">
        <v>66</v>
      </c>
      <c r="K1" s="41" t="s">
        <v>67</v>
      </c>
      <c r="L1" s="41" t="s">
        <v>68</v>
      </c>
      <c r="M1" s="41" t="s">
        <v>69</v>
      </c>
    </row>
    <row r="2" spans="1:13" ht="51" customHeight="1" x14ac:dyDescent="0.2">
      <c r="A2" s="52" t="s">
        <v>229</v>
      </c>
      <c r="B2" s="314" t="str">
        <f>UPPER(Analyse!B36)</f>
        <v>NEIN</v>
      </c>
      <c r="C2" s="314" t="str">
        <f>UPPER(Analyse!E36)</f>
        <v>NEIN</v>
      </c>
      <c r="D2" s="314" t="str">
        <f>UPPER(Analyse!H36)</f>
        <v>NEIN</v>
      </c>
      <c r="E2" s="314" t="str">
        <f>UPPER(Analyse!K36)</f>
        <v>NEIN</v>
      </c>
      <c r="F2" s="314" t="str">
        <f>UPPER(Analyse!N36)</f>
        <v>NEIN</v>
      </c>
      <c r="G2" s="314" t="str">
        <f>UPPER(Analyse!Q36)</f>
        <v>NEIN</v>
      </c>
      <c r="H2" s="314" t="str">
        <f>UPPER(Analyse!T36)</f>
        <v>NEIN</v>
      </c>
      <c r="I2" s="314" t="str">
        <f>UPPER(Analyse!W36)</f>
        <v>NEIN</v>
      </c>
      <c r="J2" s="188" t="str">
        <f>UPPER(Analyse!Z36)</f>
        <v>NEIN</v>
      </c>
      <c r="K2" s="188" t="str">
        <f>UPPER(Analyse!AC36)</f>
        <v>NEIN</v>
      </c>
      <c r="L2" s="188" t="str">
        <f>UPPER(Analyse!AF36)</f>
        <v>NEIN</v>
      </c>
      <c r="M2" s="188" t="str">
        <f>UPPER(Analyse!AI36)</f>
        <v>NEIN</v>
      </c>
    </row>
    <row r="3" spans="1:13" ht="25.35" customHeight="1" x14ac:dyDescent="0.2">
      <c r="A3" s="52" t="s">
        <v>79</v>
      </c>
      <c r="B3" s="314" t="str">
        <f>UPPER(Analyse!B38)</f>
        <v>NEIN</v>
      </c>
      <c r="C3" s="314" t="str">
        <f>UPPER(Analyse!E38)</f>
        <v>NEIN</v>
      </c>
      <c r="D3" s="314" t="str">
        <f>UPPER(Analyse!H38)</f>
        <v>NEIN</v>
      </c>
      <c r="E3" s="314" t="str">
        <f>UPPER(Analyse!K38)</f>
        <v>NEIN</v>
      </c>
      <c r="F3" s="314" t="str">
        <f>UPPER(Analyse!N38)</f>
        <v>NEIN</v>
      </c>
      <c r="G3" s="314" t="str">
        <f>UPPER(Analyse!Q38)</f>
        <v>NEIN</v>
      </c>
      <c r="H3" s="314" t="str">
        <f>UPPER(Analyse!T38)</f>
        <v>NEIN</v>
      </c>
      <c r="I3" s="314" t="str">
        <f>UPPER(Analyse!W38)</f>
        <v>NEIN</v>
      </c>
      <c r="J3" s="188" t="str">
        <f>UPPER(Analyse!Z38)</f>
        <v>NEIN</v>
      </c>
      <c r="K3" s="188" t="str">
        <f>UPPER(Analyse!AC38)</f>
        <v>NEIN</v>
      </c>
      <c r="L3" s="188" t="str">
        <f>UPPER(Analyse!AF38)</f>
        <v>NEIN</v>
      </c>
      <c r="M3" s="188" t="str">
        <f>UPPER(Analyse!AI38)</f>
        <v>NEIN</v>
      </c>
    </row>
    <row r="4" spans="1:13" x14ac:dyDescent="0.2">
      <c r="A4" s="52" t="s">
        <v>80</v>
      </c>
      <c r="B4" s="314">
        <f>Analyse!B35</f>
        <v>0</v>
      </c>
      <c r="C4" s="314">
        <f>Analyse!E35</f>
        <v>0</v>
      </c>
      <c r="D4" s="314">
        <f>Analyse!H35</f>
        <v>0</v>
      </c>
      <c r="E4" s="314">
        <f>Analyse!K35</f>
        <v>0</v>
      </c>
      <c r="F4" s="314">
        <f>Analyse!N35</f>
        <v>0</v>
      </c>
      <c r="G4" s="314">
        <f>Analyse!Q35</f>
        <v>0</v>
      </c>
      <c r="H4" s="314">
        <f>Analyse!T35</f>
        <v>0</v>
      </c>
      <c r="I4" s="314">
        <f>Analyse!W35</f>
        <v>0</v>
      </c>
      <c r="J4" s="188">
        <f>Analyse!Z35</f>
        <v>0</v>
      </c>
      <c r="K4" s="188">
        <f>Analyse!AC35</f>
        <v>0</v>
      </c>
      <c r="L4" s="188">
        <f>Analyse!AF35</f>
        <v>0</v>
      </c>
      <c r="M4" s="188">
        <f>Analyse!AI35</f>
        <v>0</v>
      </c>
    </row>
    <row r="5" spans="1:13" ht="43.5" customHeight="1" x14ac:dyDescent="0.2">
      <c r="A5" s="50" t="s">
        <v>234</v>
      </c>
      <c r="B5" s="315" t="s">
        <v>78</v>
      </c>
      <c r="C5" s="315" t="s">
        <v>78</v>
      </c>
      <c r="D5" s="315" t="s">
        <v>78</v>
      </c>
      <c r="E5" s="315" t="s">
        <v>78</v>
      </c>
      <c r="F5" s="315" t="s">
        <v>78</v>
      </c>
      <c r="G5" s="315" t="s">
        <v>78</v>
      </c>
      <c r="H5" s="315" t="s">
        <v>78</v>
      </c>
      <c r="I5" s="315" t="s">
        <v>78</v>
      </c>
      <c r="J5" s="187" t="s">
        <v>78</v>
      </c>
      <c r="K5" s="187" t="s">
        <v>78</v>
      </c>
      <c r="L5" s="187" t="s">
        <v>78</v>
      </c>
      <c r="M5" s="187" t="s">
        <v>78</v>
      </c>
    </row>
    <row r="6" spans="1:13" ht="75.75" customHeight="1" x14ac:dyDescent="0.2">
      <c r="A6" s="50" t="s">
        <v>235</v>
      </c>
      <c r="B6" s="315" t="s">
        <v>78</v>
      </c>
      <c r="C6" s="315" t="s">
        <v>78</v>
      </c>
      <c r="D6" s="315" t="s">
        <v>78</v>
      </c>
      <c r="E6" s="315" t="s">
        <v>78</v>
      </c>
      <c r="F6" s="315" t="s">
        <v>78</v>
      </c>
      <c r="G6" s="315" t="s">
        <v>78</v>
      </c>
      <c r="H6" s="315" t="s">
        <v>78</v>
      </c>
      <c r="I6" s="315" t="s">
        <v>78</v>
      </c>
      <c r="J6" s="187" t="s">
        <v>78</v>
      </c>
      <c r="K6" s="187" t="s">
        <v>78</v>
      </c>
      <c r="L6" s="187" t="s">
        <v>78</v>
      </c>
      <c r="M6" s="187" t="s">
        <v>78</v>
      </c>
    </row>
    <row r="7" spans="1:13" s="33" customFormat="1" ht="15.75" customHeight="1" x14ac:dyDescent="0.2">
      <c r="A7" s="53" t="s">
        <v>228</v>
      </c>
      <c r="B7" s="316" t="str">
        <f>IF(B6="JA","NEIN",IF(OR(AND(AVERAGE($B$4:$I$4)&gt;11,B2="nein"),(AND(SUM(Analyse!$B$31:'Analyse'!$W$31)&gt;SUM(Analyse!$B$32:'Analyse'!$W$32),B3="nein")),(B5="ja")),"JA","NEIN"))</f>
        <v>NEIN</v>
      </c>
      <c r="C7" s="316" t="str">
        <f>IF(C6="JA","NEIN",IF(OR(AND(AVERAGE($B$4:$I$4)&gt;11,C2="nein"),(AND(SUM(Analyse!$B$31:'Analyse'!$W$31)&gt;SUM(Analyse!$B$32:'Analyse'!$W$32),C3="nein")),(C5="ja")),"JA","NEIN"))</f>
        <v>NEIN</v>
      </c>
      <c r="D7" s="316" t="str">
        <f>IF(D6="JA","NEIN",IF(OR(AND(AVERAGE($B$4:$I$4)&gt;11,D2="nein"),(AND(SUM(Analyse!$B$31:'Analyse'!$W$31)&gt;SUM(Analyse!$B$32:'Analyse'!$W$32),D3="nein")),(D5="ja")),"JA","NEIN"))</f>
        <v>NEIN</v>
      </c>
      <c r="E7" s="316" t="str">
        <f>IF(E6="JA","NEIN",IF(OR(AND(AVERAGE($B$4:$I$4)&gt;11,E2="nein"),(AND(SUM(Analyse!$B$31:'Analyse'!$W$31)&gt;SUM(Analyse!$B$32:'Analyse'!$W$32),E3="nein")),(E5="ja")),"JA","NEIN"))</f>
        <v>NEIN</v>
      </c>
      <c r="F7" s="316" t="str">
        <f>IF(F6="JA","NEIN",IF(OR(AND(AVERAGE($B$4:$I$4)&gt;11,F2="nein"),(AND(SUM(Analyse!$B$31:'Analyse'!$W$31)&gt;SUM(Analyse!$B$32:'Analyse'!$W$32),F3="nein")),(F5="ja")),"JA","NEIN"))</f>
        <v>NEIN</v>
      </c>
      <c r="G7" s="316" t="str">
        <f>IF(G6="JA","NEIN",IF(OR(AND(AVERAGE($B$4:$I$4)&gt;11,G2="nein"),(AND(SUM(Analyse!$B$31:'Analyse'!$W$31)&gt;SUM(Analyse!$B$32:'Analyse'!$W$32),G3="nein")),(G5="ja")),"JA","NEIN"))</f>
        <v>NEIN</v>
      </c>
      <c r="H7" s="316" t="str">
        <f>IF(H6="JA","NEIN",IF(OR(AND(AVERAGE($B$4:$I$4)&gt;11,H2="nein"),(AND(SUM(Analyse!$B$31:'Analyse'!$W$31)&gt;SUM(Analyse!$B$32:'Analyse'!$W$32),H3="nein")),(H5="ja")),"JA","NEIN"))</f>
        <v>NEIN</v>
      </c>
      <c r="I7" s="316" t="str">
        <f>IF(I6="JA","NEIN",IF(OR(AND(AVERAGE($B$4:$I$4)&gt;11,I2="nein"),(AND(SUM(Analyse!$B$31:'Analyse'!$W$31)&gt;SUM(Analyse!$B$32:'Analyse'!$W$32),I3="nein")),(I5="ja")),"JA","NEIN"))</f>
        <v>NEIN</v>
      </c>
      <c r="J7" s="189" t="str">
        <f>IF(J6="JA","NEIN",IF(OR(AND(AVERAGE($B$4:$I$4)&gt;11,J2="nein"),(AND(SUM(Analyse!$B$31:'Analyse'!$W$31)&gt;SUM(Analyse!$B$32:'Analyse'!$W$32),J3="nein")),(J5="ja")),"JA","NEIN"))</f>
        <v>NEIN</v>
      </c>
      <c r="K7" s="189" t="str">
        <f>IF(K6="JA","NEIN",IF(OR(AND(AVERAGE($B$4:$I$4)&gt;11,K2="nein"),(AND(SUM(Analyse!$B$31:'Analyse'!$W$31)&gt;SUM(Analyse!$B$32:'Analyse'!$W$32),K3="nein")),(K5="ja")),"JA","NEIN"))</f>
        <v>NEIN</v>
      </c>
      <c r="L7" s="189" t="str">
        <f>IF(L6="JA","NEIN",IF(OR(AND(AVERAGE($B$4:$I$4)&gt;11,L2="nein"),(AND(SUM(Analyse!$B$31:'Analyse'!$W$31)&gt;SUM(Analyse!$B$32:'Analyse'!$W$32),L3="nein")),(L5="ja")),"JA","NEIN"))</f>
        <v>NEIN</v>
      </c>
      <c r="M7" s="189" t="str">
        <f>IF(M6="JA","NEIN",IF(OR(AND(AVERAGE($B$4:$I$4)&gt;11,M2="nein"),(AND(SUM(Analyse!$B$31:'Analyse'!$W$31)&gt;SUM(Analyse!$B$32:'Analyse'!$W$32),M3="nein")),(M5="ja")),"JA","NEIN"))</f>
        <v>NEIN</v>
      </c>
    </row>
    <row r="8" spans="1:13" x14ac:dyDescent="0.2">
      <c r="A8" s="31" t="s">
        <v>81</v>
      </c>
      <c r="B8" s="317">
        <f>IF(B7="JA",Analyse!B41,0)</f>
        <v>0</v>
      </c>
      <c r="C8" s="317">
        <f>IF(C7="JA",Analyse!E41,0)</f>
        <v>0</v>
      </c>
      <c r="D8" s="317">
        <f>IF(D7="JA",Analyse!H41,0)</f>
        <v>0</v>
      </c>
      <c r="E8" s="317">
        <f>IF(E7="JA",Analyse!K41,0)</f>
        <v>0</v>
      </c>
      <c r="F8" s="317">
        <f>IF(F7="JA",Analyse!N41,0)</f>
        <v>0</v>
      </c>
      <c r="G8" s="317">
        <f>IF(G7="JA",Analyse!Q41,0)</f>
        <v>0</v>
      </c>
      <c r="H8" s="317">
        <f>IF(H7="JA",Analyse!T41,0)</f>
        <v>0</v>
      </c>
      <c r="I8" s="317">
        <f>IF(I7="JA",Analyse!W41,0)</f>
        <v>0</v>
      </c>
      <c r="J8" s="190">
        <f>IF(J7="JA",Analyse!Z41,0)</f>
        <v>0</v>
      </c>
      <c r="K8" s="190">
        <f>IF(K7="JA",Analyse!AC41,0)</f>
        <v>0</v>
      </c>
      <c r="L8" s="190">
        <f>IF(L7="JA",Analyse!AF41,0)</f>
        <v>0</v>
      </c>
      <c r="M8" s="190">
        <f>IF(M7="JA",Analyse!AI41,0)</f>
        <v>0</v>
      </c>
    </row>
  </sheetData>
  <sheetProtection password="9FF7" sheet="1" objects="1" scenarios="1"/>
  <phoneticPr fontId="5" type="noConversion"/>
  <conditionalFormatting sqref="B7:M8">
    <cfRule type="expression" dxfId="10" priority="1" stopIfTrue="1">
      <formula>B$7="JA"</formula>
    </cfRule>
  </conditionalFormatting>
  <dataValidations count="1">
    <dataValidation type="list" allowBlank="1" showErrorMessage="1" sqref="B5:M6">
      <formula1>"JA,NEIN"</formula1>
    </dataValidation>
  </dataValidations>
  <pageMargins left="0.19685039370078741" right="0.19685039370078741" top="0.98425196850393704" bottom="0.98425196850393704" header="0.51181102362204722" footer="0.51181102362204722"/>
  <pageSetup paperSize="9"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2:Q32"/>
  <sheetViews>
    <sheetView showGridLines="0" view="pageBreakPreview" zoomScaleNormal="100" workbookViewId="0">
      <selection activeCell="A32" sqref="A32:XFD32"/>
    </sheetView>
  </sheetViews>
  <sheetFormatPr baseColWidth="10" defaultRowHeight="12.75" x14ac:dyDescent="0.2"/>
  <cols>
    <col min="3" max="3" width="15" customWidth="1"/>
    <col min="4" max="15" width="8.42578125" customWidth="1"/>
    <col min="16" max="16" width="1.28515625" customWidth="1"/>
    <col min="17" max="17" width="13" hidden="1" customWidth="1"/>
  </cols>
  <sheetData>
    <row r="2" spans="1:17" ht="15.75" x14ac:dyDescent="0.25">
      <c r="B2" s="6" t="s">
        <v>82</v>
      </c>
      <c r="C2" s="6"/>
      <c r="D2" s="6"/>
      <c r="E2" s="6"/>
      <c r="F2" s="6"/>
      <c r="G2" s="6"/>
    </row>
    <row r="3" spans="1:17" ht="15" x14ac:dyDescent="0.2">
      <c r="C3" s="55"/>
      <c r="D3" s="56"/>
    </row>
    <row r="4" spans="1:17" ht="15" hidden="1" x14ac:dyDescent="0.2">
      <c r="A4" s="387"/>
      <c r="B4" s="388"/>
      <c r="C4" s="389"/>
      <c r="D4" s="57" t="s">
        <v>83</v>
      </c>
      <c r="E4" s="57" t="s">
        <v>84</v>
      </c>
      <c r="F4" s="57" t="s">
        <v>85</v>
      </c>
      <c r="G4" s="57" t="s">
        <v>86</v>
      </c>
      <c r="H4" s="57" t="s">
        <v>87</v>
      </c>
      <c r="I4" s="57" t="s">
        <v>88</v>
      </c>
      <c r="J4" s="57" t="s">
        <v>72</v>
      </c>
      <c r="K4" s="57" t="s">
        <v>73</v>
      </c>
      <c r="L4" s="57" t="s">
        <v>74</v>
      </c>
      <c r="M4" s="57" t="s">
        <v>75</v>
      </c>
      <c r="N4" s="57" t="s">
        <v>76</v>
      </c>
      <c r="O4" s="57" t="s">
        <v>89</v>
      </c>
      <c r="P4" s="58"/>
      <c r="Q4" s="58"/>
    </row>
    <row r="5" spans="1:17" ht="15" hidden="1" x14ac:dyDescent="0.2">
      <c r="A5" s="59" t="s">
        <v>90</v>
      </c>
      <c r="B5" s="60"/>
      <c r="C5" s="61"/>
      <c r="D5" s="62" t="str">
        <f>IF(COUNTIF(Personal!E6:E85,Personal!$U$6)&gt;0,"JA","NEIN")</f>
        <v>NEIN</v>
      </c>
      <c r="E5" s="62" t="str">
        <f>IF(COUNTIF(Personal!F6:F85,Personal!$U$6)&gt;0,"JA","NEIN")</f>
        <v>NEIN</v>
      </c>
      <c r="F5" s="62" t="str">
        <f>IF(COUNTIF(Personal!G6:G85,Personal!$U$6)&gt;0,"JA","NEIN")</f>
        <v>NEIN</v>
      </c>
      <c r="G5" s="62" t="str">
        <f>IF(COUNTIF(Personal!H6:H85,Personal!$U$6)&gt;0,"JA","NEIN")</f>
        <v>NEIN</v>
      </c>
      <c r="H5" s="62" t="str">
        <f>IF(COUNTIF(Personal!I6:I85,Personal!$U$6)&gt;0,"JA","NEIN")</f>
        <v>NEIN</v>
      </c>
      <c r="I5" s="62" t="str">
        <f>IF(COUNTIF(Personal!J6:J85,Personal!$U$6)&gt;0,"JA","NEIN")</f>
        <v>NEIN</v>
      </c>
      <c r="J5" s="62" t="str">
        <f>IF(COUNTIF(Personal!K6:K85,Personal!$U$6)&gt;0,"JA","NEIN")</f>
        <v>NEIN</v>
      </c>
      <c r="K5" s="62" t="str">
        <f>IF(COUNTIF(Personal!L6:L85,Personal!$U$6)&gt;0,"JA","NEIN")</f>
        <v>NEIN</v>
      </c>
      <c r="L5" s="62" t="str">
        <f>IF(COUNTIF(Personal!M6:M85,Personal!$U$6)&gt;0,"JA","NEIN")</f>
        <v>NEIN</v>
      </c>
      <c r="M5" s="62" t="str">
        <f>IF(COUNTIF(Personal!N6:N85,Personal!$U$6)&gt;0,"JA","NEIN")</f>
        <v>NEIN</v>
      </c>
      <c r="N5" s="62" t="str">
        <f>IF(COUNTIF(Personal!O6:O85,Personal!$U$6)&gt;0,"JA","NEIN")</f>
        <v>NEIN</v>
      </c>
      <c r="O5" s="62" t="str">
        <f>IF(COUNTIF(Personal!P6:P85,Personal!$U$6)&gt;0,"JA","NEIN")</f>
        <v>NEIN</v>
      </c>
    </row>
    <row r="6" spans="1:17" ht="15" hidden="1" x14ac:dyDescent="0.2">
      <c r="A6" s="63" t="s">
        <v>91</v>
      </c>
      <c r="B6" s="64"/>
      <c r="C6" s="61"/>
      <c r="D6" s="65" t="e">
        <f t="shared" ref="D6:O6" si="0">$E$21*0.8/COUNTIF($D$5:$O$5,"JA")*12</f>
        <v>#DIV/0!</v>
      </c>
      <c r="E6" s="65" t="e">
        <f t="shared" si="0"/>
        <v>#DIV/0!</v>
      </c>
      <c r="F6" s="65" t="e">
        <f t="shared" si="0"/>
        <v>#DIV/0!</v>
      </c>
      <c r="G6" s="65" t="e">
        <f t="shared" si="0"/>
        <v>#DIV/0!</v>
      </c>
      <c r="H6" s="65" t="e">
        <f t="shared" si="0"/>
        <v>#DIV/0!</v>
      </c>
      <c r="I6" s="65" t="e">
        <f t="shared" si="0"/>
        <v>#DIV/0!</v>
      </c>
      <c r="J6" s="65" t="e">
        <f t="shared" si="0"/>
        <v>#DIV/0!</v>
      </c>
      <c r="K6" s="65" t="e">
        <f t="shared" si="0"/>
        <v>#DIV/0!</v>
      </c>
      <c r="L6" s="65" t="e">
        <f t="shared" si="0"/>
        <v>#DIV/0!</v>
      </c>
      <c r="M6" s="65" t="e">
        <f t="shared" si="0"/>
        <v>#DIV/0!</v>
      </c>
      <c r="N6" s="65" t="e">
        <f t="shared" si="0"/>
        <v>#DIV/0!</v>
      </c>
      <c r="O6" s="65" t="e">
        <f t="shared" si="0"/>
        <v>#DIV/0!</v>
      </c>
    </row>
    <row r="7" spans="1:17" ht="15.75" hidden="1" x14ac:dyDescent="0.25">
      <c r="A7" s="66" t="s">
        <v>92</v>
      </c>
      <c r="B7" s="67"/>
      <c r="C7" s="67"/>
      <c r="D7" s="68"/>
      <c r="E7" s="69"/>
      <c r="F7" s="69"/>
      <c r="G7" s="69"/>
      <c r="H7" s="69"/>
      <c r="I7" s="69"/>
      <c r="J7" s="69"/>
      <c r="K7" s="69"/>
      <c r="L7" s="69"/>
      <c r="M7" s="69"/>
      <c r="N7" s="69"/>
      <c r="O7" s="69"/>
    </row>
    <row r="8" spans="1:17" ht="15" hidden="1" x14ac:dyDescent="0.2">
      <c r="A8" s="70"/>
      <c r="B8" s="71"/>
      <c r="C8" s="71"/>
      <c r="D8" s="72" t="e">
        <f t="shared" ref="D8:O8" si="1">D6</f>
        <v>#DIV/0!</v>
      </c>
      <c r="E8" s="72" t="e">
        <f t="shared" si="1"/>
        <v>#DIV/0!</v>
      </c>
      <c r="F8" s="72" t="e">
        <f t="shared" si="1"/>
        <v>#DIV/0!</v>
      </c>
      <c r="G8" s="72" t="e">
        <f t="shared" si="1"/>
        <v>#DIV/0!</v>
      </c>
      <c r="H8" s="72" t="e">
        <f t="shared" si="1"/>
        <v>#DIV/0!</v>
      </c>
      <c r="I8" s="72" t="e">
        <f t="shared" si="1"/>
        <v>#DIV/0!</v>
      </c>
      <c r="J8" s="72" t="e">
        <f t="shared" si="1"/>
        <v>#DIV/0!</v>
      </c>
      <c r="K8" s="72" t="e">
        <f t="shared" si="1"/>
        <v>#DIV/0!</v>
      </c>
      <c r="L8" s="72" t="e">
        <f t="shared" si="1"/>
        <v>#DIV/0!</v>
      </c>
      <c r="M8" s="72" t="e">
        <f t="shared" si="1"/>
        <v>#DIV/0!</v>
      </c>
      <c r="N8" s="72" t="e">
        <f t="shared" si="1"/>
        <v>#DIV/0!</v>
      </c>
      <c r="O8" s="72" t="e">
        <f t="shared" si="1"/>
        <v>#DIV/0!</v>
      </c>
    </row>
    <row r="9" spans="1:17" ht="15" hidden="1" x14ac:dyDescent="0.2">
      <c r="A9" s="73" t="s">
        <v>93</v>
      </c>
      <c r="B9" s="61"/>
      <c r="C9" s="61"/>
      <c r="D9" s="74">
        <f t="shared" ref="D9:O9" si="2">$J$22</f>
        <v>1197.93</v>
      </c>
      <c r="E9" s="74">
        <f t="shared" si="2"/>
        <v>1197.93</v>
      </c>
      <c r="F9" s="74">
        <f t="shared" si="2"/>
        <v>1197.93</v>
      </c>
      <c r="G9" s="74">
        <f t="shared" si="2"/>
        <v>1197.93</v>
      </c>
      <c r="H9" s="74">
        <f t="shared" si="2"/>
        <v>1197.93</v>
      </c>
      <c r="I9" s="74">
        <f t="shared" si="2"/>
        <v>1197.93</v>
      </c>
      <c r="J9" s="74">
        <f t="shared" si="2"/>
        <v>1197.93</v>
      </c>
      <c r="K9" s="74">
        <f t="shared" si="2"/>
        <v>1197.93</v>
      </c>
      <c r="L9" s="74">
        <f t="shared" si="2"/>
        <v>1197.93</v>
      </c>
      <c r="M9" s="74">
        <f t="shared" si="2"/>
        <v>1197.93</v>
      </c>
      <c r="N9" s="74">
        <f t="shared" si="2"/>
        <v>1197.93</v>
      </c>
      <c r="O9" s="74">
        <f t="shared" si="2"/>
        <v>1197.93</v>
      </c>
      <c r="Q9" t="s">
        <v>94</v>
      </c>
    </row>
    <row r="10" spans="1:17" ht="15" hidden="1" x14ac:dyDescent="0.2">
      <c r="A10" s="73"/>
      <c r="B10" s="61"/>
      <c r="C10" s="61"/>
      <c r="D10" s="74" t="e">
        <f t="shared" ref="D10:O10" si="3">D8/D9</f>
        <v>#DIV/0!</v>
      </c>
      <c r="E10" s="74" t="e">
        <f t="shared" si="3"/>
        <v>#DIV/0!</v>
      </c>
      <c r="F10" s="74" t="e">
        <f t="shared" si="3"/>
        <v>#DIV/0!</v>
      </c>
      <c r="G10" s="74" t="e">
        <f t="shared" si="3"/>
        <v>#DIV/0!</v>
      </c>
      <c r="H10" s="74" t="e">
        <f t="shared" si="3"/>
        <v>#DIV/0!</v>
      </c>
      <c r="I10" s="74" t="e">
        <f t="shared" si="3"/>
        <v>#DIV/0!</v>
      </c>
      <c r="J10" s="74" t="e">
        <f t="shared" si="3"/>
        <v>#DIV/0!</v>
      </c>
      <c r="K10" s="74" t="e">
        <f t="shared" si="3"/>
        <v>#DIV/0!</v>
      </c>
      <c r="L10" s="74" t="e">
        <f t="shared" si="3"/>
        <v>#DIV/0!</v>
      </c>
      <c r="M10" s="74" t="e">
        <f t="shared" si="3"/>
        <v>#DIV/0!</v>
      </c>
      <c r="N10" s="74" t="e">
        <f t="shared" si="3"/>
        <v>#DIV/0!</v>
      </c>
      <c r="O10" s="74" t="e">
        <f t="shared" si="3"/>
        <v>#DIV/0!</v>
      </c>
      <c r="Q10" s="20">
        <v>11.5</v>
      </c>
    </row>
    <row r="11" spans="1:17" ht="15" hidden="1" x14ac:dyDescent="0.2">
      <c r="A11" s="390" t="s">
        <v>95</v>
      </c>
      <c r="B11" s="391"/>
      <c r="C11" s="392"/>
      <c r="D11" s="74">
        <f>IF(Kinder!AJ903&gt;2,Kinder!W903,0)</f>
        <v>0</v>
      </c>
      <c r="E11" s="74">
        <f>IF(Kinder!AK903&gt;2,Kinder!X903,0)</f>
        <v>0</v>
      </c>
      <c r="F11" s="74">
        <f>IF(Kinder!AL903&gt;2,Kinder!Y903,0)</f>
        <v>0</v>
      </c>
      <c r="G11" s="74">
        <f>IF(Kinder!AM903&gt;2,Kinder!Z903,0)</f>
        <v>0</v>
      </c>
      <c r="H11" s="74">
        <f>IF(Kinder!AN903&gt;2,Kinder!AA903,0)</f>
        <v>0</v>
      </c>
      <c r="I11" s="74">
        <f>IF(Kinder!AO903&gt;2,Kinder!AB903,0)</f>
        <v>0</v>
      </c>
      <c r="J11" s="74">
        <f>IF(Kinder!AP903&gt;2,Kinder!AC903,0)</f>
        <v>0</v>
      </c>
      <c r="K11" s="74">
        <f>IF(Kinder!AQ903&gt;2,Kinder!AD903,0)</f>
        <v>0</v>
      </c>
      <c r="L11" s="74">
        <f>IF(Kinder!AR903&gt;2,Kinder!AE903,0)</f>
        <v>0</v>
      </c>
      <c r="M11" s="74">
        <f>IF(Kinder!AS903&gt;2,Kinder!AF903,0)</f>
        <v>0</v>
      </c>
      <c r="N11" s="74">
        <f>IF(Kinder!AT903&gt;2,Kinder!AG903,0)</f>
        <v>0</v>
      </c>
      <c r="O11" s="74">
        <f>IF(Kinder!AU903&gt;2,Kinder!AH903,0)</f>
        <v>0</v>
      </c>
    </row>
    <row r="12" spans="1:17" ht="15" hidden="1" x14ac:dyDescent="0.2">
      <c r="A12" s="73"/>
      <c r="B12" s="61"/>
      <c r="C12" s="61"/>
      <c r="D12" s="74" t="e">
        <f>HLOOKUP(D4,Analyse!B1:AK35,37,FALSE)</f>
        <v>#N/A</v>
      </c>
      <c r="E12" s="74" t="e">
        <f>HLOOKUP(E4,Analyse!C1:AL35,37,FALSE)</f>
        <v>#REF!</v>
      </c>
      <c r="F12" s="74" t="e">
        <f>HLOOKUP(F4,Analyse!D1:AM35,37,FALSE)</f>
        <v>#REF!</v>
      </c>
      <c r="G12" s="74" t="e">
        <f>HLOOKUP(G4,Analyse!E1:AN35,37,FALSE)</f>
        <v>#REF!</v>
      </c>
      <c r="H12" s="74" t="e">
        <f>HLOOKUP(H4,Analyse!F1:AO35,37,FALSE)</f>
        <v>#N/A</v>
      </c>
      <c r="I12" s="74" t="e">
        <f>HLOOKUP(I4,Analyse!G1:AP35,37,FALSE)</f>
        <v>#N/A</v>
      </c>
      <c r="J12" s="74" t="e">
        <f>HLOOKUP(J4,Analyse!H1:AQ35,37,FALSE)</f>
        <v>#REF!</v>
      </c>
      <c r="K12" s="74" t="e">
        <f>HLOOKUP(K4,Analyse!I1:AR35,37,FALSE)</f>
        <v>#N/A</v>
      </c>
      <c r="L12" s="74" t="e">
        <f>HLOOKUP(L4,Analyse!J1:AS35,37,FALSE)</f>
        <v>#REF!</v>
      </c>
      <c r="M12" s="74" t="e">
        <f>HLOOKUP(M4,Analyse!K1:AT35,37,FALSE)</f>
        <v>#N/A</v>
      </c>
      <c r="N12" s="74" t="e">
        <f>HLOOKUP(N4,Analyse!L1:AU35,37,FALSE)</f>
        <v>#N/A</v>
      </c>
      <c r="O12" s="74" t="e">
        <f>HLOOKUP(O4,Analyse!M1:AV35,37,FALSE)</f>
        <v>#REF!</v>
      </c>
    </row>
    <row r="13" spans="1:17" ht="15" hidden="1" x14ac:dyDescent="0.2">
      <c r="A13" s="73" t="s">
        <v>96</v>
      </c>
      <c r="B13" s="61"/>
      <c r="C13" s="61" t="s">
        <v>97</v>
      </c>
      <c r="D13" s="74">
        <f>IF(SUM($D$11:E11)&gt;0,IF(Analyse!H35&gt;Q10,0,1),SUM(F13:O13))</f>
        <v>0</v>
      </c>
      <c r="E13" s="74"/>
      <c r="F13" s="74">
        <f>IF(AND(SUM($D$11:E11)=0,F11&gt;0),IF(G12&gt;$Q$10,0,1),0)</f>
        <v>0</v>
      </c>
      <c r="G13" s="74">
        <f>IF(AND(SUM($D$11:F11)=0,G11&gt;0),IF(H12&gt;$Q$10,0,1),0)</f>
        <v>0</v>
      </c>
      <c r="H13" s="74">
        <f>IF(AND(SUM($D$11:G11)=0,H11&gt;0),IF(I12&gt;$Q$10,0,1),0)</f>
        <v>0</v>
      </c>
      <c r="I13" s="74">
        <f>IF(AND(SUM($D$11:H11)=0,I11&gt;0),IF(J12&gt;$Q$10,0,1),0)</f>
        <v>0</v>
      </c>
      <c r="J13" s="74">
        <f>IF(AND(SUM($D$11:I11)=0,J11&gt;0),IF(K12&gt;$Q$10,0,1),0)</f>
        <v>0</v>
      </c>
      <c r="K13" s="74">
        <f>IF(AND(SUM($D$11:J11)=0,K11&gt;0),IF(L12&gt;$Q$10,0,1),0)</f>
        <v>0</v>
      </c>
      <c r="L13" s="74">
        <f>IF(AND(SUM($D$11:K11)=0,L11&gt;0),IF(M12&gt;$Q$10,0,1),0)</f>
        <v>0</v>
      </c>
      <c r="M13" s="74">
        <f>IF(AND(SUM($D$11:L11)=0,M11&gt;0),IF(N12&gt;$Q$10,0,1),0)</f>
        <v>0</v>
      </c>
      <c r="N13" s="74">
        <f>IF(AND(SUM($D$11:M11)=0,N11&gt;0),IF(O12&gt;$Q$10,0,1),0)</f>
        <v>0</v>
      </c>
      <c r="O13" s="74">
        <f>0</f>
        <v>0</v>
      </c>
    </row>
    <row r="14" spans="1:17" ht="15" hidden="1" x14ac:dyDescent="0.2">
      <c r="A14" s="73" t="s">
        <v>98</v>
      </c>
      <c r="B14" s="61"/>
      <c r="C14" s="61"/>
      <c r="D14" s="75">
        <f t="shared" ref="D14:O14" si="4">IF(D11=0,0,IF(OR(D5="Nein",$D$13=0),0,D10/D11))</f>
        <v>0</v>
      </c>
      <c r="E14" s="75">
        <f t="shared" si="4"/>
        <v>0</v>
      </c>
      <c r="F14" s="75">
        <f>IF(F11=0,0,IF(OR(F5="Nein",SUM($D$13:$E$13)=0),0,F10/F11))</f>
        <v>0</v>
      </c>
      <c r="G14" s="75">
        <f t="shared" si="4"/>
        <v>0</v>
      </c>
      <c r="H14" s="75">
        <f t="shared" si="4"/>
        <v>0</v>
      </c>
      <c r="I14" s="75">
        <f t="shared" si="4"/>
        <v>0</v>
      </c>
      <c r="J14" s="75">
        <f t="shared" si="4"/>
        <v>0</v>
      </c>
      <c r="K14" s="75">
        <f t="shared" si="4"/>
        <v>0</v>
      </c>
      <c r="L14" s="75">
        <f t="shared" si="4"/>
        <v>0</v>
      </c>
      <c r="M14" s="75">
        <f t="shared" si="4"/>
        <v>0</v>
      </c>
      <c r="N14" s="75">
        <f t="shared" si="4"/>
        <v>0</v>
      </c>
      <c r="O14" s="75">
        <f t="shared" si="4"/>
        <v>0</v>
      </c>
    </row>
    <row r="15" spans="1:17" ht="15" hidden="1" x14ac:dyDescent="0.2">
      <c r="A15" s="73" t="s">
        <v>99</v>
      </c>
      <c r="B15" s="61"/>
      <c r="C15" s="61"/>
      <c r="D15" s="75">
        <f t="shared" ref="D15:O15" si="5">D14/2</f>
        <v>0</v>
      </c>
      <c r="E15" s="75">
        <f t="shared" si="5"/>
        <v>0</v>
      </c>
      <c r="F15" s="75">
        <f t="shared" si="5"/>
        <v>0</v>
      </c>
      <c r="G15" s="75">
        <f t="shared" si="5"/>
        <v>0</v>
      </c>
      <c r="H15" s="75">
        <f t="shared" si="5"/>
        <v>0</v>
      </c>
      <c r="I15" s="75">
        <f t="shared" si="5"/>
        <v>0</v>
      </c>
      <c r="J15" s="75">
        <f t="shared" si="5"/>
        <v>0</v>
      </c>
      <c r="K15" s="75">
        <f t="shared" si="5"/>
        <v>0</v>
      </c>
      <c r="L15" s="75">
        <f t="shared" si="5"/>
        <v>0</v>
      </c>
      <c r="M15" s="75">
        <f t="shared" si="5"/>
        <v>0</v>
      </c>
      <c r="N15" s="75">
        <f t="shared" si="5"/>
        <v>0</v>
      </c>
      <c r="O15" s="75">
        <f t="shared" si="5"/>
        <v>0</v>
      </c>
    </row>
    <row r="16" spans="1:17" ht="15" hidden="1" x14ac:dyDescent="0.2">
      <c r="A16" s="73" t="s">
        <v>100</v>
      </c>
      <c r="B16" s="61"/>
      <c r="C16" s="61"/>
      <c r="D16" s="75">
        <f t="shared" ref="D16:O16" si="6">4.5+D15</f>
        <v>4.5</v>
      </c>
      <c r="E16" s="75">
        <f t="shared" si="6"/>
        <v>4.5</v>
      </c>
      <c r="F16" s="75">
        <f t="shared" si="6"/>
        <v>4.5</v>
      </c>
      <c r="G16" s="75">
        <f t="shared" si="6"/>
        <v>4.5</v>
      </c>
      <c r="H16" s="75">
        <f t="shared" si="6"/>
        <v>4.5</v>
      </c>
      <c r="I16" s="75">
        <f t="shared" si="6"/>
        <v>4.5</v>
      </c>
      <c r="J16" s="75">
        <f t="shared" si="6"/>
        <v>4.5</v>
      </c>
      <c r="K16" s="75">
        <f t="shared" si="6"/>
        <v>4.5</v>
      </c>
      <c r="L16" s="75">
        <f t="shared" si="6"/>
        <v>4.5</v>
      </c>
      <c r="M16" s="75">
        <f t="shared" si="6"/>
        <v>4.5</v>
      </c>
      <c r="N16" s="75">
        <f t="shared" si="6"/>
        <v>4.5</v>
      </c>
      <c r="O16" s="75">
        <f t="shared" si="6"/>
        <v>4.5</v>
      </c>
      <c r="Q16" s="76">
        <f>AVERAGE(D16:O16)</f>
        <v>4.5</v>
      </c>
    </row>
    <row r="17" spans="1:15" ht="15" x14ac:dyDescent="0.2">
      <c r="E17" s="55"/>
      <c r="F17" s="55"/>
      <c r="G17" s="77"/>
    </row>
    <row r="18" spans="1:15" ht="15.75" x14ac:dyDescent="0.25">
      <c r="A18" s="393" t="s">
        <v>101</v>
      </c>
      <c r="B18" s="393"/>
      <c r="C18" s="393"/>
      <c r="D18" s="393"/>
      <c r="E18" s="393"/>
      <c r="F18" s="393" t="str">
        <f>Allgemeines!F12</f>
        <v>01.09.2019 - 31.12.2019</v>
      </c>
      <c r="G18" s="393"/>
      <c r="H18" s="393"/>
      <c r="I18" s="393"/>
      <c r="J18" s="393"/>
    </row>
    <row r="19" spans="1:15" ht="13.5" thickBot="1" x14ac:dyDescent="0.25"/>
    <row r="20" spans="1:15" ht="15" customHeight="1" x14ac:dyDescent="0.2">
      <c r="B20" s="416" t="s">
        <v>102</v>
      </c>
      <c r="C20" s="417"/>
      <c r="D20" s="417"/>
      <c r="E20" s="417"/>
      <c r="F20" s="418"/>
      <c r="L20" s="394" t="s">
        <v>227</v>
      </c>
      <c r="M20" s="394"/>
      <c r="N20" s="394"/>
      <c r="O20" s="395"/>
    </row>
    <row r="21" spans="1:15" ht="30.75" customHeight="1" x14ac:dyDescent="0.2">
      <c r="B21" s="419" t="s">
        <v>103</v>
      </c>
      <c r="C21" s="420"/>
      <c r="D21" s="421"/>
      <c r="E21" s="422"/>
      <c r="F21" s="423"/>
      <c r="L21" s="394"/>
      <c r="M21" s="394"/>
      <c r="N21" s="394"/>
      <c r="O21" s="395"/>
    </row>
    <row r="22" spans="1:15" ht="15" x14ac:dyDescent="0.2">
      <c r="B22" s="424" t="s">
        <v>104</v>
      </c>
      <c r="C22" s="425"/>
      <c r="D22" s="426"/>
      <c r="E22" s="381">
        <f>E21*80/100</f>
        <v>0</v>
      </c>
      <c r="F22" s="382"/>
      <c r="H22" s="383" t="s">
        <v>105</v>
      </c>
      <c r="I22" s="384"/>
      <c r="J22" s="406">
        <f>Allgemeines!F9</f>
        <v>1197.93</v>
      </c>
      <c r="K22" s="407"/>
      <c r="L22" s="394"/>
      <c r="M22" s="394"/>
      <c r="N22" s="394"/>
      <c r="O22" s="395"/>
    </row>
    <row r="23" spans="1:15" ht="15.75" x14ac:dyDescent="0.25">
      <c r="B23" s="408"/>
      <c r="C23" s="409"/>
      <c r="D23" s="410"/>
      <c r="E23" s="411"/>
      <c r="F23" s="412"/>
      <c r="L23" s="394"/>
      <c r="M23" s="394"/>
      <c r="N23" s="394"/>
      <c r="O23" s="395"/>
    </row>
    <row r="24" spans="1:15" ht="15" x14ac:dyDescent="0.2">
      <c r="B24" s="398" t="s">
        <v>93</v>
      </c>
      <c r="C24" s="399"/>
      <c r="D24" s="400"/>
      <c r="E24" s="385">
        <f>J22</f>
        <v>1197.93</v>
      </c>
      <c r="F24" s="386"/>
      <c r="L24" s="394"/>
      <c r="M24" s="394"/>
      <c r="N24" s="394"/>
      <c r="O24" s="395"/>
    </row>
    <row r="25" spans="1:15" ht="15" x14ac:dyDescent="0.2">
      <c r="B25" s="413"/>
      <c r="C25" s="414"/>
      <c r="D25" s="415"/>
      <c r="E25" s="385"/>
      <c r="F25" s="386"/>
      <c r="L25" s="394"/>
      <c r="M25" s="394"/>
      <c r="N25" s="394"/>
      <c r="O25" s="395"/>
    </row>
    <row r="26" spans="1:15" ht="15" x14ac:dyDescent="0.2">
      <c r="B26" s="398" t="s">
        <v>106</v>
      </c>
      <c r="C26" s="399"/>
      <c r="D26" s="400"/>
      <c r="E26" s="385">
        <f>IF(OR(E21=0,Q16=4.5),0,SUMIF($D$16:$O$16,"&gt;4,5",D11:O11)/COUNTIF($D$16:$O$16,"&gt;4,5"))</f>
        <v>0</v>
      </c>
      <c r="F26" s="386"/>
      <c r="L26" s="394"/>
      <c r="M26" s="394"/>
      <c r="N26" s="394"/>
      <c r="O26" s="395"/>
    </row>
    <row r="27" spans="1:15" ht="15" x14ac:dyDescent="0.2">
      <c r="B27" s="398" t="s">
        <v>107</v>
      </c>
      <c r="C27" s="399"/>
      <c r="D27" s="400"/>
      <c r="E27" s="385"/>
      <c r="F27" s="386"/>
      <c r="L27" s="394"/>
      <c r="M27" s="394"/>
      <c r="N27" s="394"/>
      <c r="O27" s="395"/>
    </row>
    <row r="28" spans="1:15" ht="15" x14ac:dyDescent="0.2">
      <c r="B28" s="413"/>
      <c r="C28" s="414"/>
      <c r="D28" s="415"/>
      <c r="E28" s="385"/>
      <c r="F28" s="386"/>
      <c r="L28" s="394"/>
      <c r="M28" s="394"/>
      <c r="N28" s="394"/>
      <c r="O28" s="395"/>
    </row>
    <row r="29" spans="1:15" ht="15" x14ac:dyDescent="0.2">
      <c r="B29" s="398" t="s">
        <v>108</v>
      </c>
      <c r="C29" s="399"/>
      <c r="D29" s="400"/>
      <c r="E29" s="385">
        <f>IF(OR(E21=0,Q16=4.5),0,ROUND(SUMIF($D$16:$O$16,"&gt;4,5",D14:O14)/COUNTIF($D$16:$O$16,"&gt;4,5"),2))</f>
        <v>0</v>
      </c>
      <c r="F29" s="386"/>
      <c r="L29" s="394"/>
      <c r="M29" s="394"/>
      <c r="N29" s="394"/>
      <c r="O29" s="395"/>
    </row>
    <row r="30" spans="1:15" ht="15" x14ac:dyDescent="0.2">
      <c r="B30" s="398" t="s">
        <v>109</v>
      </c>
      <c r="C30" s="399"/>
      <c r="D30" s="400"/>
      <c r="E30" s="385">
        <f>IF(OR(E21=0,Q16=4.5),0,ROUND(SUMIF($D$16:$O$16,"&gt;4,5",D15:O15)/COUNTIF($D$16:$O$16,"&gt;4,5"),2))</f>
        <v>0</v>
      </c>
      <c r="F30" s="386"/>
      <c r="L30" s="394"/>
      <c r="M30" s="394"/>
      <c r="N30" s="394"/>
      <c r="O30" s="395"/>
    </row>
    <row r="31" spans="1:15" ht="15.75" thickBot="1" x14ac:dyDescent="0.25">
      <c r="B31" s="401" t="s">
        <v>110</v>
      </c>
      <c r="C31" s="402"/>
      <c r="D31" s="403"/>
      <c r="E31" s="404">
        <f>E32</f>
        <v>4.5</v>
      </c>
      <c r="F31" s="405"/>
      <c r="L31" s="394"/>
      <c r="M31" s="394"/>
      <c r="N31" s="394"/>
      <c r="O31" s="395"/>
    </row>
    <row r="32" spans="1:15" ht="15.75" hidden="1" thickBot="1" x14ac:dyDescent="0.25">
      <c r="B32" s="81"/>
      <c r="C32" s="82"/>
      <c r="D32" s="82"/>
      <c r="E32" s="396">
        <f>IF(E21=0,4.5,IF(Q16=4.5,4.5,ROUND(SUMIF($D$16:$O$16,"&gt;4,5",D16:O16)/COUNTIF($D$16:$O$16,"&gt;4,5"),2)))</f>
        <v>4.5</v>
      </c>
      <c r="F32" s="397"/>
    </row>
  </sheetData>
  <sheetProtection password="9FF7" sheet="1" objects="1" scenarios="1"/>
  <mergeCells count="31">
    <mergeCell ref="B29:D29"/>
    <mergeCell ref="E29:F29"/>
    <mergeCell ref="B26:D26"/>
    <mergeCell ref="E26:F26"/>
    <mergeCell ref="B27:D27"/>
    <mergeCell ref="E27:F27"/>
    <mergeCell ref="B28:D28"/>
    <mergeCell ref="E28:F28"/>
    <mergeCell ref="L20:O31"/>
    <mergeCell ref="E32:F32"/>
    <mergeCell ref="B30:D30"/>
    <mergeCell ref="E30:F30"/>
    <mergeCell ref="B31:D31"/>
    <mergeCell ref="E31:F31"/>
    <mergeCell ref="J22:K22"/>
    <mergeCell ref="B23:D23"/>
    <mergeCell ref="E23:F23"/>
    <mergeCell ref="B24:D24"/>
    <mergeCell ref="B25:D25"/>
    <mergeCell ref="E25:F25"/>
    <mergeCell ref="B20:F20"/>
    <mergeCell ref="B21:D21"/>
    <mergeCell ref="E21:F21"/>
    <mergeCell ref="B22:D22"/>
    <mergeCell ref="E22:F22"/>
    <mergeCell ref="H22:I22"/>
    <mergeCell ref="E24:F24"/>
    <mergeCell ref="A4:C4"/>
    <mergeCell ref="A11:C11"/>
    <mergeCell ref="A18:E18"/>
    <mergeCell ref="F18:J18"/>
  </mergeCells>
  <phoneticPr fontId="5" type="noConversion"/>
  <dataValidations count="1">
    <dataValidation type="decimal" allowBlank="1" showErrorMessage="1" sqref="E31:F31">
      <formula1>4.5</formula1>
      <formula2>20</formula2>
    </dataValidation>
  </dataValidations>
  <pageMargins left="0.39" right="0.39" top="0.98" bottom="0.98" header="0.51" footer="0.51"/>
  <pageSetup paperSize="9" scale="82" orientation="landscape"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U77"/>
  <sheetViews>
    <sheetView showGridLines="0" workbookViewId="0">
      <pane xSplit="3" topLeftCell="D1" activePane="topRight" state="frozen"/>
      <selection pane="topRight" activeCell="E30" sqref="E30:M30"/>
    </sheetView>
  </sheetViews>
  <sheetFormatPr baseColWidth="10" defaultRowHeight="12.75" x14ac:dyDescent="0.2"/>
  <cols>
    <col min="1" max="1" width="15.28515625" customWidth="1"/>
    <col min="2" max="2" width="4.7109375" customWidth="1"/>
    <col min="3" max="3" width="12.85546875" customWidth="1"/>
    <col min="4" max="4" width="4.140625" customWidth="1"/>
    <col min="5" max="11" width="7.28515625" customWidth="1"/>
    <col min="12" max="12" width="4.42578125" customWidth="1"/>
    <col min="13" max="13" width="19.5703125" customWidth="1"/>
    <col min="14" max="14" width="11.85546875" customWidth="1"/>
    <col min="15" max="15" width="5" customWidth="1"/>
    <col min="29" max="29" width="2" customWidth="1"/>
  </cols>
  <sheetData>
    <row r="1" spans="1:21" ht="15.75" x14ac:dyDescent="0.25">
      <c r="A1" s="326" t="s">
        <v>111</v>
      </c>
      <c r="B1" s="326"/>
      <c r="C1" s="6"/>
      <c r="E1" s="11"/>
      <c r="F1" s="11"/>
      <c r="G1" s="11"/>
      <c r="H1" s="11"/>
      <c r="I1" s="11"/>
      <c r="J1" s="11"/>
      <c r="K1" s="11"/>
      <c r="L1" s="436">
        <f>Allgemeines!B3</f>
        <v>0</v>
      </c>
      <c r="M1" s="436"/>
      <c r="N1" s="436"/>
      <c r="O1" s="436"/>
      <c r="Q1" t="str">
        <f>CONCATENATE(IF($C$4=1,Allgemeines!C26,""),IF($C$4=2,Allgemeines!#REF!,""),IF($C$4=3,Allgemeines!#REF!,""),IF($C$4=4,Allgemeines!#REF!,""),IF($C$4=5,Allgemeines!#REF!,""),IF($C$4=6,Allgemeines!#REF!,""),IF($C$4=7,Allgemeines!#REF!,""),IF($C$4=8,Allgemeines!#REF!,""),IF($C$4=9,Allgemeines!#REF!,""),IF($C$4=10,Allgemeines!#REF!,""),IF($C$4=11,Allgemeines!#REF!,""),IF($C$4=12,Allgemeines!#REF!,""),IF($C$4=13,Allgemeines!#REF!,""),IF($C$4=14,Allgemeines!#REF!,""),IF($C$4=15,Allgemeines!#REF!,""),IF($C$4=16,Allgemeines!#REF!,""),IF($C$4=17,Allgemeines!#REF!,""),IF($C$4=18,Allgemeines!#REF!,""),IF($C$4=19,Allgemeines!#REF!,""),IF($C$4=20,Allgemeines!#REF!,""),IF($C$4=21,Allgemeines!#REF!,""),IF($C$4=22,Allgemeines!#REF!,""),IF($C$4=23,Allgemeines!#REF!,""),IF($C$4=24,Allgemeines!#REF!,""),IF($C$4=25,Allgemeines!#REF!,""),IF($C$4=26,Allgemeines!#REF!,""),IF($C$4=27,Allgemeines!#REF!,""),IF($C$4=28,Allgemeines!#REF!,""),IF($C$4=29,Allgemeines!#REF!,""),IF($C$4=30,Allgemeines!#REF!,""))</f>
        <v/>
      </c>
      <c r="R1" t="str">
        <f>CONCATENATE(IF($C$4=1,Allgemeines!D26,""),IF($C$4=2,Allgemeines!#REF!,""),IF($C$4=3,Allgemeines!#REF!,""),IF($C$4=4,Allgemeines!#REF!,""),IF($C$4=5,Allgemeines!#REF!,""),IF($C$4=6,Allgemeines!#REF!,""),IF($C$4=7,Allgemeines!#REF!,""),IF($C$4=8,Allgemeines!#REF!,""),IF($C$4=9,Allgemeines!#REF!,""),IF($C$4=10,Allgemeines!#REF!,""),IF($C$4=11,Allgemeines!#REF!,""),IF($C$4=12,Allgemeines!#REF!,""),IF($C$4=13,Allgemeines!#REF!,""),IF($C$4=14,Allgemeines!#REF!,""),IF($C$4=15,Allgemeines!#REF!,""),IF($C$4=16,Allgemeines!#REF!,""),IF($C$4=17,Allgemeines!#REF!,""),IF($C$4=18,Allgemeines!#REF!,""),IF($C$4=19,Allgemeines!#REF!,""),IF($C$4=20,Allgemeines!#REF!,""),IF($C$4=21,Allgemeines!#REF!,""),IF($C$4=22,Allgemeines!#REF!,""),IF($C$4=23,Allgemeines!#REF!,""),IF($C$4=24,Allgemeines!#REF!,""),IF($C$4=25,Allgemeines!#REF!,""),IF($C$4=26,Allgemeines!#REF!,""),IF($C$4=27,Allgemeines!#REF!,""),IF($C$4=28,Allgemeines!#REF!,""),IF($C$4=29,Allgemeines!#REF!,""),IF($C$4=30,Allgemeines!#REF!,""))</f>
        <v/>
      </c>
      <c r="S1" t="str">
        <f>CONCATENATE(IF($C$4=1,Allgemeines!E26,""),IF($C$4=2,Allgemeines!#REF!,""),IF($C$4=3,Allgemeines!#REF!,""),IF($C$4=4,Allgemeines!#REF!,""),IF($C$4=5,Allgemeines!#REF!,""),IF($C$4=6,Allgemeines!#REF!,""),IF($C$4=7,Allgemeines!#REF!,""),IF($C$4=8,Allgemeines!#REF!,""),IF($C$4=9,Allgemeines!#REF!,""),IF($C$4=10,Allgemeines!#REF!,""),IF($C$4=11,Allgemeines!#REF!,""),IF($C$4=12,Allgemeines!#REF!,""),IF($C$4=13,Allgemeines!#REF!,""),IF($C$4=14,Allgemeines!#REF!,""),IF($C$4=15,Allgemeines!#REF!,""),IF($C$4=16,Allgemeines!#REF!,""),IF($C$4=17,Allgemeines!#REF!,""),IF($C$4=18,Allgemeines!#REF!,""),IF($C$4=19,Allgemeines!#REF!,""),IF($C$4=20,Allgemeines!#REF!,""),IF($C$4=21,Allgemeines!#REF!,""),IF($C$4=22,Allgemeines!#REF!,""),IF($C$4=23,Allgemeines!#REF!,""),IF($C$4=24,Allgemeines!#REF!,""),IF($C$4=25,Allgemeines!#REF!,""),IF($C$4=26,Allgemeines!#REF!,""),IF($C$4=27,Allgemeines!#REF!,""),IF($C$4=28,Allgemeines!#REF!,""),IF($C$4=29,Allgemeines!#REF!,""),IF($C$4=30,Allgemeines!#REF!,""))</f>
        <v/>
      </c>
      <c r="T1" t="str">
        <f>CONCATENATE(IF($C$4=1,Allgemeines!F26,""),IF($C$4=2,Allgemeines!#REF!,""),IF($C$4=3,Allgemeines!#REF!,""),IF($C$4=4,Allgemeines!#REF!,""),IF($C$4=5,Allgemeines!#REF!,""),IF($C$4=6,Allgemeines!#REF!,""),IF($C$4=7,Allgemeines!#REF!,""),IF($C$4=8,Allgemeines!#REF!,""),IF($C$4=9,Allgemeines!#REF!,""),IF($C$4=10,Allgemeines!#REF!,""),IF($C$4=11,Allgemeines!#REF!,""),IF($C$4=12,Allgemeines!#REF!,""),IF($C$4=13,Allgemeines!#REF!,""),IF($C$4=14,Allgemeines!#REF!,""),IF($C$4=15,Allgemeines!#REF!,""),IF($C$4=16,Allgemeines!#REF!,""),IF($C$4=17,Allgemeines!#REF!,""),IF($C$4=18,Allgemeines!#REF!,""),IF($C$4=19,Allgemeines!#REF!,""),IF($C$4=20,Allgemeines!#REF!,""),IF($C$4=21,Allgemeines!#REF!,""),IF($C$4=22,Allgemeines!#REF!,""),IF($C$4=23,Allgemeines!#REF!,""),IF($C$4=24,Allgemeines!#REF!,""),IF($C$4=25,Allgemeines!#REF!,""),IF($C$4=26,Allgemeines!#REF!,""),IF($C$4=27,Allgemeines!#REF!,""),IF($C$4=28,Allgemeines!#REF!,""),IF($C$4=29,Allgemeines!#REF!,""),IF($C$4=30,Allgemeines!#REF!,""))</f>
        <v/>
      </c>
      <c r="U1" t="str">
        <f>CONCATENATE(IF($C$4=1,Allgemeines!G26,""),IF($C$4=2,Allgemeines!#REF!,""),IF($C$4=3,Allgemeines!#REF!,""),IF($C$4=4,Allgemeines!#REF!,""),IF($C$4=5,Allgemeines!#REF!,""),IF($C$4=6,Allgemeines!#REF!,""),IF($C$4=7,Allgemeines!#REF!,""),IF($C$4=8,Allgemeines!#REF!,""),IF($C$4=9,Allgemeines!#REF!,""),IF($C$4=10,Allgemeines!#REF!,""),IF($C$4=11,Allgemeines!#REF!,""),IF($C$4=12,Allgemeines!#REF!,""),IF($C$4=13,Allgemeines!#REF!,""),IF($C$4=14,Allgemeines!#REF!,""),IF($C$4=15,Allgemeines!#REF!,""),IF($C$4=16,Allgemeines!#REF!,""),IF($C$4=17,Allgemeines!#REF!,""),IF($C$4=18,Allgemeines!#REF!,""),IF($C$4=19,Allgemeines!#REF!,""),IF($C$4=20,Allgemeines!#REF!,""),IF($C$4=21,Allgemeines!#REF!,""),IF($C$4=22,Allgemeines!#REF!,""),IF($C$4=23,Allgemeines!#REF!,""),IF($C$4=24,Allgemeines!#REF!,""),IF($C$4=25,Allgemeines!#REF!,""),IF($C$4=26,Allgemeines!#REF!,""),IF($C$4=27,Allgemeines!#REF!,""),IF($C$4=28,Allgemeines!#REF!,""),IF($C$4=29,Allgemeines!#REF!,""),IF($C$4=30,Allgemeines!#REF!,""))</f>
        <v/>
      </c>
    </row>
    <row r="2" spans="1:21" x14ac:dyDescent="0.2">
      <c r="E2" s="11"/>
      <c r="F2" s="11"/>
      <c r="G2" s="11"/>
      <c r="H2" s="11"/>
      <c r="I2" s="11"/>
      <c r="J2" s="11"/>
      <c r="K2" s="11"/>
      <c r="L2" s="436"/>
      <c r="M2" s="436"/>
      <c r="N2" s="436"/>
      <c r="O2" s="436"/>
      <c r="Q2" t="str">
        <f>CONCATENATE(IF($C$4=31,Allgemeines!#REF!,""),IF($C$4=32,Allgemeines!#REF!,""),IF($C$4=33,Allgemeines!#REF!,""),IF($C$4=34,Allgemeines!#REF!,""),IF($C$4=35,Allgemeines!#REF!,""),IF($C$4=36,Allgemeines!#REF!,""),IF($C$4=37,Allgemeines!#REF!,""),IF($C$4=38,Allgemeines!#REF!,""),IF($C$4=39,Allgemeines!#REF!,""),IF($C$4=40,Allgemeines!#REF!,""),IF($C$4=41,Allgemeines!#REF!,""),IF($C$4=42,Allgemeines!#REF!,""),IF($C$4=43,Allgemeines!#REF!,""),IF($C$4=44,Allgemeines!#REF!,""),IF($C$4=45,Allgemeines!#REF!,""),IF($C$4=46,Allgemeines!#REF!,""),IF($C$4=47,Allgemeines!#REF!,""),IF($C$4=48,Allgemeines!#REF!,""),IF($C$4=49,Allgemeines!#REF!,""),IF($C$4=50,Allgemeines!#REF!,""))</f>
        <v/>
      </c>
      <c r="R2" t="str">
        <f>CONCATENATE(IF($C$4=31,Allgemeines!#REF!,""),IF($C$4=32,Allgemeines!#REF!,""),IF($C$4=33,Allgemeines!#REF!,""),IF($C$4=34,Allgemeines!#REF!,""),IF($C$4=35,Allgemeines!#REF!,""),IF($C$4=36,Allgemeines!#REF!,""),IF($C$4=37,Allgemeines!#REF!,""),IF($C$4=38,Allgemeines!#REF!,""),IF($C$4=39,Allgemeines!#REF!,""),IF($C$4=40,Allgemeines!#REF!,""),IF($C$4=41,Allgemeines!#REF!,""),IF($C$4=42,Allgemeines!#REF!,""),IF($C$4=43,Allgemeines!#REF!,""),IF($C$4=44,Allgemeines!#REF!,""),IF($C$4=45,Allgemeines!#REF!,""),IF($C$4=46,Allgemeines!#REF!,""),IF($C$4=47,Allgemeines!#REF!,""),IF($C$4=48,Allgemeines!#REF!,""),IF($C$4=49,Allgemeines!#REF!,""),IF($C$4=50,Allgemeines!#REF!,""))</f>
        <v/>
      </c>
      <c r="S2" t="str">
        <f>CONCATENATE(IF($C$4=31,Allgemeines!#REF!,""),IF($C$4=32,Allgemeines!#REF!,""),IF($C$4=33,Allgemeines!#REF!,""),IF($C$4=34,Allgemeines!#REF!,""),IF($C$4=35,Allgemeines!#REF!,""),IF($C$4=36,Allgemeines!#REF!,""),IF($C$4=37,Allgemeines!#REF!,""),IF($C$4=38,Allgemeines!#REF!,""),IF($C$4=39,Allgemeines!#REF!,""),IF($C$4=40,Allgemeines!#REF!,""),IF($C$4=41,Allgemeines!#REF!,""),IF($C$4=42,Allgemeines!#REF!,""),IF($C$4=43,Allgemeines!#REF!,""),IF($C$4=44,Allgemeines!#REF!,""),IF($C$4=45,Allgemeines!#REF!,""),IF($C$4=46,Allgemeines!#REF!,""),IF($C$4=47,Allgemeines!#REF!,""),IF($C$4=48,Allgemeines!#REF!,""),IF($C$4=49,Allgemeines!#REF!,""),IF($C$4=50,Allgemeines!#REF!,""))</f>
        <v/>
      </c>
      <c r="T2" t="str">
        <f>CONCATENATE(IF($C$4=31,Allgemeines!#REF!,""),IF($C$4=32,Allgemeines!#REF!,""),IF($C$4=33,Allgemeines!#REF!,""),IF($C$4=34,Allgemeines!#REF!,""),IF($C$4=35,Allgemeines!#REF!,""),IF($C$4=36,Allgemeines!#REF!,""),IF($C$4=37,Allgemeines!#REF!,""),IF($C$4=38,Allgemeines!#REF!,""),IF($C$4=39,Allgemeines!#REF!,""),IF($C$4=40,Allgemeines!#REF!,""),IF($C$4=41,Allgemeines!#REF!,""),IF($C$4=42,Allgemeines!#REF!,""),IF($C$4=43,Allgemeines!#REF!,""),IF($C$4=44,Allgemeines!#REF!,""),IF($C$4=45,Allgemeines!#REF!,""),IF($C$4=46,Allgemeines!#REF!,""),IF($C$4=47,Allgemeines!#REF!,""),IF($C$4=48,Allgemeines!#REF!,""),IF($C$4=49,Allgemeines!#REF!,""),IF($C$4=50,Allgemeines!#REF!,""))</f>
        <v/>
      </c>
      <c r="U2" t="str">
        <f>CONCATENATE(IF($C$4=31,Allgemeines!#REF!,""),IF($C$4=32,Allgemeines!#REF!,""),IF($C$4=33,Allgemeines!#REF!,""),IF($C$4=34,Allgemeines!#REF!,""),IF($C$4=35,Allgemeines!#REF!,""),IF($C$4=36,Allgemeines!#REF!,""),IF($C$4=37,Allgemeines!#REF!,""),IF($C$4=38,Allgemeines!#REF!,""),IF($C$4=39,Allgemeines!#REF!,""),IF($C$4=40,Allgemeines!#REF!,""),IF($C$4=41,Allgemeines!#REF!,""),IF($C$4=42,Allgemeines!#REF!,""),IF($C$4=43,Allgemeines!#REF!,""),IF($C$4=44,Allgemeines!#REF!,""),IF($C$4=45,Allgemeines!#REF!,""),IF($C$4=46,Allgemeines!#REF!,""),IF($C$4=47,Allgemeines!#REF!,""),IF($C$4=48,Allgemeines!#REF!,""),IF($C$4=49,Allgemeines!#REF!,""),IF($C$4=50,Allgemeines!#REF!,""))</f>
        <v/>
      </c>
    </row>
    <row r="3" spans="1:21" ht="12.75" customHeight="1" x14ac:dyDescent="0.2">
      <c r="A3" s="353" t="s">
        <v>112</v>
      </c>
      <c r="B3" s="353"/>
      <c r="C3" s="353"/>
      <c r="E3" s="11"/>
      <c r="F3" s="11"/>
      <c r="G3" s="11"/>
      <c r="H3" s="11"/>
      <c r="I3" s="11"/>
      <c r="J3" s="11"/>
      <c r="K3" s="11"/>
      <c r="L3" s="428">
        <f>Allgemeines!B4</f>
        <v>0</v>
      </c>
      <c r="M3" s="428"/>
      <c r="N3" s="428"/>
      <c r="O3" s="428"/>
    </row>
    <row r="4" spans="1:21" x14ac:dyDescent="0.2">
      <c r="A4" s="437" t="s">
        <v>113</v>
      </c>
      <c r="B4" s="437"/>
      <c r="C4" s="253">
        <v>1</v>
      </c>
      <c r="E4" s="11"/>
      <c r="F4" s="11"/>
      <c r="G4" s="11"/>
      <c r="H4" s="11"/>
      <c r="I4" s="11"/>
      <c r="J4" s="11"/>
      <c r="K4" s="11"/>
      <c r="L4" s="428" t="str">
        <f>CONCATENATE(Allgemeines!B5," ",Allgemeines!B6)</f>
        <v xml:space="preserve"> </v>
      </c>
      <c r="M4" s="428"/>
      <c r="N4" s="428"/>
      <c r="O4" s="428"/>
    </row>
    <row r="5" spans="1:21" x14ac:dyDescent="0.2">
      <c r="C5" s="51"/>
      <c r="E5" s="11"/>
      <c r="F5" s="11"/>
      <c r="G5" s="11"/>
      <c r="H5" s="11"/>
      <c r="I5" s="11"/>
      <c r="J5" s="11"/>
      <c r="K5" s="11"/>
      <c r="L5" s="11"/>
      <c r="M5" s="11"/>
      <c r="N5" s="11"/>
      <c r="O5" s="11"/>
    </row>
    <row r="6" spans="1:21" ht="12.75" customHeight="1" x14ac:dyDescent="0.2">
      <c r="A6" s="332"/>
      <c r="B6" s="332"/>
      <c r="C6" s="332"/>
      <c r="E6" s="11"/>
      <c r="F6" s="11"/>
      <c r="G6" s="11"/>
      <c r="H6" s="11"/>
      <c r="I6" s="11"/>
      <c r="J6" s="11"/>
      <c r="K6" s="11"/>
      <c r="L6" s="427">
        <f>Allgemeines!F14</f>
        <v>0</v>
      </c>
      <c r="M6" s="427"/>
      <c r="N6" s="427"/>
      <c r="O6" s="427"/>
    </row>
    <row r="7" spans="1:21" x14ac:dyDescent="0.2">
      <c r="A7" s="432"/>
      <c r="B7" s="432"/>
      <c r="C7" s="432"/>
      <c r="E7" s="11"/>
      <c r="F7" s="11"/>
      <c r="G7" s="11"/>
      <c r="H7" s="11"/>
      <c r="I7" s="11"/>
      <c r="J7" s="11"/>
      <c r="K7" s="11"/>
      <c r="L7" s="11"/>
      <c r="M7" s="11"/>
      <c r="N7" s="11"/>
      <c r="O7" s="11"/>
    </row>
    <row r="8" spans="1:21" x14ac:dyDescent="0.2">
      <c r="A8" s="432"/>
      <c r="B8" s="432"/>
      <c r="C8" s="432"/>
      <c r="E8" s="11"/>
      <c r="F8" s="11"/>
      <c r="G8" s="11"/>
      <c r="H8" s="11"/>
      <c r="I8" s="11"/>
      <c r="J8" s="11"/>
      <c r="K8" s="11"/>
      <c r="L8" s="433" t="str">
        <f>CONCATENATE("Bank: ",Allgemeines!B14)</f>
        <v xml:space="preserve">Bank: </v>
      </c>
      <c r="M8" s="433"/>
      <c r="N8" s="433"/>
      <c r="O8" s="433"/>
    </row>
    <row r="9" spans="1:21" x14ac:dyDescent="0.2">
      <c r="A9" s="432"/>
      <c r="B9" s="432"/>
      <c r="C9" s="432"/>
      <c r="E9" s="434" t="str">
        <f>IF(L1&lt;&gt;0,CONCATENATE(L1," - ",L3," - ",L4),"")</f>
        <v/>
      </c>
      <c r="F9" s="434"/>
      <c r="G9" s="434"/>
      <c r="H9" s="434"/>
      <c r="I9" s="434"/>
      <c r="J9" s="434"/>
      <c r="K9" s="11"/>
      <c r="L9" s="428" t="str">
        <f>CONCATENATE("Kto.-Inh. ",Allgemeines!B15)</f>
        <v xml:space="preserve">Kto.-Inh. </v>
      </c>
      <c r="M9" s="428"/>
      <c r="N9" s="428"/>
      <c r="O9" s="428"/>
    </row>
    <row r="10" spans="1:21" x14ac:dyDescent="0.2">
      <c r="A10" s="202"/>
      <c r="B10" s="429"/>
      <c r="C10" s="429"/>
      <c r="E10" s="435"/>
      <c r="F10" s="435"/>
      <c r="G10" s="435"/>
      <c r="H10" s="435"/>
      <c r="I10" s="435"/>
      <c r="J10" s="435"/>
      <c r="K10" s="11"/>
      <c r="L10" s="430" t="str">
        <f>CONCATENATE("IBAN ",Allgemeines!B16,"")</f>
        <v xml:space="preserve">IBAN </v>
      </c>
      <c r="M10" s="430"/>
      <c r="N10" s="431"/>
      <c r="O10" s="431"/>
    </row>
    <row r="11" spans="1:21" x14ac:dyDescent="0.2">
      <c r="A11" s="203"/>
      <c r="B11" s="204"/>
      <c r="C11" s="204"/>
      <c r="E11" s="433" t="str">
        <f>CONCATENATE(Q1,Q2)</f>
        <v/>
      </c>
      <c r="F11" s="433"/>
      <c r="G11" s="433"/>
      <c r="H11" s="433"/>
      <c r="I11" s="433"/>
      <c r="J11" s="433"/>
      <c r="K11" s="11"/>
      <c r="L11" s="439" t="s">
        <v>115</v>
      </c>
      <c r="M11" s="439"/>
      <c r="N11" s="439"/>
      <c r="O11" s="439"/>
    </row>
    <row r="12" spans="1:21" x14ac:dyDescent="0.2">
      <c r="A12" s="205"/>
      <c r="B12" s="204"/>
      <c r="C12" s="204"/>
      <c r="E12" s="442" t="str">
        <f>CONCATENATE(R1,R2)</f>
        <v/>
      </c>
      <c r="F12" s="442"/>
      <c r="G12" s="442"/>
      <c r="H12" s="442"/>
      <c r="I12" s="442"/>
      <c r="J12" s="442"/>
      <c r="K12" s="11"/>
      <c r="L12" s="428">
        <f>Allgemeines!B8</f>
        <v>0</v>
      </c>
      <c r="M12" s="428"/>
      <c r="N12" s="428"/>
      <c r="O12" s="428"/>
    </row>
    <row r="13" spans="1:21" x14ac:dyDescent="0.2">
      <c r="A13" s="205"/>
      <c r="B13" s="204"/>
      <c r="C13" s="204"/>
      <c r="E13" s="442" t="str">
        <f>CONCATENATE(S1,S2)</f>
        <v/>
      </c>
      <c r="F13" s="442"/>
      <c r="G13" s="442"/>
      <c r="H13" s="442"/>
      <c r="I13" s="442"/>
      <c r="J13" s="442"/>
      <c r="K13" s="11"/>
      <c r="L13" s="428" t="str">
        <f>CONCATENATE("Tel. ",Allgemeines!B9,", Fax ",Allgemeines!B10)</f>
        <v xml:space="preserve">Tel. , Fax </v>
      </c>
      <c r="M13" s="428"/>
      <c r="N13" s="428"/>
      <c r="O13" s="428"/>
    </row>
    <row r="14" spans="1:21" ht="12.75" customHeight="1" x14ac:dyDescent="0.2">
      <c r="A14" s="205"/>
      <c r="B14" s="204"/>
      <c r="C14" s="204"/>
      <c r="E14" s="11" t="str">
        <f>CONCATENATE(T1,T2)</f>
        <v/>
      </c>
      <c r="F14" s="442" t="str">
        <f>CONCATENATE(U1,U2)</f>
        <v/>
      </c>
      <c r="G14" s="442"/>
      <c r="H14" s="442"/>
      <c r="I14" s="442"/>
      <c r="J14" s="442"/>
      <c r="K14" s="11"/>
      <c r="L14" s="443" t="str">
        <f>CONCATENATE("E-Mail ",Allgemeines!B11)</f>
        <v xml:space="preserve">E-Mail </v>
      </c>
      <c r="M14" s="443"/>
      <c r="N14" s="443"/>
      <c r="O14" s="443"/>
    </row>
    <row r="15" spans="1:21" ht="12.75" customHeight="1" x14ac:dyDescent="0.2">
      <c r="A15" s="205"/>
      <c r="B15" s="204"/>
      <c r="C15" s="204"/>
      <c r="E15" s="11"/>
      <c r="F15" s="11"/>
      <c r="G15" s="11"/>
      <c r="H15" s="11"/>
      <c r="I15" s="11"/>
      <c r="J15" s="11"/>
      <c r="K15" s="11"/>
      <c r="L15" s="444"/>
      <c r="M15" s="444"/>
      <c r="N15" s="444"/>
      <c r="O15" s="444"/>
    </row>
    <row r="16" spans="1:21" ht="12.75" customHeight="1" x14ac:dyDescent="0.2">
      <c r="A16" s="205"/>
      <c r="B16" s="204"/>
      <c r="C16" s="204"/>
      <c r="E16" s="11"/>
      <c r="F16" s="11"/>
      <c r="G16" s="11"/>
      <c r="H16" s="11"/>
      <c r="I16" s="11"/>
      <c r="J16" s="11"/>
      <c r="K16" s="11"/>
      <c r="L16" s="440" t="str">
        <f>CONCATENATE(Allgemeines!F3,", ",Allgemeines!F4,", ",Allgemeines!F5," ",Allgemeines!F6,", Leitung: ",Allgemeines!F7,", EinrNr: ",Allgemeines!F8)</f>
        <v xml:space="preserve">, ,  , Leitung: , EinrNr: </v>
      </c>
      <c r="M16" s="440"/>
      <c r="N16" s="440"/>
      <c r="O16" s="440"/>
    </row>
    <row r="17" spans="1:15" ht="12.75" customHeight="1" x14ac:dyDescent="0.2">
      <c r="A17" s="205"/>
      <c r="B17" s="204"/>
      <c r="C17" s="204"/>
      <c r="E17" s="11"/>
      <c r="F17" s="11"/>
      <c r="G17" s="11"/>
      <c r="H17" s="11"/>
      <c r="I17" s="11"/>
      <c r="J17" s="11"/>
      <c r="K17" s="83"/>
      <c r="L17" s="441"/>
      <c r="M17" s="441"/>
      <c r="N17" s="441"/>
      <c r="O17" s="441"/>
    </row>
    <row r="18" spans="1:15" ht="12.75" customHeight="1" x14ac:dyDescent="0.2">
      <c r="A18" s="205"/>
      <c r="B18" s="204"/>
      <c r="C18" s="204"/>
      <c r="E18" s="11"/>
      <c r="F18" s="11"/>
      <c r="G18" s="11"/>
      <c r="H18" s="11"/>
      <c r="I18" s="11"/>
      <c r="J18" s="11"/>
      <c r="K18" s="83"/>
      <c r="L18" s="441"/>
      <c r="M18" s="441"/>
      <c r="N18" s="441"/>
      <c r="O18" s="441"/>
    </row>
    <row r="19" spans="1:15" ht="12.75" customHeight="1" x14ac:dyDescent="0.2">
      <c r="A19" s="205"/>
      <c r="B19" s="204"/>
      <c r="C19" s="204"/>
      <c r="E19" s="11"/>
      <c r="F19" s="11"/>
      <c r="G19" s="11"/>
      <c r="H19" s="11"/>
      <c r="I19" s="11"/>
      <c r="J19" s="11"/>
      <c r="K19" s="83"/>
      <c r="L19" s="441"/>
      <c r="M19" s="441"/>
      <c r="N19" s="441"/>
      <c r="O19" s="441"/>
    </row>
    <row r="20" spans="1:15" ht="12.75" customHeight="1" x14ac:dyDescent="0.2">
      <c r="A20" s="205"/>
      <c r="B20" s="204"/>
      <c r="C20" s="204"/>
      <c r="E20" s="442" t="str">
        <f>CONCATENATE("Endabrechnung kindbezogene Förderung nach BayKiBiG: Abrechnungszeitraum ",Allgemeines!F12)</f>
        <v>Endabrechnung kindbezogene Förderung nach BayKiBiG: Abrechnungszeitraum 01.09.2019 - 31.12.2019</v>
      </c>
      <c r="F20" s="442"/>
      <c r="G20" s="442"/>
      <c r="H20" s="442"/>
      <c r="I20" s="442"/>
      <c r="J20" s="442"/>
      <c r="K20" s="442"/>
      <c r="L20" s="442"/>
      <c r="M20" s="442"/>
      <c r="N20" s="442"/>
      <c r="O20" s="442"/>
    </row>
    <row r="21" spans="1:15" ht="12.75" customHeight="1" x14ac:dyDescent="0.2">
      <c r="A21" s="205"/>
      <c r="B21" s="204"/>
      <c r="C21" s="204"/>
      <c r="E21" s="11"/>
      <c r="F21" s="11"/>
      <c r="G21" s="85"/>
      <c r="H21" s="11"/>
      <c r="I21" s="11"/>
      <c r="J21" s="11"/>
      <c r="K21" s="11"/>
      <c r="L21" s="11"/>
      <c r="M21" s="11"/>
      <c r="N21" s="11"/>
      <c r="O21" s="11"/>
    </row>
    <row r="22" spans="1:15" ht="12.75" customHeight="1" x14ac:dyDescent="0.2">
      <c r="A22" s="205"/>
      <c r="B22" s="204"/>
      <c r="C22" s="204"/>
      <c r="E22" s="438" t="s">
        <v>116</v>
      </c>
      <c r="F22" s="438"/>
      <c r="G22" s="438"/>
      <c r="H22" s="438"/>
      <c r="I22" s="438"/>
      <c r="J22" s="438"/>
      <c r="K22" s="438"/>
      <c r="L22" s="438"/>
      <c r="M22" s="438"/>
      <c r="N22" s="438"/>
      <c r="O22" s="11"/>
    </row>
    <row r="23" spans="1:15" ht="12.75" customHeight="1" x14ac:dyDescent="0.2">
      <c r="A23" s="205"/>
      <c r="B23" s="204"/>
      <c r="C23" s="204"/>
      <c r="E23" s="11"/>
      <c r="F23" s="11"/>
      <c r="G23" s="11"/>
      <c r="H23" s="11"/>
      <c r="I23" s="11"/>
      <c r="J23" s="11"/>
      <c r="K23" s="11"/>
      <c r="L23" s="11"/>
      <c r="M23" s="11"/>
      <c r="N23" s="11"/>
      <c r="O23" s="11"/>
    </row>
    <row r="24" spans="1:15" ht="12.75" customHeight="1" x14ac:dyDescent="0.2">
      <c r="A24" s="205"/>
      <c r="B24" s="204"/>
      <c r="C24" s="204"/>
      <c r="E24" s="443" t="s">
        <v>261</v>
      </c>
      <c r="F24" s="443"/>
      <c r="G24" s="443"/>
      <c r="H24" s="443"/>
      <c r="I24" s="443"/>
      <c r="J24" s="443"/>
      <c r="K24" s="443"/>
      <c r="L24" s="443"/>
      <c r="M24" s="443"/>
      <c r="N24" s="443"/>
      <c r="O24" s="443"/>
    </row>
    <row r="25" spans="1:15" ht="12.75" customHeight="1" x14ac:dyDescent="0.2">
      <c r="A25" s="205"/>
      <c r="B25" s="204"/>
      <c r="C25" s="204"/>
      <c r="E25" s="443"/>
      <c r="F25" s="443"/>
      <c r="G25" s="443"/>
      <c r="H25" s="443"/>
      <c r="I25" s="443"/>
      <c r="J25" s="443"/>
      <c r="K25" s="443"/>
      <c r="L25" s="443"/>
      <c r="M25" s="443"/>
      <c r="N25" s="443"/>
      <c r="O25" s="443"/>
    </row>
    <row r="26" spans="1:15" ht="12.75" customHeight="1" x14ac:dyDescent="0.2">
      <c r="E26" s="84"/>
      <c r="F26" s="84"/>
      <c r="G26" s="84"/>
      <c r="H26" s="84"/>
      <c r="I26" s="84"/>
      <c r="J26" s="84"/>
      <c r="K26" s="84"/>
      <c r="L26" s="84"/>
      <c r="M26" s="86"/>
      <c r="N26" s="86"/>
      <c r="O26" s="86"/>
    </row>
    <row r="27" spans="1:15" ht="12.75" customHeight="1" x14ac:dyDescent="0.2">
      <c r="D27" s="11"/>
      <c r="E27" s="443" t="s">
        <v>118</v>
      </c>
      <c r="F27" s="443"/>
      <c r="G27" s="443"/>
      <c r="H27" s="443"/>
      <c r="I27" s="443"/>
      <c r="J27" s="443"/>
      <c r="K27" s="443"/>
      <c r="L27" s="443"/>
      <c r="M27" s="443"/>
      <c r="N27" s="443"/>
      <c r="O27" s="443"/>
    </row>
    <row r="28" spans="1:15" ht="15.6" customHeight="1" x14ac:dyDescent="0.2">
      <c r="A28" s="332"/>
      <c r="B28" s="332"/>
      <c r="C28" s="332"/>
      <c r="D28" s="11"/>
      <c r="E28" s="443"/>
      <c r="F28" s="443"/>
      <c r="G28" s="443"/>
      <c r="H28" s="443"/>
      <c r="I28" s="443"/>
      <c r="J28" s="443"/>
      <c r="K28" s="443"/>
      <c r="L28" s="443"/>
      <c r="M28" s="443"/>
      <c r="N28" s="443"/>
      <c r="O28" s="443"/>
    </row>
    <row r="29" spans="1:15" x14ac:dyDescent="0.2">
      <c r="A29" s="445"/>
      <c r="B29" s="445"/>
      <c r="C29" s="445"/>
      <c r="D29" s="11"/>
      <c r="E29" s="438" t="str">
        <f>IF($C$4=1,IF(Allgemeines!F16&gt;0,CONCATENATE("Beantragt wird die Förderung nach Art. 24 BayKiBiG für ",Allgemeines!F16," Plätze ",IF(Allgemeines!F17&gt;0,CONCATENATE("(Sharing ",Allgemeines!F17,") "),""),"- Zeitkategorien siehe Analyse.")," "),"")</f>
        <v xml:space="preserve"> </v>
      </c>
      <c r="F29" s="438"/>
      <c r="G29" s="438"/>
      <c r="H29" s="438"/>
      <c r="I29" s="438"/>
      <c r="J29" s="438"/>
      <c r="K29" s="438"/>
      <c r="L29" s="438"/>
      <c r="M29" s="438"/>
      <c r="N29" s="438"/>
      <c r="O29" s="438"/>
    </row>
    <row r="30" spans="1:15" x14ac:dyDescent="0.2">
      <c r="A30" s="445"/>
      <c r="B30" s="445"/>
      <c r="C30" s="445"/>
      <c r="D30" s="11"/>
      <c r="E30" s="436" t="str">
        <f>CONCATENATE("Bei einem Basiswert von ",Allgemeines!F9," Euro errechnet sich ein Gesamtzuschuss in Höhe von")</f>
        <v>Bei einem Basiswert von 1197,93 Euro errechnet sich ein Gesamtzuschuss in Höhe von</v>
      </c>
      <c r="F30" s="436"/>
      <c r="G30" s="436"/>
      <c r="H30" s="436"/>
      <c r="I30" s="436"/>
      <c r="J30" s="436"/>
      <c r="K30" s="436"/>
      <c r="L30" s="436"/>
      <c r="M30" s="436"/>
      <c r="N30" s="88" t="e">
        <f>N33+IF(N34&lt;&gt;"",N34,0)+IF(N35&lt;&gt;"",N35,0)+IF(N36&lt;&gt;"",N36,0)+IF(N38&lt;&gt;"",N38,0)+IF(N39&lt;&gt;"",N39,0)</f>
        <v>#N/A</v>
      </c>
      <c r="O30" s="11" t="s">
        <v>114</v>
      </c>
    </row>
    <row r="31" spans="1:15" s="244" customFormat="1" x14ac:dyDescent="0.2">
      <c r="A31" s="247"/>
      <c r="B31" s="247"/>
      <c r="C31" s="247"/>
      <c r="D31" s="246"/>
      <c r="E31" s="245"/>
      <c r="F31" s="245"/>
      <c r="G31" s="245"/>
      <c r="H31" s="245"/>
      <c r="I31" s="245"/>
      <c r="J31" s="245"/>
      <c r="K31" s="245"/>
      <c r="L31" s="245"/>
      <c r="M31" s="245"/>
      <c r="N31" s="88"/>
      <c r="O31" s="246"/>
    </row>
    <row r="32" spans="1:15" s="244" customFormat="1" ht="13.15" customHeight="1" x14ac:dyDescent="0.2">
      <c r="A32" s="247"/>
      <c r="B32" s="247"/>
      <c r="C32" s="247"/>
      <c r="D32" s="246"/>
      <c r="E32" s="436" t="s">
        <v>250</v>
      </c>
      <c r="F32" s="436"/>
      <c r="G32" s="436"/>
      <c r="H32" s="436"/>
      <c r="I32" s="436"/>
      <c r="J32" s="436"/>
      <c r="K32" s="436"/>
      <c r="L32" s="436"/>
      <c r="M32" s="436"/>
      <c r="N32" s="88"/>
      <c r="O32" s="246"/>
    </row>
    <row r="33" spans="1:15" s="244" customFormat="1" ht="34.15" customHeight="1" x14ac:dyDescent="0.2">
      <c r="A33" s="247"/>
      <c r="B33" s="247"/>
      <c r="C33" s="247"/>
      <c r="D33" s="246"/>
      <c r="E33" s="436" t="s">
        <v>251</v>
      </c>
      <c r="F33" s="436"/>
      <c r="G33" s="436"/>
      <c r="H33" s="436"/>
      <c r="I33" s="436"/>
      <c r="J33" s="436"/>
      <c r="K33" s="436"/>
      <c r="L33" s="436"/>
      <c r="M33" s="436"/>
      <c r="N33" s="88" t="e">
        <f>(Analyse!AL41/2)-Analyse!AL43</f>
        <v>#N/A</v>
      </c>
      <c r="O33" s="246" t="s">
        <v>114</v>
      </c>
    </row>
    <row r="34" spans="1:15" ht="20.45" customHeight="1" x14ac:dyDescent="0.2">
      <c r="A34" s="445"/>
      <c r="B34" s="445"/>
      <c r="C34" s="445"/>
      <c r="E34" s="436" t="s">
        <v>252</v>
      </c>
      <c r="F34" s="436"/>
      <c r="G34" s="436"/>
      <c r="H34" s="436"/>
      <c r="I34" s="436"/>
      <c r="J34" s="436"/>
      <c r="K34" s="436"/>
      <c r="L34" s="436"/>
      <c r="M34" s="436"/>
      <c r="N34" s="88">
        <f>Analyse!AL42</f>
        <v>0</v>
      </c>
      <c r="O34" s="11" t="s">
        <v>114</v>
      </c>
    </row>
    <row r="35" spans="1:15" ht="31.15" customHeight="1" x14ac:dyDescent="0.2">
      <c r="A35" s="445"/>
      <c r="B35" s="445"/>
      <c r="C35" s="445"/>
      <c r="E35" s="436" t="s">
        <v>249</v>
      </c>
      <c r="F35" s="436"/>
      <c r="G35" s="436"/>
      <c r="H35" s="436"/>
      <c r="I35" s="436"/>
      <c r="J35" s="436"/>
      <c r="K35" s="436"/>
      <c r="L35" s="436"/>
      <c r="M35" s="436"/>
      <c r="N35" s="88" t="e">
        <f>Analyse!AL43</f>
        <v>#N/A</v>
      </c>
      <c r="O35" s="246" t="s">
        <v>114</v>
      </c>
    </row>
    <row r="36" spans="1:15" s="248" customFormat="1" ht="19.899999999999999" customHeight="1" x14ac:dyDescent="0.2">
      <c r="A36" s="250"/>
      <c r="B36" s="250"/>
      <c r="C36" s="250"/>
      <c r="E36" s="436" t="s">
        <v>255</v>
      </c>
      <c r="F36" s="436"/>
      <c r="G36" s="436"/>
      <c r="H36" s="436"/>
      <c r="I36" s="436"/>
      <c r="J36" s="436"/>
      <c r="K36" s="436"/>
      <c r="L36" s="436"/>
      <c r="M36" s="436"/>
      <c r="N36" s="88" t="e">
        <f>N33</f>
        <v>#N/A</v>
      </c>
      <c r="O36" s="249" t="s">
        <v>114</v>
      </c>
    </row>
    <row r="37" spans="1:15" ht="12" customHeight="1" x14ac:dyDescent="0.2">
      <c r="A37" s="205"/>
      <c r="B37" s="207"/>
      <c r="C37" s="207"/>
      <c r="E37" s="438"/>
      <c r="F37" s="438"/>
      <c r="G37" s="438"/>
      <c r="H37" s="438"/>
      <c r="I37" s="438"/>
      <c r="J37" s="438"/>
      <c r="K37" s="438"/>
      <c r="L37" s="438"/>
      <c r="M37" s="438"/>
      <c r="N37" s="88"/>
      <c r="O37" s="11"/>
    </row>
    <row r="38" spans="1:15" ht="12" customHeight="1" x14ac:dyDescent="0.2">
      <c r="A38" s="445"/>
      <c r="B38" s="445"/>
      <c r="C38" s="445"/>
      <c r="E38" s="436" t="str">
        <f>IF(Allgemeines!F11&gt;0,CONCATENATE("Für ",Allgemeines!F11,IF(Allgemeines!F11=1," Schließtag "," Schließtage "),"über die Grenzen gem. BayKiBiG/AVBayKiBiG hinaus sind abzuziehen"),"Die Schließtage überschritten nicht die Grenzen des BayKiBiG/AVBayKiBiG.")</f>
        <v>Die Schließtage überschritten nicht die Grenzen des BayKiBiG/AVBayKiBiG.</v>
      </c>
      <c r="F38" s="436"/>
      <c r="G38" s="436"/>
      <c r="H38" s="436"/>
      <c r="I38" s="436"/>
      <c r="J38" s="436"/>
      <c r="K38" s="436"/>
      <c r="L38" s="436"/>
      <c r="M38" s="436"/>
      <c r="N38" s="88" t="str">
        <f>IF(Allgemeines!F11&gt;0,-((N33+IF(N34&lt;&gt;"",N34,0))*Allgemeines!F11/365),"")</f>
        <v/>
      </c>
      <c r="O38" s="11" t="str">
        <f>IF(Allgemeines!F11&gt;0,"Euro","")</f>
        <v/>
      </c>
    </row>
    <row r="39" spans="1:15" s="244" customFormat="1" x14ac:dyDescent="0.2">
      <c r="A39" s="445"/>
      <c r="B39" s="445"/>
      <c r="C39" s="445"/>
      <c r="E39" s="438" t="str">
        <f>IF(Analyse!AL49&gt;0,CONCATENATE("Es sind Kalendermonat/e wegen Personalfehltagen abzuziehen."),"Es gab keine förderrelevanten Personalfehltage im Sinne §17 Abs. 4 S. 2 AVBayKiBiG.")</f>
        <v>Es gab keine förderrelevanten Personalfehltage im Sinne §17 Abs. 4 S. 2 AVBayKiBiG.</v>
      </c>
      <c r="F39" s="438"/>
      <c r="G39" s="438"/>
      <c r="H39" s="438"/>
      <c r="I39" s="438"/>
      <c r="J39" s="438"/>
      <c r="K39" s="438"/>
      <c r="L39" s="438"/>
      <c r="M39" s="438"/>
      <c r="N39" s="88" t="str">
        <f>IF(Analyse!AL49&gt;0,-Analyse!AL49,"")</f>
        <v/>
      </c>
      <c r="O39" s="11" t="str">
        <f>IF(Analyse!AL49&gt;0,"Euro","")</f>
        <v/>
      </c>
    </row>
    <row r="40" spans="1:15" ht="12.75" customHeight="1" x14ac:dyDescent="0.2">
      <c r="A40" s="445"/>
      <c r="B40" s="445"/>
      <c r="C40" s="445"/>
      <c r="E40" s="438"/>
      <c r="F40" s="438"/>
      <c r="G40" s="438"/>
      <c r="H40" s="438"/>
      <c r="I40" s="438"/>
      <c r="J40" s="438"/>
      <c r="K40" s="438"/>
      <c r="L40" s="438"/>
      <c r="M40" s="438"/>
      <c r="N40" s="88"/>
      <c r="O40" s="11" t="str">
        <f>IF(N40="","","Euro")</f>
        <v/>
      </c>
    </row>
    <row r="41" spans="1:15" ht="12.75" customHeight="1" x14ac:dyDescent="0.2">
      <c r="A41" s="205"/>
      <c r="B41" s="204"/>
      <c r="C41" s="204"/>
      <c r="E41" s="443" t="s">
        <v>119</v>
      </c>
      <c r="F41" s="443"/>
      <c r="G41" s="443"/>
      <c r="H41" s="443"/>
      <c r="I41" s="443"/>
      <c r="J41" s="443"/>
      <c r="K41" s="443"/>
      <c r="L41" s="443"/>
      <c r="M41" s="443"/>
      <c r="N41" s="443"/>
      <c r="O41" s="443"/>
    </row>
    <row r="42" spans="1:15" ht="15" customHeight="1" x14ac:dyDescent="0.2">
      <c r="A42" s="205"/>
      <c r="B42" s="204"/>
      <c r="C42" s="204"/>
      <c r="E42" s="443"/>
      <c r="F42" s="443"/>
      <c r="G42" s="443"/>
      <c r="H42" s="443"/>
      <c r="I42" s="443"/>
      <c r="J42" s="443"/>
      <c r="K42" s="443"/>
      <c r="L42" s="443"/>
      <c r="M42" s="443"/>
      <c r="N42" s="443"/>
      <c r="O42" s="443"/>
    </row>
    <row r="43" spans="1:15" ht="12.75" customHeight="1" x14ac:dyDescent="0.2">
      <c r="A43" s="205"/>
      <c r="B43" s="204"/>
      <c r="C43" s="204"/>
      <c r="E43" s="443"/>
      <c r="F43" s="443"/>
      <c r="G43" s="443"/>
      <c r="H43" s="443"/>
      <c r="I43" s="443"/>
      <c r="J43" s="443"/>
      <c r="K43" s="443"/>
      <c r="L43" s="443"/>
      <c r="M43" s="443"/>
      <c r="N43" s="443"/>
      <c r="O43" s="443"/>
    </row>
    <row r="44" spans="1:15" ht="12.75" customHeight="1" x14ac:dyDescent="0.2">
      <c r="A44" s="205"/>
      <c r="B44" s="204"/>
      <c r="C44" s="204"/>
      <c r="E44" s="83"/>
      <c r="F44" s="83"/>
      <c r="G44" s="83"/>
      <c r="H44" s="83"/>
      <c r="I44" s="83"/>
      <c r="J44" s="83"/>
      <c r="K44" s="83"/>
      <c r="L44" s="83"/>
      <c r="M44" s="83"/>
      <c r="N44" s="83"/>
      <c r="O44" s="83"/>
    </row>
    <row r="45" spans="1:15" ht="12.75" customHeight="1" x14ac:dyDescent="0.2">
      <c r="A45" s="205"/>
      <c r="B45" s="204"/>
      <c r="C45" s="204"/>
      <c r="E45" s="447" t="s">
        <v>120</v>
      </c>
      <c r="F45" s="447"/>
      <c r="G45" s="447"/>
      <c r="H45" s="447"/>
      <c r="I45" s="447"/>
      <c r="J45" s="447"/>
      <c r="K45" s="447"/>
      <c r="L45" s="447"/>
      <c r="M45" s="447"/>
      <c r="N45" s="447"/>
      <c r="O45" s="447"/>
    </row>
    <row r="46" spans="1:15" ht="12.75" customHeight="1" x14ac:dyDescent="0.2">
      <c r="A46" s="205"/>
      <c r="B46" s="204"/>
      <c r="C46" s="204"/>
      <c r="E46" s="446" t="s">
        <v>121</v>
      </c>
      <c r="F46" s="446"/>
      <c r="G46" s="446"/>
      <c r="H46" s="446"/>
      <c r="I46" s="446"/>
      <c r="J46" s="446"/>
      <c r="K46" s="446"/>
      <c r="L46" s="446"/>
      <c r="M46" s="446"/>
      <c r="N46" s="446"/>
      <c r="O46" s="446"/>
    </row>
    <row r="47" spans="1:15" ht="12.75" customHeight="1" x14ac:dyDescent="0.2">
      <c r="A47" s="205"/>
      <c r="B47" s="204"/>
      <c r="C47" s="204"/>
      <c r="E47" s="446" t="s">
        <v>122</v>
      </c>
      <c r="F47" s="446"/>
      <c r="G47" s="446"/>
      <c r="H47" s="446"/>
      <c r="I47" s="446"/>
      <c r="J47" s="446"/>
      <c r="K47" s="446"/>
      <c r="L47" s="446"/>
      <c r="M47" s="446"/>
      <c r="N47" s="446"/>
      <c r="O47" s="446"/>
    </row>
    <row r="48" spans="1:15" ht="12.75" customHeight="1" x14ac:dyDescent="0.2">
      <c r="A48" s="205"/>
      <c r="B48" s="204"/>
      <c r="C48" s="204"/>
      <c r="E48" s="446" t="s">
        <v>123</v>
      </c>
      <c r="F48" s="446"/>
      <c r="G48" s="446"/>
      <c r="H48" s="446"/>
      <c r="I48" s="446"/>
      <c r="J48" s="446"/>
      <c r="K48" s="446"/>
      <c r="L48" s="446"/>
      <c r="M48" s="446"/>
      <c r="N48" s="446"/>
      <c r="O48" s="446"/>
    </row>
    <row r="49" spans="1:15" ht="12.75" customHeight="1" x14ac:dyDescent="0.2">
      <c r="A49" s="205"/>
      <c r="B49" s="204"/>
      <c r="C49" s="204"/>
      <c r="E49" s="446"/>
      <c r="F49" s="446"/>
      <c r="G49" s="446"/>
      <c r="H49" s="446"/>
      <c r="I49" s="446"/>
      <c r="J49" s="446"/>
      <c r="K49" s="446"/>
      <c r="L49" s="446"/>
      <c r="M49" s="446"/>
      <c r="N49" s="446"/>
      <c r="O49" s="446"/>
    </row>
    <row r="50" spans="1:15" ht="12.75" customHeight="1" x14ac:dyDescent="0.2">
      <c r="A50" s="205"/>
      <c r="B50" s="204"/>
      <c r="C50" s="204"/>
      <c r="E50" s="446"/>
      <c r="F50" s="446"/>
      <c r="G50" s="446"/>
      <c r="H50" s="446"/>
      <c r="I50" s="446"/>
      <c r="J50" s="446"/>
      <c r="K50" s="446"/>
      <c r="L50" s="446"/>
      <c r="M50" s="446"/>
      <c r="N50" s="446"/>
      <c r="O50" s="446"/>
    </row>
    <row r="51" spans="1:15" ht="12.75" customHeight="1" x14ac:dyDescent="0.2">
      <c r="A51" s="205"/>
      <c r="B51" s="204"/>
      <c r="C51" s="204"/>
      <c r="E51" s="446" t="s">
        <v>124</v>
      </c>
      <c r="F51" s="446"/>
      <c r="G51" s="446"/>
      <c r="H51" s="446"/>
      <c r="I51" s="446"/>
      <c r="J51" s="446"/>
      <c r="K51" s="446"/>
      <c r="L51" s="446"/>
      <c r="M51" s="446"/>
      <c r="N51" s="446"/>
      <c r="O51" s="446"/>
    </row>
    <row r="52" spans="1:15" ht="12.75" customHeight="1" x14ac:dyDescent="0.2">
      <c r="A52" s="205"/>
      <c r="B52" s="204"/>
      <c r="C52" s="204"/>
      <c r="E52" s="446"/>
      <c r="F52" s="446"/>
      <c r="G52" s="446"/>
      <c r="H52" s="446"/>
      <c r="I52" s="446"/>
      <c r="J52" s="446"/>
      <c r="K52" s="446"/>
      <c r="L52" s="446"/>
      <c r="M52" s="446"/>
      <c r="N52" s="446"/>
      <c r="O52" s="446"/>
    </row>
    <row r="53" spans="1:15" ht="12.75" customHeight="1" x14ac:dyDescent="0.2">
      <c r="A53" s="205"/>
      <c r="B53" s="204"/>
      <c r="C53" s="204"/>
      <c r="E53" s="446" t="s">
        <v>125</v>
      </c>
      <c r="F53" s="446"/>
      <c r="G53" s="446"/>
      <c r="H53" s="446"/>
      <c r="I53" s="446"/>
      <c r="J53" s="446"/>
      <c r="K53" s="446"/>
      <c r="L53" s="446"/>
      <c r="M53" s="446"/>
      <c r="N53" s="446"/>
      <c r="O53" s="446"/>
    </row>
    <row r="54" spans="1:15" ht="12.75" customHeight="1" x14ac:dyDescent="0.2">
      <c r="A54" s="205"/>
      <c r="B54" s="204"/>
      <c r="C54" s="204"/>
      <c r="E54" s="446" t="s">
        <v>126</v>
      </c>
      <c r="F54" s="446"/>
      <c r="G54" s="446"/>
      <c r="H54" s="446"/>
      <c r="I54" s="446"/>
      <c r="J54" s="446"/>
      <c r="K54" s="446"/>
      <c r="L54" s="446"/>
      <c r="M54" s="446"/>
      <c r="N54" s="446"/>
      <c r="O54" s="446"/>
    </row>
    <row r="55" spans="1:15" ht="12.75" customHeight="1" x14ac:dyDescent="0.2">
      <c r="A55" s="206"/>
      <c r="B55" s="429"/>
      <c r="C55" s="429"/>
      <c r="E55" s="446" t="s">
        <v>127</v>
      </c>
      <c r="F55" s="446"/>
      <c r="G55" s="446"/>
      <c r="H55" s="446"/>
      <c r="I55" s="446"/>
      <c r="J55" s="446"/>
      <c r="K55" s="446"/>
      <c r="L55" s="446"/>
      <c r="M55" s="446"/>
      <c r="N55" s="446"/>
      <c r="O55" s="446"/>
    </row>
    <row r="56" spans="1:15" ht="12.75" customHeight="1" x14ac:dyDescent="0.2">
      <c r="E56" s="446" t="s">
        <v>128</v>
      </c>
      <c r="F56" s="446"/>
      <c r="G56" s="446"/>
      <c r="H56" s="446"/>
      <c r="I56" s="446"/>
      <c r="J56" s="446"/>
      <c r="K56" s="446"/>
      <c r="L56" s="446"/>
      <c r="M56" s="446"/>
      <c r="N56" s="446"/>
      <c r="O56" s="446"/>
    </row>
    <row r="57" spans="1:15" ht="12.75" customHeight="1" x14ac:dyDescent="0.2">
      <c r="E57" s="446"/>
      <c r="F57" s="446"/>
      <c r="G57" s="446"/>
      <c r="H57" s="446"/>
      <c r="I57" s="446"/>
      <c r="J57" s="446"/>
      <c r="K57" s="446"/>
      <c r="L57" s="446"/>
      <c r="M57" s="446"/>
      <c r="N57" s="446"/>
      <c r="O57" s="446"/>
    </row>
    <row r="58" spans="1:15" ht="12.75" customHeight="1" x14ac:dyDescent="0.2">
      <c r="E58" s="446" t="s">
        <v>129</v>
      </c>
      <c r="F58" s="446"/>
      <c r="G58" s="446"/>
      <c r="H58" s="446"/>
      <c r="I58" s="446"/>
      <c r="J58" s="446"/>
      <c r="K58" s="446"/>
      <c r="L58" s="446"/>
      <c r="M58" s="446"/>
      <c r="N58" s="446"/>
      <c r="O58" s="446"/>
    </row>
    <row r="59" spans="1:15" ht="12.75" customHeight="1" x14ac:dyDescent="0.2">
      <c r="E59" s="446"/>
      <c r="F59" s="446"/>
      <c r="G59" s="446"/>
      <c r="H59" s="446"/>
      <c r="I59" s="446"/>
      <c r="J59" s="446"/>
      <c r="K59" s="446"/>
      <c r="L59" s="446"/>
      <c r="M59" s="446"/>
      <c r="N59" s="446"/>
      <c r="O59" s="446"/>
    </row>
    <row r="60" spans="1:15" x14ac:dyDescent="0.2">
      <c r="E60" s="11"/>
      <c r="F60" s="11"/>
      <c r="G60" s="11"/>
      <c r="H60" s="11"/>
      <c r="I60" s="11"/>
      <c r="J60" s="11"/>
      <c r="K60" s="11"/>
      <c r="L60" s="11"/>
      <c r="M60" s="11"/>
      <c r="N60" s="11"/>
      <c r="O60" s="11"/>
    </row>
    <row r="61" spans="1:15" x14ac:dyDescent="0.2">
      <c r="E61" s="438" t="s">
        <v>130</v>
      </c>
      <c r="F61" s="438"/>
      <c r="G61" s="438"/>
      <c r="H61" s="11"/>
      <c r="I61" s="11"/>
      <c r="J61" s="11"/>
      <c r="K61" s="11"/>
      <c r="L61" s="11"/>
      <c r="M61" s="11"/>
      <c r="N61" s="11"/>
      <c r="O61" s="11"/>
    </row>
    <row r="62" spans="1:15" x14ac:dyDescent="0.2">
      <c r="E62" s="11"/>
      <c r="F62" s="11"/>
      <c r="G62" s="11"/>
      <c r="H62" s="11"/>
      <c r="I62" s="11"/>
      <c r="J62" s="11"/>
      <c r="K62" s="11"/>
      <c r="L62" s="11"/>
      <c r="M62" s="11"/>
      <c r="N62" s="11"/>
      <c r="O62" s="11"/>
    </row>
    <row r="63" spans="1:15" x14ac:dyDescent="0.2">
      <c r="E63" s="11"/>
      <c r="F63" s="11"/>
      <c r="G63" s="11"/>
      <c r="H63" s="11"/>
      <c r="I63" s="11"/>
      <c r="J63" s="11"/>
      <c r="K63" s="11"/>
      <c r="L63" s="11"/>
      <c r="M63" s="11"/>
      <c r="N63" s="11"/>
      <c r="O63" s="11"/>
    </row>
    <row r="64" spans="1:15" x14ac:dyDescent="0.2">
      <c r="E64" s="442">
        <f>Allgemeines!B7</f>
        <v>0</v>
      </c>
      <c r="F64" s="442"/>
      <c r="G64" s="442"/>
      <c r="H64" s="442"/>
      <c r="I64" s="442"/>
      <c r="J64" s="442"/>
      <c r="K64" s="442"/>
      <c r="L64" s="442"/>
      <c r="M64" s="90" t="s">
        <v>131</v>
      </c>
      <c r="N64" s="91">
        <f>Anleitung!C1</f>
        <v>43906</v>
      </c>
      <c r="O64" s="86"/>
    </row>
    <row r="65" spans="5:15" x14ac:dyDescent="0.2">
      <c r="E65" s="7" t="s">
        <v>132</v>
      </c>
      <c r="F65" s="7"/>
      <c r="G65" s="7"/>
    </row>
    <row r="66" spans="5:15" x14ac:dyDescent="0.2">
      <c r="L66" s="58"/>
    </row>
    <row r="67" spans="5:15" x14ac:dyDescent="0.2">
      <c r="E67" t="s">
        <v>133</v>
      </c>
      <c r="M67">
        <f>L1</f>
        <v>0</v>
      </c>
    </row>
    <row r="68" spans="5:15" x14ac:dyDescent="0.2">
      <c r="E68" s="11" t="s">
        <v>134</v>
      </c>
      <c r="M68" s="92">
        <f>Allgemeines!F14</f>
        <v>0</v>
      </c>
    </row>
    <row r="69" spans="5:15" x14ac:dyDescent="0.2">
      <c r="E69" t="s">
        <v>135</v>
      </c>
      <c r="M69">
        <f>Allgemeines!F3</f>
        <v>0</v>
      </c>
    </row>
    <row r="70" spans="5:15" x14ac:dyDescent="0.2">
      <c r="E70" s="451" t="str">
        <f>E20</f>
        <v>Endabrechnung kindbezogene Förderung nach BayKiBiG: Abrechnungszeitraum 01.09.2019 - 31.12.2019</v>
      </c>
      <c r="F70" s="451"/>
      <c r="G70" s="451"/>
      <c r="H70" s="451"/>
      <c r="I70" s="451"/>
      <c r="J70" s="451"/>
      <c r="K70" s="451"/>
      <c r="L70" s="451"/>
      <c r="M70" s="451"/>
      <c r="N70" s="451"/>
      <c r="O70" s="451"/>
    </row>
    <row r="71" spans="5:15" x14ac:dyDescent="0.2">
      <c r="E71" s="451"/>
      <c r="F71" s="451"/>
      <c r="G71" s="451"/>
      <c r="H71" s="451"/>
      <c r="I71" s="451"/>
      <c r="J71" s="451"/>
      <c r="K71" s="451"/>
      <c r="L71" s="451"/>
      <c r="M71" s="451"/>
      <c r="N71" s="451"/>
      <c r="O71" s="451"/>
    </row>
    <row r="73" spans="5:15" ht="45" customHeight="1" x14ac:dyDescent="0.2"/>
    <row r="74" spans="5:15" ht="45" customHeight="1" x14ac:dyDescent="0.2">
      <c r="F74" s="93" t="str">
        <f>IF(G75="","","1.")</f>
        <v/>
      </c>
      <c r="G74" s="448"/>
      <c r="H74" s="449"/>
      <c r="I74" s="449"/>
      <c r="J74" s="449"/>
      <c r="K74" s="449"/>
      <c r="L74" s="449"/>
      <c r="M74" s="449"/>
      <c r="N74" s="450"/>
    </row>
    <row r="75" spans="5:15" ht="45" customHeight="1" x14ac:dyDescent="0.2">
      <c r="F75" s="94" t="str">
        <f>IF(G75="","","2.")</f>
        <v/>
      </c>
      <c r="G75" s="448"/>
      <c r="H75" s="449"/>
      <c r="I75" s="449"/>
      <c r="J75" s="449"/>
      <c r="K75" s="449"/>
      <c r="L75" s="449"/>
      <c r="M75" s="449"/>
      <c r="N75" s="450"/>
    </row>
    <row r="76" spans="5:15" ht="45" customHeight="1" x14ac:dyDescent="0.2">
      <c r="F76" s="94" t="str">
        <f>IF(G76="","","3.")</f>
        <v/>
      </c>
      <c r="G76" s="448"/>
      <c r="H76" s="449"/>
      <c r="I76" s="449"/>
      <c r="J76" s="449"/>
      <c r="K76" s="449"/>
      <c r="L76" s="449"/>
      <c r="M76" s="449"/>
      <c r="N76" s="450"/>
    </row>
    <row r="77" spans="5:15" ht="50.25" customHeight="1" x14ac:dyDescent="0.2">
      <c r="F77" s="94" t="str">
        <f>IF(G77="","","4.")</f>
        <v/>
      </c>
      <c r="G77" s="448"/>
      <c r="H77" s="449"/>
      <c r="I77" s="449"/>
      <c r="J77" s="449"/>
      <c r="K77" s="449"/>
      <c r="L77" s="449"/>
      <c r="M77" s="449"/>
      <c r="N77" s="450"/>
    </row>
  </sheetData>
  <sheetProtection password="9FF7" sheet="1" objects="1" scenarios="1"/>
  <mergeCells count="63">
    <mergeCell ref="E41:O42"/>
    <mergeCell ref="E43:O43"/>
    <mergeCell ref="E38:M38"/>
    <mergeCell ref="G77:N77"/>
    <mergeCell ref="E56:O57"/>
    <mergeCell ref="E58:O59"/>
    <mergeCell ref="E61:G61"/>
    <mergeCell ref="E64:L64"/>
    <mergeCell ref="E70:O71"/>
    <mergeCell ref="G74:N74"/>
    <mergeCell ref="G75:N75"/>
    <mergeCell ref="G76:N76"/>
    <mergeCell ref="E24:O25"/>
    <mergeCell ref="E30:M30"/>
    <mergeCell ref="E39:M39"/>
    <mergeCell ref="E36:M36"/>
    <mergeCell ref="B55:C55"/>
    <mergeCell ref="E55:O55"/>
    <mergeCell ref="E46:O46"/>
    <mergeCell ref="E47:O47"/>
    <mergeCell ref="E48:O50"/>
    <mergeCell ref="E53:O53"/>
    <mergeCell ref="E54:O54"/>
    <mergeCell ref="A38:C40"/>
    <mergeCell ref="E40:M40"/>
    <mergeCell ref="E37:M37"/>
    <mergeCell ref="E45:O45"/>
    <mergeCell ref="E51:O52"/>
    <mergeCell ref="E27:O28"/>
    <mergeCell ref="A28:C28"/>
    <mergeCell ref="A29:C30"/>
    <mergeCell ref="A34:C35"/>
    <mergeCell ref="E34:M34"/>
    <mergeCell ref="E35:M35"/>
    <mergeCell ref="E32:M32"/>
    <mergeCell ref="E33:M33"/>
    <mergeCell ref="E29:O29"/>
    <mergeCell ref="E22:N22"/>
    <mergeCell ref="L11:O11"/>
    <mergeCell ref="L16:O19"/>
    <mergeCell ref="E20:O20"/>
    <mergeCell ref="E12:J12"/>
    <mergeCell ref="L12:O12"/>
    <mergeCell ref="E11:J11"/>
    <mergeCell ref="E13:J13"/>
    <mergeCell ref="L13:O13"/>
    <mergeCell ref="F14:J14"/>
    <mergeCell ref="L14:O15"/>
    <mergeCell ref="A1:B1"/>
    <mergeCell ref="L1:O2"/>
    <mergeCell ref="A3:C3"/>
    <mergeCell ref="L3:O3"/>
    <mergeCell ref="A4:B4"/>
    <mergeCell ref="L4:O4"/>
    <mergeCell ref="A6:C6"/>
    <mergeCell ref="L6:O6"/>
    <mergeCell ref="L9:O9"/>
    <mergeCell ref="B10:C10"/>
    <mergeCell ref="L10:M10"/>
    <mergeCell ref="N10:O10"/>
    <mergeCell ref="A7:C9"/>
    <mergeCell ref="L8:O8"/>
    <mergeCell ref="E9:J10"/>
  </mergeCells>
  <phoneticPr fontId="5" type="noConversion"/>
  <pageMargins left="0.79" right="0.39" top="0.39" bottom="0.39" header="0.51" footer="0.51"/>
  <pageSetup paperSize="9" orientation="portrait" horizontalDpi="300" verticalDpi="300" r:id="rId1"/>
  <headerFooter alignWithMargins="0"/>
  <rowBreaks count="1" manualBreakCount="1">
    <brk id="6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AN49"/>
  <sheetViews>
    <sheetView showGridLines="0" view="pageBreakPreview" zoomScale="75" zoomScaleNormal="75" zoomScaleSheetLayoutView="75" workbookViewId="0">
      <pane xSplit="1" ySplit="1" topLeftCell="B5" activePane="bottomRight" state="frozen"/>
      <selection pane="topRight" activeCell="B1" sqref="B1"/>
      <selection pane="bottomLeft" activeCell="A2" sqref="A2"/>
      <selection pane="bottomRight" activeCell="AO43" sqref="AO43"/>
    </sheetView>
  </sheetViews>
  <sheetFormatPr baseColWidth="10" defaultRowHeight="12.75" x14ac:dyDescent="0.2"/>
  <cols>
    <col min="1" max="1" width="22.85546875" customWidth="1"/>
    <col min="2" max="37" width="4" customWidth="1"/>
    <col min="38" max="39" width="5.7109375" customWidth="1"/>
    <col min="40" max="40" width="9" customWidth="1"/>
    <col min="41" max="41" width="17.85546875" customWidth="1"/>
  </cols>
  <sheetData>
    <row r="1" spans="1:40" x14ac:dyDescent="0.2">
      <c r="A1" s="95" t="str">
        <f>Allgemeines!F12</f>
        <v>01.09.2019 - 31.12.2019</v>
      </c>
      <c r="B1" s="460" t="s">
        <v>87</v>
      </c>
      <c r="C1" s="461"/>
      <c r="D1" s="462"/>
      <c r="E1" s="460" t="s">
        <v>88</v>
      </c>
      <c r="F1" s="461"/>
      <c r="G1" s="462"/>
      <c r="H1" s="460" t="s">
        <v>72</v>
      </c>
      <c r="I1" s="461"/>
      <c r="J1" s="462"/>
      <c r="K1" s="460" t="s">
        <v>256</v>
      </c>
      <c r="L1" s="461"/>
      <c r="M1" s="462"/>
      <c r="N1" s="460" t="s">
        <v>74</v>
      </c>
      <c r="O1" s="461"/>
      <c r="P1" s="462"/>
      <c r="Q1" s="460" t="s">
        <v>257</v>
      </c>
      <c r="R1" s="461"/>
      <c r="S1" s="462"/>
      <c r="T1" s="460" t="s">
        <v>258</v>
      </c>
      <c r="U1" s="461"/>
      <c r="V1" s="462"/>
      <c r="W1" s="460" t="s">
        <v>89</v>
      </c>
      <c r="X1" s="461"/>
      <c r="Y1" s="462"/>
      <c r="Z1" s="460" t="s">
        <v>259</v>
      </c>
      <c r="AA1" s="461"/>
      <c r="AB1" s="462"/>
      <c r="AC1" s="460" t="s">
        <v>84</v>
      </c>
      <c r="AD1" s="461"/>
      <c r="AE1" s="462"/>
      <c r="AF1" s="460" t="s">
        <v>85</v>
      </c>
      <c r="AG1" s="461"/>
      <c r="AH1" s="462"/>
      <c r="AI1" s="460" t="s">
        <v>86</v>
      </c>
      <c r="AJ1" s="461"/>
      <c r="AK1" s="462"/>
      <c r="AL1" s="472" t="s">
        <v>136</v>
      </c>
      <c r="AM1" s="473"/>
      <c r="AN1" s="473"/>
    </row>
    <row r="2" spans="1:40" ht="18.75" x14ac:dyDescent="0.2">
      <c r="A2" s="8" t="s">
        <v>137</v>
      </c>
      <c r="B2" s="96" t="s">
        <v>138</v>
      </c>
      <c r="C2" s="196"/>
      <c r="D2" s="97" t="s">
        <v>139</v>
      </c>
      <c r="E2" s="96" t="str">
        <f t="shared" ref="E2:AM2" si="0">B2</f>
        <v>förd. fähig</v>
      </c>
      <c r="F2" s="196"/>
      <c r="G2" s="97" t="str">
        <f t="shared" si="0"/>
        <v>An-trag</v>
      </c>
      <c r="H2" s="96" t="str">
        <f t="shared" si="0"/>
        <v>förd. fähig</v>
      </c>
      <c r="I2" s="196"/>
      <c r="J2" s="97" t="str">
        <f t="shared" si="0"/>
        <v>An-trag</v>
      </c>
      <c r="K2" s="96" t="str">
        <f t="shared" si="0"/>
        <v>förd. fähig</v>
      </c>
      <c r="L2" s="196"/>
      <c r="M2" s="97" t="str">
        <f t="shared" si="0"/>
        <v>An-trag</v>
      </c>
      <c r="N2" s="96" t="str">
        <f t="shared" si="0"/>
        <v>förd. fähig</v>
      </c>
      <c r="O2" s="196"/>
      <c r="P2" s="97" t="str">
        <f t="shared" si="0"/>
        <v>An-trag</v>
      </c>
      <c r="Q2" s="96" t="str">
        <f t="shared" si="0"/>
        <v>förd. fähig</v>
      </c>
      <c r="R2" s="196"/>
      <c r="S2" s="97" t="str">
        <f t="shared" si="0"/>
        <v>An-trag</v>
      </c>
      <c r="T2" s="96" t="str">
        <f t="shared" si="0"/>
        <v>förd. fähig</v>
      </c>
      <c r="U2" s="196"/>
      <c r="V2" s="97" t="str">
        <f t="shared" si="0"/>
        <v>An-trag</v>
      </c>
      <c r="W2" s="96" t="str">
        <f t="shared" si="0"/>
        <v>förd. fähig</v>
      </c>
      <c r="X2" s="196"/>
      <c r="Y2" s="97" t="str">
        <f t="shared" si="0"/>
        <v>An-trag</v>
      </c>
      <c r="Z2" s="96" t="str">
        <f t="shared" si="0"/>
        <v>förd. fähig</v>
      </c>
      <c r="AA2" s="196"/>
      <c r="AB2" s="97" t="str">
        <f t="shared" si="0"/>
        <v>An-trag</v>
      </c>
      <c r="AC2" s="96" t="str">
        <f t="shared" si="0"/>
        <v>förd. fähig</v>
      </c>
      <c r="AD2" s="196"/>
      <c r="AE2" s="97" t="str">
        <f t="shared" si="0"/>
        <v>An-trag</v>
      </c>
      <c r="AF2" s="96" t="str">
        <f t="shared" si="0"/>
        <v>förd. fähig</v>
      </c>
      <c r="AG2" s="196"/>
      <c r="AH2" s="97" t="str">
        <f t="shared" si="0"/>
        <v>An-trag</v>
      </c>
      <c r="AI2" s="96" t="str">
        <f t="shared" si="0"/>
        <v>förd. fähig</v>
      </c>
      <c r="AJ2" s="196"/>
      <c r="AK2" s="97" t="str">
        <f t="shared" si="0"/>
        <v>An-trag</v>
      </c>
      <c r="AL2" s="98" t="str">
        <f t="shared" si="0"/>
        <v>förd. fähig</v>
      </c>
      <c r="AM2" s="99">
        <f t="shared" si="0"/>
        <v>0</v>
      </c>
      <c r="AN2" s="100" t="s">
        <v>140</v>
      </c>
    </row>
    <row r="3" spans="1:40" x14ac:dyDescent="0.2">
      <c r="A3" s="101" t="str">
        <f>Kinder!T4</f>
        <v>Schulkind</v>
      </c>
      <c r="B3" s="102">
        <f>COUNTIF(Berechnung!A:A,Kinder!$U4)</f>
        <v>0</v>
      </c>
      <c r="C3" s="197"/>
      <c r="D3" s="9">
        <f>COUNTIF('Berechnung Kommune'!A:A,Kinder!$U4)</f>
        <v>0</v>
      </c>
      <c r="E3" s="102">
        <f>COUNTIF(Berechnung!B:B,Kinder!$U4)</f>
        <v>0</v>
      </c>
      <c r="F3" s="197"/>
      <c r="G3" s="9">
        <f>COUNTIF('Berechnung Kommune'!B:B,Kinder!$U4)</f>
        <v>0</v>
      </c>
      <c r="H3" s="102">
        <f>COUNTIF(Berechnung!C:C,Kinder!$U4)</f>
        <v>0</v>
      </c>
      <c r="I3" s="197"/>
      <c r="J3" s="9">
        <f>COUNTIF('Berechnung Kommune'!C:C,Kinder!$U4)</f>
        <v>0</v>
      </c>
      <c r="K3" s="102">
        <f>COUNTIF(Berechnung!D:D,Kinder!$U4)</f>
        <v>0</v>
      </c>
      <c r="L3" s="197"/>
      <c r="M3" s="9">
        <f>COUNTIF('Berechnung Kommune'!D:D,Kinder!$U4)</f>
        <v>0</v>
      </c>
      <c r="N3" s="102">
        <f>COUNTIF(Berechnung!E:E,Kinder!$U4)</f>
        <v>0</v>
      </c>
      <c r="O3" s="197"/>
      <c r="P3" s="9">
        <f>COUNTIF('Berechnung Kommune'!E:E,Kinder!$U4)</f>
        <v>0</v>
      </c>
      <c r="Q3" s="102">
        <f>COUNTIF(Berechnung!F:F,Kinder!$U4)</f>
        <v>0</v>
      </c>
      <c r="R3" s="197"/>
      <c r="S3" s="9">
        <f>COUNTIF('Berechnung Kommune'!F:F,Kinder!$U4)</f>
        <v>0</v>
      </c>
      <c r="T3" s="102">
        <f>COUNTIF(Berechnung!G:G,Kinder!$U4)</f>
        <v>0</v>
      </c>
      <c r="U3" s="197"/>
      <c r="V3" s="9">
        <f>COUNTIF('Berechnung Kommune'!G:G,Kinder!$U4)</f>
        <v>0</v>
      </c>
      <c r="W3" s="102">
        <f>COUNTIF(Berechnung!H:H,Kinder!$U4)</f>
        <v>0</v>
      </c>
      <c r="X3" s="197"/>
      <c r="Y3" s="9">
        <f>COUNTIF('Berechnung Kommune'!H:H,Kinder!$U4)</f>
        <v>0</v>
      </c>
      <c r="Z3" s="102">
        <f>COUNTIF(Berechnung!I:I,Kinder!$U4)</f>
        <v>0</v>
      </c>
      <c r="AA3" s="197"/>
      <c r="AB3" s="9">
        <f>COUNTIF('Berechnung Kommune'!I:I,Kinder!$U4)</f>
        <v>0</v>
      </c>
      <c r="AC3" s="102">
        <f>COUNTIF(Berechnung!J:J,Kinder!$U4)</f>
        <v>0</v>
      </c>
      <c r="AD3" s="197"/>
      <c r="AE3" s="9">
        <f>COUNTIF('Berechnung Kommune'!J:J,Kinder!$U4)</f>
        <v>0</v>
      </c>
      <c r="AF3" s="102">
        <f>COUNTIF(Berechnung!K:K,Kinder!$U4)</f>
        <v>0</v>
      </c>
      <c r="AG3" s="197"/>
      <c r="AH3" s="9">
        <f>COUNTIF('Berechnung Kommune'!K:K,Kinder!$U4)</f>
        <v>0</v>
      </c>
      <c r="AI3" s="102">
        <f>COUNTIF(Berechnung!L:L,Kinder!$U4)</f>
        <v>0</v>
      </c>
      <c r="AJ3" s="197"/>
      <c r="AK3" s="9">
        <f>COUNTIF('Berechnung Kommune'!L:L,Kinder!$U4)</f>
        <v>0</v>
      </c>
      <c r="AL3" s="103">
        <f t="shared" ref="AL3:AN6" si="1">(B3+E3+H3+K3+N3+Q3+T3+W3+Z3+AC3+AF3+AI3)/12</f>
        <v>0</v>
      </c>
      <c r="AM3" s="104"/>
      <c r="AN3" s="105">
        <f t="shared" si="1"/>
        <v>0</v>
      </c>
    </row>
    <row r="4" spans="1:40" x14ac:dyDescent="0.2">
      <c r="A4" s="101" t="str">
        <f>Kinder!T5</f>
        <v>Migration</v>
      </c>
      <c r="B4" s="102">
        <f>COUNTIF(Berechnung!A:A,Kinder!$U5)</f>
        <v>0</v>
      </c>
      <c r="C4" s="197"/>
      <c r="D4" s="9">
        <f>COUNTIF('Berechnung Kommune'!A:A,Kinder!$U5)</f>
        <v>0</v>
      </c>
      <c r="E4" s="102">
        <f>COUNTIF(Berechnung!B:B,Kinder!$U5)</f>
        <v>0</v>
      </c>
      <c r="F4" s="197"/>
      <c r="G4" s="9">
        <f>COUNTIF('Berechnung Kommune'!B:B,Kinder!$U5)</f>
        <v>0</v>
      </c>
      <c r="H4" s="102">
        <f>COUNTIF(Berechnung!C:C,Kinder!$U5)</f>
        <v>0</v>
      </c>
      <c r="I4" s="197"/>
      <c r="J4" s="9">
        <f>COUNTIF('Berechnung Kommune'!C:C,Kinder!$U5)</f>
        <v>0</v>
      </c>
      <c r="K4" s="102">
        <f>COUNTIF(Berechnung!D:D,Kinder!$U5)</f>
        <v>0</v>
      </c>
      <c r="L4" s="197"/>
      <c r="M4" s="9">
        <f>COUNTIF('Berechnung Kommune'!D:D,Kinder!$U5)</f>
        <v>0</v>
      </c>
      <c r="N4" s="102">
        <f>COUNTIF(Berechnung!E:E,Kinder!$U5)</f>
        <v>0</v>
      </c>
      <c r="O4" s="197"/>
      <c r="P4" s="9">
        <f>COUNTIF('Berechnung Kommune'!E:E,Kinder!$U5)</f>
        <v>0</v>
      </c>
      <c r="Q4" s="102">
        <f>COUNTIF(Berechnung!F:F,Kinder!$U5)</f>
        <v>0</v>
      </c>
      <c r="R4" s="197"/>
      <c r="S4" s="9">
        <f>COUNTIF('Berechnung Kommune'!F:F,Kinder!$U5)</f>
        <v>0</v>
      </c>
      <c r="T4" s="102">
        <f>COUNTIF(Berechnung!G:G,Kinder!$U5)</f>
        <v>0</v>
      </c>
      <c r="U4" s="197"/>
      <c r="V4" s="9">
        <f>COUNTIF('Berechnung Kommune'!G:G,Kinder!$U5)</f>
        <v>0</v>
      </c>
      <c r="W4" s="102">
        <f>COUNTIF(Berechnung!H:H,Kinder!$U5)</f>
        <v>0</v>
      </c>
      <c r="X4" s="197"/>
      <c r="Y4" s="9">
        <f>COUNTIF('Berechnung Kommune'!H:H,Kinder!$U5)</f>
        <v>0</v>
      </c>
      <c r="Z4" s="102">
        <f>COUNTIF(Berechnung!I:I,Kinder!$U5)</f>
        <v>0</v>
      </c>
      <c r="AA4" s="197"/>
      <c r="AB4" s="9">
        <f>COUNTIF('Berechnung Kommune'!I:I,Kinder!$U5)</f>
        <v>0</v>
      </c>
      <c r="AC4" s="102">
        <f>COUNTIF(Berechnung!J:J,Kinder!$U5)</f>
        <v>0</v>
      </c>
      <c r="AD4" s="197"/>
      <c r="AE4" s="9">
        <f>COUNTIF('Berechnung Kommune'!J:J,Kinder!$U5)</f>
        <v>0</v>
      </c>
      <c r="AF4" s="102">
        <f>COUNTIF(Berechnung!K:K,Kinder!$U5)</f>
        <v>0</v>
      </c>
      <c r="AG4" s="197"/>
      <c r="AH4" s="9">
        <f>COUNTIF('Berechnung Kommune'!K:K,Kinder!$U5)</f>
        <v>0</v>
      </c>
      <c r="AI4" s="102">
        <f>COUNTIF(Berechnung!L:L,Kinder!$U5)</f>
        <v>0</v>
      </c>
      <c r="AJ4" s="197"/>
      <c r="AK4" s="9">
        <f>COUNTIF('Berechnung Kommune'!L:L,Kinder!$U5)</f>
        <v>0</v>
      </c>
      <c r="AL4" s="103">
        <f t="shared" si="1"/>
        <v>0</v>
      </c>
      <c r="AM4" s="104"/>
      <c r="AN4" s="105">
        <f t="shared" si="1"/>
        <v>0</v>
      </c>
    </row>
    <row r="5" spans="1:40" x14ac:dyDescent="0.2">
      <c r="A5" s="106" t="str">
        <f>Kinder!T6</f>
        <v>behindert</v>
      </c>
      <c r="B5" s="107">
        <f>COUNTIF(Berechnung!A:A,"&gt;=4,5")</f>
        <v>0</v>
      </c>
      <c r="C5" s="198"/>
      <c r="D5">
        <f>COUNTIF('Berechnung Kommune'!A:A,"&gt;=4,5")</f>
        <v>0</v>
      </c>
      <c r="E5" s="107">
        <f>COUNTIF(Berechnung!B:B,"&gt;=4,5")</f>
        <v>0</v>
      </c>
      <c r="F5" s="198"/>
      <c r="G5">
        <f>COUNTIF('Berechnung Kommune'!B:B,"&gt;=4,5")</f>
        <v>0</v>
      </c>
      <c r="H5" s="107">
        <f>COUNTIF(Berechnung!C:C,"&gt;=4,5")</f>
        <v>0</v>
      </c>
      <c r="I5" s="198"/>
      <c r="J5">
        <f>COUNTIF('Berechnung Kommune'!C:C,"&gt;=4,5")</f>
        <v>0</v>
      </c>
      <c r="K5" s="107">
        <f>COUNTIF(Berechnung!D:D,"&gt;=4,5")</f>
        <v>0</v>
      </c>
      <c r="L5" s="198"/>
      <c r="M5">
        <f>COUNTIF('Berechnung Kommune'!D:D,"&gt;=4,5")</f>
        <v>0</v>
      </c>
      <c r="N5" s="107">
        <f>COUNTIF(Berechnung!E:E,"&gt;=4,5")</f>
        <v>0</v>
      </c>
      <c r="O5" s="198"/>
      <c r="P5">
        <f>COUNTIF('Berechnung Kommune'!E:E,"&gt;=4,5")</f>
        <v>0</v>
      </c>
      <c r="Q5" s="107">
        <f>COUNTIF(Berechnung!F:F,"&gt;=4,5")</f>
        <v>0</v>
      </c>
      <c r="R5" s="198"/>
      <c r="S5">
        <f>COUNTIF('Berechnung Kommune'!F:F,"&gt;=4,5")</f>
        <v>0</v>
      </c>
      <c r="T5" s="107">
        <f>COUNTIF(Berechnung!G:G,"&gt;=4,5")</f>
        <v>0</v>
      </c>
      <c r="U5" s="198"/>
      <c r="V5">
        <f>COUNTIF('Berechnung Kommune'!G:G,"&gt;=4,5")</f>
        <v>0</v>
      </c>
      <c r="W5" s="107">
        <f>COUNTIF(Berechnung!H:H,"&gt;=4,5")</f>
        <v>0</v>
      </c>
      <c r="X5" s="198"/>
      <c r="Y5">
        <f>COUNTIF('Berechnung Kommune'!H:H,"&gt;=4,5")</f>
        <v>0</v>
      </c>
      <c r="Z5" s="107">
        <f>COUNTIF(Berechnung!I:I,"&gt;=4,5")</f>
        <v>0</v>
      </c>
      <c r="AA5" s="198"/>
      <c r="AB5">
        <f>COUNTIF('Berechnung Kommune'!I:I,"&gt;=4,5")</f>
        <v>0</v>
      </c>
      <c r="AC5" s="107">
        <f>COUNTIF(Berechnung!J:J,"&gt;=4,5")</f>
        <v>0</v>
      </c>
      <c r="AD5" s="198"/>
      <c r="AE5">
        <f>COUNTIF('Berechnung Kommune'!J:J,"&gt;=4,5")</f>
        <v>0</v>
      </c>
      <c r="AF5" s="107">
        <f>COUNTIF(Berechnung!K:K,"&gt;=4,5")</f>
        <v>0</v>
      </c>
      <c r="AG5" s="198"/>
      <c r="AH5">
        <f>COUNTIF('Berechnung Kommune'!K:K,"&gt;=4,5")</f>
        <v>0</v>
      </c>
      <c r="AI5" s="107">
        <f>COUNTIF(Berechnung!L:L,"&gt;=4,5")</f>
        <v>0</v>
      </c>
      <c r="AJ5" s="198"/>
      <c r="AK5">
        <f>COUNTIF('Berechnung Kommune'!L:L,"&gt;=4,5")</f>
        <v>0</v>
      </c>
      <c r="AL5" s="108">
        <f t="shared" si="1"/>
        <v>0</v>
      </c>
      <c r="AM5" s="109"/>
      <c r="AN5" s="110">
        <f t="shared" si="1"/>
        <v>0</v>
      </c>
    </row>
    <row r="6" spans="1:40" x14ac:dyDescent="0.2">
      <c r="A6" s="111" t="s">
        <v>117</v>
      </c>
      <c r="B6" s="112">
        <f>SUM(B3:B5)</f>
        <v>0</v>
      </c>
      <c r="C6" s="199"/>
      <c r="D6" s="43">
        <f>SUM(D3:D5)</f>
        <v>0</v>
      </c>
      <c r="E6" s="112">
        <f>SUM(E3:E5)</f>
        <v>0</v>
      </c>
      <c r="F6" s="199"/>
      <c r="G6" s="43">
        <f>SUM(G3:G5)</f>
        <v>0</v>
      </c>
      <c r="H6" s="112">
        <f>SUM(H3:H5)</f>
        <v>0</v>
      </c>
      <c r="I6" s="199"/>
      <c r="J6" s="43">
        <f>SUM(J3:J5)</f>
        <v>0</v>
      </c>
      <c r="K6" s="112">
        <f>SUM(K3:K5)</f>
        <v>0</v>
      </c>
      <c r="L6" s="199"/>
      <c r="M6" s="43">
        <f>SUM(M3:M5)</f>
        <v>0</v>
      </c>
      <c r="N6" s="112">
        <f>SUM(N3:N5)</f>
        <v>0</v>
      </c>
      <c r="O6" s="199"/>
      <c r="P6" s="43">
        <f>SUM(P3:P5)</f>
        <v>0</v>
      </c>
      <c r="Q6" s="112">
        <f>SUM(Q3:Q5)</f>
        <v>0</v>
      </c>
      <c r="R6" s="199"/>
      <c r="S6" s="43">
        <f>SUM(S3:S5)</f>
        <v>0</v>
      </c>
      <c r="T6" s="112">
        <f>SUM(T3:T5)</f>
        <v>0</v>
      </c>
      <c r="U6" s="199"/>
      <c r="V6" s="43">
        <f>SUM(V3:V5)</f>
        <v>0</v>
      </c>
      <c r="W6" s="112">
        <f>SUM(W3:W5)</f>
        <v>0</v>
      </c>
      <c r="X6" s="199"/>
      <c r="Y6" s="43">
        <f>SUM(Y3:Y5)</f>
        <v>0</v>
      </c>
      <c r="Z6" s="112">
        <f>SUM(Z3:Z5)</f>
        <v>0</v>
      </c>
      <c r="AA6" s="199"/>
      <c r="AB6" s="43">
        <f>SUM(AB3:AB5)</f>
        <v>0</v>
      </c>
      <c r="AC6" s="112">
        <f>SUM(AC3:AC5)</f>
        <v>0</v>
      </c>
      <c r="AD6" s="199"/>
      <c r="AE6" s="43">
        <f>SUM(AE3:AE5)</f>
        <v>0</v>
      </c>
      <c r="AF6" s="112">
        <f>SUM(AF3:AF5)</f>
        <v>0</v>
      </c>
      <c r="AG6" s="199"/>
      <c r="AH6" s="43">
        <f>SUM(AH3:AH5)</f>
        <v>0</v>
      </c>
      <c r="AI6" s="112">
        <f>SUM(AI3:AI5)</f>
        <v>0</v>
      </c>
      <c r="AJ6" s="199"/>
      <c r="AK6" s="43">
        <f>SUM(AK3:AK5)</f>
        <v>0</v>
      </c>
      <c r="AL6" s="113">
        <f t="shared" si="1"/>
        <v>0</v>
      </c>
      <c r="AM6" s="114"/>
      <c r="AN6" s="115">
        <f t="shared" si="1"/>
        <v>0</v>
      </c>
    </row>
    <row r="7" spans="1:40" x14ac:dyDescent="0.2">
      <c r="A7" s="116" t="s">
        <v>141</v>
      </c>
      <c r="B7" s="463">
        <f>IF(B6&gt;0,B5/B6,0)</f>
        <v>0</v>
      </c>
      <c r="C7" s="466"/>
      <c r="D7" s="117"/>
      <c r="E7" s="463">
        <f>IF(E6&gt;0,E5/E6,0)</f>
        <v>0</v>
      </c>
      <c r="F7" s="466"/>
      <c r="G7" s="117"/>
      <c r="H7" s="463">
        <f t="shared" ref="H7" si="2">IF(H6&gt;0,H5/H6,0)</f>
        <v>0</v>
      </c>
      <c r="I7" s="466"/>
      <c r="J7" s="117"/>
      <c r="K7" s="463">
        <f t="shared" ref="K7" si="3">IF(K6&gt;0,K5/K6,0)</f>
        <v>0</v>
      </c>
      <c r="L7" s="466"/>
      <c r="M7" s="117"/>
      <c r="N7" s="463">
        <f t="shared" ref="N7" si="4">IF(N6&gt;0,N5/N6,0)</f>
        <v>0</v>
      </c>
      <c r="O7" s="466"/>
      <c r="P7" s="117"/>
      <c r="Q7" s="463">
        <f t="shared" ref="Q7" si="5">IF(Q6&gt;0,Q5/Q6,0)</f>
        <v>0</v>
      </c>
      <c r="R7" s="466"/>
      <c r="S7" s="117"/>
      <c r="T7" s="463">
        <f t="shared" ref="T7" si="6">IF(T6&gt;0,T5/T6,0)</f>
        <v>0</v>
      </c>
      <c r="U7" s="466"/>
      <c r="V7" s="117"/>
      <c r="W7" s="463">
        <f t="shared" ref="W7" si="7">IF(W6&gt;0,W5/W6,0)</f>
        <v>0</v>
      </c>
      <c r="X7" s="466"/>
      <c r="Y7" s="117"/>
      <c r="Z7" s="463">
        <f t="shared" ref="Z7" si="8">IF(Z6&gt;0,Z5/Z6,0)</f>
        <v>0</v>
      </c>
      <c r="AA7" s="466"/>
      <c r="AB7" s="117"/>
      <c r="AC7" s="463">
        <f t="shared" ref="AC7" si="9">IF(AC6&gt;0,AC5/AC6,0)</f>
        <v>0</v>
      </c>
      <c r="AD7" s="466"/>
      <c r="AE7" s="117"/>
      <c r="AF7" s="463">
        <f t="shared" ref="AF7" si="10">IF(AF6&gt;0,AF5/AF6,0)</f>
        <v>0</v>
      </c>
      <c r="AG7" s="466"/>
      <c r="AH7" s="117"/>
      <c r="AI7" s="463">
        <f t="shared" ref="AI7" si="11">IF(AI6&gt;0,AI5/AI6,0)</f>
        <v>0</v>
      </c>
      <c r="AJ7" s="466"/>
      <c r="AK7" s="117"/>
      <c r="AL7" s="479" t="str">
        <f>IF(IF(B7&gt;1/3,1,0)+IF(E7&gt;1/3,1,0)+IF(H7&gt;1/3,1,0)+IF(K7&gt;1/3,1,0)+IF(N7&gt;1/3,1,0)+IF(Q7&gt;1/3,1,0)+IF(T7&gt;1/3,1,0)+IF(W7&gt;1/3,1,0)+IF(Z7&gt;1/3,1,0)+IF(AC7&gt;1/3,1,0)+IF(AF7&gt;1/3,1,0)+IF(AI7&gt;1/3,1,0)&gt;0,"nicht ok","ok")</f>
        <v>ok</v>
      </c>
      <c r="AM7" s="480"/>
      <c r="AN7" s="480"/>
    </row>
    <row r="8" spans="1:40" ht="8.1" customHeight="1" x14ac:dyDescent="0.2">
      <c r="A8" s="106"/>
      <c r="AL8" s="34"/>
      <c r="AM8" s="34"/>
      <c r="AN8" s="34"/>
    </row>
    <row r="9" spans="1:40" x14ac:dyDescent="0.2">
      <c r="A9" s="118" t="s">
        <v>142</v>
      </c>
      <c r="AL9" s="115"/>
      <c r="AM9" s="115"/>
      <c r="AN9" s="115"/>
    </row>
    <row r="10" spans="1:40" x14ac:dyDescent="0.2">
      <c r="A10" s="101" t="str">
        <f>Kinder!T10</f>
        <v>&gt;1-2 Std.</v>
      </c>
      <c r="B10" s="102">
        <f>COUNTIF(Berechnung!M:M,Kinder!$U10)</f>
        <v>0</v>
      </c>
      <c r="C10" s="197"/>
      <c r="D10" s="9">
        <f>COUNTIF('Berechnung Kommune'!M:M,Kinder!$U10)</f>
        <v>0</v>
      </c>
      <c r="E10" s="102">
        <f>COUNTIF(Berechnung!N:N,Kinder!$U10)</f>
        <v>0</v>
      </c>
      <c r="F10" s="197"/>
      <c r="G10" s="9">
        <f>COUNTIF('Berechnung Kommune'!N:N,Kinder!$U10)</f>
        <v>0</v>
      </c>
      <c r="H10" s="102">
        <f>COUNTIF(Berechnung!O:O,Kinder!$U10)</f>
        <v>0</v>
      </c>
      <c r="I10" s="197"/>
      <c r="J10" s="9">
        <f>COUNTIF('Berechnung Kommune'!O:O,Kinder!$U10)</f>
        <v>0</v>
      </c>
      <c r="K10" s="102">
        <f>COUNTIF(Berechnung!P:P,Kinder!$U10)</f>
        <v>0</v>
      </c>
      <c r="L10" s="197"/>
      <c r="M10" s="9">
        <f>COUNTIF('Berechnung Kommune'!P:P,Kinder!$U10)</f>
        <v>0</v>
      </c>
      <c r="N10" s="102">
        <f>COUNTIF(Berechnung!Q:Q,Kinder!$U10)</f>
        <v>0</v>
      </c>
      <c r="O10" s="197"/>
      <c r="P10" s="9">
        <f>COUNTIF('Berechnung Kommune'!Q:Q,Kinder!$U10)</f>
        <v>0</v>
      </c>
      <c r="Q10" s="102">
        <f>COUNTIF(Berechnung!R:R,Kinder!$U10)</f>
        <v>0</v>
      </c>
      <c r="R10" s="197"/>
      <c r="S10" s="9">
        <f>COUNTIF('Berechnung Kommune'!R:R,Kinder!$U10)</f>
        <v>0</v>
      </c>
      <c r="T10" s="102">
        <f>COUNTIF(Berechnung!S:S,Kinder!$U10)</f>
        <v>0</v>
      </c>
      <c r="U10" s="197"/>
      <c r="V10" s="9">
        <f>COUNTIF('Berechnung Kommune'!S:S,Kinder!$U10)</f>
        <v>0</v>
      </c>
      <c r="W10" s="102">
        <f>COUNTIF(Berechnung!T:T,Kinder!$U10)</f>
        <v>0</v>
      </c>
      <c r="X10" s="197"/>
      <c r="Y10" s="9">
        <f>COUNTIF('Berechnung Kommune'!T:T,Kinder!$U10)</f>
        <v>0</v>
      </c>
      <c r="Z10" s="102">
        <f>COUNTIF(Berechnung!U:U,Kinder!$U10)</f>
        <v>0</v>
      </c>
      <c r="AA10" s="197"/>
      <c r="AB10" s="9">
        <f>COUNTIF('Berechnung Kommune'!U:U,Kinder!$U10)</f>
        <v>0</v>
      </c>
      <c r="AC10" s="102">
        <f>COUNTIF(Berechnung!V:V,Kinder!$U10)</f>
        <v>0</v>
      </c>
      <c r="AD10" s="197"/>
      <c r="AE10" s="9">
        <f>COUNTIF('Berechnung Kommune'!V:V,Kinder!$U10)</f>
        <v>0</v>
      </c>
      <c r="AF10" s="102">
        <f>COUNTIF(Berechnung!W:W,Kinder!$U10)</f>
        <v>0</v>
      </c>
      <c r="AG10" s="197"/>
      <c r="AH10" s="9">
        <f>COUNTIF('Berechnung Kommune'!W:W,Kinder!$U10)</f>
        <v>0</v>
      </c>
      <c r="AI10" s="102">
        <f>COUNTIF(Berechnung!X:X,Kinder!$U10)</f>
        <v>0</v>
      </c>
      <c r="AJ10" s="197"/>
      <c r="AK10" s="9">
        <f>COUNTIF('Berechnung Kommune'!X:X,Kinder!$U10)</f>
        <v>0</v>
      </c>
      <c r="AL10" s="103">
        <f t="shared" ref="AL10:AL19" si="12">(B10+E10+H10+K10+N10+Q10+T10+W10+Z10+AC10+AF10+AI10)/12</f>
        <v>0</v>
      </c>
      <c r="AM10" s="104"/>
      <c r="AN10" s="105">
        <f t="shared" ref="AN10:AN19" si="13">(D10+G10+J10+M10+P10+S10+V10+Y10+AB10+AE10+AH10+AK10)/12</f>
        <v>0</v>
      </c>
    </row>
    <row r="11" spans="1:40" x14ac:dyDescent="0.2">
      <c r="A11" s="101" t="str">
        <f>Kinder!T11</f>
        <v>&gt;2-3 Std.</v>
      </c>
      <c r="B11" s="102">
        <f>COUNTIF(Berechnung!M:M,Kinder!$U11)</f>
        <v>0</v>
      </c>
      <c r="C11" s="197"/>
      <c r="D11" s="9">
        <f>COUNTIF('Berechnung Kommune'!M:M,Kinder!$U11)</f>
        <v>0</v>
      </c>
      <c r="E11" s="102">
        <f>COUNTIF(Berechnung!N:N,Kinder!$U11)</f>
        <v>0</v>
      </c>
      <c r="F11" s="197"/>
      <c r="G11" s="9">
        <f>COUNTIF('Berechnung Kommune'!N:N,Kinder!$U11)</f>
        <v>0</v>
      </c>
      <c r="H11" s="102">
        <f>COUNTIF(Berechnung!O:O,Kinder!$U11)</f>
        <v>0</v>
      </c>
      <c r="I11" s="197"/>
      <c r="J11" s="9">
        <f>COUNTIF('Berechnung Kommune'!O:O,Kinder!$U11)</f>
        <v>0</v>
      </c>
      <c r="K11" s="102">
        <f>COUNTIF(Berechnung!P:P,Kinder!$U11)</f>
        <v>0</v>
      </c>
      <c r="L11" s="197"/>
      <c r="M11" s="9">
        <f>COUNTIF('Berechnung Kommune'!P:P,Kinder!$U11)</f>
        <v>0</v>
      </c>
      <c r="N11" s="102">
        <f>COUNTIF(Berechnung!Q:Q,Kinder!$U11)</f>
        <v>0</v>
      </c>
      <c r="O11" s="197"/>
      <c r="P11" s="9">
        <f>COUNTIF('Berechnung Kommune'!Q:Q,Kinder!$U11)</f>
        <v>0</v>
      </c>
      <c r="Q11" s="102">
        <f>COUNTIF(Berechnung!R:R,Kinder!$U11)</f>
        <v>0</v>
      </c>
      <c r="R11" s="197"/>
      <c r="S11" s="9">
        <f>COUNTIF('Berechnung Kommune'!R:R,Kinder!$U11)</f>
        <v>0</v>
      </c>
      <c r="T11" s="102">
        <f>COUNTIF(Berechnung!S:S,Kinder!$U11)</f>
        <v>0</v>
      </c>
      <c r="U11" s="197"/>
      <c r="V11" s="9">
        <f>COUNTIF('Berechnung Kommune'!S:S,Kinder!$U11)</f>
        <v>0</v>
      </c>
      <c r="W11" s="102">
        <f>COUNTIF(Berechnung!T:T,Kinder!$U11)</f>
        <v>0</v>
      </c>
      <c r="X11" s="197"/>
      <c r="Y11" s="9">
        <f>COUNTIF('Berechnung Kommune'!T:T,Kinder!$U11)</f>
        <v>0</v>
      </c>
      <c r="Z11" s="102">
        <f>COUNTIF(Berechnung!U:U,Kinder!$U11)</f>
        <v>0</v>
      </c>
      <c r="AA11" s="197"/>
      <c r="AB11" s="9">
        <f>COUNTIF('Berechnung Kommune'!U:U,Kinder!$U11)</f>
        <v>0</v>
      </c>
      <c r="AC11" s="102">
        <f>COUNTIF(Berechnung!V:V,Kinder!$U11)</f>
        <v>0</v>
      </c>
      <c r="AD11" s="197"/>
      <c r="AE11" s="9">
        <f>COUNTIF('Berechnung Kommune'!V:V,Kinder!$U11)</f>
        <v>0</v>
      </c>
      <c r="AF11" s="102">
        <f>COUNTIF(Berechnung!W:W,Kinder!$U11)</f>
        <v>0</v>
      </c>
      <c r="AG11" s="197"/>
      <c r="AH11" s="9">
        <f>COUNTIF('Berechnung Kommune'!W:W,Kinder!$U11)</f>
        <v>0</v>
      </c>
      <c r="AI11" s="102">
        <f>COUNTIF(Berechnung!X:X,Kinder!$U11)</f>
        <v>0</v>
      </c>
      <c r="AJ11" s="197"/>
      <c r="AK11" s="9">
        <f>COUNTIF('Berechnung Kommune'!X:X,Kinder!$U11)</f>
        <v>0</v>
      </c>
      <c r="AL11" s="103">
        <f t="shared" si="12"/>
        <v>0</v>
      </c>
      <c r="AM11" s="104"/>
      <c r="AN11" s="105">
        <f t="shared" si="13"/>
        <v>0</v>
      </c>
    </row>
    <row r="12" spans="1:40" x14ac:dyDescent="0.2">
      <c r="A12" s="101" t="str">
        <f>Kinder!T12</f>
        <v>&gt;3-4 Std.</v>
      </c>
      <c r="B12" s="102">
        <f>COUNTIF(Berechnung!M:M,Kinder!$U12)</f>
        <v>0</v>
      </c>
      <c r="C12" s="197"/>
      <c r="D12" s="9">
        <f>COUNTIF('Berechnung Kommune'!M:M,Kinder!$U12)</f>
        <v>0</v>
      </c>
      <c r="E12" s="102">
        <f>COUNTIF(Berechnung!N:N,Kinder!$U12)</f>
        <v>0</v>
      </c>
      <c r="F12" s="197"/>
      <c r="G12" s="9">
        <f>COUNTIF('Berechnung Kommune'!N:N,Kinder!$U12)</f>
        <v>0</v>
      </c>
      <c r="H12" s="102">
        <f>COUNTIF(Berechnung!O:O,Kinder!$U12)</f>
        <v>0</v>
      </c>
      <c r="I12" s="197"/>
      <c r="J12" s="9">
        <f>COUNTIF('Berechnung Kommune'!O:O,Kinder!$U12)</f>
        <v>0</v>
      </c>
      <c r="K12" s="102">
        <f>COUNTIF(Berechnung!P:P,Kinder!$U12)</f>
        <v>0</v>
      </c>
      <c r="L12" s="197"/>
      <c r="M12" s="9">
        <f>COUNTIF('Berechnung Kommune'!P:P,Kinder!$U12)</f>
        <v>0</v>
      </c>
      <c r="N12" s="102">
        <f>COUNTIF(Berechnung!Q:Q,Kinder!$U12)</f>
        <v>0</v>
      </c>
      <c r="O12" s="197"/>
      <c r="P12" s="9">
        <f>COUNTIF('Berechnung Kommune'!Q:Q,Kinder!$U12)</f>
        <v>0</v>
      </c>
      <c r="Q12" s="102">
        <f>COUNTIF(Berechnung!R:R,Kinder!$U12)</f>
        <v>0</v>
      </c>
      <c r="R12" s="197"/>
      <c r="S12" s="9">
        <f>COUNTIF('Berechnung Kommune'!R:R,Kinder!$U12)</f>
        <v>0</v>
      </c>
      <c r="T12" s="102">
        <f>COUNTIF(Berechnung!S:S,Kinder!$U12)</f>
        <v>0</v>
      </c>
      <c r="U12" s="197"/>
      <c r="V12" s="9">
        <f>COUNTIF('Berechnung Kommune'!S:S,Kinder!$U12)</f>
        <v>0</v>
      </c>
      <c r="W12" s="102">
        <f>COUNTIF(Berechnung!T:T,Kinder!$U12)</f>
        <v>0</v>
      </c>
      <c r="X12" s="197"/>
      <c r="Y12" s="9">
        <f>COUNTIF('Berechnung Kommune'!T:T,Kinder!$U12)</f>
        <v>0</v>
      </c>
      <c r="Z12" s="102">
        <f>COUNTIF(Berechnung!U:U,Kinder!$U12)</f>
        <v>0</v>
      </c>
      <c r="AA12" s="197"/>
      <c r="AB12" s="9">
        <f>COUNTIF('Berechnung Kommune'!U:U,Kinder!$U12)</f>
        <v>0</v>
      </c>
      <c r="AC12" s="102">
        <f>COUNTIF(Berechnung!V:V,Kinder!$U12)</f>
        <v>0</v>
      </c>
      <c r="AD12" s="197"/>
      <c r="AE12" s="9">
        <f>COUNTIF('Berechnung Kommune'!V:V,Kinder!$U12)</f>
        <v>0</v>
      </c>
      <c r="AF12" s="102">
        <f>COUNTIF(Berechnung!W:W,Kinder!$U12)</f>
        <v>0</v>
      </c>
      <c r="AG12" s="197"/>
      <c r="AH12" s="9">
        <f>COUNTIF('Berechnung Kommune'!W:W,Kinder!$U12)</f>
        <v>0</v>
      </c>
      <c r="AI12" s="102">
        <f>COUNTIF(Berechnung!X:X,Kinder!$U12)</f>
        <v>0</v>
      </c>
      <c r="AJ12" s="197"/>
      <c r="AK12" s="9">
        <f>COUNTIF('Berechnung Kommune'!X:X,Kinder!$U12)</f>
        <v>0</v>
      </c>
      <c r="AL12" s="103">
        <f t="shared" si="12"/>
        <v>0</v>
      </c>
      <c r="AM12" s="104"/>
      <c r="AN12" s="105">
        <f t="shared" si="13"/>
        <v>0</v>
      </c>
    </row>
    <row r="13" spans="1:40" x14ac:dyDescent="0.2">
      <c r="A13" s="101" t="str">
        <f>Kinder!T13</f>
        <v>&gt;4-5 Std.</v>
      </c>
      <c r="B13" s="102">
        <f>COUNTIF(Berechnung!M:M,Kinder!$U13)</f>
        <v>0</v>
      </c>
      <c r="C13" s="197"/>
      <c r="D13" s="9">
        <f>COUNTIF('Berechnung Kommune'!M:M,Kinder!$U13)</f>
        <v>0</v>
      </c>
      <c r="E13" s="102">
        <f>COUNTIF(Berechnung!N:N,Kinder!$U13)</f>
        <v>0</v>
      </c>
      <c r="F13" s="197"/>
      <c r="G13" s="9">
        <f>COUNTIF('Berechnung Kommune'!N:N,Kinder!$U13)</f>
        <v>0</v>
      </c>
      <c r="H13" s="102">
        <f>COUNTIF(Berechnung!O:O,Kinder!$U13)</f>
        <v>0</v>
      </c>
      <c r="I13" s="197"/>
      <c r="J13" s="9">
        <f>COUNTIF('Berechnung Kommune'!O:O,Kinder!$U13)</f>
        <v>0</v>
      </c>
      <c r="K13" s="102">
        <f>COUNTIF(Berechnung!P:P,Kinder!$U13)</f>
        <v>0</v>
      </c>
      <c r="L13" s="197"/>
      <c r="M13" s="9">
        <f>COUNTIF('Berechnung Kommune'!P:P,Kinder!$U13)</f>
        <v>0</v>
      </c>
      <c r="N13" s="102">
        <f>COUNTIF(Berechnung!Q:Q,Kinder!$U13)</f>
        <v>0</v>
      </c>
      <c r="O13" s="197"/>
      <c r="P13" s="9">
        <f>COUNTIF('Berechnung Kommune'!Q:Q,Kinder!$U13)</f>
        <v>0</v>
      </c>
      <c r="Q13" s="102">
        <f>COUNTIF(Berechnung!R:R,Kinder!$U13)</f>
        <v>0</v>
      </c>
      <c r="R13" s="197"/>
      <c r="S13" s="9">
        <f>COUNTIF('Berechnung Kommune'!R:R,Kinder!$U13)</f>
        <v>0</v>
      </c>
      <c r="T13" s="102">
        <f>COUNTIF(Berechnung!S:S,Kinder!$U13)</f>
        <v>0</v>
      </c>
      <c r="U13" s="197"/>
      <c r="V13" s="9">
        <f>COUNTIF('Berechnung Kommune'!S:S,Kinder!$U13)</f>
        <v>0</v>
      </c>
      <c r="W13" s="102">
        <f>COUNTIF(Berechnung!T:T,Kinder!$U13)</f>
        <v>0</v>
      </c>
      <c r="X13" s="197"/>
      <c r="Y13" s="9">
        <f>COUNTIF('Berechnung Kommune'!T:T,Kinder!$U13)</f>
        <v>0</v>
      </c>
      <c r="Z13" s="102">
        <f>COUNTIF(Berechnung!U:U,Kinder!$U13)</f>
        <v>0</v>
      </c>
      <c r="AA13" s="197"/>
      <c r="AB13" s="9">
        <f>COUNTIF('Berechnung Kommune'!U:U,Kinder!$U13)</f>
        <v>0</v>
      </c>
      <c r="AC13" s="102">
        <f>COUNTIF(Berechnung!V:V,Kinder!$U13)</f>
        <v>0</v>
      </c>
      <c r="AD13" s="197"/>
      <c r="AE13" s="9">
        <f>COUNTIF('Berechnung Kommune'!V:V,Kinder!$U13)</f>
        <v>0</v>
      </c>
      <c r="AF13" s="102">
        <f>COUNTIF(Berechnung!W:W,Kinder!$U13)</f>
        <v>0</v>
      </c>
      <c r="AG13" s="197"/>
      <c r="AH13" s="9">
        <f>COUNTIF('Berechnung Kommune'!W:W,Kinder!$U13)</f>
        <v>0</v>
      </c>
      <c r="AI13" s="102">
        <f>COUNTIF(Berechnung!X:X,Kinder!$U13)</f>
        <v>0</v>
      </c>
      <c r="AJ13" s="197"/>
      <c r="AK13" s="9">
        <f>COUNTIF('Berechnung Kommune'!X:X,Kinder!$U13)</f>
        <v>0</v>
      </c>
      <c r="AL13" s="103">
        <f t="shared" si="12"/>
        <v>0</v>
      </c>
      <c r="AM13" s="104"/>
      <c r="AN13" s="105">
        <f t="shared" si="13"/>
        <v>0</v>
      </c>
    </row>
    <row r="14" spans="1:40" x14ac:dyDescent="0.2">
      <c r="A14" s="101" t="str">
        <f>Kinder!T14</f>
        <v>&gt;5-6 Std.</v>
      </c>
      <c r="B14" s="102">
        <f>COUNTIF(Berechnung!M:M,Kinder!$U14)</f>
        <v>0</v>
      </c>
      <c r="C14" s="197"/>
      <c r="D14" s="9">
        <f>COUNTIF('Berechnung Kommune'!M:M,Kinder!$U14)</f>
        <v>0</v>
      </c>
      <c r="E14" s="102">
        <f>COUNTIF(Berechnung!N:N,Kinder!$U14)</f>
        <v>0</v>
      </c>
      <c r="F14" s="197"/>
      <c r="G14" s="9">
        <f>COUNTIF('Berechnung Kommune'!N:N,Kinder!$U14)</f>
        <v>0</v>
      </c>
      <c r="H14" s="102">
        <f>COUNTIF(Berechnung!O:O,Kinder!$U14)</f>
        <v>0</v>
      </c>
      <c r="I14" s="197"/>
      <c r="J14" s="9">
        <f>COUNTIF('Berechnung Kommune'!O:O,Kinder!$U14)</f>
        <v>0</v>
      </c>
      <c r="K14" s="102">
        <f>COUNTIF(Berechnung!P:P,Kinder!$U14)</f>
        <v>0</v>
      </c>
      <c r="L14" s="197"/>
      <c r="M14" s="9">
        <f>COUNTIF('Berechnung Kommune'!P:P,Kinder!$U14)</f>
        <v>0</v>
      </c>
      <c r="N14" s="102">
        <f>COUNTIF(Berechnung!Q:Q,Kinder!$U14)</f>
        <v>0</v>
      </c>
      <c r="O14" s="197"/>
      <c r="P14" s="9">
        <f>COUNTIF('Berechnung Kommune'!Q:Q,Kinder!$U14)</f>
        <v>0</v>
      </c>
      <c r="Q14" s="102">
        <f>COUNTIF(Berechnung!R:R,Kinder!$U14)</f>
        <v>0</v>
      </c>
      <c r="R14" s="197"/>
      <c r="S14" s="9">
        <f>COUNTIF('Berechnung Kommune'!R:R,Kinder!$U14)</f>
        <v>0</v>
      </c>
      <c r="T14" s="102">
        <f>COUNTIF(Berechnung!S:S,Kinder!$U14)</f>
        <v>0</v>
      </c>
      <c r="U14" s="197"/>
      <c r="V14" s="9">
        <f>COUNTIF('Berechnung Kommune'!S:S,Kinder!$U14)</f>
        <v>0</v>
      </c>
      <c r="W14" s="102">
        <f>COUNTIF(Berechnung!T:T,Kinder!$U14)</f>
        <v>0</v>
      </c>
      <c r="X14" s="197"/>
      <c r="Y14" s="9">
        <f>COUNTIF('Berechnung Kommune'!T:T,Kinder!$U14)</f>
        <v>0</v>
      </c>
      <c r="Z14" s="102">
        <f>COUNTIF(Berechnung!U:U,Kinder!$U14)</f>
        <v>0</v>
      </c>
      <c r="AA14" s="197"/>
      <c r="AB14" s="9">
        <f>COUNTIF('Berechnung Kommune'!U:U,Kinder!$U14)</f>
        <v>0</v>
      </c>
      <c r="AC14" s="102">
        <f>COUNTIF(Berechnung!V:V,Kinder!$U14)</f>
        <v>0</v>
      </c>
      <c r="AD14" s="197"/>
      <c r="AE14" s="9">
        <f>COUNTIF('Berechnung Kommune'!V:V,Kinder!$U14)</f>
        <v>0</v>
      </c>
      <c r="AF14" s="102">
        <f>COUNTIF(Berechnung!W:W,Kinder!$U14)</f>
        <v>0</v>
      </c>
      <c r="AG14" s="197"/>
      <c r="AH14" s="9">
        <f>COUNTIF('Berechnung Kommune'!W:W,Kinder!$U14)</f>
        <v>0</v>
      </c>
      <c r="AI14" s="102">
        <f>COUNTIF(Berechnung!X:X,Kinder!$U14)</f>
        <v>0</v>
      </c>
      <c r="AJ14" s="197"/>
      <c r="AK14" s="9">
        <f>COUNTIF('Berechnung Kommune'!X:X,Kinder!$U14)</f>
        <v>0</v>
      </c>
      <c r="AL14" s="103">
        <f t="shared" si="12"/>
        <v>0</v>
      </c>
      <c r="AM14" s="104"/>
      <c r="AN14" s="105">
        <f t="shared" si="13"/>
        <v>0</v>
      </c>
    </row>
    <row r="15" spans="1:40" x14ac:dyDescent="0.2">
      <c r="A15" s="101" t="str">
        <f>Kinder!T15</f>
        <v>&gt;6-7 Std.</v>
      </c>
      <c r="B15" s="102">
        <f>COUNTIF(Berechnung!M:M,Kinder!$U15)</f>
        <v>0</v>
      </c>
      <c r="C15" s="197"/>
      <c r="D15" s="9">
        <f>COUNTIF('Berechnung Kommune'!M:M,Kinder!$U15)</f>
        <v>0</v>
      </c>
      <c r="E15" s="102">
        <f>COUNTIF(Berechnung!N:N,Kinder!$U15)</f>
        <v>0</v>
      </c>
      <c r="F15" s="197"/>
      <c r="G15" s="9">
        <f>COUNTIF('Berechnung Kommune'!N:N,Kinder!$U15)</f>
        <v>0</v>
      </c>
      <c r="H15" s="102">
        <f>COUNTIF(Berechnung!O:O,Kinder!$U15)</f>
        <v>0</v>
      </c>
      <c r="I15" s="197"/>
      <c r="J15" s="9">
        <f>COUNTIF('Berechnung Kommune'!O:O,Kinder!$U15)</f>
        <v>0</v>
      </c>
      <c r="K15" s="102">
        <f>COUNTIF(Berechnung!P:P,Kinder!$U15)</f>
        <v>0</v>
      </c>
      <c r="L15" s="197"/>
      <c r="M15" s="9">
        <f>COUNTIF('Berechnung Kommune'!P:P,Kinder!$U15)</f>
        <v>0</v>
      </c>
      <c r="N15" s="102">
        <f>COUNTIF(Berechnung!Q:Q,Kinder!$U15)</f>
        <v>0</v>
      </c>
      <c r="O15" s="197"/>
      <c r="P15" s="9">
        <f>COUNTIF('Berechnung Kommune'!Q:Q,Kinder!$U15)</f>
        <v>0</v>
      </c>
      <c r="Q15" s="102">
        <f>COUNTIF(Berechnung!R:R,Kinder!$U15)</f>
        <v>0</v>
      </c>
      <c r="R15" s="197"/>
      <c r="S15" s="9">
        <f>COUNTIF('Berechnung Kommune'!R:R,Kinder!$U15)</f>
        <v>0</v>
      </c>
      <c r="T15" s="102">
        <f>COUNTIF(Berechnung!S:S,Kinder!$U15)</f>
        <v>0</v>
      </c>
      <c r="U15" s="197"/>
      <c r="V15" s="9">
        <f>COUNTIF('Berechnung Kommune'!S:S,Kinder!$U15)</f>
        <v>0</v>
      </c>
      <c r="W15" s="102">
        <f>COUNTIF(Berechnung!T:T,Kinder!$U15)</f>
        <v>0</v>
      </c>
      <c r="X15" s="197"/>
      <c r="Y15" s="9">
        <f>COUNTIF('Berechnung Kommune'!T:T,Kinder!$U15)</f>
        <v>0</v>
      </c>
      <c r="Z15" s="102">
        <f>COUNTIF(Berechnung!U:U,Kinder!$U15)</f>
        <v>0</v>
      </c>
      <c r="AA15" s="197"/>
      <c r="AB15" s="9">
        <f>COUNTIF('Berechnung Kommune'!U:U,Kinder!$U15)</f>
        <v>0</v>
      </c>
      <c r="AC15" s="102">
        <f>COUNTIF(Berechnung!V:V,Kinder!$U15)</f>
        <v>0</v>
      </c>
      <c r="AD15" s="197"/>
      <c r="AE15" s="9">
        <f>COUNTIF('Berechnung Kommune'!V:V,Kinder!$U15)</f>
        <v>0</v>
      </c>
      <c r="AF15" s="102">
        <f>COUNTIF(Berechnung!W:W,Kinder!$U15)</f>
        <v>0</v>
      </c>
      <c r="AG15" s="197"/>
      <c r="AH15" s="9">
        <f>COUNTIF('Berechnung Kommune'!W:W,Kinder!$U15)</f>
        <v>0</v>
      </c>
      <c r="AI15" s="102">
        <f>COUNTIF(Berechnung!X:X,Kinder!$U15)</f>
        <v>0</v>
      </c>
      <c r="AJ15" s="197"/>
      <c r="AK15" s="9">
        <f>COUNTIF('Berechnung Kommune'!X:X,Kinder!$U15)</f>
        <v>0</v>
      </c>
      <c r="AL15" s="103">
        <f t="shared" si="12"/>
        <v>0</v>
      </c>
      <c r="AM15" s="104"/>
      <c r="AN15" s="105">
        <f t="shared" si="13"/>
        <v>0</v>
      </c>
    </row>
    <row r="16" spans="1:40" x14ac:dyDescent="0.2">
      <c r="A16" s="101" t="str">
        <f>Kinder!T16</f>
        <v>&gt;7-8 Std.</v>
      </c>
      <c r="B16" s="102">
        <f>COUNTIF(Berechnung!M:M,Kinder!$U16)</f>
        <v>0</v>
      </c>
      <c r="C16" s="197"/>
      <c r="D16" s="9">
        <f>COUNTIF('Berechnung Kommune'!M:M,Kinder!$U16)</f>
        <v>0</v>
      </c>
      <c r="E16" s="102">
        <f>COUNTIF(Berechnung!N:N,Kinder!$U16)</f>
        <v>0</v>
      </c>
      <c r="F16" s="197"/>
      <c r="G16" s="9">
        <f>COUNTIF('Berechnung Kommune'!N:N,Kinder!$U16)</f>
        <v>0</v>
      </c>
      <c r="H16" s="102">
        <f>COUNTIF(Berechnung!O:O,Kinder!$U16)</f>
        <v>0</v>
      </c>
      <c r="I16" s="197"/>
      <c r="J16" s="9">
        <f>COUNTIF('Berechnung Kommune'!O:O,Kinder!$U16)</f>
        <v>0</v>
      </c>
      <c r="K16" s="102">
        <f>COUNTIF(Berechnung!P:P,Kinder!$U16)</f>
        <v>0</v>
      </c>
      <c r="L16" s="197"/>
      <c r="M16" s="9">
        <f>COUNTIF('Berechnung Kommune'!P:P,Kinder!$U16)</f>
        <v>0</v>
      </c>
      <c r="N16" s="102">
        <f>COUNTIF(Berechnung!Q:Q,Kinder!$U16)</f>
        <v>0</v>
      </c>
      <c r="O16" s="197"/>
      <c r="P16" s="9">
        <f>COUNTIF('Berechnung Kommune'!Q:Q,Kinder!$U16)</f>
        <v>0</v>
      </c>
      <c r="Q16" s="102">
        <f>COUNTIF(Berechnung!R:R,Kinder!$U16)</f>
        <v>0</v>
      </c>
      <c r="R16" s="197"/>
      <c r="S16" s="9">
        <f>COUNTIF('Berechnung Kommune'!R:R,Kinder!$U16)</f>
        <v>0</v>
      </c>
      <c r="T16" s="102">
        <f>COUNTIF(Berechnung!S:S,Kinder!$U16)</f>
        <v>0</v>
      </c>
      <c r="U16" s="197"/>
      <c r="V16" s="9">
        <f>COUNTIF('Berechnung Kommune'!S:S,Kinder!$U16)</f>
        <v>0</v>
      </c>
      <c r="W16" s="102">
        <f>COUNTIF(Berechnung!T:T,Kinder!$U16)</f>
        <v>0</v>
      </c>
      <c r="X16" s="197"/>
      <c r="Y16" s="9">
        <f>COUNTIF('Berechnung Kommune'!T:T,Kinder!$U16)</f>
        <v>0</v>
      </c>
      <c r="Z16" s="102">
        <f>COUNTIF(Berechnung!U:U,Kinder!$U16)</f>
        <v>0</v>
      </c>
      <c r="AA16" s="197"/>
      <c r="AB16" s="9">
        <f>COUNTIF('Berechnung Kommune'!U:U,Kinder!$U16)</f>
        <v>0</v>
      </c>
      <c r="AC16" s="102">
        <f>COUNTIF(Berechnung!V:V,Kinder!$U16)</f>
        <v>0</v>
      </c>
      <c r="AD16" s="197"/>
      <c r="AE16" s="9">
        <f>COUNTIF('Berechnung Kommune'!V:V,Kinder!$U16)</f>
        <v>0</v>
      </c>
      <c r="AF16" s="102">
        <f>COUNTIF(Berechnung!W:W,Kinder!$U16)</f>
        <v>0</v>
      </c>
      <c r="AG16" s="197"/>
      <c r="AH16" s="9">
        <f>COUNTIF('Berechnung Kommune'!W:W,Kinder!$U16)</f>
        <v>0</v>
      </c>
      <c r="AI16" s="102">
        <f>COUNTIF(Berechnung!X:X,Kinder!$U16)</f>
        <v>0</v>
      </c>
      <c r="AJ16" s="197"/>
      <c r="AK16" s="9">
        <f>COUNTIF('Berechnung Kommune'!X:X,Kinder!$U16)</f>
        <v>0</v>
      </c>
      <c r="AL16" s="103">
        <f t="shared" si="12"/>
        <v>0</v>
      </c>
      <c r="AM16" s="104"/>
      <c r="AN16" s="105">
        <f t="shared" si="13"/>
        <v>0</v>
      </c>
    </row>
    <row r="17" spans="1:40" x14ac:dyDescent="0.2">
      <c r="A17" s="101" t="str">
        <f>Kinder!T17</f>
        <v>&gt;8-9 Std.</v>
      </c>
      <c r="B17" s="102">
        <f>COUNTIF(Berechnung!M:M,Kinder!$U17)</f>
        <v>0</v>
      </c>
      <c r="C17" s="197"/>
      <c r="D17" s="9">
        <f>COUNTIF('Berechnung Kommune'!M:M,Kinder!$U17)</f>
        <v>0</v>
      </c>
      <c r="E17" s="102">
        <f>COUNTIF(Berechnung!N:N,Kinder!$U17)</f>
        <v>0</v>
      </c>
      <c r="F17" s="197"/>
      <c r="G17" s="9">
        <f>COUNTIF('Berechnung Kommune'!N:N,Kinder!$U17)</f>
        <v>0</v>
      </c>
      <c r="H17" s="102">
        <f>COUNTIF(Berechnung!O:O,Kinder!$U17)</f>
        <v>0</v>
      </c>
      <c r="I17" s="197"/>
      <c r="J17" s="9">
        <f>COUNTIF('Berechnung Kommune'!O:O,Kinder!$U17)</f>
        <v>0</v>
      </c>
      <c r="K17" s="102">
        <f>COUNTIF(Berechnung!P:P,Kinder!$U17)</f>
        <v>0</v>
      </c>
      <c r="L17" s="197"/>
      <c r="M17" s="9">
        <f>COUNTIF('Berechnung Kommune'!P:P,Kinder!$U17)</f>
        <v>0</v>
      </c>
      <c r="N17" s="102">
        <f>COUNTIF(Berechnung!Q:Q,Kinder!$U17)</f>
        <v>0</v>
      </c>
      <c r="O17" s="197"/>
      <c r="P17" s="9">
        <f>COUNTIF('Berechnung Kommune'!Q:Q,Kinder!$U17)</f>
        <v>0</v>
      </c>
      <c r="Q17" s="102">
        <f>COUNTIF(Berechnung!R:R,Kinder!$U17)</f>
        <v>0</v>
      </c>
      <c r="R17" s="197"/>
      <c r="S17" s="9">
        <f>COUNTIF('Berechnung Kommune'!R:R,Kinder!$U17)</f>
        <v>0</v>
      </c>
      <c r="T17" s="102">
        <f>COUNTIF(Berechnung!S:S,Kinder!$U17)</f>
        <v>0</v>
      </c>
      <c r="U17" s="197"/>
      <c r="V17" s="9">
        <f>COUNTIF('Berechnung Kommune'!S:S,Kinder!$U17)</f>
        <v>0</v>
      </c>
      <c r="W17" s="102">
        <f>COUNTIF(Berechnung!T:T,Kinder!$U17)</f>
        <v>0</v>
      </c>
      <c r="X17" s="197"/>
      <c r="Y17" s="9">
        <f>COUNTIF('Berechnung Kommune'!T:T,Kinder!$U17)</f>
        <v>0</v>
      </c>
      <c r="Z17" s="102">
        <f>COUNTIF(Berechnung!U:U,Kinder!$U17)</f>
        <v>0</v>
      </c>
      <c r="AA17" s="197"/>
      <c r="AB17" s="9">
        <f>COUNTIF('Berechnung Kommune'!U:U,Kinder!$U17)</f>
        <v>0</v>
      </c>
      <c r="AC17" s="102">
        <f>COUNTIF(Berechnung!V:V,Kinder!$U17)</f>
        <v>0</v>
      </c>
      <c r="AD17" s="197"/>
      <c r="AE17" s="9">
        <f>COUNTIF('Berechnung Kommune'!V:V,Kinder!$U17)</f>
        <v>0</v>
      </c>
      <c r="AF17" s="102">
        <f>COUNTIF(Berechnung!W:W,Kinder!$U17)</f>
        <v>0</v>
      </c>
      <c r="AG17" s="197"/>
      <c r="AH17" s="9">
        <f>COUNTIF('Berechnung Kommune'!W:W,Kinder!$U17)</f>
        <v>0</v>
      </c>
      <c r="AI17" s="102">
        <f>COUNTIF(Berechnung!X:X,Kinder!$U17)</f>
        <v>0</v>
      </c>
      <c r="AJ17" s="197"/>
      <c r="AK17" s="9">
        <f>COUNTIF('Berechnung Kommune'!X:X,Kinder!$U17)</f>
        <v>0</v>
      </c>
      <c r="AL17" s="103">
        <f t="shared" si="12"/>
        <v>0</v>
      </c>
      <c r="AM17" s="104"/>
      <c r="AN17" s="105">
        <f t="shared" si="13"/>
        <v>0</v>
      </c>
    </row>
    <row r="18" spans="1:40" x14ac:dyDescent="0.2">
      <c r="A18" s="106" t="str">
        <f>Kinder!T18</f>
        <v>&gt;9 Std.</v>
      </c>
      <c r="B18" s="107">
        <f>COUNTIF(Berechnung!M:M,Kinder!$U18)</f>
        <v>0</v>
      </c>
      <c r="C18" s="197"/>
      <c r="D18" s="9">
        <f>COUNTIF('Berechnung Kommune'!M:M,Kinder!$U18)</f>
        <v>0</v>
      </c>
      <c r="E18" s="107">
        <f>COUNTIF(Berechnung!N:N,Kinder!$U18)</f>
        <v>0</v>
      </c>
      <c r="F18" s="197"/>
      <c r="G18" s="9">
        <f>COUNTIF('Berechnung Kommune'!N:N,Kinder!$U18)</f>
        <v>0</v>
      </c>
      <c r="H18" s="107">
        <f>COUNTIF(Berechnung!O:O,Kinder!$U18)</f>
        <v>0</v>
      </c>
      <c r="I18" s="197"/>
      <c r="J18" s="9">
        <f>COUNTIF('Berechnung Kommune'!O:O,Kinder!$U18)</f>
        <v>0</v>
      </c>
      <c r="K18" s="107">
        <f>COUNTIF(Berechnung!P:P,Kinder!$U18)</f>
        <v>0</v>
      </c>
      <c r="L18" s="197"/>
      <c r="M18" s="9">
        <f>COUNTIF('Berechnung Kommune'!P:P,Kinder!$U18)</f>
        <v>0</v>
      </c>
      <c r="N18" s="107">
        <f>COUNTIF(Berechnung!Q:Q,Kinder!$U18)</f>
        <v>0</v>
      </c>
      <c r="O18" s="197"/>
      <c r="P18" s="9">
        <f>COUNTIF('Berechnung Kommune'!Q:Q,Kinder!$U18)</f>
        <v>0</v>
      </c>
      <c r="Q18" s="107">
        <f>COUNTIF(Berechnung!R:R,Kinder!$U18)</f>
        <v>0</v>
      </c>
      <c r="R18" s="197"/>
      <c r="S18" s="9">
        <f>COUNTIF('Berechnung Kommune'!R:R,Kinder!$U18)</f>
        <v>0</v>
      </c>
      <c r="T18" s="107">
        <f>COUNTIF(Berechnung!S:S,Kinder!$U18)</f>
        <v>0</v>
      </c>
      <c r="U18" s="197"/>
      <c r="V18" s="9">
        <f>COUNTIF('Berechnung Kommune'!S:S,Kinder!$U18)</f>
        <v>0</v>
      </c>
      <c r="W18" s="107">
        <f>COUNTIF(Berechnung!T:T,Kinder!$U18)</f>
        <v>0</v>
      </c>
      <c r="X18" s="197"/>
      <c r="Y18" s="9">
        <f>COUNTIF('Berechnung Kommune'!T:T,Kinder!$U18)</f>
        <v>0</v>
      </c>
      <c r="Z18" s="107">
        <f>COUNTIF(Berechnung!U:U,Kinder!$U18)</f>
        <v>0</v>
      </c>
      <c r="AA18" s="197"/>
      <c r="AB18" s="9">
        <f>COUNTIF('Berechnung Kommune'!U:U,Kinder!$U18)</f>
        <v>0</v>
      </c>
      <c r="AC18" s="107">
        <f>COUNTIF(Berechnung!V:V,Kinder!$U18)</f>
        <v>0</v>
      </c>
      <c r="AD18" s="197"/>
      <c r="AE18" s="9">
        <f>COUNTIF('Berechnung Kommune'!V:V,Kinder!$U18)</f>
        <v>0</v>
      </c>
      <c r="AF18" s="107">
        <f>COUNTIF(Berechnung!W:W,Kinder!$U18)</f>
        <v>0</v>
      </c>
      <c r="AG18" s="197"/>
      <c r="AH18" s="9">
        <f>COUNTIF('Berechnung Kommune'!W:W,Kinder!$U18)</f>
        <v>0</v>
      </c>
      <c r="AI18" s="107">
        <f>COUNTIF(Berechnung!X:X,Kinder!$U18)</f>
        <v>0</v>
      </c>
      <c r="AJ18" s="197"/>
      <c r="AK18" s="9">
        <f>COUNTIF('Berechnung Kommune'!X:X,Kinder!$U18)</f>
        <v>0</v>
      </c>
      <c r="AL18" s="113">
        <f t="shared" si="12"/>
        <v>0</v>
      </c>
      <c r="AM18" s="114"/>
      <c r="AN18" s="115">
        <f t="shared" si="13"/>
        <v>0</v>
      </c>
    </row>
    <row r="19" spans="1:40" x14ac:dyDescent="0.2">
      <c r="A19" s="111" t="s">
        <v>117</v>
      </c>
      <c r="B19" s="112">
        <f t="shared" ref="B19:AK19" si="14">SUM(B10:B18)</f>
        <v>0</v>
      </c>
      <c r="C19" s="199"/>
      <c r="D19" s="43">
        <f t="shared" si="14"/>
        <v>0</v>
      </c>
      <c r="E19" s="112">
        <f t="shared" si="14"/>
        <v>0</v>
      </c>
      <c r="F19" s="199"/>
      <c r="G19" s="43">
        <f t="shared" si="14"/>
        <v>0</v>
      </c>
      <c r="H19" s="112">
        <f t="shared" si="14"/>
        <v>0</v>
      </c>
      <c r="I19" s="199"/>
      <c r="J19" s="43">
        <f t="shared" si="14"/>
        <v>0</v>
      </c>
      <c r="K19" s="112">
        <f t="shared" si="14"/>
        <v>0</v>
      </c>
      <c r="L19" s="199"/>
      <c r="M19" s="43">
        <f t="shared" si="14"/>
        <v>0</v>
      </c>
      <c r="N19" s="112">
        <f t="shared" si="14"/>
        <v>0</v>
      </c>
      <c r="O19" s="199"/>
      <c r="P19" s="43">
        <f t="shared" si="14"/>
        <v>0</v>
      </c>
      <c r="Q19" s="112">
        <f t="shared" si="14"/>
        <v>0</v>
      </c>
      <c r="R19" s="199"/>
      <c r="S19" s="43">
        <f t="shared" si="14"/>
        <v>0</v>
      </c>
      <c r="T19" s="112">
        <f t="shared" si="14"/>
        <v>0</v>
      </c>
      <c r="U19" s="199"/>
      <c r="V19" s="43">
        <f t="shared" si="14"/>
        <v>0</v>
      </c>
      <c r="W19" s="112">
        <f t="shared" si="14"/>
        <v>0</v>
      </c>
      <c r="X19" s="199"/>
      <c r="Y19" s="43">
        <f t="shared" si="14"/>
        <v>0</v>
      </c>
      <c r="Z19" s="112">
        <f t="shared" si="14"/>
        <v>0</v>
      </c>
      <c r="AA19" s="199"/>
      <c r="AB19" s="43">
        <f t="shared" si="14"/>
        <v>0</v>
      </c>
      <c r="AC19" s="112">
        <f t="shared" si="14"/>
        <v>0</v>
      </c>
      <c r="AD19" s="199"/>
      <c r="AE19" s="43">
        <f t="shared" si="14"/>
        <v>0</v>
      </c>
      <c r="AF19" s="112">
        <f t="shared" si="14"/>
        <v>0</v>
      </c>
      <c r="AG19" s="199"/>
      <c r="AH19" s="43">
        <f t="shared" si="14"/>
        <v>0</v>
      </c>
      <c r="AI19" s="112">
        <f t="shared" si="14"/>
        <v>0</v>
      </c>
      <c r="AJ19" s="199"/>
      <c r="AK19" s="43">
        <f t="shared" si="14"/>
        <v>0</v>
      </c>
      <c r="AL19" s="119">
        <f t="shared" si="12"/>
        <v>0</v>
      </c>
      <c r="AM19" s="120"/>
      <c r="AN19" s="121">
        <f t="shared" si="13"/>
        <v>0</v>
      </c>
    </row>
    <row r="20" spans="1:40" x14ac:dyDescent="0.2">
      <c r="A20" s="122" t="s">
        <v>143</v>
      </c>
      <c r="B20" s="463" t="str">
        <f>IF(B19&gt;0,SUM(B12:B18)/B19,"")</f>
        <v/>
      </c>
      <c r="C20" s="464"/>
      <c r="D20" s="465"/>
      <c r="E20" s="463" t="str">
        <f>IF(E19&gt;0,SUM(E12:E18)/E19,"")</f>
        <v/>
      </c>
      <c r="F20" s="464"/>
      <c r="G20" s="465"/>
      <c r="H20" s="463" t="str">
        <f>IF(H19&gt;0,SUM(H12:H18)/H19,"")</f>
        <v/>
      </c>
      <c r="I20" s="464"/>
      <c r="J20" s="465"/>
      <c r="K20" s="463" t="str">
        <f>IF(K19&gt;0,SUM(K12:K18)/K19,"")</f>
        <v/>
      </c>
      <c r="L20" s="464"/>
      <c r="M20" s="465"/>
      <c r="N20" s="463" t="str">
        <f>IF(N19&gt;0,SUM(N12:N18)/N19,"")</f>
        <v/>
      </c>
      <c r="O20" s="464"/>
      <c r="P20" s="465"/>
      <c r="Q20" s="463" t="str">
        <f>IF(Q19&gt;0,SUM(Q12:Q18)/Q19,"")</f>
        <v/>
      </c>
      <c r="R20" s="464"/>
      <c r="S20" s="465"/>
      <c r="T20" s="463" t="str">
        <f>IF(T19&gt;0,SUM(T12:T18)/T19,"")</f>
        <v/>
      </c>
      <c r="U20" s="464"/>
      <c r="V20" s="465"/>
      <c r="W20" s="463" t="str">
        <f>IF(W19&gt;0,SUM(W12:W18)/W19,"")</f>
        <v/>
      </c>
      <c r="X20" s="464"/>
      <c r="Y20" s="465"/>
      <c r="Z20" s="463" t="str">
        <f>IF(Z19&gt;0,SUM(Z12:Z18)/Z19,"")</f>
        <v/>
      </c>
      <c r="AA20" s="464"/>
      <c r="AB20" s="465"/>
      <c r="AC20" s="463" t="str">
        <f>IF(AC19&gt;0,SUM(AC12:AC18)/AC19,"")</f>
        <v/>
      </c>
      <c r="AD20" s="464"/>
      <c r="AE20" s="465"/>
      <c r="AF20" s="463" t="str">
        <f>IF(AF19&gt;0,SUM(AF12:AF18)/AF19,"")</f>
        <v/>
      </c>
      <c r="AG20" s="464"/>
      <c r="AH20" s="465"/>
      <c r="AI20" s="463" t="str">
        <f>IF(AI19&gt;0,SUM(AI12:AI18)/AI19,"")</f>
        <v/>
      </c>
      <c r="AJ20" s="464"/>
      <c r="AK20" s="465"/>
      <c r="AL20" s="479" t="str">
        <f>IF(SUM(AL19:AN19)&gt;0,IF((IF(SUM(Z12:Z18)/Z19&lt;=0.5,1,0))+IF(AC19&gt;0,IF(SUM(AC12:AC18)/AC19&lt;=0.5,1,0))+IF(AF19&gt;0,IF(SUM(AF12:AF18)/AF19&lt;=0.5,1,0))+IF(AI19&gt;0,IF(SUM(AI12:AI18)/AI19&lt;=0.5,1,0))=0,"ok","nicht ok"),"")</f>
        <v/>
      </c>
      <c r="AM20" s="480"/>
      <c r="AN20" s="480"/>
    </row>
    <row r="21" spans="1:40" ht="9.75" customHeight="1" x14ac:dyDescent="0.2">
      <c r="A21" s="106"/>
      <c r="B21" s="492"/>
      <c r="C21" s="492"/>
      <c r="D21" s="492"/>
      <c r="E21" s="492"/>
      <c r="F21" s="492"/>
      <c r="G21" s="492"/>
      <c r="H21" s="492"/>
      <c r="I21" s="492"/>
      <c r="J21" s="492"/>
      <c r="K21" s="492"/>
      <c r="L21" s="492"/>
      <c r="M21" s="492"/>
      <c r="N21" s="492"/>
      <c r="O21" s="492"/>
      <c r="P21" s="492"/>
      <c r="Q21" s="492"/>
      <c r="R21" s="492"/>
      <c r="S21" s="492"/>
      <c r="T21" s="492"/>
      <c r="U21" s="492"/>
      <c r="V21" s="492"/>
      <c r="W21" s="492"/>
      <c r="X21" s="492"/>
      <c r="Y21" s="492"/>
      <c r="Z21" s="123"/>
      <c r="AA21" s="123"/>
      <c r="AB21" s="123"/>
      <c r="AC21" s="123"/>
      <c r="AD21" s="123"/>
      <c r="AE21" s="123"/>
      <c r="AF21" s="123"/>
      <c r="AG21" s="123"/>
      <c r="AH21" s="123"/>
      <c r="AI21" s="123"/>
      <c r="AJ21" s="123"/>
      <c r="AK21" s="123"/>
      <c r="AL21" s="481" t="s">
        <v>144</v>
      </c>
      <c r="AM21" s="482"/>
      <c r="AN21" s="483" t="s">
        <v>145</v>
      </c>
    </row>
    <row r="22" spans="1:40" ht="9.75" customHeight="1" x14ac:dyDescent="0.2">
      <c r="A22" s="106"/>
      <c r="AL22" s="481"/>
      <c r="AM22" s="482"/>
      <c r="AN22" s="483"/>
    </row>
    <row r="23" spans="1:40" ht="9.75" customHeight="1" x14ac:dyDescent="0.2">
      <c r="A23" s="118" t="s">
        <v>146</v>
      </c>
      <c r="AL23" s="481"/>
      <c r="AM23" s="482"/>
      <c r="AN23" s="483"/>
    </row>
    <row r="24" spans="1:40" x14ac:dyDescent="0.2">
      <c r="A24" s="125" t="s">
        <v>147</v>
      </c>
      <c r="B24" s="475">
        <f>B10*2+B11*3+B12*4+B13*5+B14*6+B15*7+B16*8+B17*9+B18*10</f>
        <v>0</v>
      </c>
      <c r="C24" s="437"/>
      <c r="D24" s="476"/>
      <c r="E24" s="475">
        <f t="shared" ref="E24" si="15">E10*2+E11*3+E12*4+E13*5+E14*6+E15*7+E16*8+E17*9+E18*10</f>
        <v>0</v>
      </c>
      <c r="F24" s="437"/>
      <c r="G24" s="476"/>
      <c r="H24" s="475">
        <f t="shared" ref="H24" si="16">H10*2+H11*3+H12*4+H13*5+H14*6+H15*7+H16*8+H17*9+H18*10</f>
        <v>0</v>
      </c>
      <c r="I24" s="437"/>
      <c r="J24" s="476"/>
      <c r="K24" s="475">
        <f t="shared" ref="K24" si="17">K10*2+K11*3+K12*4+K13*5+K14*6+K15*7+K16*8+K17*9+K18*10</f>
        <v>0</v>
      </c>
      <c r="L24" s="437"/>
      <c r="M24" s="476"/>
      <c r="N24" s="475">
        <f t="shared" ref="N24" si="18">N10*2+N11*3+N12*4+N13*5+N14*6+N15*7+N16*8+N17*9+N18*10</f>
        <v>0</v>
      </c>
      <c r="O24" s="437"/>
      <c r="P24" s="476"/>
      <c r="Q24" s="475">
        <f t="shared" ref="Q24" si="19">Q10*2+Q11*3+Q12*4+Q13*5+Q14*6+Q15*7+Q16*8+Q17*9+Q18*10</f>
        <v>0</v>
      </c>
      <c r="R24" s="437"/>
      <c r="S24" s="476"/>
      <c r="T24" s="475">
        <f t="shared" ref="T24" si="20">T10*2+T11*3+T12*4+T13*5+T14*6+T15*7+T16*8+T17*9+T18*10</f>
        <v>0</v>
      </c>
      <c r="U24" s="437"/>
      <c r="V24" s="476"/>
      <c r="W24" s="475">
        <f t="shared" ref="W24" si="21">W10*2+W11*3+W12*4+W13*5+W14*6+W15*7+W16*8+W17*9+W18*10</f>
        <v>0</v>
      </c>
      <c r="X24" s="437"/>
      <c r="Y24" s="476"/>
      <c r="Z24" s="475">
        <f t="shared" ref="Z24" si="22">Z10*2+Z11*3+Z12*4+Z13*5+Z14*6+Z15*7+Z16*8+Z17*9+Z18*10</f>
        <v>0</v>
      </c>
      <c r="AA24" s="437"/>
      <c r="AB24" s="476"/>
      <c r="AC24" s="475">
        <f t="shared" ref="AC24" si="23">AC10*2+AC11*3+AC12*4+AC13*5+AC14*6+AC15*7+AC16*8+AC17*9+AC18*10</f>
        <v>0</v>
      </c>
      <c r="AD24" s="437"/>
      <c r="AE24" s="476"/>
      <c r="AF24" s="475">
        <f t="shared" ref="AF24" si="24">AF10*2+AF11*3+AF12*4+AF13*5+AF14*6+AF15*7+AF16*8+AF17*9+AF18*10</f>
        <v>0</v>
      </c>
      <c r="AG24" s="437"/>
      <c r="AH24" s="476"/>
      <c r="AI24" s="475">
        <f t="shared" ref="AI24" si="25">AI10*2+AI11*3+AI12*4+AI13*5+AI14*6+AI15*7+AI16*8+AI17*9+AI18*10</f>
        <v>0</v>
      </c>
      <c r="AJ24" s="437"/>
      <c r="AK24" s="476"/>
      <c r="AL24" s="477">
        <f>AVERAGE(B24:AK24)</f>
        <v>0</v>
      </c>
      <c r="AM24" s="478"/>
      <c r="AN24" s="483"/>
    </row>
    <row r="25" spans="1:40" x14ac:dyDescent="0.2">
      <c r="A25" s="125" t="s">
        <v>148</v>
      </c>
      <c r="B25" s="467">
        <f>IF(B19&gt;0,B24/B19,0)</f>
        <v>0</v>
      </c>
      <c r="C25" s="468"/>
      <c r="D25" s="469"/>
      <c r="E25" s="467">
        <f t="shared" ref="E25" si="26">IF(E19&gt;0,E24/E19,0)</f>
        <v>0</v>
      </c>
      <c r="F25" s="468"/>
      <c r="G25" s="469"/>
      <c r="H25" s="467">
        <f t="shared" ref="H25" si="27">IF(H19&gt;0,H24/H19,0)</f>
        <v>0</v>
      </c>
      <c r="I25" s="468"/>
      <c r="J25" s="469"/>
      <c r="K25" s="467">
        <f t="shared" ref="K25" si="28">IF(K19&gt;0,K24/K19,0)</f>
        <v>0</v>
      </c>
      <c r="L25" s="468"/>
      <c r="M25" s="469"/>
      <c r="N25" s="467">
        <f t="shared" ref="N25" si="29">IF(N19&gt;0,N24/N19,0)</f>
        <v>0</v>
      </c>
      <c r="O25" s="468"/>
      <c r="P25" s="469"/>
      <c r="Q25" s="467">
        <f t="shared" ref="Q25" si="30">IF(Q19&gt;0,Q24/Q19,0)</f>
        <v>0</v>
      </c>
      <c r="R25" s="468"/>
      <c r="S25" s="469"/>
      <c r="T25" s="467">
        <f t="shared" ref="T25" si="31">IF(T19&gt;0,T24/T19,0)</f>
        <v>0</v>
      </c>
      <c r="U25" s="468"/>
      <c r="V25" s="469"/>
      <c r="W25" s="467">
        <f t="shared" ref="W25" si="32">IF(W19&gt;0,W24/W19,0)</f>
        <v>0</v>
      </c>
      <c r="X25" s="468"/>
      <c r="Y25" s="469"/>
      <c r="Z25" s="467">
        <f t="shared" ref="Z25" si="33">IF(Z19&gt;0,Z24/Z19,0)</f>
        <v>0</v>
      </c>
      <c r="AA25" s="468"/>
      <c r="AB25" s="469"/>
      <c r="AC25" s="467">
        <f t="shared" ref="AC25" si="34">IF(AC19&gt;0,AC24/AC19,0)</f>
        <v>0</v>
      </c>
      <c r="AD25" s="468"/>
      <c r="AE25" s="469"/>
      <c r="AF25" s="467">
        <f t="shared" ref="AF25" si="35">IF(AF19&gt;0,AF24/AF19,0)</f>
        <v>0</v>
      </c>
      <c r="AG25" s="468"/>
      <c r="AH25" s="469"/>
      <c r="AI25" s="467">
        <f t="shared" ref="AI25" si="36">IF(AI19&gt;0,AI24/AI19,0)</f>
        <v>0</v>
      </c>
      <c r="AJ25" s="468"/>
      <c r="AK25" s="469"/>
      <c r="AL25" s="485">
        <f>IF(AL19&gt;0,AVERAGE(B25:AK25),0)</f>
        <v>0</v>
      </c>
      <c r="AM25" s="486"/>
      <c r="AN25" s="483"/>
    </row>
    <row r="26" spans="1:40" x14ac:dyDescent="0.2">
      <c r="A26" s="125" t="s">
        <v>149</v>
      </c>
      <c r="B26" s="470">
        <f>B10*2+B11*3+B12*4+B13*5+B14*6+B15*7+B16*8+B17*9+B18*10</f>
        <v>0</v>
      </c>
      <c r="C26" s="379"/>
      <c r="D26" s="471"/>
      <c r="E26" s="470">
        <f>E10*2+E11*3+E12*4+E13*5+E14*6+E15*7+E16*8+E17*9+E18*10</f>
        <v>0</v>
      </c>
      <c r="F26" s="379"/>
      <c r="G26" s="471"/>
      <c r="H26" s="470">
        <f>H10*2+H11*3+H12*4+H13*5+H14*6+H15*7+H16*8+H17*9+H18*10</f>
        <v>0</v>
      </c>
      <c r="I26" s="379"/>
      <c r="J26" s="471"/>
      <c r="K26" s="470">
        <f>K10*2+K11*3+K12*4+K13*5+K14*6+K15*7+K16*8+K17*9+K18*10</f>
        <v>0</v>
      </c>
      <c r="L26" s="379"/>
      <c r="M26" s="471"/>
      <c r="N26" s="470">
        <f>N10*2+N11*3+N12*4+N13*5+N14*6+N15*7+N16*8+N17*9+N18*10</f>
        <v>0</v>
      </c>
      <c r="O26" s="379"/>
      <c r="P26" s="471"/>
      <c r="Q26" s="470">
        <f>Q10*2+Q11*3+Q12*4+Q13*5+Q14*6+Q15*7+Q16*8+Q17*9+Q18*10</f>
        <v>0</v>
      </c>
      <c r="R26" s="379"/>
      <c r="S26" s="471"/>
      <c r="T26" s="470">
        <f>T10*2+T11*3+T12*4+T13*5+T14*6+T15*7+T16*8+T17*9+T18*10</f>
        <v>0</v>
      </c>
      <c r="U26" s="379"/>
      <c r="V26" s="471"/>
      <c r="W26" s="470">
        <f>W10*2+W11*3+W12*4+W13*5+W14*6+W15*7+W16*8+W17*9+W18*10</f>
        <v>0</v>
      </c>
      <c r="X26" s="379"/>
      <c r="Y26" s="471"/>
      <c r="Z26" s="470">
        <f>Z10*2+Z11*3+Z12*4+Z13*5+Z14*6+Z15*7+Z16*8+Z17*9+Z18*10</f>
        <v>0</v>
      </c>
      <c r="AA26" s="379"/>
      <c r="AB26" s="471"/>
      <c r="AC26" s="470">
        <f>AC10*2+AC11*3+AC12*4+AC13*5+AC14*6+AC15*7+AC16*8+AC17*9+AC18*10</f>
        <v>0</v>
      </c>
      <c r="AD26" s="379"/>
      <c r="AE26" s="471"/>
      <c r="AF26" s="470">
        <f>AF10*2+AF11*3+AF12*4+AF13*5+AF14*6+AF15*7+AF16*8+AF17*9+AF18*10</f>
        <v>0</v>
      </c>
      <c r="AG26" s="379"/>
      <c r="AH26" s="471"/>
      <c r="AI26" s="470">
        <f>AI10*2+AI11*3+AI12*4+AI13*5+AI14*6+AI15*7+AI16*8+AI17*9+AI18*10</f>
        <v>0</v>
      </c>
      <c r="AJ26" s="379"/>
      <c r="AK26" s="471"/>
      <c r="AL26" s="485">
        <f>AVERAGE(B26:AK26)</f>
        <v>0</v>
      </c>
      <c r="AM26" s="486"/>
      <c r="AN26" s="483"/>
    </row>
    <row r="27" spans="1:40" x14ac:dyDescent="0.2">
      <c r="A27" s="125" t="s">
        <v>150</v>
      </c>
      <c r="B27" s="467">
        <f>IF(Allgemeines!$F$17&gt;0,B26/Allgemeines!$F$17,IF(B19&gt;0,B26/B19,0))</f>
        <v>0</v>
      </c>
      <c r="C27" s="468"/>
      <c r="D27" s="469"/>
      <c r="E27" s="467">
        <f>IF(Allgemeines!$F$17&gt;0,E26/Allgemeines!$F$17,IF(E19&gt;0,E26/E19,0))</f>
        <v>0</v>
      </c>
      <c r="F27" s="468"/>
      <c r="G27" s="469"/>
      <c r="H27" s="467">
        <f>IF(Allgemeines!$F$17&gt;0,H26/Allgemeines!$F$17,IF(H19&gt;0,H26/H19,0))</f>
        <v>0</v>
      </c>
      <c r="I27" s="468"/>
      <c r="J27" s="469"/>
      <c r="K27" s="467">
        <f>IF(Allgemeines!$F$17&gt;0,K26/Allgemeines!$F$17,IF(K19&gt;0,K26/K19,0))</f>
        <v>0</v>
      </c>
      <c r="L27" s="468"/>
      <c r="M27" s="469"/>
      <c r="N27" s="467">
        <f>IF(Allgemeines!$F$17&gt;0,N26/Allgemeines!$F$17,IF(N19&gt;0,N26/N19,0))</f>
        <v>0</v>
      </c>
      <c r="O27" s="468"/>
      <c r="P27" s="469"/>
      <c r="Q27" s="467">
        <f>IF(Allgemeines!$F$17&gt;0,Q26/Allgemeines!$F$17,IF(Q19&gt;0,Q26/Q19,0))</f>
        <v>0</v>
      </c>
      <c r="R27" s="468"/>
      <c r="S27" s="469"/>
      <c r="T27" s="467">
        <f>IF(Allgemeines!$F$17&gt;0,T26/Allgemeines!$F$17,IF(T19&gt;0,T26/T19,0))</f>
        <v>0</v>
      </c>
      <c r="U27" s="468"/>
      <c r="V27" s="469"/>
      <c r="W27" s="467">
        <f>IF(Allgemeines!$F$17&gt;0,W26/Allgemeines!$F$17,IF(W19&gt;0,W26/W19,0))</f>
        <v>0</v>
      </c>
      <c r="X27" s="468"/>
      <c r="Y27" s="469"/>
      <c r="Z27" s="467">
        <f>IF(Allgemeines!$F$17&gt;0,Z26/Allgemeines!$F$17,IF(Z19&gt;0,Z26/Z19,0))</f>
        <v>0</v>
      </c>
      <c r="AA27" s="468"/>
      <c r="AB27" s="469"/>
      <c r="AC27" s="467">
        <f>IF(Allgemeines!$F$17&gt;0,AC26/Allgemeines!$F$17,IF(AC19&gt;0,AC26/AC19,0))</f>
        <v>0</v>
      </c>
      <c r="AD27" s="468"/>
      <c r="AE27" s="469"/>
      <c r="AF27" s="467">
        <f>IF(Allgemeines!$F$17&gt;0,AF26/Allgemeines!$F$17,IF(AF19&gt;0,AF26/AF19,0))</f>
        <v>0</v>
      </c>
      <c r="AG27" s="468"/>
      <c r="AH27" s="469"/>
      <c r="AI27" s="467">
        <f>IF(Allgemeines!$F$17&gt;0,AI26/Allgemeines!$F$17,IF(AI19&gt;0,AI26/AI19,0))</f>
        <v>0</v>
      </c>
      <c r="AJ27" s="468"/>
      <c r="AK27" s="469"/>
      <c r="AL27" s="485">
        <f>IF(Allgemeines!$F$17&gt;0,AVERAGE(B27:AK27),IF(AL19&gt;0,AVERAGE(B27:AK27),0))</f>
        <v>0</v>
      </c>
      <c r="AM27" s="486"/>
      <c r="AN27" s="484"/>
    </row>
    <row r="28" spans="1:40" x14ac:dyDescent="0.2">
      <c r="A28" s="34" t="s">
        <v>151</v>
      </c>
      <c r="B28" s="490">
        <f>SUM(Berechnung!Y:Y)*4</f>
        <v>0</v>
      </c>
      <c r="C28" s="373"/>
      <c r="D28" s="491"/>
      <c r="E28" s="490">
        <f>SUM(Berechnung!Z:Z)*4</f>
        <v>0</v>
      </c>
      <c r="F28" s="373"/>
      <c r="G28" s="491"/>
      <c r="H28" s="490">
        <f>SUM(Berechnung!AA:AA)*4</f>
        <v>0</v>
      </c>
      <c r="I28" s="373"/>
      <c r="J28" s="491"/>
      <c r="K28" s="490">
        <f>SUM(Berechnung!AB:AB)*4</f>
        <v>0</v>
      </c>
      <c r="L28" s="373"/>
      <c r="M28" s="491"/>
      <c r="N28" s="490">
        <f>SUM(Berechnung!AC:AC)*4</f>
        <v>0</v>
      </c>
      <c r="O28" s="373"/>
      <c r="P28" s="491"/>
      <c r="Q28" s="490">
        <f>SUM(Berechnung!AD:AD)*4</f>
        <v>0</v>
      </c>
      <c r="R28" s="373"/>
      <c r="S28" s="491"/>
      <c r="T28" s="490">
        <f>SUM(Berechnung!AE:AE)*4</f>
        <v>0</v>
      </c>
      <c r="U28" s="373"/>
      <c r="V28" s="491"/>
      <c r="W28" s="490">
        <f>SUM(Berechnung!AF:AF)*4</f>
        <v>0</v>
      </c>
      <c r="X28" s="373"/>
      <c r="Y28" s="491"/>
      <c r="Z28" s="490">
        <f>SUM(Berechnung!AG:AG)*4</f>
        <v>0</v>
      </c>
      <c r="AA28" s="373"/>
      <c r="AB28" s="491"/>
      <c r="AC28" s="490">
        <f>SUM(Berechnung!AH:AH)*4</f>
        <v>0</v>
      </c>
      <c r="AD28" s="373"/>
      <c r="AE28" s="491"/>
      <c r="AF28" s="490">
        <f>SUM(Berechnung!AI:AI)*4</f>
        <v>0</v>
      </c>
      <c r="AG28" s="373"/>
      <c r="AH28" s="491"/>
      <c r="AI28" s="490">
        <f>SUM(Berechnung!AJ:AJ)*4</f>
        <v>0</v>
      </c>
      <c r="AJ28" s="373"/>
      <c r="AK28" s="491"/>
      <c r="AL28" s="493">
        <f>AVERAGE(B28:AK28)</f>
        <v>0</v>
      </c>
      <c r="AM28" s="494"/>
      <c r="AN28" s="34">
        <f>SUM(Berechnung!CI:CI)*4/12</f>
        <v>0</v>
      </c>
    </row>
    <row r="29" spans="1:40" ht="8.1" customHeight="1" x14ac:dyDescent="0.2">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127"/>
      <c r="AN29" s="34"/>
    </row>
    <row r="30" spans="1:40" x14ac:dyDescent="0.2">
      <c r="A30" s="7" t="s">
        <v>152</v>
      </c>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127"/>
      <c r="AN30" s="34"/>
    </row>
    <row r="31" spans="1:40" x14ac:dyDescent="0.2">
      <c r="A31" s="9" t="s">
        <v>153</v>
      </c>
      <c r="B31" s="487">
        <f>((5*(SUM(Berechnung!AK:AK)*4))/11/2)</f>
        <v>0</v>
      </c>
      <c r="C31" s="488"/>
      <c r="D31" s="489"/>
      <c r="E31" s="487">
        <f>((5*(SUM(Berechnung!AL:AL)*4))/11/2)</f>
        <v>0</v>
      </c>
      <c r="F31" s="488"/>
      <c r="G31" s="489"/>
      <c r="H31" s="487">
        <f>((5*(SUM(Berechnung!AM:AM)*4))/11/2)</f>
        <v>0</v>
      </c>
      <c r="I31" s="488"/>
      <c r="J31" s="489"/>
      <c r="K31" s="487">
        <f>((5*(SUM(Berechnung!AN:AN)*4))/11/2)</f>
        <v>0</v>
      </c>
      <c r="L31" s="488"/>
      <c r="M31" s="489"/>
      <c r="N31" s="487">
        <f>((5*(SUM(Berechnung!AO:AO)*4))/11/2)</f>
        <v>0</v>
      </c>
      <c r="O31" s="488"/>
      <c r="P31" s="489"/>
      <c r="Q31" s="487">
        <f>((5*(SUM(Berechnung!AP:AP)*4))/11/2)</f>
        <v>0</v>
      </c>
      <c r="R31" s="488"/>
      <c r="S31" s="489"/>
      <c r="T31" s="487">
        <f>((5*(SUM(Berechnung!AQ:AQ)*4))/11/2)</f>
        <v>0</v>
      </c>
      <c r="U31" s="488"/>
      <c r="V31" s="489"/>
      <c r="W31" s="487">
        <f>((5*(SUM(Berechnung!AR:AR)*4))/11/2)</f>
        <v>0</v>
      </c>
      <c r="X31" s="488"/>
      <c r="Y31" s="489"/>
      <c r="Z31" s="487">
        <f>((5*(SUM(Berechnung!AS:AS)*4))/11/2)</f>
        <v>0</v>
      </c>
      <c r="AA31" s="488"/>
      <c r="AB31" s="489"/>
      <c r="AC31" s="487">
        <f>((5*(SUM(Berechnung!AT:AT)*4))/11/2)</f>
        <v>0</v>
      </c>
      <c r="AD31" s="488"/>
      <c r="AE31" s="489"/>
      <c r="AF31" s="487">
        <f>((5*(SUM(Berechnung!AU:AU)*4))/11/2)</f>
        <v>0</v>
      </c>
      <c r="AG31" s="488"/>
      <c r="AH31" s="489"/>
      <c r="AI31" s="487">
        <f>((5*(SUM(Berechnung!AV:AV)*4))/11/2)</f>
        <v>0</v>
      </c>
      <c r="AJ31" s="488"/>
      <c r="AK31" s="489"/>
      <c r="AL31" s="485">
        <f>AVERAGE(B31:AK31)</f>
        <v>0</v>
      </c>
      <c r="AM31" s="486"/>
      <c r="AN31" s="125">
        <f>(5*(SUM(Berechnung!CJ:CJ)*4))/11/2/12</f>
        <v>0</v>
      </c>
    </row>
    <row r="32" spans="1:40" x14ac:dyDescent="0.2">
      <c r="A32" s="9" t="s">
        <v>154</v>
      </c>
      <c r="B32" s="467">
        <f>SUM(Fachkräfte!A:A)</f>
        <v>0</v>
      </c>
      <c r="C32" s="468"/>
      <c r="D32" s="469"/>
      <c r="E32" s="467">
        <f>SUM(Fachkräfte!B:B)</f>
        <v>0</v>
      </c>
      <c r="F32" s="468"/>
      <c r="G32" s="469"/>
      <c r="H32" s="467">
        <f>SUM(Fachkräfte!C:C)</f>
        <v>0</v>
      </c>
      <c r="I32" s="468"/>
      <c r="J32" s="469"/>
      <c r="K32" s="467">
        <f>SUM(Fachkräfte!D:D)</f>
        <v>0</v>
      </c>
      <c r="L32" s="468"/>
      <c r="M32" s="469"/>
      <c r="N32" s="467">
        <f>SUM(Fachkräfte!E:E)</f>
        <v>0</v>
      </c>
      <c r="O32" s="468"/>
      <c r="P32" s="469"/>
      <c r="Q32" s="467">
        <f>SUM(Fachkräfte!F:F)</f>
        <v>0</v>
      </c>
      <c r="R32" s="468"/>
      <c r="S32" s="469"/>
      <c r="T32" s="467">
        <f>SUM(Fachkräfte!G:G)</f>
        <v>0</v>
      </c>
      <c r="U32" s="468"/>
      <c r="V32" s="469"/>
      <c r="W32" s="467">
        <f>SUM(Fachkräfte!H:H)</f>
        <v>0</v>
      </c>
      <c r="X32" s="468"/>
      <c r="Y32" s="469"/>
      <c r="Z32" s="467">
        <f>SUM(Fachkräfte!I:I)</f>
        <v>0</v>
      </c>
      <c r="AA32" s="468"/>
      <c r="AB32" s="469"/>
      <c r="AC32" s="467">
        <f>SUM(Fachkräfte!J:J)</f>
        <v>0</v>
      </c>
      <c r="AD32" s="468"/>
      <c r="AE32" s="469"/>
      <c r="AF32" s="467">
        <f>SUM(Fachkräfte!K:K)</f>
        <v>0</v>
      </c>
      <c r="AG32" s="468"/>
      <c r="AH32" s="469"/>
      <c r="AI32" s="467">
        <f>SUM(Fachkräfte!L:L)</f>
        <v>0</v>
      </c>
      <c r="AJ32" s="468"/>
      <c r="AK32" s="469"/>
      <c r="AL32" s="485">
        <f>AVERAGE(B32:AK32)</f>
        <v>0</v>
      </c>
      <c r="AM32" s="486"/>
      <c r="AN32" s="125">
        <f>AL32</f>
        <v>0</v>
      </c>
    </row>
    <row r="33" spans="1:40" x14ac:dyDescent="0.2">
      <c r="A33" s="9" t="s">
        <v>155</v>
      </c>
      <c r="B33" s="467">
        <f>SUM(Ergänzungskräfte!A:A)</f>
        <v>0</v>
      </c>
      <c r="C33" s="468"/>
      <c r="D33" s="469"/>
      <c r="E33" s="467">
        <f>SUM(Ergänzungskräfte!B:B)</f>
        <v>0</v>
      </c>
      <c r="F33" s="468"/>
      <c r="G33" s="469"/>
      <c r="H33" s="467">
        <f>SUM(Ergänzungskräfte!C:C)</f>
        <v>0</v>
      </c>
      <c r="I33" s="468"/>
      <c r="J33" s="469"/>
      <c r="K33" s="467">
        <f>SUM(Ergänzungskräfte!D:D)</f>
        <v>0</v>
      </c>
      <c r="L33" s="468"/>
      <c r="M33" s="469"/>
      <c r="N33" s="467">
        <f>SUM(Ergänzungskräfte!E:E)</f>
        <v>0</v>
      </c>
      <c r="O33" s="468"/>
      <c r="P33" s="469"/>
      <c r="Q33" s="467">
        <f>SUM(Ergänzungskräfte!F:F)</f>
        <v>0</v>
      </c>
      <c r="R33" s="468"/>
      <c r="S33" s="469"/>
      <c r="T33" s="467">
        <f>SUM(Ergänzungskräfte!G:G)</f>
        <v>0</v>
      </c>
      <c r="U33" s="468"/>
      <c r="V33" s="469"/>
      <c r="W33" s="467">
        <f>SUM(Ergänzungskräfte!H:H)</f>
        <v>0</v>
      </c>
      <c r="X33" s="468"/>
      <c r="Y33" s="469"/>
      <c r="Z33" s="467">
        <f>SUM(Ergänzungskräfte!I:I)</f>
        <v>0</v>
      </c>
      <c r="AA33" s="468"/>
      <c r="AB33" s="469"/>
      <c r="AC33" s="467">
        <f>SUM(Ergänzungskräfte!J:J)</f>
        <v>0</v>
      </c>
      <c r="AD33" s="468"/>
      <c r="AE33" s="469"/>
      <c r="AF33" s="467">
        <f>SUM(Ergänzungskräfte!K:K)</f>
        <v>0</v>
      </c>
      <c r="AG33" s="468"/>
      <c r="AH33" s="469"/>
      <c r="AI33" s="467">
        <f>SUM(Ergänzungskräfte!L:L)</f>
        <v>0</v>
      </c>
      <c r="AJ33" s="468"/>
      <c r="AK33" s="469"/>
      <c r="AL33" s="485">
        <f>AVERAGE(B33:AK33)</f>
        <v>0</v>
      </c>
      <c r="AM33" s="486"/>
      <c r="AN33" s="125">
        <f>AL33</f>
        <v>0</v>
      </c>
    </row>
    <row r="34" spans="1:40" x14ac:dyDescent="0.2">
      <c r="A34" s="9" t="s">
        <v>156</v>
      </c>
      <c r="B34" s="467">
        <f>B32+B33</f>
        <v>0</v>
      </c>
      <c r="C34" s="468"/>
      <c r="D34" s="469"/>
      <c r="E34" s="467">
        <f>E32+E33</f>
        <v>0</v>
      </c>
      <c r="F34" s="468"/>
      <c r="G34" s="469"/>
      <c r="H34" s="467">
        <f>H32+H33</f>
        <v>0</v>
      </c>
      <c r="I34" s="468"/>
      <c r="J34" s="469"/>
      <c r="K34" s="467">
        <f>K32+K33</f>
        <v>0</v>
      </c>
      <c r="L34" s="468"/>
      <c r="M34" s="469"/>
      <c r="N34" s="467">
        <f>N32+N33</f>
        <v>0</v>
      </c>
      <c r="O34" s="468"/>
      <c r="P34" s="469"/>
      <c r="Q34" s="467">
        <f>Q32+Q33</f>
        <v>0</v>
      </c>
      <c r="R34" s="468"/>
      <c r="S34" s="469"/>
      <c r="T34" s="467">
        <f>T32+T33</f>
        <v>0</v>
      </c>
      <c r="U34" s="468"/>
      <c r="V34" s="469"/>
      <c r="W34" s="467">
        <f>W32+W33</f>
        <v>0</v>
      </c>
      <c r="X34" s="468"/>
      <c r="Y34" s="469"/>
      <c r="Z34" s="467">
        <f>Z32+Z33</f>
        <v>0</v>
      </c>
      <c r="AA34" s="468"/>
      <c r="AB34" s="469"/>
      <c r="AC34" s="467">
        <f>AC32+AC33</f>
        <v>0</v>
      </c>
      <c r="AD34" s="468"/>
      <c r="AE34" s="469"/>
      <c r="AF34" s="467">
        <f>AF32+AF33</f>
        <v>0</v>
      </c>
      <c r="AG34" s="468"/>
      <c r="AH34" s="469"/>
      <c r="AI34" s="467">
        <f>AI32+AI33</f>
        <v>0</v>
      </c>
      <c r="AJ34" s="468"/>
      <c r="AK34" s="469"/>
      <c r="AL34" s="485">
        <f>AVERAGE(B34:AK34)</f>
        <v>0</v>
      </c>
      <c r="AM34" s="486"/>
      <c r="AN34" s="125">
        <f>AL34</f>
        <v>0</v>
      </c>
    </row>
    <row r="35" spans="1:40" x14ac:dyDescent="0.2">
      <c r="A35" t="s">
        <v>157</v>
      </c>
      <c r="B35" s="467">
        <f>IF(B34&gt;0,B28/(B34/5),0)</f>
        <v>0</v>
      </c>
      <c r="C35" s="468"/>
      <c r="D35" s="469"/>
      <c r="E35" s="467">
        <f>IF(E34&gt;0,E28/(E34/5),0)</f>
        <v>0</v>
      </c>
      <c r="F35" s="468"/>
      <c r="G35" s="469"/>
      <c r="H35" s="467">
        <f>IF(H34&gt;0,H28/(H34/5),0)</f>
        <v>0</v>
      </c>
      <c r="I35" s="468"/>
      <c r="J35" s="469"/>
      <c r="K35" s="467">
        <f>IF(K34&gt;0,K28/(K34/5),0)</f>
        <v>0</v>
      </c>
      <c r="L35" s="468"/>
      <c r="M35" s="469"/>
      <c r="N35" s="467">
        <f>IF(N34&gt;0,N28/(N34/5),0)</f>
        <v>0</v>
      </c>
      <c r="O35" s="468"/>
      <c r="P35" s="469"/>
      <c r="Q35" s="467">
        <f>IF(Q34&gt;0,Q28/(Q34/5),0)</f>
        <v>0</v>
      </c>
      <c r="R35" s="468"/>
      <c r="S35" s="469"/>
      <c r="T35" s="467">
        <f>IF(T34&gt;0,T28/(T34/5),0)</f>
        <v>0</v>
      </c>
      <c r="U35" s="468"/>
      <c r="V35" s="469"/>
      <c r="W35" s="467">
        <f>IF(W34&gt;0,W28/(W34/5),0)</f>
        <v>0</v>
      </c>
      <c r="X35" s="468"/>
      <c r="Y35" s="469"/>
      <c r="Z35" s="467">
        <f>IF(Z34&gt;0,Z28/(Z34/5),0)</f>
        <v>0</v>
      </c>
      <c r="AA35" s="468"/>
      <c r="AB35" s="469"/>
      <c r="AC35" s="467">
        <f>IF(AC34&gt;0,AC28/(AC34/5),0)</f>
        <v>0</v>
      </c>
      <c r="AD35" s="468"/>
      <c r="AE35" s="469"/>
      <c r="AF35" s="467">
        <f>IF(AF34&gt;0,AF28/(AF34/5),0)</f>
        <v>0</v>
      </c>
      <c r="AG35" s="468"/>
      <c r="AH35" s="469"/>
      <c r="AI35" s="467">
        <f>IF(AI34&gt;0,AI28/(AI34/5),0)</f>
        <v>0</v>
      </c>
      <c r="AJ35" s="468"/>
      <c r="AK35" s="469"/>
      <c r="AL35" s="485">
        <f>IF(SUM(B35:AK35)&gt;0,AVERAGE(B35:AK35),0)</f>
        <v>0</v>
      </c>
      <c r="AM35" s="486"/>
      <c r="AN35" s="125" t="e">
        <f>AN28*5/AN34</f>
        <v>#DIV/0!</v>
      </c>
    </row>
    <row r="36" spans="1:40" ht="24.75" customHeight="1" x14ac:dyDescent="0.2">
      <c r="A36" s="185" t="s">
        <v>230</v>
      </c>
      <c r="B36" s="495" t="str">
        <f>IF(B35&gt;11,"nein",IF(B35=0,"nein","ja"))</f>
        <v>nein</v>
      </c>
      <c r="C36" s="496"/>
      <c r="D36" s="497"/>
      <c r="E36" s="495" t="str">
        <f t="shared" ref="E36" si="37">IF(E35&gt;11,"nein",IF(E35=0,"nein","ja"))</f>
        <v>nein</v>
      </c>
      <c r="F36" s="496"/>
      <c r="G36" s="497"/>
      <c r="H36" s="495" t="str">
        <f t="shared" ref="H36" si="38">IF(H35&gt;11,"nein",IF(H35=0,"nein","ja"))</f>
        <v>nein</v>
      </c>
      <c r="I36" s="496"/>
      <c r="J36" s="497"/>
      <c r="K36" s="495" t="str">
        <f t="shared" ref="K36" si="39">IF(K35&gt;11,"nein",IF(K35=0,"nein","ja"))</f>
        <v>nein</v>
      </c>
      <c r="L36" s="496"/>
      <c r="M36" s="497"/>
      <c r="N36" s="495" t="str">
        <f t="shared" ref="N36" si="40">IF(N35&gt;11,"nein",IF(N35=0,"nein","ja"))</f>
        <v>nein</v>
      </c>
      <c r="O36" s="496"/>
      <c r="P36" s="497"/>
      <c r="Q36" s="495" t="str">
        <f t="shared" ref="Q36" si="41">IF(Q35&gt;11,"nein",IF(Q35=0,"nein","ja"))</f>
        <v>nein</v>
      </c>
      <c r="R36" s="496"/>
      <c r="S36" s="497"/>
      <c r="T36" s="495" t="str">
        <f t="shared" ref="T36" si="42">IF(T35&gt;11,"nein",IF(T35=0,"nein","ja"))</f>
        <v>nein</v>
      </c>
      <c r="U36" s="496"/>
      <c r="V36" s="497"/>
      <c r="W36" s="495" t="str">
        <f t="shared" ref="W36" si="43">IF(W35&gt;11,"nein",IF(W35=0,"nein","ja"))</f>
        <v>nein</v>
      </c>
      <c r="X36" s="496"/>
      <c r="Y36" s="497"/>
      <c r="Z36" s="495" t="str">
        <f t="shared" ref="Z36" si="44">IF(Z35&gt;11,"nein",IF(Z35=0,"nein","ja"))</f>
        <v>nein</v>
      </c>
      <c r="AA36" s="496"/>
      <c r="AB36" s="497"/>
      <c r="AC36" s="495" t="str">
        <f t="shared" ref="AC36" si="45">IF(AC35&gt;11,"nein",IF(AC35=0,"nein","ja"))</f>
        <v>nein</v>
      </c>
      <c r="AD36" s="496"/>
      <c r="AE36" s="497"/>
      <c r="AF36" s="495" t="str">
        <f t="shared" ref="AF36" si="46">IF(AF35&gt;11,"nein",IF(AF35=0,"nein","ja"))</f>
        <v>nein</v>
      </c>
      <c r="AG36" s="496"/>
      <c r="AH36" s="497"/>
      <c r="AI36" s="495" t="str">
        <f t="shared" ref="AI36" si="47">IF(AI35&gt;11,"nein",IF(AI35=0,"nein","ja"))</f>
        <v>nein</v>
      </c>
      <c r="AJ36" s="496"/>
      <c r="AK36" s="497"/>
      <c r="AL36" s="485" t="str">
        <f>IF((IF(Z35&gt;11,1,IF(Z35=0,1,0))+IF(AC35&gt;11,1,IF(AC35=0,1,0))+IF(AF35&gt;11,1,IF(AF35=0,1,0))+IF(AI35&gt;11,1,IF(AI35=0,1,0)))=0,"ok","nicht ok")</f>
        <v>nicht ok</v>
      </c>
      <c r="AM36" s="486"/>
      <c r="AN36" s="128" t="e">
        <f>IF(AN35&gt;11,"nein",IF(AN35=0,"nein","ja"))</f>
        <v>#DIV/0!</v>
      </c>
    </row>
    <row r="37" spans="1:40" x14ac:dyDescent="0.2">
      <c r="A37" s="12" t="s">
        <v>158</v>
      </c>
      <c r="B37" s="495" t="str">
        <f>IF(B35&gt;10,"nein",IF(B35=0,"nein","ja"))</f>
        <v>nein</v>
      </c>
      <c r="C37" s="496"/>
      <c r="D37" s="497"/>
      <c r="E37" s="495" t="str">
        <f>IF(E35&gt;10,"nein",IF(E35=0,"nein","ja"))</f>
        <v>nein</v>
      </c>
      <c r="F37" s="496"/>
      <c r="G37" s="497"/>
      <c r="H37" s="495" t="str">
        <f>IF(H35&gt;10,"nein",IF(H35=0,"nein","ja"))</f>
        <v>nein</v>
      </c>
      <c r="I37" s="496"/>
      <c r="J37" s="497"/>
      <c r="K37" s="495" t="str">
        <f>IF(K35&gt;10,"nein",IF(K35=0,"nein","ja"))</f>
        <v>nein</v>
      </c>
      <c r="L37" s="496"/>
      <c r="M37" s="497"/>
      <c r="N37" s="495" t="str">
        <f>IF(N35&gt;10,"nein",IF(N35=0,"nein","ja"))</f>
        <v>nein</v>
      </c>
      <c r="O37" s="496"/>
      <c r="P37" s="497"/>
      <c r="Q37" s="495" t="str">
        <f>IF(Q35&gt;10,"nein",IF(Q35=0,"nein","ja"))</f>
        <v>nein</v>
      </c>
      <c r="R37" s="496"/>
      <c r="S37" s="497"/>
      <c r="T37" s="495" t="str">
        <f>IF(T35&gt;10,"nein",IF(T35=0,"nein","ja"))</f>
        <v>nein</v>
      </c>
      <c r="U37" s="496"/>
      <c r="V37" s="497"/>
      <c r="W37" s="495" t="str">
        <f>IF(W35&gt;10,"nein",IF(W35=0,"nein","ja"))</f>
        <v>nein</v>
      </c>
      <c r="X37" s="496"/>
      <c r="Y37" s="497"/>
      <c r="Z37" s="495" t="str">
        <f>IF(Z35&gt;10,"nein",IF(Z35=0,"nein","ja"))</f>
        <v>nein</v>
      </c>
      <c r="AA37" s="496"/>
      <c r="AB37" s="497"/>
      <c r="AC37" s="495" t="str">
        <f>IF(AC35&gt;10,"nein",IF(AC35=0,"nein","ja"))</f>
        <v>nein</v>
      </c>
      <c r="AD37" s="496"/>
      <c r="AE37" s="497"/>
      <c r="AF37" s="495" t="str">
        <f>IF(AF35&gt;10,"nein",IF(AF35=0,"nein","ja"))</f>
        <v>nein</v>
      </c>
      <c r="AG37" s="496"/>
      <c r="AH37" s="497"/>
      <c r="AI37" s="495" t="str">
        <f>IF(AI35&gt;10,"nein",IF(AI35=0,"nein","ja"))</f>
        <v>nein</v>
      </c>
      <c r="AJ37" s="496"/>
      <c r="AK37" s="497"/>
      <c r="AL37" s="485" t="str">
        <f>IF((IF(Z35&gt;10,1,IF(Z35=0,1,0))+IF(AC35&gt;10,1,IF(AC35=0,1,0))+IF(AF35&gt;10,1,IF(AF35=0,1,0))+IF(AI35&gt;10,1,IF(AI35=0,1,0)))=0,"ok","nicht ok")</f>
        <v>nicht ok</v>
      </c>
      <c r="AM37" s="486"/>
      <c r="AN37" s="128" t="e">
        <f>IF(AN35&gt;10,"nein",IF(AN35=0,"nein","ja"))</f>
        <v>#DIV/0!</v>
      </c>
    </row>
    <row r="38" spans="1:40" x14ac:dyDescent="0.2">
      <c r="A38" s="10" t="s">
        <v>159</v>
      </c>
      <c r="B38" s="495" t="str">
        <f>IF(B32&lt;B31,"nein",IF(B32=0,"nein","ja"))</f>
        <v>nein</v>
      </c>
      <c r="C38" s="496"/>
      <c r="D38" s="497"/>
      <c r="E38" s="495" t="str">
        <f>IF(E32&lt;E31,"nein",IF(E32=0,"nein","ja"))</f>
        <v>nein</v>
      </c>
      <c r="F38" s="496"/>
      <c r="G38" s="497"/>
      <c r="H38" s="495" t="str">
        <f>IF(H32&lt;H31,"nein",IF(H32=0,"nein","ja"))</f>
        <v>nein</v>
      </c>
      <c r="I38" s="496"/>
      <c r="J38" s="497"/>
      <c r="K38" s="495" t="str">
        <f>IF(K32&lt;K31,"nein",IF(K32=0,"nein","ja"))</f>
        <v>nein</v>
      </c>
      <c r="L38" s="496"/>
      <c r="M38" s="497"/>
      <c r="N38" s="495" t="str">
        <f>IF(N32&lt;N31,"nein",IF(N32=0,"nein","ja"))</f>
        <v>nein</v>
      </c>
      <c r="O38" s="496"/>
      <c r="P38" s="497"/>
      <c r="Q38" s="495" t="str">
        <f>IF(Q32&lt;Q31,"nein",IF(Q32=0,"nein","ja"))</f>
        <v>nein</v>
      </c>
      <c r="R38" s="496"/>
      <c r="S38" s="497"/>
      <c r="T38" s="495" t="str">
        <f>IF(T32&lt;T31,"nein",IF(T32=0,"nein","ja"))</f>
        <v>nein</v>
      </c>
      <c r="U38" s="496"/>
      <c r="V38" s="497"/>
      <c r="W38" s="495" t="str">
        <f>IF(W32&lt;W31,"nein",IF(W32=0,"nein","ja"))</f>
        <v>nein</v>
      </c>
      <c r="X38" s="496"/>
      <c r="Y38" s="497"/>
      <c r="Z38" s="495" t="str">
        <f>IF(Z32&lt;Z31,"nein",IF(Z32=0,"nein","ja"))</f>
        <v>nein</v>
      </c>
      <c r="AA38" s="496"/>
      <c r="AB38" s="497"/>
      <c r="AC38" s="495" t="str">
        <f>IF(AC32&lt;AC31,"nein",IF(AC32=0,"nein","ja"))</f>
        <v>nein</v>
      </c>
      <c r="AD38" s="496"/>
      <c r="AE38" s="497"/>
      <c r="AF38" s="495" t="str">
        <f>IF(AF32&lt;AF31,"nein",IF(AF32=0,"nein","ja"))</f>
        <v>nein</v>
      </c>
      <c r="AG38" s="496"/>
      <c r="AH38" s="497"/>
      <c r="AI38" s="495" t="str">
        <f>IF(AI32&lt;AI31,"nein",IF(AI32=0,"nein","ja"))</f>
        <v>nein</v>
      </c>
      <c r="AJ38" s="496"/>
      <c r="AK38" s="497"/>
      <c r="AL38" s="485" t="str">
        <f>IF((IF(Z32&lt;Z31,1,IF(Z32=0,1,0))+IF(AC32&lt;AC31,1,IF(AC32=0,1,0))+IF(AF32&lt;AF31,1,IF(AF32=0,1,0))+IF(AI32&lt;AI31,1,IF(AI32=0,1,0)))=0,"ok","nicht ok")</f>
        <v>nicht ok</v>
      </c>
      <c r="AM38" s="486"/>
      <c r="AN38" s="126" t="str">
        <f>IF(AN32&lt;AN31,"nein",IF(AN32=0,"nein","ja"))</f>
        <v>nein</v>
      </c>
    </row>
    <row r="39" spans="1:40" ht="8.1" customHeight="1" x14ac:dyDescent="0.2"/>
    <row r="40" spans="1:40" x14ac:dyDescent="0.2">
      <c r="A40" s="7" t="s">
        <v>160</v>
      </c>
      <c r="B40" s="7"/>
      <c r="C40" s="7"/>
      <c r="AL40" s="472" t="s">
        <v>161</v>
      </c>
      <c r="AM40" s="473"/>
      <c r="AN40" s="473"/>
    </row>
    <row r="41" spans="1:40" x14ac:dyDescent="0.2">
      <c r="A41" s="129" t="s">
        <v>162</v>
      </c>
      <c r="B41" s="454">
        <f>SUM(Berechnung!BJ:BJ)*Fördertabelle!$B$2*2/12</f>
        <v>0</v>
      </c>
      <c r="C41" s="455"/>
      <c r="D41" s="456"/>
      <c r="E41" s="454">
        <f>SUM(Berechnung!BK:BK)*Fördertabelle!$B$2*2/12</f>
        <v>0</v>
      </c>
      <c r="F41" s="455"/>
      <c r="G41" s="456"/>
      <c r="H41" s="454">
        <f>SUM(Berechnung!BL:BL)*Fördertabelle!$B$2*2/12</f>
        <v>0</v>
      </c>
      <c r="I41" s="455"/>
      <c r="J41" s="456"/>
      <c r="K41" s="454">
        <f>SUM(Berechnung!BM:BM)*Fördertabelle!$B$2*2/12</f>
        <v>0</v>
      </c>
      <c r="L41" s="455"/>
      <c r="M41" s="456"/>
      <c r="N41" s="454">
        <f>SUM(Berechnung!BN:BN)*Fördertabelle!$B$2*2/12</f>
        <v>0</v>
      </c>
      <c r="O41" s="455"/>
      <c r="P41" s="456"/>
      <c r="Q41" s="454">
        <f>SUM(Berechnung!BO:BO)*Fördertabelle!$B$2*2/12</f>
        <v>0</v>
      </c>
      <c r="R41" s="455"/>
      <c r="S41" s="456"/>
      <c r="T41" s="454">
        <f>SUM(Berechnung!BP:BP)*Fördertabelle!$B$2*2/12</f>
        <v>0</v>
      </c>
      <c r="U41" s="455"/>
      <c r="V41" s="456"/>
      <c r="W41" s="454">
        <f>SUM(Berechnung!BQ:BQ)*Fördertabelle!$B$2*2/12</f>
        <v>0</v>
      </c>
      <c r="X41" s="455"/>
      <c r="Y41" s="456"/>
      <c r="Z41" s="454">
        <f>SUM(Berechnung!BR:BR)*Fördertabelle!$B$2*2/12</f>
        <v>0</v>
      </c>
      <c r="AA41" s="455"/>
      <c r="AB41" s="456"/>
      <c r="AC41" s="454">
        <f>SUM(Berechnung!BS:BS)*Fördertabelle!$B$2*2/12</f>
        <v>0</v>
      </c>
      <c r="AD41" s="455"/>
      <c r="AE41" s="456"/>
      <c r="AF41" s="454">
        <f>SUM(Berechnung!BT:BT)*Fördertabelle!$B$2*2/12</f>
        <v>0</v>
      </c>
      <c r="AG41" s="455"/>
      <c r="AH41" s="456"/>
      <c r="AI41" s="454">
        <f>SUM(Berechnung!BU:BU)*Fördertabelle!$B$2*2/12</f>
        <v>0</v>
      </c>
      <c r="AJ41" s="455"/>
      <c r="AK41" s="456"/>
      <c r="AL41" s="458">
        <f>SUM(B41:AK41)</f>
        <v>0</v>
      </c>
      <c r="AM41" s="459"/>
      <c r="AN41" s="459"/>
    </row>
    <row r="42" spans="1:40" ht="14.25" customHeight="1" x14ac:dyDescent="0.2">
      <c r="A42" s="9" t="s">
        <v>240</v>
      </c>
      <c r="B42" s="454">
        <f>SUM(Berechnung!BJ:BJ)*Fördertabelle!$C$27/12</f>
        <v>0</v>
      </c>
      <c r="C42" s="455"/>
      <c r="D42" s="456"/>
      <c r="E42" s="454">
        <f>SUM(Berechnung!BK:BK)*Fördertabelle!$C$27/12</f>
        <v>0</v>
      </c>
      <c r="F42" s="455"/>
      <c r="G42" s="456"/>
      <c r="H42" s="454">
        <f>SUM(Berechnung!BL:BL)*Fördertabelle!$C$27/12</f>
        <v>0</v>
      </c>
      <c r="I42" s="455"/>
      <c r="J42" s="456"/>
      <c r="K42" s="454">
        <f>SUM(Berechnung!BM:BM)*Fördertabelle!$C$27/12</f>
        <v>0</v>
      </c>
      <c r="L42" s="455"/>
      <c r="M42" s="456"/>
      <c r="N42" s="454">
        <f>SUM(Berechnung!BN:BN)*Fördertabelle!$C$27/12</f>
        <v>0</v>
      </c>
      <c r="O42" s="455"/>
      <c r="P42" s="456"/>
      <c r="Q42" s="454">
        <f>SUM(Berechnung!BO:BO)*Fördertabelle!$C$27/12</f>
        <v>0</v>
      </c>
      <c r="R42" s="455"/>
      <c r="S42" s="456"/>
      <c r="T42" s="454">
        <f>SUM(Berechnung!BP:BP)*Fördertabelle!$C$27/12</f>
        <v>0</v>
      </c>
      <c r="U42" s="455"/>
      <c r="V42" s="456"/>
      <c r="W42" s="454">
        <f>SUM(Berechnung!BQ:BQ)*Fördertabelle!$C$27/12</f>
        <v>0</v>
      </c>
      <c r="X42" s="455"/>
      <c r="Y42" s="456"/>
      <c r="Z42" s="454">
        <f>SUM(Berechnung!BR:BR)*Fördertabelle!$C$27/12</f>
        <v>0</v>
      </c>
      <c r="AA42" s="455"/>
      <c r="AB42" s="456"/>
      <c r="AC42" s="454">
        <f>SUM(Berechnung!BS:BS)*Fördertabelle!$C$27/12</f>
        <v>0</v>
      </c>
      <c r="AD42" s="455"/>
      <c r="AE42" s="456"/>
      <c r="AF42" s="454">
        <f>SUM(Berechnung!BT:BT)*Fördertabelle!$C$27/12</f>
        <v>0</v>
      </c>
      <c r="AG42" s="455"/>
      <c r="AH42" s="456"/>
      <c r="AI42" s="454">
        <f>SUM(Berechnung!BU:BU)*Fördertabelle!$C$27/12</f>
        <v>0</v>
      </c>
      <c r="AJ42" s="455"/>
      <c r="AK42" s="456"/>
      <c r="AL42" s="458">
        <f>SUM(B42:AK42)</f>
        <v>0</v>
      </c>
      <c r="AM42" s="459"/>
      <c r="AN42" s="459"/>
    </row>
    <row r="43" spans="1:40" s="244" customFormat="1" ht="14.25" customHeight="1" x14ac:dyDescent="0.2">
      <c r="A43" s="207" t="s">
        <v>260</v>
      </c>
      <c r="B43" s="452"/>
      <c r="C43" s="452"/>
      <c r="D43" s="452"/>
      <c r="E43" s="452"/>
      <c r="F43" s="452"/>
      <c r="G43" s="452"/>
      <c r="H43" s="452"/>
      <c r="I43" s="452"/>
      <c r="J43" s="452"/>
      <c r="K43" s="453"/>
      <c r="L43" s="453"/>
      <c r="M43" s="453"/>
      <c r="N43" s="251"/>
      <c r="O43" s="251"/>
      <c r="P43" s="251"/>
      <c r="Q43" s="251"/>
      <c r="R43" s="251"/>
      <c r="S43" s="251"/>
      <c r="T43" s="251"/>
      <c r="U43" s="251"/>
      <c r="V43" s="251"/>
      <c r="W43" s="251"/>
      <c r="X43" s="251"/>
      <c r="Y43" s="251"/>
      <c r="Z43" s="251"/>
      <c r="AA43" s="251"/>
      <c r="AB43" s="251"/>
      <c r="AC43" s="251"/>
      <c r="AD43" s="251"/>
      <c r="AE43" s="251"/>
      <c r="AF43" s="251"/>
      <c r="AG43" s="251"/>
      <c r="AH43" s="251"/>
      <c r="AI43" s="251"/>
      <c r="AJ43" s="251"/>
      <c r="AK43" s="251"/>
      <c r="AL43" s="458" t="e">
        <f>VLOOKUP(SUM(Berechnung!CI:CI)*4/4*5,Fördertabelle!A39:C53,3)/12*4</f>
        <v>#N/A</v>
      </c>
      <c r="AM43" s="459"/>
      <c r="AN43" s="459"/>
    </row>
    <row r="44" spans="1:40" ht="10.9" customHeight="1" x14ac:dyDescent="0.2"/>
    <row r="45" spans="1:40" x14ac:dyDescent="0.2">
      <c r="A45" s="8" t="s">
        <v>239</v>
      </c>
      <c r="B45" s="437" t="str">
        <f>CONCATENATE(Allgemeines!F3,", ",Allgemeines!F4,", ",Allgemeines!F5," ",Allgemeines!F6,", ",Allgemeines!F8)</f>
        <v xml:space="preserve">, ,  , </v>
      </c>
      <c r="C45" s="437"/>
      <c r="D45" s="437"/>
      <c r="E45" s="437"/>
      <c r="F45" s="437"/>
      <c r="G45" s="437"/>
      <c r="H45" s="437"/>
      <c r="I45" s="437"/>
      <c r="J45" s="437"/>
      <c r="K45" s="437"/>
      <c r="L45" s="437"/>
      <c r="M45" s="437"/>
      <c r="N45" s="437"/>
      <c r="O45" s="437"/>
      <c r="P45" s="437"/>
      <c r="Q45" s="437"/>
      <c r="R45" s="437"/>
      <c r="S45" s="437"/>
      <c r="T45" s="437"/>
      <c r="U45" s="437"/>
      <c r="V45" s="437"/>
      <c r="W45" s="437"/>
      <c r="X45" s="437"/>
      <c r="Y45" s="437"/>
      <c r="Z45" s="437"/>
      <c r="AA45" s="437"/>
      <c r="AB45" s="437"/>
      <c r="AC45" s="437"/>
      <c r="AD45" s="437"/>
      <c r="AE45" s="437"/>
      <c r="AF45" s="437"/>
      <c r="AG45" s="437"/>
      <c r="AH45" s="437"/>
      <c r="AI45" s="437"/>
      <c r="AJ45" s="437"/>
      <c r="AK45" s="437"/>
    </row>
    <row r="46" spans="1:40" x14ac:dyDescent="0.2">
      <c r="A46" s="8" t="s">
        <v>163</v>
      </c>
      <c r="B46" s="379" t="str">
        <f>CONCATENATE(Allgemeines!B3,", ",Allgemeines!B4,", ",Allgemeines!B5," ",Allgemeines!B6)</f>
        <v xml:space="preserve">, ,  </v>
      </c>
      <c r="C46" s="379"/>
      <c r="D46" s="379"/>
      <c r="E46" s="379"/>
      <c r="F46" s="379"/>
      <c r="G46" s="379"/>
      <c r="H46" s="379"/>
      <c r="I46" s="379"/>
      <c r="J46" s="379"/>
      <c r="K46" s="379"/>
      <c r="L46" s="379"/>
      <c r="M46" s="379"/>
      <c r="N46" s="379"/>
      <c r="O46" s="379"/>
      <c r="P46" s="379"/>
      <c r="Q46" s="379"/>
      <c r="R46" s="379"/>
      <c r="S46" s="379"/>
      <c r="T46" s="379"/>
      <c r="U46" s="379"/>
      <c r="V46" s="379"/>
      <c r="W46" s="379"/>
      <c r="X46" s="379"/>
      <c r="Y46" s="379"/>
      <c r="Z46" s="379"/>
      <c r="AA46" s="379"/>
      <c r="AB46" s="379"/>
      <c r="AC46" s="379"/>
      <c r="AD46" s="379"/>
      <c r="AE46" s="379"/>
      <c r="AF46" s="379"/>
      <c r="AG46" s="379"/>
      <c r="AH46" s="379"/>
      <c r="AI46" s="379"/>
      <c r="AJ46" s="379"/>
      <c r="AK46" s="379"/>
    </row>
    <row r="47" spans="1:40" ht="10.5" customHeight="1" x14ac:dyDescent="0.2"/>
    <row r="48" spans="1:40" x14ac:dyDescent="0.2">
      <c r="A48" s="7" t="s">
        <v>231</v>
      </c>
      <c r="AL48" s="457" t="s">
        <v>161</v>
      </c>
      <c r="AM48" s="457"/>
      <c r="AN48" s="457"/>
    </row>
    <row r="49" spans="1:40" x14ac:dyDescent="0.2">
      <c r="A49" t="s">
        <v>232</v>
      </c>
      <c r="B49" s="474">
        <f>Kürzungsmonate!B8</f>
        <v>0</v>
      </c>
      <c r="C49" s="340"/>
      <c r="D49" s="340"/>
      <c r="E49" s="474">
        <f>Kürzungsmonate!C8</f>
        <v>0</v>
      </c>
      <c r="F49" s="340"/>
      <c r="G49" s="340"/>
      <c r="H49" s="474">
        <f>Kürzungsmonate!D8</f>
        <v>0</v>
      </c>
      <c r="I49" s="340"/>
      <c r="J49" s="340"/>
      <c r="K49" s="474">
        <f>Kürzungsmonate!E8</f>
        <v>0</v>
      </c>
      <c r="L49" s="340"/>
      <c r="M49" s="340"/>
      <c r="N49" s="474">
        <f>Kürzungsmonate!F8</f>
        <v>0</v>
      </c>
      <c r="O49" s="340"/>
      <c r="P49" s="340"/>
      <c r="Q49" s="474">
        <f>Kürzungsmonate!G8</f>
        <v>0</v>
      </c>
      <c r="R49" s="340"/>
      <c r="S49" s="340"/>
      <c r="T49" s="474">
        <f>Kürzungsmonate!H8</f>
        <v>0</v>
      </c>
      <c r="U49" s="340"/>
      <c r="V49" s="340"/>
      <c r="W49" s="474">
        <f>Kürzungsmonate!I8</f>
        <v>0</v>
      </c>
      <c r="X49" s="340"/>
      <c r="Y49" s="340"/>
      <c r="Z49" s="474">
        <f>Kürzungsmonate!J8</f>
        <v>0</v>
      </c>
      <c r="AA49" s="340"/>
      <c r="AB49" s="340"/>
      <c r="AC49" s="474">
        <f>Kürzungsmonate!K8</f>
        <v>0</v>
      </c>
      <c r="AD49" s="340"/>
      <c r="AE49" s="340"/>
      <c r="AF49" s="474">
        <f>Kürzungsmonate!L8</f>
        <v>0</v>
      </c>
      <c r="AG49" s="340"/>
      <c r="AH49" s="340"/>
      <c r="AI49" s="474">
        <f>Kürzungsmonate!M8</f>
        <v>0</v>
      </c>
      <c r="AJ49" s="340"/>
      <c r="AK49" s="340"/>
      <c r="AL49" s="474">
        <f>SUM(B49:AK49)</f>
        <v>0</v>
      </c>
      <c r="AM49" s="474"/>
      <c r="AN49" s="474"/>
    </row>
  </sheetData>
  <sheetProtection password="9FF7" sheet="1" objects="1" scenarios="1"/>
  <mergeCells count="257">
    <mergeCell ref="AC42:AE42"/>
    <mergeCell ref="AF42:AH42"/>
    <mergeCell ref="B42:D42"/>
    <mergeCell ref="E42:G42"/>
    <mergeCell ref="H42:J42"/>
    <mergeCell ref="K42:M42"/>
    <mergeCell ref="N42:P42"/>
    <mergeCell ref="Q42:S42"/>
    <mergeCell ref="T42:V42"/>
    <mergeCell ref="W42:Y42"/>
    <mergeCell ref="Z42:AB42"/>
    <mergeCell ref="AL40:AN40"/>
    <mergeCell ref="B41:D41"/>
    <mergeCell ref="E41:G41"/>
    <mergeCell ref="H41:J41"/>
    <mergeCell ref="K41:M41"/>
    <mergeCell ref="N41:P41"/>
    <mergeCell ref="Q41:S41"/>
    <mergeCell ref="T41:V41"/>
    <mergeCell ref="W41:Y41"/>
    <mergeCell ref="AC41:AE41"/>
    <mergeCell ref="AF41:AH41"/>
    <mergeCell ref="AI41:AK41"/>
    <mergeCell ref="AL41:AN41"/>
    <mergeCell ref="Z41:AB41"/>
    <mergeCell ref="T38:V38"/>
    <mergeCell ref="W38:Y38"/>
    <mergeCell ref="Z38:AB38"/>
    <mergeCell ref="AC38:AE38"/>
    <mergeCell ref="AL37:AM37"/>
    <mergeCell ref="AL38:AM38"/>
    <mergeCell ref="B38:D38"/>
    <mergeCell ref="E38:G38"/>
    <mergeCell ref="H38:J38"/>
    <mergeCell ref="K38:M38"/>
    <mergeCell ref="N38:P38"/>
    <mergeCell ref="Q38:S38"/>
    <mergeCell ref="AF38:AH38"/>
    <mergeCell ref="AI38:AK38"/>
    <mergeCell ref="AC37:AE37"/>
    <mergeCell ref="AL36:AM36"/>
    <mergeCell ref="B37:D37"/>
    <mergeCell ref="E37:G37"/>
    <mergeCell ref="H37:J37"/>
    <mergeCell ref="K37:M37"/>
    <mergeCell ref="N37:P37"/>
    <mergeCell ref="Q37:S37"/>
    <mergeCell ref="T37:V37"/>
    <mergeCell ref="W37:Y37"/>
    <mergeCell ref="Z37:AB37"/>
    <mergeCell ref="AI36:AK36"/>
    <mergeCell ref="AF37:AH37"/>
    <mergeCell ref="AI37:AK37"/>
    <mergeCell ref="W36:Y36"/>
    <mergeCell ref="Z36:AB36"/>
    <mergeCell ref="AC36:AE36"/>
    <mergeCell ref="AF36:AH36"/>
    <mergeCell ref="B36:D36"/>
    <mergeCell ref="E36:G36"/>
    <mergeCell ref="H36:J36"/>
    <mergeCell ref="K36:M36"/>
    <mergeCell ref="N36:P36"/>
    <mergeCell ref="Q36:S36"/>
    <mergeCell ref="T36:V36"/>
    <mergeCell ref="AL34:AM34"/>
    <mergeCell ref="AF34:AH34"/>
    <mergeCell ref="AI34:AK34"/>
    <mergeCell ref="T34:V34"/>
    <mergeCell ref="W34:Y34"/>
    <mergeCell ref="Z34:AB34"/>
    <mergeCell ref="AC34:AE34"/>
    <mergeCell ref="B35:D35"/>
    <mergeCell ref="E35:G35"/>
    <mergeCell ref="H35:J35"/>
    <mergeCell ref="K35:M35"/>
    <mergeCell ref="N35:P35"/>
    <mergeCell ref="Q35:S35"/>
    <mergeCell ref="W35:Y35"/>
    <mergeCell ref="Z35:AB35"/>
    <mergeCell ref="AL35:AM35"/>
    <mergeCell ref="AC35:AE35"/>
    <mergeCell ref="AF35:AH35"/>
    <mergeCell ref="AI35:AK35"/>
    <mergeCell ref="B34:D34"/>
    <mergeCell ref="E34:G34"/>
    <mergeCell ref="H34:J34"/>
    <mergeCell ref="K34:M34"/>
    <mergeCell ref="N34:P34"/>
    <mergeCell ref="AL33:AM33"/>
    <mergeCell ref="AL32:AM32"/>
    <mergeCell ref="T33:V33"/>
    <mergeCell ref="N33:P33"/>
    <mergeCell ref="W33:Y33"/>
    <mergeCell ref="AF32:AH32"/>
    <mergeCell ref="T32:V32"/>
    <mergeCell ref="W32:Y32"/>
    <mergeCell ref="Z32:AB32"/>
    <mergeCell ref="AC33:AE33"/>
    <mergeCell ref="AF33:AH33"/>
    <mergeCell ref="AI33:AK33"/>
    <mergeCell ref="Q33:S33"/>
    <mergeCell ref="B32:D32"/>
    <mergeCell ref="E32:G32"/>
    <mergeCell ref="H32:J32"/>
    <mergeCell ref="K32:M32"/>
    <mergeCell ref="AI32:AK32"/>
    <mergeCell ref="Z33:AB33"/>
    <mergeCell ref="AC32:AE32"/>
    <mergeCell ref="N32:P32"/>
    <mergeCell ref="Q32:S32"/>
    <mergeCell ref="E33:G33"/>
    <mergeCell ref="H33:J33"/>
    <mergeCell ref="K33:M33"/>
    <mergeCell ref="B33:D33"/>
    <mergeCell ref="B1:D1"/>
    <mergeCell ref="E1:G1"/>
    <mergeCell ref="H1:J1"/>
    <mergeCell ref="Z20:AB20"/>
    <mergeCell ref="W28:Y28"/>
    <mergeCell ref="W31:Y31"/>
    <mergeCell ref="AL28:AM28"/>
    <mergeCell ref="AC31:AE31"/>
    <mergeCell ref="AF31:AH31"/>
    <mergeCell ref="AI31:AK31"/>
    <mergeCell ref="Z31:AB31"/>
    <mergeCell ref="AL31:AM31"/>
    <mergeCell ref="Z28:AB28"/>
    <mergeCell ref="B31:D31"/>
    <mergeCell ref="E31:G31"/>
    <mergeCell ref="H31:J31"/>
    <mergeCell ref="K31:M31"/>
    <mergeCell ref="B28:D28"/>
    <mergeCell ref="E28:G28"/>
    <mergeCell ref="H28:J28"/>
    <mergeCell ref="K28:M28"/>
    <mergeCell ref="N28:P28"/>
    <mergeCell ref="T7:U7"/>
    <mergeCell ref="W25:Y25"/>
    <mergeCell ref="E25:G25"/>
    <mergeCell ref="H25:J25"/>
    <mergeCell ref="T20:V20"/>
    <mergeCell ref="Q25:S25"/>
    <mergeCell ref="AC25:AE25"/>
    <mergeCell ref="AF25:AH25"/>
    <mergeCell ref="AI25:AK25"/>
    <mergeCell ref="AL25:AM25"/>
    <mergeCell ref="AC27:AE27"/>
    <mergeCell ref="AF27:AH27"/>
    <mergeCell ref="AI27:AK27"/>
    <mergeCell ref="N26:P26"/>
    <mergeCell ref="N27:P27"/>
    <mergeCell ref="W24:Y24"/>
    <mergeCell ref="B21:Y21"/>
    <mergeCell ref="E24:G24"/>
    <mergeCell ref="H24:J24"/>
    <mergeCell ref="T24:V24"/>
    <mergeCell ref="N24:P24"/>
    <mergeCell ref="Q24:S24"/>
    <mergeCell ref="Q20:S20"/>
    <mergeCell ref="T35:V35"/>
    <mergeCell ref="Q26:S26"/>
    <mergeCell ref="Q27:S27"/>
    <mergeCell ref="W1:Y1"/>
    <mergeCell ref="W7:X7"/>
    <mergeCell ref="Z7:AA7"/>
    <mergeCell ref="Z24:AB24"/>
    <mergeCell ref="Z25:AB25"/>
    <mergeCell ref="W26:Y26"/>
    <mergeCell ref="N31:P31"/>
    <mergeCell ref="Q31:S31"/>
    <mergeCell ref="T31:V31"/>
    <mergeCell ref="Q34:S34"/>
    <mergeCell ref="T26:V26"/>
    <mergeCell ref="N20:P20"/>
    <mergeCell ref="K24:M24"/>
    <mergeCell ref="AF20:AH20"/>
    <mergeCell ref="AI7:AJ7"/>
    <mergeCell ref="Q28:S28"/>
    <mergeCell ref="T28:V28"/>
    <mergeCell ref="Z26:AB26"/>
    <mergeCell ref="AF26:AH26"/>
    <mergeCell ref="Z27:AB27"/>
    <mergeCell ref="AI26:AK26"/>
    <mergeCell ref="AI28:AK28"/>
    <mergeCell ref="AF28:AH28"/>
    <mergeCell ref="AC28:AE28"/>
    <mergeCell ref="K7:L7"/>
    <mergeCell ref="K1:M1"/>
    <mergeCell ref="N1:P1"/>
    <mergeCell ref="N7:O7"/>
    <mergeCell ref="AI1:AK1"/>
    <mergeCell ref="AL24:AM24"/>
    <mergeCell ref="AL20:AN20"/>
    <mergeCell ref="AI24:AK24"/>
    <mergeCell ref="AF24:AH24"/>
    <mergeCell ref="AL7:AN7"/>
    <mergeCell ref="AL21:AM23"/>
    <mergeCell ref="AF1:AH1"/>
    <mergeCell ref="AN21:AN27"/>
    <mergeCell ref="Z1:AB1"/>
    <mergeCell ref="AC20:AE20"/>
    <mergeCell ref="AC7:AD7"/>
    <mergeCell ref="AI20:AK20"/>
    <mergeCell ref="AF7:AG7"/>
    <mergeCell ref="AC24:AE24"/>
    <mergeCell ref="AC26:AE26"/>
    <mergeCell ref="W20:Y20"/>
    <mergeCell ref="AL26:AM26"/>
    <mergeCell ref="AL27:AM27"/>
    <mergeCell ref="AF49:AH49"/>
    <mergeCell ref="AI49:AK49"/>
    <mergeCell ref="AL49:AN49"/>
    <mergeCell ref="B49:D49"/>
    <mergeCell ref="E49:G49"/>
    <mergeCell ref="H49:J49"/>
    <mergeCell ref="B26:D26"/>
    <mergeCell ref="B24:D24"/>
    <mergeCell ref="K49:M49"/>
    <mergeCell ref="N49:P49"/>
    <mergeCell ref="Q49:S49"/>
    <mergeCell ref="T49:V49"/>
    <mergeCell ref="W49:Y49"/>
    <mergeCell ref="Z49:AB49"/>
    <mergeCell ref="AC49:AE49"/>
    <mergeCell ref="T25:V25"/>
    <mergeCell ref="B27:D27"/>
    <mergeCell ref="E27:G27"/>
    <mergeCell ref="H27:J27"/>
    <mergeCell ref="K27:M27"/>
    <mergeCell ref="T27:V27"/>
    <mergeCell ref="W27:Y27"/>
    <mergeCell ref="B25:D25"/>
    <mergeCell ref="K26:M26"/>
    <mergeCell ref="B43:J43"/>
    <mergeCell ref="K43:M43"/>
    <mergeCell ref="AI42:AK42"/>
    <mergeCell ref="AL48:AN48"/>
    <mergeCell ref="B46:AK46"/>
    <mergeCell ref="B45:AK45"/>
    <mergeCell ref="AL42:AN42"/>
    <mergeCell ref="AL43:AN43"/>
    <mergeCell ref="T1:V1"/>
    <mergeCell ref="E20:G20"/>
    <mergeCell ref="H20:J20"/>
    <mergeCell ref="E7:F7"/>
    <mergeCell ref="H7:I7"/>
    <mergeCell ref="B7:C7"/>
    <mergeCell ref="B20:D20"/>
    <mergeCell ref="K25:M25"/>
    <mergeCell ref="H26:J26"/>
    <mergeCell ref="E26:G26"/>
    <mergeCell ref="Q1:S1"/>
    <mergeCell ref="Q7:R7"/>
    <mergeCell ref="N25:P25"/>
    <mergeCell ref="AL1:AN1"/>
    <mergeCell ref="K20:M20"/>
    <mergeCell ref="AC1:AE1"/>
  </mergeCells>
  <phoneticPr fontId="5" type="noConversion"/>
  <conditionalFormatting sqref="B21:AN21">
    <cfRule type="cellIs" dxfId="9" priority="1" stopIfTrue="1" operator="equal">
      <formula>"Das Jahr über befinden sich nicht durchgehend mindestens 50% der Kinder in Kategorie &gt;3-4 Std."</formula>
    </cfRule>
  </conditionalFormatting>
  <conditionalFormatting sqref="B36:AK38 AN36:AN38">
    <cfRule type="cellIs" dxfId="8" priority="2" stopIfTrue="1" operator="equal">
      <formula>"nein"</formula>
    </cfRule>
  </conditionalFormatting>
  <conditionalFormatting sqref="B7:C7 E7:F7 H7:I7 K7:L7 N7:O7 Q7:R7 T7:U7 W7:X7 Z7:AA7 AC7:AD7 AF7:AG7 AI7:AJ7">
    <cfRule type="cellIs" dxfId="7" priority="3" stopIfTrue="1" operator="greaterThan">
      <formula>0.333333333333333</formula>
    </cfRule>
  </conditionalFormatting>
  <conditionalFormatting sqref="AL7:AN7 AL20:AN20 AL36:AL38">
    <cfRule type="cellIs" dxfId="6" priority="4" stopIfTrue="1" operator="equal">
      <formula>"nicht ok"</formula>
    </cfRule>
  </conditionalFormatting>
  <conditionalFormatting sqref="B20:AK20">
    <cfRule type="cellIs" dxfId="5" priority="5" stopIfTrue="1" operator="lessThan">
      <formula>0.5</formula>
    </cfRule>
  </conditionalFormatting>
  <pageMargins left="0.2" right="0.2" top="0.59" bottom="0.2" header="0.51" footer="0.51"/>
  <pageSetup paperSize="9" scale="74"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BN80"/>
  <sheetViews>
    <sheetView showGridLines="0" topLeftCell="A10" workbookViewId="0">
      <pane xSplit="2" topLeftCell="C1" activePane="topRight" state="frozen"/>
      <selection pane="topRight" activeCell="M36" sqref="M36"/>
    </sheetView>
  </sheetViews>
  <sheetFormatPr baseColWidth="10" defaultRowHeight="12.75" x14ac:dyDescent="0.2"/>
  <cols>
    <col min="1" max="1" width="17.7109375" customWidth="1"/>
    <col min="2" max="2" width="19.140625" customWidth="1"/>
    <col min="3" max="3" width="4.42578125" customWidth="1"/>
    <col min="4" max="4" width="7.85546875" customWidth="1"/>
    <col min="5" max="5" width="7.7109375" customWidth="1"/>
    <col min="6" max="6" width="8.85546875" customWidth="1"/>
    <col min="7" max="7" width="7.5703125" customWidth="1"/>
    <col min="8" max="8" width="6.5703125" customWidth="1"/>
    <col min="9" max="9" width="7.140625" customWidth="1"/>
    <col min="10" max="10" width="5.85546875" customWidth="1"/>
    <col min="11" max="11" width="4.42578125" customWidth="1"/>
    <col min="12" max="12" width="19.28515625" customWidth="1"/>
    <col min="14" max="14" width="4.5703125" customWidth="1"/>
  </cols>
  <sheetData>
    <row r="1" spans="1:14" ht="15.75" customHeight="1" x14ac:dyDescent="0.2">
      <c r="A1" s="498" t="s">
        <v>164</v>
      </c>
      <c r="B1" s="498"/>
      <c r="D1" s="11"/>
      <c r="E1" s="11"/>
      <c r="F1" s="11"/>
      <c r="G1" s="11"/>
      <c r="H1" s="11"/>
      <c r="I1" s="11"/>
      <c r="J1" s="11"/>
      <c r="K1" s="436" t="str">
        <f>B5</f>
        <v>[Name Kommune]</v>
      </c>
      <c r="L1" s="436"/>
      <c r="M1" s="436"/>
      <c r="N1" s="436"/>
    </row>
    <row r="2" spans="1:14" x14ac:dyDescent="0.2">
      <c r="A2" s="1"/>
      <c r="B2" s="2"/>
      <c r="D2" s="11"/>
      <c r="E2" s="11"/>
      <c r="F2" s="11"/>
      <c r="G2" s="11"/>
      <c r="H2" s="11"/>
      <c r="I2" s="11"/>
      <c r="J2" s="11"/>
      <c r="K2" s="436"/>
      <c r="L2" s="436"/>
      <c r="M2" s="436"/>
      <c r="N2" s="436"/>
    </row>
    <row r="3" spans="1:14" x14ac:dyDescent="0.2">
      <c r="A3" s="499" t="s">
        <v>165</v>
      </c>
      <c r="B3" s="499"/>
      <c r="D3" s="11"/>
      <c r="E3" s="11"/>
      <c r="F3" s="11"/>
      <c r="G3" s="11"/>
      <c r="H3" s="11"/>
      <c r="I3" s="11"/>
      <c r="J3" s="11"/>
      <c r="K3" s="428" t="str">
        <f>B6</f>
        <v>[Straße]</v>
      </c>
      <c r="L3" s="428"/>
      <c r="M3" s="428"/>
      <c r="N3" s="428"/>
    </row>
    <row r="4" spans="1:14" x14ac:dyDescent="0.2">
      <c r="A4" s="14" t="s">
        <v>166</v>
      </c>
      <c r="B4" s="130">
        <f>Antrag!C4</f>
        <v>1</v>
      </c>
      <c r="D4" s="11"/>
      <c r="E4" s="11"/>
      <c r="F4" s="11"/>
      <c r="G4" s="11"/>
      <c r="H4" s="11"/>
      <c r="I4" s="11"/>
      <c r="J4" s="11"/>
      <c r="K4" s="428" t="str">
        <f>CONCATENATE(B7," ",B8)</f>
        <v>[PLZ] [Ort]</v>
      </c>
      <c r="L4" s="428"/>
      <c r="M4" s="428"/>
      <c r="N4" s="428"/>
    </row>
    <row r="5" spans="1:14" x14ac:dyDescent="0.2">
      <c r="A5" s="131" t="s">
        <v>23</v>
      </c>
      <c r="B5" s="132" t="s">
        <v>167</v>
      </c>
      <c r="D5" s="11"/>
      <c r="E5" s="11"/>
      <c r="F5" s="11"/>
      <c r="G5" s="11"/>
      <c r="H5" s="11"/>
      <c r="I5" s="11"/>
      <c r="J5" s="11"/>
      <c r="K5" s="11"/>
      <c r="L5" s="11"/>
      <c r="M5" s="11"/>
      <c r="N5" s="11"/>
    </row>
    <row r="6" spans="1:14" ht="12.75" customHeight="1" x14ac:dyDescent="0.2">
      <c r="A6" s="131" t="s">
        <v>5</v>
      </c>
      <c r="B6" s="133" t="s">
        <v>168</v>
      </c>
      <c r="D6" s="11"/>
      <c r="E6" s="11"/>
      <c r="F6" s="11"/>
      <c r="G6" s="11"/>
      <c r="H6" s="11"/>
      <c r="I6" s="11"/>
      <c r="J6" s="11"/>
      <c r="K6" s="500" t="str">
        <f>B14</f>
        <v>[Bescheiddatum]</v>
      </c>
      <c r="L6" s="500"/>
      <c r="M6" s="500"/>
      <c r="N6" s="500"/>
    </row>
    <row r="7" spans="1:14" x14ac:dyDescent="0.2">
      <c r="A7" s="14" t="s">
        <v>6</v>
      </c>
      <c r="B7" s="134" t="s">
        <v>169</v>
      </c>
      <c r="D7" s="11"/>
      <c r="E7" s="11"/>
      <c r="F7" s="11"/>
      <c r="G7" s="11"/>
      <c r="H7" s="11"/>
      <c r="I7" s="11"/>
      <c r="J7" s="11"/>
      <c r="K7" s="11"/>
      <c r="L7" s="11"/>
      <c r="M7" s="11"/>
      <c r="N7" s="11"/>
    </row>
    <row r="8" spans="1:14" ht="12.75" customHeight="1" x14ac:dyDescent="0.2">
      <c r="A8" s="14" t="s">
        <v>7</v>
      </c>
      <c r="B8" s="134" t="s">
        <v>170</v>
      </c>
      <c r="D8" s="11"/>
      <c r="E8" s="11"/>
      <c r="F8" s="11"/>
      <c r="G8" s="11"/>
      <c r="H8" s="11"/>
      <c r="I8" s="11"/>
      <c r="J8" s="11"/>
      <c r="K8" s="434" t="s">
        <v>115</v>
      </c>
      <c r="L8" s="434"/>
      <c r="M8" s="434"/>
      <c r="N8" s="434"/>
    </row>
    <row r="9" spans="1:14" ht="12.75" customHeight="1" x14ac:dyDescent="0.2">
      <c r="A9" s="14" t="s">
        <v>171</v>
      </c>
      <c r="B9" s="134" t="s">
        <v>172</v>
      </c>
      <c r="D9" s="434" t="str">
        <f>IF(K1&lt;&gt;0,CONCATENATE(K1," - ",K3," - ",K4),"")</f>
        <v>[Name Kommune] - [Straße] - [PLZ] [Ort]</v>
      </c>
      <c r="E9" s="434"/>
      <c r="F9" s="434"/>
      <c r="G9" s="434"/>
      <c r="H9" s="434"/>
      <c r="I9" s="434"/>
      <c r="J9" s="11"/>
      <c r="K9" s="428" t="str">
        <f>B10</f>
        <v>[Rückfragen]</v>
      </c>
      <c r="L9" s="428"/>
      <c r="M9" s="428"/>
      <c r="N9" s="428"/>
    </row>
    <row r="10" spans="1:14" x14ac:dyDescent="0.2">
      <c r="A10" s="14" t="s">
        <v>10</v>
      </c>
      <c r="B10" s="135" t="s">
        <v>173</v>
      </c>
      <c r="D10" s="435"/>
      <c r="E10" s="435"/>
      <c r="F10" s="435"/>
      <c r="G10" s="435"/>
      <c r="H10" s="435"/>
      <c r="I10" s="435"/>
      <c r="J10" s="11"/>
      <c r="K10" s="428" t="str">
        <f>CONCATENATE("Tel. ",B11,", Fax ",B12)</f>
        <v>Tel. [Tel.], Fax [Fax]</v>
      </c>
      <c r="L10" s="428"/>
      <c r="M10" s="428"/>
      <c r="N10" s="428"/>
    </row>
    <row r="11" spans="1:14" ht="12.75" customHeight="1" x14ac:dyDescent="0.2">
      <c r="A11" s="14" t="s">
        <v>12</v>
      </c>
      <c r="B11" s="136" t="s">
        <v>174</v>
      </c>
      <c r="D11" s="433">
        <f>Allgemeines!B3</f>
        <v>0</v>
      </c>
      <c r="E11" s="433"/>
      <c r="F11" s="433"/>
      <c r="G11" s="433"/>
      <c r="H11" s="433"/>
      <c r="I11" s="433"/>
      <c r="J11" s="11"/>
      <c r="K11" s="443" t="str">
        <f>CONCATENATE("E-Mail ",B13)</f>
        <v>E-Mail [E-Mail]</v>
      </c>
      <c r="L11" s="443"/>
      <c r="M11" s="443"/>
      <c r="N11" s="443"/>
    </row>
    <row r="12" spans="1:14" x14ac:dyDescent="0.2">
      <c r="A12" s="14" t="s">
        <v>14</v>
      </c>
      <c r="B12" s="136" t="s">
        <v>175</v>
      </c>
      <c r="D12" s="442" t="str">
        <f>CONCATENATE(B15," ",Allgemeines!B7)</f>
        <v xml:space="preserve">Herrn </v>
      </c>
      <c r="E12" s="442"/>
      <c r="F12" s="442"/>
      <c r="G12" s="442"/>
      <c r="H12" s="442"/>
      <c r="I12" s="442"/>
      <c r="J12" s="11"/>
      <c r="K12" s="443"/>
      <c r="L12" s="443"/>
      <c r="M12" s="443"/>
      <c r="N12" s="443"/>
    </row>
    <row r="13" spans="1:14" x14ac:dyDescent="0.2">
      <c r="A13" s="14" t="s">
        <v>15</v>
      </c>
      <c r="B13" s="135" t="s">
        <v>176</v>
      </c>
      <c r="D13" s="442">
        <f>Allgemeines!B4</f>
        <v>0</v>
      </c>
      <c r="E13" s="442"/>
      <c r="F13" s="442"/>
      <c r="G13" s="442"/>
      <c r="H13" s="442"/>
      <c r="I13" s="442"/>
      <c r="J13" s="11"/>
      <c r="K13" s="501" t="s">
        <v>177</v>
      </c>
      <c r="L13" s="501"/>
      <c r="M13" s="501"/>
      <c r="N13" s="501"/>
    </row>
    <row r="14" spans="1:14" x14ac:dyDescent="0.2">
      <c r="A14" s="14" t="s">
        <v>178</v>
      </c>
      <c r="B14" s="135" t="s">
        <v>179</v>
      </c>
      <c r="D14" s="137">
        <f>Allgemeines!B5</f>
        <v>0</v>
      </c>
      <c r="E14" s="442">
        <f>Allgemeines!B6</f>
        <v>0</v>
      </c>
      <c r="F14" s="442"/>
      <c r="G14" s="442"/>
      <c r="H14" s="442"/>
      <c r="I14" s="442"/>
      <c r="J14" s="11"/>
      <c r="K14" s="506" t="str">
        <f>CONCATENATE(Allgemeines!F3,", ",Allgemeines!F4,", ",Allgemeines!F5," ",Allgemeines!F6,", EinrNr: ",Allgemeines!F8)</f>
        <v xml:space="preserve">, ,  , EinrNr: </v>
      </c>
      <c r="L14" s="506"/>
      <c r="M14" s="506"/>
      <c r="N14" s="506"/>
    </row>
    <row r="15" spans="1:14" x14ac:dyDescent="0.2">
      <c r="A15" s="22" t="s">
        <v>180</v>
      </c>
      <c r="B15" s="138" t="s">
        <v>181</v>
      </c>
      <c r="D15" s="11"/>
      <c r="E15" s="11"/>
      <c r="F15" s="11"/>
      <c r="G15" s="11"/>
      <c r="H15" s="11"/>
      <c r="I15" s="11"/>
      <c r="J15" s="11"/>
      <c r="K15" s="506"/>
      <c r="L15" s="506"/>
      <c r="M15" s="506"/>
      <c r="N15" s="506"/>
    </row>
    <row r="16" spans="1:14" x14ac:dyDescent="0.2">
      <c r="A16" s="46" t="s">
        <v>182</v>
      </c>
      <c r="B16" s="139" t="s">
        <v>183</v>
      </c>
      <c r="D16" s="11"/>
      <c r="E16" s="11"/>
      <c r="F16" s="11"/>
      <c r="G16" s="11"/>
      <c r="H16" s="11"/>
      <c r="I16" s="11"/>
      <c r="J16" s="11"/>
      <c r="K16" s="506"/>
      <c r="L16" s="506"/>
      <c r="M16" s="506"/>
      <c r="N16" s="506"/>
    </row>
    <row r="17" spans="1:14" ht="12.75" customHeight="1" x14ac:dyDescent="0.2">
      <c r="A17" s="140" t="s">
        <v>184</v>
      </c>
      <c r="B17" s="141" t="s">
        <v>183</v>
      </c>
      <c r="D17" s="11"/>
      <c r="E17" s="11"/>
      <c r="F17" s="11"/>
      <c r="G17" s="11"/>
      <c r="H17" s="11"/>
      <c r="I17" s="11"/>
      <c r="J17" s="83"/>
      <c r="K17" s="506"/>
      <c r="L17" s="506"/>
      <c r="M17" s="506"/>
      <c r="N17" s="506"/>
    </row>
    <row r="18" spans="1:14" x14ac:dyDescent="0.2">
      <c r="A18" s="503" t="str">
        <f>IF(B17="nein","Bitte Antragsangaben in dieser Datei korrigieren und Begründung auf getrenntem Blatt beifügen.","Der Bescheid entspricht dem Antrag.")</f>
        <v>Der Bescheid entspricht dem Antrag.</v>
      </c>
      <c r="B18" s="503"/>
      <c r="D18" s="442" t="str">
        <f>CONCATENATE("Endabrechnung kindbezogene Förderung nach BayKiBiG: Abrechnungszeitraum ",Allgemeines!F12)</f>
        <v>Endabrechnung kindbezogene Förderung nach BayKiBiG: Abrechnungszeitraum 01.09.2019 - 31.12.2019</v>
      </c>
      <c r="E18" s="442"/>
      <c r="F18" s="442"/>
      <c r="G18" s="442"/>
      <c r="H18" s="442"/>
      <c r="I18" s="442"/>
      <c r="J18" s="442"/>
      <c r="K18" s="442"/>
      <c r="L18" s="442"/>
      <c r="M18" s="442"/>
      <c r="N18" s="442"/>
    </row>
    <row r="19" spans="1:14" x14ac:dyDescent="0.2">
      <c r="A19" s="504"/>
      <c r="B19" s="504"/>
      <c r="D19" s="438" t="s">
        <v>185</v>
      </c>
      <c r="E19" s="438"/>
      <c r="F19" s="505">
        <f>Allgemeines!F14</f>
        <v>0</v>
      </c>
      <c r="G19" s="505"/>
      <c r="H19" s="11"/>
      <c r="I19" s="438"/>
      <c r="J19" s="438"/>
      <c r="K19" s="438"/>
      <c r="L19" s="438"/>
      <c r="M19" s="438"/>
      <c r="N19" s="438"/>
    </row>
    <row r="20" spans="1:14" x14ac:dyDescent="0.2">
      <c r="A20" s="504"/>
      <c r="B20" s="504"/>
      <c r="D20" s="11"/>
      <c r="E20" s="11"/>
      <c r="F20" s="137"/>
      <c r="G20" s="11"/>
      <c r="H20" s="11"/>
      <c r="I20" s="11"/>
      <c r="J20" s="11"/>
      <c r="K20" s="11"/>
      <c r="L20" s="11"/>
      <c r="M20" s="11"/>
      <c r="N20" s="11"/>
    </row>
    <row r="21" spans="1:14" x14ac:dyDescent="0.2">
      <c r="A21" s="502" t="s">
        <v>186</v>
      </c>
      <c r="B21" s="502"/>
      <c r="D21" s="11"/>
      <c r="E21" s="11"/>
      <c r="F21" s="85"/>
      <c r="G21" s="11"/>
      <c r="H21" s="11"/>
      <c r="I21" s="11"/>
      <c r="J21" s="11"/>
      <c r="K21" s="11"/>
      <c r="L21" s="11"/>
      <c r="M21" s="11"/>
      <c r="N21" s="11"/>
    </row>
    <row r="22" spans="1:14" x14ac:dyDescent="0.2">
      <c r="A22" s="143"/>
      <c r="B22" s="83" t="s">
        <v>114</v>
      </c>
      <c r="D22" s="438" t="s">
        <v>116</v>
      </c>
      <c r="E22" s="438"/>
      <c r="F22" s="438"/>
      <c r="G22" s="438"/>
      <c r="H22" s="438"/>
      <c r="I22" s="438"/>
      <c r="J22" s="438"/>
      <c r="K22" s="438"/>
      <c r="L22" s="438"/>
      <c r="M22" s="438"/>
      <c r="N22" s="11"/>
    </row>
    <row r="23" spans="1:14" x14ac:dyDescent="0.2">
      <c r="A23" s="142"/>
      <c r="B23" s="142"/>
      <c r="D23" s="11"/>
      <c r="E23" s="11"/>
      <c r="F23" s="11"/>
      <c r="G23" s="11"/>
      <c r="H23" s="11"/>
      <c r="I23" s="11"/>
      <c r="J23" s="11"/>
      <c r="K23" s="11"/>
      <c r="L23" s="11"/>
      <c r="M23" s="11"/>
      <c r="N23" s="11"/>
    </row>
    <row r="24" spans="1:14" x14ac:dyDescent="0.2">
      <c r="A24" s="375" t="s">
        <v>187</v>
      </c>
      <c r="B24" s="375"/>
      <c r="D24" s="443" t="s">
        <v>264</v>
      </c>
      <c r="E24" s="443"/>
      <c r="F24" s="443"/>
      <c r="G24" s="443"/>
      <c r="H24" s="443"/>
      <c r="I24" s="443"/>
      <c r="J24" s="443"/>
      <c r="K24" s="443"/>
      <c r="L24" s="443"/>
      <c r="M24" s="443"/>
      <c r="N24" s="443"/>
    </row>
    <row r="25" spans="1:14" x14ac:dyDescent="0.2">
      <c r="A25" s="143"/>
      <c r="B25" s="83" t="s">
        <v>114</v>
      </c>
      <c r="D25" s="443"/>
      <c r="E25" s="443"/>
      <c r="F25" s="443"/>
      <c r="G25" s="443"/>
      <c r="H25" s="443"/>
      <c r="I25" s="443"/>
      <c r="J25" s="443"/>
      <c r="K25" s="443"/>
      <c r="L25" s="443"/>
      <c r="M25" s="443"/>
      <c r="N25" s="443"/>
    </row>
    <row r="26" spans="1:14" x14ac:dyDescent="0.2">
      <c r="A26" s="143"/>
      <c r="B26" s="83" t="s">
        <v>114</v>
      </c>
      <c r="D26" s="443"/>
      <c r="E26" s="443"/>
      <c r="F26" s="443"/>
      <c r="G26" s="443"/>
      <c r="H26" s="443"/>
      <c r="I26" s="443"/>
      <c r="J26" s="443"/>
      <c r="K26" s="443"/>
      <c r="L26" s="443"/>
      <c r="M26" s="443"/>
      <c r="N26" s="443"/>
    </row>
    <row r="27" spans="1:14" x14ac:dyDescent="0.2">
      <c r="A27" s="143"/>
      <c r="B27" s="83" t="s">
        <v>114</v>
      </c>
      <c r="D27" s="506" t="str">
        <f>IF(B17="ja","Ihrem Antrag wird entsprochen. Die Berechnung beruht auf folgenden, von Ihnen gemachten Angaben:","Von Ihrem Antrag wird abgewichen (Begründung siehe Anhang). Die Bezuschussung berechnet sich wie folgt:")</f>
        <v>Ihrem Antrag wird entsprochen. Die Berechnung beruht auf folgenden, von Ihnen gemachten Angaben:</v>
      </c>
      <c r="E27" s="506"/>
      <c r="F27" s="506"/>
      <c r="G27" s="506"/>
      <c r="H27" s="506"/>
      <c r="I27" s="506"/>
      <c r="J27" s="506"/>
      <c r="K27" s="506"/>
      <c r="L27" s="506"/>
      <c r="M27" s="506"/>
      <c r="N27" s="506"/>
    </row>
    <row r="28" spans="1:14" x14ac:dyDescent="0.2">
      <c r="A28" s="89"/>
      <c r="B28" s="83" t="s">
        <v>114</v>
      </c>
      <c r="D28" s="438" t="str">
        <f>Antrag!E29</f>
        <v xml:space="preserve"> </v>
      </c>
      <c r="E28" s="438"/>
      <c r="F28" s="438"/>
      <c r="G28" s="438"/>
      <c r="H28" s="438"/>
      <c r="I28" s="438"/>
      <c r="J28" s="438"/>
      <c r="K28" s="438"/>
      <c r="L28" s="438"/>
      <c r="M28" s="438"/>
      <c r="N28" s="438"/>
    </row>
    <row r="29" spans="1:14" x14ac:dyDescent="0.2">
      <c r="A29" s="88">
        <f>SUM(A25:A28)</f>
        <v>0</v>
      </c>
      <c r="B29" t="s">
        <v>114</v>
      </c>
      <c r="D29" s="438" t="str">
        <f>Antrag!E30</f>
        <v>Bei einem Basiswert von 1197,93 Euro errechnet sich ein Gesamtzuschuss in Höhe von</v>
      </c>
      <c r="E29" s="438"/>
      <c r="F29" s="438"/>
      <c r="G29" s="438"/>
      <c r="H29" s="438"/>
      <c r="I29" s="438"/>
      <c r="J29" s="438"/>
      <c r="K29" s="438"/>
      <c r="L29" s="438"/>
      <c r="M29" s="88" t="e">
        <f>IF(A22&gt;0,Antrag!N30-A22,Antrag!N30)</f>
        <v>#N/A</v>
      </c>
      <c r="N29" s="11" t="str">
        <f>Antrag!O30</f>
        <v>Euro</v>
      </c>
    </row>
    <row r="30" spans="1:14" x14ac:dyDescent="0.2">
      <c r="A30" s="87"/>
      <c r="D30" s="246"/>
      <c r="E30" s="246"/>
      <c r="F30" s="246"/>
      <c r="G30" s="246"/>
      <c r="H30" s="246"/>
      <c r="I30" s="246"/>
      <c r="J30" s="246"/>
      <c r="K30" s="246"/>
      <c r="L30" s="246"/>
      <c r="M30" s="88"/>
      <c r="N30" s="246"/>
    </row>
    <row r="31" spans="1:14" ht="12.75" customHeight="1" x14ac:dyDescent="0.2">
      <c r="A31" s="7" t="s">
        <v>188</v>
      </c>
      <c r="B31" s="7"/>
      <c r="D31" s="436" t="s">
        <v>250</v>
      </c>
      <c r="E31" s="436"/>
      <c r="F31" s="436"/>
      <c r="G31" s="436"/>
      <c r="H31" s="436"/>
      <c r="I31" s="436"/>
      <c r="J31" s="436"/>
      <c r="K31" s="436"/>
      <c r="L31" s="436"/>
      <c r="M31" s="88"/>
      <c r="N31" s="246"/>
    </row>
    <row r="32" spans="1:14" ht="13.15" customHeight="1" x14ac:dyDescent="0.2">
      <c r="A32" s="7" t="s">
        <v>189</v>
      </c>
      <c r="B32" s="144" t="s">
        <v>262</v>
      </c>
      <c r="D32" s="245"/>
      <c r="E32" s="245"/>
      <c r="F32" s="245"/>
      <c r="G32" s="245"/>
      <c r="H32" s="245"/>
      <c r="I32" s="245"/>
      <c r="J32" s="245"/>
      <c r="K32" s="245"/>
      <c r="L32" s="245"/>
      <c r="M32" s="88"/>
      <c r="N32" s="246"/>
    </row>
    <row r="33" spans="1:15" ht="13.15" customHeight="1" x14ac:dyDescent="0.2">
      <c r="A33" t="s">
        <v>190</v>
      </c>
      <c r="B33" s="135">
        <v>3</v>
      </c>
      <c r="D33" s="436" t="s">
        <v>253</v>
      </c>
      <c r="E33" s="436"/>
      <c r="F33" s="436"/>
      <c r="G33" s="436"/>
      <c r="H33" s="436"/>
      <c r="I33" s="436"/>
      <c r="J33" s="436"/>
      <c r="K33" s="436"/>
      <c r="L33" s="436"/>
      <c r="M33" s="88"/>
      <c r="N33" s="246"/>
    </row>
    <row r="34" spans="1:15" x14ac:dyDescent="0.2">
      <c r="A34" s="145" t="s">
        <v>191</v>
      </c>
      <c r="B34" s="146">
        <v>0.33333000000000002</v>
      </c>
      <c r="D34" s="246" t="s">
        <v>254</v>
      </c>
      <c r="E34" s="246"/>
      <c r="F34" s="246"/>
      <c r="G34" s="246"/>
      <c r="H34" s="246"/>
      <c r="I34" s="246"/>
      <c r="J34" s="246"/>
      <c r="K34" s="246"/>
      <c r="L34" s="246"/>
      <c r="M34" s="88" t="e">
        <f>Antrag!N33</f>
        <v>#N/A</v>
      </c>
      <c r="N34" s="246" t="s">
        <v>114</v>
      </c>
    </row>
    <row r="35" spans="1:15" ht="19.899999999999999" customHeight="1" x14ac:dyDescent="0.2">
      <c r="A35" s="145" t="s">
        <v>192</v>
      </c>
      <c r="B35" s="147">
        <f>B33*B34</f>
        <v>0.99999000000000005</v>
      </c>
      <c r="D35" s="438" t="str">
        <f>Antrag!E34</f>
        <v>Zuzüglich Qualitätsbonus in Höhe von</v>
      </c>
      <c r="E35" s="438"/>
      <c r="F35" s="438"/>
      <c r="G35" s="438"/>
      <c r="H35" s="438"/>
      <c r="I35" s="438"/>
      <c r="J35" s="438"/>
      <c r="K35" s="438"/>
      <c r="L35" s="438"/>
      <c r="M35" s="88">
        <f>Antrag!N34</f>
        <v>0</v>
      </c>
      <c r="N35" s="11" t="str">
        <f>Antrag!O34</f>
        <v>Euro</v>
      </c>
    </row>
    <row r="36" spans="1:15" ht="34.15" customHeight="1" x14ac:dyDescent="0.2">
      <c r="A36" s="145"/>
      <c r="B36" s="147"/>
      <c r="D36" s="436" t="s">
        <v>249</v>
      </c>
      <c r="E36" s="436"/>
      <c r="F36" s="436"/>
      <c r="G36" s="436"/>
      <c r="H36" s="436"/>
      <c r="I36" s="436"/>
      <c r="J36" s="436"/>
      <c r="K36" s="436"/>
      <c r="L36" s="436"/>
      <c r="M36" s="88" t="e">
        <f>Antrag!N35</f>
        <v>#N/A</v>
      </c>
      <c r="N36" s="246" t="s">
        <v>114</v>
      </c>
    </row>
    <row r="37" spans="1:15" ht="23.45" customHeight="1" x14ac:dyDescent="0.2">
      <c r="A37" s="354"/>
      <c r="B37" s="354"/>
      <c r="D37" s="436" t="s">
        <v>255</v>
      </c>
      <c r="E37" s="436"/>
      <c r="F37" s="436"/>
      <c r="G37" s="436"/>
      <c r="H37" s="436"/>
      <c r="I37" s="436"/>
      <c r="J37" s="436"/>
      <c r="K37" s="436"/>
      <c r="L37" s="436"/>
      <c r="M37" s="88" t="e">
        <f>Antrag!N36</f>
        <v>#N/A</v>
      </c>
      <c r="N37" s="249" t="s">
        <v>114</v>
      </c>
    </row>
    <row r="38" spans="1:15" ht="20.45" customHeight="1" x14ac:dyDescent="0.2">
      <c r="D38" s="438" t="str">
        <f>Antrag!E38</f>
        <v>Die Schließtage überschritten nicht die Grenzen des BayKiBiG/AVBayKiBiG.</v>
      </c>
      <c r="E38" s="438"/>
      <c r="F38" s="438"/>
      <c r="G38" s="438"/>
      <c r="H38" s="438"/>
      <c r="I38" s="438"/>
      <c r="J38" s="438"/>
      <c r="K38" s="438"/>
      <c r="L38" s="438"/>
      <c r="M38" s="88" t="str">
        <f>IF(M40&lt;&gt;"",-#REF!/365*Allgemeines!F11,Antrag!N38)</f>
        <v/>
      </c>
      <c r="N38" s="88" t="str">
        <f>Antrag!O38</f>
        <v/>
      </c>
      <c r="O38" s="88"/>
    </row>
    <row r="39" spans="1:15" s="248" customFormat="1" ht="21" customHeight="1" x14ac:dyDescent="0.2">
      <c r="D39" s="438" t="str">
        <f>Antrag!E39</f>
        <v>Es gab keine förderrelevanten Personalfehltage im Sinne §17 Abs. 4 S. 2 AVBayKiBiG.</v>
      </c>
      <c r="E39" s="438"/>
      <c r="F39" s="438"/>
      <c r="G39" s="438"/>
      <c r="H39" s="438"/>
      <c r="I39" s="438"/>
      <c r="J39" s="438"/>
      <c r="K39" s="438"/>
      <c r="L39" s="438"/>
      <c r="M39" s="88" t="str">
        <f>Antrag!N39</f>
        <v/>
      </c>
      <c r="N39" s="88" t="str">
        <f>Antrag!O39</f>
        <v/>
      </c>
      <c r="O39" s="88"/>
    </row>
    <row r="40" spans="1:15" ht="22.9" customHeight="1" x14ac:dyDescent="0.2">
      <c r="D40" s="438" t="str">
        <f>IF(A22&gt;0,"Abzuziehen waren (Begründung siehe Anlage)","")</f>
        <v/>
      </c>
      <c r="E40" s="438"/>
      <c r="F40" s="438"/>
      <c r="G40" s="438"/>
      <c r="H40" s="438"/>
      <c r="I40" s="438"/>
      <c r="J40" s="438"/>
      <c r="K40" s="438"/>
      <c r="L40" s="438"/>
      <c r="M40" s="88" t="str">
        <f>IF(A22&gt;0,-A22,"")</f>
        <v/>
      </c>
      <c r="N40" s="11" t="str">
        <f>IF(A22&gt;0,"Euro","")</f>
        <v/>
      </c>
    </row>
    <row r="41" spans="1:15" x14ac:dyDescent="0.2">
      <c r="C41" s="11"/>
      <c r="D41" s="438" t="s">
        <v>193</v>
      </c>
      <c r="E41" s="438"/>
      <c r="F41" s="438"/>
      <c r="G41" s="438"/>
      <c r="H41" s="438"/>
      <c r="I41" s="438"/>
      <c r="J41" s="438"/>
      <c r="K41" s="438"/>
      <c r="L41" s="438"/>
      <c r="M41" s="88">
        <f>Bescheid!A29</f>
        <v>0</v>
      </c>
      <c r="N41" s="11" t="s">
        <v>114</v>
      </c>
    </row>
    <row r="42" spans="1:15" ht="12" customHeight="1" x14ac:dyDescent="0.2">
      <c r="C42" s="11"/>
      <c r="D42" s="438" t="e">
        <f>IF(M29&gt;M41,"Es wurden demnach zuwenig gezahlt","Es wurden demnach zuviel bezahlt")</f>
        <v>#N/A</v>
      </c>
      <c r="E42" s="438"/>
      <c r="F42" s="438"/>
      <c r="G42" s="438"/>
      <c r="H42" s="438"/>
      <c r="I42" s="438"/>
      <c r="J42" s="438"/>
      <c r="K42" s="438"/>
      <c r="L42" s="438"/>
      <c r="M42" s="88" t="e">
        <f>IF(M41&gt;M29,M41-ROUND(M29,2),ROUND(M29,2)-M41)</f>
        <v>#N/A</v>
      </c>
      <c r="N42" s="11" t="s">
        <v>114</v>
      </c>
    </row>
    <row r="43" spans="1:15" x14ac:dyDescent="0.2">
      <c r="C43" s="11"/>
      <c r="D43" s="436" t="e">
        <f>IF(M29&gt;M41,"Dieser Betrag wird auf Ihr Bankkonto ("&amp;Allgemeines!B14&amp;"; "&amp;Allgemeines!B15&amp;"; "&amp;Allgemeines!B16&amp;") überwiesen.","Der zuviel gezahlte Betrag wird mit den Abschlägen des folgenden Bewilligungszeitraums verrechnet.")</f>
        <v>#N/A</v>
      </c>
      <c r="E43" s="436"/>
      <c r="F43" s="436"/>
      <c r="G43" s="436"/>
      <c r="H43" s="436"/>
      <c r="I43" s="436"/>
      <c r="J43" s="436"/>
      <c r="K43" s="436"/>
      <c r="L43" s="436"/>
      <c r="M43" s="436"/>
      <c r="N43" s="436"/>
    </row>
    <row r="44" spans="1:15" x14ac:dyDescent="0.2">
      <c r="C44" s="11"/>
      <c r="D44" s="11"/>
    </row>
    <row r="45" spans="1:15" x14ac:dyDescent="0.2">
      <c r="C45" s="11"/>
      <c r="D45" s="508" t="s">
        <v>194</v>
      </c>
      <c r="E45" s="508"/>
      <c r="F45" s="508"/>
      <c r="G45" s="508"/>
      <c r="H45" s="508"/>
      <c r="I45" s="508"/>
      <c r="J45" s="508"/>
      <c r="K45" s="508"/>
      <c r="L45" s="508"/>
      <c r="M45" s="508"/>
      <c r="N45" s="508"/>
    </row>
    <row r="46" spans="1:15" x14ac:dyDescent="0.2">
      <c r="C46" s="11"/>
      <c r="D46" s="436" t="s">
        <v>195</v>
      </c>
      <c r="E46" s="436"/>
      <c r="F46" s="436"/>
      <c r="G46" s="436"/>
      <c r="H46" s="436"/>
      <c r="I46" s="436"/>
      <c r="J46" s="436"/>
      <c r="K46" s="436"/>
      <c r="L46" s="436"/>
      <c r="M46" s="436"/>
      <c r="N46" s="436"/>
    </row>
    <row r="47" spans="1:15" x14ac:dyDescent="0.2">
      <c r="C47" s="11"/>
      <c r="D47" s="436"/>
      <c r="E47" s="436"/>
      <c r="F47" s="436"/>
      <c r="G47" s="436"/>
      <c r="H47" s="436"/>
      <c r="I47" s="436"/>
      <c r="J47" s="436"/>
      <c r="K47" s="436"/>
      <c r="L47" s="436"/>
      <c r="M47" s="436"/>
      <c r="N47" s="436"/>
    </row>
    <row r="48" spans="1:15" x14ac:dyDescent="0.2">
      <c r="C48" s="11"/>
      <c r="D48" s="436"/>
      <c r="E48" s="436"/>
      <c r="F48" s="436"/>
      <c r="G48" s="436"/>
      <c r="H48" s="436"/>
      <c r="I48" s="436"/>
      <c r="J48" s="436"/>
      <c r="K48" s="436"/>
      <c r="L48" s="436"/>
      <c r="M48" s="436"/>
      <c r="N48" s="436"/>
    </row>
    <row r="49" spans="4:66" x14ac:dyDescent="0.2">
      <c r="D49" s="436"/>
      <c r="E49" s="436"/>
      <c r="F49" s="436"/>
      <c r="G49" s="436"/>
      <c r="H49" s="436"/>
      <c r="I49" s="436"/>
      <c r="J49" s="436"/>
      <c r="K49" s="436"/>
      <c r="L49" s="436"/>
      <c r="M49" s="436"/>
      <c r="N49" s="436"/>
    </row>
    <row r="50" spans="4:66" x14ac:dyDescent="0.2">
      <c r="D50" s="11"/>
    </row>
    <row r="51" spans="4:66" x14ac:dyDescent="0.2">
      <c r="D51" s="507" t="str">
        <f>IF(B32="ja","Abschläge für den folgenden Bewilligungszeitraum","")</f>
        <v/>
      </c>
      <c r="E51" s="507"/>
      <c r="F51" s="507"/>
      <c r="G51" s="507"/>
      <c r="H51" s="507"/>
      <c r="I51" s="507"/>
      <c r="J51" s="507"/>
      <c r="K51" s="507"/>
      <c r="L51" s="507"/>
      <c r="M51" s="88"/>
      <c r="N51" s="11"/>
    </row>
    <row r="52" spans="4:66" ht="12.75" customHeight="1" x14ac:dyDescent="0.2">
      <c r="D52" s="436" t="str">
        <f>IF(B32="ja","Für den folgenden Bewilligungszeitraum werden Abschläge in Höhe von 96% der Fördersumme des Vorjahres bewilligt","")</f>
        <v/>
      </c>
      <c r="E52" s="436"/>
      <c r="F52" s="436"/>
      <c r="G52" s="436"/>
      <c r="H52" s="436"/>
      <c r="I52" s="436"/>
      <c r="J52" s="436"/>
      <c r="K52" s="436"/>
      <c r="L52" s="436"/>
      <c r="M52" s="88"/>
      <c r="N52" s="11"/>
    </row>
    <row r="53" spans="4:66" x14ac:dyDescent="0.2">
      <c r="D53" s="436"/>
      <c r="E53" s="436"/>
      <c r="F53" s="436"/>
      <c r="G53" s="436"/>
      <c r="H53" s="436"/>
      <c r="I53" s="436"/>
      <c r="J53" s="436"/>
      <c r="K53" s="436"/>
      <c r="L53" s="436"/>
      <c r="M53" s="88" t="str">
        <f>IF(B32="ja",M29*0.96,"")</f>
        <v/>
      </c>
      <c r="N53" s="11" t="str">
        <f>IF(B32="ja","Euro","")</f>
        <v/>
      </c>
    </row>
    <row r="54" spans="4:66" x14ac:dyDescent="0.2">
      <c r="D54" s="11"/>
      <c r="E54" s="148" t="str">
        <f>IF(B32="ja","mit","")</f>
        <v/>
      </c>
      <c r="F54" s="11" t="str">
        <f>IF(B32="ja",B33,"")</f>
        <v/>
      </c>
      <c r="G54" s="11" t="str">
        <f>IF(B32="ja",IF(F54&lt;2,"Rate über","Raten über"),"")</f>
        <v/>
      </c>
      <c r="H54" s="11"/>
      <c r="I54" s="149" t="str">
        <f>IF(B32="ja",IF(B33&gt;0,B34,0),"")</f>
        <v/>
      </c>
      <c r="J54" s="438" t="str">
        <f>IF(B32="ja","der gesamten Abschlagssumme","")</f>
        <v/>
      </c>
      <c r="K54" s="438"/>
      <c r="L54" s="438"/>
      <c r="M54" s="88" t="str">
        <f>IF(B32="ja",M53*I54,"")</f>
        <v/>
      </c>
      <c r="N54" s="11" t="str">
        <f>IF(B32="ja","Euro","")</f>
        <v/>
      </c>
      <c r="Q54" s="19" t="s">
        <v>263</v>
      </c>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row>
    <row r="55" spans="4:66" x14ac:dyDescent="0.2">
      <c r="D55" s="11"/>
      <c r="E55" s="148"/>
      <c r="F55" s="11"/>
      <c r="G55" s="11"/>
      <c r="H55" s="11"/>
      <c r="I55" s="149"/>
      <c r="J55" s="438"/>
      <c r="K55" s="438"/>
      <c r="L55" s="438"/>
      <c r="M55" s="88"/>
      <c r="N55" s="11"/>
    </row>
    <row r="56" spans="4:66" ht="12.75" customHeight="1" x14ac:dyDescent="0.2">
      <c r="D56" s="436" t="str">
        <f>IF(B32="ja",Q54,"")</f>
        <v/>
      </c>
      <c r="E56" s="436"/>
      <c r="F56" s="436"/>
      <c r="G56" s="436"/>
      <c r="H56" s="436"/>
      <c r="I56" s="436"/>
      <c r="J56" s="436"/>
      <c r="K56" s="436"/>
      <c r="L56" s="436"/>
      <c r="M56" s="436"/>
      <c r="N56" s="436"/>
    </row>
    <row r="57" spans="4:66" x14ac:dyDescent="0.2">
      <c r="D57" s="436"/>
      <c r="E57" s="436"/>
      <c r="F57" s="436"/>
      <c r="G57" s="436"/>
      <c r="H57" s="436"/>
      <c r="I57" s="436"/>
      <c r="J57" s="436"/>
      <c r="K57" s="436"/>
      <c r="L57" s="436"/>
      <c r="M57" s="436"/>
      <c r="N57" s="436"/>
    </row>
    <row r="58" spans="4:66" ht="12.75" customHeight="1" x14ac:dyDescent="0.2">
      <c r="D58" s="436"/>
      <c r="E58" s="436"/>
      <c r="F58" s="436"/>
      <c r="G58" s="436"/>
      <c r="H58" s="436"/>
      <c r="I58" s="436"/>
      <c r="J58" s="436"/>
      <c r="K58" s="436"/>
      <c r="L58" s="436"/>
      <c r="M58" s="436"/>
      <c r="N58" s="436"/>
    </row>
    <row r="59" spans="4:66" x14ac:dyDescent="0.2">
      <c r="D59" s="436"/>
      <c r="E59" s="436"/>
      <c r="F59" s="436"/>
      <c r="G59" s="436"/>
      <c r="H59" s="436"/>
      <c r="I59" s="436"/>
      <c r="J59" s="436"/>
      <c r="K59" s="436"/>
      <c r="L59" s="436"/>
      <c r="M59" s="436"/>
      <c r="N59" s="436"/>
    </row>
    <row r="60" spans="4:66" x14ac:dyDescent="0.2">
      <c r="D60" s="436"/>
      <c r="E60" s="436"/>
      <c r="F60" s="436"/>
      <c r="G60" s="436"/>
      <c r="H60" s="436"/>
      <c r="I60" s="436"/>
      <c r="J60" s="436"/>
      <c r="K60" s="436"/>
      <c r="L60" s="436"/>
      <c r="M60" s="436"/>
      <c r="N60" s="436"/>
    </row>
    <row r="61" spans="4:66" ht="12.75" customHeight="1" x14ac:dyDescent="0.2">
      <c r="D61" s="436"/>
      <c r="E61" s="436"/>
      <c r="F61" s="436"/>
      <c r="G61" s="436"/>
      <c r="H61" s="436"/>
      <c r="I61" s="436"/>
      <c r="J61" s="436"/>
      <c r="K61" s="436"/>
      <c r="L61" s="436"/>
      <c r="M61" s="436"/>
      <c r="N61" s="436"/>
    </row>
    <row r="62" spans="4:66" ht="12.75" customHeight="1" x14ac:dyDescent="0.2">
      <c r="D62" s="436"/>
      <c r="E62" s="436"/>
      <c r="F62" s="436"/>
      <c r="G62" s="436"/>
      <c r="H62" s="436"/>
      <c r="I62" s="436"/>
      <c r="J62" s="436"/>
      <c r="K62" s="436"/>
      <c r="L62" s="436"/>
      <c r="M62" s="436"/>
      <c r="N62" s="436"/>
    </row>
    <row r="63" spans="4:66" x14ac:dyDescent="0.2">
      <c r="D63" s="83"/>
      <c r="E63" s="83"/>
      <c r="F63" s="83"/>
      <c r="G63" s="83"/>
      <c r="H63" s="83"/>
      <c r="I63" s="83"/>
      <c r="J63" s="83"/>
      <c r="K63" s="83"/>
      <c r="L63" s="83"/>
      <c r="M63" s="83"/>
      <c r="N63" s="83"/>
    </row>
    <row r="64" spans="4:66" x14ac:dyDescent="0.2">
      <c r="D64" s="438" t="s">
        <v>130</v>
      </c>
      <c r="E64" s="438"/>
      <c r="F64" s="438"/>
      <c r="G64" s="11"/>
      <c r="H64" s="11"/>
      <c r="I64" s="11"/>
      <c r="J64" s="11"/>
      <c r="K64" s="11"/>
      <c r="L64" s="507" t="str">
        <f>IF(B16="ja","Anhang Rechtsbehelfsbelehrung","")</f>
        <v>Anhang Rechtsbehelfsbelehrung</v>
      </c>
      <c r="M64" s="507"/>
      <c r="N64" s="507"/>
    </row>
    <row r="65" spans="4:14" x14ac:dyDescent="0.2">
      <c r="D65" s="11"/>
      <c r="E65" s="11"/>
      <c r="F65" s="11"/>
      <c r="G65" s="11"/>
      <c r="H65" s="11"/>
      <c r="I65" s="11"/>
      <c r="J65" s="11"/>
      <c r="K65" s="11"/>
      <c r="L65" s="11"/>
      <c r="M65" s="11"/>
      <c r="N65" s="11"/>
    </row>
    <row r="66" spans="4:14" x14ac:dyDescent="0.2">
      <c r="D66" s="442" t="str">
        <f>B9</f>
        <v>[Unterschrift]</v>
      </c>
      <c r="E66" s="442"/>
      <c r="F66" s="442"/>
      <c r="G66" s="442"/>
      <c r="H66" s="442"/>
      <c r="I66" s="442"/>
      <c r="J66" s="442"/>
      <c r="K66" s="442"/>
      <c r="L66" s="90" t="s">
        <v>131</v>
      </c>
      <c r="M66" s="91">
        <f>Anleitung!C1</f>
        <v>43906</v>
      </c>
      <c r="N66" s="86"/>
    </row>
    <row r="68" spans="4:14" x14ac:dyDescent="0.2">
      <c r="D68" s="7" t="s">
        <v>132</v>
      </c>
      <c r="E68" s="7"/>
      <c r="F68" s="7"/>
    </row>
    <row r="69" spans="4:14" x14ac:dyDescent="0.2">
      <c r="K69" s="58"/>
    </row>
    <row r="70" spans="4:14" x14ac:dyDescent="0.2">
      <c r="D70" t="s">
        <v>196</v>
      </c>
      <c r="L70">
        <f>K2</f>
        <v>0</v>
      </c>
    </row>
    <row r="71" spans="4:14" x14ac:dyDescent="0.2">
      <c r="D71" s="11" t="s">
        <v>197</v>
      </c>
      <c r="E71" s="11"/>
      <c r="L71" s="58">
        <f>F19</f>
        <v>0</v>
      </c>
    </row>
    <row r="73" spans="4:14" x14ac:dyDescent="0.2">
      <c r="D73" s="451" t="str">
        <f>D18</f>
        <v>Endabrechnung kindbezogene Förderung nach BayKiBiG: Abrechnungszeitraum 01.09.2019 - 31.12.2019</v>
      </c>
      <c r="E73" s="451"/>
      <c r="F73" s="451"/>
      <c r="G73" s="451"/>
      <c r="H73" s="451"/>
      <c r="I73" s="451"/>
      <c r="J73" s="451"/>
      <c r="K73" s="451"/>
      <c r="L73" s="451"/>
      <c r="M73" s="451"/>
      <c r="N73" s="451"/>
    </row>
    <row r="74" spans="4:14" x14ac:dyDescent="0.2">
      <c r="D74" s="451"/>
      <c r="E74" s="451"/>
      <c r="F74" s="451"/>
      <c r="G74" s="451"/>
      <c r="H74" s="451"/>
      <c r="I74" s="451"/>
      <c r="J74" s="451"/>
      <c r="K74" s="451"/>
      <c r="L74" s="451"/>
      <c r="M74" s="451"/>
      <c r="N74" s="451"/>
    </row>
    <row r="75" spans="4:14" ht="51.75" customHeight="1" x14ac:dyDescent="0.2"/>
    <row r="76" spans="4:14" ht="51.75" customHeight="1" x14ac:dyDescent="0.2"/>
    <row r="77" spans="4:14" ht="51.75" customHeight="1" x14ac:dyDescent="0.2">
      <c r="E77" s="93" t="str">
        <f>IF(F78="","","1.")</f>
        <v/>
      </c>
      <c r="F77" s="448"/>
      <c r="G77" s="449"/>
      <c r="H77" s="449"/>
      <c r="I77" s="449"/>
      <c r="J77" s="449"/>
      <c r="K77" s="449"/>
      <c r="L77" s="449"/>
      <c r="M77" s="450"/>
    </row>
    <row r="78" spans="4:14" ht="51.75" customHeight="1" x14ac:dyDescent="0.2">
      <c r="E78" s="94" t="str">
        <f>IF(F78="","","2.")</f>
        <v/>
      </c>
      <c r="F78" s="448"/>
      <c r="G78" s="449"/>
      <c r="H78" s="449"/>
      <c r="I78" s="449"/>
      <c r="J78" s="449"/>
      <c r="K78" s="449"/>
      <c r="L78" s="449"/>
      <c r="M78" s="450"/>
    </row>
    <row r="79" spans="4:14" ht="66.75" customHeight="1" x14ac:dyDescent="0.2">
      <c r="E79" s="94" t="str">
        <f>IF(F79="","","3.")</f>
        <v/>
      </c>
      <c r="F79" s="448"/>
      <c r="G79" s="449"/>
      <c r="H79" s="449"/>
      <c r="I79" s="449"/>
      <c r="J79" s="449"/>
      <c r="K79" s="449"/>
      <c r="L79" s="449"/>
      <c r="M79" s="450"/>
    </row>
    <row r="80" spans="4:14" x14ac:dyDescent="0.2">
      <c r="E80" s="94" t="str">
        <f>IF(F80="","","4.")</f>
        <v/>
      </c>
      <c r="F80" s="448"/>
      <c r="G80" s="449"/>
      <c r="H80" s="449"/>
      <c r="I80" s="449"/>
      <c r="J80" s="449"/>
      <c r="K80" s="449"/>
      <c r="L80" s="449"/>
      <c r="M80" s="450"/>
    </row>
  </sheetData>
  <sheetProtection password="9FF7" sheet="1" objects="1" scenarios="1"/>
  <mergeCells count="56">
    <mergeCell ref="D45:N45"/>
    <mergeCell ref="J55:L55"/>
    <mergeCell ref="D64:F64"/>
    <mergeCell ref="L64:N64"/>
    <mergeCell ref="F80:M80"/>
    <mergeCell ref="D66:K66"/>
    <mergeCell ref="D73:N74"/>
    <mergeCell ref="F77:M77"/>
    <mergeCell ref="F78:M78"/>
    <mergeCell ref="F79:M79"/>
    <mergeCell ref="D52:L53"/>
    <mergeCell ref="A37:B37"/>
    <mergeCell ref="D41:L41"/>
    <mergeCell ref="D56:N62"/>
    <mergeCell ref="D22:M22"/>
    <mergeCell ref="A24:B24"/>
    <mergeCell ref="D24:N26"/>
    <mergeCell ref="D27:N27"/>
    <mergeCell ref="J54:L54"/>
    <mergeCell ref="D35:L35"/>
    <mergeCell ref="D40:L40"/>
    <mergeCell ref="D51:L51"/>
    <mergeCell ref="D28:N28"/>
    <mergeCell ref="D46:N49"/>
    <mergeCell ref="D42:L42"/>
    <mergeCell ref="D43:N43"/>
    <mergeCell ref="D29:L29"/>
    <mergeCell ref="D38:L38"/>
    <mergeCell ref="D39:L39"/>
    <mergeCell ref="E14:I14"/>
    <mergeCell ref="K14:N17"/>
    <mergeCell ref="D31:L31"/>
    <mergeCell ref="D33:L33"/>
    <mergeCell ref="D36:L36"/>
    <mergeCell ref="D37:L37"/>
    <mergeCell ref="D9:I10"/>
    <mergeCell ref="K9:N9"/>
    <mergeCell ref="K10:N10"/>
    <mergeCell ref="D11:I11"/>
    <mergeCell ref="K11:N12"/>
    <mergeCell ref="D12:I12"/>
    <mergeCell ref="D13:I13"/>
    <mergeCell ref="K13:N13"/>
    <mergeCell ref="A21:B21"/>
    <mergeCell ref="A18:B20"/>
    <mergeCell ref="D18:N18"/>
    <mergeCell ref="D19:E19"/>
    <mergeCell ref="F19:G19"/>
    <mergeCell ref="I19:N19"/>
    <mergeCell ref="K8:N8"/>
    <mergeCell ref="A1:B1"/>
    <mergeCell ref="K1:N2"/>
    <mergeCell ref="A3:B3"/>
    <mergeCell ref="K3:N3"/>
    <mergeCell ref="K4:N4"/>
    <mergeCell ref="K6:N6"/>
  </mergeCells>
  <phoneticPr fontId="5" type="noConversion"/>
  <conditionalFormatting sqref="A18 A34:B36">
    <cfRule type="cellIs" dxfId="4" priority="1" stopIfTrue="1" operator="equal">
      <formula>"Bitte Antragsangaben in dieser Datei korrigieren und Begründung auf getrenntem Blatt beifügen."</formula>
    </cfRule>
  </conditionalFormatting>
  <conditionalFormatting sqref="A37:B37">
    <cfRule type="cellIs" dxfId="3" priority="2" stopIfTrue="1" operator="equal">
      <formula>"Kontrollsumme ungleich 100%"</formula>
    </cfRule>
  </conditionalFormatting>
  <dataValidations count="2">
    <dataValidation type="list" allowBlank="1" showErrorMessage="1" errorTitle="Stopp" error="Bitte geben Sie &quot;Herrn&quot; oder &quot;Frau&quot; ein. Damit wird das Adressfenster des Anschreibens ausgefüllt." sqref="B15">
      <formula1>"Herrn,Frau,,"</formula1>
    </dataValidation>
    <dataValidation type="list" allowBlank="1" showErrorMessage="1" errorTitle="Stopp" error="Bitte geben Sie &quot;ja&quot; oder &quot;nein&quot; ein." sqref="B16:B17 B32">
      <formula1>"nein,ja,"</formula1>
    </dataValidation>
  </dataValidations>
  <pageMargins left="0.79" right="0.39" top="0.39" bottom="0.39" header="0.51" footer="0.51"/>
  <pageSetup paperSize="9" scale="95" orientation="portrait" horizontalDpi="300" verticalDpi="300" r:id="rId1"/>
  <headerFooter alignWithMargins="0"/>
  <rowBreaks count="1" manualBreakCount="1">
    <brk id="65"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18</vt:i4>
      </vt:variant>
      <vt:variant>
        <vt:lpstr>Benannte Bereiche</vt:lpstr>
      </vt:variant>
      <vt:variant>
        <vt:i4>13</vt:i4>
      </vt:variant>
    </vt:vector>
  </HeadingPairs>
  <TitlesOfParts>
    <vt:vector size="31" baseType="lpstr">
      <vt:lpstr>Anleitung</vt:lpstr>
      <vt:lpstr>Allgemeines</vt:lpstr>
      <vt:lpstr>Kinder</vt:lpstr>
      <vt:lpstr>Personal</vt:lpstr>
      <vt:lpstr>Kürzungsmonate</vt:lpstr>
      <vt:lpstr>Berechnung 4_5 _ x</vt:lpstr>
      <vt:lpstr>Antrag</vt:lpstr>
      <vt:lpstr>Analyse</vt:lpstr>
      <vt:lpstr>Bescheid</vt:lpstr>
      <vt:lpstr>Antrag Kommune</vt:lpstr>
      <vt:lpstr>Bescheid an Kommune</vt:lpstr>
      <vt:lpstr>Fördertabelle</vt:lpstr>
      <vt:lpstr>Berechnung Kommune</vt:lpstr>
      <vt:lpstr>Berechnung</vt:lpstr>
      <vt:lpstr>Fachkräfte</vt:lpstr>
      <vt:lpstr>Ergänzungskräfte</vt:lpstr>
      <vt:lpstr>Daten</vt:lpstr>
      <vt:lpstr>Tabelle1</vt:lpstr>
      <vt:lpstr>Allgemeines!Druckbereich</vt:lpstr>
      <vt:lpstr>Analyse!Druckbereich</vt:lpstr>
      <vt:lpstr>Antrag!Druckbereich</vt:lpstr>
      <vt:lpstr>'Antrag Kommune'!Druckbereich</vt:lpstr>
      <vt:lpstr>'Berechnung 4_5 _ x'!Druckbereich</vt:lpstr>
      <vt:lpstr>Bescheid!Druckbereich</vt:lpstr>
      <vt:lpstr>'Bescheid an Kommune'!Druckbereich</vt:lpstr>
      <vt:lpstr>Kinder!Druckbereich</vt:lpstr>
      <vt:lpstr>Personal!Druckbereich</vt:lpstr>
      <vt:lpstr>Einrichtungsformen</vt:lpstr>
      <vt:lpstr>Ferienbuchungen</vt:lpstr>
      <vt:lpstr>gülKom</vt:lpstr>
      <vt:lpstr>Trägerarten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Geier, Elfriede (StMAS)</dc:creator>
  <cp:lastModifiedBy>Priller, Andrea (ZBFS)</cp:lastModifiedBy>
  <cp:lastPrinted>2015-10-05T11:51:05Z</cp:lastPrinted>
  <dcterms:created xsi:type="dcterms:W3CDTF">2008-09-24T07:37:05Z</dcterms:created>
  <dcterms:modified xsi:type="dcterms:W3CDTF">2020-03-16T09:47:37Z</dcterms:modified>
</cp:coreProperties>
</file>